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24.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revisions/revisionLog12.xml" ContentType="application/vnd.openxmlformats-officedocument.spreadsheetml.revisionLog+xml"/>
  <Override PartName="/xl/revisions/revisionLog20.xml" ContentType="application/vnd.openxmlformats-officedocument.spreadsheetml.revisionLog+xml"/>
  <Override PartName="/xl/revisions/revisionLog7.xml" ContentType="application/vnd.openxmlformats-officedocument.spreadsheetml.revisionLog+xml"/>
  <Override PartName="/xl/revisions/revisionLog15.xml" ContentType="application/vnd.openxmlformats-officedocument.spreadsheetml.revisionLog+xml"/>
  <Override PartName="/xl/revisions/revisionLog23.xml" ContentType="application/vnd.openxmlformats-officedocument.spreadsheetml.revisionLog+xml"/>
  <Override PartName="/xl/revisions/revisionLog10.xml" ContentType="application/vnd.openxmlformats-officedocument.spreadsheetml.revisionLog+xml"/>
  <Override PartName="/xl/revisions/revisionLog14.xml" ContentType="application/vnd.openxmlformats-officedocument.spreadsheetml.revisionLog+xml"/>
  <Override PartName="/xl/revisions/revisionLog13.xml" ContentType="application/vnd.openxmlformats-officedocument.spreadsheetml.revisionLog+xml"/>
  <Override PartName="/xl/revisions/revisionLog4.xml" ContentType="application/vnd.openxmlformats-officedocument.spreadsheetml.revisionLog+xml"/>
  <Override PartName="/xl/revisions/revisionLog18.xml" ContentType="application/vnd.openxmlformats-officedocument.spreadsheetml.revisionLog+xml"/>
  <Override PartName="/xl/revisions/revisionLog9.xml" ContentType="application/vnd.openxmlformats-officedocument.spreadsheetml.revisionLog+xml"/>
  <Override PartName="/xl/revisions/revisionLog17.xml" ContentType="application/vnd.openxmlformats-officedocument.spreadsheetml.revisionLog+xml"/>
  <Override PartName="/xl/revisions/revisionLog22.xml" ContentType="application/vnd.openxmlformats-officedocument.spreadsheetml.revisionLog+xml"/>
  <Override PartName="/xl/revisions/revisionLog1.xml" ContentType="application/vnd.openxmlformats-officedocument.spreadsheetml.revisionLog+xml"/>
  <Override PartName="/xl/revisions/revisionLog3.xml" ContentType="application/vnd.openxmlformats-officedocument.spreadsheetml.revisionLog+xml"/>
  <Override PartName="/xl/revisions/revisionLog2.xml" ContentType="application/vnd.openxmlformats-officedocument.spreadsheetml.revisionLog+xml"/>
  <Override PartName="/xl/revisions/revisionLog8.xml" ContentType="application/vnd.openxmlformats-officedocument.spreadsheetml.revisionLog+xml"/>
  <Override PartName="/xl/revisions/revisionLog16.xml" ContentType="application/vnd.openxmlformats-officedocument.spreadsheetml.revisionLog+xml"/>
  <Override PartName="/xl/revisions/revisionLog21.xml" ContentType="application/vnd.openxmlformats-officedocument.spreadsheetml.revisionLog+xml"/>
  <Override PartName="/xl/revisions/revisionLog6.xml" ContentType="application/vnd.openxmlformats-officedocument.spreadsheetml.revisionLog+xml"/>
  <Override PartName="/xl/revisions/revisionLog5.xml" ContentType="application/vnd.openxmlformats-officedocument.spreadsheetml.revisionLog+xml"/>
  <Override PartName="/xl/revisions/revisionLog11.xml" ContentType="application/vnd.openxmlformats-officedocument.spreadsheetml.revisionLog+xml"/>
  <Override PartName="/xl/revisions/revisionLog19.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Moje Dokumenty 2022\Prezentacja 1Q 2022\"/>
    </mc:Choice>
  </mc:AlternateContent>
  <bookViews>
    <workbookView xWindow="0" yWindow="0" windowWidth="9600" windowHeight="3300" tabRatio="792" firstSheet="1" activeTab="1"/>
  </bookViews>
  <sheets>
    <sheet name="Arkusz3" sheetId="1" state="hidden" r:id="rId1"/>
    <sheet name="P&amp;L" sheetId="2" r:id="rId2"/>
    <sheet name="BS" sheetId="3" r:id="rId3"/>
    <sheet name="Wynik odsetkowy" sheetId="4" r:id="rId4"/>
    <sheet name="Przychody prowizyjne" sheetId="5" r:id="rId5"/>
    <sheet name="Koszty działania razem" sheetId="6" r:id="rId6"/>
    <sheet name="Wynik handlowy" sheetId="7" r:id="rId7"/>
    <sheet name="Wynik inwestycyjny" sheetId="8" r:id="rId8"/>
    <sheet name="Należności od klientów" sheetId="9" r:id="rId9"/>
    <sheet name="Inwestycyjne aktywa finansowe" sheetId="10" r:id="rId10"/>
    <sheet name="Rezerwy_RZiS _Q" sheetId="11" r:id="rId11"/>
    <sheet name="Pozostałe koszty operacyjne" sheetId="12" r:id="rId12"/>
    <sheet name="Pozostałe przychody operacyjne" sheetId="13" r:id="rId13"/>
    <sheet name="Zobowiązania wobec klientów" sheetId="14" r:id="rId14"/>
    <sheet name="Należn. i zob. od banków" sheetId="15" r:id="rId15"/>
    <sheet name="Aktywa i zobow. fin. do obrotu" sheetId="16" r:id="rId16"/>
    <sheet name="Wybrane dane niefinansowe" sheetId="23" r:id="rId17"/>
    <sheet name="Wskaźniki" sheetId="24" r:id="rId18"/>
    <sheet name="Jakość należności od klientów" sheetId="25" r:id="rId19"/>
    <sheet name="Rezerwy_RZiS _Q (2)" sheetId="17" state="hidden" r:id="rId20"/>
    <sheet name="Wskaźniki " sheetId="18" state="hidden" r:id="rId21"/>
    <sheet name="Jakość należności od klientów " sheetId="19" state="hidden" r:id="rId22"/>
    <sheet name="Wybrane dane niefinansowe " sheetId="21" state="hidden" r:id="rId23"/>
    <sheet name="Arkusz2" sheetId="20" state="hidden" r:id="rId24"/>
    <sheet name="Arkusz1" sheetId="22" state="hidden" r:id="rId25"/>
  </sheets>
  <externalReferences>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s>
  <definedNames>
    <definedName name="\" localSheetId="2">#REF!</definedName>
    <definedName name="\" localSheetId="4">#REF!</definedName>
    <definedName name="\" localSheetId="10">#REF!</definedName>
    <definedName name="\" localSheetId="19">#REF!</definedName>
    <definedName name="\">#REF!</definedName>
    <definedName name="_" localSheetId="2">#REF!</definedName>
    <definedName name="_" localSheetId="4">#REF!</definedName>
    <definedName name="_" localSheetId="10">#REF!</definedName>
    <definedName name="_" localSheetId="19">#REF!</definedName>
    <definedName name="_">#REF!</definedName>
    <definedName name="__" localSheetId="2">#REF!</definedName>
    <definedName name="__" localSheetId="4">#REF!</definedName>
    <definedName name="__" localSheetId="10">#REF!</definedName>
    <definedName name="__" localSheetId="19">#REF!</definedName>
    <definedName name="__">#REF!</definedName>
    <definedName name="___" localSheetId="2">#REF!</definedName>
    <definedName name="___" localSheetId="4">#REF!</definedName>
    <definedName name="___" localSheetId="10">#REF!</definedName>
    <definedName name="___" localSheetId="19">#REF!</definedName>
    <definedName name="___">#REF!</definedName>
    <definedName name="____" localSheetId="2">#REF!</definedName>
    <definedName name="____" localSheetId="4">#REF!</definedName>
    <definedName name="____" localSheetId="10">#REF!</definedName>
    <definedName name="____" localSheetId="19">#REF!</definedName>
    <definedName name="____">#REF!</definedName>
    <definedName name="_____" localSheetId="2">#REF!</definedName>
    <definedName name="_____" localSheetId="4">#REF!</definedName>
    <definedName name="_____" localSheetId="10">#REF!</definedName>
    <definedName name="_____" localSheetId="19">#REF!</definedName>
    <definedName name="_____">#REF!</definedName>
    <definedName name="________" localSheetId="2">#REF!</definedName>
    <definedName name="________" localSheetId="4">#REF!</definedName>
    <definedName name="________" localSheetId="10">#REF!</definedName>
    <definedName name="________" localSheetId="19">#REF!</definedName>
    <definedName name="________">#REF!</definedName>
    <definedName name="_____________" localSheetId="2">#REF!</definedName>
    <definedName name="_____________" localSheetId="4">#REF!</definedName>
    <definedName name="_____________" localSheetId="10">#REF!</definedName>
    <definedName name="_____________" localSheetId="19">#REF!</definedName>
    <definedName name="_____________">#REF!</definedName>
    <definedName name="__________________" localSheetId="2">#REF!</definedName>
    <definedName name="__________________" localSheetId="4">#REF!</definedName>
    <definedName name="__________________" localSheetId="10">#REF!</definedName>
    <definedName name="__________________" localSheetId="19">#REF!</definedName>
    <definedName name="__________________">#REF!</definedName>
    <definedName name="______________________________________wbk1" localSheetId="2">#N/A</definedName>
    <definedName name="______________________________________wbk1" localSheetId="1">'P&amp;L'!______________________________________wbk1</definedName>
    <definedName name="______________________________________wbk1" localSheetId="4">#N/A</definedName>
    <definedName name="______________________________________wbk1">'P&amp;L'!______________________________________wbk1</definedName>
    <definedName name="_____________________________________wbk1" localSheetId="4">'[1]Arkusz1 (2)'!_____________________________________wbk1</definedName>
    <definedName name="_____________________________________wbk1" localSheetId="10">'[1]Arkusz1 (2)'!_____________________________________wbk1</definedName>
    <definedName name="_____________________________________wbk1" localSheetId="19">'[1]Arkusz1 (2)'!_____________________________________wbk1</definedName>
    <definedName name="_____________________________________wbk1">'[1]Arkusz1 (2)'!_____________________________________wbk1</definedName>
    <definedName name="____________________________________wbk1">[2]!____________________________________wbk1</definedName>
    <definedName name="___________________________________wbk1" localSheetId="4">'[1]Arkusz1 (2)'!___________________________________wbk1</definedName>
    <definedName name="___________________________________wbk1" localSheetId="10">'[1]Arkusz1 (2)'!___________________________________wbk1</definedName>
    <definedName name="___________________________________wbk1" localSheetId="19">'[1]Arkusz1 (2)'!___________________________________wbk1</definedName>
    <definedName name="___________________________________wbk1">'[1]Arkusz1 (2)'!___________________________________wbk1</definedName>
    <definedName name="___________________________________xliuwt54j27" localSheetId="2">'[3]wybrane dane finansowe 1'!#REF!</definedName>
    <definedName name="___________________________________xliuwt54j27" localSheetId="4">'[3]wybrane dane finansowe 1'!#REF!</definedName>
    <definedName name="___________________________________xliuwt54j27" localSheetId="10">'[3]wybrane dane finansowe 1'!#REF!</definedName>
    <definedName name="___________________________________xliuwt54j27" localSheetId="19">'[3]wybrane dane finansowe 1'!#REF!</definedName>
    <definedName name="___________________________________xliuwt54j27">'[3]wybrane dane finansowe 1'!#REF!</definedName>
    <definedName name="__________________________________wbk1" localSheetId="4">'[4]Depoz. Str. geogr RVIII,S2,s67 '!__________________________________wbk1</definedName>
    <definedName name="__________________________________wbk1" localSheetId="10">'[4]Depoz. Str. geogr RVIII,S2,s67 '!__________________________________wbk1</definedName>
    <definedName name="__________________________________wbk1" localSheetId="19">'[4]Depoz. Str. geogr RVIII,S2,s67 '!__________________________________wbk1</definedName>
    <definedName name="__________________________________wbk1">'[4]Depoz. Str. geogr RVIII,S2,s67 '!__________________________________wbk1</definedName>
    <definedName name="__________________________________xliuwt54j27" localSheetId="2">'[5]wybrane dane finansowe 1'!#REF!</definedName>
    <definedName name="__________________________________xliuwt54j27" localSheetId="4">'[5]wybrane dane finansowe 1'!#REF!</definedName>
    <definedName name="__________________________________xliuwt54j27" localSheetId="10">'[5]wybrane dane finansowe 1'!#REF!</definedName>
    <definedName name="__________________________________xliuwt54j27" localSheetId="19">'[5]wybrane dane finansowe 1'!#REF!</definedName>
    <definedName name="__________________________________xliuwt54j27">'[5]wybrane dane finansowe 1'!#REF!</definedName>
    <definedName name="_________________________________wbk1" localSheetId="4">'[1]Arkusz1 (2)'!_________________________________wbk1</definedName>
    <definedName name="_________________________________wbk1" localSheetId="10">'[1]Arkusz1 (2)'!_________________________________wbk1</definedName>
    <definedName name="_________________________________wbk1" localSheetId="19">'[1]Arkusz1 (2)'!_________________________________wbk1</definedName>
    <definedName name="_________________________________wbk1">'[1]Arkusz1 (2)'!_________________________________wbk1</definedName>
    <definedName name="_________________________________xliuwt54j27" localSheetId="2">'[5]wybrane dane finansowe 1'!#REF!</definedName>
    <definedName name="_________________________________xliuwt54j27" localSheetId="4">'[5]wybrane dane finansowe 1'!#REF!</definedName>
    <definedName name="_________________________________xliuwt54j27" localSheetId="10">'[5]wybrane dane finansowe 1'!#REF!</definedName>
    <definedName name="_________________________________xliuwt54j27" localSheetId="19">'[5]wybrane dane finansowe 1'!#REF!</definedName>
    <definedName name="_________________________________xliuwt54j27">'[5]wybrane dane finansowe 1'!#REF!</definedName>
    <definedName name="________________________________wbk1" localSheetId="4">'[4]Depoz. Str. geogr RVIII,S2,s67 '!________________________________wbk1</definedName>
    <definedName name="________________________________wbk1" localSheetId="10">'[4]Depoz. Str. geogr RVIII,S2,s67 '!________________________________wbk1</definedName>
    <definedName name="________________________________wbk1" localSheetId="19">'[4]Depoz. Str. geogr RVIII,S2,s67 '!________________________________wbk1</definedName>
    <definedName name="________________________________wbk1">'[4]Depoz. Str. geogr RVIII,S2,s67 '!________________________________wbk1</definedName>
    <definedName name="________________________________xliuwt54j27" localSheetId="2">'[5]wybrane dane finansowe 1'!#REF!</definedName>
    <definedName name="________________________________xliuwt54j27" localSheetId="4">'[5]wybrane dane finansowe 1'!#REF!</definedName>
    <definedName name="________________________________xliuwt54j27" localSheetId="10">'[5]wybrane dane finansowe 1'!#REF!</definedName>
    <definedName name="________________________________xliuwt54j27" localSheetId="19">'[5]wybrane dane finansowe 1'!#REF!</definedName>
    <definedName name="________________________________xliuwt54j27">'[5]wybrane dane finansowe 1'!#REF!</definedName>
    <definedName name="_______________________________wbk1" localSheetId="4">'[1]Arkusz1 (2)'!_______________________________wbk1</definedName>
    <definedName name="_______________________________wbk1" localSheetId="10">'[1]Arkusz1 (2)'!_______________________________wbk1</definedName>
    <definedName name="_______________________________wbk1" localSheetId="19">'[1]Arkusz1 (2)'!_______________________________wbk1</definedName>
    <definedName name="_______________________________wbk1">'[1]Arkusz1 (2)'!_______________________________wbk1</definedName>
    <definedName name="_______________________________xliuwt54j27" localSheetId="2">'[5]wybrane dane finansowe 1'!#REF!</definedName>
    <definedName name="_______________________________xliuwt54j27" localSheetId="4">'[5]wybrane dane finansowe 1'!#REF!</definedName>
    <definedName name="_______________________________xliuwt54j27" localSheetId="10">'[5]wybrane dane finansowe 1'!#REF!</definedName>
    <definedName name="_______________________________xliuwt54j27" localSheetId="19">'[5]wybrane dane finansowe 1'!#REF!</definedName>
    <definedName name="_______________________________xliuwt54j27">'[5]wybrane dane finansowe 1'!#REF!</definedName>
    <definedName name="______________________________wbk1" localSheetId="4">'[1]Arkusz1 (2)'!______________________________wbk1</definedName>
    <definedName name="______________________________wbk1" localSheetId="10">'[1]Arkusz1 (2)'!______________________________wbk1</definedName>
    <definedName name="______________________________wbk1" localSheetId="19">'[1]Arkusz1 (2)'!______________________________wbk1</definedName>
    <definedName name="______________________________wbk1">'[1]Arkusz1 (2)'!______________________________wbk1</definedName>
    <definedName name="______________________________xliuwt54j27" localSheetId="2">'[5]wybrane dane finansowe 1'!#REF!</definedName>
    <definedName name="______________________________xliuwt54j27" localSheetId="4">'[5]wybrane dane finansowe 1'!#REF!</definedName>
    <definedName name="______________________________xliuwt54j27" localSheetId="10">'[5]wybrane dane finansowe 1'!#REF!</definedName>
    <definedName name="______________________________xliuwt54j27" localSheetId="19">'[5]wybrane dane finansowe 1'!#REF!</definedName>
    <definedName name="______________________________xliuwt54j27">'[5]wybrane dane finansowe 1'!#REF!</definedName>
    <definedName name="_____________________________wbk1">[2]!_____________________________wbk1</definedName>
    <definedName name="_____________________________xliuwt54j27" localSheetId="2">'[5]wybrane dane finansowe 1'!#REF!</definedName>
    <definedName name="_____________________________xliuwt54j27" localSheetId="4">'[5]wybrane dane finansowe 1'!#REF!</definedName>
    <definedName name="_____________________________xliuwt54j27" localSheetId="10">'[5]wybrane dane finansowe 1'!#REF!</definedName>
    <definedName name="_____________________________xliuwt54j27" localSheetId="19">'[5]wybrane dane finansowe 1'!#REF!</definedName>
    <definedName name="_____________________________xliuwt54j27">'[5]wybrane dane finansowe 1'!#REF!</definedName>
    <definedName name="____________________________wbk1" localSheetId="4">'[1]Arkusz1 (2)'!____________________________wbk1</definedName>
    <definedName name="____________________________wbk1" localSheetId="10">'[1]Arkusz1 (2)'!____________________________wbk1</definedName>
    <definedName name="____________________________wbk1" localSheetId="19">'[1]Arkusz1 (2)'!____________________________wbk1</definedName>
    <definedName name="____________________________wbk1">'[1]Arkusz1 (2)'!____________________________wbk1</definedName>
    <definedName name="____________________________xliuwt54j27" localSheetId="2">'[5]wybrane dane finansowe 1'!#REF!</definedName>
    <definedName name="____________________________xliuwt54j27" localSheetId="4">'[5]wybrane dane finansowe 1'!#REF!</definedName>
    <definedName name="____________________________xliuwt54j27" localSheetId="10">'[5]wybrane dane finansowe 1'!#REF!</definedName>
    <definedName name="____________________________xliuwt54j27" localSheetId="19">'[5]wybrane dane finansowe 1'!#REF!</definedName>
    <definedName name="____________________________xliuwt54j27">'[5]wybrane dane finansowe 1'!#REF!</definedName>
    <definedName name="___________________________wbk1">[2]!___________________________wbk1</definedName>
    <definedName name="___________________________xliuwt54j27" localSheetId="2">'[5]wybrane dane finansowe 1'!#REF!</definedName>
    <definedName name="___________________________xliuwt54j27" localSheetId="4">'[5]wybrane dane finansowe 1'!#REF!</definedName>
    <definedName name="___________________________xliuwt54j27" localSheetId="10">'[5]wybrane dane finansowe 1'!#REF!</definedName>
    <definedName name="___________________________xliuwt54j27" localSheetId="19">'[5]wybrane dane finansowe 1'!#REF!</definedName>
    <definedName name="___________________________xliuwt54j27">'[5]wybrane dane finansowe 1'!#REF!</definedName>
    <definedName name="__________________________wbk1" localSheetId="4">'[1]Arkusz1 (2)'!__________________________wbk1</definedName>
    <definedName name="__________________________wbk1" localSheetId="10">'[1]Arkusz1 (2)'!__________________________wbk1</definedName>
    <definedName name="__________________________wbk1" localSheetId="19">'[1]Arkusz1 (2)'!__________________________wbk1</definedName>
    <definedName name="__________________________wbk1">'[1]Arkusz1 (2)'!__________________________wbk1</definedName>
    <definedName name="__________________________xliuwt54j27" localSheetId="2">'[5]wybrane dane finansowe 1'!#REF!</definedName>
    <definedName name="__________________________xliuwt54j27" localSheetId="4">'[5]wybrane dane finansowe 1'!#REF!</definedName>
    <definedName name="__________________________xliuwt54j27" localSheetId="10">'[5]wybrane dane finansowe 1'!#REF!</definedName>
    <definedName name="__________________________xliuwt54j27" localSheetId="19">'[5]wybrane dane finansowe 1'!#REF!</definedName>
    <definedName name="__________________________xliuwt54j27">'[5]wybrane dane finansowe 1'!#REF!</definedName>
    <definedName name="_________________________wbk1">[2]!_________________________wbk1</definedName>
    <definedName name="_________________________xliuwt54j27" localSheetId="2">'[5]wybrane dane finansowe 1'!#REF!</definedName>
    <definedName name="_________________________xliuwt54j27" localSheetId="4">'[5]wybrane dane finansowe 1'!#REF!</definedName>
    <definedName name="_________________________xliuwt54j27" localSheetId="10">'[5]wybrane dane finansowe 1'!#REF!</definedName>
    <definedName name="_________________________xliuwt54j27" localSheetId="19">'[5]wybrane dane finansowe 1'!#REF!</definedName>
    <definedName name="_________________________xliuwt54j27">'[5]wybrane dane finansowe 1'!#REF!</definedName>
    <definedName name="________________________wbk1">#N/A</definedName>
    <definedName name="________________________xliuwt54j27" localSheetId="2">'[5]wybrane dane finansowe 1'!#REF!</definedName>
    <definedName name="________________________xliuwt54j27" localSheetId="4">'[5]wybrane dane finansowe 1'!#REF!</definedName>
    <definedName name="________________________xliuwt54j27" localSheetId="10">'[5]wybrane dane finansowe 1'!#REF!</definedName>
    <definedName name="________________________xliuwt54j27" localSheetId="19">'[5]wybrane dane finansowe 1'!#REF!</definedName>
    <definedName name="________________________xliuwt54j27">'[5]wybrane dane finansowe 1'!#REF!</definedName>
    <definedName name="_______________________wbk1">[6]!_______________wbk1</definedName>
    <definedName name="_______________________xliuwt54j27" localSheetId="2">'[5]wybrane dane finansowe 1'!#REF!</definedName>
    <definedName name="_______________________xliuwt54j27" localSheetId="4">'[5]wybrane dane finansowe 1'!#REF!</definedName>
    <definedName name="_______________________xliuwt54j27" localSheetId="10">'[5]wybrane dane finansowe 1'!#REF!</definedName>
    <definedName name="_______________________xliuwt54j27" localSheetId="19">'[5]wybrane dane finansowe 1'!#REF!</definedName>
    <definedName name="_______________________xliuwt54j27">'[5]wybrane dane finansowe 1'!#REF!</definedName>
    <definedName name="______________________wbk1">[6]!_______________wbk1</definedName>
    <definedName name="______________________xliuwt54j27" localSheetId="2">'[5]wybrane dane finansowe 1'!#REF!</definedName>
    <definedName name="______________________xliuwt54j27" localSheetId="4">'[5]wybrane dane finansowe 1'!#REF!</definedName>
    <definedName name="______________________xliuwt54j27" localSheetId="10">'[5]wybrane dane finansowe 1'!#REF!</definedName>
    <definedName name="______________________xliuwt54j27" localSheetId="19">'[5]wybrane dane finansowe 1'!#REF!</definedName>
    <definedName name="______________________xliuwt54j27">'[5]wybrane dane finansowe 1'!#REF!</definedName>
    <definedName name="_____________________wbk1">[6]!_______________wbk1</definedName>
    <definedName name="_____________________xliuwt54j27" localSheetId="2">'[5]wybrane dane finansowe 1'!#REF!</definedName>
    <definedName name="_____________________xliuwt54j27" localSheetId="4">'[5]wybrane dane finansowe 1'!#REF!</definedName>
    <definedName name="_____________________xliuwt54j27" localSheetId="10">'[5]wybrane dane finansowe 1'!#REF!</definedName>
    <definedName name="_____________________xliuwt54j27" localSheetId="19">'[5]wybrane dane finansowe 1'!#REF!</definedName>
    <definedName name="_____________________xliuwt54j27">'[5]wybrane dane finansowe 1'!#REF!</definedName>
    <definedName name="____________________PLQ2" localSheetId="2">#REF!</definedName>
    <definedName name="____________________PLQ2" localSheetId="4">#REF!</definedName>
    <definedName name="____________________PLQ2" localSheetId="10">#REF!</definedName>
    <definedName name="____________________PLQ2" localSheetId="19">#REF!</definedName>
    <definedName name="____________________PLQ2">#REF!</definedName>
    <definedName name="____________________wbk1">[6]!_______________wbk1</definedName>
    <definedName name="____________________xliuwt54j27" localSheetId="2">'[5]wybrane dane finansowe 1'!#REF!</definedName>
    <definedName name="____________________xliuwt54j27" localSheetId="4">'[5]wybrane dane finansowe 1'!#REF!</definedName>
    <definedName name="____________________xliuwt54j27" localSheetId="10">'[5]wybrane dane finansowe 1'!#REF!</definedName>
    <definedName name="____________________xliuwt54j27" localSheetId="19">'[5]wybrane dane finansowe 1'!#REF!</definedName>
    <definedName name="____________________xliuwt54j27">'[5]wybrane dane finansowe 1'!#REF!</definedName>
    <definedName name="___________________IAF2005" localSheetId="2">#REF!</definedName>
    <definedName name="___________________IAF2005" localSheetId="4">#REF!</definedName>
    <definedName name="___________________IAF2005" localSheetId="10">#REF!</definedName>
    <definedName name="___________________IAF2005" localSheetId="19">#REF!</definedName>
    <definedName name="___________________IAF2005">#REF!</definedName>
    <definedName name="___________________IAF2006" localSheetId="2">#REF!</definedName>
    <definedName name="___________________IAF2006" localSheetId="4">#REF!</definedName>
    <definedName name="___________________IAF2006" localSheetId="10">#REF!</definedName>
    <definedName name="___________________IAF2006" localSheetId="19">#REF!</definedName>
    <definedName name="___________________IAF2006">#REF!</definedName>
    <definedName name="___________________TW092006" localSheetId="2">#REF!</definedName>
    <definedName name="___________________TW092006" localSheetId="4">#REF!</definedName>
    <definedName name="___________________TW092006" localSheetId="10">#REF!</definedName>
    <definedName name="___________________TW092006" localSheetId="19">#REF!</definedName>
    <definedName name="___________________TW092006">#REF!</definedName>
    <definedName name="___________________TW092007" localSheetId="2">#REF!</definedName>
    <definedName name="___________________TW092007" localSheetId="4">#REF!</definedName>
    <definedName name="___________________TW092007" localSheetId="10">#REF!</definedName>
    <definedName name="___________________TW092007" localSheetId="19">#REF!</definedName>
    <definedName name="___________________TW092007">#REF!</definedName>
    <definedName name="___________________wbk1">#N/A</definedName>
    <definedName name="___________________xliuwt54j27" localSheetId="2">'[5]wybrane dane finansowe 1'!#REF!</definedName>
    <definedName name="___________________xliuwt54j27" localSheetId="4">'[5]wybrane dane finansowe 1'!#REF!</definedName>
    <definedName name="___________________xliuwt54j27" localSheetId="10">'[5]wybrane dane finansowe 1'!#REF!</definedName>
    <definedName name="___________________xliuwt54j27" localSheetId="19">'[5]wybrane dane finansowe 1'!#REF!</definedName>
    <definedName name="___________________xliuwt54j27">'[5]wybrane dane finansowe 1'!#REF!</definedName>
    <definedName name="__________________IAF2005" localSheetId="2">#REF!</definedName>
    <definedName name="__________________IAF2005" localSheetId="4">#REF!</definedName>
    <definedName name="__________________IAF2005" localSheetId="10">#REF!</definedName>
    <definedName name="__________________IAF2005" localSheetId="19">#REF!</definedName>
    <definedName name="__________________IAF2005">#REF!</definedName>
    <definedName name="__________________IAF2006" localSheetId="2">#REF!</definedName>
    <definedName name="__________________IAF2006" localSheetId="4">#REF!</definedName>
    <definedName name="__________________IAF2006" localSheetId="10">#REF!</definedName>
    <definedName name="__________________IAF2006" localSheetId="19">#REF!</definedName>
    <definedName name="__________________IAF2006">#REF!</definedName>
    <definedName name="__________________PLQ2" localSheetId="2">#REF!</definedName>
    <definedName name="__________________PLQ2" localSheetId="4">#REF!</definedName>
    <definedName name="__________________PLQ2" localSheetId="10">#REF!</definedName>
    <definedName name="__________________PLQ2" localSheetId="19">#REF!</definedName>
    <definedName name="__________________PLQ2">#REF!</definedName>
    <definedName name="__________________TW092006" localSheetId="2">#REF!</definedName>
    <definedName name="__________________TW092006" localSheetId="4">#REF!</definedName>
    <definedName name="__________________TW092006" localSheetId="10">#REF!</definedName>
    <definedName name="__________________TW092006" localSheetId="19">#REF!</definedName>
    <definedName name="__________________TW092006">#REF!</definedName>
    <definedName name="__________________TW092007" localSheetId="2">#REF!</definedName>
    <definedName name="__________________TW092007" localSheetId="4">#REF!</definedName>
    <definedName name="__________________TW092007" localSheetId="10">#REF!</definedName>
    <definedName name="__________________TW092007" localSheetId="19">#REF!</definedName>
    <definedName name="__________________TW092007">#REF!</definedName>
    <definedName name="__________________wbk1">[6]!_______________wbk1</definedName>
    <definedName name="__________________xliuwt54j27" localSheetId="2">'[5]wybrane dane finansowe 1'!#REF!</definedName>
    <definedName name="__________________xliuwt54j27" localSheetId="4">'[5]wybrane dane finansowe 1'!#REF!</definedName>
    <definedName name="__________________xliuwt54j27" localSheetId="10">'[5]wybrane dane finansowe 1'!#REF!</definedName>
    <definedName name="__________________xliuwt54j27" localSheetId="19">'[5]wybrane dane finansowe 1'!#REF!</definedName>
    <definedName name="__________________xliuwt54j27">'[5]wybrane dane finansowe 1'!#REF!</definedName>
    <definedName name="_________________IAF2005" localSheetId="2">#REF!</definedName>
    <definedName name="_________________IAF2005" localSheetId="4">#REF!</definedName>
    <definedName name="_________________IAF2005" localSheetId="10">#REF!</definedName>
    <definedName name="_________________IAF2005" localSheetId="19">#REF!</definedName>
    <definedName name="_________________IAF2005">#REF!</definedName>
    <definedName name="_________________IAF2006" localSheetId="2">#REF!</definedName>
    <definedName name="_________________IAF2006" localSheetId="4">#REF!</definedName>
    <definedName name="_________________IAF2006" localSheetId="10">#REF!</definedName>
    <definedName name="_________________IAF2006" localSheetId="19">#REF!</definedName>
    <definedName name="_________________IAF2006">#REF!</definedName>
    <definedName name="_________________PLQ2" localSheetId="2">#REF!</definedName>
    <definedName name="_________________PLQ2" localSheetId="4">#REF!</definedName>
    <definedName name="_________________PLQ2" localSheetId="10">#REF!</definedName>
    <definedName name="_________________PLQ2" localSheetId="19">#REF!</definedName>
    <definedName name="_________________PLQ2">#REF!</definedName>
    <definedName name="_________________TW092006" localSheetId="2">#REF!</definedName>
    <definedName name="_________________TW092006" localSheetId="4">#REF!</definedName>
    <definedName name="_________________TW092006" localSheetId="10">#REF!</definedName>
    <definedName name="_________________TW092006" localSheetId="19">#REF!</definedName>
    <definedName name="_________________TW092006">#REF!</definedName>
    <definedName name="_________________TW092007" localSheetId="2">#REF!</definedName>
    <definedName name="_________________TW092007" localSheetId="4">#REF!</definedName>
    <definedName name="_________________TW092007" localSheetId="10">#REF!</definedName>
    <definedName name="_________________TW092007" localSheetId="19">#REF!</definedName>
    <definedName name="_________________TW092007">#REF!</definedName>
    <definedName name="_________________wbk1">#N/A</definedName>
    <definedName name="_________________xliuwt54j27" localSheetId="2">'[5]wybrane dane finansowe 1'!#REF!</definedName>
    <definedName name="_________________xliuwt54j27" localSheetId="4">'[5]wybrane dane finansowe 1'!#REF!</definedName>
    <definedName name="_________________xliuwt54j27" localSheetId="10">'[5]wybrane dane finansowe 1'!#REF!</definedName>
    <definedName name="_________________xliuwt54j27" localSheetId="19">'[5]wybrane dane finansowe 1'!#REF!</definedName>
    <definedName name="_________________xliuwt54j27">'[5]wybrane dane finansowe 1'!#REF!</definedName>
    <definedName name="________________IAF2005" localSheetId="2">#REF!</definedName>
    <definedName name="________________IAF2005" localSheetId="4">#REF!</definedName>
    <definedName name="________________IAF2005" localSheetId="10">#REF!</definedName>
    <definedName name="________________IAF2005" localSheetId="19">#REF!</definedName>
    <definedName name="________________IAF2005">#REF!</definedName>
    <definedName name="________________IAF2006" localSheetId="2">#REF!</definedName>
    <definedName name="________________IAF2006" localSheetId="4">#REF!</definedName>
    <definedName name="________________IAF2006" localSheetId="10">#REF!</definedName>
    <definedName name="________________IAF2006" localSheetId="19">#REF!</definedName>
    <definedName name="________________IAF2006">#REF!</definedName>
    <definedName name="________________PLQ2" localSheetId="2">#REF!</definedName>
    <definedName name="________________PLQ2" localSheetId="4">#REF!</definedName>
    <definedName name="________________PLQ2" localSheetId="10">#REF!</definedName>
    <definedName name="________________PLQ2" localSheetId="19">#REF!</definedName>
    <definedName name="________________PLQ2">#REF!</definedName>
    <definedName name="________________TW092006" localSheetId="2">#REF!</definedName>
    <definedName name="________________TW092006" localSheetId="4">#REF!</definedName>
    <definedName name="________________TW092006" localSheetId="10">#REF!</definedName>
    <definedName name="________________TW092006" localSheetId="19">#REF!</definedName>
    <definedName name="________________TW092006">#REF!</definedName>
    <definedName name="________________TW092007" localSheetId="2">#REF!</definedName>
    <definedName name="________________TW092007" localSheetId="4">#REF!</definedName>
    <definedName name="________________TW092007" localSheetId="10">#REF!</definedName>
    <definedName name="________________TW092007" localSheetId="19">#REF!</definedName>
    <definedName name="________________TW092007">#REF!</definedName>
    <definedName name="________________wbk1">[6]!_______________wbk1</definedName>
    <definedName name="________________xliuwt54j27" localSheetId="2">'[5]wybrane dane finansowe 1'!#REF!</definedName>
    <definedName name="________________xliuwt54j27" localSheetId="4">'[5]wybrane dane finansowe 1'!#REF!</definedName>
    <definedName name="________________xliuwt54j27" localSheetId="10">'[5]wybrane dane finansowe 1'!#REF!</definedName>
    <definedName name="________________xliuwt54j27" localSheetId="19">'[5]wybrane dane finansowe 1'!#REF!</definedName>
    <definedName name="________________xliuwt54j27">'[5]wybrane dane finansowe 1'!#REF!</definedName>
    <definedName name="_______________IAF2005" localSheetId="2">#REF!</definedName>
    <definedName name="_______________IAF2005" localSheetId="4">#REF!</definedName>
    <definedName name="_______________IAF2005" localSheetId="10">#REF!</definedName>
    <definedName name="_______________IAF2005" localSheetId="19">#REF!</definedName>
    <definedName name="_______________IAF2005">#REF!</definedName>
    <definedName name="_______________IAF2006" localSheetId="2">#REF!</definedName>
    <definedName name="_______________IAF2006" localSheetId="4">#REF!</definedName>
    <definedName name="_______________IAF2006" localSheetId="10">#REF!</definedName>
    <definedName name="_______________IAF2006" localSheetId="19">#REF!</definedName>
    <definedName name="_______________IAF2006">#REF!</definedName>
    <definedName name="_______________PLQ2" localSheetId="2">#REF!</definedName>
    <definedName name="_______________PLQ2" localSheetId="4">#REF!</definedName>
    <definedName name="_______________PLQ2" localSheetId="10">#REF!</definedName>
    <definedName name="_______________PLQ2" localSheetId="19">#REF!</definedName>
    <definedName name="_______________PLQ2">#REF!</definedName>
    <definedName name="_______________TW092006" localSheetId="2">#REF!</definedName>
    <definedName name="_______________TW092006" localSheetId="4">#REF!</definedName>
    <definedName name="_______________TW092006" localSheetId="10">#REF!</definedName>
    <definedName name="_______________TW092006" localSheetId="19">#REF!</definedName>
    <definedName name="_______________TW092006">#REF!</definedName>
    <definedName name="_______________TW092007" localSheetId="2">#REF!</definedName>
    <definedName name="_______________TW092007" localSheetId="4">#REF!</definedName>
    <definedName name="_______________TW092007" localSheetId="10">#REF!</definedName>
    <definedName name="_______________TW092007" localSheetId="19">#REF!</definedName>
    <definedName name="_______________TW092007">#REF!</definedName>
    <definedName name="_______________wbk1">[6]!_______________wbk1</definedName>
    <definedName name="_______________xliuwt54j27" localSheetId="2">'[5]wybrane dane finansowe 1'!#REF!</definedName>
    <definedName name="_______________xliuwt54j27" localSheetId="4">'[5]wybrane dane finansowe 1'!#REF!</definedName>
    <definedName name="_______________xliuwt54j27" localSheetId="10">'[5]wybrane dane finansowe 1'!#REF!</definedName>
    <definedName name="_______________xliuwt54j27" localSheetId="19">'[5]wybrane dane finansowe 1'!#REF!</definedName>
    <definedName name="_______________xliuwt54j27">'[5]wybrane dane finansowe 1'!#REF!</definedName>
    <definedName name="______________IAF2005" localSheetId="2">#REF!</definedName>
    <definedName name="______________IAF2005" localSheetId="4">#REF!</definedName>
    <definedName name="______________IAF2005" localSheetId="10">#REF!</definedName>
    <definedName name="______________IAF2005" localSheetId="19">#REF!</definedName>
    <definedName name="______________IAF2005">#REF!</definedName>
    <definedName name="______________IAF2006" localSheetId="2">#REF!</definedName>
    <definedName name="______________IAF2006" localSheetId="4">#REF!</definedName>
    <definedName name="______________IAF2006" localSheetId="10">#REF!</definedName>
    <definedName name="______________IAF2006" localSheetId="19">#REF!</definedName>
    <definedName name="______________IAF2006">#REF!</definedName>
    <definedName name="______________PLQ2" localSheetId="2">#REF!</definedName>
    <definedName name="______________PLQ2" localSheetId="4">#REF!</definedName>
    <definedName name="______________PLQ2" localSheetId="10">#REF!</definedName>
    <definedName name="______________PLQ2" localSheetId="19">#REF!</definedName>
    <definedName name="______________PLQ2">#REF!</definedName>
    <definedName name="______________TW092006" localSheetId="2">#REF!</definedName>
    <definedName name="______________TW092006" localSheetId="4">#REF!</definedName>
    <definedName name="______________TW092006" localSheetId="10">#REF!</definedName>
    <definedName name="______________TW092006" localSheetId="19">#REF!</definedName>
    <definedName name="______________TW092006">#REF!</definedName>
    <definedName name="______________TW092007" localSheetId="2">#REF!</definedName>
    <definedName name="______________TW092007" localSheetId="4">#REF!</definedName>
    <definedName name="______________TW092007" localSheetId="10">#REF!</definedName>
    <definedName name="______________TW092007" localSheetId="19">#REF!</definedName>
    <definedName name="______________TW092007">#REF!</definedName>
    <definedName name="______________wbk1">[6]!_______________wbk1</definedName>
    <definedName name="______________xliuwt54j27" localSheetId="2">'[5]wybrane dane finansowe 1'!#REF!</definedName>
    <definedName name="______________xliuwt54j27" localSheetId="4">'[5]wybrane dane finansowe 1'!#REF!</definedName>
    <definedName name="______________xliuwt54j27" localSheetId="10">'[5]wybrane dane finansowe 1'!#REF!</definedName>
    <definedName name="______________xliuwt54j27" localSheetId="19">'[5]wybrane dane finansowe 1'!#REF!</definedName>
    <definedName name="______________xliuwt54j27">'[5]wybrane dane finansowe 1'!#REF!</definedName>
    <definedName name="_____________IAF2005" localSheetId="2">#REF!</definedName>
    <definedName name="_____________IAF2005" localSheetId="4">#REF!</definedName>
    <definedName name="_____________IAF2005" localSheetId="10">#REF!</definedName>
    <definedName name="_____________IAF2005" localSheetId="19">#REF!</definedName>
    <definedName name="_____________IAF2005">#REF!</definedName>
    <definedName name="_____________IAF2006" localSheetId="2">#REF!</definedName>
    <definedName name="_____________IAF2006" localSheetId="4">#REF!</definedName>
    <definedName name="_____________IAF2006" localSheetId="10">#REF!</definedName>
    <definedName name="_____________IAF2006" localSheetId="19">#REF!</definedName>
    <definedName name="_____________IAF2006">#REF!</definedName>
    <definedName name="_____________PLQ2" localSheetId="2">#REF!</definedName>
    <definedName name="_____________PLQ2" localSheetId="4">#REF!</definedName>
    <definedName name="_____________PLQ2" localSheetId="10">#REF!</definedName>
    <definedName name="_____________PLQ2" localSheetId="19">#REF!</definedName>
    <definedName name="_____________PLQ2">#REF!</definedName>
    <definedName name="_____________TW092006" localSheetId="2">#REF!</definedName>
    <definedName name="_____________TW092006" localSheetId="4">#REF!</definedName>
    <definedName name="_____________TW092006" localSheetId="10">#REF!</definedName>
    <definedName name="_____________TW092006" localSheetId="19">#REF!</definedName>
    <definedName name="_____________TW092006">#REF!</definedName>
    <definedName name="_____________TW092007" localSheetId="2">#REF!</definedName>
    <definedName name="_____________TW092007" localSheetId="4">#REF!</definedName>
    <definedName name="_____________TW092007" localSheetId="10">#REF!</definedName>
    <definedName name="_____________TW092007" localSheetId="19">#REF!</definedName>
    <definedName name="_____________TW092007">#REF!</definedName>
    <definedName name="_____________wbk1">[2]!_____________wbk1</definedName>
    <definedName name="_____________xliuwt54j27" localSheetId="2">'[5]wybrane dane finansowe 1'!#REF!</definedName>
    <definedName name="_____________xliuwt54j27" localSheetId="4">'[5]wybrane dane finansowe 1'!#REF!</definedName>
    <definedName name="_____________xliuwt54j27" localSheetId="10">'[5]wybrane dane finansowe 1'!#REF!</definedName>
    <definedName name="_____________xliuwt54j27" localSheetId="19">'[5]wybrane dane finansowe 1'!#REF!</definedName>
    <definedName name="_____________xliuwt54j27">'[5]wybrane dane finansowe 1'!#REF!</definedName>
    <definedName name="____________IAF2005" localSheetId="2">#REF!</definedName>
    <definedName name="____________IAF2005" localSheetId="4">#REF!</definedName>
    <definedName name="____________IAF2005" localSheetId="10">#REF!</definedName>
    <definedName name="____________IAF2005" localSheetId="19">#REF!</definedName>
    <definedName name="____________IAF2005">#REF!</definedName>
    <definedName name="____________IAF2006" localSheetId="2">#REF!</definedName>
    <definedName name="____________IAF2006" localSheetId="4">#REF!</definedName>
    <definedName name="____________IAF2006" localSheetId="10">#REF!</definedName>
    <definedName name="____________IAF2006" localSheetId="19">#REF!</definedName>
    <definedName name="____________IAF2006">#REF!</definedName>
    <definedName name="____________PLQ2" localSheetId="2">#REF!</definedName>
    <definedName name="____________PLQ2" localSheetId="4">#REF!</definedName>
    <definedName name="____________PLQ2" localSheetId="10">#REF!</definedName>
    <definedName name="____________PLQ2" localSheetId="19">#REF!</definedName>
    <definedName name="____________PLQ2">#REF!</definedName>
    <definedName name="____________TW092006" localSheetId="2">#REF!</definedName>
    <definedName name="____________TW092006" localSheetId="4">#REF!</definedName>
    <definedName name="____________TW092006" localSheetId="10">#REF!</definedName>
    <definedName name="____________TW092006" localSheetId="19">#REF!</definedName>
    <definedName name="____________TW092006">#REF!</definedName>
    <definedName name="____________TW092007" localSheetId="2">#REF!</definedName>
    <definedName name="____________TW092007" localSheetId="4">#REF!</definedName>
    <definedName name="____________TW092007" localSheetId="10">#REF!</definedName>
    <definedName name="____________TW092007" localSheetId="19">#REF!</definedName>
    <definedName name="____________TW092007">#REF!</definedName>
    <definedName name="____________wbk1">#N/A</definedName>
    <definedName name="____________xliuwt54j27" localSheetId="2">'[5]wybrane dane finansowe 1'!#REF!</definedName>
    <definedName name="____________xliuwt54j27" localSheetId="4">'[5]wybrane dane finansowe 1'!#REF!</definedName>
    <definedName name="____________xliuwt54j27" localSheetId="10">'[5]wybrane dane finansowe 1'!#REF!</definedName>
    <definedName name="____________xliuwt54j27" localSheetId="19">'[5]wybrane dane finansowe 1'!#REF!</definedName>
    <definedName name="____________xliuwt54j27">'[5]wybrane dane finansowe 1'!#REF!</definedName>
    <definedName name="___________IAF2005" localSheetId="2">#REF!</definedName>
    <definedName name="___________IAF2005" localSheetId="4">#REF!</definedName>
    <definedName name="___________IAF2005" localSheetId="10">#REF!</definedName>
    <definedName name="___________IAF2005" localSheetId="19">#REF!</definedName>
    <definedName name="___________IAF2005">#REF!</definedName>
    <definedName name="___________IAF2006" localSheetId="2">#REF!</definedName>
    <definedName name="___________IAF2006" localSheetId="4">#REF!</definedName>
    <definedName name="___________IAF2006" localSheetId="10">#REF!</definedName>
    <definedName name="___________IAF2006" localSheetId="19">#REF!</definedName>
    <definedName name="___________IAF2006">#REF!</definedName>
    <definedName name="___________PLQ2" localSheetId="2">#REF!</definedName>
    <definedName name="___________PLQ2" localSheetId="4">#REF!</definedName>
    <definedName name="___________PLQ2" localSheetId="10">#REF!</definedName>
    <definedName name="___________PLQ2" localSheetId="19">#REF!</definedName>
    <definedName name="___________PLQ2">#REF!</definedName>
    <definedName name="___________TW092006" localSheetId="2">#REF!</definedName>
    <definedName name="___________TW092006" localSheetId="4">#REF!</definedName>
    <definedName name="___________TW092006" localSheetId="10">#REF!</definedName>
    <definedName name="___________TW092006" localSheetId="19">#REF!</definedName>
    <definedName name="___________TW092006">#REF!</definedName>
    <definedName name="___________TW092007" localSheetId="2">#REF!</definedName>
    <definedName name="___________TW092007" localSheetId="4">#REF!</definedName>
    <definedName name="___________TW092007" localSheetId="10">#REF!</definedName>
    <definedName name="___________TW092007" localSheetId="19">#REF!</definedName>
    <definedName name="___________TW092007">#REF!</definedName>
    <definedName name="___________wbk1">#N/A</definedName>
    <definedName name="___________xliuwt54j27" localSheetId="2">'[5]wybrane dane finansowe 1'!#REF!</definedName>
    <definedName name="___________xliuwt54j27" localSheetId="4">'[5]wybrane dane finansowe 1'!#REF!</definedName>
    <definedName name="___________xliuwt54j27" localSheetId="10">'[5]wybrane dane finansowe 1'!#REF!</definedName>
    <definedName name="___________xliuwt54j27" localSheetId="19">'[5]wybrane dane finansowe 1'!#REF!</definedName>
    <definedName name="___________xliuwt54j27">'[5]wybrane dane finansowe 1'!#REF!</definedName>
    <definedName name="__________IAF2005" localSheetId="2">#REF!</definedName>
    <definedName name="__________IAF2005" localSheetId="4">#REF!</definedName>
    <definedName name="__________IAF2005" localSheetId="10">#REF!</definedName>
    <definedName name="__________IAF2005" localSheetId="19">#REF!</definedName>
    <definedName name="__________IAF2005">#REF!</definedName>
    <definedName name="__________IAF2006" localSheetId="2">#REF!</definedName>
    <definedName name="__________IAF2006" localSheetId="4">#REF!</definedName>
    <definedName name="__________IAF2006" localSheetId="10">#REF!</definedName>
    <definedName name="__________IAF2006" localSheetId="19">#REF!</definedName>
    <definedName name="__________IAF2006">#REF!</definedName>
    <definedName name="__________PLQ2" localSheetId="2">#REF!</definedName>
    <definedName name="__________PLQ2" localSheetId="4">#REF!</definedName>
    <definedName name="__________PLQ2" localSheetId="10">#REF!</definedName>
    <definedName name="__________PLQ2" localSheetId="19">#REF!</definedName>
    <definedName name="__________PLQ2">#REF!</definedName>
    <definedName name="__________TW092006" localSheetId="2">#REF!</definedName>
    <definedName name="__________TW092006" localSheetId="4">#REF!</definedName>
    <definedName name="__________TW092006" localSheetId="10">#REF!</definedName>
    <definedName name="__________TW092006" localSheetId="19">#REF!</definedName>
    <definedName name="__________TW092006">#REF!</definedName>
    <definedName name="__________TW092007" localSheetId="2">#REF!</definedName>
    <definedName name="__________TW092007" localSheetId="4">#REF!</definedName>
    <definedName name="__________TW092007" localSheetId="10">#REF!</definedName>
    <definedName name="__________TW092007" localSheetId="19">#REF!</definedName>
    <definedName name="__________TW092007">#REF!</definedName>
    <definedName name="__________wbk1">[2]!__________wbk1</definedName>
    <definedName name="__________xliuwt54j27" localSheetId="2">'[5]wybrane dane finansowe 1'!#REF!</definedName>
    <definedName name="__________xliuwt54j27" localSheetId="4">'[5]wybrane dane finansowe 1'!#REF!</definedName>
    <definedName name="__________xliuwt54j27" localSheetId="10">'[5]wybrane dane finansowe 1'!#REF!</definedName>
    <definedName name="__________xliuwt54j27" localSheetId="19">'[5]wybrane dane finansowe 1'!#REF!</definedName>
    <definedName name="__________xliuwt54j27">'[5]wybrane dane finansowe 1'!#REF!</definedName>
    <definedName name="_________IAF2005" localSheetId="2">#REF!</definedName>
    <definedName name="_________IAF2005" localSheetId="4">#REF!</definedName>
    <definedName name="_________IAF2005" localSheetId="10">#REF!</definedName>
    <definedName name="_________IAF2005" localSheetId="19">#REF!</definedName>
    <definedName name="_________IAF2005">#REF!</definedName>
    <definedName name="_________IAF2006" localSheetId="2">#REF!</definedName>
    <definedName name="_________IAF2006" localSheetId="4">#REF!</definedName>
    <definedName name="_________IAF2006" localSheetId="10">#REF!</definedName>
    <definedName name="_________IAF2006" localSheetId="19">#REF!</definedName>
    <definedName name="_________IAF2006">#REF!</definedName>
    <definedName name="_________PLQ2" localSheetId="2">#REF!</definedName>
    <definedName name="_________PLQ2" localSheetId="4">#REF!</definedName>
    <definedName name="_________PLQ2" localSheetId="10">#REF!</definedName>
    <definedName name="_________PLQ2" localSheetId="19">#REF!</definedName>
    <definedName name="_________PLQ2">#REF!</definedName>
    <definedName name="_________TW092006" localSheetId="2">#REF!</definedName>
    <definedName name="_________TW092006" localSheetId="4">#REF!</definedName>
    <definedName name="_________TW092006" localSheetId="10">#REF!</definedName>
    <definedName name="_________TW092006" localSheetId="19">#REF!</definedName>
    <definedName name="_________TW092006">#REF!</definedName>
    <definedName name="_________TW092007" localSheetId="2">#REF!</definedName>
    <definedName name="_________TW092007" localSheetId="4">#REF!</definedName>
    <definedName name="_________TW092007" localSheetId="10">#REF!</definedName>
    <definedName name="_________TW092007" localSheetId="19">#REF!</definedName>
    <definedName name="_________TW092007">#REF!</definedName>
    <definedName name="_________wbk1">[2]!_________wbk1</definedName>
    <definedName name="_________xliuwt54j27" localSheetId="2">'[5]wybrane dane finansowe 1'!#REF!</definedName>
    <definedName name="_________xliuwt54j27" localSheetId="4">'[5]wybrane dane finansowe 1'!#REF!</definedName>
    <definedName name="_________xliuwt54j27" localSheetId="10">'[5]wybrane dane finansowe 1'!#REF!</definedName>
    <definedName name="_________xliuwt54j27" localSheetId="19">'[5]wybrane dane finansowe 1'!#REF!</definedName>
    <definedName name="_________xliuwt54j27">'[5]wybrane dane finansowe 1'!#REF!</definedName>
    <definedName name="________IAF2005" localSheetId="2">#REF!</definedName>
    <definedName name="________IAF2005" localSheetId="4">#REF!</definedName>
    <definedName name="________IAF2005" localSheetId="10">#REF!</definedName>
    <definedName name="________IAF2005" localSheetId="19">#REF!</definedName>
    <definedName name="________IAF2005">#REF!</definedName>
    <definedName name="________IAF2006" localSheetId="2">#REF!</definedName>
    <definedName name="________IAF2006" localSheetId="4">#REF!</definedName>
    <definedName name="________IAF2006" localSheetId="10">#REF!</definedName>
    <definedName name="________IAF2006" localSheetId="19">#REF!</definedName>
    <definedName name="________IAF2006">#REF!</definedName>
    <definedName name="________PLQ2" localSheetId="2">#REF!</definedName>
    <definedName name="________PLQ2" localSheetId="4">#REF!</definedName>
    <definedName name="________PLQ2" localSheetId="10">#REF!</definedName>
    <definedName name="________PLQ2" localSheetId="19">#REF!</definedName>
    <definedName name="________PLQ2">#REF!</definedName>
    <definedName name="________TW092006" localSheetId="2">#REF!</definedName>
    <definedName name="________TW092006" localSheetId="4">#REF!</definedName>
    <definedName name="________TW092006" localSheetId="10">#REF!</definedName>
    <definedName name="________TW092006" localSheetId="19">#REF!</definedName>
    <definedName name="________TW092006">#REF!</definedName>
    <definedName name="________TW092007" localSheetId="2">#REF!</definedName>
    <definedName name="________TW092007" localSheetId="4">#REF!</definedName>
    <definedName name="________TW092007" localSheetId="10">#REF!</definedName>
    <definedName name="________TW092007" localSheetId="19">#REF!</definedName>
    <definedName name="________TW092007">#REF!</definedName>
    <definedName name="________wbk1" localSheetId="2">#N/A</definedName>
    <definedName name="________wbk1" localSheetId="1">#N/A</definedName>
    <definedName name="________wbk1" localSheetId="4">'Przychody prowizyjne'!________wbk1</definedName>
    <definedName name="________wbk1" localSheetId="20">[2]!________wbk1</definedName>
    <definedName name="________wbk1">[0]!________wbk1</definedName>
    <definedName name="________xliuwt54j27" localSheetId="2">'[7]wybrane dane finansowe 1'!#REF!</definedName>
    <definedName name="________xliuwt54j27" localSheetId="4">'[7]wybrane dane finansowe 1'!#REF!</definedName>
    <definedName name="________xliuwt54j27" localSheetId="10">'[7]wybrane dane finansowe 1'!#REF!</definedName>
    <definedName name="________xliuwt54j27" localSheetId="19">'[7]wybrane dane finansowe 1'!#REF!</definedName>
    <definedName name="________xliuwt54j27">'[7]wybrane dane finansowe 1'!#REF!</definedName>
    <definedName name="_______IAF2005" localSheetId="2">#REF!</definedName>
    <definedName name="_______IAF2005" localSheetId="4">#REF!</definedName>
    <definedName name="_______IAF2005" localSheetId="10">#REF!</definedName>
    <definedName name="_______IAF2005" localSheetId="19">#REF!</definedName>
    <definedName name="_______IAF2005">#REF!</definedName>
    <definedName name="_______IAF2006" localSheetId="2">#REF!</definedName>
    <definedName name="_______IAF2006" localSheetId="4">#REF!</definedName>
    <definedName name="_______IAF2006" localSheetId="10">#REF!</definedName>
    <definedName name="_______IAF2006" localSheetId="19">#REF!</definedName>
    <definedName name="_______IAF2006">#REF!</definedName>
    <definedName name="_______PLQ2" localSheetId="2">#REF!</definedName>
    <definedName name="_______PLQ2" localSheetId="4">#REF!</definedName>
    <definedName name="_______PLQ2" localSheetId="10">#REF!</definedName>
    <definedName name="_______PLQ2" localSheetId="19">#REF!</definedName>
    <definedName name="_______PLQ2">#REF!</definedName>
    <definedName name="_______TW092006" localSheetId="2">#REF!</definedName>
    <definedName name="_______TW092006" localSheetId="4">#REF!</definedName>
    <definedName name="_______TW092006" localSheetId="10">#REF!</definedName>
    <definedName name="_______TW092006" localSheetId="19">#REF!</definedName>
    <definedName name="_______TW092006">#REF!</definedName>
    <definedName name="_______TW092007" localSheetId="2">#REF!</definedName>
    <definedName name="_______TW092007" localSheetId="4">#REF!</definedName>
    <definedName name="_______TW092007" localSheetId="10">#REF!</definedName>
    <definedName name="_______TW092007" localSheetId="19">#REF!</definedName>
    <definedName name="_______TW092007">#REF!</definedName>
    <definedName name="_______wbk1" localSheetId="2">#N/A</definedName>
    <definedName name="_______wbk1" localSheetId="1">#N/A</definedName>
    <definedName name="_______wbk1" localSheetId="4">'Przychody prowizyjne'!_______wbk1</definedName>
    <definedName name="_______wbk1" localSheetId="20">[1]!__wbk1</definedName>
    <definedName name="_______wbk1">[0]!_______wbk1</definedName>
    <definedName name="_______xliuwt54j27" localSheetId="2">'[7]wybrane dane finansowe 1'!#REF!</definedName>
    <definedName name="_______xliuwt54j27" localSheetId="4">'[7]wybrane dane finansowe 1'!#REF!</definedName>
    <definedName name="_______xliuwt54j27" localSheetId="10">'[7]wybrane dane finansowe 1'!#REF!</definedName>
    <definedName name="_______xliuwt54j27" localSheetId="19">'[7]wybrane dane finansowe 1'!#REF!</definedName>
    <definedName name="_______xliuwt54j27">'[7]wybrane dane finansowe 1'!#REF!</definedName>
    <definedName name="______IAF2005" localSheetId="2">#REF!</definedName>
    <definedName name="______IAF2005" localSheetId="4">#REF!</definedName>
    <definedName name="______IAF2005" localSheetId="10">#REF!</definedName>
    <definedName name="______IAF2005" localSheetId="19">#REF!</definedName>
    <definedName name="______IAF2005">#REF!</definedName>
    <definedName name="______IAF2006" localSheetId="2">#REF!</definedName>
    <definedName name="______IAF2006" localSheetId="4">#REF!</definedName>
    <definedName name="______IAF2006" localSheetId="10">#REF!</definedName>
    <definedName name="______IAF2006" localSheetId="19">#REF!</definedName>
    <definedName name="______IAF2006">#REF!</definedName>
    <definedName name="______PLQ2" localSheetId="2">#REF!</definedName>
    <definedName name="______PLQ2" localSheetId="4">#REF!</definedName>
    <definedName name="______PLQ2" localSheetId="10">#REF!</definedName>
    <definedName name="______PLQ2" localSheetId="19">#REF!</definedName>
    <definedName name="______PLQ2">#REF!</definedName>
    <definedName name="______TW092006" localSheetId="2">#REF!</definedName>
    <definedName name="______TW092006" localSheetId="4">#REF!</definedName>
    <definedName name="______TW092006" localSheetId="10">#REF!</definedName>
    <definedName name="______TW092006" localSheetId="19">#REF!</definedName>
    <definedName name="______TW092006">#REF!</definedName>
    <definedName name="______TW092007" localSheetId="2">#REF!</definedName>
    <definedName name="______TW092007" localSheetId="4">#REF!</definedName>
    <definedName name="______TW092007" localSheetId="10">#REF!</definedName>
    <definedName name="______TW092007" localSheetId="19">#REF!</definedName>
    <definedName name="______TW092007">#REF!</definedName>
    <definedName name="______wbk1" localSheetId="2">#N/A</definedName>
    <definedName name="______wbk1" localSheetId="1">#N/A</definedName>
    <definedName name="______wbk1" localSheetId="4">'Przychody prowizyjne'!______wbk1</definedName>
    <definedName name="______wbk1" localSheetId="20">#N/A</definedName>
    <definedName name="______wbk1">[0]!______wbk1</definedName>
    <definedName name="______xliuwt54j27" localSheetId="2">'[5]wybrane dane finansowe 1'!#REF!</definedName>
    <definedName name="______xliuwt54j27" localSheetId="4">'[5]wybrane dane finansowe 1'!#REF!</definedName>
    <definedName name="______xliuwt54j27" localSheetId="10">'[5]wybrane dane finansowe 1'!#REF!</definedName>
    <definedName name="______xliuwt54j27" localSheetId="19">'[5]wybrane dane finansowe 1'!#REF!</definedName>
    <definedName name="______xliuwt54j27" localSheetId="20">'[7]wybrane dane finansowe 1'!#REF!</definedName>
    <definedName name="______xliuwt54j27">'[5]wybrane dane finansowe 1'!#REF!</definedName>
    <definedName name="_____ALI1" localSheetId="2">#REF!</definedName>
    <definedName name="_____ALI1" localSheetId="4">#REF!</definedName>
    <definedName name="_____ALI1" localSheetId="10">#REF!</definedName>
    <definedName name="_____ALI1" localSheetId="19">#REF!</definedName>
    <definedName name="_____ALI1">#REF!</definedName>
    <definedName name="_____ALI2" localSheetId="2">#REF!</definedName>
    <definedName name="_____ALI2" localSheetId="4">#REF!</definedName>
    <definedName name="_____ALI2" localSheetId="10">#REF!</definedName>
    <definedName name="_____ALI2" localSheetId="19">#REF!</definedName>
    <definedName name="_____ALI2">#REF!</definedName>
    <definedName name="_____AMI1" localSheetId="2">#REF!</definedName>
    <definedName name="_____AMI1" localSheetId="4">#REF!</definedName>
    <definedName name="_____AMI1" localSheetId="10">#REF!</definedName>
    <definedName name="_____AMI1" localSheetId="19">#REF!</definedName>
    <definedName name="_____AMI1">#REF!</definedName>
    <definedName name="_____AMI2" localSheetId="2">#REF!</definedName>
    <definedName name="_____AMI2" localSheetId="4">#REF!</definedName>
    <definedName name="_____AMI2" localSheetId="10">#REF!</definedName>
    <definedName name="_____AMI2" localSheetId="19">#REF!</definedName>
    <definedName name="_____AMI2">#REF!</definedName>
    <definedName name="_____AOI1" localSheetId="2">#REF!</definedName>
    <definedName name="_____AOI1" localSheetId="4">#REF!</definedName>
    <definedName name="_____AOI1" localSheetId="10">#REF!</definedName>
    <definedName name="_____AOI1" localSheetId="19">#REF!</definedName>
    <definedName name="_____AOI1">#REF!</definedName>
    <definedName name="_____AOI2" localSheetId="2">#REF!</definedName>
    <definedName name="_____AOI2" localSheetId="4">#REF!</definedName>
    <definedName name="_____AOI2" localSheetId="10">#REF!</definedName>
    <definedName name="_____AOI2" localSheetId="19">#REF!</definedName>
    <definedName name="_____AOI2">#REF!</definedName>
    <definedName name="_____DAI1" localSheetId="2">#REF!</definedName>
    <definedName name="_____DAI1" localSheetId="4">#REF!</definedName>
    <definedName name="_____DAI1" localSheetId="10">#REF!</definedName>
    <definedName name="_____DAI1" localSheetId="19">#REF!</definedName>
    <definedName name="_____DAI1">#REF!</definedName>
    <definedName name="_____DAI2" localSheetId="2">#REF!</definedName>
    <definedName name="_____DAI2" localSheetId="4">#REF!</definedName>
    <definedName name="_____DAI2" localSheetId="10">#REF!</definedName>
    <definedName name="_____DAI2" localSheetId="19">#REF!</definedName>
    <definedName name="_____DAI2">#REF!</definedName>
    <definedName name="_____DCI1" localSheetId="2">#REF!</definedName>
    <definedName name="_____DCI1" localSheetId="4">#REF!</definedName>
    <definedName name="_____DCI1" localSheetId="10">#REF!</definedName>
    <definedName name="_____DCI1" localSheetId="19">#REF!</definedName>
    <definedName name="_____DCI1">#REF!</definedName>
    <definedName name="_____DCI2" localSheetId="2">#REF!</definedName>
    <definedName name="_____DCI2" localSheetId="4">#REF!</definedName>
    <definedName name="_____DCI2" localSheetId="10">#REF!</definedName>
    <definedName name="_____DCI2" localSheetId="19">#REF!</definedName>
    <definedName name="_____DCI2">#REF!</definedName>
    <definedName name="_____ELI1" localSheetId="2">#REF!</definedName>
    <definedName name="_____ELI1" localSheetId="4">#REF!</definedName>
    <definedName name="_____ELI1" localSheetId="10">#REF!</definedName>
    <definedName name="_____ELI1" localSheetId="19">#REF!</definedName>
    <definedName name="_____ELI1">#REF!</definedName>
    <definedName name="_____ELI2" localSheetId="2">#REF!</definedName>
    <definedName name="_____ELI2" localSheetId="4">#REF!</definedName>
    <definedName name="_____ELI2" localSheetId="10">#REF!</definedName>
    <definedName name="_____ELI2" localSheetId="19">#REF!</definedName>
    <definedName name="_____ELI2">#REF!</definedName>
    <definedName name="_____FXI1" localSheetId="2">#REF!</definedName>
    <definedName name="_____FXI1" localSheetId="4">#REF!</definedName>
    <definedName name="_____FXI1" localSheetId="10">#REF!</definedName>
    <definedName name="_____FXI1" localSheetId="19">#REF!</definedName>
    <definedName name="_____FXI1">#REF!</definedName>
    <definedName name="_____FXI2" localSheetId="2">#REF!</definedName>
    <definedName name="_____FXI2" localSheetId="4">#REF!</definedName>
    <definedName name="_____FXI2" localSheetId="10">#REF!</definedName>
    <definedName name="_____FXI2" localSheetId="19">#REF!</definedName>
    <definedName name="_____FXI2">#REF!</definedName>
    <definedName name="_____IAF2005" localSheetId="2">#REF!</definedName>
    <definedName name="_____IAF2005" localSheetId="4">#REF!</definedName>
    <definedName name="_____IAF2005" localSheetId="10">#REF!</definedName>
    <definedName name="_____IAF2005" localSheetId="19">#REF!</definedName>
    <definedName name="_____IAF2005">#REF!</definedName>
    <definedName name="_____IAF2006" localSheetId="2">#REF!</definedName>
    <definedName name="_____IAF2006" localSheetId="4">#REF!</definedName>
    <definedName name="_____IAF2006" localSheetId="10">#REF!</definedName>
    <definedName name="_____IAF2006" localSheetId="19">#REF!</definedName>
    <definedName name="_____IAF2006">#REF!</definedName>
    <definedName name="_____NAN2">[8]AN2!$A$3:$AA$111</definedName>
    <definedName name="_____PLQ2" localSheetId="2">#REF!</definedName>
    <definedName name="_____PLQ2" localSheetId="4">#REF!</definedName>
    <definedName name="_____PLQ2" localSheetId="10">#REF!</definedName>
    <definedName name="_____PLQ2" localSheetId="19">#REF!</definedName>
    <definedName name="_____PLQ2">#REF!</definedName>
    <definedName name="_____RAI1" localSheetId="2">#REF!</definedName>
    <definedName name="_____RAI1" localSheetId="4">#REF!</definedName>
    <definedName name="_____RAI1" localSheetId="10">#REF!</definedName>
    <definedName name="_____RAI1" localSheetId="19">#REF!</definedName>
    <definedName name="_____RAI1">#REF!</definedName>
    <definedName name="_____RAI2" localSheetId="2">#REF!</definedName>
    <definedName name="_____RAI2" localSheetId="4">#REF!</definedName>
    <definedName name="_____RAI2" localSheetId="10">#REF!</definedName>
    <definedName name="_____RAI2" localSheetId="19">#REF!</definedName>
    <definedName name="_____RAI2">#REF!</definedName>
    <definedName name="_____scn1" localSheetId="2">#REF!</definedName>
    <definedName name="_____scn1" localSheetId="4">#REF!</definedName>
    <definedName name="_____scn1" localSheetId="10">#REF!</definedName>
    <definedName name="_____scn1" localSheetId="19">#REF!</definedName>
    <definedName name="_____scn1">#REF!</definedName>
    <definedName name="_____TMI1" localSheetId="2">#REF!</definedName>
    <definedName name="_____TMI1" localSheetId="4">#REF!</definedName>
    <definedName name="_____TMI1" localSheetId="10">#REF!</definedName>
    <definedName name="_____TMI1" localSheetId="19">#REF!</definedName>
    <definedName name="_____TMI1">#REF!</definedName>
    <definedName name="_____TMI2" localSheetId="2">#REF!</definedName>
    <definedName name="_____TMI2" localSheetId="4">#REF!</definedName>
    <definedName name="_____TMI2" localSheetId="10">#REF!</definedName>
    <definedName name="_____TMI2" localSheetId="19">#REF!</definedName>
    <definedName name="_____TMI2">#REF!</definedName>
    <definedName name="_____TW092006" localSheetId="2">#REF!</definedName>
    <definedName name="_____TW092006" localSheetId="4">#REF!</definedName>
    <definedName name="_____TW092006" localSheetId="10">#REF!</definedName>
    <definedName name="_____TW092006" localSheetId="19">#REF!</definedName>
    <definedName name="_____TW092006">#REF!</definedName>
    <definedName name="_____TW092007" localSheetId="2">#REF!</definedName>
    <definedName name="_____TW092007" localSheetId="4">#REF!</definedName>
    <definedName name="_____TW092007" localSheetId="10">#REF!</definedName>
    <definedName name="_____TW092007" localSheetId="19">#REF!</definedName>
    <definedName name="_____TW092007">#REF!</definedName>
    <definedName name="_____UNI1" localSheetId="2">#REF!</definedName>
    <definedName name="_____UNI1" localSheetId="4">#REF!</definedName>
    <definedName name="_____UNI1" localSheetId="10">#REF!</definedName>
    <definedName name="_____UNI1" localSheetId="19">#REF!</definedName>
    <definedName name="_____UNI1">#REF!</definedName>
    <definedName name="_____UNI2" localSheetId="2">#REF!</definedName>
    <definedName name="_____UNI2" localSheetId="4">#REF!</definedName>
    <definedName name="_____UNI2" localSheetId="10">#REF!</definedName>
    <definedName name="_____UNI2" localSheetId="19">#REF!</definedName>
    <definedName name="_____UNI2">#REF!</definedName>
    <definedName name="_____wbk1" localSheetId="2">#N/A</definedName>
    <definedName name="_____wbk1" localSheetId="1">#N/A</definedName>
    <definedName name="_____wbk1" localSheetId="4">'Przychody prowizyjne'!_____wbk1</definedName>
    <definedName name="_____wbk1" localSheetId="20">[2]!_____wbk1</definedName>
    <definedName name="_____wbk1">[0]!_____wbk1</definedName>
    <definedName name="_____xliuwt54j27" localSheetId="2">'[5]wybrane dane finansowe 1'!#REF!</definedName>
    <definedName name="_____xliuwt54j27" localSheetId="1">'[5]wybrane dane finansowe 1'!#REF!</definedName>
    <definedName name="_____xliuwt54j27" localSheetId="4">'[5]wybrane dane finansowe 1'!#REF!</definedName>
    <definedName name="_____xliuwt54j27" localSheetId="10">'[5]wybrane dane finansowe 1'!#REF!</definedName>
    <definedName name="_____xliuwt54j27" localSheetId="19">'[5]wybrane dane finansowe 1'!#REF!</definedName>
    <definedName name="_____xliuwt54j27" localSheetId="20">'[5]wybrane dane finansowe 1'!#REF!</definedName>
    <definedName name="_____xliuwt54j27">'[5]wybrane dane finansowe 1'!#REF!</definedName>
    <definedName name="____ALI1" localSheetId="2">#REF!</definedName>
    <definedName name="____ALI1" localSheetId="4">#REF!</definedName>
    <definedName name="____ALI1" localSheetId="10">#REF!</definedName>
    <definedName name="____ALI1" localSheetId="19">#REF!</definedName>
    <definedName name="____ALI1">#REF!</definedName>
    <definedName name="____ALI2" localSheetId="2">#REF!</definedName>
    <definedName name="____ALI2" localSheetId="4">#REF!</definedName>
    <definedName name="____ALI2" localSheetId="10">#REF!</definedName>
    <definedName name="____ALI2" localSheetId="19">#REF!</definedName>
    <definedName name="____ALI2">#REF!</definedName>
    <definedName name="____AMI1" localSheetId="2">#REF!</definedName>
    <definedName name="____AMI1" localSheetId="4">#REF!</definedName>
    <definedName name="____AMI1" localSheetId="10">#REF!</definedName>
    <definedName name="____AMI1" localSheetId="19">#REF!</definedName>
    <definedName name="____AMI1">#REF!</definedName>
    <definedName name="____AMI2" localSheetId="2">#REF!</definedName>
    <definedName name="____AMI2" localSheetId="4">#REF!</definedName>
    <definedName name="____AMI2" localSheetId="10">#REF!</definedName>
    <definedName name="____AMI2" localSheetId="19">#REF!</definedName>
    <definedName name="____AMI2">#REF!</definedName>
    <definedName name="____AOI1" localSheetId="2">#REF!</definedName>
    <definedName name="____AOI1" localSheetId="4">#REF!</definedName>
    <definedName name="____AOI1" localSheetId="10">#REF!</definedName>
    <definedName name="____AOI1" localSheetId="19">#REF!</definedName>
    <definedName name="____AOI1">#REF!</definedName>
    <definedName name="____AOI2" localSheetId="2">#REF!</definedName>
    <definedName name="____AOI2" localSheetId="4">#REF!</definedName>
    <definedName name="____AOI2" localSheetId="10">#REF!</definedName>
    <definedName name="____AOI2" localSheetId="19">#REF!</definedName>
    <definedName name="____AOI2">#REF!</definedName>
    <definedName name="____DAI1" localSheetId="2">#REF!</definedName>
    <definedName name="____DAI1" localSheetId="4">#REF!</definedName>
    <definedName name="____DAI1" localSheetId="10">#REF!</definedName>
    <definedName name="____DAI1" localSheetId="19">#REF!</definedName>
    <definedName name="____DAI1">#REF!</definedName>
    <definedName name="____DAI2" localSheetId="2">#REF!</definedName>
    <definedName name="____DAI2" localSheetId="4">#REF!</definedName>
    <definedName name="____DAI2" localSheetId="10">#REF!</definedName>
    <definedName name="____DAI2" localSheetId="19">#REF!</definedName>
    <definedName name="____DAI2">#REF!</definedName>
    <definedName name="____DCI1" localSheetId="2">#REF!</definedName>
    <definedName name="____DCI1" localSheetId="4">#REF!</definedName>
    <definedName name="____DCI1" localSheetId="10">#REF!</definedName>
    <definedName name="____DCI1" localSheetId="19">#REF!</definedName>
    <definedName name="____DCI1">#REF!</definedName>
    <definedName name="____DCI2" localSheetId="2">#REF!</definedName>
    <definedName name="____DCI2" localSheetId="4">#REF!</definedName>
    <definedName name="____DCI2" localSheetId="10">#REF!</definedName>
    <definedName name="____DCI2" localSheetId="19">#REF!</definedName>
    <definedName name="____DCI2">#REF!</definedName>
    <definedName name="____ELI1" localSheetId="2">#REF!</definedName>
    <definedName name="____ELI1" localSheetId="4">#REF!</definedName>
    <definedName name="____ELI1" localSheetId="10">#REF!</definedName>
    <definedName name="____ELI1" localSheetId="19">#REF!</definedName>
    <definedName name="____ELI1">#REF!</definedName>
    <definedName name="____ELI2" localSheetId="2">#REF!</definedName>
    <definedName name="____ELI2" localSheetId="4">#REF!</definedName>
    <definedName name="____ELI2" localSheetId="10">#REF!</definedName>
    <definedName name="____ELI2" localSheetId="19">#REF!</definedName>
    <definedName name="____ELI2">#REF!</definedName>
    <definedName name="____FXI1" localSheetId="2">#REF!</definedName>
    <definedName name="____FXI1" localSheetId="4">#REF!</definedName>
    <definedName name="____FXI1" localSheetId="10">#REF!</definedName>
    <definedName name="____FXI1" localSheetId="19">#REF!</definedName>
    <definedName name="____FXI1">#REF!</definedName>
    <definedName name="____FXI2" localSheetId="2">#REF!</definedName>
    <definedName name="____FXI2" localSheetId="4">#REF!</definedName>
    <definedName name="____FXI2" localSheetId="10">#REF!</definedName>
    <definedName name="____FXI2" localSheetId="19">#REF!</definedName>
    <definedName name="____FXI2">#REF!</definedName>
    <definedName name="____IAF2005" localSheetId="2">#REF!</definedName>
    <definedName name="____IAF2005" localSheetId="4">#REF!</definedName>
    <definedName name="____IAF2005" localSheetId="10">#REF!</definedName>
    <definedName name="____IAF2005" localSheetId="19">#REF!</definedName>
    <definedName name="____IAF2005">#REF!</definedName>
    <definedName name="____IAF2006" localSheetId="2">#REF!</definedName>
    <definedName name="____IAF2006" localSheetId="4">#REF!</definedName>
    <definedName name="____IAF2006" localSheetId="10">#REF!</definedName>
    <definedName name="____IAF2006" localSheetId="19">#REF!</definedName>
    <definedName name="____IAF2006">#REF!</definedName>
    <definedName name="____NAN2">[9]AN2!$A$3:$AA$111</definedName>
    <definedName name="____PLQ2" localSheetId="2">#REF!</definedName>
    <definedName name="____PLQ2" localSheetId="4">#REF!</definedName>
    <definedName name="____PLQ2" localSheetId="10">#REF!</definedName>
    <definedName name="____PLQ2" localSheetId="19">#REF!</definedName>
    <definedName name="____PLQ2">#REF!</definedName>
    <definedName name="____RAI1" localSheetId="2">#REF!</definedName>
    <definedName name="____RAI1" localSheetId="4">#REF!</definedName>
    <definedName name="____RAI1" localSheetId="10">#REF!</definedName>
    <definedName name="____RAI1" localSheetId="19">#REF!</definedName>
    <definedName name="____RAI1">#REF!</definedName>
    <definedName name="____RAI2" localSheetId="2">#REF!</definedName>
    <definedName name="____RAI2" localSheetId="4">#REF!</definedName>
    <definedName name="____RAI2" localSheetId="10">#REF!</definedName>
    <definedName name="____RAI2" localSheetId="19">#REF!</definedName>
    <definedName name="____RAI2">#REF!</definedName>
    <definedName name="____scn1" localSheetId="2">#REF!</definedName>
    <definedName name="____scn1" localSheetId="4">#REF!</definedName>
    <definedName name="____scn1" localSheetId="10">#REF!</definedName>
    <definedName name="____scn1" localSheetId="19">#REF!</definedName>
    <definedName name="____scn1">#REF!</definedName>
    <definedName name="____TMI1" localSheetId="2">#REF!</definedName>
    <definedName name="____TMI1" localSheetId="4">#REF!</definedName>
    <definedName name="____TMI1" localSheetId="10">#REF!</definedName>
    <definedName name="____TMI1" localSheetId="19">#REF!</definedName>
    <definedName name="____TMI1">#REF!</definedName>
    <definedName name="____TMI2" localSheetId="2">#REF!</definedName>
    <definedName name="____TMI2" localSheetId="4">#REF!</definedName>
    <definedName name="____TMI2" localSheetId="10">#REF!</definedName>
    <definedName name="____TMI2" localSheetId="19">#REF!</definedName>
    <definedName name="____TMI2">#REF!</definedName>
    <definedName name="____TW092006" localSheetId="2">#REF!</definedName>
    <definedName name="____TW092006" localSheetId="4">#REF!</definedName>
    <definedName name="____TW092006" localSheetId="10">#REF!</definedName>
    <definedName name="____TW092006" localSheetId="19">#REF!</definedName>
    <definedName name="____TW092006">#REF!</definedName>
    <definedName name="____TW092007" localSheetId="2">#REF!</definedName>
    <definedName name="____TW092007" localSheetId="4">#REF!</definedName>
    <definedName name="____TW092007" localSheetId="10">#REF!</definedName>
    <definedName name="____TW092007" localSheetId="19">#REF!</definedName>
    <definedName name="____TW092007">#REF!</definedName>
    <definedName name="____UNI1" localSheetId="2">#REF!</definedName>
    <definedName name="____UNI1" localSheetId="4">#REF!</definedName>
    <definedName name="____UNI1" localSheetId="10">#REF!</definedName>
    <definedName name="____UNI1" localSheetId="19">#REF!</definedName>
    <definedName name="____UNI1">#REF!</definedName>
    <definedName name="____UNI2" localSheetId="2">#REF!</definedName>
    <definedName name="____UNI2" localSheetId="4">#REF!</definedName>
    <definedName name="____UNI2" localSheetId="10">#REF!</definedName>
    <definedName name="____UNI2" localSheetId="19">#REF!</definedName>
    <definedName name="____UNI2">#REF!</definedName>
    <definedName name="____wbk1" localSheetId="2">#N/A</definedName>
    <definedName name="____wbk1" localSheetId="1">#N/A</definedName>
    <definedName name="____wbk1" localSheetId="4">'Przychody prowizyjne'!____wbk1</definedName>
    <definedName name="____wbk1" localSheetId="20">#N/A</definedName>
    <definedName name="____wbk1">[0]!____wbk1</definedName>
    <definedName name="____xliuwt54j27" localSheetId="2">'[5]wybrane dane finansowe 1'!#REF!</definedName>
    <definedName name="____xliuwt54j27" localSheetId="1">'[5]wybrane dane finansowe 1'!#REF!</definedName>
    <definedName name="____xliuwt54j27" localSheetId="4">'[5]wybrane dane finansowe 1'!#REF!</definedName>
    <definedName name="____xliuwt54j27" localSheetId="10">'[5]wybrane dane finansowe 1'!#REF!</definedName>
    <definedName name="____xliuwt54j27" localSheetId="19">'[5]wybrane dane finansowe 1'!#REF!</definedName>
    <definedName name="____xliuwt54j27" localSheetId="20">'[5]wybrane dane finansowe 1'!#REF!</definedName>
    <definedName name="____xliuwt54j27">'[5]wybrane dane finansowe 1'!#REF!</definedName>
    <definedName name="___ALI1" localSheetId="2">#REF!</definedName>
    <definedName name="___ALI1" localSheetId="4">#REF!</definedName>
    <definedName name="___ALI1" localSheetId="10">#REF!</definedName>
    <definedName name="___ALI1" localSheetId="19">#REF!</definedName>
    <definedName name="___ALI1">#REF!</definedName>
    <definedName name="___ALI2" localSheetId="2">#REF!</definedName>
    <definedName name="___ALI2" localSheetId="4">#REF!</definedName>
    <definedName name="___ALI2" localSheetId="10">#REF!</definedName>
    <definedName name="___ALI2" localSheetId="19">#REF!</definedName>
    <definedName name="___ALI2">#REF!</definedName>
    <definedName name="___AMI1" localSheetId="2">#REF!</definedName>
    <definedName name="___AMI1" localSheetId="4">#REF!</definedName>
    <definedName name="___AMI1" localSheetId="10">#REF!</definedName>
    <definedName name="___AMI1" localSheetId="19">#REF!</definedName>
    <definedName name="___AMI1">#REF!</definedName>
    <definedName name="___AMI2" localSheetId="2">#REF!</definedName>
    <definedName name="___AMI2" localSheetId="4">#REF!</definedName>
    <definedName name="___AMI2" localSheetId="10">#REF!</definedName>
    <definedName name="___AMI2" localSheetId="19">#REF!</definedName>
    <definedName name="___AMI2">#REF!</definedName>
    <definedName name="___AOI1" localSheetId="2">#REF!</definedName>
    <definedName name="___AOI1" localSheetId="4">#REF!</definedName>
    <definedName name="___AOI1" localSheetId="10">#REF!</definedName>
    <definedName name="___AOI1" localSheetId="19">#REF!</definedName>
    <definedName name="___AOI1">#REF!</definedName>
    <definedName name="___AOI2" localSheetId="2">#REF!</definedName>
    <definedName name="___AOI2" localSheetId="4">#REF!</definedName>
    <definedName name="___AOI2" localSheetId="10">#REF!</definedName>
    <definedName name="___AOI2" localSheetId="19">#REF!</definedName>
    <definedName name="___AOI2">#REF!</definedName>
    <definedName name="___DAI1" localSheetId="2">#REF!</definedName>
    <definedName name="___DAI1" localSheetId="4">#REF!</definedName>
    <definedName name="___DAI1" localSheetId="10">#REF!</definedName>
    <definedName name="___DAI1" localSheetId="19">#REF!</definedName>
    <definedName name="___DAI1">#REF!</definedName>
    <definedName name="___DAI2" localSheetId="2">#REF!</definedName>
    <definedName name="___DAI2" localSheetId="4">#REF!</definedName>
    <definedName name="___DAI2" localSheetId="10">#REF!</definedName>
    <definedName name="___DAI2" localSheetId="19">#REF!</definedName>
    <definedName name="___DAI2">#REF!</definedName>
    <definedName name="___DCI1" localSheetId="2">#REF!</definedName>
    <definedName name="___DCI1" localSheetId="4">#REF!</definedName>
    <definedName name="___DCI1" localSheetId="10">#REF!</definedName>
    <definedName name="___DCI1" localSheetId="19">#REF!</definedName>
    <definedName name="___DCI1">#REF!</definedName>
    <definedName name="___DCI2" localSheetId="2">#REF!</definedName>
    <definedName name="___DCI2" localSheetId="4">#REF!</definedName>
    <definedName name="___DCI2" localSheetId="10">#REF!</definedName>
    <definedName name="___DCI2" localSheetId="19">#REF!</definedName>
    <definedName name="___DCI2">#REF!</definedName>
    <definedName name="___ELI1" localSheetId="2">#REF!</definedName>
    <definedName name="___ELI1" localSheetId="4">#REF!</definedName>
    <definedName name="___ELI1" localSheetId="10">#REF!</definedName>
    <definedName name="___ELI1" localSheetId="19">#REF!</definedName>
    <definedName name="___ELI1">#REF!</definedName>
    <definedName name="___ELI2" localSheetId="2">#REF!</definedName>
    <definedName name="___ELI2" localSheetId="4">#REF!</definedName>
    <definedName name="___ELI2" localSheetId="10">#REF!</definedName>
    <definedName name="___ELI2" localSheetId="19">#REF!</definedName>
    <definedName name="___ELI2">#REF!</definedName>
    <definedName name="___FXI1" localSheetId="2">#REF!</definedName>
    <definedName name="___FXI1" localSheetId="4">#REF!</definedName>
    <definedName name="___FXI1" localSheetId="10">#REF!</definedName>
    <definedName name="___FXI1" localSheetId="19">#REF!</definedName>
    <definedName name="___FXI1">#REF!</definedName>
    <definedName name="___FXI2" localSheetId="2">#REF!</definedName>
    <definedName name="___FXI2" localSheetId="4">#REF!</definedName>
    <definedName name="___FXI2" localSheetId="10">#REF!</definedName>
    <definedName name="___FXI2" localSheetId="19">#REF!</definedName>
    <definedName name="___FXI2">#REF!</definedName>
    <definedName name="___IAF2005" localSheetId="2">#REF!</definedName>
    <definedName name="___IAF2005" localSheetId="4">#REF!</definedName>
    <definedName name="___IAF2005" localSheetId="10">#REF!</definedName>
    <definedName name="___IAF2005" localSheetId="19">#REF!</definedName>
    <definedName name="___IAF2005">#REF!</definedName>
    <definedName name="___IAF2006" localSheetId="2">#REF!</definedName>
    <definedName name="___IAF2006" localSheetId="4">#REF!</definedName>
    <definedName name="___IAF2006" localSheetId="10">#REF!</definedName>
    <definedName name="___IAF2006" localSheetId="19">#REF!</definedName>
    <definedName name="___IAF2006">#REF!</definedName>
    <definedName name="___NAN2">[9]AN2!$A$3:$AA$111</definedName>
    <definedName name="___PLQ2" localSheetId="2">#REF!</definedName>
    <definedName name="___PLQ2" localSheetId="4">#REF!</definedName>
    <definedName name="___PLQ2" localSheetId="10">#REF!</definedName>
    <definedName name="___PLQ2" localSheetId="19">#REF!</definedName>
    <definedName name="___PLQ2">#REF!</definedName>
    <definedName name="___RAI1" localSheetId="2">#REF!</definedName>
    <definedName name="___RAI1" localSheetId="4">#REF!</definedName>
    <definedName name="___RAI1" localSheetId="10">#REF!</definedName>
    <definedName name="___RAI1" localSheetId="19">#REF!</definedName>
    <definedName name="___RAI1">#REF!</definedName>
    <definedName name="___RAI2" localSheetId="2">#REF!</definedName>
    <definedName name="___RAI2" localSheetId="4">#REF!</definedName>
    <definedName name="___RAI2" localSheetId="10">#REF!</definedName>
    <definedName name="___RAI2" localSheetId="19">#REF!</definedName>
    <definedName name="___RAI2">#REF!</definedName>
    <definedName name="___scn1" localSheetId="2">#REF!</definedName>
    <definedName name="___scn1" localSheetId="4">#REF!</definedName>
    <definedName name="___scn1" localSheetId="10">#REF!</definedName>
    <definedName name="___scn1" localSheetId="19">#REF!</definedName>
    <definedName name="___scn1">#REF!</definedName>
    <definedName name="___TMI1" localSheetId="2">#REF!</definedName>
    <definedName name="___TMI1" localSheetId="4">#REF!</definedName>
    <definedName name="___TMI1" localSheetId="10">#REF!</definedName>
    <definedName name="___TMI1" localSheetId="19">#REF!</definedName>
    <definedName name="___TMI1">#REF!</definedName>
    <definedName name="___TMI2" localSheetId="2">#REF!</definedName>
    <definedName name="___TMI2" localSheetId="4">#REF!</definedName>
    <definedName name="___TMI2" localSheetId="10">#REF!</definedName>
    <definedName name="___TMI2" localSheetId="19">#REF!</definedName>
    <definedName name="___TMI2">#REF!</definedName>
    <definedName name="___TW092006" localSheetId="2">#REF!</definedName>
    <definedName name="___TW092006" localSheetId="4">#REF!</definedName>
    <definedName name="___TW092006" localSheetId="10">#REF!</definedName>
    <definedName name="___TW092006" localSheetId="19">#REF!</definedName>
    <definedName name="___TW092006">#REF!</definedName>
    <definedName name="___TW092007" localSheetId="2">#REF!</definedName>
    <definedName name="___TW092007" localSheetId="4">#REF!</definedName>
    <definedName name="___TW092007" localSheetId="10">#REF!</definedName>
    <definedName name="___TW092007" localSheetId="19">#REF!</definedName>
    <definedName name="___TW092007">#REF!</definedName>
    <definedName name="___UNI1" localSheetId="2">#REF!</definedName>
    <definedName name="___UNI1" localSheetId="4">#REF!</definedName>
    <definedName name="___UNI1" localSheetId="10">#REF!</definedName>
    <definedName name="___UNI1" localSheetId="19">#REF!</definedName>
    <definedName name="___UNI1">#REF!</definedName>
    <definedName name="___UNI2" localSheetId="2">#REF!</definedName>
    <definedName name="___UNI2" localSheetId="4">#REF!</definedName>
    <definedName name="___UNI2" localSheetId="10">#REF!</definedName>
    <definedName name="___UNI2" localSheetId="19">#REF!</definedName>
    <definedName name="___UNI2">#REF!</definedName>
    <definedName name="___wbk1" localSheetId="2">#N/A</definedName>
    <definedName name="___wbk1" localSheetId="1">#N/A</definedName>
    <definedName name="___wbk1" localSheetId="4">'Przychody prowizyjne'!___wbk1</definedName>
    <definedName name="___wbk1" localSheetId="20">#N/A</definedName>
    <definedName name="___wbk1">[0]!___wbk1</definedName>
    <definedName name="___xliuwt54j27" localSheetId="2">'[5]wybrane dane finansowe 1'!#REF!</definedName>
    <definedName name="___xliuwt54j27" localSheetId="1">'[5]wybrane dane finansowe 1'!#REF!</definedName>
    <definedName name="___xliuwt54j27" localSheetId="4">'[5]wybrane dane finansowe 1'!#REF!</definedName>
    <definedName name="___xliuwt54j27" localSheetId="10">'[5]wybrane dane finansowe 1'!#REF!</definedName>
    <definedName name="___xliuwt54j27" localSheetId="19">'[5]wybrane dane finansowe 1'!#REF!</definedName>
    <definedName name="___xliuwt54j27" localSheetId="20">'[5]wybrane dane finansowe 1'!#REF!</definedName>
    <definedName name="___xliuwt54j27">'[5]wybrane dane finansowe 1'!#REF!</definedName>
    <definedName name="__1_0_0mota" localSheetId="2">#REF!</definedName>
    <definedName name="__1_0_0mota" localSheetId="4">#REF!</definedName>
    <definedName name="__1_0_0mota" localSheetId="10">#REF!</definedName>
    <definedName name="__1_0_0mota" localSheetId="19">#REF!</definedName>
    <definedName name="__1_0_0mota">#REF!</definedName>
    <definedName name="__ALI1" localSheetId="2">#REF!</definedName>
    <definedName name="__ALI1" localSheetId="4">#REF!</definedName>
    <definedName name="__ALI1" localSheetId="10">#REF!</definedName>
    <definedName name="__ALI1" localSheetId="19">#REF!</definedName>
    <definedName name="__ALI1">#REF!</definedName>
    <definedName name="__ALI2" localSheetId="2">#REF!</definedName>
    <definedName name="__ALI2" localSheetId="4">#REF!</definedName>
    <definedName name="__ALI2" localSheetId="10">#REF!</definedName>
    <definedName name="__ALI2" localSheetId="19">#REF!</definedName>
    <definedName name="__ALI2">#REF!</definedName>
    <definedName name="__AMI1" localSheetId="2">#REF!</definedName>
    <definedName name="__AMI1" localSheetId="4">#REF!</definedName>
    <definedName name="__AMI1" localSheetId="10">#REF!</definedName>
    <definedName name="__AMI1" localSheetId="19">#REF!</definedName>
    <definedName name="__AMI1">#REF!</definedName>
    <definedName name="__AMI2" localSheetId="2">#REF!</definedName>
    <definedName name="__AMI2" localSheetId="4">#REF!</definedName>
    <definedName name="__AMI2" localSheetId="10">#REF!</definedName>
    <definedName name="__AMI2" localSheetId="19">#REF!</definedName>
    <definedName name="__AMI2">#REF!</definedName>
    <definedName name="__AOI1" localSheetId="2">#REF!</definedName>
    <definedName name="__AOI1" localSheetId="4">#REF!</definedName>
    <definedName name="__AOI1" localSheetId="10">#REF!</definedName>
    <definedName name="__AOI1" localSheetId="19">#REF!</definedName>
    <definedName name="__AOI1">#REF!</definedName>
    <definedName name="__AOI2" localSheetId="2">#REF!</definedName>
    <definedName name="__AOI2" localSheetId="4">#REF!</definedName>
    <definedName name="__AOI2" localSheetId="10">#REF!</definedName>
    <definedName name="__AOI2" localSheetId="19">#REF!</definedName>
    <definedName name="__AOI2">#REF!</definedName>
    <definedName name="__DAI1" localSheetId="2">#REF!</definedName>
    <definedName name="__DAI1" localSheetId="4">#REF!</definedName>
    <definedName name="__DAI1" localSheetId="10">#REF!</definedName>
    <definedName name="__DAI1" localSheetId="19">#REF!</definedName>
    <definedName name="__DAI1">#REF!</definedName>
    <definedName name="__DAI2" localSheetId="2">#REF!</definedName>
    <definedName name="__DAI2" localSheetId="4">#REF!</definedName>
    <definedName name="__DAI2" localSheetId="10">#REF!</definedName>
    <definedName name="__DAI2" localSheetId="19">#REF!</definedName>
    <definedName name="__DAI2">#REF!</definedName>
    <definedName name="__DCI1" localSheetId="2">#REF!</definedName>
    <definedName name="__DCI1" localSheetId="4">#REF!</definedName>
    <definedName name="__DCI1" localSheetId="10">#REF!</definedName>
    <definedName name="__DCI1" localSheetId="19">#REF!</definedName>
    <definedName name="__DCI1">#REF!</definedName>
    <definedName name="__DCI2" localSheetId="2">#REF!</definedName>
    <definedName name="__DCI2" localSheetId="4">#REF!</definedName>
    <definedName name="__DCI2" localSheetId="10">#REF!</definedName>
    <definedName name="__DCI2" localSheetId="19">#REF!</definedName>
    <definedName name="__DCI2">#REF!</definedName>
    <definedName name="__ELI1" localSheetId="2">#REF!</definedName>
    <definedName name="__ELI1" localSheetId="4">#REF!</definedName>
    <definedName name="__ELI1" localSheetId="10">#REF!</definedName>
    <definedName name="__ELI1" localSheetId="19">#REF!</definedName>
    <definedName name="__ELI1">#REF!</definedName>
    <definedName name="__ELI2" localSheetId="2">#REF!</definedName>
    <definedName name="__ELI2" localSheetId="4">#REF!</definedName>
    <definedName name="__ELI2" localSheetId="10">#REF!</definedName>
    <definedName name="__ELI2" localSheetId="19">#REF!</definedName>
    <definedName name="__ELI2">#REF!</definedName>
    <definedName name="__FXI1" localSheetId="2">#REF!</definedName>
    <definedName name="__FXI1" localSheetId="4">#REF!</definedName>
    <definedName name="__FXI1" localSheetId="10">#REF!</definedName>
    <definedName name="__FXI1" localSheetId="19">#REF!</definedName>
    <definedName name="__FXI1">#REF!</definedName>
    <definedName name="__FXI2" localSheetId="2">#REF!</definedName>
    <definedName name="__FXI2" localSheetId="4">#REF!</definedName>
    <definedName name="__FXI2" localSheetId="10">#REF!</definedName>
    <definedName name="__FXI2" localSheetId="19">#REF!</definedName>
    <definedName name="__FXI2">#REF!</definedName>
    <definedName name="__IAF2005" localSheetId="2">#REF!</definedName>
    <definedName name="__IAF2005" localSheetId="4">#REF!</definedName>
    <definedName name="__IAF2005" localSheetId="10">#REF!</definedName>
    <definedName name="__IAF2005" localSheetId="19">#REF!</definedName>
    <definedName name="__IAF2005">#REF!</definedName>
    <definedName name="__IAF2006" localSheetId="2">#REF!</definedName>
    <definedName name="__IAF2006" localSheetId="4">#REF!</definedName>
    <definedName name="__IAF2006" localSheetId="10">#REF!</definedName>
    <definedName name="__IAF2006" localSheetId="19">#REF!</definedName>
    <definedName name="__IAF2006">#REF!</definedName>
    <definedName name="__NAN2">[10]AN2!$A$1:$AG$123</definedName>
    <definedName name="__PLQ2" localSheetId="2">#REF!</definedName>
    <definedName name="__PLQ2" localSheetId="4">#REF!</definedName>
    <definedName name="__PLQ2" localSheetId="10">#REF!</definedName>
    <definedName name="__PLQ2" localSheetId="19">#REF!</definedName>
    <definedName name="__PLQ2">#REF!</definedName>
    <definedName name="__RAI1" localSheetId="2">#REF!</definedName>
    <definedName name="__RAI1" localSheetId="4">#REF!</definedName>
    <definedName name="__RAI1" localSheetId="10">#REF!</definedName>
    <definedName name="__RAI1" localSheetId="19">#REF!</definedName>
    <definedName name="__RAI1">#REF!</definedName>
    <definedName name="__RAI2" localSheetId="2">#REF!</definedName>
    <definedName name="__RAI2" localSheetId="4">#REF!</definedName>
    <definedName name="__RAI2" localSheetId="10">#REF!</definedName>
    <definedName name="__RAI2" localSheetId="19">#REF!</definedName>
    <definedName name="__RAI2">#REF!</definedName>
    <definedName name="__scn1" localSheetId="2">#REF!</definedName>
    <definedName name="__scn1" localSheetId="4">#REF!</definedName>
    <definedName name="__scn1" localSheetId="10">#REF!</definedName>
    <definedName name="__scn1" localSheetId="19">#REF!</definedName>
    <definedName name="__scn1">#REF!</definedName>
    <definedName name="__TMI1" localSheetId="2">#REF!</definedName>
    <definedName name="__TMI1" localSheetId="4">#REF!</definedName>
    <definedName name="__TMI1" localSheetId="10">#REF!</definedName>
    <definedName name="__TMI1" localSheetId="19">#REF!</definedName>
    <definedName name="__TMI1">#REF!</definedName>
    <definedName name="__TMI2" localSheetId="2">#REF!</definedName>
    <definedName name="__TMI2" localSheetId="4">#REF!</definedName>
    <definedName name="__TMI2" localSheetId="10">#REF!</definedName>
    <definedName name="__TMI2" localSheetId="19">#REF!</definedName>
    <definedName name="__TMI2">#REF!</definedName>
    <definedName name="__TW092006" localSheetId="2">#REF!</definedName>
    <definedName name="__TW092006" localSheetId="4">#REF!</definedName>
    <definedName name="__TW092006" localSheetId="10">#REF!</definedName>
    <definedName name="__TW092006" localSheetId="19">#REF!</definedName>
    <definedName name="__TW092006">#REF!</definedName>
    <definedName name="__TW092007" localSheetId="2">#REF!</definedName>
    <definedName name="__TW092007" localSheetId="4">#REF!</definedName>
    <definedName name="__TW092007" localSheetId="10">#REF!</definedName>
    <definedName name="__TW092007" localSheetId="19">#REF!</definedName>
    <definedName name="__TW092007">#REF!</definedName>
    <definedName name="__UNI1" localSheetId="2">#REF!</definedName>
    <definedName name="__UNI1" localSheetId="4">#REF!</definedName>
    <definedName name="__UNI1" localSheetId="10">#REF!</definedName>
    <definedName name="__UNI1" localSheetId="19">#REF!</definedName>
    <definedName name="__UNI1">#REF!</definedName>
    <definedName name="__UNI2" localSheetId="2">#REF!</definedName>
    <definedName name="__UNI2" localSheetId="4">#REF!</definedName>
    <definedName name="__UNI2" localSheetId="10">#REF!</definedName>
    <definedName name="__UNI2" localSheetId="19">#REF!</definedName>
    <definedName name="__UNI2">#REF!</definedName>
    <definedName name="__wbk1" localSheetId="2">BS!__wbk1</definedName>
    <definedName name="__wbk1" localSheetId="1">#N/A</definedName>
    <definedName name="__wbk1" localSheetId="4">'Przychody prowizyjne'!__wbk1</definedName>
    <definedName name="__wbk1" localSheetId="20">#N/A</definedName>
    <definedName name="__wbk1">BS!__wbk1</definedName>
    <definedName name="__xliuwt54j27" localSheetId="2">'[5]wybrane dane finansowe 1'!#REF!</definedName>
    <definedName name="__xliuwt54j27" localSheetId="5">'[5]wybrane dane finansowe 1'!#REF!</definedName>
    <definedName name="__xliuwt54j27" localSheetId="1">'[5]wybrane dane finansowe 1'!#REF!</definedName>
    <definedName name="__xliuwt54j27" localSheetId="4">'[5]wybrane dane finansowe 1'!#REF!</definedName>
    <definedName name="__xliuwt54j27" localSheetId="10">'[5]wybrane dane finansowe 1'!#REF!</definedName>
    <definedName name="__xliuwt54j27" localSheetId="19">'[5]wybrane dane finansowe 1'!#REF!</definedName>
    <definedName name="__xliuwt54j27" localSheetId="20">'[5]wybrane dane finansowe 1'!#REF!</definedName>
    <definedName name="__xliuwt54j27">'[5]wybrane dane finansowe 1'!#REF!</definedName>
    <definedName name="_02mwpn50mp" localSheetId="2">'[5]wybrane dane finansowe 1'!#REF!</definedName>
    <definedName name="_02mwpn50mp" localSheetId="5">'[5]wybrane dane finansowe 1'!#REF!</definedName>
    <definedName name="_02mwpn50mp" localSheetId="1">'[5]wybrane dane finansowe 1'!#REF!</definedName>
    <definedName name="_02mwpn50mp" localSheetId="4">'[5]wybrane dane finansowe 1'!#REF!</definedName>
    <definedName name="_02mwpn50mp" localSheetId="10">'[5]wybrane dane finansowe 1'!#REF!</definedName>
    <definedName name="_02mwpn50mp" localSheetId="19">'[5]wybrane dane finansowe 1'!#REF!</definedName>
    <definedName name="_02mwpn50mp" localSheetId="20">'[5]wybrane dane finansowe 1'!#REF!</definedName>
    <definedName name="_02mwpn50mp">'[5]wybrane dane finansowe 1'!#REF!</definedName>
    <definedName name="_081wdr4y2u" localSheetId="2">'[5]wybrane dane finansowe 1'!#REF!</definedName>
    <definedName name="_081wdr4y2u" localSheetId="5">'[5]wybrane dane finansowe 1'!#REF!</definedName>
    <definedName name="_081wdr4y2u" localSheetId="1">'[5]wybrane dane finansowe 1'!#REF!</definedName>
    <definedName name="_081wdr4y2u" localSheetId="4">'[5]wybrane dane finansowe 1'!#REF!</definedName>
    <definedName name="_081wdr4y2u" localSheetId="10">'[5]wybrane dane finansowe 1'!#REF!</definedName>
    <definedName name="_081wdr4y2u" localSheetId="19">'[5]wybrane dane finansowe 1'!#REF!</definedName>
    <definedName name="_081wdr4y2u" localSheetId="20">'[5]wybrane dane finansowe 1'!#REF!</definedName>
    <definedName name="_081wdr4y2u">'[5]wybrane dane finansowe 1'!#REF!</definedName>
    <definedName name="_091uuj50712" localSheetId="2">'[5]wybrane dane finansowe 1'!#REF!</definedName>
    <definedName name="_091uuj50712" localSheetId="5">'[5]wybrane dane finansowe 1'!#REF!</definedName>
    <definedName name="_091uuj50712" localSheetId="1">'[5]wybrane dane finansowe 1'!#REF!</definedName>
    <definedName name="_091uuj50712" localSheetId="4">'[5]wybrane dane finansowe 1'!#REF!</definedName>
    <definedName name="_091uuj50712" localSheetId="10">'[5]wybrane dane finansowe 1'!#REF!</definedName>
    <definedName name="_091uuj50712" localSheetId="19">'[5]wybrane dane finansowe 1'!#REF!</definedName>
    <definedName name="_091uuj50712" localSheetId="20">'[5]wybrane dane finansowe 1'!#REF!</definedName>
    <definedName name="_091uuj50712">'[5]wybrane dane finansowe 1'!#REF!</definedName>
    <definedName name="_0aj44s5072v" localSheetId="2">'[5]wybrane dane finansowe 1'!#REF!</definedName>
    <definedName name="_0aj44s5072v" localSheetId="5">'[5]wybrane dane finansowe 1'!#REF!</definedName>
    <definedName name="_0aj44s5072v" localSheetId="1">'[5]wybrane dane finansowe 1'!#REF!</definedName>
    <definedName name="_0aj44s5072v" localSheetId="4">'[5]wybrane dane finansowe 1'!#REF!</definedName>
    <definedName name="_0aj44s5072v" localSheetId="10">'[5]wybrane dane finansowe 1'!#REF!</definedName>
    <definedName name="_0aj44s5072v" localSheetId="19">'[5]wybrane dane finansowe 1'!#REF!</definedName>
    <definedName name="_0aj44s5072v" localSheetId="20">'[5]wybrane dane finansowe 1'!#REF!</definedName>
    <definedName name="_0aj44s5072v">'[5]wybrane dane finansowe 1'!#REF!</definedName>
    <definedName name="_0f4335536j" localSheetId="2">'[5]wybrane dane finansowe 1'!#REF!</definedName>
    <definedName name="_0f4335536j" localSheetId="5">'[5]wybrane dane finansowe 1'!#REF!</definedName>
    <definedName name="_0f4335536j" localSheetId="1">'[5]wybrane dane finansowe 1'!#REF!</definedName>
    <definedName name="_0f4335536j" localSheetId="4">'[5]wybrane dane finansowe 1'!#REF!</definedName>
    <definedName name="_0f4335536j" localSheetId="10">'[5]wybrane dane finansowe 1'!#REF!</definedName>
    <definedName name="_0f4335536j" localSheetId="19">'[5]wybrane dane finansowe 1'!#REF!</definedName>
    <definedName name="_0f4335536j" localSheetId="20">'[5]wybrane dane finansowe 1'!#REF!</definedName>
    <definedName name="_0f4335536j">'[5]wybrane dane finansowe 1'!#REF!</definedName>
    <definedName name="_0ixk1_qkqnmi1mk8" localSheetId="2">'[5]wybrane dane finansowe 1'!#REF!</definedName>
    <definedName name="_0ixk1_qkqnmi1mk8" localSheetId="5">'[5]wybrane dane finansowe 1'!#REF!</definedName>
    <definedName name="_0ixk1_qkqnmi1mk8" localSheetId="1">'[5]wybrane dane finansowe 1'!#REF!</definedName>
    <definedName name="_0ixk1_qkqnmi1mk8" localSheetId="4">'[5]wybrane dane finansowe 1'!#REF!</definedName>
    <definedName name="_0ixk1_qkqnmi1mk8" localSheetId="10">'[5]wybrane dane finansowe 1'!#REF!</definedName>
    <definedName name="_0ixk1_qkqnmi1mk8" localSheetId="19">'[5]wybrane dane finansowe 1'!#REF!</definedName>
    <definedName name="_0ixk1_qkqnmi1mk8" localSheetId="20">'[5]wybrane dane finansowe 1'!#REF!</definedName>
    <definedName name="_0ixk1_qkqnmi1mk8">'[5]wybrane dane finansowe 1'!#REF!</definedName>
    <definedName name="_0lw8lb51pf" localSheetId="2">'[5]wybrane dane finansowe 1'!#REF!</definedName>
    <definedName name="_0lw8lb51pf" localSheetId="5">'[5]wybrane dane finansowe 1'!#REF!</definedName>
    <definedName name="_0lw8lb51pf" localSheetId="1">'[5]wybrane dane finansowe 1'!#REF!</definedName>
    <definedName name="_0lw8lb51pf" localSheetId="4">'[5]wybrane dane finansowe 1'!#REF!</definedName>
    <definedName name="_0lw8lb51pf" localSheetId="10">'[5]wybrane dane finansowe 1'!#REF!</definedName>
    <definedName name="_0lw8lb51pf" localSheetId="19">'[5]wybrane dane finansowe 1'!#REF!</definedName>
    <definedName name="_0lw8lb51pf" localSheetId="20">'[5]wybrane dane finansowe 1'!#REF!</definedName>
    <definedName name="_0lw8lb51pf">'[5]wybrane dane finansowe 1'!#REF!</definedName>
    <definedName name="_0ntf0354j21" localSheetId="2">'[5]wybrane dane finansowe 1'!#REF!</definedName>
    <definedName name="_0ntf0354j21" localSheetId="5">'[5]wybrane dane finansowe 1'!#REF!</definedName>
    <definedName name="_0ntf0354j21" localSheetId="1">'[5]wybrane dane finansowe 1'!#REF!</definedName>
    <definedName name="_0ntf0354j21" localSheetId="4">'[5]wybrane dane finansowe 1'!#REF!</definedName>
    <definedName name="_0ntf0354j21" localSheetId="10">'[5]wybrane dane finansowe 1'!#REF!</definedName>
    <definedName name="_0ntf0354j21" localSheetId="19">'[5]wybrane dane finansowe 1'!#REF!</definedName>
    <definedName name="_0ntf0354j21" localSheetId="20">'[5]wybrane dane finansowe 1'!#REF!</definedName>
    <definedName name="_0ntf0354j21">'[5]wybrane dane finansowe 1'!#REF!</definedName>
    <definedName name="_0qlxsw507v" localSheetId="2">'[5]wybrane dane finansowe 1'!#REF!</definedName>
    <definedName name="_0qlxsw507v" localSheetId="5">'[5]wybrane dane finansowe 1'!#REF!</definedName>
    <definedName name="_0qlxsw507v" localSheetId="1">'[5]wybrane dane finansowe 1'!#REF!</definedName>
    <definedName name="_0qlxsw507v" localSheetId="4">'[5]wybrane dane finansowe 1'!#REF!</definedName>
    <definedName name="_0qlxsw507v" localSheetId="10">'[5]wybrane dane finansowe 1'!#REF!</definedName>
    <definedName name="_0qlxsw507v" localSheetId="19">'[5]wybrane dane finansowe 1'!#REF!</definedName>
    <definedName name="_0qlxsw507v" localSheetId="20">'[5]wybrane dane finansowe 1'!#REF!</definedName>
    <definedName name="_0qlxsw507v">'[5]wybrane dane finansowe 1'!#REF!</definedName>
    <definedName name="_0qv6155181w" localSheetId="2">'[5]wybrane dane finansowe 1'!#REF!</definedName>
    <definedName name="_0qv6155181w" localSheetId="5">'[5]wybrane dane finansowe 1'!#REF!</definedName>
    <definedName name="_0qv6155181w" localSheetId="1">'[5]wybrane dane finansowe 1'!#REF!</definedName>
    <definedName name="_0qv6155181w" localSheetId="4">'[5]wybrane dane finansowe 1'!#REF!</definedName>
    <definedName name="_0qv6155181w" localSheetId="10">'[5]wybrane dane finansowe 1'!#REF!</definedName>
    <definedName name="_0qv6155181w" localSheetId="19">'[5]wybrane dane finansowe 1'!#REF!</definedName>
    <definedName name="_0qv6155181w" localSheetId="20">'[5]wybrane dane finansowe 1'!#REF!</definedName>
    <definedName name="_0qv6155181w">'[5]wybrane dane finansowe 1'!#REF!</definedName>
    <definedName name="_0smkof4zl10" localSheetId="2">'[5]wybrane dane finansowe 1'!#REF!</definedName>
    <definedName name="_0smkof4zl10" localSheetId="5">'[5]wybrane dane finansowe 1'!#REF!</definedName>
    <definedName name="_0smkof4zl10" localSheetId="1">'[5]wybrane dane finansowe 1'!#REF!</definedName>
    <definedName name="_0smkof4zl10" localSheetId="4">'[5]wybrane dane finansowe 1'!#REF!</definedName>
    <definedName name="_0smkof4zl10" localSheetId="10">'[5]wybrane dane finansowe 1'!#REF!</definedName>
    <definedName name="_0smkof4zl10" localSheetId="19">'[5]wybrane dane finansowe 1'!#REF!</definedName>
    <definedName name="_0smkof4zl10" localSheetId="20">'[5]wybrane dane finansowe 1'!#REF!</definedName>
    <definedName name="_0smkof4zl10">'[5]wybrane dane finansowe 1'!#REF!</definedName>
    <definedName name="_0sv6e754j2l" localSheetId="2">'[5]wybrane dane finansowe 1'!#REF!</definedName>
    <definedName name="_0sv6e754j2l" localSheetId="5">'[5]wybrane dane finansowe 1'!#REF!</definedName>
    <definedName name="_0sv6e754j2l" localSheetId="1">'[5]wybrane dane finansowe 1'!#REF!</definedName>
    <definedName name="_0sv6e754j2l" localSheetId="4">'[5]wybrane dane finansowe 1'!#REF!</definedName>
    <definedName name="_0sv6e754j2l" localSheetId="10">'[5]wybrane dane finansowe 1'!#REF!</definedName>
    <definedName name="_0sv6e754j2l" localSheetId="19">'[5]wybrane dane finansowe 1'!#REF!</definedName>
    <definedName name="_0sv6e754j2l" localSheetId="20">'[5]wybrane dane finansowe 1'!#REF!</definedName>
    <definedName name="_0sv6e754j2l">'[5]wybrane dane finansowe 1'!#REF!</definedName>
    <definedName name="_0tt34x53q28" localSheetId="2">'[5]wybrane dane finansowe 1'!#REF!</definedName>
    <definedName name="_0tt34x53q28" localSheetId="5">'[5]wybrane dane finansowe 1'!#REF!</definedName>
    <definedName name="_0tt34x53q28" localSheetId="1">'[5]wybrane dane finansowe 1'!#REF!</definedName>
    <definedName name="_0tt34x53q28" localSheetId="4">'[5]wybrane dane finansowe 1'!#REF!</definedName>
    <definedName name="_0tt34x53q28" localSheetId="10">'[5]wybrane dane finansowe 1'!#REF!</definedName>
    <definedName name="_0tt34x53q28" localSheetId="19">'[5]wybrane dane finansowe 1'!#REF!</definedName>
    <definedName name="_0tt34x53q28" localSheetId="20">'[5]wybrane dane finansowe 1'!#REF!</definedName>
    <definedName name="_0tt34x53q28">'[5]wybrane dane finansowe 1'!#REF!</definedName>
    <definedName name="_0uf19a54j19" localSheetId="2">'[5]wybrane dane finansowe 1'!#REF!</definedName>
    <definedName name="_0uf19a54j19" localSheetId="5">'[5]wybrane dane finansowe 1'!#REF!</definedName>
    <definedName name="_0uf19a54j19" localSheetId="1">'[5]wybrane dane finansowe 1'!#REF!</definedName>
    <definedName name="_0uf19a54j19" localSheetId="4">'[5]wybrane dane finansowe 1'!#REF!</definedName>
    <definedName name="_0uf19a54j19" localSheetId="10">'[5]wybrane dane finansowe 1'!#REF!</definedName>
    <definedName name="_0uf19a54j19" localSheetId="19">'[5]wybrane dane finansowe 1'!#REF!</definedName>
    <definedName name="_0uf19a54j19" localSheetId="20">'[5]wybrane dane finansowe 1'!#REF!</definedName>
    <definedName name="_0uf19a54j19">'[5]wybrane dane finansowe 1'!#REF!</definedName>
    <definedName name="_0zy53w50mo" localSheetId="2">'[5]wybrane dane finansowe 1'!#REF!</definedName>
    <definedName name="_0zy53w50mo" localSheetId="5">'[5]wybrane dane finansowe 1'!#REF!</definedName>
    <definedName name="_0zy53w50mo" localSheetId="1">'[5]wybrane dane finansowe 1'!#REF!</definedName>
    <definedName name="_0zy53w50mo" localSheetId="4">'[5]wybrane dane finansowe 1'!#REF!</definedName>
    <definedName name="_0zy53w50mo" localSheetId="10">'[5]wybrane dane finansowe 1'!#REF!</definedName>
    <definedName name="_0zy53w50mo" localSheetId="19">'[5]wybrane dane finansowe 1'!#REF!</definedName>
    <definedName name="_0zy53w50mo" localSheetId="20">'[5]wybrane dane finansowe 1'!#REF!</definedName>
    <definedName name="_0zy53w50mo">'[5]wybrane dane finansowe 1'!#REF!</definedName>
    <definedName name="_1______mota" localSheetId="2">#REF!</definedName>
    <definedName name="_1_0_0mota" localSheetId="2">'[11]#ADR'!#REF!</definedName>
    <definedName name="_1_0_0mota" localSheetId="4">'[11]#ADR'!#REF!</definedName>
    <definedName name="_1_0_0mota" localSheetId="10">'[11]#ADR'!#REF!</definedName>
    <definedName name="_1_0_0mota" localSheetId="19">'[11]#ADR'!#REF!</definedName>
    <definedName name="_1_0_0mota">'[11]#ADR'!#REF!</definedName>
    <definedName name="_10_____mota" localSheetId="2">#REF!</definedName>
    <definedName name="_10_____mota" localSheetId="4">#REF!</definedName>
    <definedName name="_10_____mota" localSheetId="10">#REF!</definedName>
    <definedName name="_10_____mota" localSheetId="19">#REF!</definedName>
    <definedName name="_10_____mota">#REF!</definedName>
    <definedName name="_11_0_0mota" localSheetId="2">#REF!</definedName>
    <definedName name="_122006" localSheetId="2">#REF!</definedName>
    <definedName name="_122006" localSheetId="4">#REF!</definedName>
    <definedName name="_122006" localSheetId="10">#REF!</definedName>
    <definedName name="_122006" localSheetId="19">#REF!</definedName>
    <definedName name="_122006">#REF!</definedName>
    <definedName name="_12jb805072c" localSheetId="2">'[5]wybrane dane finansowe 1'!#REF!</definedName>
    <definedName name="_12jb805072c" localSheetId="5">'[5]wybrane dane finansowe 1'!#REF!</definedName>
    <definedName name="_12jb805072c" localSheetId="1">'[5]wybrane dane finansowe 1'!#REF!</definedName>
    <definedName name="_12jb805072c" localSheetId="4">'[5]wybrane dane finansowe 1'!#REF!</definedName>
    <definedName name="_12jb805072c" localSheetId="10">'[5]wybrane dane finansowe 1'!#REF!</definedName>
    <definedName name="_12jb805072c" localSheetId="19">'[5]wybrane dane finansowe 1'!#REF!</definedName>
    <definedName name="_12jb805072c" localSheetId="20">'[5]wybrane dane finansowe 1'!#REF!</definedName>
    <definedName name="_12jb805072c">'[5]wybrane dane finansowe 1'!#REF!</definedName>
    <definedName name="_14_0_0mota" localSheetId="1">#REF!</definedName>
    <definedName name="_15_0_0mota" localSheetId="2">#REF!</definedName>
    <definedName name="_15_0_0mota" localSheetId="4">#REF!</definedName>
    <definedName name="_15_0_0mota" localSheetId="10">#REF!</definedName>
    <definedName name="_15_0_0mota" localSheetId="19">#REF!</definedName>
    <definedName name="_15_0_0mota">#REF!</definedName>
    <definedName name="_15hyhl54j1h" localSheetId="2">'[5]wybrane dane finansowe 1'!#REF!</definedName>
    <definedName name="_15hyhl54j1h" localSheetId="5">'[5]wybrane dane finansowe 1'!#REF!</definedName>
    <definedName name="_15hyhl54j1h" localSheetId="1">'[5]wybrane dane finansowe 1'!#REF!</definedName>
    <definedName name="_15hyhl54j1h" localSheetId="4">'[5]wybrane dane finansowe 1'!#REF!</definedName>
    <definedName name="_15hyhl54j1h" localSheetId="10">'[5]wybrane dane finansowe 1'!#REF!</definedName>
    <definedName name="_15hyhl54j1h" localSheetId="19">'[5]wybrane dane finansowe 1'!#REF!</definedName>
    <definedName name="_15hyhl54j1h" localSheetId="20">'[5]wybrane dane finansowe 1'!#REF!</definedName>
    <definedName name="_15hyhl54j1h">'[5]wybrane dane finansowe 1'!#REF!</definedName>
    <definedName name="_16____mota" localSheetId="2">#REF!</definedName>
    <definedName name="_17k5f55361l" localSheetId="2">'[5]wybrane dane finansowe 1'!#REF!</definedName>
    <definedName name="_17k5f55361l" localSheetId="5">'[5]wybrane dane finansowe 1'!#REF!</definedName>
    <definedName name="_17k5f55361l" localSheetId="1">'[5]wybrane dane finansowe 1'!#REF!</definedName>
    <definedName name="_17k5f55361l" localSheetId="4">'[5]wybrane dane finansowe 1'!#REF!</definedName>
    <definedName name="_17k5f55361l" localSheetId="10">'[5]wybrane dane finansowe 1'!#REF!</definedName>
    <definedName name="_17k5f55361l" localSheetId="19">'[5]wybrane dane finansowe 1'!#REF!</definedName>
    <definedName name="_17k5f55361l" localSheetId="20">'[5]wybrane dane finansowe 1'!#REF!</definedName>
    <definedName name="_17k5f55361l">'[5]wybrane dane finansowe 1'!#REF!</definedName>
    <definedName name="_18mota" localSheetId="2">#REF!</definedName>
    <definedName name="_18mota" localSheetId="4">#REF!</definedName>
    <definedName name="_18mota" localSheetId="10">#REF!</definedName>
    <definedName name="_18mota" localSheetId="19">#REF!</definedName>
    <definedName name="_18mota">#REF!</definedName>
    <definedName name="_19____mota" localSheetId="1">#REF!</definedName>
    <definedName name="_19e3w353q25" localSheetId="2">'[5]wybrane dane finansowe 1'!#REF!</definedName>
    <definedName name="_19e3w353q25" localSheetId="5">'[5]wybrane dane finansowe 1'!#REF!</definedName>
    <definedName name="_19e3w353q25" localSheetId="1">'[5]wybrane dane finansowe 1'!#REF!</definedName>
    <definedName name="_19e3w353q25" localSheetId="4">'[5]wybrane dane finansowe 1'!#REF!</definedName>
    <definedName name="_19e3w353q25" localSheetId="10">'[5]wybrane dane finansowe 1'!#REF!</definedName>
    <definedName name="_19e3w353q25" localSheetId="19">'[5]wybrane dane finansowe 1'!#REF!</definedName>
    <definedName name="_19e3w353q25" localSheetId="20">'[5]wybrane dane finansowe 1'!#REF!</definedName>
    <definedName name="_19e3w353q25">'[5]wybrane dane finansowe 1'!#REF!</definedName>
    <definedName name="_19ocdm4ysc" localSheetId="2">'[5]wybrane dane finansowe 1'!#REF!</definedName>
    <definedName name="_19ocdm4ysc" localSheetId="5">'[5]wybrane dane finansowe 1'!#REF!</definedName>
    <definedName name="_19ocdm4ysc" localSheetId="1">'[5]wybrane dane finansowe 1'!#REF!</definedName>
    <definedName name="_19ocdm4ysc" localSheetId="4">'[5]wybrane dane finansowe 1'!#REF!</definedName>
    <definedName name="_19ocdm4ysc" localSheetId="10">'[5]wybrane dane finansowe 1'!#REF!</definedName>
    <definedName name="_19ocdm4ysc" localSheetId="19">'[5]wybrane dane finansowe 1'!#REF!</definedName>
    <definedName name="_19ocdm4ysc" localSheetId="20">'[5]wybrane dane finansowe 1'!#REF!</definedName>
    <definedName name="_19ocdm4ysc">'[5]wybrane dane finansowe 1'!#REF!</definedName>
    <definedName name="_1d6meg4ysl" localSheetId="2">'[5]wybrane dane finansowe 1'!#REF!</definedName>
    <definedName name="_1d6meg4ysl" localSheetId="5">'[5]wybrane dane finansowe 1'!#REF!</definedName>
    <definedName name="_1d6meg4ysl" localSheetId="1">'[5]wybrane dane finansowe 1'!#REF!</definedName>
    <definedName name="_1d6meg4ysl" localSheetId="4">'[5]wybrane dane finansowe 1'!#REF!</definedName>
    <definedName name="_1d6meg4ysl" localSheetId="10">'[5]wybrane dane finansowe 1'!#REF!</definedName>
    <definedName name="_1d6meg4ysl" localSheetId="19">'[5]wybrane dane finansowe 1'!#REF!</definedName>
    <definedName name="_1d6meg4ysl" localSheetId="20">'[5]wybrane dane finansowe 1'!#REF!</definedName>
    <definedName name="_1d6meg4ysl">'[5]wybrane dane finansowe 1'!#REF!</definedName>
    <definedName name="_1dtemi4x9e" localSheetId="2">'[5]wybrane dane finansowe 1'!#REF!</definedName>
    <definedName name="_1dtemi4x9e" localSheetId="5">'[5]wybrane dane finansowe 1'!#REF!</definedName>
    <definedName name="_1dtemi4x9e" localSheetId="1">'[5]wybrane dane finansowe 1'!#REF!</definedName>
    <definedName name="_1dtemi4x9e" localSheetId="4">'[5]wybrane dane finansowe 1'!#REF!</definedName>
    <definedName name="_1dtemi4x9e" localSheetId="10">'[5]wybrane dane finansowe 1'!#REF!</definedName>
    <definedName name="_1dtemi4x9e" localSheetId="19">'[5]wybrane dane finansowe 1'!#REF!</definedName>
    <definedName name="_1dtemi4x9e" localSheetId="20">'[5]wybrane dane finansowe 1'!#REF!</definedName>
    <definedName name="_1dtemi4x9e">'[5]wybrane dane finansowe 1'!#REF!</definedName>
    <definedName name="_1eaf1l536n" localSheetId="2">'[5]wybrane dane finansowe 1'!#REF!</definedName>
    <definedName name="_1eaf1l536n" localSheetId="5">'[5]wybrane dane finansowe 1'!#REF!</definedName>
    <definedName name="_1eaf1l536n" localSheetId="1">'[5]wybrane dane finansowe 1'!#REF!</definedName>
    <definedName name="_1eaf1l536n" localSheetId="4">'[5]wybrane dane finansowe 1'!#REF!</definedName>
    <definedName name="_1eaf1l536n" localSheetId="10">'[5]wybrane dane finansowe 1'!#REF!</definedName>
    <definedName name="_1eaf1l536n" localSheetId="19">'[5]wybrane dane finansowe 1'!#REF!</definedName>
    <definedName name="_1eaf1l536n" localSheetId="20">'[5]wybrane dane finansowe 1'!#REF!</definedName>
    <definedName name="_1eaf1l536n">'[5]wybrane dane finansowe 1'!#REF!</definedName>
    <definedName name="_1en6ry50m23" localSheetId="2">'[5]wybrane dane finansowe 1'!#REF!</definedName>
    <definedName name="_1en6ry50m23" localSheetId="5">'[5]wybrane dane finansowe 1'!#REF!</definedName>
    <definedName name="_1en6ry50m23" localSheetId="1">'[5]wybrane dane finansowe 1'!#REF!</definedName>
    <definedName name="_1en6ry50m23" localSheetId="4">'[5]wybrane dane finansowe 1'!#REF!</definedName>
    <definedName name="_1en6ry50m23" localSheetId="10">'[5]wybrane dane finansowe 1'!#REF!</definedName>
    <definedName name="_1en6ry50m23" localSheetId="19">'[5]wybrane dane finansowe 1'!#REF!</definedName>
    <definedName name="_1en6ry50m23" localSheetId="20">'[5]wybrane dane finansowe 1'!#REF!</definedName>
    <definedName name="_1en6ry50m23">'[5]wybrane dane finansowe 1'!#REF!</definedName>
    <definedName name="_1hqb5k4x9i" localSheetId="2">'[5]wybrane dane finansowe 1'!#REF!</definedName>
    <definedName name="_1hqb5k4x9i" localSheetId="5">'[5]wybrane dane finansowe 1'!#REF!</definedName>
    <definedName name="_1hqb5k4x9i" localSheetId="1">'[5]wybrane dane finansowe 1'!#REF!</definedName>
    <definedName name="_1hqb5k4x9i" localSheetId="4">'[5]wybrane dane finansowe 1'!#REF!</definedName>
    <definedName name="_1hqb5k4x9i" localSheetId="10">'[5]wybrane dane finansowe 1'!#REF!</definedName>
    <definedName name="_1hqb5k4x9i" localSheetId="19">'[5]wybrane dane finansowe 1'!#REF!</definedName>
    <definedName name="_1hqb5k4x9i" localSheetId="20">'[5]wybrane dane finansowe 1'!#REF!</definedName>
    <definedName name="_1hqb5k4x9i">'[5]wybrane dane finansowe 1'!#REF!</definedName>
    <definedName name="_1iaqow4y222" localSheetId="2">'[5]wybrane dane finansowe 1'!#REF!</definedName>
    <definedName name="_1iaqow4y222" localSheetId="5">'[5]wybrane dane finansowe 1'!#REF!</definedName>
    <definedName name="_1iaqow4y222" localSheetId="1">'[5]wybrane dane finansowe 1'!#REF!</definedName>
    <definedName name="_1iaqow4y222" localSheetId="4">'[5]wybrane dane finansowe 1'!#REF!</definedName>
    <definedName name="_1iaqow4y222" localSheetId="10">'[5]wybrane dane finansowe 1'!#REF!</definedName>
    <definedName name="_1iaqow4y222" localSheetId="19">'[5]wybrane dane finansowe 1'!#REF!</definedName>
    <definedName name="_1iaqow4y222" localSheetId="20">'[5]wybrane dane finansowe 1'!#REF!</definedName>
    <definedName name="_1iaqow4y222">'[5]wybrane dane finansowe 1'!#REF!</definedName>
    <definedName name="_1jmfus5071m" localSheetId="2">'[5]wybrane dane finansowe 1'!#REF!</definedName>
    <definedName name="_1jmfus5071m" localSheetId="5">'[5]wybrane dane finansowe 1'!#REF!</definedName>
    <definedName name="_1jmfus5071m" localSheetId="1">'[5]wybrane dane finansowe 1'!#REF!</definedName>
    <definedName name="_1jmfus5071m" localSheetId="4">'[5]wybrane dane finansowe 1'!#REF!</definedName>
    <definedName name="_1jmfus5071m" localSheetId="10">'[5]wybrane dane finansowe 1'!#REF!</definedName>
    <definedName name="_1jmfus5071m" localSheetId="19">'[5]wybrane dane finansowe 1'!#REF!</definedName>
    <definedName name="_1jmfus5071m" localSheetId="20">'[5]wybrane dane finansowe 1'!#REF!</definedName>
    <definedName name="_1jmfus5071m">'[5]wybrane dane finansowe 1'!#REF!</definedName>
    <definedName name="_1mknu25071u" localSheetId="2">'[5]wybrane dane finansowe 1'!#REF!</definedName>
    <definedName name="_1mknu25071u" localSheetId="5">'[5]wybrane dane finansowe 1'!#REF!</definedName>
    <definedName name="_1mknu25071u" localSheetId="1">'[5]wybrane dane finansowe 1'!#REF!</definedName>
    <definedName name="_1mknu25071u" localSheetId="4">'[5]wybrane dane finansowe 1'!#REF!</definedName>
    <definedName name="_1mknu25071u" localSheetId="10">'[5]wybrane dane finansowe 1'!#REF!</definedName>
    <definedName name="_1mknu25071u" localSheetId="19">'[5]wybrane dane finansowe 1'!#REF!</definedName>
    <definedName name="_1mknu25071u" localSheetId="20">'[5]wybrane dane finansowe 1'!#REF!</definedName>
    <definedName name="_1mknu25071u">'[5]wybrane dane finansowe 1'!#REF!</definedName>
    <definedName name="_1mota" localSheetId="2">#REF!</definedName>
    <definedName name="_1mota" localSheetId="4">#REF!</definedName>
    <definedName name="_1mota" localSheetId="10">#REF!</definedName>
    <definedName name="_1mota" localSheetId="19">#REF!</definedName>
    <definedName name="_1mota">#REF!</definedName>
    <definedName name="_1nuci854j18" localSheetId="2">'[5]wybrane dane finansowe 1'!#REF!</definedName>
    <definedName name="_1nuci854j18" localSheetId="5">'[5]wybrane dane finansowe 1'!#REF!</definedName>
    <definedName name="_1nuci854j18" localSheetId="1">'[5]wybrane dane finansowe 1'!#REF!</definedName>
    <definedName name="_1nuci854j18" localSheetId="4">'[5]wybrane dane finansowe 1'!#REF!</definedName>
    <definedName name="_1nuci854j18" localSheetId="10">'[5]wybrane dane finansowe 1'!#REF!</definedName>
    <definedName name="_1nuci854j18" localSheetId="19">'[5]wybrane dane finansowe 1'!#REF!</definedName>
    <definedName name="_1nuci854j18" localSheetId="20">'[5]wybrane dane finansowe 1'!#REF!</definedName>
    <definedName name="_1nuci854j18">'[5]wybrane dane finansowe 1'!#REF!</definedName>
    <definedName name="_1qslkq4zlk" localSheetId="2">'[5]wybrane dane finansowe 1'!#REF!</definedName>
    <definedName name="_1qslkq4zlk" localSheetId="5">'[5]wybrane dane finansowe 1'!#REF!</definedName>
    <definedName name="_1qslkq4zlk" localSheetId="1">'[5]wybrane dane finansowe 1'!#REF!</definedName>
    <definedName name="_1qslkq4zlk" localSheetId="4">'[5]wybrane dane finansowe 1'!#REF!</definedName>
    <definedName name="_1qslkq4zlk" localSheetId="10">'[5]wybrane dane finansowe 1'!#REF!</definedName>
    <definedName name="_1qslkq4zlk" localSheetId="19">'[5]wybrane dane finansowe 1'!#REF!</definedName>
    <definedName name="_1qslkq4zlk" localSheetId="20">'[5]wybrane dane finansowe 1'!#REF!</definedName>
    <definedName name="_1qslkq4zlk">'[5]wybrane dane finansowe 1'!#REF!</definedName>
    <definedName name="_1s9mok50mb" localSheetId="2">'[5]wybrane dane finansowe 1'!#REF!</definedName>
    <definedName name="_1s9mok50mb" localSheetId="5">'[5]wybrane dane finansowe 1'!#REF!</definedName>
    <definedName name="_1s9mok50mb" localSheetId="1">'[5]wybrane dane finansowe 1'!#REF!</definedName>
    <definedName name="_1s9mok50mb" localSheetId="4">'[5]wybrane dane finansowe 1'!#REF!</definedName>
    <definedName name="_1s9mok50mb" localSheetId="10">'[5]wybrane dane finansowe 1'!#REF!</definedName>
    <definedName name="_1s9mok50mb" localSheetId="19">'[5]wybrane dane finansowe 1'!#REF!</definedName>
    <definedName name="_1s9mok50mb" localSheetId="20">'[5]wybrane dane finansowe 1'!#REF!</definedName>
    <definedName name="_1s9mok50mb">'[5]wybrane dane finansowe 1'!#REF!</definedName>
    <definedName name="_1szrlc4zl1j" localSheetId="2">'[5]wybrane dane finansowe 1'!#REF!</definedName>
    <definedName name="_1szrlc4zl1j" localSheetId="5">'[5]wybrane dane finansowe 1'!#REF!</definedName>
    <definedName name="_1szrlc4zl1j" localSheetId="1">'[5]wybrane dane finansowe 1'!#REF!</definedName>
    <definedName name="_1szrlc4zl1j" localSheetId="4">'[5]wybrane dane finansowe 1'!#REF!</definedName>
    <definedName name="_1szrlc4zl1j" localSheetId="10">'[5]wybrane dane finansowe 1'!#REF!</definedName>
    <definedName name="_1szrlc4zl1j" localSheetId="19">'[5]wybrane dane finansowe 1'!#REF!</definedName>
    <definedName name="_1szrlc4zl1j" localSheetId="20">'[5]wybrane dane finansowe 1'!#REF!</definedName>
    <definedName name="_1szrlc4zl1j">'[5]wybrane dane finansowe 1'!#REF!</definedName>
    <definedName name="_1tdr6j5182e" localSheetId="2">'[5]wybrane dane finansowe 1'!#REF!</definedName>
    <definedName name="_1tdr6j5182e" localSheetId="5">'[5]wybrane dane finansowe 1'!#REF!</definedName>
    <definedName name="_1tdr6j5182e" localSheetId="1">'[5]wybrane dane finansowe 1'!#REF!</definedName>
    <definedName name="_1tdr6j5182e" localSheetId="4">'[5]wybrane dane finansowe 1'!#REF!</definedName>
    <definedName name="_1tdr6j5182e" localSheetId="10">'[5]wybrane dane finansowe 1'!#REF!</definedName>
    <definedName name="_1tdr6j5182e" localSheetId="19">'[5]wybrane dane finansowe 1'!#REF!</definedName>
    <definedName name="_1tdr6j5182e" localSheetId="20">'[5]wybrane dane finansowe 1'!#REF!</definedName>
    <definedName name="_1tdr6j5182e">'[5]wybrane dane finansowe 1'!#REF!</definedName>
    <definedName name="_1tgunx50m1h" localSheetId="2">'[5]wybrane dane finansowe 1'!#REF!</definedName>
    <definedName name="_1tgunx50m1h" localSheetId="5">'[5]wybrane dane finansowe 1'!#REF!</definedName>
    <definedName name="_1tgunx50m1h" localSheetId="1">'[5]wybrane dane finansowe 1'!#REF!</definedName>
    <definedName name="_1tgunx50m1h" localSheetId="4">'[5]wybrane dane finansowe 1'!#REF!</definedName>
    <definedName name="_1tgunx50m1h" localSheetId="10">'[5]wybrane dane finansowe 1'!#REF!</definedName>
    <definedName name="_1tgunx50m1h" localSheetId="19">'[5]wybrane dane finansowe 1'!#REF!</definedName>
    <definedName name="_1tgunx50m1h" localSheetId="20">'[5]wybrane dane finansowe 1'!#REF!</definedName>
    <definedName name="_1tgunx50m1h">'[5]wybrane dane finansowe 1'!#REF!</definedName>
    <definedName name="_1vsmdh4y21u" localSheetId="2">'[5]wybrane dane finansowe 1'!#REF!</definedName>
    <definedName name="_1vsmdh4y21u" localSheetId="5">'[5]wybrane dane finansowe 1'!#REF!</definedName>
    <definedName name="_1vsmdh4y21u" localSheetId="1">'[5]wybrane dane finansowe 1'!#REF!</definedName>
    <definedName name="_1vsmdh4y21u" localSheetId="4">'[5]wybrane dane finansowe 1'!#REF!</definedName>
    <definedName name="_1vsmdh4y21u" localSheetId="10">'[5]wybrane dane finansowe 1'!#REF!</definedName>
    <definedName name="_1vsmdh4y21u" localSheetId="19">'[5]wybrane dane finansowe 1'!#REF!</definedName>
    <definedName name="_1vsmdh4y21u" localSheetId="20">'[5]wybrane dane finansowe 1'!#REF!</definedName>
    <definedName name="_1vsmdh4y21u">'[5]wybrane dane finansowe 1'!#REF!</definedName>
    <definedName name="_1xum7z5071q" localSheetId="2">'[5]wybrane dane finansowe 1'!#REF!</definedName>
    <definedName name="_1xum7z5071q" localSheetId="5">'[5]wybrane dane finansowe 1'!#REF!</definedName>
    <definedName name="_1xum7z5071q" localSheetId="1">'[5]wybrane dane finansowe 1'!#REF!</definedName>
    <definedName name="_1xum7z5071q" localSheetId="4">'[5]wybrane dane finansowe 1'!#REF!</definedName>
    <definedName name="_1xum7z5071q" localSheetId="10">'[5]wybrane dane finansowe 1'!#REF!</definedName>
    <definedName name="_1xum7z5071q" localSheetId="19">'[5]wybrane dane finansowe 1'!#REF!</definedName>
    <definedName name="_1xum7z5071q" localSheetId="20">'[5]wybrane dane finansowe 1'!#REF!</definedName>
    <definedName name="_1xum7z5071q">'[5]wybrane dane finansowe 1'!#REF!</definedName>
    <definedName name="_1zcnpj507w" localSheetId="2">'[5]wybrane dane finansowe 1'!#REF!</definedName>
    <definedName name="_1zcnpj507w" localSheetId="5">'[5]wybrane dane finansowe 1'!#REF!</definedName>
    <definedName name="_1zcnpj507w" localSheetId="1">'[5]wybrane dane finansowe 1'!#REF!</definedName>
    <definedName name="_1zcnpj507w" localSheetId="4">'[5]wybrane dane finansowe 1'!#REF!</definedName>
    <definedName name="_1zcnpj507w" localSheetId="10">'[5]wybrane dane finansowe 1'!#REF!</definedName>
    <definedName name="_1zcnpj507w" localSheetId="19">'[5]wybrane dane finansowe 1'!#REF!</definedName>
    <definedName name="_1zcnpj507w" localSheetId="20">'[5]wybrane dane finansowe 1'!#REF!</definedName>
    <definedName name="_1zcnpj507w">'[5]wybrane dane finansowe 1'!#REF!</definedName>
    <definedName name="_1zkowf4x9c" localSheetId="2">#REF!</definedName>
    <definedName name="_1zkowf4x9c" localSheetId="4">#REF!</definedName>
    <definedName name="_1zkowf4x9c" localSheetId="10">#REF!</definedName>
    <definedName name="_1zkowf4x9c" localSheetId="19">#REF!</definedName>
    <definedName name="_1zkowf4x9c">#REF!</definedName>
    <definedName name="_2_0_0mota" localSheetId="2">#REF!</definedName>
    <definedName name="_2_0_0mota" localSheetId="4">#REF!</definedName>
    <definedName name="_2_0_0mota" localSheetId="10">#REF!</definedName>
    <definedName name="_2_0_0mota" localSheetId="19">#REF!</definedName>
    <definedName name="_2_0_0mota">#REF!</definedName>
    <definedName name="_20____mota" localSheetId="2">#REF!</definedName>
    <definedName name="_20____mota" localSheetId="4">#REF!</definedName>
    <definedName name="_20____mota" localSheetId="10">#REF!</definedName>
    <definedName name="_20____mota" localSheetId="19">#REF!</definedName>
    <definedName name="_20____mota">#REF!</definedName>
    <definedName name="_21_0_0mota" localSheetId="4">#REF!</definedName>
    <definedName name="_22_0_0mota" localSheetId="4">#REF!</definedName>
    <definedName name="_23_0_0mota" localSheetId="4">#REF!</definedName>
    <definedName name="_23c64i5072g" localSheetId="2">'[5]wybrane dane finansowe 1'!#REF!</definedName>
    <definedName name="_23c64i5072g" localSheetId="5">'[5]wybrane dane finansowe 1'!#REF!</definedName>
    <definedName name="_23c64i5072g" localSheetId="1">'[5]wybrane dane finansowe 1'!#REF!</definedName>
    <definedName name="_23c64i5072g" localSheetId="4">'[5]wybrane dane finansowe 1'!#REF!</definedName>
    <definedName name="_23c64i5072g" localSheetId="10">'[5]wybrane dane finansowe 1'!#REF!</definedName>
    <definedName name="_23c64i5072g" localSheetId="19">'[5]wybrane dane finansowe 1'!#REF!</definedName>
    <definedName name="_23c64i5072g" localSheetId="20">'[5]wybrane dane finansowe 1'!#REF!</definedName>
    <definedName name="_23c64i5072g">'[5]wybrane dane finansowe 1'!#REF!</definedName>
    <definedName name="_24_0_0mota" localSheetId="4">#REF!</definedName>
    <definedName name="_244fo14zl1c" localSheetId="2">'[5]wybrane dane finansowe 1'!#REF!</definedName>
    <definedName name="_244fo14zl1c" localSheetId="5">'[5]wybrane dane finansowe 1'!#REF!</definedName>
    <definedName name="_244fo14zl1c" localSheetId="1">'[5]wybrane dane finansowe 1'!#REF!</definedName>
    <definedName name="_244fo14zl1c" localSheetId="4">'[5]wybrane dane finansowe 1'!#REF!</definedName>
    <definedName name="_244fo14zl1c" localSheetId="10">'[5]wybrane dane finansowe 1'!#REF!</definedName>
    <definedName name="_244fo14zl1c" localSheetId="19">'[5]wybrane dane finansowe 1'!#REF!</definedName>
    <definedName name="_244fo14zl1c" localSheetId="20">'[5]wybrane dane finansowe 1'!#REF!</definedName>
    <definedName name="_244fo14zl1c">'[5]wybrane dane finansowe 1'!#REF!</definedName>
    <definedName name="_25_0_0mota" localSheetId="4">#REF!</definedName>
    <definedName name="_25r2z150m1u" localSheetId="2">'[5]wybrane dane finansowe 1'!#REF!</definedName>
    <definedName name="_25r2z150m1u" localSheetId="5">'[5]wybrane dane finansowe 1'!#REF!</definedName>
    <definedName name="_25r2z150m1u" localSheetId="1">'[5]wybrane dane finansowe 1'!#REF!</definedName>
    <definedName name="_25r2z150m1u" localSheetId="4">'[5]wybrane dane finansowe 1'!#REF!</definedName>
    <definedName name="_25r2z150m1u" localSheetId="10">'[5]wybrane dane finansowe 1'!#REF!</definedName>
    <definedName name="_25r2z150m1u" localSheetId="19">'[5]wybrane dane finansowe 1'!#REF!</definedName>
    <definedName name="_25r2z150m1u" localSheetId="20">'[5]wybrane dane finansowe 1'!#REF!</definedName>
    <definedName name="_25r2z150m1u">'[5]wybrane dane finansowe 1'!#REF!</definedName>
    <definedName name="_26_0_0mota" localSheetId="4">#REF!</definedName>
    <definedName name="_27_0_0mota" localSheetId="4">#REF!</definedName>
    <definedName name="_28_0_0mota" localSheetId="5">#REF!</definedName>
    <definedName name="_29_0_0mota" localSheetId="5">#REF!</definedName>
    <definedName name="_29t7n74y211" localSheetId="2">'[5]wybrane dane finansowe 1'!#REF!</definedName>
    <definedName name="_29t7n74y211" localSheetId="5">'[5]wybrane dane finansowe 1'!#REF!</definedName>
    <definedName name="_29t7n74y211" localSheetId="1">'[5]wybrane dane finansowe 1'!#REF!</definedName>
    <definedName name="_29t7n74y211" localSheetId="4">'[5]wybrane dane finansowe 1'!#REF!</definedName>
    <definedName name="_29t7n74y211" localSheetId="10">'[5]wybrane dane finansowe 1'!#REF!</definedName>
    <definedName name="_29t7n74y211" localSheetId="19">'[5]wybrane dane finansowe 1'!#REF!</definedName>
    <definedName name="_29t7n74y211" localSheetId="20">'[5]wybrane dane finansowe 1'!#REF!</definedName>
    <definedName name="_29t7n74y211">'[5]wybrane dane finansowe 1'!#REF!</definedName>
    <definedName name="_2acnkb50m11" localSheetId="2">'[5]wybrane dane finansowe 1'!#REF!</definedName>
    <definedName name="_2acnkb50m11" localSheetId="5">'[5]wybrane dane finansowe 1'!#REF!</definedName>
    <definedName name="_2acnkb50m11" localSheetId="1">'[5]wybrane dane finansowe 1'!#REF!</definedName>
    <definedName name="_2acnkb50m11" localSheetId="4">'[5]wybrane dane finansowe 1'!#REF!</definedName>
    <definedName name="_2acnkb50m11" localSheetId="10">'[5]wybrane dane finansowe 1'!#REF!</definedName>
    <definedName name="_2acnkb50m11" localSheetId="19">'[5]wybrane dane finansowe 1'!#REF!</definedName>
    <definedName name="_2acnkb50m11" localSheetId="20">'[5]wybrane dane finansowe 1'!#REF!</definedName>
    <definedName name="_2acnkb50m11">'[5]wybrane dane finansowe 1'!#REF!</definedName>
    <definedName name="_2e12uq51pi" localSheetId="2">'[5]wybrane dane finansowe 1'!#REF!</definedName>
    <definedName name="_2e12uq51pi" localSheetId="5">'[5]wybrane dane finansowe 1'!#REF!</definedName>
    <definedName name="_2e12uq51pi" localSheetId="1">'[5]wybrane dane finansowe 1'!#REF!</definedName>
    <definedName name="_2e12uq51pi" localSheetId="4">'[5]wybrane dane finansowe 1'!#REF!</definedName>
    <definedName name="_2e12uq51pi" localSheetId="10">'[5]wybrane dane finansowe 1'!#REF!</definedName>
    <definedName name="_2e12uq51pi" localSheetId="19">'[5]wybrane dane finansowe 1'!#REF!</definedName>
    <definedName name="_2e12uq51pi" localSheetId="20">'[5]wybrane dane finansowe 1'!#REF!</definedName>
    <definedName name="_2e12uq51pi">'[5]wybrane dane finansowe 1'!#REF!</definedName>
    <definedName name="_2ead0w50m2o" localSheetId="2">'[5]wybrane dane finansowe 1'!#REF!</definedName>
    <definedName name="_2ead0w50m2o" localSheetId="5">'[5]wybrane dane finansowe 1'!#REF!</definedName>
    <definedName name="_2ead0w50m2o" localSheetId="1">'[5]wybrane dane finansowe 1'!#REF!</definedName>
    <definedName name="_2ead0w50m2o" localSheetId="4">'[5]wybrane dane finansowe 1'!#REF!</definedName>
    <definedName name="_2ead0w50m2o" localSheetId="10">'[5]wybrane dane finansowe 1'!#REF!</definedName>
    <definedName name="_2ead0w50m2o" localSheetId="19">'[5]wybrane dane finansowe 1'!#REF!</definedName>
    <definedName name="_2ead0w50m2o" localSheetId="20">'[5]wybrane dane finansowe 1'!#REF!</definedName>
    <definedName name="_2ead0w50m2o">'[5]wybrane dane finansowe 1'!#REF!</definedName>
    <definedName name="_2i8xjx5072o" localSheetId="2">'[5]wybrane dane finansowe 1'!#REF!</definedName>
    <definedName name="_2i8xjx5072o" localSheetId="5">'[5]wybrane dane finansowe 1'!#REF!</definedName>
    <definedName name="_2i8xjx5072o" localSheetId="1">'[5]wybrane dane finansowe 1'!#REF!</definedName>
    <definedName name="_2i8xjx5072o" localSheetId="4">'[5]wybrane dane finansowe 1'!#REF!</definedName>
    <definedName name="_2i8xjx5072o" localSheetId="10">'[5]wybrane dane finansowe 1'!#REF!</definedName>
    <definedName name="_2i8xjx5072o" localSheetId="19">'[5]wybrane dane finansowe 1'!#REF!</definedName>
    <definedName name="_2i8xjx5072o" localSheetId="20">'[5]wybrane dane finansowe 1'!#REF!</definedName>
    <definedName name="_2i8xjx5072o">'[5]wybrane dane finansowe 1'!#REF!</definedName>
    <definedName name="_2ixt1_v7azxgrvx1i" localSheetId="2">'[5]wybrane dane finansowe 1'!#REF!</definedName>
    <definedName name="_2ixt1_v7azxgrvx1i" localSheetId="5">'[5]wybrane dane finansowe 1'!#REF!</definedName>
    <definedName name="_2ixt1_v7azxgrvx1i" localSheetId="1">'[5]wybrane dane finansowe 1'!#REF!</definedName>
    <definedName name="_2ixt1_v7azxgrvx1i" localSheetId="4">'[5]wybrane dane finansowe 1'!#REF!</definedName>
    <definedName name="_2ixt1_v7azxgrvx1i" localSheetId="10">'[5]wybrane dane finansowe 1'!#REF!</definedName>
    <definedName name="_2ixt1_v7azxgrvx1i" localSheetId="19">'[5]wybrane dane finansowe 1'!#REF!</definedName>
    <definedName name="_2ixt1_v7azxgrvx1i" localSheetId="20">'[5]wybrane dane finansowe 1'!#REF!</definedName>
    <definedName name="_2ixt1_v7azxgrvx1i">'[5]wybrane dane finansowe 1'!#REF!</definedName>
    <definedName name="_2kbf3v53q2l" localSheetId="2">'[5]wybrane dane finansowe 1'!#REF!</definedName>
    <definedName name="_2kbf3v53q2l" localSheetId="5">'[5]wybrane dane finansowe 1'!#REF!</definedName>
    <definedName name="_2kbf3v53q2l" localSheetId="1">'[5]wybrane dane finansowe 1'!#REF!</definedName>
    <definedName name="_2kbf3v53q2l" localSheetId="4">'[5]wybrane dane finansowe 1'!#REF!</definedName>
    <definedName name="_2kbf3v53q2l" localSheetId="10">'[5]wybrane dane finansowe 1'!#REF!</definedName>
    <definedName name="_2kbf3v53q2l" localSheetId="19">'[5]wybrane dane finansowe 1'!#REF!</definedName>
    <definedName name="_2kbf3v53q2l" localSheetId="20">'[5]wybrane dane finansowe 1'!#REF!</definedName>
    <definedName name="_2kbf3v53q2l">'[5]wybrane dane finansowe 1'!#REF!</definedName>
    <definedName name="_2n8c8u4y2f" localSheetId="2">'[5]wybrane dane finansowe 1'!#REF!</definedName>
    <definedName name="_2n8c8u4y2f" localSheetId="5">'[5]wybrane dane finansowe 1'!#REF!</definedName>
    <definedName name="_2n8c8u4y2f" localSheetId="1">'[5]wybrane dane finansowe 1'!#REF!</definedName>
    <definedName name="_2n8c8u4y2f" localSheetId="4">'[5]wybrane dane finansowe 1'!#REF!</definedName>
    <definedName name="_2n8c8u4y2f" localSheetId="10">'[5]wybrane dane finansowe 1'!#REF!</definedName>
    <definedName name="_2n8c8u4y2f" localSheetId="19">'[5]wybrane dane finansowe 1'!#REF!</definedName>
    <definedName name="_2n8c8u4y2f" localSheetId="20">'[5]wybrane dane finansowe 1'!#REF!</definedName>
    <definedName name="_2n8c8u4y2f">'[5]wybrane dane finansowe 1'!#REF!</definedName>
    <definedName name="_2pfrw54zlb" localSheetId="2">'[5]wybrane dane finansowe 1'!#REF!</definedName>
    <definedName name="_2pfrw54zlb" localSheetId="5">'[5]wybrane dane finansowe 1'!#REF!</definedName>
    <definedName name="_2pfrw54zlb" localSheetId="1">'[5]wybrane dane finansowe 1'!#REF!</definedName>
    <definedName name="_2pfrw54zlb" localSheetId="4">'[5]wybrane dane finansowe 1'!#REF!</definedName>
    <definedName name="_2pfrw54zlb" localSheetId="10">'[5]wybrane dane finansowe 1'!#REF!</definedName>
    <definedName name="_2pfrw54zlb" localSheetId="19">'[5]wybrane dane finansowe 1'!#REF!</definedName>
    <definedName name="_2pfrw54zlb" localSheetId="20">'[5]wybrane dane finansowe 1'!#REF!</definedName>
    <definedName name="_2pfrw54zlb">'[5]wybrane dane finansowe 1'!#REF!</definedName>
    <definedName name="_2tqywg54j15" localSheetId="2">'[5]wybrane dane finansowe 1'!#REF!</definedName>
    <definedName name="_2tqywg54j15" localSheetId="5">'[5]wybrane dane finansowe 1'!#REF!</definedName>
    <definedName name="_2tqywg54j15" localSheetId="1">'[5]wybrane dane finansowe 1'!#REF!</definedName>
    <definedName name="_2tqywg54j15" localSheetId="4">'[5]wybrane dane finansowe 1'!#REF!</definedName>
    <definedName name="_2tqywg54j15" localSheetId="10">'[5]wybrane dane finansowe 1'!#REF!</definedName>
    <definedName name="_2tqywg54j15" localSheetId="19">'[5]wybrane dane finansowe 1'!#REF!</definedName>
    <definedName name="_2tqywg54j15" localSheetId="20">'[5]wybrane dane finansowe 1'!#REF!</definedName>
    <definedName name="_2tqywg54j15">'[5]wybrane dane finansowe 1'!#REF!</definedName>
    <definedName name="_2vc21_p79tfavc32t" localSheetId="2">#REF!</definedName>
    <definedName name="_2vc21_p79tfavc32t" localSheetId="4">#REF!</definedName>
    <definedName name="_2vc21_p79tfavc32t" localSheetId="10">#REF!</definedName>
    <definedName name="_2vc21_p79tfavc32t" localSheetId="19">#REF!</definedName>
    <definedName name="_2vc21_p79tfavc32t">#REF!</definedName>
    <definedName name="_2zna1_8ebqbygi1d" localSheetId="2">'[5]wybrane dane finansowe 1'!#REF!</definedName>
    <definedName name="_2zna1_8ebqbygi1d" localSheetId="5">'[5]wybrane dane finansowe 1'!#REF!</definedName>
    <definedName name="_2zna1_8ebqbygi1d" localSheetId="1">'[5]wybrane dane finansowe 1'!#REF!</definedName>
    <definedName name="_2zna1_8ebqbygi1d" localSheetId="4">'[5]wybrane dane finansowe 1'!#REF!</definedName>
    <definedName name="_2zna1_8ebqbygi1d" localSheetId="10">'[5]wybrane dane finansowe 1'!#REF!</definedName>
    <definedName name="_2zna1_8ebqbygi1d" localSheetId="19">'[5]wybrane dane finansowe 1'!#REF!</definedName>
    <definedName name="_2zna1_8ebqbygi1d" localSheetId="20">'[5]wybrane dane finansowe 1'!#REF!</definedName>
    <definedName name="_2zna1_8ebqbygi1d">'[5]wybrane dane finansowe 1'!#REF!</definedName>
    <definedName name="_3_0_0mota" localSheetId="2">#REF!</definedName>
    <definedName name="_3_0_0mota" localSheetId="4">#REF!</definedName>
    <definedName name="_3_0_0mota" localSheetId="10">#REF!</definedName>
    <definedName name="_3_0_0mota" localSheetId="19">#REF!</definedName>
    <definedName name="_3_0_0mota">#REF!</definedName>
    <definedName name="_30_0_0mota" localSheetId="5">#REF!</definedName>
    <definedName name="_31.03.2007" localSheetId="2">#REF!</definedName>
    <definedName name="_31.03.2007" localSheetId="4">#REF!</definedName>
    <definedName name="_31.03.2007" localSheetId="10">#REF!</definedName>
    <definedName name="_31.03.2007" localSheetId="19">#REF!</definedName>
    <definedName name="_31.03.2007">#REF!</definedName>
    <definedName name="_31.12.2006" localSheetId="2">#REF!</definedName>
    <definedName name="_31.12.2006" localSheetId="4">#REF!</definedName>
    <definedName name="_31.12.2006" localSheetId="10">#REF!</definedName>
    <definedName name="_31.12.2006" localSheetId="19">#REF!</definedName>
    <definedName name="_31.12.2006">#REF!</definedName>
    <definedName name="_31_0_0mota" localSheetId="5">#REF!</definedName>
    <definedName name="_32_0_0mota" localSheetId="5">#REF!</definedName>
    <definedName name="_32nt4z54jg" localSheetId="2">'[5]wybrane dane finansowe 1'!#REF!</definedName>
    <definedName name="_32nt4z54jg" localSheetId="5">'[5]wybrane dane finansowe 1'!#REF!</definedName>
    <definedName name="_32nt4z54jg" localSheetId="1">'[5]wybrane dane finansowe 1'!#REF!</definedName>
    <definedName name="_32nt4z54jg" localSheetId="4">'[5]wybrane dane finansowe 1'!#REF!</definedName>
    <definedName name="_32nt4z54jg" localSheetId="10">'[5]wybrane dane finansowe 1'!#REF!</definedName>
    <definedName name="_32nt4z54jg" localSheetId="19">'[5]wybrane dane finansowe 1'!#REF!</definedName>
    <definedName name="_32nt4z54jg" localSheetId="20">'[5]wybrane dane finansowe 1'!#REF!</definedName>
    <definedName name="_32nt4z54jg">'[5]wybrane dane finansowe 1'!#REF!</definedName>
    <definedName name="_33_0_0mota" localSheetId="5">#REF!</definedName>
    <definedName name="_33ecxs5361d" localSheetId="2">'[5]wybrane dane finansowe 1'!#REF!</definedName>
    <definedName name="_33ecxs5361d" localSheetId="5">'[5]wybrane dane finansowe 1'!#REF!</definedName>
    <definedName name="_33ecxs5361d" localSheetId="1">'[5]wybrane dane finansowe 1'!#REF!</definedName>
    <definedName name="_33ecxs5361d" localSheetId="4">'[5]wybrane dane finansowe 1'!#REF!</definedName>
    <definedName name="_33ecxs5361d" localSheetId="10">'[5]wybrane dane finansowe 1'!#REF!</definedName>
    <definedName name="_33ecxs5361d" localSheetId="19">'[5]wybrane dane finansowe 1'!#REF!</definedName>
    <definedName name="_33ecxs5361d" localSheetId="20">'[5]wybrane dane finansowe 1'!#REF!</definedName>
    <definedName name="_33ecxs5361d">'[5]wybrane dane finansowe 1'!#REF!</definedName>
    <definedName name="_33pb955182b" localSheetId="2">'[5]wybrane dane finansowe 1'!#REF!</definedName>
    <definedName name="_33pb955182b" localSheetId="5">'[5]wybrane dane finansowe 1'!#REF!</definedName>
    <definedName name="_33pb955182b" localSheetId="1">'[5]wybrane dane finansowe 1'!#REF!</definedName>
    <definedName name="_33pb955182b" localSheetId="4">'[5]wybrane dane finansowe 1'!#REF!</definedName>
    <definedName name="_33pb955182b" localSheetId="10">'[5]wybrane dane finansowe 1'!#REF!</definedName>
    <definedName name="_33pb955182b" localSheetId="19">'[5]wybrane dane finansowe 1'!#REF!</definedName>
    <definedName name="_33pb955182b" localSheetId="20">'[5]wybrane dane finansowe 1'!#REF!</definedName>
    <definedName name="_33pb955182b">'[5]wybrane dane finansowe 1'!#REF!</definedName>
    <definedName name="_34_0_0mota" localSheetId="5">#REF!</definedName>
    <definedName name="_35_0_0mota" localSheetId="2">#REF!</definedName>
    <definedName name="_35_0_0mota" localSheetId="4">#REF!</definedName>
    <definedName name="_35_0_0mota" localSheetId="10">#REF!</definedName>
    <definedName name="_35_0_0mota" localSheetId="19">#REF!</definedName>
    <definedName name="_35_0_0mota">#REF!</definedName>
    <definedName name="_353bpu4y22g" localSheetId="2">'[5]wybrane dane finansowe 1'!#REF!</definedName>
    <definedName name="_353bpu4y22g" localSheetId="5">'[5]wybrane dane finansowe 1'!#REF!</definedName>
    <definedName name="_353bpu4y22g" localSheetId="1">'[5]wybrane dane finansowe 1'!#REF!</definedName>
    <definedName name="_353bpu4y22g" localSheetId="4">'[5]wybrane dane finansowe 1'!#REF!</definedName>
    <definedName name="_353bpu4y22g" localSheetId="10">'[5]wybrane dane finansowe 1'!#REF!</definedName>
    <definedName name="_353bpu4y22g" localSheetId="19">'[5]wybrane dane finansowe 1'!#REF!</definedName>
    <definedName name="_353bpu4y22g" localSheetId="20">'[5]wybrane dane finansowe 1'!#REF!</definedName>
    <definedName name="_353bpu4y22g">'[5]wybrane dane finansowe 1'!#REF!</definedName>
    <definedName name="_364kiv4x9g" localSheetId="2">#REF!</definedName>
    <definedName name="_364kiv4x9g" localSheetId="4">#REF!</definedName>
    <definedName name="_364kiv4x9g" localSheetId="10">#REF!</definedName>
    <definedName name="_364kiv4x9g" localSheetId="19">#REF!</definedName>
    <definedName name="_364kiv4x9g">#REF!</definedName>
    <definedName name="_36p8034y219" localSheetId="2">'[5]wybrane dane finansowe 1'!#REF!</definedName>
    <definedName name="_36p8034y219" localSheetId="5">'[5]wybrane dane finansowe 1'!#REF!</definedName>
    <definedName name="_36p8034y219" localSheetId="1">'[5]wybrane dane finansowe 1'!#REF!</definedName>
    <definedName name="_36p8034y219" localSheetId="4">'[5]wybrane dane finansowe 1'!#REF!</definedName>
    <definedName name="_36p8034y219" localSheetId="10">'[5]wybrane dane finansowe 1'!#REF!</definedName>
    <definedName name="_36p8034y219" localSheetId="19">'[5]wybrane dane finansowe 1'!#REF!</definedName>
    <definedName name="_36p8034y219" localSheetId="20">'[5]wybrane dane finansowe 1'!#REF!</definedName>
    <definedName name="_36p8034y219">'[5]wybrane dane finansowe 1'!#REF!</definedName>
    <definedName name="_37ivr4536p" localSheetId="2">'[5]wybrane dane finansowe 1'!#REF!</definedName>
    <definedName name="_37ivr4536p" localSheetId="5">'[5]wybrane dane finansowe 1'!#REF!</definedName>
    <definedName name="_37ivr4536p" localSheetId="1">'[5]wybrane dane finansowe 1'!#REF!</definedName>
    <definedName name="_37ivr4536p" localSheetId="4">'[5]wybrane dane finansowe 1'!#REF!</definedName>
    <definedName name="_37ivr4536p" localSheetId="10">'[5]wybrane dane finansowe 1'!#REF!</definedName>
    <definedName name="_37ivr4536p" localSheetId="19">'[5]wybrane dane finansowe 1'!#REF!</definedName>
    <definedName name="_37ivr4536p" localSheetId="20">'[5]wybrane dane finansowe 1'!#REF!</definedName>
    <definedName name="_37ivr4536p">'[5]wybrane dane finansowe 1'!#REF!</definedName>
    <definedName name="_384pu6518r" localSheetId="2">'[5]wybrane dane finansowe 1'!#REF!</definedName>
    <definedName name="_384pu6518r" localSheetId="5">'[5]wybrane dane finansowe 1'!#REF!</definedName>
    <definedName name="_384pu6518r" localSheetId="1">'[5]wybrane dane finansowe 1'!#REF!</definedName>
    <definedName name="_384pu6518r" localSheetId="4">'[5]wybrane dane finansowe 1'!#REF!</definedName>
    <definedName name="_384pu6518r" localSheetId="10">'[5]wybrane dane finansowe 1'!#REF!</definedName>
    <definedName name="_384pu6518r" localSheetId="19">'[5]wybrane dane finansowe 1'!#REF!</definedName>
    <definedName name="_384pu6518r" localSheetId="20">'[5]wybrane dane finansowe 1'!#REF!</definedName>
    <definedName name="_384pu6518r">'[5]wybrane dane finansowe 1'!#REF!</definedName>
    <definedName name="_3891ir5072p" localSheetId="2">'[5]wybrane dane finansowe 1'!#REF!</definedName>
    <definedName name="_3891ir5072p" localSheetId="5">'[5]wybrane dane finansowe 1'!#REF!</definedName>
    <definedName name="_3891ir5072p" localSheetId="1">'[5]wybrane dane finansowe 1'!#REF!</definedName>
    <definedName name="_3891ir5072p" localSheetId="4">'[5]wybrane dane finansowe 1'!#REF!</definedName>
    <definedName name="_3891ir5072p" localSheetId="10">'[5]wybrane dane finansowe 1'!#REF!</definedName>
    <definedName name="_3891ir5072p" localSheetId="19">'[5]wybrane dane finansowe 1'!#REF!</definedName>
    <definedName name="_3891ir5072p" localSheetId="20">'[5]wybrane dane finansowe 1'!#REF!</definedName>
    <definedName name="_3891ir5072p">'[5]wybrane dane finansowe 1'!#REF!</definedName>
    <definedName name="_3gbj194x9b" localSheetId="2">#REF!</definedName>
    <definedName name="_3gbj194x9b" localSheetId="4">#REF!</definedName>
    <definedName name="_3gbj194x9b" localSheetId="10">#REF!</definedName>
    <definedName name="_3gbj194x9b" localSheetId="19">#REF!</definedName>
    <definedName name="_3gbj194x9b">#REF!</definedName>
    <definedName name="_3h4k1951pl" localSheetId="2">'[5]wybrane dane finansowe 1'!#REF!</definedName>
    <definedName name="_3h4k1951pl" localSheetId="5">'[5]wybrane dane finansowe 1'!#REF!</definedName>
    <definedName name="_3h4k1951pl" localSheetId="1">'[5]wybrane dane finansowe 1'!#REF!</definedName>
    <definedName name="_3h4k1951pl" localSheetId="4">'[5]wybrane dane finansowe 1'!#REF!</definedName>
    <definedName name="_3h4k1951pl" localSheetId="10">'[5]wybrane dane finansowe 1'!#REF!</definedName>
    <definedName name="_3h4k1951pl" localSheetId="19">'[5]wybrane dane finansowe 1'!#REF!</definedName>
    <definedName name="_3h4k1951pl" localSheetId="20">'[5]wybrane dane finansowe 1'!#REF!</definedName>
    <definedName name="_3h4k1951pl">'[5]wybrane dane finansowe 1'!#REF!</definedName>
    <definedName name="_3mota" localSheetId="2">#REF!</definedName>
    <definedName name="_3mota" localSheetId="4">#REF!</definedName>
    <definedName name="_3mota" localSheetId="10">#REF!</definedName>
    <definedName name="_3mota" localSheetId="19">#REF!</definedName>
    <definedName name="_3mota">#REF!</definedName>
    <definedName name="_3p1ype4y2v" localSheetId="2">'[5]wybrane dane finansowe 1'!#REF!</definedName>
    <definedName name="_3p1ype4y2v" localSheetId="5">'[5]wybrane dane finansowe 1'!#REF!</definedName>
    <definedName name="_3p1ype4y2v" localSheetId="1">'[5]wybrane dane finansowe 1'!#REF!</definedName>
    <definedName name="_3p1ype4y2v" localSheetId="4">'[5]wybrane dane finansowe 1'!#REF!</definedName>
    <definedName name="_3p1ype4y2v" localSheetId="10">'[5]wybrane dane finansowe 1'!#REF!</definedName>
    <definedName name="_3p1ype4y2v" localSheetId="19">'[5]wybrane dane finansowe 1'!#REF!</definedName>
    <definedName name="_3p1ype4y2v" localSheetId="20">'[5]wybrane dane finansowe 1'!#REF!</definedName>
    <definedName name="_3p1ype4y2v">'[5]wybrane dane finansowe 1'!#REF!</definedName>
    <definedName name="_3u6y005188" localSheetId="2">'[5]wybrane dane finansowe 1'!#REF!</definedName>
    <definedName name="_3u6y005188" localSheetId="5">'[5]wybrane dane finansowe 1'!#REF!</definedName>
    <definedName name="_3u6y005188" localSheetId="1">'[5]wybrane dane finansowe 1'!#REF!</definedName>
    <definedName name="_3u6y005188" localSheetId="4">'[5]wybrane dane finansowe 1'!#REF!</definedName>
    <definedName name="_3u6y005188" localSheetId="10">'[5]wybrane dane finansowe 1'!#REF!</definedName>
    <definedName name="_3u6y005188" localSheetId="19">'[5]wybrane dane finansowe 1'!#REF!</definedName>
    <definedName name="_3u6y005188" localSheetId="20">'[5]wybrane dane finansowe 1'!#REF!</definedName>
    <definedName name="_3u6y005188">'[5]wybrane dane finansowe 1'!#REF!</definedName>
    <definedName name="_3v1atj50my" localSheetId="2">'[5]wybrane dane finansowe 1'!#REF!</definedName>
    <definedName name="_3v1atj50my" localSheetId="5">'[5]wybrane dane finansowe 1'!#REF!</definedName>
    <definedName name="_3v1atj50my" localSheetId="1">'[5]wybrane dane finansowe 1'!#REF!</definedName>
    <definedName name="_3v1atj50my" localSheetId="4">'[5]wybrane dane finansowe 1'!#REF!</definedName>
    <definedName name="_3v1atj50my" localSheetId="10">'[5]wybrane dane finansowe 1'!#REF!</definedName>
    <definedName name="_3v1atj50my" localSheetId="19">'[5]wybrane dane finansowe 1'!#REF!</definedName>
    <definedName name="_3v1atj50my" localSheetId="20">'[5]wybrane dane finansowe 1'!#REF!</definedName>
    <definedName name="_3v1atj50my">'[5]wybrane dane finansowe 1'!#REF!</definedName>
    <definedName name="_3x2cul5361e" localSheetId="2">'[5]wybrane dane finansowe 1'!#REF!</definedName>
    <definedName name="_3x2cul5361e" localSheetId="5">'[5]wybrane dane finansowe 1'!#REF!</definedName>
    <definedName name="_3x2cul5361e" localSheetId="1">'[5]wybrane dane finansowe 1'!#REF!</definedName>
    <definedName name="_3x2cul5361e" localSheetId="4">'[5]wybrane dane finansowe 1'!#REF!</definedName>
    <definedName name="_3x2cul5361e" localSheetId="10">'[5]wybrane dane finansowe 1'!#REF!</definedName>
    <definedName name="_3x2cul5361e" localSheetId="19">'[5]wybrane dane finansowe 1'!#REF!</definedName>
    <definedName name="_3x2cul5361e" localSheetId="20">'[5]wybrane dane finansowe 1'!#REF!</definedName>
    <definedName name="_3x2cul5361e">'[5]wybrane dane finansowe 1'!#REF!</definedName>
    <definedName name="_3xfmel518i" localSheetId="2">'[5]wybrane dane finansowe 1'!#REF!</definedName>
    <definedName name="_3xfmel518i" localSheetId="5">'[5]wybrane dane finansowe 1'!#REF!</definedName>
    <definedName name="_3xfmel518i" localSheetId="1">'[5]wybrane dane finansowe 1'!#REF!</definedName>
    <definedName name="_3xfmel518i" localSheetId="4">'[5]wybrane dane finansowe 1'!#REF!</definedName>
    <definedName name="_3xfmel518i" localSheetId="10">'[5]wybrane dane finansowe 1'!#REF!</definedName>
    <definedName name="_3xfmel518i" localSheetId="19">'[5]wybrane dane finansowe 1'!#REF!</definedName>
    <definedName name="_3xfmel518i" localSheetId="20">'[5]wybrane dane finansowe 1'!#REF!</definedName>
    <definedName name="_3xfmel518i">'[5]wybrane dane finansowe 1'!#REF!</definedName>
    <definedName name="_3xvum854jl" localSheetId="2">'[5]wybrane dane finansowe 1'!#REF!</definedName>
    <definedName name="_3xvum854jl" localSheetId="5">'[5]wybrane dane finansowe 1'!#REF!</definedName>
    <definedName name="_3xvum854jl" localSheetId="1">'[5]wybrane dane finansowe 1'!#REF!</definedName>
    <definedName name="_3xvum854jl" localSheetId="4">'[5]wybrane dane finansowe 1'!#REF!</definedName>
    <definedName name="_3xvum854jl" localSheetId="10">'[5]wybrane dane finansowe 1'!#REF!</definedName>
    <definedName name="_3xvum854jl" localSheetId="19">'[5]wybrane dane finansowe 1'!#REF!</definedName>
    <definedName name="_3xvum854jl" localSheetId="20">'[5]wybrane dane finansowe 1'!#REF!</definedName>
    <definedName name="_3xvum854jl">'[5]wybrane dane finansowe 1'!#REF!</definedName>
    <definedName name="_3yg24p5181f" localSheetId="2">'[5]wybrane dane finansowe 1'!#REF!</definedName>
    <definedName name="_3yg24p5181f" localSheetId="5">'[5]wybrane dane finansowe 1'!#REF!</definedName>
    <definedName name="_3yg24p5181f" localSheetId="1">'[5]wybrane dane finansowe 1'!#REF!</definedName>
    <definedName name="_3yg24p5181f" localSheetId="4">'[5]wybrane dane finansowe 1'!#REF!</definedName>
    <definedName name="_3yg24p5181f" localSheetId="10">'[5]wybrane dane finansowe 1'!#REF!</definedName>
    <definedName name="_3yg24p5181f" localSheetId="19">'[5]wybrane dane finansowe 1'!#REF!</definedName>
    <definedName name="_3yg24p5181f" localSheetId="20">'[5]wybrane dane finansowe 1'!#REF!</definedName>
    <definedName name="_3yg24p5181f">'[5]wybrane dane finansowe 1'!#REF!</definedName>
    <definedName name="_3yrlgz53qi" localSheetId="2">'[5]wybrane dane finansowe 1'!#REF!</definedName>
    <definedName name="_3yrlgz53qi" localSheetId="5">'[5]wybrane dane finansowe 1'!#REF!</definedName>
    <definedName name="_3yrlgz53qi" localSheetId="1">'[5]wybrane dane finansowe 1'!#REF!</definedName>
    <definedName name="_3yrlgz53qi" localSheetId="4">'[5]wybrane dane finansowe 1'!#REF!</definedName>
    <definedName name="_3yrlgz53qi" localSheetId="10">'[5]wybrane dane finansowe 1'!#REF!</definedName>
    <definedName name="_3yrlgz53qi" localSheetId="19">'[5]wybrane dane finansowe 1'!#REF!</definedName>
    <definedName name="_3yrlgz53qi" localSheetId="20">'[5]wybrane dane finansowe 1'!#REF!</definedName>
    <definedName name="_3yrlgz53qi">'[5]wybrane dane finansowe 1'!#REF!</definedName>
    <definedName name="_4______mota" localSheetId="1">#REF!</definedName>
    <definedName name="_4_0_0mota" localSheetId="2">'[12]#ADR'!#REF!</definedName>
    <definedName name="_4_0_0mota" localSheetId="4">'[12]#ADR'!#REF!</definedName>
    <definedName name="_4_0_0mota" localSheetId="10">'[12]#ADR'!#REF!</definedName>
    <definedName name="_4_0_0mota" localSheetId="19">'[12]#ADR'!#REF!</definedName>
    <definedName name="_4_0_0mota">'[12]#ADR'!#REF!</definedName>
    <definedName name="_42f6294y22z" localSheetId="2">'[5]wybrane dane finansowe 1'!#REF!</definedName>
    <definedName name="_42f6294y22z" localSheetId="5">'[5]wybrane dane finansowe 1'!#REF!</definedName>
    <definedName name="_42f6294y22z" localSheetId="1">'[5]wybrane dane finansowe 1'!#REF!</definedName>
    <definedName name="_42f6294y22z" localSheetId="4">'[5]wybrane dane finansowe 1'!#REF!</definedName>
    <definedName name="_42f6294y22z" localSheetId="10">'[5]wybrane dane finansowe 1'!#REF!</definedName>
    <definedName name="_42f6294y22z" localSheetId="19">'[5]wybrane dane finansowe 1'!#REF!</definedName>
    <definedName name="_42f6294y22z" localSheetId="20">'[5]wybrane dane finansowe 1'!#REF!</definedName>
    <definedName name="_42f6294y22z">'[5]wybrane dane finansowe 1'!#REF!</definedName>
    <definedName name="_45atdp5078" localSheetId="2">'[5]wybrane dane finansowe 1'!#REF!</definedName>
    <definedName name="_45atdp5078" localSheetId="5">'[5]wybrane dane finansowe 1'!#REF!</definedName>
    <definedName name="_45atdp5078" localSheetId="1">'[5]wybrane dane finansowe 1'!#REF!</definedName>
    <definedName name="_45atdp5078" localSheetId="4">'[5]wybrane dane finansowe 1'!#REF!</definedName>
    <definedName name="_45atdp5078" localSheetId="10">'[5]wybrane dane finansowe 1'!#REF!</definedName>
    <definedName name="_45atdp5078" localSheetId="19">'[5]wybrane dane finansowe 1'!#REF!</definedName>
    <definedName name="_45atdp5078" localSheetId="20">'[5]wybrane dane finansowe 1'!#REF!</definedName>
    <definedName name="_45atdp5078">'[5]wybrane dane finansowe 1'!#REF!</definedName>
    <definedName name="_45lk7s54j14" localSheetId="2">'[5]wybrane dane finansowe 1'!#REF!</definedName>
    <definedName name="_45lk7s54j14" localSheetId="5">'[5]wybrane dane finansowe 1'!#REF!</definedName>
    <definedName name="_45lk7s54j14" localSheetId="1">'[5]wybrane dane finansowe 1'!#REF!</definedName>
    <definedName name="_45lk7s54j14" localSheetId="4">'[5]wybrane dane finansowe 1'!#REF!</definedName>
    <definedName name="_45lk7s54j14" localSheetId="10">'[5]wybrane dane finansowe 1'!#REF!</definedName>
    <definedName name="_45lk7s54j14" localSheetId="19">'[5]wybrane dane finansowe 1'!#REF!</definedName>
    <definedName name="_45lk7s54j14" localSheetId="20">'[5]wybrane dane finansowe 1'!#REF!</definedName>
    <definedName name="_45lk7s54j14">'[5]wybrane dane finansowe 1'!#REF!</definedName>
    <definedName name="_47k76o53q2v" localSheetId="2">'[5]wybrane dane finansowe 1'!#REF!</definedName>
    <definedName name="_47k76o53q2v" localSheetId="5">'[5]wybrane dane finansowe 1'!#REF!</definedName>
    <definedName name="_47k76o53q2v" localSheetId="1">'[5]wybrane dane finansowe 1'!#REF!</definedName>
    <definedName name="_47k76o53q2v" localSheetId="4">'[5]wybrane dane finansowe 1'!#REF!</definedName>
    <definedName name="_47k76o53q2v" localSheetId="10">'[5]wybrane dane finansowe 1'!#REF!</definedName>
    <definedName name="_47k76o53q2v" localSheetId="19">'[5]wybrane dane finansowe 1'!#REF!</definedName>
    <definedName name="_47k76o53q2v" localSheetId="20">'[5]wybrane dane finansowe 1'!#REF!</definedName>
    <definedName name="_47k76o53q2v">'[5]wybrane dane finansowe 1'!#REF!</definedName>
    <definedName name="_47s36w54jf" localSheetId="2">'[5]wybrane dane finansowe 1'!#REF!</definedName>
    <definedName name="_47s36w54jf" localSheetId="5">'[5]wybrane dane finansowe 1'!#REF!</definedName>
    <definedName name="_47s36w54jf" localSheetId="1">'[5]wybrane dane finansowe 1'!#REF!</definedName>
    <definedName name="_47s36w54jf" localSheetId="4">'[5]wybrane dane finansowe 1'!#REF!</definedName>
    <definedName name="_47s36w54jf" localSheetId="10">'[5]wybrane dane finansowe 1'!#REF!</definedName>
    <definedName name="_47s36w54jf" localSheetId="19">'[5]wybrane dane finansowe 1'!#REF!</definedName>
    <definedName name="_47s36w54jf" localSheetId="20">'[5]wybrane dane finansowe 1'!#REF!</definedName>
    <definedName name="_47s36w54jf">'[5]wybrane dane finansowe 1'!#REF!</definedName>
    <definedName name="_47vjyx54j11" localSheetId="2">'[5]wybrane dane finansowe 1'!#REF!</definedName>
    <definedName name="_47vjyx54j11" localSheetId="5">'[5]wybrane dane finansowe 1'!#REF!</definedName>
    <definedName name="_47vjyx54j11" localSheetId="1">'[5]wybrane dane finansowe 1'!#REF!</definedName>
    <definedName name="_47vjyx54j11" localSheetId="4">'[5]wybrane dane finansowe 1'!#REF!</definedName>
    <definedName name="_47vjyx54j11" localSheetId="10">'[5]wybrane dane finansowe 1'!#REF!</definedName>
    <definedName name="_47vjyx54j11" localSheetId="19">'[5]wybrane dane finansowe 1'!#REF!</definedName>
    <definedName name="_47vjyx54j11" localSheetId="20">'[5]wybrane dane finansowe 1'!#REF!</definedName>
    <definedName name="_47vjyx54j11">'[5]wybrane dane finansowe 1'!#REF!</definedName>
    <definedName name="_48k62n518b" localSheetId="2">'[5]wybrane dane finansowe 1'!#REF!</definedName>
    <definedName name="_48k62n518b" localSheetId="5">'[5]wybrane dane finansowe 1'!#REF!</definedName>
    <definedName name="_48k62n518b" localSheetId="1">'[5]wybrane dane finansowe 1'!#REF!</definedName>
    <definedName name="_48k62n518b" localSheetId="4">'[5]wybrane dane finansowe 1'!#REF!</definedName>
    <definedName name="_48k62n518b" localSheetId="10">'[5]wybrane dane finansowe 1'!#REF!</definedName>
    <definedName name="_48k62n518b" localSheetId="19">'[5]wybrane dane finansowe 1'!#REF!</definedName>
    <definedName name="_48k62n518b" localSheetId="20">'[5]wybrane dane finansowe 1'!#REF!</definedName>
    <definedName name="_48k62n518b">'[5]wybrane dane finansowe 1'!#REF!</definedName>
    <definedName name="_49g0e954j13" localSheetId="2">'[5]wybrane dane finansowe 1'!#REF!</definedName>
    <definedName name="_49g0e954j13" localSheetId="5">'[5]wybrane dane finansowe 1'!#REF!</definedName>
    <definedName name="_49g0e954j13" localSheetId="1">'[5]wybrane dane finansowe 1'!#REF!</definedName>
    <definedName name="_49g0e954j13" localSheetId="4">'[5]wybrane dane finansowe 1'!#REF!</definedName>
    <definedName name="_49g0e954j13" localSheetId="10">'[5]wybrane dane finansowe 1'!#REF!</definedName>
    <definedName name="_49g0e954j13" localSheetId="19">'[5]wybrane dane finansowe 1'!#REF!</definedName>
    <definedName name="_49g0e954j13" localSheetId="20">'[5]wybrane dane finansowe 1'!#REF!</definedName>
    <definedName name="_49g0e954j13">'[5]wybrane dane finansowe 1'!#REF!</definedName>
    <definedName name="_4am23l54j2a" localSheetId="2">'[5]wybrane dane finansowe 1'!#REF!</definedName>
    <definedName name="_4am23l54j2a" localSheetId="5">'[5]wybrane dane finansowe 1'!#REF!</definedName>
    <definedName name="_4am23l54j2a" localSheetId="1">'[5]wybrane dane finansowe 1'!#REF!</definedName>
    <definedName name="_4am23l54j2a" localSheetId="4">'[5]wybrane dane finansowe 1'!#REF!</definedName>
    <definedName name="_4am23l54j2a" localSheetId="10">'[5]wybrane dane finansowe 1'!#REF!</definedName>
    <definedName name="_4am23l54j2a" localSheetId="19">'[5]wybrane dane finansowe 1'!#REF!</definedName>
    <definedName name="_4am23l54j2a" localSheetId="20">'[5]wybrane dane finansowe 1'!#REF!</definedName>
    <definedName name="_4am23l54j2a">'[5]wybrane dane finansowe 1'!#REF!</definedName>
    <definedName name="_4f69to54j1v" localSheetId="2">'[5]wybrane dane finansowe 1'!#REF!</definedName>
    <definedName name="_4f69to54j1v" localSheetId="5">'[5]wybrane dane finansowe 1'!#REF!</definedName>
    <definedName name="_4f69to54j1v" localSheetId="1">'[5]wybrane dane finansowe 1'!#REF!</definedName>
    <definedName name="_4f69to54j1v" localSheetId="4">'[5]wybrane dane finansowe 1'!#REF!</definedName>
    <definedName name="_4f69to54j1v" localSheetId="10">'[5]wybrane dane finansowe 1'!#REF!</definedName>
    <definedName name="_4f69to54j1v" localSheetId="19">'[5]wybrane dane finansowe 1'!#REF!</definedName>
    <definedName name="_4f69to54j1v" localSheetId="20">'[5]wybrane dane finansowe 1'!#REF!</definedName>
    <definedName name="_4f69to54j1v">'[5]wybrane dane finansowe 1'!#REF!</definedName>
    <definedName name="_4fabj44y2p" localSheetId="2">'[5]wybrane dane finansowe 1'!#REF!</definedName>
    <definedName name="_4fabj44y2p" localSheetId="5">'[5]wybrane dane finansowe 1'!#REF!</definedName>
    <definedName name="_4fabj44y2p" localSheetId="1">'[5]wybrane dane finansowe 1'!#REF!</definedName>
    <definedName name="_4fabj44y2p" localSheetId="4">'[5]wybrane dane finansowe 1'!#REF!</definedName>
    <definedName name="_4fabj44y2p" localSheetId="10">'[5]wybrane dane finansowe 1'!#REF!</definedName>
    <definedName name="_4fabj44y2p" localSheetId="19">'[5]wybrane dane finansowe 1'!#REF!</definedName>
    <definedName name="_4fabj44y2p" localSheetId="20">'[5]wybrane dane finansowe 1'!#REF!</definedName>
    <definedName name="_4fabj44y2p">'[5]wybrane dane finansowe 1'!#REF!</definedName>
    <definedName name="_4i41sb4zl1n" localSheetId="2">'[5]wybrane dane finansowe 1'!#REF!</definedName>
    <definedName name="_4i41sb4zl1n" localSheetId="5">'[5]wybrane dane finansowe 1'!#REF!</definedName>
    <definedName name="_4i41sb4zl1n" localSheetId="1">'[5]wybrane dane finansowe 1'!#REF!</definedName>
    <definedName name="_4i41sb4zl1n" localSheetId="4">'[5]wybrane dane finansowe 1'!#REF!</definedName>
    <definedName name="_4i41sb4zl1n" localSheetId="10">'[5]wybrane dane finansowe 1'!#REF!</definedName>
    <definedName name="_4i41sb4zl1n" localSheetId="19">'[5]wybrane dane finansowe 1'!#REF!</definedName>
    <definedName name="_4i41sb4zl1n" localSheetId="20">'[5]wybrane dane finansowe 1'!#REF!</definedName>
    <definedName name="_4i41sb4zl1n">'[5]wybrane dane finansowe 1'!#REF!</definedName>
    <definedName name="_4i60sg50m1t" localSheetId="2">'[5]wybrane dane finansowe 1'!#REF!</definedName>
    <definedName name="_4i60sg50m1t" localSheetId="5">'[5]wybrane dane finansowe 1'!#REF!</definedName>
    <definedName name="_4i60sg50m1t" localSheetId="1">'[5]wybrane dane finansowe 1'!#REF!</definedName>
    <definedName name="_4i60sg50m1t" localSheetId="4">'[5]wybrane dane finansowe 1'!#REF!</definedName>
    <definedName name="_4i60sg50m1t" localSheetId="10">'[5]wybrane dane finansowe 1'!#REF!</definedName>
    <definedName name="_4i60sg50m1t" localSheetId="19">'[5]wybrane dane finansowe 1'!#REF!</definedName>
    <definedName name="_4i60sg50m1t" localSheetId="20">'[5]wybrane dane finansowe 1'!#REF!</definedName>
    <definedName name="_4i60sg50m1t">'[5]wybrane dane finansowe 1'!#REF!</definedName>
    <definedName name="_4iy81_twov7zvg04v" localSheetId="2">'[5]wybrane dane finansowe 1'!#REF!</definedName>
    <definedName name="_4iy81_twov7zvg04v" localSheetId="5">'[5]wybrane dane finansowe 1'!#REF!</definedName>
    <definedName name="_4iy81_twov7zvg04v" localSheetId="1">'[5]wybrane dane finansowe 1'!#REF!</definedName>
    <definedName name="_4iy81_twov7zvg04v" localSheetId="4">'[5]wybrane dane finansowe 1'!#REF!</definedName>
    <definedName name="_4iy81_twov7zvg04v" localSheetId="10">'[5]wybrane dane finansowe 1'!#REF!</definedName>
    <definedName name="_4iy81_twov7zvg04v" localSheetId="19">'[5]wybrane dane finansowe 1'!#REF!</definedName>
    <definedName name="_4iy81_twov7zvg04v" localSheetId="20">'[5]wybrane dane finansowe 1'!#REF!</definedName>
    <definedName name="_4iy81_twov7zvg04v">'[5]wybrane dane finansowe 1'!#REF!</definedName>
    <definedName name="_4jl2j24y2y" localSheetId="2">'[5]wybrane dane finansowe 1'!#REF!</definedName>
    <definedName name="_4jl2j24y2y" localSheetId="5">'[5]wybrane dane finansowe 1'!#REF!</definedName>
    <definedName name="_4jl2j24y2y" localSheetId="1">'[5]wybrane dane finansowe 1'!#REF!</definedName>
    <definedName name="_4jl2j24y2y" localSheetId="4">'[5]wybrane dane finansowe 1'!#REF!</definedName>
    <definedName name="_4jl2j24y2y" localSheetId="10">'[5]wybrane dane finansowe 1'!#REF!</definedName>
    <definedName name="_4jl2j24y2y" localSheetId="19">'[5]wybrane dane finansowe 1'!#REF!</definedName>
    <definedName name="_4jl2j24y2y" localSheetId="20">'[5]wybrane dane finansowe 1'!#REF!</definedName>
    <definedName name="_4jl2j24y2y">'[5]wybrane dane finansowe 1'!#REF!</definedName>
    <definedName name="_4phscc518q" localSheetId="2">'[5]wybrane dane finansowe 1'!#REF!</definedName>
    <definedName name="_4phscc518q" localSheetId="5">'[5]wybrane dane finansowe 1'!#REF!</definedName>
    <definedName name="_4phscc518q" localSheetId="1">'[5]wybrane dane finansowe 1'!#REF!</definedName>
    <definedName name="_4phscc518q" localSheetId="4">'[5]wybrane dane finansowe 1'!#REF!</definedName>
    <definedName name="_4phscc518q" localSheetId="10">'[5]wybrane dane finansowe 1'!#REF!</definedName>
    <definedName name="_4phscc518q" localSheetId="19">'[5]wybrane dane finansowe 1'!#REF!</definedName>
    <definedName name="_4phscc518q" localSheetId="20">'[5]wybrane dane finansowe 1'!#REF!</definedName>
    <definedName name="_4phscc518q">'[5]wybrane dane finansowe 1'!#REF!</definedName>
    <definedName name="_4u35og54jh" localSheetId="2">'[5]wybrane dane finansowe 1'!#REF!</definedName>
    <definedName name="_4u35og54jh" localSheetId="5">'[5]wybrane dane finansowe 1'!#REF!</definedName>
    <definedName name="_4u35og54jh" localSheetId="1">'[5]wybrane dane finansowe 1'!#REF!</definedName>
    <definedName name="_4u35og54jh" localSheetId="4">'[5]wybrane dane finansowe 1'!#REF!</definedName>
    <definedName name="_4u35og54jh" localSheetId="10">'[5]wybrane dane finansowe 1'!#REF!</definedName>
    <definedName name="_4u35og54jh" localSheetId="19">'[5]wybrane dane finansowe 1'!#REF!</definedName>
    <definedName name="_4u35og54jh" localSheetId="20">'[5]wybrane dane finansowe 1'!#REF!</definedName>
    <definedName name="_4u35og54jh">'[5]wybrane dane finansowe 1'!#REF!</definedName>
    <definedName name="_4uq3d44x9u" localSheetId="2">#REF!</definedName>
    <definedName name="_4uq3d44x9u" localSheetId="4">#REF!</definedName>
    <definedName name="_4uq3d44x9u" localSheetId="10">#REF!</definedName>
    <definedName name="_4uq3d44x9u" localSheetId="19">#REF!</definedName>
    <definedName name="_4uq3d44x9u">#REF!</definedName>
    <definedName name="_4x2xkk50722" localSheetId="2">'[5]wybrane dane finansowe 1'!#REF!</definedName>
    <definedName name="_4x2xkk50722" localSheetId="5">'[5]wybrane dane finansowe 1'!#REF!</definedName>
    <definedName name="_4x2xkk50722" localSheetId="1">'[5]wybrane dane finansowe 1'!#REF!</definedName>
    <definedName name="_4x2xkk50722" localSheetId="4">'[5]wybrane dane finansowe 1'!#REF!</definedName>
    <definedName name="_4x2xkk50722" localSheetId="10">'[5]wybrane dane finansowe 1'!#REF!</definedName>
    <definedName name="_4x2xkk50722" localSheetId="19">'[5]wybrane dane finansowe 1'!#REF!</definedName>
    <definedName name="_4x2xkk50722" localSheetId="20">'[5]wybrane dane finansowe 1'!#REF!</definedName>
    <definedName name="_4x2xkk50722">'[5]wybrane dane finansowe 1'!#REF!</definedName>
    <definedName name="_4xmmb95071c" localSheetId="2">'[5]wybrane dane finansowe 1'!#REF!</definedName>
    <definedName name="_4xmmb95071c" localSheetId="5">'[5]wybrane dane finansowe 1'!#REF!</definedName>
    <definedName name="_4xmmb95071c" localSheetId="1">'[5]wybrane dane finansowe 1'!#REF!</definedName>
    <definedName name="_4xmmb95071c" localSheetId="4">'[5]wybrane dane finansowe 1'!#REF!</definedName>
    <definedName name="_4xmmb95071c" localSheetId="10">'[5]wybrane dane finansowe 1'!#REF!</definedName>
    <definedName name="_4xmmb95071c" localSheetId="19">'[5]wybrane dane finansowe 1'!#REF!</definedName>
    <definedName name="_4xmmb95071c" localSheetId="20">'[5]wybrane dane finansowe 1'!#REF!</definedName>
    <definedName name="_4xmmb95071c">'[5]wybrane dane finansowe 1'!#REF!</definedName>
    <definedName name="_5______mota" localSheetId="2">#REF!</definedName>
    <definedName name="_5______mota" localSheetId="4">#REF!</definedName>
    <definedName name="_5______mota" localSheetId="10">#REF!</definedName>
    <definedName name="_5______mota" localSheetId="19">#REF!</definedName>
    <definedName name="_5______mota">#REF!</definedName>
    <definedName name="_5014iy4y22b" localSheetId="2">'[5]wybrane dane finansowe 1'!#REF!</definedName>
    <definedName name="_5014iy4y22b" localSheetId="5">'[5]wybrane dane finansowe 1'!#REF!</definedName>
    <definedName name="_5014iy4y22b" localSheetId="1">'[5]wybrane dane finansowe 1'!#REF!</definedName>
    <definedName name="_5014iy4y22b" localSheetId="4">'[5]wybrane dane finansowe 1'!#REF!</definedName>
    <definedName name="_5014iy4y22b" localSheetId="10">'[5]wybrane dane finansowe 1'!#REF!</definedName>
    <definedName name="_5014iy4y22b" localSheetId="19">'[5]wybrane dane finansowe 1'!#REF!</definedName>
    <definedName name="_5014iy4y22b" localSheetId="20">'[5]wybrane dane finansowe 1'!#REF!</definedName>
    <definedName name="_5014iy4y22b">'[5]wybrane dane finansowe 1'!#REF!</definedName>
    <definedName name="_50ttpq54jz" localSheetId="2">'[5]wybrane dane finansowe 1'!#REF!</definedName>
    <definedName name="_50ttpq54jz" localSheetId="5">'[5]wybrane dane finansowe 1'!#REF!</definedName>
    <definedName name="_50ttpq54jz" localSheetId="1">'[5]wybrane dane finansowe 1'!#REF!</definedName>
    <definedName name="_50ttpq54jz" localSheetId="4">'[5]wybrane dane finansowe 1'!#REF!</definedName>
    <definedName name="_50ttpq54jz" localSheetId="10">'[5]wybrane dane finansowe 1'!#REF!</definedName>
    <definedName name="_50ttpq54jz" localSheetId="19">'[5]wybrane dane finansowe 1'!#REF!</definedName>
    <definedName name="_50ttpq54jz" localSheetId="20">'[5]wybrane dane finansowe 1'!#REF!</definedName>
    <definedName name="_50ttpq54jz">'[5]wybrane dane finansowe 1'!#REF!</definedName>
    <definedName name="_52h6i050m1i" localSheetId="2">'[5]wybrane dane finansowe 1'!#REF!</definedName>
    <definedName name="_52h6i050m1i" localSheetId="5">'[5]wybrane dane finansowe 1'!#REF!</definedName>
    <definedName name="_52h6i050m1i" localSheetId="1">'[5]wybrane dane finansowe 1'!#REF!</definedName>
    <definedName name="_52h6i050m1i" localSheetId="4">'[5]wybrane dane finansowe 1'!#REF!</definedName>
    <definedName name="_52h6i050m1i" localSheetId="10">'[5]wybrane dane finansowe 1'!#REF!</definedName>
    <definedName name="_52h6i050m1i" localSheetId="19">'[5]wybrane dane finansowe 1'!#REF!</definedName>
    <definedName name="_52h6i050m1i" localSheetId="20">'[5]wybrane dane finansowe 1'!#REF!</definedName>
    <definedName name="_52h6i050m1i">'[5]wybrane dane finansowe 1'!#REF!</definedName>
    <definedName name="_53327x4y21o" localSheetId="2">'[5]wybrane dane finansowe 1'!#REF!</definedName>
    <definedName name="_53327x4y21o" localSheetId="5">'[5]wybrane dane finansowe 1'!#REF!</definedName>
    <definedName name="_53327x4y21o" localSheetId="1">'[5]wybrane dane finansowe 1'!#REF!</definedName>
    <definedName name="_53327x4y21o" localSheetId="4">'[5]wybrane dane finansowe 1'!#REF!</definedName>
    <definedName name="_53327x4y21o" localSheetId="10">'[5]wybrane dane finansowe 1'!#REF!</definedName>
    <definedName name="_53327x4y21o" localSheetId="19">'[5]wybrane dane finansowe 1'!#REF!</definedName>
    <definedName name="_53327x4y21o" localSheetId="20">'[5]wybrane dane finansowe 1'!#REF!</definedName>
    <definedName name="_53327x4y21o">'[5]wybrane dane finansowe 1'!#REF!</definedName>
    <definedName name="_54u8vp5072b" localSheetId="2">'[5]wybrane dane finansowe 1'!#REF!</definedName>
    <definedName name="_54u8vp5072b" localSheetId="5">'[5]wybrane dane finansowe 1'!#REF!</definedName>
    <definedName name="_54u8vp5072b" localSheetId="1">'[5]wybrane dane finansowe 1'!#REF!</definedName>
    <definedName name="_54u8vp5072b" localSheetId="4">'[5]wybrane dane finansowe 1'!#REF!</definedName>
    <definedName name="_54u8vp5072b" localSheetId="10">'[5]wybrane dane finansowe 1'!#REF!</definedName>
    <definedName name="_54u8vp5072b" localSheetId="19">'[5]wybrane dane finansowe 1'!#REF!</definedName>
    <definedName name="_54u8vp5072b" localSheetId="20">'[5]wybrane dane finansowe 1'!#REF!</definedName>
    <definedName name="_54u8vp5072b">'[5]wybrane dane finansowe 1'!#REF!</definedName>
    <definedName name="_55l68y53q2d" localSheetId="2">'[5]wybrane dane finansowe 1'!#REF!</definedName>
    <definedName name="_55l68y53q2d" localSheetId="5">'[5]wybrane dane finansowe 1'!#REF!</definedName>
    <definedName name="_55l68y53q2d" localSheetId="1">'[5]wybrane dane finansowe 1'!#REF!</definedName>
    <definedName name="_55l68y53q2d" localSheetId="4">'[5]wybrane dane finansowe 1'!#REF!</definedName>
    <definedName name="_55l68y53q2d" localSheetId="10">'[5]wybrane dane finansowe 1'!#REF!</definedName>
    <definedName name="_55l68y53q2d" localSheetId="19">'[5]wybrane dane finansowe 1'!#REF!</definedName>
    <definedName name="_55l68y53q2d" localSheetId="20">'[5]wybrane dane finansowe 1'!#REF!</definedName>
    <definedName name="_55l68y53q2d">'[5]wybrane dane finansowe 1'!#REF!</definedName>
    <definedName name="_562vfr5072s" localSheetId="2">'[5]wybrane dane finansowe 1'!#REF!</definedName>
    <definedName name="_562vfr5072s" localSheetId="5">'[5]wybrane dane finansowe 1'!#REF!</definedName>
    <definedName name="_562vfr5072s" localSheetId="1">'[5]wybrane dane finansowe 1'!#REF!</definedName>
    <definedName name="_562vfr5072s" localSheetId="4">'[5]wybrane dane finansowe 1'!#REF!</definedName>
    <definedName name="_562vfr5072s" localSheetId="10">'[5]wybrane dane finansowe 1'!#REF!</definedName>
    <definedName name="_562vfr5072s" localSheetId="19">'[5]wybrane dane finansowe 1'!#REF!</definedName>
    <definedName name="_562vfr5072s" localSheetId="20">'[5]wybrane dane finansowe 1'!#REF!</definedName>
    <definedName name="_562vfr5072s">'[5]wybrane dane finansowe 1'!#REF!</definedName>
    <definedName name="_56h41h51815" localSheetId="2">'[5]wybrane dane finansowe 1'!#REF!</definedName>
    <definedName name="_56h41h51815" localSheetId="5">'[5]wybrane dane finansowe 1'!#REF!</definedName>
    <definedName name="_56h41h51815" localSheetId="1">'[5]wybrane dane finansowe 1'!#REF!</definedName>
    <definedName name="_56h41h51815" localSheetId="4">'[5]wybrane dane finansowe 1'!#REF!</definedName>
    <definedName name="_56h41h51815" localSheetId="10">'[5]wybrane dane finansowe 1'!#REF!</definedName>
    <definedName name="_56h41h51815" localSheetId="19">'[5]wybrane dane finansowe 1'!#REF!</definedName>
    <definedName name="_56h41h51815" localSheetId="20">'[5]wybrane dane finansowe 1'!#REF!</definedName>
    <definedName name="_56h41h51815">'[5]wybrane dane finansowe 1'!#REF!</definedName>
    <definedName name="_5axvgn53qa" localSheetId="2">'[5]wybrane dane finansowe 1'!#REF!</definedName>
    <definedName name="_5axvgn53qa" localSheetId="5">'[5]wybrane dane finansowe 1'!#REF!</definedName>
    <definedName name="_5axvgn53qa" localSheetId="1">'[5]wybrane dane finansowe 1'!#REF!</definedName>
    <definedName name="_5axvgn53qa" localSheetId="4">'[5]wybrane dane finansowe 1'!#REF!</definedName>
    <definedName name="_5axvgn53qa" localSheetId="10">'[5]wybrane dane finansowe 1'!#REF!</definedName>
    <definedName name="_5axvgn53qa" localSheetId="19">'[5]wybrane dane finansowe 1'!#REF!</definedName>
    <definedName name="_5axvgn53qa" localSheetId="20">'[5]wybrane dane finansowe 1'!#REF!</definedName>
    <definedName name="_5axvgn53qa">'[5]wybrane dane finansowe 1'!#REF!</definedName>
    <definedName name="_5bijic4zlu" localSheetId="2">'[5]wybrane dane finansowe 1'!#REF!</definedName>
    <definedName name="_5bijic4zlu" localSheetId="5">'[5]wybrane dane finansowe 1'!#REF!</definedName>
    <definedName name="_5bijic4zlu" localSheetId="1">'[5]wybrane dane finansowe 1'!#REF!</definedName>
    <definedName name="_5bijic4zlu" localSheetId="4">'[5]wybrane dane finansowe 1'!#REF!</definedName>
    <definedName name="_5bijic4zlu" localSheetId="10">'[5]wybrane dane finansowe 1'!#REF!</definedName>
    <definedName name="_5bijic4zlu" localSheetId="19">'[5]wybrane dane finansowe 1'!#REF!</definedName>
    <definedName name="_5bijic4zlu" localSheetId="20">'[5]wybrane dane finansowe 1'!#REF!</definedName>
    <definedName name="_5bijic4zlu">'[5]wybrane dane finansowe 1'!#REF!</definedName>
    <definedName name="_5drw1c50m29" localSheetId="2">'[5]wybrane dane finansowe 1'!#REF!</definedName>
    <definedName name="_5drw1c50m29" localSheetId="5">'[5]wybrane dane finansowe 1'!#REF!</definedName>
    <definedName name="_5drw1c50m29" localSheetId="1">'[5]wybrane dane finansowe 1'!#REF!</definedName>
    <definedName name="_5drw1c50m29" localSheetId="4">'[5]wybrane dane finansowe 1'!#REF!</definedName>
    <definedName name="_5drw1c50m29" localSheetId="10">'[5]wybrane dane finansowe 1'!#REF!</definedName>
    <definedName name="_5drw1c50m29" localSheetId="19">'[5]wybrane dane finansowe 1'!#REF!</definedName>
    <definedName name="_5drw1c50m29" localSheetId="20">'[5]wybrane dane finansowe 1'!#REF!</definedName>
    <definedName name="_5drw1c50m29">'[5]wybrane dane finansowe 1'!#REF!</definedName>
    <definedName name="_5fms2d50m22" localSheetId="2">'[5]wybrane dane finansowe 1'!#REF!</definedName>
    <definedName name="_5fms2d50m22" localSheetId="5">'[5]wybrane dane finansowe 1'!#REF!</definedName>
    <definedName name="_5fms2d50m22" localSheetId="1">'[5]wybrane dane finansowe 1'!#REF!</definedName>
    <definedName name="_5fms2d50m22" localSheetId="4">'[5]wybrane dane finansowe 1'!#REF!</definedName>
    <definedName name="_5fms2d50m22" localSheetId="10">'[5]wybrane dane finansowe 1'!#REF!</definedName>
    <definedName name="_5fms2d50m22" localSheetId="19">'[5]wybrane dane finansowe 1'!#REF!</definedName>
    <definedName name="_5fms2d50m22" localSheetId="20">'[5]wybrane dane finansowe 1'!#REF!</definedName>
    <definedName name="_5fms2d50m22">'[5]wybrane dane finansowe 1'!#REF!</definedName>
    <definedName name="_5fsmm250m26" localSheetId="2">'[5]wybrane dane finansowe 1'!#REF!</definedName>
    <definedName name="_5fsmm250m26" localSheetId="5">'[5]wybrane dane finansowe 1'!#REF!</definedName>
    <definedName name="_5fsmm250m26" localSheetId="1">'[5]wybrane dane finansowe 1'!#REF!</definedName>
    <definedName name="_5fsmm250m26" localSheetId="4">'[5]wybrane dane finansowe 1'!#REF!</definedName>
    <definedName name="_5fsmm250m26" localSheetId="10">'[5]wybrane dane finansowe 1'!#REF!</definedName>
    <definedName name="_5fsmm250m26" localSheetId="19">'[5]wybrane dane finansowe 1'!#REF!</definedName>
    <definedName name="_5fsmm250m26" localSheetId="20">'[5]wybrane dane finansowe 1'!#REF!</definedName>
    <definedName name="_5fsmm250m26">'[5]wybrane dane finansowe 1'!#REF!</definedName>
    <definedName name="_5gc84n50m16" localSheetId="2">'[5]wybrane dane finansowe 1'!#REF!</definedName>
    <definedName name="_5gc84n50m16" localSheetId="5">'[5]wybrane dane finansowe 1'!#REF!</definedName>
    <definedName name="_5gc84n50m16" localSheetId="1">'[5]wybrane dane finansowe 1'!#REF!</definedName>
    <definedName name="_5gc84n50m16" localSheetId="4">'[5]wybrane dane finansowe 1'!#REF!</definedName>
    <definedName name="_5gc84n50m16" localSheetId="10">'[5]wybrane dane finansowe 1'!#REF!</definedName>
    <definedName name="_5gc84n50m16" localSheetId="19">'[5]wybrane dane finansowe 1'!#REF!</definedName>
    <definedName name="_5gc84n50m16" localSheetId="20">'[5]wybrane dane finansowe 1'!#REF!</definedName>
    <definedName name="_5gc84n50m16">'[5]wybrane dane finansowe 1'!#REF!</definedName>
    <definedName name="_5icx4n53q14" localSheetId="2">'[5]wybrane dane finansowe 1'!#REF!</definedName>
    <definedName name="_5icx4n53q14" localSheetId="5">'[5]wybrane dane finansowe 1'!#REF!</definedName>
    <definedName name="_5icx4n53q14" localSheetId="1">'[5]wybrane dane finansowe 1'!#REF!</definedName>
    <definedName name="_5icx4n53q14" localSheetId="4">'[5]wybrane dane finansowe 1'!#REF!</definedName>
    <definedName name="_5icx4n53q14" localSheetId="10">'[5]wybrane dane finansowe 1'!#REF!</definedName>
    <definedName name="_5icx4n53q14" localSheetId="19">'[5]wybrane dane finansowe 1'!#REF!</definedName>
    <definedName name="_5icx4n53q14" localSheetId="20">'[5]wybrane dane finansowe 1'!#REF!</definedName>
    <definedName name="_5icx4n53q14">'[5]wybrane dane finansowe 1'!#REF!</definedName>
    <definedName name="_5ks0lx50m1y" localSheetId="2">'[5]wybrane dane finansowe 1'!#REF!</definedName>
    <definedName name="_5ks0lx50m1y" localSheetId="5">'[5]wybrane dane finansowe 1'!#REF!</definedName>
    <definedName name="_5ks0lx50m1y" localSheetId="1">'[5]wybrane dane finansowe 1'!#REF!</definedName>
    <definedName name="_5ks0lx50m1y" localSheetId="4">'[5]wybrane dane finansowe 1'!#REF!</definedName>
    <definedName name="_5ks0lx50m1y" localSheetId="10">'[5]wybrane dane finansowe 1'!#REF!</definedName>
    <definedName name="_5ks0lx50m1y" localSheetId="19">'[5]wybrane dane finansowe 1'!#REF!</definedName>
    <definedName name="_5ks0lx50m1y" localSheetId="20">'[5]wybrane dane finansowe 1'!#REF!</definedName>
    <definedName name="_5ks0lx50m1y">'[5]wybrane dane finansowe 1'!#REF!</definedName>
    <definedName name="_5lz2jp4y21h" localSheetId="2">'[5]wybrane dane finansowe 1'!#REF!</definedName>
    <definedName name="_5lz2jp4y21h" localSheetId="5">'[5]wybrane dane finansowe 1'!#REF!</definedName>
    <definedName name="_5lz2jp4y21h" localSheetId="1">'[5]wybrane dane finansowe 1'!#REF!</definedName>
    <definedName name="_5lz2jp4y21h" localSheetId="4">'[5]wybrane dane finansowe 1'!#REF!</definedName>
    <definedName name="_5lz2jp4y21h" localSheetId="10">'[5]wybrane dane finansowe 1'!#REF!</definedName>
    <definedName name="_5lz2jp4y21h" localSheetId="19">'[5]wybrane dane finansowe 1'!#REF!</definedName>
    <definedName name="_5lz2jp4y21h" localSheetId="20">'[5]wybrane dane finansowe 1'!#REF!</definedName>
    <definedName name="_5lz2jp4y21h">'[5]wybrane dane finansowe 1'!#REF!</definedName>
    <definedName name="_5mpyt850m8" localSheetId="2">'[5]wybrane dane finansowe 1'!#REF!</definedName>
    <definedName name="_5mpyt850m8" localSheetId="5">'[5]wybrane dane finansowe 1'!#REF!</definedName>
    <definedName name="_5mpyt850m8" localSheetId="1">'[5]wybrane dane finansowe 1'!#REF!</definedName>
    <definedName name="_5mpyt850m8" localSheetId="4">'[5]wybrane dane finansowe 1'!#REF!</definedName>
    <definedName name="_5mpyt850m8" localSheetId="10">'[5]wybrane dane finansowe 1'!#REF!</definedName>
    <definedName name="_5mpyt850m8" localSheetId="19">'[5]wybrane dane finansowe 1'!#REF!</definedName>
    <definedName name="_5mpyt850m8" localSheetId="20">'[5]wybrane dane finansowe 1'!#REF!</definedName>
    <definedName name="_5mpyt850m8">'[5]wybrane dane finansowe 1'!#REF!</definedName>
    <definedName name="_5nu0pd53q2o" localSheetId="2">'[5]wybrane dane finansowe 1'!#REF!</definedName>
    <definedName name="_5nu0pd53q2o" localSheetId="5">'[5]wybrane dane finansowe 1'!#REF!</definedName>
    <definedName name="_5nu0pd53q2o" localSheetId="1">'[5]wybrane dane finansowe 1'!#REF!</definedName>
    <definedName name="_5nu0pd53q2o" localSheetId="4">'[5]wybrane dane finansowe 1'!#REF!</definedName>
    <definedName name="_5nu0pd53q2o" localSheetId="10">'[5]wybrane dane finansowe 1'!#REF!</definedName>
    <definedName name="_5nu0pd53q2o" localSheetId="19">'[5]wybrane dane finansowe 1'!#REF!</definedName>
    <definedName name="_5nu0pd53q2o" localSheetId="20">'[5]wybrane dane finansowe 1'!#REF!</definedName>
    <definedName name="_5nu0pd53q2o">'[5]wybrane dane finansowe 1'!#REF!</definedName>
    <definedName name="_5qx4q95072f" localSheetId="2">'[5]wybrane dane finansowe 1'!#REF!</definedName>
    <definedName name="_5qx4q95072f" localSheetId="5">'[5]wybrane dane finansowe 1'!#REF!</definedName>
    <definedName name="_5qx4q95072f" localSheetId="1">'[5]wybrane dane finansowe 1'!#REF!</definedName>
    <definedName name="_5qx4q95072f" localSheetId="4">'[5]wybrane dane finansowe 1'!#REF!</definedName>
    <definedName name="_5qx4q95072f" localSheetId="10">'[5]wybrane dane finansowe 1'!#REF!</definedName>
    <definedName name="_5qx4q95072f" localSheetId="19">'[5]wybrane dane finansowe 1'!#REF!</definedName>
    <definedName name="_5qx4q95072f" localSheetId="20">'[5]wybrane dane finansowe 1'!#REF!</definedName>
    <definedName name="_5qx4q95072f">'[5]wybrane dane finansowe 1'!#REF!</definedName>
    <definedName name="_5v0u2n518m" localSheetId="2">'[5]wybrane dane finansowe 1'!#REF!</definedName>
    <definedName name="_5v0u2n518m" localSheetId="5">'[5]wybrane dane finansowe 1'!#REF!</definedName>
    <definedName name="_5v0u2n518m" localSheetId="1">'[5]wybrane dane finansowe 1'!#REF!</definedName>
    <definedName name="_5v0u2n518m" localSheetId="4">'[5]wybrane dane finansowe 1'!#REF!</definedName>
    <definedName name="_5v0u2n518m" localSheetId="10">'[5]wybrane dane finansowe 1'!#REF!</definedName>
    <definedName name="_5v0u2n518m" localSheetId="19">'[5]wybrane dane finansowe 1'!#REF!</definedName>
    <definedName name="_5v0u2n518m" localSheetId="20">'[5]wybrane dane finansowe 1'!#REF!</definedName>
    <definedName name="_5v0u2n518m">'[5]wybrane dane finansowe 1'!#REF!</definedName>
    <definedName name="_5vy82y4zln" localSheetId="2">'[5]wybrane dane finansowe 1'!#REF!</definedName>
    <definedName name="_5vy82y4zln" localSheetId="5">'[5]wybrane dane finansowe 1'!#REF!</definedName>
    <definedName name="_5vy82y4zln" localSheetId="1">'[5]wybrane dane finansowe 1'!#REF!</definedName>
    <definedName name="_5vy82y4zln" localSheetId="4">'[5]wybrane dane finansowe 1'!#REF!</definedName>
    <definedName name="_5vy82y4zln" localSheetId="10">'[5]wybrane dane finansowe 1'!#REF!</definedName>
    <definedName name="_5vy82y4zln" localSheetId="19">'[5]wybrane dane finansowe 1'!#REF!</definedName>
    <definedName name="_5vy82y4zln" localSheetId="20">'[5]wybrane dane finansowe 1'!#REF!</definedName>
    <definedName name="_5vy82y4zln">'[5]wybrane dane finansowe 1'!#REF!</definedName>
    <definedName name="_5wcsyt53q1g" localSheetId="2">'[5]wybrane dane finansowe 1'!#REF!</definedName>
    <definedName name="_5wcsyt53q1g" localSheetId="5">'[5]wybrane dane finansowe 1'!#REF!</definedName>
    <definedName name="_5wcsyt53q1g" localSheetId="1">'[5]wybrane dane finansowe 1'!#REF!</definedName>
    <definedName name="_5wcsyt53q1g" localSheetId="4">'[5]wybrane dane finansowe 1'!#REF!</definedName>
    <definedName name="_5wcsyt53q1g" localSheetId="10">'[5]wybrane dane finansowe 1'!#REF!</definedName>
    <definedName name="_5wcsyt53q1g" localSheetId="19">'[5]wybrane dane finansowe 1'!#REF!</definedName>
    <definedName name="_5wcsyt53q1g" localSheetId="20">'[5]wybrane dane finansowe 1'!#REF!</definedName>
    <definedName name="_5wcsyt53q1g">'[5]wybrane dane finansowe 1'!#REF!</definedName>
    <definedName name="_5we0zl50726" localSheetId="2">'[5]wybrane dane finansowe 1'!#REF!</definedName>
    <definedName name="_5we0zl50726" localSheetId="5">'[5]wybrane dane finansowe 1'!#REF!</definedName>
    <definedName name="_5we0zl50726" localSheetId="1">'[5]wybrane dane finansowe 1'!#REF!</definedName>
    <definedName name="_5we0zl50726" localSheetId="4">'[5]wybrane dane finansowe 1'!#REF!</definedName>
    <definedName name="_5we0zl50726" localSheetId="10">'[5]wybrane dane finansowe 1'!#REF!</definedName>
    <definedName name="_5we0zl50726" localSheetId="19">'[5]wybrane dane finansowe 1'!#REF!</definedName>
    <definedName name="_5we0zl50726" localSheetId="20">'[5]wybrane dane finansowe 1'!#REF!</definedName>
    <definedName name="_5we0zl50726">'[5]wybrane dane finansowe 1'!#REF!</definedName>
    <definedName name="_5zxb4e536y" localSheetId="2">'[5]wybrane dane finansowe 1'!#REF!</definedName>
    <definedName name="_5zxb4e536y" localSheetId="5">'[5]wybrane dane finansowe 1'!#REF!</definedName>
    <definedName name="_5zxb4e536y" localSheetId="1">'[5]wybrane dane finansowe 1'!#REF!</definedName>
    <definedName name="_5zxb4e536y" localSheetId="4">'[5]wybrane dane finansowe 1'!#REF!</definedName>
    <definedName name="_5zxb4e536y" localSheetId="10">'[5]wybrane dane finansowe 1'!#REF!</definedName>
    <definedName name="_5zxb4e536y" localSheetId="19">'[5]wybrane dane finansowe 1'!#REF!</definedName>
    <definedName name="_5zxb4e536y" localSheetId="20">'[5]wybrane dane finansowe 1'!#REF!</definedName>
    <definedName name="_5zxb4e536y">'[5]wybrane dane finansowe 1'!#REF!</definedName>
    <definedName name="_6_____mota" localSheetId="2">#REF!</definedName>
    <definedName name="_624n09536i" localSheetId="2">'[5]wybrane dane finansowe 1'!#REF!</definedName>
    <definedName name="_624n09536i" localSheetId="5">'[5]wybrane dane finansowe 1'!#REF!</definedName>
    <definedName name="_624n09536i" localSheetId="1">'[5]wybrane dane finansowe 1'!#REF!</definedName>
    <definedName name="_624n09536i" localSheetId="4">'[5]wybrane dane finansowe 1'!#REF!</definedName>
    <definedName name="_624n09536i" localSheetId="10">'[5]wybrane dane finansowe 1'!#REF!</definedName>
    <definedName name="_624n09536i" localSheetId="19">'[5]wybrane dane finansowe 1'!#REF!</definedName>
    <definedName name="_624n09536i" localSheetId="20">'[5]wybrane dane finansowe 1'!#REF!</definedName>
    <definedName name="_624n09536i">'[5]wybrane dane finansowe 1'!#REF!</definedName>
    <definedName name="_62ux0u54j1q" localSheetId="2">'[5]wybrane dane finansowe 1'!#REF!</definedName>
    <definedName name="_62ux0u54j1q" localSheetId="5">'[5]wybrane dane finansowe 1'!#REF!</definedName>
    <definedName name="_62ux0u54j1q" localSheetId="1">'[5]wybrane dane finansowe 1'!#REF!</definedName>
    <definedName name="_62ux0u54j1q" localSheetId="4">'[5]wybrane dane finansowe 1'!#REF!</definedName>
    <definedName name="_62ux0u54j1q" localSheetId="10">'[5]wybrane dane finansowe 1'!#REF!</definedName>
    <definedName name="_62ux0u54j1q" localSheetId="19">'[5]wybrane dane finansowe 1'!#REF!</definedName>
    <definedName name="_62ux0u54j1q" localSheetId="20">'[5]wybrane dane finansowe 1'!#REF!</definedName>
    <definedName name="_62ux0u54j1q">'[5]wybrane dane finansowe 1'!#REF!</definedName>
    <definedName name="_642tw950mh" localSheetId="2">'[5]wybrane dane finansowe 1'!#REF!</definedName>
    <definedName name="_642tw950mh" localSheetId="5">'[5]wybrane dane finansowe 1'!#REF!</definedName>
    <definedName name="_642tw950mh" localSheetId="1">'[5]wybrane dane finansowe 1'!#REF!</definedName>
    <definedName name="_642tw950mh" localSheetId="4">'[5]wybrane dane finansowe 1'!#REF!</definedName>
    <definedName name="_642tw950mh" localSheetId="10">'[5]wybrane dane finansowe 1'!#REF!</definedName>
    <definedName name="_642tw950mh" localSheetId="19">'[5]wybrane dane finansowe 1'!#REF!</definedName>
    <definedName name="_642tw950mh" localSheetId="20">'[5]wybrane dane finansowe 1'!#REF!</definedName>
    <definedName name="_642tw950mh">'[5]wybrane dane finansowe 1'!#REF!</definedName>
    <definedName name="_64ilkv4y22c" localSheetId="2">'[5]wybrane dane finansowe 1'!#REF!</definedName>
    <definedName name="_64ilkv4y22c" localSheetId="5">'[5]wybrane dane finansowe 1'!#REF!</definedName>
    <definedName name="_64ilkv4y22c" localSheetId="1">'[5]wybrane dane finansowe 1'!#REF!</definedName>
    <definedName name="_64ilkv4y22c" localSheetId="4">'[5]wybrane dane finansowe 1'!#REF!</definedName>
    <definedName name="_64ilkv4y22c" localSheetId="10">'[5]wybrane dane finansowe 1'!#REF!</definedName>
    <definedName name="_64ilkv4y22c" localSheetId="19">'[5]wybrane dane finansowe 1'!#REF!</definedName>
    <definedName name="_64ilkv4y22c" localSheetId="20">'[5]wybrane dane finansowe 1'!#REF!</definedName>
    <definedName name="_64ilkv4y22c">'[5]wybrane dane finansowe 1'!#REF!</definedName>
    <definedName name="_655eg753q23" localSheetId="2">'[5]wybrane dane finansowe 1'!#REF!</definedName>
    <definedName name="_655eg753q23" localSheetId="5">'[5]wybrane dane finansowe 1'!#REF!</definedName>
    <definedName name="_655eg753q23" localSheetId="1">'[5]wybrane dane finansowe 1'!#REF!</definedName>
    <definedName name="_655eg753q23" localSheetId="4">'[5]wybrane dane finansowe 1'!#REF!</definedName>
    <definedName name="_655eg753q23" localSheetId="10">'[5]wybrane dane finansowe 1'!#REF!</definedName>
    <definedName name="_655eg753q23" localSheetId="19">'[5]wybrane dane finansowe 1'!#REF!</definedName>
    <definedName name="_655eg753q23" localSheetId="20">'[5]wybrane dane finansowe 1'!#REF!</definedName>
    <definedName name="_655eg753q23">'[5]wybrane dane finansowe 1'!#REF!</definedName>
    <definedName name="_65sgoe53q1q" localSheetId="2">'[5]wybrane dane finansowe 1'!#REF!</definedName>
    <definedName name="_65sgoe53q1q" localSheetId="5">'[5]wybrane dane finansowe 1'!#REF!</definedName>
    <definedName name="_65sgoe53q1q" localSheetId="1">'[5]wybrane dane finansowe 1'!#REF!</definedName>
    <definedName name="_65sgoe53q1q" localSheetId="4">'[5]wybrane dane finansowe 1'!#REF!</definedName>
    <definedName name="_65sgoe53q1q" localSheetId="10">'[5]wybrane dane finansowe 1'!#REF!</definedName>
    <definedName name="_65sgoe53q1q" localSheetId="19">'[5]wybrane dane finansowe 1'!#REF!</definedName>
    <definedName name="_65sgoe53q1q" localSheetId="20">'[5]wybrane dane finansowe 1'!#REF!</definedName>
    <definedName name="_65sgoe53q1q">'[5]wybrane dane finansowe 1'!#REF!</definedName>
    <definedName name="_667c2w4y21k" localSheetId="2">'[5]wybrane dane finansowe 1'!#REF!</definedName>
    <definedName name="_667c2w4y21k" localSheetId="5">'[5]wybrane dane finansowe 1'!#REF!</definedName>
    <definedName name="_667c2w4y21k" localSheetId="1">'[5]wybrane dane finansowe 1'!#REF!</definedName>
    <definedName name="_667c2w4y21k" localSheetId="4">'[5]wybrane dane finansowe 1'!#REF!</definedName>
    <definedName name="_667c2w4y21k" localSheetId="10">'[5]wybrane dane finansowe 1'!#REF!</definedName>
    <definedName name="_667c2w4y21k" localSheetId="19">'[5]wybrane dane finansowe 1'!#REF!</definedName>
    <definedName name="_667c2w4y21k" localSheetId="20">'[5]wybrane dane finansowe 1'!#REF!</definedName>
    <definedName name="_667c2w4y21k">'[5]wybrane dane finansowe 1'!#REF!</definedName>
    <definedName name="_66uf3t5182a" localSheetId="2">'[5]wybrane dane finansowe 1'!#REF!</definedName>
    <definedName name="_66uf3t5182a" localSheetId="5">'[5]wybrane dane finansowe 1'!#REF!</definedName>
    <definedName name="_66uf3t5182a" localSheetId="1">'[5]wybrane dane finansowe 1'!#REF!</definedName>
    <definedName name="_66uf3t5182a" localSheetId="4">'[5]wybrane dane finansowe 1'!#REF!</definedName>
    <definedName name="_66uf3t5182a" localSheetId="10">'[5]wybrane dane finansowe 1'!#REF!</definedName>
    <definedName name="_66uf3t5182a" localSheetId="19">'[5]wybrane dane finansowe 1'!#REF!</definedName>
    <definedName name="_66uf3t5182a" localSheetId="20">'[5]wybrane dane finansowe 1'!#REF!</definedName>
    <definedName name="_66uf3t5182a">'[5]wybrane dane finansowe 1'!#REF!</definedName>
    <definedName name="_67r20k518j" localSheetId="2">'[5]wybrane dane finansowe 1'!#REF!</definedName>
    <definedName name="_67r20k518j" localSheetId="5">'[5]wybrane dane finansowe 1'!#REF!</definedName>
    <definedName name="_67r20k518j" localSheetId="1">'[5]wybrane dane finansowe 1'!#REF!</definedName>
    <definedName name="_67r20k518j" localSheetId="4">'[5]wybrane dane finansowe 1'!#REF!</definedName>
    <definedName name="_67r20k518j" localSheetId="10">'[5]wybrane dane finansowe 1'!#REF!</definedName>
    <definedName name="_67r20k518j" localSheetId="19">'[5]wybrane dane finansowe 1'!#REF!</definedName>
    <definedName name="_67r20k518j" localSheetId="20">'[5]wybrane dane finansowe 1'!#REF!</definedName>
    <definedName name="_67r20k518j">'[5]wybrane dane finansowe 1'!#REF!</definedName>
    <definedName name="_67ymp3536b" localSheetId="2">'[5]wybrane dane finansowe 1'!#REF!</definedName>
    <definedName name="_67ymp3536b" localSheetId="5">'[5]wybrane dane finansowe 1'!#REF!</definedName>
    <definedName name="_67ymp3536b" localSheetId="1">'[5]wybrane dane finansowe 1'!#REF!</definedName>
    <definedName name="_67ymp3536b" localSheetId="4">'[5]wybrane dane finansowe 1'!#REF!</definedName>
    <definedName name="_67ymp3536b" localSheetId="10">'[5]wybrane dane finansowe 1'!#REF!</definedName>
    <definedName name="_67ymp3536b" localSheetId="19">'[5]wybrane dane finansowe 1'!#REF!</definedName>
    <definedName name="_67ymp3536b" localSheetId="20">'[5]wybrane dane finansowe 1'!#REF!</definedName>
    <definedName name="_67ymp3536b">'[5]wybrane dane finansowe 1'!#REF!</definedName>
    <definedName name="_6ahs4l50m14" localSheetId="2">'[5]wybrane dane finansowe 1'!#REF!</definedName>
    <definedName name="_6ahs4l50m14" localSheetId="5">'[5]wybrane dane finansowe 1'!#REF!</definedName>
    <definedName name="_6ahs4l50m14" localSheetId="1">'[5]wybrane dane finansowe 1'!#REF!</definedName>
    <definedName name="_6ahs4l50m14" localSheetId="4">'[5]wybrane dane finansowe 1'!#REF!</definedName>
    <definedName name="_6ahs4l50m14" localSheetId="10">'[5]wybrane dane finansowe 1'!#REF!</definedName>
    <definedName name="_6ahs4l50m14" localSheetId="19">'[5]wybrane dane finansowe 1'!#REF!</definedName>
    <definedName name="_6ahs4l50m14" localSheetId="20">'[5]wybrane dane finansowe 1'!#REF!</definedName>
    <definedName name="_6ahs4l50m14">'[5]wybrane dane finansowe 1'!#REF!</definedName>
    <definedName name="_6e48ia4yse" localSheetId="2">'[5]wybrane dane finansowe 1'!#REF!</definedName>
    <definedName name="_6e48ia4yse" localSheetId="5">'[5]wybrane dane finansowe 1'!#REF!</definedName>
    <definedName name="_6e48ia4yse" localSheetId="1">'[5]wybrane dane finansowe 1'!#REF!</definedName>
    <definedName name="_6e48ia4yse" localSheetId="4">'[5]wybrane dane finansowe 1'!#REF!</definedName>
    <definedName name="_6e48ia4yse" localSheetId="10">'[5]wybrane dane finansowe 1'!#REF!</definedName>
    <definedName name="_6e48ia4yse" localSheetId="19">'[5]wybrane dane finansowe 1'!#REF!</definedName>
    <definedName name="_6e48ia4yse" localSheetId="20">'[5]wybrane dane finansowe 1'!#REF!</definedName>
    <definedName name="_6e48ia4yse">'[5]wybrane dane finansowe 1'!#REF!</definedName>
    <definedName name="_6fphj24ysk" localSheetId="2">'[5]wybrane dane finansowe 1'!#REF!</definedName>
    <definedName name="_6fphj24ysk" localSheetId="5">'[5]wybrane dane finansowe 1'!#REF!</definedName>
    <definedName name="_6fphj24ysk" localSheetId="1">'[5]wybrane dane finansowe 1'!#REF!</definedName>
    <definedName name="_6fphj24ysk" localSheetId="4">'[5]wybrane dane finansowe 1'!#REF!</definedName>
    <definedName name="_6fphj24ysk" localSheetId="10">'[5]wybrane dane finansowe 1'!#REF!</definedName>
    <definedName name="_6fphj24ysk" localSheetId="19">'[5]wybrane dane finansowe 1'!#REF!</definedName>
    <definedName name="_6fphj24ysk" localSheetId="20">'[5]wybrane dane finansowe 1'!#REF!</definedName>
    <definedName name="_6fphj24ysk">'[5]wybrane dane finansowe 1'!#REF!</definedName>
    <definedName name="_6giqzq518f" localSheetId="2">'[5]wybrane dane finansowe 1'!#REF!</definedName>
    <definedName name="_6giqzq518f" localSheetId="5">'[5]wybrane dane finansowe 1'!#REF!</definedName>
    <definedName name="_6giqzq518f" localSheetId="1">'[5]wybrane dane finansowe 1'!#REF!</definedName>
    <definedName name="_6giqzq518f" localSheetId="4">'[5]wybrane dane finansowe 1'!#REF!</definedName>
    <definedName name="_6giqzq518f" localSheetId="10">'[5]wybrane dane finansowe 1'!#REF!</definedName>
    <definedName name="_6giqzq518f" localSheetId="19">'[5]wybrane dane finansowe 1'!#REF!</definedName>
    <definedName name="_6giqzq518f" localSheetId="20">'[5]wybrane dane finansowe 1'!#REF!</definedName>
    <definedName name="_6giqzq518f">'[5]wybrane dane finansowe 1'!#REF!</definedName>
    <definedName name="_6gmuts4y22r" localSheetId="2">'[5]wybrane dane finansowe 1'!#REF!</definedName>
    <definedName name="_6gmuts4y22r" localSheetId="5">'[5]wybrane dane finansowe 1'!#REF!</definedName>
    <definedName name="_6gmuts4y22r" localSheetId="1">'[5]wybrane dane finansowe 1'!#REF!</definedName>
    <definedName name="_6gmuts4y22r" localSheetId="4">'[5]wybrane dane finansowe 1'!#REF!</definedName>
    <definedName name="_6gmuts4y22r" localSheetId="10">'[5]wybrane dane finansowe 1'!#REF!</definedName>
    <definedName name="_6gmuts4y22r" localSheetId="19">'[5]wybrane dane finansowe 1'!#REF!</definedName>
    <definedName name="_6gmuts4y22r" localSheetId="20">'[5]wybrane dane finansowe 1'!#REF!</definedName>
    <definedName name="_6gmuts4y22r">'[5]wybrane dane finansowe 1'!#REF!</definedName>
    <definedName name="_6gpqyb50713" localSheetId="2">'[5]wybrane dane finansowe 1'!#REF!</definedName>
    <definedName name="_6gpqyb50713" localSheetId="5">'[5]wybrane dane finansowe 1'!#REF!</definedName>
    <definedName name="_6gpqyb50713" localSheetId="1">'[5]wybrane dane finansowe 1'!#REF!</definedName>
    <definedName name="_6gpqyb50713" localSheetId="4">'[5]wybrane dane finansowe 1'!#REF!</definedName>
    <definedName name="_6gpqyb50713" localSheetId="10">'[5]wybrane dane finansowe 1'!#REF!</definedName>
    <definedName name="_6gpqyb50713" localSheetId="19">'[5]wybrane dane finansowe 1'!#REF!</definedName>
    <definedName name="_6gpqyb50713" localSheetId="20">'[5]wybrane dane finansowe 1'!#REF!</definedName>
    <definedName name="_6gpqyb50713">'[5]wybrane dane finansowe 1'!#REF!</definedName>
    <definedName name="_6hvh7v50mf" localSheetId="2">'[5]wybrane dane finansowe 1'!#REF!</definedName>
    <definedName name="_6hvh7v50mf" localSheetId="5">'[5]wybrane dane finansowe 1'!#REF!</definedName>
    <definedName name="_6hvh7v50mf" localSheetId="1">'[5]wybrane dane finansowe 1'!#REF!</definedName>
    <definedName name="_6hvh7v50mf" localSheetId="4">'[5]wybrane dane finansowe 1'!#REF!</definedName>
    <definedName name="_6hvh7v50mf" localSheetId="10">'[5]wybrane dane finansowe 1'!#REF!</definedName>
    <definedName name="_6hvh7v50mf" localSheetId="19">'[5]wybrane dane finansowe 1'!#REF!</definedName>
    <definedName name="_6hvh7v50mf" localSheetId="20">'[5]wybrane dane finansowe 1'!#REF!</definedName>
    <definedName name="_6hvh7v50mf">'[5]wybrane dane finansowe 1'!#REF!</definedName>
    <definedName name="_6lhk8150m2s" localSheetId="2">'[5]wybrane dane finansowe 1'!#REF!</definedName>
    <definedName name="_6lhk8150m2s" localSheetId="5">'[5]wybrane dane finansowe 1'!#REF!</definedName>
    <definedName name="_6lhk8150m2s" localSheetId="1">'[5]wybrane dane finansowe 1'!#REF!</definedName>
    <definedName name="_6lhk8150m2s" localSheetId="4">'[5]wybrane dane finansowe 1'!#REF!</definedName>
    <definedName name="_6lhk8150m2s" localSheetId="10">'[5]wybrane dane finansowe 1'!#REF!</definedName>
    <definedName name="_6lhk8150m2s" localSheetId="19">'[5]wybrane dane finansowe 1'!#REF!</definedName>
    <definedName name="_6lhk8150m2s" localSheetId="20">'[5]wybrane dane finansowe 1'!#REF!</definedName>
    <definedName name="_6lhk8150m2s">'[5]wybrane dane finansowe 1'!#REF!</definedName>
    <definedName name="_6md39d4zl1k" localSheetId="2">'[5]wybrane dane finansowe 1'!#REF!</definedName>
    <definedName name="_6md39d4zl1k" localSheetId="5">'[5]wybrane dane finansowe 1'!#REF!</definedName>
    <definedName name="_6md39d4zl1k" localSheetId="1">'[5]wybrane dane finansowe 1'!#REF!</definedName>
    <definedName name="_6md39d4zl1k" localSheetId="4">'[5]wybrane dane finansowe 1'!#REF!</definedName>
    <definedName name="_6md39d4zl1k" localSheetId="10">'[5]wybrane dane finansowe 1'!#REF!</definedName>
    <definedName name="_6md39d4zl1k" localSheetId="19">'[5]wybrane dane finansowe 1'!#REF!</definedName>
    <definedName name="_6md39d4zl1k" localSheetId="20">'[5]wybrane dane finansowe 1'!#REF!</definedName>
    <definedName name="_6md39d4zl1k">'[5]wybrane dane finansowe 1'!#REF!</definedName>
    <definedName name="_6mgj6150m2k" localSheetId="2">'[5]wybrane dane finansowe 1'!#REF!</definedName>
    <definedName name="_6mgj6150m2k" localSheetId="5">'[5]wybrane dane finansowe 1'!#REF!</definedName>
    <definedName name="_6mgj6150m2k" localSheetId="1">'[5]wybrane dane finansowe 1'!#REF!</definedName>
    <definedName name="_6mgj6150m2k" localSheetId="4">'[5]wybrane dane finansowe 1'!#REF!</definedName>
    <definedName name="_6mgj6150m2k" localSheetId="10">'[5]wybrane dane finansowe 1'!#REF!</definedName>
    <definedName name="_6mgj6150m2k" localSheetId="19">'[5]wybrane dane finansowe 1'!#REF!</definedName>
    <definedName name="_6mgj6150m2k" localSheetId="20">'[5]wybrane dane finansowe 1'!#REF!</definedName>
    <definedName name="_6mgj6150m2k">'[5]wybrane dane finansowe 1'!#REF!</definedName>
    <definedName name="_6obdyt54j1d" localSheetId="2">'[5]wybrane dane finansowe 1'!#REF!</definedName>
    <definedName name="_6obdyt54j1d" localSheetId="5">'[5]wybrane dane finansowe 1'!#REF!</definedName>
    <definedName name="_6obdyt54j1d" localSheetId="1">'[5]wybrane dane finansowe 1'!#REF!</definedName>
    <definedName name="_6obdyt54j1d" localSheetId="4">'[5]wybrane dane finansowe 1'!#REF!</definedName>
    <definedName name="_6obdyt54j1d" localSheetId="10">'[5]wybrane dane finansowe 1'!#REF!</definedName>
    <definedName name="_6obdyt54j1d" localSheetId="19">'[5]wybrane dane finansowe 1'!#REF!</definedName>
    <definedName name="_6obdyt54j1d" localSheetId="20">'[5]wybrane dane finansowe 1'!#REF!</definedName>
    <definedName name="_6obdyt54j1d">'[5]wybrane dane finansowe 1'!#REF!</definedName>
    <definedName name="_6qwmt04ys9" localSheetId="2">'[5]wybrane dane finansowe 1'!#REF!</definedName>
    <definedName name="_6qwmt04ys9" localSheetId="5">'[5]wybrane dane finansowe 1'!#REF!</definedName>
    <definedName name="_6qwmt04ys9" localSheetId="1">'[5]wybrane dane finansowe 1'!#REF!</definedName>
    <definedName name="_6qwmt04ys9" localSheetId="4">'[5]wybrane dane finansowe 1'!#REF!</definedName>
    <definedName name="_6qwmt04ys9" localSheetId="10">'[5]wybrane dane finansowe 1'!#REF!</definedName>
    <definedName name="_6qwmt04ys9" localSheetId="19">'[5]wybrane dane finansowe 1'!#REF!</definedName>
    <definedName name="_6qwmt04ys9" localSheetId="20">'[5]wybrane dane finansowe 1'!#REF!</definedName>
    <definedName name="_6qwmt04ys9">'[5]wybrane dane finansowe 1'!#REF!</definedName>
    <definedName name="_6sft3w53q1z" localSheetId="2">'[5]wybrane dane finansowe 1'!#REF!</definedName>
    <definedName name="_6sft3w53q1z" localSheetId="5">'[5]wybrane dane finansowe 1'!#REF!</definedName>
    <definedName name="_6sft3w53q1z" localSheetId="1">'[5]wybrane dane finansowe 1'!#REF!</definedName>
    <definedName name="_6sft3w53q1z" localSheetId="4">'[5]wybrane dane finansowe 1'!#REF!</definedName>
    <definedName name="_6sft3w53q1z" localSheetId="10">'[5]wybrane dane finansowe 1'!#REF!</definedName>
    <definedName name="_6sft3w53q1z" localSheetId="19">'[5]wybrane dane finansowe 1'!#REF!</definedName>
    <definedName name="_6sft3w53q1z" localSheetId="20">'[5]wybrane dane finansowe 1'!#REF!</definedName>
    <definedName name="_6sft3w53q1z">'[5]wybrane dane finansowe 1'!#REF!</definedName>
    <definedName name="_6tumn54y21r" localSheetId="2">'[5]wybrane dane finansowe 1'!#REF!</definedName>
    <definedName name="_6tumn54y21r" localSheetId="5">'[5]wybrane dane finansowe 1'!#REF!</definedName>
    <definedName name="_6tumn54y21r" localSheetId="1">'[5]wybrane dane finansowe 1'!#REF!</definedName>
    <definedName name="_6tumn54y21r" localSheetId="4">'[5]wybrane dane finansowe 1'!#REF!</definedName>
    <definedName name="_6tumn54y21r" localSheetId="10">'[5]wybrane dane finansowe 1'!#REF!</definedName>
    <definedName name="_6tumn54y21r" localSheetId="19">'[5]wybrane dane finansowe 1'!#REF!</definedName>
    <definedName name="_6tumn54y21r" localSheetId="20">'[5]wybrane dane finansowe 1'!#REF!</definedName>
    <definedName name="_6tumn54y21r">'[5]wybrane dane finansowe 1'!#REF!</definedName>
    <definedName name="_6va5r24y215" localSheetId="2">'[5]wybrane dane finansowe 1'!#REF!</definedName>
    <definedName name="_6va5r24y215" localSheetId="5">'[5]wybrane dane finansowe 1'!#REF!</definedName>
    <definedName name="_6va5r24y215" localSheetId="1">'[5]wybrane dane finansowe 1'!#REF!</definedName>
    <definedName name="_6va5r24y215" localSheetId="4">'[5]wybrane dane finansowe 1'!#REF!</definedName>
    <definedName name="_6va5r24y215" localSheetId="10">'[5]wybrane dane finansowe 1'!#REF!</definedName>
    <definedName name="_6va5r24y215" localSheetId="19">'[5]wybrane dane finansowe 1'!#REF!</definedName>
    <definedName name="_6va5r24y215" localSheetId="20">'[5]wybrane dane finansowe 1'!#REF!</definedName>
    <definedName name="_6va5r24y215">'[5]wybrane dane finansowe 1'!#REF!</definedName>
    <definedName name="_6vwr7r518x" localSheetId="2">'[5]wybrane dane finansowe 1'!#REF!</definedName>
    <definedName name="_6vwr7r518x" localSheetId="5">'[5]wybrane dane finansowe 1'!#REF!</definedName>
    <definedName name="_6vwr7r518x" localSheetId="1">'[5]wybrane dane finansowe 1'!#REF!</definedName>
    <definedName name="_6vwr7r518x" localSheetId="4">'[5]wybrane dane finansowe 1'!#REF!</definedName>
    <definedName name="_6vwr7r518x" localSheetId="10">'[5]wybrane dane finansowe 1'!#REF!</definedName>
    <definedName name="_6vwr7r518x" localSheetId="19">'[5]wybrane dane finansowe 1'!#REF!</definedName>
    <definedName name="_6vwr7r518x" localSheetId="20">'[5]wybrane dane finansowe 1'!#REF!</definedName>
    <definedName name="_6vwr7r518x">'[5]wybrane dane finansowe 1'!#REF!</definedName>
    <definedName name="_6xo50y4y2n" localSheetId="2">'[5]wybrane dane finansowe 1'!#REF!</definedName>
    <definedName name="_6xo50y4y2n" localSheetId="5">'[5]wybrane dane finansowe 1'!#REF!</definedName>
    <definedName name="_6xo50y4y2n" localSheetId="1">'[5]wybrane dane finansowe 1'!#REF!</definedName>
    <definedName name="_6xo50y4y2n" localSheetId="4">'[5]wybrane dane finansowe 1'!#REF!</definedName>
    <definedName name="_6xo50y4y2n" localSheetId="10">'[5]wybrane dane finansowe 1'!#REF!</definedName>
    <definedName name="_6xo50y4y2n" localSheetId="19">'[5]wybrane dane finansowe 1'!#REF!</definedName>
    <definedName name="_6xo50y4y2n" localSheetId="20">'[5]wybrane dane finansowe 1'!#REF!</definedName>
    <definedName name="_6xo50y4y2n">'[5]wybrane dane finansowe 1'!#REF!</definedName>
    <definedName name="_7_0_0mota" localSheetId="2">#REF!</definedName>
    <definedName name="_7_0_0mota" localSheetId="4">#REF!</definedName>
    <definedName name="_7_0_0mota" localSheetId="10">#REF!</definedName>
    <definedName name="_7_0_0mota" localSheetId="19">#REF!</definedName>
    <definedName name="_7_0_0mota">#REF!</definedName>
    <definedName name="_71g1sw54j1x" localSheetId="2">'[5]wybrane dane finansowe 1'!#REF!</definedName>
    <definedName name="_71g1sw54j1x" localSheetId="5">'[5]wybrane dane finansowe 1'!#REF!</definedName>
    <definedName name="_71g1sw54j1x" localSheetId="1">'[5]wybrane dane finansowe 1'!#REF!</definedName>
    <definedName name="_71g1sw54j1x" localSheetId="4">'[5]wybrane dane finansowe 1'!#REF!</definedName>
    <definedName name="_71g1sw54j1x" localSheetId="10">'[5]wybrane dane finansowe 1'!#REF!</definedName>
    <definedName name="_71g1sw54j1x" localSheetId="19">'[5]wybrane dane finansowe 1'!#REF!</definedName>
    <definedName name="_71g1sw54j1x" localSheetId="20">'[5]wybrane dane finansowe 1'!#REF!</definedName>
    <definedName name="_71g1sw54j1x">'[5]wybrane dane finansowe 1'!#REF!</definedName>
    <definedName name="_74dpxa4zl11" localSheetId="2">'[5]wybrane dane finansowe 1'!#REF!</definedName>
    <definedName name="_74dpxa4zl11" localSheetId="5">'[5]wybrane dane finansowe 1'!#REF!</definedName>
    <definedName name="_74dpxa4zl11" localSheetId="1">'[5]wybrane dane finansowe 1'!#REF!</definedName>
    <definedName name="_74dpxa4zl11" localSheetId="4">'[5]wybrane dane finansowe 1'!#REF!</definedName>
    <definedName name="_74dpxa4zl11" localSheetId="10">'[5]wybrane dane finansowe 1'!#REF!</definedName>
    <definedName name="_74dpxa4zl11" localSheetId="19">'[5]wybrane dane finansowe 1'!#REF!</definedName>
    <definedName name="_74dpxa4zl11" localSheetId="20">'[5]wybrane dane finansowe 1'!#REF!</definedName>
    <definedName name="_74dpxa4zl11">'[5]wybrane dane finansowe 1'!#REF!</definedName>
    <definedName name="_74yhx853qu" localSheetId="2">'[5]wybrane dane finansowe 1'!#REF!</definedName>
    <definedName name="_74yhx853qu" localSheetId="5">'[5]wybrane dane finansowe 1'!#REF!</definedName>
    <definedName name="_74yhx853qu" localSheetId="1">'[5]wybrane dane finansowe 1'!#REF!</definedName>
    <definedName name="_74yhx853qu" localSheetId="4">'[5]wybrane dane finansowe 1'!#REF!</definedName>
    <definedName name="_74yhx853qu" localSheetId="10">'[5]wybrane dane finansowe 1'!#REF!</definedName>
    <definedName name="_74yhx853qu" localSheetId="19">'[5]wybrane dane finansowe 1'!#REF!</definedName>
    <definedName name="_74yhx853qu" localSheetId="20">'[5]wybrane dane finansowe 1'!#REF!</definedName>
    <definedName name="_74yhx853qu">'[5]wybrane dane finansowe 1'!#REF!</definedName>
    <definedName name="_76zhox54j2n" localSheetId="2">'[5]wybrane dane finansowe 1'!#REF!</definedName>
    <definedName name="_76zhox54j2n" localSheetId="5">'[5]wybrane dane finansowe 1'!#REF!</definedName>
    <definedName name="_76zhox54j2n" localSheetId="1">'[5]wybrane dane finansowe 1'!#REF!</definedName>
    <definedName name="_76zhox54j2n" localSheetId="4">'[5]wybrane dane finansowe 1'!#REF!</definedName>
    <definedName name="_76zhox54j2n" localSheetId="10">'[5]wybrane dane finansowe 1'!#REF!</definedName>
    <definedName name="_76zhox54j2n" localSheetId="19">'[5]wybrane dane finansowe 1'!#REF!</definedName>
    <definedName name="_76zhox54j2n" localSheetId="20">'[5]wybrane dane finansowe 1'!#REF!</definedName>
    <definedName name="_76zhox54j2n">'[5]wybrane dane finansowe 1'!#REF!</definedName>
    <definedName name="_78oahv53q1v" localSheetId="2">'[5]wybrane dane finansowe 1'!#REF!</definedName>
    <definedName name="_78oahv53q1v" localSheetId="5">'[5]wybrane dane finansowe 1'!#REF!</definedName>
    <definedName name="_78oahv53q1v" localSheetId="1">'[5]wybrane dane finansowe 1'!#REF!</definedName>
    <definedName name="_78oahv53q1v" localSheetId="4">'[5]wybrane dane finansowe 1'!#REF!</definedName>
    <definedName name="_78oahv53q1v" localSheetId="10">'[5]wybrane dane finansowe 1'!#REF!</definedName>
    <definedName name="_78oahv53q1v" localSheetId="19">'[5]wybrane dane finansowe 1'!#REF!</definedName>
    <definedName name="_78oahv53q1v" localSheetId="20">'[5]wybrane dane finansowe 1'!#REF!</definedName>
    <definedName name="_78oahv53q1v">'[5]wybrane dane finansowe 1'!#REF!</definedName>
    <definedName name="_7a89c75071n" localSheetId="2">'[5]wybrane dane finansowe 1'!#REF!</definedName>
    <definedName name="_7a89c75071n" localSheetId="5">'[5]wybrane dane finansowe 1'!#REF!</definedName>
    <definedName name="_7a89c75071n" localSheetId="1">'[5]wybrane dane finansowe 1'!#REF!</definedName>
    <definedName name="_7a89c75071n" localSheetId="4">'[5]wybrane dane finansowe 1'!#REF!</definedName>
    <definedName name="_7a89c75071n" localSheetId="10">'[5]wybrane dane finansowe 1'!#REF!</definedName>
    <definedName name="_7a89c75071n" localSheetId="19">'[5]wybrane dane finansowe 1'!#REF!</definedName>
    <definedName name="_7a89c75071n" localSheetId="20">'[5]wybrane dane finansowe 1'!#REF!</definedName>
    <definedName name="_7a89c75071n">'[5]wybrane dane finansowe 1'!#REF!</definedName>
    <definedName name="_7ej20d5071i" localSheetId="2">'[5]wybrane dane finansowe 1'!#REF!</definedName>
    <definedName name="_7ej20d5071i" localSheetId="5">'[5]wybrane dane finansowe 1'!#REF!</definedName>
    <definedName name="_7ej20d5071i" localSheetId="1">'[5]wybrane dane finansowe 1'!#REF!</definedName>
    <definedName name="_7ej20d5071i" localSheetId="4">'[5]wybrane dane finansowe 1'!#REF!</definedName>
    <definedName name="_7ej20d5071i" localSheetId="10">'[5]wybrane dane finansowe 1'!#REF!</definedName>
    <definedName name="_7ej20d5071i" localSheetId="19">'[5]wybrane dane finansowe 1'!#REF!</definedName>
    <definedName name="_7ej20d5071i" localSheetId="20">'[5]wybrane dane finansowe 1'!#REF!</definedName>
    <definedName name="_7ej20d5071i">'[5]wybrane dane finansowe 1'!#REF!</definedName>
    <definedName name="_7gq0ov5071v" localSheetId="2">'[5]wybrane dane finansowe 1'!#REF!</definedName>
    <definedName name="_7gq0ov5071v" localSheetId="5">'[5]wybrane dane finansowe 1'!#REF!</definedName>
    <definedName name="_7gq0ov5071v" localSheetId="1">'[5]wybrane dane finansowe 1'!#REF!</definedName>
    <definedName name="_7gq0ov5071v" localSheetId="4">'[5]wybrane dane finansowe 1'!#REF!</definedName>
    <definedName name="_7gq0ov5071v" localSheetId="10">'[5]wybrane dane finansowe 1'!#REF!</definedName>
    <definedName name="_7gq0ov5071v" localSheetId="19">'[5]wybrane dane finansowe 1'!#REF!</definedName>
    <definedName name="_7gq0ov5071v" localSheetId="20">'[5]wybrane dane finansowe 1'!#REF!</definedName>
    <definedName name="_7gq0ov5071v">'[5]wybrane dane finansowe 1'!#REF!</definedName>
    <definedName name="_7icqee54j1o" localSheetId="2">'[5]wybrane dane finansowe 1'!#REF!</definedName>
    <definedName name="_7icqee54j1o" localSheetId="5">'[5]wybrane dane finansowe 1'!#REF!</definedName>
    <definedName name="_7icqee54j1o" localSheetId="1">'[5]wybrane dane finansowe 1'!#REF!</definedName>
    <definedName name="_7icqee54j1o" localSheetId="4">'[5]wybrane dane finansowe 1'!#REF!</definedName>
    <definedName name="_7icqee54j1o" localSheetId="10">'[5]wybrane dane finansowe 1'!#REF!</definedName>
    <definedName name="_7icqee54j1o" localSheetId="19">'[5]wybrane dane finansowe 1'!#REF!</definedName>
    <definedName name="_7icqee54j1o" localSheetId="20">'[5]wybrane dane finansowe 1'!#REF!</definedName>
    <definedName name="_7icqee54j1o">'[5]wybrane dane finansowe 1'!#REF!</definedName>
    <definedName name="_7mvbdo507x" localSheetId="2">'[5]wybrane dane finansowe 1'!#REF!</definedName>
    <definedName name="_7mvbdo507x" localSheetId="5">'[5]wybrane dane finansowe 1'!#REF!</definedName>
    <definedName name="_7mvbdo507x" localSheetId="1">'[5]wybrane dane finansowe 1'!#REF!</definedName>
    <definedName name="_7mvbdo507x" localSheetId="4">'[5]wybrane dane finansowe 1'!#REF!</definedName>
    <definedName name="_7mvbdo507x" localSheetId="10">'[5]wybrane dane finansowe 1'!#REF!</definedName>
    <definedName name="_7mvbdo507x" localSheetId="19">'[5]wybrane dane finansowe 1'!#REF!</definedName>
    <definedName name="_7mvbdo507x" localSheetId="20">'[5]wybrane dane finansowe 1'!#REF!</definedName>
    <definedName name="_7mvbdo507x">'[5]wybrane dane finansowe 1'!#REF!</definedName>
    <definedName name="_7nr6tg518t" localSheetId="2">'[5]wybrane dane finansowe 1'!#REF!</definedName>
    <definedName name="_7nr6tg518t" localSheetId="5">'[5]wybrane dane finansowe 1'!#REF!</definedName>
    <definedName name="_7nr6tg518t" localSheetId="1">'[5]wybrane dane finansowe 1'!#REF!</definedName>
    <definedName name="_7nr6tg518t" localSheetId="4">'[5]wybrane dane finansowe 1'!#REF!</definedName>
    <definedName name="_7nr6tg518t" localSheetId="10">'[5]wybrane dane finansowe 1'!#REF!</definedName>
    <definedName name="_7nr6tg518t" localSheetId="19">'[5]wybrane dane finansowe 1'!#REF!</definedName>
    <definedName name="_7nr6tg518t" localSheetId="20">'[5]wybrane dane finansowe 1'!#REF!</definedName>
    <definedName name="_7nr6tg518t">'[5]wybrane dane finansowe 1'!#REF!</definedName>
    <definedName name="_7ppgv35072h" localSheetId="2">'[5]wybrane dane finansowe 1'!#REF!</definedName>
    <definedName name="_7ppgv35072h" localSheetId="5">'[5]wybrane dane finansowe 1'!#REF!</definedName>
    <definedName name="_7ppgv35072h" localSheetId="1">'[5]wybrane dane finansowe 1'!#REF!</definedName>
    <definedName name="_7ppgv35072h" localSheetId="4">'[5]wybrane dane finansowe 1'!#REF!</definedName>
    <definedName name="_7ppgv35072h" localSheetId="10">'[5]wybrane dane finansowe 1'!#REF!</definedName>
    <definedName name="_7ppgv35072h" localSheetId="19">'[5]wybrane dane finansowe 1'!#REF!</definedName>
    <definedName name="_7ppgv35072h" localSheetId="20">'[5]wybrane dane finansowe 1'!#REF!</definedName>
    <definedName name="_7ppgv35072h">'[5]wybrane dane finansowe 1'!#REF!</definedName>
    <definedName name="_7rlbip507h" localSheetId="2">'[5]wybrane dane finansowe 1'!#REF!</definedName>
    <definedName name="_7rlbip507h" localSheetId="5">'[5]wybrane dane finansowe 1'!#REF!</definedName>
    <definedName name="_7rlbip507h" localSheetId="1">'[5]wybrane dane finansowe 1'!#REF!</definedName>
    <definedName name="_7rlbip507h" localSheetId="4">'[5]wybrane dane finansowe 1'!#REF!</definedName>
    <definedName name="_7rlbip507h" localSheetId="10">'[5]wybrane dane finansowe 1'!#REF!</definedName>
    <definedName name="_7rlbip507h" localSheetId="19">'[5]wybrane dane finansowe 1'!#REF!</definedName>
    <definedName name="_7rlbip507h" localSheetId="20">'[5]wybrane dane finansowe 1'!#REF!</definedName>
    <definedName name="_7rlbip507h">'[5]wybrane dane finansowe 1'!#REF!</definedName>
    <definedName name="_7sslre53qm" localSheetId="2">'[5]wybrane dane finansowe 1'!#REF!</definedName>
    <definedName name="_7sslre53qm" localSheetId="5">'[5]wybrane dane finansowe 1'!#REF!</definedName>
    <definedName name="_7sslre53qm" localSheetId="1">'[5]wybrane dane finansowe 1'!#REF!</definedName>
    <definedName name="_7sslre53qm" localSheetId="4">'[5]wybrane dane finansowe 1'!#REF!</definedName>
    <definedName name="_7sslre53qm" localSheetId="10">'[5]wybrane dane finansowe 1'!#REF!</definedName>
    <definedName name="_7sslre53qm" localSheetId="19">'[5]wybrane dane finansowe 1'!#REF!</definedName>
    <definedName name="_7sslre53qm" localSheetId="20">'[5]wybrane dane finansowe 1'!#REF!</definedName>
    <definedName name="_7sslre53qm">'[5]wybrane dane finansowe 1'!#REF!</definedName>
    <definedName name="_7tmpch4zlg" localSheetId="2">'[5]wybrane dane finansowe 1'!#REF!</definedName>
    <definedName name="_7tmpch4zlg" localSheetId="5">'[5]wybrane dane finansowe 1'!#REF!</definedName>
    <definedName name="_7tmpch4zlg" localSheetId="1">'[5]wybrane dane finansowe 1'!#REF!</definedName>
    <definedName name="_7tmpch4zlg" localSheetId="4">'[5]wybrane dane finansowe 1'!#REF!</definedName>
    <definedName name="_7tmpch4zlg" localSheetId="10">'[5]wybrane dane finansowe 1'!#REF!</definedName>
    <definedName name="_7tmpch4zlg" localSheetId="19">'[5]wybrane dane finansowe 1'!#REF!</definedName>
    <definedName name="_7tmpch4zlg" localSheetId="20">'[5]wybrane dane finansowe 1'!#REF!</definedName>
    <definedName name="_7tmpch4zlg">'[5]wybrane dane finansowe 1'!#REF!</definedName>
    <definedName name="_7u3jp3518s" localSheetId="2">'[5]wybrane dane finansowe 1'!#REF!</definedName>
    <definedName name="_7u3jp3518s" localSheetId="5">'[5]wybrane dane finansowe 1'!#REF!</definedName>
    <definedName name="_7u3jp3518s" localSheetId="1">'[5]wybrane dane finansowe 1'!#REF!</definedName>
    <definedName name="_7u3jp3518s" localSheetId="4">'[5]wybrane dane finansowe 1'!#REF!</definedName>
    <definedName name="_7u3jp3518s" localSheetId="10">'[5]wybrane dane finansowe 1'!#REF!</definedName>
    <definedName name="_7u3jp3518s" localSheetId="19">'[5]wybrane dane finansowe 1'!#REF!</definedName>
    <definedName name="_7u3jp3518s" localSheetId="20">'[5]wybrane dane finansowe 1'!#REF!</definedName>
    <definedName name="_7u3jp3518s">'[5]wybrane dane finansowe 1'!#REF!</definedName>
    <definedName name="_7wbvm14x910" localSheetId="2">'[5]wybrane dane finansowe 1'!#REF!</definedName>
    <definedName name="_7wbvm14x910" localSheetId="5">'[5]wybrane dane finansowe 1'!#REF!</definedName>
    <definedName name="_7wbvm14x910" localSheetId="1">'[5]wybrane dane finansowe 1'!#REF!</definedName>
    <definedName name="_7wbvm14x910" localSheetId="4">'[5]wybrane dane finansowe 1'!#REF!</definedName>
    <definedName name="_7wbvm14x910" localSheetId="10">'[5]wybrane dane finansowe 1'!#REF!</definedName>
    <definedName name="_7wbvm14x910" localSheetId="19">'[5]wybrane dane finansowe 1'!#REF!</definedName>
    <definedName name="_7wbvm14x910" localSheetId="20">'[5]wybrane dane finansowe 1'!#REF!</definedName>
    <definedName name="_7wbvm14x910">'[5]wybrane dane finansowe 1'!#REF!</definedName>
    <definedName name="_7y2jrc53610" localSheetId="2">'[5]wybrane dane finansowe 1'!#REF!</definedName>
    <definedName name="_7y2jrc53610" localSheetId="5">'[5]wybrane dane finansowe 1'!#REF!</definedName>
    <definedName name="_7y2jrc53610" localSheetId="1">'[5]wybrane dane finansowe 1'!#REF!</definedName>
    <definedName name="_7y2jrc53610" localSheetId="4">'[5]wybrane dane finansowe 1'!#REF!</definedName>
    <definedName name="_7y2jrc53610" localSheetId="10">'[5]wybrane dane finansowe 1'!#REF!</definedName>
    <definedName name="_7y2jrc53610" localSheetId="19">'[5]wybrane dane finansowe 1'!#REF!</definedName>
    <definedName name="_7y2jrc53610" localSheetId="20">'[5]wybrane dane finansowe 1'!#REF!</definedName>
    <definedName name="_7y2jrc53610">'[5]wybrane dane finansowe 1'!#REF!</definedName>
    <definedName name="_8_0_0mota" localSheetId="2">'[12]#ADR'!#REF!</definedName>
    <definedName name="_8_0_0mota" localSheetId="4">'[12]#ADR'!#REF!</definedName>
    <definedName name="_8_0_0mota" localSheetId="10">'[12]#ADR'!#REF!</definedName>
    <definedName name="_8_0_0mota" localSheetId="19">'[12]#ADR'!#REF!</definedName>
    <definedName name="_8_0_0mota">'[12]#ADR'!#REF!</definedName>
    <definedName name="_825qcp4y216" localSheetId="2">'[5]wybrane dane finansowe 1'!#REF!</definedName>
    <definedName name="_825qcp4y216" localSheetId="5">'[5]wybrane dane finansowe 1'!#REF!</definedName>
    <definedName name="_825qcp4y216" localSheetId="1">'[5]wybrane dane finansowe 1'!#REF!</definedName>
    <definedName name="_825qcp4y216" localSheetId="4">'[5]wybrane dane finansowe 1'!#REF!</definedName>
    <definedName name="_825qcp4y216" localSheetId="10">'[5]wybrane dane finansowe 1'!#REF!</definedName>
    <definedName name="_825qcp4y216" localSheetId="19">'[5]wybrane dane finansowe 1'!#REF!</definedName>
    <definedName name="_825qcp4y216" localSheetId="20">'[5]wybrane dane finansowe 1'!#REF!</definedName>
    <definedName name="_825qcp4y216">'[5]wybrane dane finansowe 1'!#REF!</definedName>
    <definedName name="_846iq454jo" localSheetId="2">'[5]wybrane dane finansowe 1'!#REF!</definedName>
    <definedName name="_846iq454jo" localSheetId="5">'[5]wybrane dane finansowe 1'!#REF!</definedName>
    <definedName name="_846iq454jo" localSheetId="1">'[5]wybrane dane finansowe 1'!#REF!</definedName>
    <definedName name="_846iq454jo" localSheetId="4">'[5]wybrane dane finansowe 1'!#REF!</definedName>
    <definedName name="_846iq454jo" localSheetId="10">'[5]wybrane dane finansowe 1'!#REF!</definedName>
    <definedName name="_846iq454jo" localSheetId="19">'[5]wybrane dane finansowe 1'!#REF!</definedName>
    <definedName name="_846iq454jo" localSheetId="20">'[5]wybrane dane finansowe 1'!#REF!</definedName>
    <definedName name="_846iq454jo">'[5]wybrane dane finansowe 1'!#REF!</definedName>
    <definedName name="_89c4jx4y21i" localSheetId="2">'[5]wybrane dane finansowe 1'!#REF!</definedName>
    <definedName name="_89c4jx4y21i" localSheetId="5">'[5]wybrane dane finansowe 1'!#REF!</definedName>
    <definedName name="_89c4jx4y21i" localSheetId="1">'[5]wybrane dane finansowe 1'!#REF!</definedName>
    <definedName name="_89c4jx4y21i" localSheetId="4">'[5]wybrane dane finansowe 1'!#REF!</definedName>
    <definedName name="_89c4jx4y21i" localSheetId="10">'[5]wybrane dane finansowe 1'!#REF!</definedName>
    <definedName name="_89c4jx4y21i" localSheetId="19">'[5]wybrane dane finansowe 1'!#REF!</definedName>
    <definedName name="_89c4jx4y21i" localSheetId="20">'[5]wybrane dane finansowe 1'!#REF!</definedName>
    <definedName name="_89c4jx4y21i">'[5]wybrane dane finansowe 1'!#REF!</definedName>
    <definedName name="_8beuwr50mv" localSheetId="2">'[5]wybrane dane finansowe 1'!#REF!</definedName>
    <definedName name="_8beuwr50mv" localSheetId="5">'[5]wybrane dane finansowe 1'!#REF!</definedName>
    <definedName name="_8beuwr50mv" localSheetId="1">'[5]wybrane dane finansowe 1'!#REF!</definedName>
    <definedName name="_8beuwr50mv" localSheetId="4">'[5]wybrane dane finansowe 1'!#REF!</definedName>
    <definedName name="_8beuwr50mv" localSheetId="10">'[5]wybrane dane finansowe 1'!#REF!</definedName>
    <definedName name="_8beuwr50mv" localSheetId="19">'[5]wybrane dane finansowe 1'!#REF!</definedName>
    <definedName name="_8beuwr50mv" localSheetId="20">'[5]wybrane dane finansowe 1'!#REF!</definedName>
    <definedName name="_8beuwr50mv">'[5]wybrane dane finansowe 1'!#REF!</definedName>
    <definedName name="_8cxlul50m1q" localSheetId="2">'[5]wybrane dane finansowe 1'!#REF!</definedName>
    <definedName name="_8cxlul50m1q" localSheetId="5">'[5]wybrane dane finansowe 1'!#REF!</definedName>
    <definedName name="_8cxlul50m1q" localSheetId="1">'[5]wybrane dane finansowe 1'!#REF!</definedName>
    <definedName name="_8cxlul50m1q" localSheetId="4">'[5]wybrane dane finansowe 1'!#REF!</definedName>
    <definedName name="_8cxlul50m1q" localSheetId="10">'[5]wybrane dane finansowe 1'!#REF!</definedName>
    <definedName name="_8cxlul50m1q" localSheetId="19">'[5]wybrane dane finansowe 1'!#REF!</definedName>
    <definedName name="_8cxlul50m1q" localSheetId="20">'[5]wybrane dane finansowe 1'!#REF!</definedName>
    <definedName name="_8cxlul50m1q">'[5]wybrane dane finansowe 1'!#REF!</definedName>
    <definedName name="_8hfuju50m2h" localSheetId="2">'[5]wybrane dane finansowe 1'!#REF!</definedName>
    <definedName name="_8hfuju50m2h" localSheetId="5">'[5]wybrane dane finansowe 1'!#REF!</definedName>
    <definedName name="_8hfuju50m2h" localSheetId="1">'[5]wybrane dane finansowe 1'!#REF!</definedName>
    <definedName name="_8hfuju50m2h" localSheetId="4">'[5]wybrane dane finansowe 1'!#REF!</definedName>
    <definedName name="_8hfuju50m2h" localSheetId="10">'[5]wybrane dane finansowe 1'!#REF!</definedName>
    <definedName name="_8hfuju50m2h" localSheetId="19">'[5]wybrane dane finansowe 1'!#REF!</definedName>
    <definedName name="_8hfuju50m2h" localSheetId="20">'[5]wybrane dane finansowe 1'!#REF!</definedName>
    <definedName name="_8hfuju50m2h">'[5]wybrane dane finansowe 1'!#REF!</definedName>
    <definedName name="_8idedh4x9r" localSheetId="2">#REF!</definedName>
    <definedName name="_8idedh4x9r" localSheetId="4">#REF!</definedName>
    <definedName name="_8idedh4x9r" localSheetId="10">#REF!</definedName>
    <definedName name="_8idedh4x9r" localSheetId="19">#REF!</definedName>
    <definedName name="_8idedh4x9r">#REF!</definedName>
    <definedName name="_8iencb53q2i" localSheetId="2">'[5]wybrane dane finansowe 1'!#REF!</definedName>
    <definedName name="_8iencb53q2i" localSheetId="5">'[5]wybrane dane finansowe 1'!#REF!</definedName>
    <definedName name="_8iencb53q2i" localSheetId="1">'[5]wybrane dane finansowe 1'!#REF!</definedName>
    <definedName name="_8iencb53q2i" localSheetId="4">'[5]wybrane dane finansowe 1'!#REF!</definedName>
    <definedName name="_8iencb53q2i" localSheetId="10">'[5]wybrane dane finansowe 1'!#REF!</definedName>
    <definedName name="_8iencb53q2i" localSheetId="19">'[5]wybrane dane finansowe 1'!#REF!</definedName>
    <definedName name="_8iencb53q2i" localSheetId="20">'[5]wybrane dane finansowe 1'!#REF!</definedName>
    <definedName name="_8iencb53q2i">'[5]wybrane dane finansowe 1'!#REF!</definedName>
    <definedName name="_8iqvew4zl1i" localSheetId="2">'[5]wybrane dane finansowe 1'!#REF!</definedName>
    <definedName name="_8iqvew4zl1i" localSheetId="5">'[5]wybrane dane finansowe 1'!#REF!</definedName>
    <definedName name="_8iqvew4zl1i" localSheetId="1">'[5]wybrane dane finansowe 1'!#REF!</definedName>
    <definedName name="_8iqvew4zl1i" localSheetId="4">'[5]wybrane dane finansowe 1'!#REF!</definedName>
    <definedName name="_8iqvew4zl1i" localSheetId="10">'[5]wybrane dane finansowe 1'!#REF!</definedName>
    <definedName name="_8iqvew4zl1i" localSheetId="19">'[5]wybrane dane finansowe 1'!#REF!</definedName>
    <definedName name="_8iqvew4zl1i" localSheetId="20">'[5]wybrane dane finansowe 1'!#REF!</definedName>
    <definedName name="_8iqvew4zl1i">'[5]wybrane dane finansowe 1'!#REF!</definedName>
    <definedName name="_8jdwxz4y28" localSheetId="2">'[5]wybrane dane finansowe 1'!#REF!</definedName>
    <definedName name="_8jdwxz4y28" localSheetId="5">'[5]wybrane dane finansowe 1'!#REF!</definedName>
    <definedName name="_8jdwxz4y28" localSheetId="1">'[5]wybrane dane finansowe 1'!#REF!</definedName>
    <definedName name="_8jdwxz4y28" localSheetId="4">'[5]wybrane dane finansowe 1'!#REF!</definedName>
    <definedName name="_8jdwxz4y28" localSheetId="10">'[5]wybrane dane finansowe 1'!#REF!</definedName>
    <definedName name="_8jdwxz4y28" localSheetId="19">'[5]wybrane dane finansowe 1'!#REF!</definedName>
    <definedName name="_8jdwxz4y28" localSheetId="20">'[5]wybrane dane finansowe 1'!#REF!</definedName>
    <definedName name="_8jdwxz4y28">'[5]wybrane dane finansowe 1'!#REF!</definedName>
    <definedName name="_8kfjak5071k" localSheetId="2">'[5]wybrane dane finansowe 1'!#REF!</definedName>
    <definedName name="_8kfjak5071k" localSheetId="5">'[5]wybrane dane finansowe 1'!#REF!</definedName>
    <definedName name="_8kfjak5071k" localSheetId="1">'[5]wybrane dane finansowe 1'!#REF!</definedName>
    <definedName name="_8kfjak5071k" localSheetId="4">'[5]wybrane dane finansowe 1'!#REF!</definedName>
    <definedName name="_8kfjak5071k" localSheetId="10">'[5]wybrane dane finansowe 1'!#REF!</definedName>
    <definedName name="_8kfjak5071k" localSheetId="19">'[5]wybrane dane finansowe 1'!#REF!</definedName>
    <definedName name="_8kfjak5071k" localSheetId="20">'[5]wybrane dane finansowe 1'!#REF!</definedName>
    <definedName name="_8kfjak5071k">'[5]wybrane dane finansowe 1'!#REF!</definedName>
    <definedName name="_8ld9ix54j26" localSheetId="2">'[5]wybrane dane finansowe 1'!#REF!</definedName>
    <definedName name="_8ld9ix54j26" localSheetId="5">'[5]wybrane dane finansowe 1'!#REF!</definedName>
    <definedName name="_8ld9ix54j26" localSheetId="1">'[5]wybrane dane finansowe 1'!#REF!</definedName>
    <definedName name="_8ld9ix54j26" localSheetId="4">'[5]wybrane dane finansowe 1'!#REF!</definedName>
    <definedName name="_8ld9ix54j26" localSheetId="10">'[5]wybrane dane finansowe 1'!#REF!</definedName>
    <definedName name="_8ld9ix54j26" localSheetId="19">'[5]wybrane dane finansowe 1'!#REF!</definedName>
    <definedName name="_8ld9ix54j26" localSheetId="20">'[5]wybrane dane finansowe 1'!#REF!</definedName>
    <definedName name="_8ld9ix54j26">'[5]wybrane dane finansowe 1'!#REF!</definedName>
    <definedName name="_8lym9g54jy" localSheetId="2">'[5]wybrane dane finansowe 1'!#REF!</definedName>
    <definedName name="_8lym9g54jy" localSheetId="5">'[5]wybrane dane finansowe 1'!#REF!</definedName>
    <definedName name="_8lym9g54jy" localSheetId="1">'[5]wybrane dane finansowe 1'!#REF!</definedName>
    <definedName name="_8lym9g54jy" localSheetId="4">'[5]wybrane dane finansowe 1'!#REF!</definedName>
    <definedName name="_8lym9g54jy" localSheetId="10">'[5]wybrane dane finansowe 1'!#REF!</definedName>
    <definedName name="_8lym9g54jy" localSheetId="19">'[5]wybrane dane finansowe 1'!#REF!</definedName>
    <definedName name="_8lym9g54jy" localSheetId="20">'[5]wybrane dane finansowe 1'!#REF!</definedName>
    <definedName name="_8lym9g54jy">'[5]wybrane dane finansowe 1'!#REF!</definedName>
    <definedName name="_8m5wdn4y21s" localSheetId="2">'[5]wybrane dane finansowe 1'!#REF!</definedName>
    <definedName name="_8m5wdn4y21s" localSheetId="5">'[5]wybrane dane finansowe 1'!#REF!</definedName>
    <definedName name="_8m5wdn4y21s" localSheetId="1">'[5]wybrane dane finansowe 1'!#REF!</definedName>
    <definedName name="_8m5wdn4y21s" localSheetId="4">'[5]wybrane dane finansowe 1'!#REF!</definedName>
    <definedName name="_8m5wdn4y21s" localSheetId="10">'[5]wybrane dane finansowe 1'!#REF!</definedName>
    <definedName name="_8m5wdn4y21s" localSheetId="19">'[5]wybrane dane finansowe 1'!#REF!</definedName>
    <definedName name="_8m5wdn4y21s" localSheetId="20">'[5]wybrane dane finansowe 1'!#REF!</definedName>
    <definedName name="_8m5wdn4y21s">'[5]wybrane dane finansowe 1'!#REF!</definedName>
    <definedName name="_8n28zj53q2b" localSheetId="2">'[5]wybrane dane finansowe 1'!#REF!</definedName>
    <definedName name="_8n28zj53q2b" localSheetId="5">'[5]wybrane dane finansowe 1'!#REF!</definedName>
    <definedName name="_8n28zj53q2b" localSheetId="1">'[5]wybrane dane finansowe 1'!#REF!</definedName>
    <definedName name="_8n28zj53q2b" localSheetId="4">'[5]wybrane dane finansowe 1'!#REF!</definedName>
    <definedName name="_8n28zj53q2b" localSheetId="10">'[5]wybrane dane finansowe 1'!#REF!</definedName>
    <definedName name="_8n28zj53q2b" localSheetId="19">'[5]wybrane dane finansowe 1'!#REF!</definedName>
    <definedName name="_8n28zj53q2b" localSheetId="20">'[5]wybrane dane finansowe 1'!#REF!</definedName>
    <definedName name="_8n28zj53q2b">'[5]wybrane dane finansowe 1'!#REF!</definedName>
    <definedName name="_8o3da25181t" localSheetId="2">'[5]wybrane dane finansowe 1'!#REF!</definedName>
    <definedName name="_8o3da25181t" localSheetId="5">'[5]wybrane dane finansowe 1'!#REF!</definedName>
    <definedName name="_8o3da25181t" localSheetId="1">'[5]wybrane dane finansowe 1'!#REF!</definedName>
    <definedName name="_8o3da25181t" localSheetId="4">'[5]wybrane dane finansowe 1'!#REF!</definedName>
    <definedName name="_8o3da25181t" localSheetId="10">'[5]wybrane dane finansowe 1'!#REF!</definedName>
    <definedName name="_8o3da25181t" localSheetId="19">'[5]wybrane dane finansowe 1'!#REF!</definedName>
    <definedName name="_8o3da25181t" localSheetId="20">'[5]wybrane dane finansowe 1'!#REF!</definedName>
    <definedName name="_8o3da25181t">'[5]wybrane dane finansowe 1'!#REF!</definedName>
    <definedName name="_8ockt153qg" localSheetId="2">'[5]wybrane dane finansowe 1'!#REF!</definedName>
    <definedName name="_8ockt153qg" localSheetId="5">'[5]wybrane dane finansowe 1'!#REF!</definedName>
    <definedName name="_8ockt153qg" localSheetId="1">'[5]wybrane dane finansowe 1'!#REF!</definedName>
    <definedName name="_8ockt153qg" localSheetId="4">'[5]wybrane dane finansowe 1'!#REF!</definedName>
    <definedName name="_8ockt153qg" localSheetId="10">'[5]wybrane dane finansowe 1'!#REF!</definedName>
    <definedName name="_8ockt153qg" localSheetId="19">'[5]wybrane dane finansowe 1'!#REF!</definedName>
    <definedName name="_8ockt153qg" localSheetId="20">'[5]wybrane dane finansowe 1'!#REF!</definedName>
    <definedName name="_8ockt153qg">'[5]wybrane dane finansowe 1'!#REF!</definedName>
    <definedName name="_8onocr4y232" localSheetId="2">'[5]wybrane dane finansowe 1'!#REF!</definedName>
    <definedName name="_8onocr4y232" localSheetId="5">'[5]wybrane dane finansowe 1'!#REF!</definedName>
    <definedName name="_8onocr4y232" localSheetId="1">'[5]wybrane dane finansowe 1'!#REF!</definedName>
    <definedName name="_8onocr4y232" localSheetId="4">'[5]wybrane dane finansowe 1'!#REF!</definedName>
    <definedName name="_8onocr4y232" localSheetId="10">'[5]wybrane dane finansowe 1'!#REF!</definedName>
    <definedName name="_8onocr4y232" localSheetId="19">'[5]wybrane dane finansowe 1'!#REF!</definedName>
    <definedName name="_8onocr4y232" localSheetId="20">'[5]wybrane dane finansowe 1'!#REF!</definedName>
    <definedName name="_8onocr4y232">'[5]wybrane dane finansowe 1'!#REF!</definedName>
    <definedName name="_8qgn4i4zlr" localSheetId="2">'[5]wybrane dane finansowe 1'!#REF!</definedName>
    <definedName name="_8qgn4i4zlr" localSheetId="5">'[5]wybrane dane finansowe 1'!#REF!</definedName>
    <definedName name="_8qgn4i4zlr" localSheetId="1">'[5]wybrane dane finansowe 1'!#REF!</definedName>
    <definedName name="_8qgn4i4zlr" localSheetId="4">'[5]wybrane dane finansowe 1'!#REF!</definedName>
    <definedName name="_8qgn4i4zlr" localSheetId="10">'[5]wybrane dane finansowe 1'!#REF!</definedName>
    <definedName name="_8qgn4i4zlr" localSheetId="19">'[5]wybrane dane finansowe 1'!#REF!</definedName>
    <definedName name="_8qgn4i4zlr" localSheetId="20">'[5]wybrane dane finansowe 1'!#REF!</definedName>
    <definedName name="_8qgn4i4zlr">'[5]wybrane dane finansowe 1'!#REF!</definedName>
    <definedName name="_8rrhn74y237" localSheetId="2">'[5]wybrane dane finansowe 1'!#REF!</definedName>
    <definedName name="_8rrhn74y237" localSheetId="5">'[5]wybrane dane finansowe 1'!#REF!</definedName>
    <definedName name="_8rrhn74y237" localSheetId="1">'[5]wybrane dane finansowe 1'!#REF!</definedName>
    <definedName name="_8rrhn74y237" localSheetId="4">'[5]wybrane dane finansowe 1'!#REF!</definedName>
    <definedName name="_8rrhn74y237" localSheetId="10">'[5]wybrane dane finansowe 1'!#REF!</definedName>
    <definedName name="_8rrhn74y237" localSheetId="19">'[5]wybrane dane finansowe 1'!#REF!</definedName>
    <definedName name="_8rrhn74y237" localSheetId="20">'[5]wybrane dane finansowe 1'!#REF!</definedName>
    <definedName name="_8rrhn74y237">'[5]wybrane dane finansowe 1'!#REF!</definedName>
    <definedName name="_8ruzvf54j20" localSheetId="2">'[5]wybrane dane finansowe 1'!#REF!</definedName>
    <definedName name="_8ruzvf54j20" localSheetId="5">'[5]wybrane dane finansowe 1'!#REF!</definedName>
    <definedName name="_8ruzvf54j20" localSheetId="1">'[5]wybrane dane finansowe 1'!#REF!</definedName>
    <definedName name="_8ruzvf54j20" localSheetId="4">'[5]wybrane dane finansowe 1'!#REF!</definedName>
    <definedName name="_8ruzvf54j20" localSheetId="10">'[5]wybrane dane finansowe 1'!#REF!</definedName>
    <definedName name="_8ruzvf54j20" localSheetId="19">'[5]wybrane dane finansowe 1'!#REF!</definedName>
    <definedName name="_8ruzvf54j20" localSheetId="20">'[5]wybrane dane finansowe 1'!#REF!</definedName>
    <definedName name="_8ruzvf54j20">'[5]wybrane dane finansowe 1'!#REF!</definedName>
    <definedName name="_8t3fqk51819" localSheetId="2">'[5]wybrane dane finansowe 1'!#REF!</definedName>
    <definedName name="_8t3fqk51819" localSheetId="5">'[5]wybrane dane finansowe 1'!#REF!</definedName>
    <definedName name="_8t3fqk51819" localSheetId="1">'[5]wybrane dane finansowe 1'!#REF!</definedName>
    <definedName name="_8t3fqk51819" localSheetId="4">'[5]wybrane dane finansowe 1'!#REF!</definedName>
    <definedName name="_8t3fqk51819" localSheetId="10">'[5]wybrane dane finansowe 1'!#REF!</definedName>
    <definedName name="_8t3fqk51819" localSheetId="19">'[5]wybrane dane finansowe 1'!#REF!</definedName>
    <definedName name="_8t3fqk51819" localSheetId="20">'[5]wybrane dane finansowe 1'!#REF!</definedName>
    <definedName name="_8t3fqk51819">'[5]wybrane dane finansowe 1'!#REF!</definedName>
    <definedName name="_8wici354j2k" localSheetId="2">'[5]wybrane dane finansowe 1'!#REF!</definedName>
    <definedName name="_8wici354j2k" localSheetId="5">'[5]wybrane dane finansowe 1'!#REF!</definedName>
    <definedName name="_8wici354j2k" localSheetId="1">'[5]wybrane dane finansowe 1'!#REF!</definedName>
    <definedName name="_8wici354j2k" localSheetId="4">'[5]wybrane dane finansowe 1'!#REF!</definedName>
    <definedName name="_8wici354j2k" localSheetId="10">'[5]wybrane dane finansowe 1'!#REF!</definedName>
    <definedName name="_8wici354j2k" localSheetId="19">'[5]wybrane dane finansowe 1'!#REF!</definedName>
    <definedName name="_8wici354j2k" localSheetId="20">'[5]wybrane dane finansowe 1'!#REF!</definedName>
    <definedName name="_8wici354j2k">'[5]wybrane dane finansowe 1'!#REF!</definedName>
    <definedName name="_9_____mota" localSheetId="1">#REF!</definedName>
    <definedName name="_92e7kj53q1i" localSheetId="2">'[5]wybrane dane finansowe 1'!#REF!</definedName>
    <definedName name="_92e7kj53q1i" localSheetId="5">'[5]wybrane dane finansowe 1'!#REF!</definedName>
    <definedName name="_92e7kj53q1i" localSheetId="1">'[5]wybrane dane finansowe 1'!#REF!</definedName>
    <definedName name="_92e7kj53q1i" localSheetId="4">'[5]wybrane dane finansowe 1'!#REF!</definedName>
    <definedName name="_92e7kj53q1i" localSheetId="10">'[5]wybrane dane finansowe 1'!#REF!</definedName>
    <definedName name="_92e7kj53q1i" localSheetId="19">'[5]wybrane dane finansowe 1'!#REF!</definedName>
    <definedName name="_92e7kj53q1i" localSheetId="20">'[5]wybrane dane finansowe 1'!#REF!</definedName>
    <definedName name="_92e7kj53q1i">'[5]wybrane dane finansowe 1'!#REF!</definedName>
    <definedName name="_92q6gz51818" localSheetId="2">'[5]wybrane dane finansowe 1'!#REF!</definedName>
    <definedName name="_92q6gz51818" localSheetId="5">'[5]wybrane dane finansowe 1'!#REF!</definedName>
    <definedName name="_92q6gz51818" localSheetId="1">'[5]wybrane dane finansowe 1'!#REF!</definedName>
    <definedName name="_92q6gz51818" localSheetId="4">'[5]wybrane dane finansowe 1'!#REF!</definedName>
    <definedName name="_92q6gz51818" localSheetId="10">'[5]wybrane dane finansowe 1'!#REF!</definedName>
    <definedName name="_92q6gz51818" localSheetId="19">'[5]wybrane dane finansowe 1'!#REF!</definedName>
    <definedName name="_92q6gz51818" localSheetId="20">'[5]wybrane dane finansowe 1'!#REF!</definedName>
    <definedName name="_92q6gz51818">'[5]wybrane dane finansowe 1'!#REF!</definedName>
    <definedName name="_931oqc50m28" localSheetId="2">'[5]wybrane dane finansowe 1'!#REF!</definedName>
    <definedName name="_931oqc50m28" localSheetId="5">'[5]wybrane dane finansowe 1'!#REF!</definedName>
    <definedName name="_931oqc50m28" localSheetId="1">'[5]wybrane dane finansowe 1'!#REF!</definedName>
    <definedName name="_931oqc50m28" localSheetId="4">'[5]wybrane dane finansowe 1'!#REF!</definedName>
    <definedName name="_931oqc50m28" localSheetId="10">'[5]wybrane dane finansowe 1'!#REF!</definedName>
    <definedName name="_931oqc50m28" localSheetId="19">'[5]wybrane dane finansowe 1'!#REF!</definedName>
    <definedName name="_931oqc50m28" localSheetId="20">'[5]wybrane dane finansowe 1'!#REF!</definedName>
    <definedName name="_931oqc50m28">'[5]wybrane dane finansowe 1'!#REF!</definedName>
    <definedName name="_940t3o518e" localSheetId="2">'[5]wybrane dane finansowe 1'!#REF!</definedName>
    <definedName name="_940t3o518e" localSheetId="5">'[5]wybrane dane finansowe 1'!#REF!</definedName>
    <definedName name="_940t3o518e" localSheetId="1">'[5]wybrane dane finansowe 1'!#REF!</definedName>
    <definedName name="_940t3o518e" localSheetId="4">'[5]wybrane dane finansowe 1'!#REF!</definedName>
    <definedName name="_940t3o518e" localSheetId="10">'[5]wybrane dane finansowe 1'!#REF!</definedName>
    <definedName name="_940t3o518e" localSheetId="19">'[5]wybrane dane finansowe 1'!#REF!</definedName>
    <definedName name="_940t3o518e" localSheetId="20">'[5]wybrane dane finansowe 1'!#REF!</definedName>
    <definedName name="_940t3o518e">'[5]wybrane dane finansowe 1'!#REF!</definedName>
    <definedName name="_973bfx4y22s" localSheetId="2">'[5]wybrane dane finansowe 1'!#REF!</definedName>
    <definedName name="_973bfx4y22s" localSheetId="5">'[5]wybrane dane finansowe 1'!#REF!</definedName>
    <definedName name="_973bfx4y22s" localSheetId="1">'[5]wybrane dane finansowe 1'!#REF!</definedName>
    <definedName name="_973bfx4y22s" localSheetId="4">'[5]wybrane dane finansowe 1'!#REF!</definedName>
    <definedName name="_973bfx4y22s" localSheetId="10">'[5]wybrane dane finansowe 1'!#REF!</definedName>
    <definedName name="_973bfx4y22s" localSheetId="19">'[5]wybrane dane finansowe 1'!#REF!</definedName>
    <definedName name="_973bfx4y22s" localSheetId="20">'[5]wybrane dane finansowe 1'!#REF!</definedName>
    <definedName name="_973bfx4y22s">'[5]wybrane dane finansowe 1'!#REF!</definedName>
    <definedName name="_9cqbv74y21l" localSheetId="2">'[5]wybrane dane finansowe 1'!#REF!</definedName>
    <definedName name="_9cqbv74y21l" localSheetId="5">'[5]wybrane dane finansowe 1'!#REF!</definedName>
    <definedName name="_9cqbv74y21l" localSheetId="1">'[5]wybrane dane finansowe 1'!#REF!</definedName>
    <definedName name="_9cqbv74y21l" localSheetId="4">'[5]wybrane dane finansowe 1'!#REF!</definedName>
    <definedName name="_9cqbv74y21l" localSheetId="10">'[5]wybrane dane finansowe 1'!#REF!</definedName>
    <definedName name="_9cqbv74y21l" localSheetId="19">'[5]wybrane dane finansowe 1'!#REF!</definedName>
    <definedName name="_9cqbv74y21l" localSheetId="20">'[5]wybrane dane finansowe 1'!#REF!</definedName>
    <definedName name="_9cqbv74y21l">'[5]wybrane dane finansowe 1'!#REF!</definedName>
    <definedName name="_9fzab95181u" localSheetId="2">'[5]wybrane dane finansowe 1'!#REF!</definedName>
    <definedName name="_9fzab95181u" localSheetId="5">'[5]wybrane dane finansowe 1'!#REF!</definedName>
    <definedName name="_9fzab95181u" localSheetId="1">'[5]wybrane dane finansowe 1'!#REF!</definedName>
    <definedName name="_9fzab95181u" localSheetId="4">'[5]wybrane dane finansowe 1'!#REF!</definedName>
    <definedName name="_9fzab95181u" localSheetId="10">'[5]wybrane dane finansowe 1'!#REF!</definedName>
    <definedName name="_9fzab95181u" localSheetId="19">'[5]wybrane dane finansowe 1'!#REF!</definedName>
    <definedName name="_9fzab95181u" localSheetId="20">'[5]wybrane dane finansowe 1'!#REF!</definedName>
    <definedName name="_9fzab95181u">'[5]wybrane dane finansowe 1'!#REF!</definedName>
    <definedName name="_9j2fbv507r" localSheetId="2">'[5]wybrane dane finansowe 1'!#REF!</definedName>
    <definedName name="_9j2fbv507r" localSheetId="5">'[5]wybrane dane finansowe 1'!#REF!</definedName>
    <definedName name="_9j2fbv507r" localSheetId="1">'[5]wybrane dane finansowe 1'!#REF!</definedName>
    <definedName name="_9j2fbv507r" localSheetId="4">'[5]wybrane dane finansowe 1'!#REF!</definedName>
    <definedName name="_9j2fbv507r" localSheetId="10">'[5]wybrane dane finansowe 1'!#REF!</definedName>
    <definedName name="_9j2fbv507r" localSheetId="19">'[5]wybrane dane finansowe 1'!#REF!</definedName>
    <definedName name="_9j2fbv507r" localSheetId="20">'[5]wybrane dane finansowe 1'!#REF!</definedName>
    <definedName name="_9j2fbv507r">'[5]wybrane dane finansowe 1'!#REF!</definedName>
    <definedName name="_9ka1b453q20" localSheetId="2">'[5]wybrane dane finansowe 1'!#REF!</definedName>
    <definedName name="_9ka1b453q20" localSheetId="5">'[5]wybrane dane finansowe 1'!#REF!</definedName>
    <definedName name="_9ka1b453q20" localSheetId="1">'[5]wybrane dane finansowe 1'!#REF!</definedName>
    <definedName name="_9ka1b453q20" localSheetId="4">'[5]wybrane dane finansowe 1'!#REF!</definedName>
    <definedName name="_9ka1b453q20" localSheetId="10">'[5]wybrane dane finansowe 1'!#REF!</definedName>
    <definedName name="_9ka1b453q20" localSheetId="19">'[5]wybrane dane finansowe 1'!#REF!</definedName>
    <definedName name="_9ka1b453q20" localSheetId="20">'[5]wybrane dane finansowe 1'!#REF!</definedName>
    <definedName name="_9ka1b453q20">'[5]wybrane dane finansowe 1'!#REF!</definedName>
    <definedName name="_9obk1g4x9f" localSheetId="2">#REF!</definedName>
    <definedName name="_9obk1g4x9f" localSheetId="4">#REF!</definedName>
    <definedName name="_9obk1g4x9f" localSheetId="10">#REF!</definedName>
    <definedName name="_9obk1g4x9f" localSheetId="19">#REF!</definedName>
    <definedName name="_9obk1g4x9f">#REF!</definedName>
    <definedName name="_9uhxjw4y2k" localSheetId="2">'[5]wybrane dane finansowe 1'!#REF!</definedName>
    <definedName name="_9uhxjw4y2k" localSheetId="5">'[5]wybrane dane finansowe 1'!#REF!</definedName>
    <definedName name="_9uhxjw4y2k" localSheetId="1">'[5]wybrane dane finansowe 1'!#REF!</definedName>
    <definedName name="_9uhxjw4y2k" localSheetId="4">'[5]wybrane dane finansowe 1'!#REF!</definedName>
    <definedName name="_9uhxjw4y2k" localSheetId="10">'[5]wybrane dane finansowe 1'!#REF!</definedName>
    <definedName name="_9uhxjw4y2k" localSheetId="19">'[5]wybrane dane finansowe 1'!#REF!</definedName>
    <definedName name="_9uhxjw4y2k" localSheetId="20">'[5]wybrane dane finansowe 1'!#REF!</definedName>
    <definedName name="_9uhxjw4y2k">'[5]wybrane dane finansowe 1'!#REF!</definedName>
    <definedName name="_9uombz4x98" localSheetId="2">#REF!</definedName>
    <definedName name="_9uombz4x98" localSheetId="4">#REF!</definedName>
    <definedName name="_9uombz4x98" localSheetId="10">#REF!</definedName>
    <definedName name="_9uombz4x98" localSheetId="19">#REF!</definedName>
    <definedName name="_9uombz4x98">#REF!</definedName>
    <definedName name="_9xtk0n507l" localSheetId="2">'[5]wybrane dane finansowe 1'!#REF!</definedName>
    <definedName name="_9xtk0n507l" localSheetId="5">'[5]wybrane dane finansowe 1'!#REF!</definedName>
    <definedName name="_9xtk0n507l" localSheetId="1">'[5]wybrane dane finansowe 1'!#REF!</definedName>
    <definedName name="_9xtk0n507l" localSheetId="4">'[5]wybrane dane finansowe 1'!#REF!</definedName>
    <definedName name="_9xtk0n507l" localSheetId="10">'[5]wybrane dane finansowe 1'!#REF!</definedName>
    <definedName name="_9xtk0n507l" localSheetId="19">'[5]wybrane dane finansowe 1'!#REF!</definedName>
    <definedName name="_9xtk0n507l" localSheetId="20">'[5]wybrane dane finansowe 1'!#REF!</definedName>
    <definedName name="_9xtk0n507l">'[5]wybrane dane finansowe 1'!#REF!</definedName>
    <definedName name="_a09hj153619" localSheetId="2">'[5]wybrane dane finansowe 1'!#REF!</definedName>
    <definedName name="_a09hj153619" localSheetId="5">'[5]wybrane dane finansowe 1'!#REF!</definedName>
    <definedName name="_a09hj153619" localSheetId="1">'[5]wybrane dane finansowe 1'!#REF!</definedName>
    <definedName name="_a09hj153619" localSheetId="4">'[5]wybrane dane finansowe 1'!#REF!</definedName>
    <definedName name="_a09hj153619" localSheetId="10">'[5]wybrane dane finansowe 1'!#REF!</definedName>
    <definedName name="_a09hj153619" localSheetId="19">'[5]wybrane dane finansowe 1'!#REF!</definedName>
    <definedName name="_a09hj153619" localSheetId="20">'[5]wybrane dane finansowe 1'!#REF!</definedName>
    <definedName name="_a09hj153619">'[5]wybrane dane finansowe 1'!#REF!</definedName>
    <definedName name="_a2y7hx4y22v" localSheetId="2">'[5]wybrane dane finansowe 1'!#REF!</definedName>
    <definedName name="_a2y7hx4y22v" localSheetId="5">'[5]wybrane dane finansowe 1'!#REF!</definedName>
    <definedName name="_a2y7hx4y22v" localSheetId="1">'[5]wybrane dane finansowe 1'!#REF!</definedName>
    <definedName name="_a2y7hx4y22v" localSheetId="4">'[5]wybrane dane finansowe 1'!#REF!</definedName>
    <definedName name="_a2y7hx4y22v" localSheetId="10">'[5]wybrane dane finansowe 1'!#REF!</definedName>
    <definedName name="_a2y7hx4y22v" localSheetId="19">'[5]wybrane dane finansowe 1'!#REF!</definedName>
    <definedName name="_a2y7hx4y22v" localSheetId="20">'[5]wybrane dane finansowe 1'!#REF!</definedName>
    <definedName name="_a2y7hx4y22v">'[5]wybrane dane finansowe 1'!#REF!</definedName>
    <definedName name="_a3fjmr5071g" localSheetId="2">'[5]wybrane dane finansowe 1'!#REF!</definedName>
    <definedName name="_a3fjmr5071g" localSheetId="5">'[5]wybrane dane finansowe 1'!#REF!</definedName>
    <definedName name="_a3fjmr5071g" localSheetId="1">'[5]wybrane dane finansowe 1'!#REF!</definedName>
    <definedName name="_a3fjmr5071g" localSheetId="4">'[5]wybrane dane finansowe 1'!#REF!</definedName>
    <definedName name="_a3fjmr5071g" localSheetId="10">'[5]wybrane dane finansowe 1'!#REF!</definedName>
    <definedName name="_a3fjmr5071g" localSheetId="19">'[5]wybrane dane finansowe 1'!#REF!</definedName>
    <definedName name="_a3fjmr5071g" localSheetId="20">'[5]wybrane dane finansowe 1'!#REF!</definedName>
    <definedName name="_a3fjmr5071g">'[5]wybrane dane finansowe 1'!#REF!</definedName>
    <definedName name="_a55tnw54j25" localSheetId="2">'[5]wybrane dane finansowe 1'!#REF!</definedName>
    <definedName name="_a55tnw54j25" localSheetId="5">'[5]wybrane dane finansowe 1'!#REF!</definedName>
    <definedName name="_a55tnw54j25" localSheetId="1">'[5]wybrane dane finansowe 1'!#REF!</definedName>
    <definedName name="_a55tnw54j25" localSheetId="4">'[5]wybrane dane finansowe 1'!#REF!</definedName>
    <definedName name="_a55tnw54j25" localSheetId="10">'[5]wybrane dane finansowe 1'!#REF!</definedName>
    <definedName name="_a55tnw54j25" localSheetId="19">'[5]wybrane dane finansowe 1'!#REF!</definedName>
    <definedName name="_a55tnw54j25" localSheetId="20">'[5]wybrane dane finansowe 1'!#REF!</definedName>
    <definedName name="_a55tnw54j25">'[5]wybrane dane finansowe 1'!#REF!</definedName>
    <definedName name="_a854yq54j2c" localSheetId="2">'[5]wybrane dane finansowe 1'!#REF!</definedName>
    <definedName name="_a854yq54j2c" localSheetId="5">'[5]wybrane dane finansowe 1'!#REF!</definedName>
    <definedName name="_a854yq54j2c" localSheetId="1">'[5]wybrane dane finansowe 1'!#REF!</definedName>
    <definedName name="_a854yq54j2c" localSheetId="4">'[5]wybrane dane finansowe 1'!#REF!</definedName>
    <definedName name="_a854yq54j2c" localSheetId="10">'[5]wybrane dane finansowe 1'!#REF!</definedName>
    <definedName name="_a854yq54j2c" localSheetId="19">'[5]wybrane dane finansowe 1'!#REF!</definedName>
    <definedName name="_a854yq54j2c" localSheetId="20">'[5]wybrane dane finansowe 1'!#REF!</definedName>
    <definedName name="_a854yq54j2c">'[5]wybrane dane finansowe 1'!#REF!</definedName>
    <definedName name="_a9nai354ja" localSheetId="2">'[5]wybrane dane finansowe 1'!#REF!</definedName>
    <definedName name="_a9nai354ja" localSheetId="5">'[5]wybrane dane finansowe 1'!#REF!</definedName>
    <definedName name="_a9nai354ja" localSheetId="1">'[5]wybrane dane finansowe 1'!#REF!</definedName>
    <definedName name="_a9nai354ja" localSheetId="4">'[5]wybrane dane finansowe 1'!#REF!</definedName>
    <definedName name="_a9nai354ja" localSheetId="10">'[5]wybrane dane finansowe 1'!#REF!</definedName>
    <definedName name="_a9nai354ja" localSheetId="19">'[5]wybrane dane finansowe 1'!#REF!</definedName>
    <definedName name="_a9nai354ja" localSheetId="20">'[5]wybrane dane finansowe 1'!#REF!</definedName>
    <definedName name="_a9nai354ja">'[5]wybrane dane finansowe 1'!#REF!</definedName>
    <definedName name="_aa97mp53q1c" localSheetId="2">'[5]wybrane dane finansowe 1'!#REF!</definedName>
    <definedName name="_aa97mp53q1c" localSheetId="5">'[5]wybrane dane finansowe 1'!#REF!</definedName>
    <definedName name="_aa97mp53q1c" localSheetId="1">'[5]wybrane dane finansowe 1'!#REF!</definedName>
    <definedName name="_aa97mp53q1c" localSheetId="4">'[5]wybrane dane finansowe 1'!#REF!</definedName>
    <definedName name="_aa97mp53q1c" localSheetId="10">'[5]wybrane dane finansowe 1'!#REF!</definedName>
    <definedName name="_aa97mp53q1c" localSheetId="19">'[5]wybrane dane finansowe 1'!#REF!</definedName>
    <definedName name="_aa97mp53q1c" localSheetId="20">'[5]wybrane dane finansowe 1'!#REF!</definedName>
    <definedName name="_aa97mp53q1c">'[5]wybrane dane finansowe 1'!#REF!</definedName>
    <definedName name="_ab4xfo54jw" localSheetId="2">'[5]wybrane dane finansowe 1'!#REF!</definedName>
    <definedName name="_ab4xfo54jw" localSheetId="5">'[5]wybrane dane finansowe 1'!#REF!</definedName>
    <definedName name="_ab4xfo54jw" localSheetId="1">'[5]wybrane dane finansowe 1'!#REF!</definedName>
    <definedName name="_ab4xfo54jw" localSheetId="4">'[5]wybrane dane finansowe 1'!#REF!</definedName>
    <definedName name="_ab4xfo54jw" localSheetId="10">'[5]wybrane dane finansowe 1'!#REF!</definedName>
    <definedName name="_ab4xfo54jw" localSheetId="19">'[5]wybrane dane finansowe 1'!#REF!</definedName>
    <definedName name="_ab4xfo54jw" localSheetId="20">'[5]wybrane dane finansowe 1'!#REF!</definedName>
    <definedName name="_ab4xfo54jw">'[5]wybrane dane finansowe 1'!#REF!</definedName>
    <definedName name="_abref054j1s" localSheetId="2">'[5]wybrane dane finansowe 1'!#REF!</definedName>
    <definedName name="_abref054j1s" localSheetId="5">'[5]wybrane dane finansowe 1'!#REF!</definedName>
    <definedName name="_abref054j1s" localSheetId="1">'[5]wybrane dane finansowe 1'!#REF!</definedName>
    <definedName name="_abref054j1s" localSheetId="4">'[5]wybrane dane finansowe 1'!#REF!</definedName>
    <definedName name="_abref054j1s" localSheetId="10">'[5]wybrane dane finansowe 1'!#REF!</definedName>
    <definedName name="_abref054j1s" localSheetId="19">'[5]wybrane dane finansowe 1'!#REF!</definedName>
    <definedName name="_abref054j1s" localSheetId="20">'[5]wybrane dane finansowe 1'!#REF!</definedName>
    <definedName name="_abref054j1s">'[5]wybrane dane finansowe 1'!#REF!</definedName>
    <definedName name="_ac25lb50mc" localSheetId="2">'[5]wybrane dane finansowe 1'!#REF!</definedName>
    <definedName name="_ac25lb50mc" localSheetId="5">'[5]wybrane dane finansowe 1'!#REF!</definedName>
    <definedName name="_ac25lb50mc" localSheetId="1">'[5]wybrane dane finansowe 1'!#REF!</definedName>
    <definedName name="_ac25lb50mc" localSheetId="4">'[5]wybrane dane finansowe 1'!#REF!</definedName>
    <definedName name="_ac25lb50mc" localSheetId="10">'[5]wybrane dane finansowe 1'!#REF!</definedName>
    <definedName name="_ac25lb50mc" localSheetId="19">'[5]wybrane dane finansowe 1'!#REF!</definedName>
    <definedName name="_ac25lb50mc" localSheetId="20">'[5]wybrane dane finansowe 1'!#REF!</definedName>
    <definedName name="_ac25lb50mc">'[5]wybrane dane finansowe 1'!#REF!</definedName>
    <definedName name="_add58f54j2d" localSheetId="2">'[5]wybrane dane finansowe 1'!#REF!</definedName>
    <definedName name="_add58f54j2d" localSheetId="5">'[5]wybrane dane finansowe 1'!#REF!</definedName>
    <definedName name="_add58f54j2d" localSheetId="1">'[5]wybrane dane finansowe 1'!#REF!</definedName>
    <definedName name="_add58f54j2d" localSheetId="4">'[5]wybrane dane finansowe 1'!#REF!</definedName>
    <definedName name="_add58f54j2d" localSheetId="10">'[5]wybrane dane finansowe 1'!#REF!</definedName>
    <definedName name="_add58f54j2d" localSheetId="19">'[5]wybrane dane finansowe 1'!#REF!</definedName>
    <definedName name="_add58f54j2d" localSheetId="20">'[5]wybrane dane finansowe 1'!#REF!</definedName>
    <definedName name="_add58f54j2d">'[5]wybrane dane finansowe 1'!#REF!</definedName>
    <definedName name="_adnssb4y213" localSheetId="2">'[5]wybrane dane finansowe 1'!#REF!</definedName>
    <definedName name="_adnssb4y213" localSheetId="5">'[5]wybrane dane finansowe 1'!#REF!</definedName>
    <definedName name="_adnssb4y213" localSheetId="1">'[5]wybrane dane finansowe 1'!#REF!</definedName>
    <definedName name="_adnssb4y213" localSheetId="4">'[5]wybrane dane finansowe 1'!#REF!</definedName>
    <definedName name="_adnssb4y213" localSheetId="10">'[5]wybrane dane finansowe 1'!#REF!</definedName>
    <definedName name="_adnssb4y213" localSheetId="19">'[5]wybrane dane finansowe 1'!#REF!</definedName>
    <definedName name="_adnssb4y213" localSheetId="20">'[5]wybrane dane finansowe 1'!#REF!</definedName>
    <definedName name="_adnssb4y213">'[5]wybrane dane finansowe 1'!#REF!</definedName>
    <definedName name="_ah6z4b54j1a" localSheetId="2">'[5]wybrane dane finansowe 1'!#REF!</definedName>
    <definedName name="_ah6z4b54j1a" localSheetId="5">'[5]wybrane dane finansowe 1'!#REF!</definedName>
    <definedName name="_ah6z4b54j1a" localSheetId="1">'[5]wybrane dane finansowe 1'!#REF!</definedName>
    <definedName name="_ah6z4b54j1a" localSheetId="4">'[5]wybrane dane finansowe 1'!#REF!</definedName>
    <definedName name="_ah6z4b54j1a" localSheetId="10">'[5]wybrane dane finansowe 1'!#REF!</definedName>
    <definedName name="_ah6z4b54j1a" localSheetId="19">'[5]wybrane dane finansowe 1'!#REF!</definedName>
    <definedName name="_ah6z4b54j1a" localSheetId="20">'[5]wybrane dane finansowe 1'!#REF!</definedName>
    <definedName name="_ah6z4b54j1a">'[5]wybrane dane finansowe 1'!#REF!</definedName>
    <definedName name="_alg88351po" localSheetId="2">'[5]wybrane dane finansowe 1'!#REF!</definedName>
    <definedName name="_alg88351po" localSheetId="5">'[5]wybrane dane finansowe 1'!#REF!</definedName>
    <definedName name="_alg88351po" localSheetId="1">'[5]wybrane dane finansowe 1'!#REF!</definedName>
    <definedName name="_alg88351po" localSheetId="4">'[5]wybrane dane finansowe 1'!#REF!</definedName>
    <definedName name="_alg88351po" localSheetId="10">'[5]wybrane dane finansowe 1'!#REF!</definedName>
    <definedName name="_alg88351po" localSheetId="19">'[5]wybrane dane finansowe 1'!#REF!</definedName>
    <definedName name="_alg88351po" localSheetId="20">'[5]wybrane dane finansowe 1'!#REF!</definedName>
    <definedName name="_alg88351po">'[5]wybrane dane finansowe 1'!#REF!</definedName>
    <definedName name="_ALI1" localSheetId="2">#REF!</definedName>
    <definedName name="_ALI1" localSheetId="4">#REF!</definedName>
    <definedName name="_ALI1" localSheetId="10">#REF!</definedName>
    <definedName name="_ALI1" localSheetId="19">#REF!</definedName>
    <definedName name="_ALI1">#REF!</definedName>
    <definedName name="_ALI2" localSheetId="2">#REF!</definedName>
    <definedName name="_ALI2" localSheetId="4">#REF!</definedName>
    <definedName name="_ALI2" localSheetId="10">#REF!</definedName>
    <definedName name="_ALI2" localSheetId="19">#REF!</definedName>
    <definedName name="_ALI2">#REF!</definedName>
    <definedName name="_alm9sd507b" localSheetId="2">'[5]wybrane dane finansowe 1'!#REF!</definedName>
    <definedName name="_alm9sd507b" localSheetId="5">'[5]wybrane dane finansowe 1'!#REF!</definedName>
    <definedName name="_alm9sd507b" localSheetId="1">'[5]wybrane dane finansowe 1'!#REF!</definedName>
    <definedName name="_alm9sd507b" localSheetId="4">'[5]wybrane dane finansowe 1'!#REF!</definedName>
    <definedName name="_alm9sd507b" localSheetId="10">'[5]wybrane dane finansowe 1'!#REF!</definedName>
    <definedName name="_alm9sd507b" localSheetId="19">'[5]wybrane dane finansowe 1'!#REF!</definedName>
    <definedName name="_alm9sd507b" localSheetId="20">'[5]wybrane dane finansowe 1'!#REF!</definedName>
    <definedName name="_alm9sd507b">'[5]wybrane dane finansowe 1'!#REF!</definedName>
    <definedName name="_AMI1" localSheetId="2">#REF!</definedName>
    <definedName name="_AMI1" localSheetId="4">#REF!</definedName>
    <definedName name="_AMI1" localSheetId="10">#REF!</definedName>
    <definedName name="_AMI1" localSheetId="19">#REF!</definedName>
    <definedName name="_AMI1">#REF!</definedName>
    <definedName name="_AMI2" localSheetId="2">#REF!</definedName>
    <definedName name="_AMI2" localSheetId="4">#REF!</definedName>
    <definedName name="_AMI2" localSheetId="10">#REF!</definedName>
    <definedName name="_AMI2" localSheetId="19">#REF!</definedName>
    <definedName name="_AMI2">#REF!</definedName>
    <definedName name="_ano1or507a" localSheetId="2">'[5]wybrane dane finansowe 1'!#REF!</definedName>
    <definedName name="_ano1or507a" localSheetId="5">'[5]wybrane dane finansowe 1'!#REF!</definedName>
    <definedName name="_ano1or507a" localSheetId="1">'[5]wybrane dane finansowe 1'!#REF!</definedName>
    <definedName name="_ano1or507a" localSheetId="4">'[5]wybrane dane finansowe 1'!#REF!</definedName>
    <definedName name="_ano1or507a" localSheetId="10">'[5]wybrane dane finansowe 1'!#REF!</definedName>
    <definedName name="_ano1or507a" localSheetId="19">'[5]wybrane dane finansowe 1'!#REF!</definedName>
    <definedName name="_ano1or507a" localSheetId="20">'[5]wybrane dane finansowe 1'!#REF!</definedName>
    <definedName name="_ano1or507a">'[5]wybrane dane finansowe 1'!#REF!</definedName>
    <definedName name="_AOI1" localSheetId="2">#REF!</definedName>
    <definedName name="_AOI1" localSheetId="4">#REF!</definedName>
    <definedName name="_AOI1" localSheetId="10">#REF!</definedName>
    <definedName name="_AOI1" localSheetId="19">#REF!</definedName>
    <definedName name="_AOI1">#REF!</definedName>
    <definedName name="_AOI2" localSheetId="2">#REF!</definedName>
    <definedName name="_AOI2" localSheetId="4">#REF!</definedName>
    <definedName name="_AOI2" localSheetId="10">#REF!</definedName>
    <definedName name="_AOI2" localSheetId="19">#REF!</definedName>
    <definedName name="_AOI2">#REF!</definedName>
    <definedName name="_aplzg65181k" localSheetId="2">'[5]wybrane dane finansowe 1'!#REF!</definedName>
    <definedName name="_aplzg65181k" localSheetId="5">'[5]wybrane dane finansowe 1'!#REF!</definedName>
    <definedName name="_aplzg65181k" localSheetId="1">'[5]wybrane dane finansowe 1'!#REF!</definedName>
    <definedName name="_aplzg65181k" localSheetId="4">'[5]wybrane dane finansowe 1'!#REF!</definedName>
    <definedName name="_aplzg65181k" localSheetId="10">'[5]wybrane dane finansowe 1'!#REF!</definedName>
    <definedName name="_aplzg65181k" localSheetId="19">'[5]wybrane dane finansowe 1'!#REF!</definedName>
    <definedName name="_aplzg65181k" localSheetId="20">'[5]wybrane dane finansowe 1'!#REF!</definedName>
    <definedName name="_aplzg65181k">'[5]wybrane dane finansowe 1'!#REF!</definedName>
    <definedName name="_aq9xl24ysj" localSheetId="2">'[5]wybrane dane finansowe 1'!#REF!</definedName>
    <definedName name="_aq9xl24ysj" localSheetId="5">'[5]wybrane dane finansowe 1'!#REF!</definedName>
    <definedName name="_aq9xl24ysj" localSheetId="1">'[5]wybrane dane finansowe 1'!#REF!</definedName>
    <definedName name="_aq9xl24ysj" localSheetId="4">'[5]wybrane dane finansowe 1'!#REF!</definedName>
    <definedName name="_aq9xl24ysj" localSheetId="10">'[5]wybrane dane finansowe 1'!#REF!</definedName>
    <definedName name="_aq9xl24ysj" localSheetId="19">'[5]wybrane dane finansowe 1'!#REF!</definedName>
    <definedName name="_aq9xl24ysj" localSheetId="20">'[5]wybrane dane finansowe 1'!#REF!</definedName>
    <definedName name="_aq9xl24ysj">'[5]wybrane dane finansowe 1'!#REF!</definedName>
    <definedName name="_aqazn654jd" localSheetId="2">'[5]wybrane dane finansowe 1'!#REF!</definedName>
    <definedName name="_aqazn654jd" localSheetId="5">'[5]wybrane dane finansowe 1'!#REF!</definedName>
    <definedName name="_aqazn654jd" localSheetId="1">'[5]wybrane dane finansowe 1'!#REF!</definedName>
    <definedName name="_aqazn654jd" localSheetId="4">'[5]wybrane dane finansowe 1'!#REF!</definedName>
    <definedName name="_aqazn654jd" localSheetId="10">'[5]wybrane dane finansowe 1'!#REF!</definedName>
    <definedName name="_aqazn654jd" localSheetId="19">'[5]wybrane dane finansowe 1'!#REF!</definedName>
    <definedName name="_aqazn654jd" localSheetId="20">'[5]wybrane dane finansowe 1'!#REF!</definedName>
    <definedName name="_aqazn654jd">'[5]wybrane dane finansowe 1'!#REF!</definedName>
    <definedName name="_au9s9051821" localSheetId="2">'[5]wybrane dane finansowe 1'!#REF!</definedName>
    <definedName name="_au9s9051821" localSheetId="5">'[5]wybrane dane finansowe 1'!#REF!</definedName>
    <definedName name="_au9s9051821" localSheetId="1">'[5]wybrane dane finansowe 1'!#REF!</definedName>
    <definedName name="_au9s9051821" localSheetId="4">'[5]wybrane dane finansowe 1'!#REF!</definedName>
    <definedName name="_au9s9051821" localSheetId="10">'[5]wybrane dane finansowe 1'!#REF!</definedName>
    <definedName name="_au9s9051821" localSheetId="19">'[5]wybrane dane finansowe 1'!#REF!</definedName>
    <definedName name="_au9s9051821" localSheetId="20">'[5]wybrane dane finansowe 1'!#REF!</definedName>
    <definedName name="_au9s9051821">'[5]wybrane dane finansowe 1'!#REF!</definedName>
    <definedName name="_ax1feu4zlj" localSheetId="2">'[5]wybrane dane finansowe 1'!#REF!</definedName>
    <definedName name="_ax1feu4zlj" localSheetId="5">'[5]wybrane dane finansowe 1'!#REF!</definedName>
    <definedName name="_ax1feu4zlj" localSheetId="1">'[5]wybrane dane finansowe 1'!#REF!</definedName>
    <definedName name="_ax1feu4zlj" localSheetId="4">'[5]wybrane dane finansowe 1'!#REF!</definedName>
    <definedName name="_ax1feu4zlj" localSheetId="10">'[5]wybrane dane finansowe 1'!#REF!</definedName>
    <definedName name="_ax1feu4zlj" localSheetId="19">'[5]wybrane dane finansowe 1'!#REF!</definedName>
    <definedName name="_ax1feu4zlj" localSheetId="20">'[5]wybrane dane finansowe 1'!#REF!</definedName>
    <definedName name="_ax1feu4zlj">'[5]wybrane dane finansowe 1'!#REF!</definedName>
    <definedName name="_ay1qzp4zl1o" localSheetId="2">'[5]wybrane dane finansowe 1'!#REF!</definedName>
    <definedName name="_ay1qzp4zl1o" localSheetId="5">'[5]wybrane dane finansowe 1'!#REF!</definedName>
    <definedName name="_ay1qzp4zl1o" localSheetId="1">'[5]wybrane dane finansowe 1'!#REF!</definedName>
    <definedName name="_ay1qzp4zl1o" localSheetId="4">'[5]wybrane dane finansowe 1'!#REF!</definedName>
    <definedName name="_ay1qzp4zl1o" localSheetId="10">'[5]wybrane dane finansowe 1'!#REF!</definedName>
    <definedName name="_ay1qzp4zl1o" localSheetId="19">'[5]wybrane dane finansowe 1'!#REF!</definedName>
    <definedName name="_ay1qzp4zl1o" localSheetId="20">'[5]wybrane dane finansowe 1'!#REF!</definedName>
    <definedName name="_ay1qzp4zl1o">'[5]wybrane dane finansowe 1'!#REF!</definedName>
    <definedName name="_az9g1_95hezpfuu2" localSheetId="2">'[5]wybrane dane finansowe 1'!#REF!</definedName>
    <definedName name="_az9g1_95hezpfuu2" localSheetId="5">'[5]wybrane dane finansowe 1'!#REF!</definedName>
    <definedName name="_az9g1_95hezpfuu2" localSheetId="1">'[5]wybrane dane finansowe 1'!#REF!</definedName>
    <definedName name="_az9g1_95hezpfuu2" localSheetId="4">'[5]wybrane dane finansowe 1'!#REF!</definedName>
    <definedName name="_az9g1_95hezpfuu2" localSheetId="10">'[5]wybrane dane finansowe 1'!#REF!</definedName>
    <definedName name="_az9g1_95hezpfuu2" localSheetId="19">'[5]wybrane dane finansowe 1'!#REF!</definedName>
    <definedName name="_az9g1_95hezpfuu2" localSheetId="20">'[5]wybrane dane finansowe 1'!#REF!</definedName>
    <definedName name="_az9g1_95hezpfuu2">'[5]wybrane dane finansowe 1'!#REF!</definedName>
    <definedName name="_az9hi34zl19" localSheetId="2">'[5]wybrane dane finansowe 1'!#REF!</definedName>
    <definedName name="_az9hi34zl19" localSheetId="5">'[5]wybrane dane finansowe 1'!#REF!</definedName>
    <definedName name="_az9hi34zl19" localSheetId="1">'[5]wybrane dane finansowe 1'!#REF!</definedName>
    <definedName name="_az9hi34zl19" localSheetId="4">'[5]wybrane dane finansowe 1'!#REF!</definedName>
    <definedName name="_az9hi34zl19" localSheetId="10">'[5]wybrane dane finansowe 1'!#REF!</definedName>
    <definedName name="_az9hi34zl19" localSheetId="19">'[5]wybrane dane finansowe 1'!#REF!</definedName>
    <definedName name="_az9hi34zl19" localSheetId="20">'[5]wybrane dane finansowe 1'!#REF!</definedName>
    <definedName name="_az9hi34zl19">'[5]wybrane dane finansowe 1'!#REF!</definedName>
    <definedName name="_b4sc6850mj" localSheetId="2">'[5]wybrane dane finansowe 1'!#REF!</definedName>
    <definedName name="_b4sc6850mj" localSheetId="5">'[5]wybrane dane finansowe 1'!#REF!</definedName>
    <definedName name="_b4sc6850mj" localSheetId="1">'[5]wybrane dane finansowe 1'!#REF!</definedName>
    <definedName name="_b4sc6850mj" localSheetId="4">'[5]wybrane dane finansowe 1'!#REF!</definedName>
    <definedName name="_b4sc6850mj" localSheetId="10">'[5]wybrane dane finansowe 1'!#REF!</definedName>
    <definedName name="_b4sc6850mj" localSheetId="19">'[5]wybrane dane finansowe 1'!#REF!</definedName>
    <definedName name="_b4sc6850mj" localSheetId="20">'[5]wybrane dane finansowe 1'!#REF!</definedName>
    <definedName name="_b4sc6850mj">'[5]wybrane dane finansowe 1'!#REF!</definedName>
    <definedName name="_b4ymqi4zl1h" localSheetId="2">'[5]wybrane dane finansowe 1'!#REF!</definedName>
    <definedName name="_b4ymqi4zl1h" localSheetId="5">'[5]wybrane dane finansowe 1'!#REF!</definedName>
    <definedName name="_b4ymqi4zl1h" localSheetId="1">'[5]wybrane dane finansowe 1'!#REF!</definedName>
    <definedName name="_b4ymqi4zl1h" localSheetId="4">'[5]wybrane dane finansowe 1'!#REF!</definedName>
    <definedName name="_b4ymqi4zl1h" localSheetId="10">'[5]wybrane dane finansowe 1'!#REF!</definedName>
    <definedName name="_b4ymqi4zl1h" localSheetId="19">'[5]wybrane dane finansowe 1'!#REF!</definedName>
    <definedName name="_b4ymqi4zl1h" localSheetId="20">'[5]wybrane dane finansowe 1'!#REF!</definedName>
    <definedName name="_b4ymqi4zl1h">'[5]wybrane dane finansowe 1'!#REF!</definedName>
    <definedName name="_b9mrb6507u" localSheetId="2">'[5]wybrane dane finansowe 1'!#REF!</definedName>
    <definedName name="_b9mrb6507u" localSheetId="5">'[5]wybrane dane finansowe 1'!#REF!</definedName>
    <definedName name="_b9mrb6507u" localSheetId="1">'[5]wybrane dane finansowe 1'!#REF!</definedName>
    <definedName name="_b9mrb6507u" localSheetId="4">'[5]wybrane dane finansowe 1'!#REF!</definedName>
    <definedName name="_b9mrb6507u" localSheetId="10">'[5]wybrane dane finansowe 1'!#REF!</definedName>
    <definedName name="_b9mrb6507u" localSheetId="19">'[5]wybrane dane finansowe 1'!#REF!</definedName>
    <definedName name="_b9mrb6507u" localSheetId="20">'[5]wybrane dane finansowe 1'!#REF!</definedName>
    <definedName name="_b9mrb6507u">'[5]wybrane dane finansowe 1'!#REF!</definedName>
    <definedName name="_ba030s51811" localSheetId="2">'[5]wybrane dane finansowe 1'!#REF!</definedName>
    <definedName name="_ba030s51811" localSheetId="5">'[5]wybrane dane finansowe 1'!#REF!</definedName>
    <definedName name="_ba030s51811" localSheetId="1">'[5]wybrane dane finansowe 1'!#REF!</definedName>
    <definedName name="_ba030s51811" localSheetId="4">'[5]wybrane dane finansowe 1'!#REF!</definedName>
    <definedName name="_ba030s51811" localSheetId="10">'[5]wybrane dane finansowe 1'!#REF!</definedName>
    <definedName name="_ba030s51811" localSheetId="19">'[5]wybrane dane finansowe 1'!#REF!</definedName>
    <definedName name="_ba030s51811" localSheetId="20">'[5]wybrane dane finansowe 1'!#REF!</definedName>
    <definedName name="_ba030s51811">'[5]wybrane dane finansowe 1'!#REF!</definedName>
    <definedName name="_bcv4fh50m21" localSheetId="2">'[5]wybrane dane finansowe 1'!#REF!</definedName>
    <definedName name="_bcv4fh50m21" localSheetId="5">'[5]wybrane dane finansowe 1'!#REF!</definedName>
    <definedName name="_bcv4fh50m21" localSheetId="1">'[5]wybrane dane finansowe 1'!#REF!</definedName>
    <definedName name="_bcv4fh50m21" localSheetId="4">'[5]wybrane dane finansowe 1'!#REF!</definedName>
    <definedName name="_bcv4fh50m21" localSheetId="10">'[5]wybrane dane finansowe 1'!#REF!</definedName>
    <definedName name="_bcv4fh50m21" localSheetId="19">'[5]wybrane dane finansowe 1'!#REF!</definedName>
    <definedName name="_bcv4fh50m21" localSheetId="20">'[5]wybrane dane finansowe 1'!#REF!</definedName>
    <definedName name="_bcv4fh50m21">'[5]wybrane dane finansowe 1'!#REF!</definedName>
    <definedName name="_beoxxt4zl1s" localSheetId="2">'[5]wybrane dane finansowe 1'!#REF!</definedName>
    <definedName name="_beoxxt4zl1s" localSheetId="5">'[5]wybrane dane finansowe 1'!#REF!</definedName>
    <definedName name="_beoxxt4zl1s" localSheetId="1">'[5]wybrane dane finansowe 1'!#REF!</definedName>
    <definedName name="_beoxxt4zl1s" localSheetId="4">'[5]wybrane dane finansowe 1'!#REF!</definedName>
    <definedName name="_beoxxt4zl1s" localSheetId="10">'[5]wybrane dane finansowe 1'!#REF!</definedName>
    <definedName name="_beoxxt4zl1s" localSheetId="19">'[5]wybrane dane finansowe 1'!#REF!</definedName>
    <definedName name="_beoxxt4zl1s" localSheetId="20">'[5]wybrane dane finansowe 1'!#REF!</definedName>
    <definedName name="_beoxxt4zl1s">'[5]wybrane dane finansowe 1'!#REF!</definedName>
    <definedName name="_bf4lm750718" localSheetId="2">'[5]wybrane dane finansowe 1'!#REF!</definedName>
    <definedName name="_bf4lm750718" localSheetId="5">'[5]wybrane dane finansowe 1'!#REF!</definedName>
    <definedName name="_bf4lm750718" localSheetId="1">'[5]wybrane dane finansowe 1'!#REF!</definedName>
    <definedName name="_bf4lm750718" localSheetId="4">'[5]wybrane dane finansowe 1'!#REF!</definedName>
    <definedName name="_bf4lm750718" localSheetId="10">'[5]wybrane dane finansowe 1'!#REF!</definedName>
    <definedName name="_bf4lm750718" localSheetId="19">'[5]wybrane dane finansowe 1'!#REF!</definedName>
    <definedName name="_bf4lm750718" localSheetId="20">'[5]wybrane dane finansowe 1'!#REF!</definedName>
    <definedName name="_bf4lm750718">'[5]wybrane dane finansowe 1'!#REF!</definedName>
    <definedName name="_bjcssd4zlo" localSheetId="2">'[5]wybrane dane finansowe 1'!#REF!</definedName>
    <definedName name="_bjcssd4zlo" localSheetId="5">'[5]wybrane dane finansowe 1'!#REF!</definedName>
    <definedName name="_bjcssd4zlo" localSheetId="1">'[5]wybrane dane finansowe 1'!#REF!</definedName>
    <definedName name="_bjcssd4zlo" localSheetId="4">'[5]wybrane dane finansowe 1'!#REF!</definedName>
    <definedName name="_bjcssd4zlo" localSheetId="10">'[5]wybrane dane finansowe 1'!#REF!</definedName>
    <definedName name="_bjcssd4zlo" localSheetId="19">'[5]wybrane dane finansowe 1'!#REF!</definedName>
    <definedName name="_bjcssd4zlo" localSheetId="20">'[5]wybrane dane finansowe 1'!#REF!</definedName>
    <definedName name="_bjcssd4zlo">'[5]wybrane dane finansowe 1'!#REF!</definedName>
    <definedName name="_bjiia153q11" localSheetId="2">'[5]wybrane dane finansowe 1'!#REF!</definedName>
    <definedName name="_bjiia153q11" localSheetId="5">'[5]wybrane dane finansowe 1'!#REF!</definedName>
    <definedName name="_bjiia153q11" localSheetId="1">'[5]wybrane dane finansowe 1'!#REF!</definedName>
    <definedName name="_bjiia153q11" localSheetId="4">'[5]wybrane dane finansowe 1'!#REF!</definedName>
    <definedName name="_bjiia153q11" localSheetId="10">'[5]wybrane dane finansowe 1'!#REF!</definedName>
    <definedName name="_bjiia153q11" localSheetId="19">'[5]wybrane dane finansowe 1'!#REF!</definedName>
    <definedName name="_bjiia153q11" localSheetId="20">'[5]wybrane dane finansowe 1'!#REF!</definedName>
    <definedName name="_bjiia153q11">'[5]wybrane dane finansowe 1'!#REF!</definedName>
    <definedName name="_btblij4zla" localSheetId="2">'[5]wybrane dane finansowe 1'!#REF!</definedName>
    <definedName name="_btblij4zla" localSheetId="5">'[5]wybrane dane finansowe 1'!#REF!</definedName>
    <definedName name="_btblij4zla" localSheetId="1">'[5]wybrane dane finansowe 1'!#REF!</definedName>
    <definedName name="_btblij4zla" localSheetId="4">'[5]wybrane dane finansowe 1'!#REF!</definedName>
    <definedName name="_btblij4zla" localSheetId="10">'[5]wybrane dane finansowe 1'!#REF!</definedName>
    <definedName name="_btblij4zla" localSheetId="19">'[5]wybrane dane finansowe 1'!#REF!</definedName>
    <definedName name="_btblij4zla" localSheetId="20">'[5]wybrane dane finansowe 1'!#REF!</definedName>
    <definedName name="_btblij4zla">'[5]wybrane dane finansowe 1'!#REF!</definedName>
    <definedName name="_bxw28v4x9o" localSheetId="2">#REF!</definedName>
    <definedName name="_bxw28v4x9o" localSheetId="4">#REF!</definedName>
    <definedName name="_bxw28v4x9o" localSheetId="10">#REF!</definedName>
    <definedName name="_bxw28v4x9o" localSheetId="19">#REF!</definedName>
    <definedName name="_bxw28v4x9o">#REF!</definedName>
    <definedName name="_bzhhsd53q1o" localSheetId="2">'[5]wybrane dane finansowe 1'!#REF!</definedName>
    <definedName name="_bzhhsd53q1o" localSheetId="5">'[5]wybrane dane finansowe 1'!#REF!</definedName>
    <definedName name="_bzhhsd53q1o" localSheetId="1">'[5]wybrane dane finansowe 1'!#REF!</definedName>
    <definedName name="_bzhhsd53q1o" localSheetId="4">'[5]wybrane dane finansowe 1'!#REF!</definedName>
    <definedName name="_bzhhsd53q1o" localSheetId="10">'[5]wybrane dane finansowe 1'!#REF!</definedName>
    <definedName name="_bzhhsd53q1o" localSheetId="19">'[5]wybrane dane finansowe 1'!#REF!</definedName>
    <definedName name="_bzhhsd53q1o" localSheetId="20">'[5]wybrane dane finansowe 1'!#REF!</definedName>
    <definedName name="_bzhhsd53q1o">'[5]wybrane dane finansowe 1'!#REF!</definedName>
    <definedName name="_bzk2kn53qv" localSheetId="2">'[5]wybrane dane finansowe 1'!#REF!</definedName>
    <definedName name="_bzk2kn53qv" localSheetId="5">'[5]wybrane dane finansowe 1'!#REF!</definedName>
    <definedName name="_bzk2kn53qv" localSheetId="1">'[5]wybrane dane finansowe 1'!#REF!</definedName>
    <definedName name="_bzk2kn53qv" localSheetId="4">'[5]wybrane dane finansowe 1'!#REF!</definedName>
    <definedName name="_bzk2kn53qv" localSheetId="10">'[5]wybrane dane finansowe 1'!#REF!</definedName>
    <definedName name="_bzk2kn53qv" localSheetId="19">'[5]wybrane dane finansowe 1'!#REF!</definedName>
    <definedName name="_bzk2kn53qv" localSheetId="20">'[5]wybrane dane finansowe 1'!#REF!</definedName>
    <definedName name="_bzk2kn53qv">'[5]wybrane dane finansowe 1'!#REF!</definedName>
    <definedName name="_c00puh51823" localSheetId="2">'[5]wybrane dane finansowe 1'!#REF!</definedName>
    <definedName name="_c00puh51823" localSheetId="5">'[5]wybrane dane finansowe 1'!#REF!</definedName>
    <definedName name="_c00puh51823" localSheetId="1">'[5]wybrane dane finansowe 1'!#REF!</definedName>
    <definedName name="_c00puh51823" localSheetId="4">'[5]wybrane dane finansowe 1'!#REF!</definedName>
    <definedName name="_c00puh51823" localSheetId="10">'[5]wybrane dane finansowe 1'!#REF!</definedName>
    <definedName name="_c00puh51823" localSheetId="19">'[5]wybrane dane finansowe 1'!#REF!</definedName>
    <definedName name="_c00puh51823" localSheetId="20">'[5]wybrane dane finansowe 1'!#REF!</definedName>
    <definedName name="_c00puh51823">'[5]wybrane dane finansowe 1'!#REF!</definedName>
    <definedName name="_c49dm54y225" localSheetId="2">'[5]wybrane dane finansowe 1'!#REF!</definedName>
    <definedName name="_c49dm54y225" localSheetId="5">'[5]wybrane dane finansowe 1'!#REF!</definedName>
    <definedName name="_c49dm54y225" localSheetId="1">'[5]wybrane dane finansowe 1'!#REF!</definedName>
    <definedName name="_c49dm54y225" localSheetId="4">'[5]wybrane dane finansowe 1'!#REF!</definedName>
    <definedName name="_c49dm54y225" localSheetId="10">'[5]wybrane dane finansowe 1'!#REF!</definedName>
    <definedName name="_c49dm54y225" localSheetId="19">'[5]wybrane dane finansowe 1'!#REF!</definedName>
    <definedName name="_c49dm54y225" localSheetId="20">'[5]wybrane dane finansowe 1'!#REF!</definedName>
    <definedName name="_c49dm54y225">'[5]wybrane dane finansowe 1'!#REF!</definedName>
    <definedName name="_c93krs5071s" localSheetId="2">'[5]wybrane dane finansowe 1'!#REF!</definedName>
    <definedName name="_c93krs5071s" localSheetId="5">'[5]wybrane dane finansowe 1'!#REF!</definedName>
    <definedName name="_c93krs5071s" localSheetId="1">'[5]wybrane dane finansowe 1'!#REF!</definedName>
    <definedName name="_c93krs5071s" localSheetId="4">'[5]wybrane dane finansowe 1'!#REF!</definedName>
    <definedName name="_c93krs5071s" localSheetId="10">'[5]wybrane dane finansowe 1'!#REF!</definedName>
    <definedName name="_c93krs5071s" localSheetId="19">'[5]wybrane dane finansowe 1'!#REF!</definedName>
    <definedName name="_c93krs5071s" localSheetId="20">'[5]wybrane dane finansowe 1'!#REF!</definedName>
    <definedName name="_c93krs5071s">'[5]wybrane dane finansowe 1'!#REF!</definedName>
    <definedName name="_cbpmtw5072d" localSheetId="2">'[5]wybrane dane finansowe 1'!#REF!</definedName>
    <definedName name="_cbpmtw5072d" localSheetId="5">'[5]wybrane dane finansowe 1'!#REF!</definedName>
    <definedName name="_cbpmtw5072d" localSheetId="1">'[5]wybrane dane finansowe 1'!#REF!</definedName>
    <definedName name="_cbpmtw5072d" localSheetId="4">'[5]wybrane dane finansowe 1'!#REF!</definedName>
    <definedName name="_cbpmtw5072d" localSheetId="10">'[5]wybrane dane finansowe 1'!#REF!</definedName>
    <definedName name="_cbpmtw5072d" localSheetId="19">'[5]wybrane dane finansowe 1'!#REF!</definedName>
    <definedName name="_cbpmtw5072d" localSheetId="20">'[5]wybrane dane finansowe 1'!#REF!</definedName>
    <definedName name="_cbpmtw5072d">'[5]wybrane dane finansowe 1'!#REF!</definedName>
    <definedName name="_cc4q584y217" localSheetId="2">'[5]wybrane dane finansowe 1'!#REF!</definedName>
    <definedName name="_cc4q584y217" localSheetId="5">'[5]wybrane dane finansowe 1'!#REF!</definedName>
    <definedName name="_cc4q584y217" localSheetId="1">'[5]wybrane dane finansowe 1'!#REF!</definedName>
    <definedName name="_cc4q584y217" localSheetId="4">'[5]wybrane dane finansowe 1'!#REF!</definedName>
    <definedName name="_cc4q584y217" localSheetId="10">'[5]wybrane dane finansowe 1'!#REF!</definedName>
    <definedName name="_cc4q584y217" localSheetId="19">'[5]wybrane dane finansowe 1'!#REF!</definedName>
    <definedName name="_cc4q584y217" localSheetId="20">'[5]wybrane dane finansowe 1'!#REF!</definedName>
    <definedName name="_cc4q584y217">'[5]wybrane dane finansowe 1'!#REF!</definedName>
    <definedName name="_cew3u153q1l" localSheetId="2">'[5]wybrane dane finansowe 1'!#REF!</definedName>
    <definedName name="_cew3u153q1l" localSheetId="5">'[5]wybrane dane finansowe 1'!#REF!</definedName>
    <definedName name="_cew3u153q1l" localSheetId="1">'[5]wybrane dane finansowe 1'!#REF!</definedName>
    <definedName name="_cew3u153q1l" localSheetId="4">'[5]wybrane dane finansowe 1'!#REF!</definedName>
    <definedName name="_cew3u153q1l" localSheetId="10">'[5]wybrane dane finansowe 1'!#REF!</definedName>
    <definedName name="_cew3u153q1l" localSheetId="19">'[5]wybrane dane finansowe 1'!#REF!</definedName>
    <definedName name="_cew3u153q1l" localSheetId="20">'[5]wybrane dane finansowe 1'!#REF!</definedName>
    <definedName name="_cew3u153q1l">'[5]wybrane dane finansowe 1'!#REF!</definedName>
    <definedName name="_cohjqg50728" localSheetId="2">'[5]wybrane dane finansowe 1'!#REF!</definedName>
    <definedName name="_cohjqg50728" localSheetId="5">'[5]wybrane dane finansowe 1'!#REF!</definedName>
    <definedName name="_cohjqg50728" localSheetId="1">'[5]wybrane dane finansowe 1'!#REF!</definedName>
    <definedName name="_cohjqg50728" localSheetId="4">'[5]wybrane dane finansowe 1'!#REF!</definedName>
    <definedName name="_cohjqg50728" localSheetId="10">'[5]wybrane dane finansowe 1'!#REF!</definedName>
    <definedName name="_cohjqg50728" localSheetId="19">'[5]wybrane dane finansowe 1'!#REF!</definedName>
    <definedName name="_cohjqg50728" localSheetId="20">'[5]wybrane dane finansowe 1'!#REF!</definedName>
    <definedName name="_cohjqg50728">'[5]wybrane dane finansowe 1'!#REF!</definedName>
    <definedName name="_cp1usj50m2b" localSheetId="2">'[5]wybrane dane finansowe 1'!#REF!</definedName>
    <definedName name="_cp1usj50m2b" localSheetId="5">'[5]wybrane dane finansowe 1'!#REF!</definedName>
    <definedName name="_cp1usj50m2b" localSheetId="1">'[5]wybrane dane finansowe 1'!#REF!</definedName>
    <definedName name="_cp1usj50m2b" localSheetId="4">'[5]wybrane dane finansowe 1'!#REF!</definedName>
    <definedName name="_cp1usj50m2b" localSheetId="10">'[5]wybrane dane finansowe 1'!#REF!</definedName>
    <definedName name="_cp1usj50m2b" localSheetId="19">'[5]wybrane dane finansowe 1'!#REF!</definedName>
    <definedName name="_cp1usj50m2b" localSheetId="20">'[5]wybrane dane finansowe 1'!#REF!</definedName>
    <definedName name="_cp1usj50m2b">'[5]wybrane dane finansowe 1'!#REF!</definedName>
    <definedName name="_cufmxh4ysm" localSheetId="2">'[5]wybrane dane finansowe 1'!#REF!</definedName>
    <definedName name="_cufmxh4ysm" localSheetId="5">'[5]wybrane dane finansowe 1'!#REF!</definedName>
    <definedName name="_cufmxh4ysm" localSheetId="1">'[5]wybrane dane finansowe 1'!#REF!</definedName>
    <definedName name="_cufmxh4ysm" localSheetId="4">'[5]wybrane dane finansowe 1'!#REF!</definedName>
    <definedName name="_cufmxh4ysm" localSheetId="10">'[5]wybrane dane finansowe 1'!#REF!</definedName>
    <definedName name="_cufmxh4ysm" localSheetId="19">'[5]wybrane dane finansowe 1'!#REF!</definedName>
    <definedName name="_cufmxh4ysm" localSheetId="20">'[5]wybrane dane finansowe 1'!#REF!</definedName>
    <definedName name="_cufmxh4ysm">'[5]wybrane dane finansowe 1'!#REF!</definedName>
    <definedName name="_cx6l69536o" localSheetId="2">'[5]wybrane dane finansowe 1'!#REF!</definedName>
    <definedName name="_cx6l69536o" localSheetId="5">'[5]wybrane dane finansowe 1'!#REF!</definedName>
    <definedName name="_cx6l69536o" localSheetId="1">'[5]wybrane dane finansowe 1'!#REF!</definedName>
    <definedName name="_cx6l69536o" localSheetId="4">'[5]wybrane dane finansowe 1'!#REF!</definedName>
    <definedName name="_cx6l69536o" localSheetId="10">'[5]wybrane dane finansowe 1'!#REF!</definedName>
    <definedName name="_cx6l69536o" localSheetId="19">'[5]wybrane dane finansowe 1'!#REF!</definedName>
    <definedName name="_cx6l69536o" localSheetId="20">'[5]wybrane dane finansowe 1'!#REF!</definedName>
    <definedName name="_cx6l69536o">'[5]wybrane dane finansowe 1'!#REF!</definedName>
    <definedName name="_cxm2xi53q13" localSheetId="2">'[5]wybrane dane finansowe 1'!#REF!</definedName>
    <definedName name="_cxm2xi53q13" localSheetId="5">'[5]wybrane dane finansowe 1'!#REF!</definedName>
    <definedName name="_cxm2xi53q13" localSheetId="1">'[5]wybrane dane finansowe 1'!#REF!</definedName>
    <definedName name="_cxm2xi53q13" localSheetId="4">'[5]wybrane dane finansowe 1'!#REF!</definedName>
    <definedName name="_cxm2xi53q13" localSheetId="10">'[5]wybrane dane finansowe 1'!#REF!</definedName>
    <definedName name="_cxm2xi53q13" localSheetId="19">'[5]wybrane dane finansowe 1'!#REF!</definedName>
    <definedName name="_cxm2xi53q13" localSheetId="20">'[5]wybrane dane finansowe 1'!#REF!</definedName>
    <definedName name="_cxm2xi53q13">'[5]wybrane dane finansowe 1'!#REF!</definedName>
    <definedName name="_cxzk2w5072l" localSheetId="2">'[5]wybrane dane finansowe 1'!#REF!</definedName>
    <definedName name="_cxzk2w5072l" localSheetId="5">'[5]wybrane dane finansowe 1'!#REF!</definedName>
    <definedName name="_cxzk2w5072l" localSheetId="1">'[5]wybrane dane finansowe 1'!#REF!</definedName>
    <definedName name="_cxzk2w5072l" localSheetId="4">'[5]wybrane dane finansowe 1'!#REF!</definedName>
    <definedName name="_cxzk2w5072l" localSheetId="10">'[5]wybrane dane finansowe 1'!#REF!</definedName>
    <definedName name="_cxzk2w5072l" localSheetId="19">'[5]wybrane dane finansowe 1'!#REF!</definedName>
    <definedName name="_cxzk2w5072l" localSheetId="20">'[5]wybrane dane finansowe 1'!#REF!</definedName>
    <definedName name="_cxzk2w5072l">'[5]wybrane dane finansowe 1'!#REF!</definedName>
    <definedName name="_d1byk151pd" localSheetId="2">'[5]wybrane dane finansowe 1'!#REF!</definedName>
    <definedName name="_d1byk151pd" localSheetId="5">'[5]wybrane dane finansowe 1'!#REF!</definedName>
    <definedName name="_d1byk151pd" localSheetId="1">'[5]wybrane dane finansowe 1'!#REF!</definedName>
    <definedName name="_d1byk151pd" localSheetId="4">'[5]wybrane dane finansowe 1'!#REF!</definedName>
    <definedName name="_d1byk151pd" localSheetId="10">'[5]wybrane dane finansowe 1'!#REF!</definedName>
    <definedName name="_d1byk151pd" localSheetId="19">'[5]wybrane dane finansowe 1'!#REF!</definedName>
    <definedName name="_d1byk151pd" localSheetId="20">'[5]wybrane dane finansowe 1'!#REF!</definedName>
    <definedName name="_d1byk151pd">'[5]wybrane dane finansowe 1'!#REF!</definedName>
    <definedName name="_d4a0km4zl12" localSheetId="2">'[5]wybrane dane finansowe 1'!#REF!</definedName>
    <definedName name="_d4a0km4zl12" localSheetId="5">'[5]wybrane dane finansowe 1'!#REF!</definedName>
    <definedName name="_d4a0km4zl12" localSheetId="1">'[5]wybrane dane finansowe 1'!#REF!</definedName>
    <definedName name="_d4a0km4zl12" localSheetId="4">'[5]wybrane dane finansowe 1'!#REF!</definedName>
    <definedName name="_d4a0km4zl12" localSheetId="10">'[5]wybrane dane finansowe 1'!#REF!</definedName>
    <definedName name="_d4a0km4zl12" localSheetId="19">'[5]wybrane dane finansowe 1'!#REF!</definedName>
    <definedName name="_d4a0km4zl12" localSheetId="20">'[5]wybrane dane finansowe 1'!#REF!</definedName>
    <definedName name="_d4a0km4zl12">'[5]wybrane dane finansowe 1'!#REF!</definedName>
    <definedName name="_d4dy3j4zl1d" localSheetId="2">'[5]wybrane dane finansowe 1'!#REF!</definedName>
    <definedName name="_d4dy3j4zl1d" localSheetId="5">'[5]wybrane dane finansowe 1'!#REF!</definedName>
    <definedName name="_d4dy3j4zl1d" localSheetId="1">'[5]wybrane dane finansowe 1'!#REF!</definedName>
    <definedName name="_d4dy3j4zl1d" localSheetId="4">'[5]wybrane dane finansowe 1'!#REF!</definedName>
    <definedName name="_d4dy3j4zl1d" localSheetId="10">'[5]wybrane dane finansowe 1'!#REF!</definedName>
    <definedName name="_d4dy3j4zl1d" localSheetId="19">'[5]wybrane dane finansowe 1'!#REF!</definedName>
    <definedName name="_d4dy3j4zl1d" localSheetId="20">'[5]wybrane dane finansowe 1'!#REF!</definedName>
    <definedName name="_d4dy3j4zl1d">'[5]wybrane dane finansowe 1'!#REF!</definedName>
    <definedName name="_d7n43d50m1f" localSheetId="2">'[5]wybrane dane finansowe 1'!#REF!</definedName>
    <definedName name="_d7n43d50m1f" localSheetId="5">'[5]wybrane dane finansowe 1'!#REF!</definedName>
    <definedName name="_d7n43d50m1f" localSheetId="1">'[5]wybrane dane finansowe 1'!#REF!</definedName>
    <definedName name="_d7n43d50m1f" localSheetId="4">'[5]wybrane dane finansowe 1'!#REF!</definedName>
    <definedName name="_d7n43d50m1f" localSheetId="10">'[5]wybrane dane finansowe 1'!#REF!</definedName>
    <definedName name="_d7n43d50m1f" localSheetId="19">'[5]wybrane dane finansowe 1'!#REF!</definedName>
    <definedName name="_d7n43d50m1f" localSheetId="20">'[5]wybrane dane finansowe 1'!#REF!</definedName>
    <definedName name="_d7n43d50m1f">'[5]wybrane dane finansowe 1'!#REF!</definedName>
    <definedName name="_d8il095181v" localSheetId="2">'[5]wybrane dane finansowe 1'!#REF!</definedName>
    <definedName name="_d8il095181v" localSheetId="5">'[5]wybrane dane finansowe 1'!#REF!</definedName>
    <definedName name="_d8il095181v" localSheetId="1">'[5]wybrane dane finansowe 1'!#REF!</definedName>
    <definedName name="_d8il095181v" localSheetId="4">'[5]wybrane dane finansowe 1'!#REF!</definedName>
    <definedName name="_d8il095181v" localSheetId="10">'[5]wybrane dane finansowe 1'!#REF!</definedName>
    <definedName name="_d8il095181v" localSheetId="19">'[5]wybrane dane finansowe 1'!#REF!</definedName>
    <definedName name="_d8il095181v" localSheetId="20">'[5]wybrane dane finansowe 1'!#REF!</definedName>
    <definedName name="_d8il095181v">'[5]wybrane dane finansowe 1'!#REF!</definedName>
    <definedName name="_d9zpz453q17" localSheetId="2">'[5]wybrane dane finansowe 1'!#REF!</definedName>
    <definedName name="_d9zpz453q17" localSheetId="5">'[5]wybrane dane finansowe 1'!#REF!</definedName>
    <definedName name="_d9zpz453q17" localSheetId="1">'[5]wybrane dane finansowe 1'!#REF!</definedName>
    <definedName name="_d9zpz453q17" localSheetId="4">'[5]wybrane dane finansowe 1'!#REF!</definedName>
    <definedName name="_d9zpz453q17" localSheetId="10">'[5]wybrane dane finansowe 1'!#REF!</definedName>
    <definedName name="_d9zpz453q17" localSheetId="19">'[5]wybrane dane finansowe 1'!#REF!</definedName>
    <definedName name="_d9zpz453q17" localSheetId="20">'[5]wybrane dane finansowe 1'!#REF!</definedName>
    <definedName name="_d9zpz453q17">'[5]wybrane dane finansowe 1'!#REF!</definedName>
    <definedName name="_da3sip4x9y" localSheetId="2">#REF!</definedName>
    <definedName name="_da3sip4x9y" localSheetId="4">#REF!</definedName>
    <definedName name="_da3sip4x9y" localSheetId="10">#REF!</definedName>
    <definedName name="_da3sip4x9y" localSheetId="19">#REF!</definedName>
    <definedName name="_da3sip4x9y">#REF!</definedName>
    <definedName name="_DAI1" localSheetId="2">#REF!</definedName>
    <definedName name="_DAI1" localSheetId="4">#REF!</definedName>
    <definedName name="_DAI1" localSheetId="10">#REF!</definedName>
    <definedName name="_DAI1" localSheetId="19">#REF!</definedName>
    <definedName name="_DAI1">#REF!</definedName>
    <definedName name="_DAI2" localSheetId="2">#REF!</definedName>
    <definedName name="_DAI2" localSheetId="4">#REF!</definedName>
    <definedName name="_DAI2" localSheetId="10">#REF!</definedName>
    <definedName name="_DAI2" localSheetId="19">#REF!</definedName>
    <definedName name="_DAI2">#REF!</definedName>
    <definedName name="_DCI1" localSheetId="2">#REF!</definedName>
    <definedName name="_DCI1" localSheetId="4">#REF!</definedName>
    <definedName name="_DCI1" localSheetId="10">#REF!</definedName>
    <definedName name="_DCI1" localSheetId="19">#REF!</definedName>
    <definedName name="_DCI1">#REF!</definedName>
    <definedName name="_DCI2" localSheetId="2">#REF!</definedName>
    <definedName name="_DCI2" localSheetId="4">#REF!</definedName>
    <definedName name="_DCI2" localSheetId="10">#REF!</definedName>
    <definedName name="_DCI2" localSheetId="19">#REF!</definedName>
    <definedName name="_DCI2">#REF!</definedName>
    <definedName name="_dfrs1q5181i" localSheetId="2">'[5]wybrane dane finansowe 1'!#REF!</definedName>
    <definedName name="_dfrs1q5181i" localSheetId="5">'[5]wybrane dane finansowe 1'!#REF!</definedName>
    <definedName name="_dfrs1q5181i" localSheetId="1">'[5]wybrane dane finansowe 1'!#REF!</definedName>
    <definedName name="_dfrs1q5181i" localSheetId="4">'[5]wybrane dane finansowe 1'!#REF!</definedName>
    <definedName name="_dfrs1q5181i" localSheetId="10">'[5]wybrane dane finansowe 1'!#REF!</definedName>
    <definedName name="_dfrs1q5181i" localSheetId="19">'[5]wybrane dane finansowe 1'!#REF!</definedName>
    <definedName name="_dfrs1q5181i" localSheetId="20">'[5]wybrane dane finansowe 1'!#REF!</definedName>
    <definedName name="_dfrs1q5181i">'[5]wybrane dane finansowe 1'!#REF!</definedName>
    <definedName name="_dfuiln50m20" localSheetId="2">'[5]wybrane dane finansowe 1'!#REF!</definedName>
    <definedName name="_dfuiln50m20" localSheetId="5">'[5]wybrane dane finansowe 1'!#REF!</definedName>
    <definedName name="_dfuiln50m20" localSheetId="1">'[5]wybrane dane finansowe 1'!#REF!</definedName>
    <definedName name="_dfuiln50m20" localSheetId="4">'[5]wybrane dane finansowe 1'!#REF!</definedName>
    <definedName name="_dfuiln50m20" localSheetId="10">'[5]wybrane dane finansowe 1'!#REF!</definedName>
    <definedName name="_dfuiln50m20" localSheetId="19">'[5]wybrane dane finansowe 1'!#REF!</definedName>
    <definedName name="_dfuiln50m20" localSheetId="20">'[5]wybrane dane finansowe 1'!#REF!</definedName>
    <definedName name="_dfuiln50m20">'[5]wybrane dane finansowe 1'!#REF!</definedName>
    <definedName name="_dhwk4l50m13" localSheetId="2">'[5]wybrane dane finansowe 1'!#REF!</definedName>
    <definedName name="_dhwk4l50m13" localSheetId="5">'[5]wybrane dane finansowe 1'!#REF!</definedName>
    <definedName name="_dhwk4l50m13" localSheetId="1">'[5]wybrane dane finansowe 1'!#REF!</definedName>
    <definedName name="_dhwk4l50m13" localSheetId="4">'[5]wybrane dane finansowe 1'!#REF!</definedName>
    <definedName name="_dhwk4l50m13" localSheetId="10">'[5]wybrane dane finansowe 1'!#REF!</definedName>
    <definedName name="_dhwk4l50m13" localSheetId="19">'[5]wybrane dane finansowe 1'!#REF!</definedName>
    <definedName name="_dhwk4l50m13" localSheetId="20">'[5]wybrane dane finansowe 1'!#REF!</definedName>
    <definedName name="_dhwk4l50m13">'[5]wybrane dane finansowe 1'!#REF!</definedName>
    <definedName name="_djnp9v4zl16" localSheetId="2">'[5]wybrane dane finansowe 1'!#REF!</definedName>
    <definedName name="_djnp9v4zl16" localSheetId="5">'[5]wybrane dane finansowe 1'!#REF!</definedName>
    <definedName name="_djnp9v4zl16" localSheetId="1">'[5]wybrane dane finansowe 1'!#REF!</definedName>
    <definedName name="_djnp9v4zl16" localSheetId="4">'[5]wybrane dane finansowe 1'!#REF!</definedName>
    <definedName name="_djnp9v4zl16" localSheetId="10">'[5]wybrane dane finansowe 1'!#REF!</definedName>
    <definedName name="_djnp9v4zl16" localSheetId="19">'[5]wybrane dane finansowe 1'!#REF!</definedName>
    <definedName name="_djnp9v4zl16" localSheetId="20">'[5]wybrane dane finansowe 1'!#REF!</definedName>
    <definedName name="_djnp9v4zl16">'[5]wybrane dane finansowe 1'!#REF!</definedName>
    <definedName name="_dlztx24y220" localSheetId="2">'[5]wybrane dane finansowe 1'!#REF!</definedName>
    <definedName name="_dlztx24y220" localSheetId="5">'[5]wybrane dane finansowe 1'!#REF!</definedName>
    <definedName name="_dlztx24y220" localSheetId="1">'[5]wybrane dane finansowe 1'!#REF!</definedName>
    <definedName name="_dlztx24y220" localSheetId="4">'[5]wybrane dane finansowe 1'!#REF!</definedName>
    <definedName name="_dlztx24y220" localSheetId="10">'[5]wybrane dane finansowe 1'!#REF!</definedName>
    <definedName name="_dlztx24y220" localSheetId="19">'[5]wybrane dane finansowe 1'!#REF!</definedName>
    <definedName name="_dlztx24y220" localSheetId="20">'[5]wybrane dane finansowe 1'!#REF!</definedName>
    <definedName name="_dlztx24y220">'[5]wybrane dane finansowe 1'!#REF!</definedName>
    <definedName name="_dpaojn53q2t" localSheetId="2">'[5]wybrane dane finansowe 1'!#REF!</definedName>
    <definedName name="_dpaojn53q2t" localSheetId="5">'[5]wybrane dane finansowe 1'!#REF!</definedName>
    <definedName name="_dpaojn53q2t" localSheetId="1">'[5]wybrane dane finansowe 1'!#REF!</definedName>
    <definedName name="_dpaojn53q2t" localSheetId="4">'[5]wybrane dane finansowe 1'!#REF!</definedName>
    <definedName name="_dpaojn53q2t" localSheetId="10">'[5]wybrane dane finansowe 1'!#REF!</definedName>
    <definedName name="_dpaojn53q2t" localSheetId="19">'[5]wybrane dane finansowe 1'!#REF!</definedName>
    <definedName name="_dpaojn53q2t" localSheetId="20">'[5]wybrane dane finansowe 1'!#REF!</definedName>
    <definedName name="_dpaojn53q2t">'[5]wybrane dane finansowe 1'!#REF!</definedName>
    <definedName name="_dtkx2v4y21a" localSheetId="2">'[5]wybrane dane finansowe 1'!#REF!</definedName>
    <definedName name="_dtkx2v4y21a" localSheetId="5">'[5]wybrane dane finansowe 1'!#REF!</definedName>
    <definedName name="_dtkx2v4y21a" localSheetId="1">'[5]wybrane dane finansowe 1'!#REF!</definedName>
    <definedName name="_dtkx2v4y21a" localSheetId="4">'[5]wybrane dane finansowe 1'!#REF!</definedName>
    <definedName name="_dtkx2v4y21a" localSheetId="10">'[5]wybrane dane finansowe 1'!#REF!</definedName>
    <definedName name="_dtkx2v4y21a" localSheetId="19">'[5]wybrane dane finansowe 1'!#REF!</definedName>
    <definedName name="_dtkx2v4y21a" localSheetId="20">'[5]wybrane dane finansowe 1'!#REF!</definedName>
    <definedName name="_dtkx2v4y21a">'[5]wybrane dane finansowe 1'!#REF!</definedName>
    <definedName name="_dv7oj753ql" localSheetId="2">'[5]wybrane dane finansowe 1'!#REF!</definedName>
    <definedName name="_dv7oj753ql" localSheetId="5">'[5]wybrane dane finansowe 1'!#REF!</definedName>
    <definedName name="_dv7oj753ql" localSheetId="1">'[5]wybrane dane finansowe 1'!#REF!</definedName>
    <definedName name="_dv7oj753ql" localSheetId="4">'[5]wybrane dane finansowe 1'!#REF!</definedName>
    <definedName name="_dv7oj753ql" localSheetId="10">'[5]wybrane dane finansowe 1'!#REF!</definedName>
    <definedName name="_dv7oj753ql" localSheetId="19">'[5]wybrane dane finansowe 1'!#REF!</definedName>
    <definedName name="_dv7oj753ql" localSheetId="20">'[5]wybrane dane finansowe 1'!#REF!</definedName>
    <definedName name="_dv7oj753ql">'[5]wybrane dane finansowe 1'!#REF!</definedName>
    <definedName name="_dxa2yj53qc" localSheetId="2">'[5]wybrane dane finansowe 1'!#REF!</definedName>
    <definedName name="_dxa2yj53qc" localSheetId="5">'[5]wybrane dane finansowe 1'!#REF!</definedName>
    <definedName name="_dxa2yj53qc" localSheetId="1">'[5]wybrane dane finansowe 1'!#REF!</definedName>
    <definedName name="_dxa2yj53qc" localSheetId="4">'[5]wybrane dane finansowe 1'!#REF!</definedName>
    <definedName name="_dxa2yj53qc" localSheetId="10">'[5]wybrane dane finansowe 1'!#REF!</definedName>
    <definedName name="_dxa2yj53qc" localSheetId="19">'[5]wybrane dane finansowe 1'!#REF!</definedName>
    <definedName name="_dxa2yj53qc" localSheetId="20">'[5]wybrane dane finansowe 1'!#REF!</definedName>
    <definedName name="_dxa2yj53qc">'[5]wybrane dane finansowe 1'!#REF!</definedName>
    <definedName name="_dysnqb5071p" localSheetId="2">'[5]wybrane dane finansowe 1'!#REF!</definedName>
    <definedName name="_dysnqb5071p" localSheetId="5">'[5]wybrane dane finansowe 1'!#REF!</definedName>
    <definedName name="_dysnqb5071p" localSheetId="1">'[5]wybrane dane finansowe 1'!#REF!</definedName>
    <definedName name="_dysnqb5071p" localSheetId="4">'[5]wybrane dane finansowe 1'!#REF!</definedName>
    <definedName name="_dysnqb5071p" localSheetId="10">'[5]wybrane dane finansowe 1'!#REF!</definedName>
    <definedName name="_dysnqb5071p" localSheetId="19">'[5]wybrane dane finansowe 1'!#REF!</definedName>
    <definedName name="_dysnqb5071p" localSheetId="20">'[5]wybrane dane finansowe 1'!#REF!</definedName>
    <definedName name="_dysnqb5071p">'[5]wybrane dane finansowe 1'!#REF!</definedName>
    <definedName name="_e3waao54jn" localSheetId="2">'[5]wybrane dane finansowe 1'!#REF!</definedName>
    <definedName name="_e3waao54jn" localSheetId="5">'[5]wybrane dane finansowe 1'!#REF!</definedName>
    <definedName name="_e3waao54jn" localSheetId="1">'[5]wybrane dane finansowe 1'!#REF!</definedName>
    <definedName name="_e3waao54jn" localSheetId="4">'[5]wybrane dane finansowe 1'!#REF!</definedName>
    <definedName name="_e3waao54jn" localSheetId="10">'[5]wybrane dane finansowe 1'!#REF!</definedName>
    <definedName name="_e3waao54jn" localSheetId="19">'[5]wybrane dane finansowe 1'!#REF!</definedName>
    <definedName name="_e3waao54jn" localSheetId="20">'[5]wybrane dane finansowe 1'!#REF!</definedName>
    <definedName name="_e3waao54jn">'[5]wybrane dane finansowe 1'!#REF!</definedName>
    <definedName name="_e58d3n507d" localSheetId="2">'[5]wybrane dane finansowe 1'!#REF!</definedName>
    <definedName name="_e58d3n507d" localSheetId="5">'[5]wybrane dane finansowe 1'!#REF!</definedName>
    <definedName name="_e58d3n507d" localSheetId="1">'[5]wybrane dane finansowe 1'!#REF!</definedName>
    <definedName name="_e58d3n507d" localSheetId="4">'[5]wybrane dane finansowe 1'!#REF!</definedName>
    <definedName name="_e58d3n507d" localSheetId="10">'[5]wybrane dane finansowe 1'!#REF!</definedName>
    <definedName name="_e58d3n507d" localSheetId="19">'[5]wybrane dane finansowe 1'!#REF!</definedName>
    <definedName name="_e58d3n507d" localSheetId="20">'[5]wybrane dane finansowe 1'!#REF!</definedName>
    <definedName name="_e58d3n507d">'[5]wybrane dane finansowe 1'!#REF!</definedName>
    <definedName name="_e893nm4y210" localSheetId="2">'[5]wybrane dane finansowe 1'!#REF!</definedName>
    <definedName name="_e893nm4y210" localSheetId="5">'[5]wybrane dane finansowe 1'!#REF!</definedName>
    <definedName name="_e893nm4y210" localSheetId="1">'[5]wybrane dane finansowe 1'!#REF!</definedName>
    <definedName name="_e893nm4y210" localSheetId="4">'[5]wybrane dane finansowe 1'!#REF!</definedName>
    <definedName name="_e893nm4y210" localSheetId="10">'[5]wybrane dane finansowe 1'!#REF!</definedName>
    <definedName name="_e893nm4y210" localSheetId="19">'[5]wybrane dane finansowe 1'!#REF!</definedName>
    <definedName name="_e893nm4y210" localSheetId="20">'[5]wybrane dane finansowe 1'!#REF!</definedName>
    <definedName name="_e893nm4y210">'[5]wybrane dane finansowe 1'!#REF!</definedName>
    <definedName name="_e8axrz4ysh" localSheetId="2">'[5]wybrane dane finansowe 1'!#REF!</definedName>
    <definedName name="_e8axrz4ysh" localSheetId="5">'[5]wybrane dane finansowe 1'!#REF!</definedName>
    <definedName name="_e8axrz4ysh" localSheetId="1">'[5]wybrane dane finansowe 1'!#REF!</definedName>
    <definedName name="_e8axrz4ysh" localSheetId="4">'[5]wybrane dane finansowe 1'!#REF!</definedName>
    <definedName name="_e8axrz4ysh" localSheetId="10">'[5]wybrane dane finansowe 1'!#REF!</definedName>
    <definedName name="_e8axrz4ysh" localSheetId="19">'[5]wybrane dane finansowe 1'!#REF!</definedName>
    <definedName name="_e8axrz4ysh" localSheetId="20">'[5]wybrane dane finansowe 1'!#REF!</definedName>
    <definedName name="_e8axrz4ysh">'[5]wybrane dane finansowe 1'!#REF!</definedName>
    <definedName name="_eb2diu4zl1a" localSheetId="2">'[5]wybrane dane finansowe 1'!#REF!</definedName>
    <definedName name="_eb2diu4zl1a" localSheetId="5">'[5]wybrane dane finansowe 1'!#REF!</definedName>
    <definedName name="_eb2diu4zl1a" localSheetId="1">'[5]wybrane dane finansowe 1'!#REF!</definedName>
    <definedName name="_eb2diu4zl1a" localSheetId="4">'[5]wybrane dane finansowe 1'!#REF!</definedName>
    <definedName name="_eb2diu4zl1a" localSheetId="10">'[5]wybrane dane finansowe 1'!#REF!</definedName>
    <definedName name="_eb2diu4zl1a" localSheetId="19">'[5]wybrane dane finansowe 1'!#REF!</definedName>
    <definedName name="_eb2diu4zl1a" localSheetId="20">'[5]wybrane dane finansowe 1'!#REF!</definedName>
    <definedName name="_eb2diu4zl1a">'[5]wybrane dane finansowe 1'!#REF!</definedName>
    <definedName name="_edd52d5072r" localSheetId="2">'[5]wybrane dane finansowe 1'!#REF!</definedName>
    <definedName name="_edd52d5072r" localSheetId="5">'[5]wybrane dane finansowe 1'!#REF!</definedName>
    <definedName name="_edd52d5072r" localSheetId="1">'[5]wybrane dane finansowe 1'!#REF!</definedName>
    <definedName name="_edd52d5072r" localSheetId="4">'[5]wybrane dane finansowe 1'!#REF!</definedName>
    <definedName name="_edd52d5072r" localSheetId="10">'[5]wybrane dane finansowe 1'!#REF!</definedName>
    <definedName name="_edd52d5072r" localSheetId="19">'[5]wybrane dane finansowe 1'!#REF!</definedName>
    <definedName name="_edd52d5072r" localSheetId="20">'[5]wybrane dane finansowe 1'!#REF!</definedName>
    <definedName name="_edd52d5072r">'[5]wybrane dane finansowe 1'!#REF!</definedName>
    <definedName name="_edz6tg50729" localSheetId="2">'[5]wybrane dane finansowe 1'!#REF!</definedName>
    <definedName name="_edz6tg50729" localSheetId="5">'[5]wybrane dane finansowe 1'!#REF!</definedName>
    <definedName name="_edz6tg50729" localSheetId="1">'[5]wybrane dane finansowe 1'!#REF!</definedName>
    <definedName name="_edz6tg50729" localSheetId="4">'[5]wybrane dane finansowe 1'!#REF!</definedName>
    <definedName name="_edz6tg50729" localSheetId="10">'[5]wybrane dane finansowe 1'!#REF!</definedName>
    <definedName name="_edz6tg50729" localSheetId="19">'[5]wybrane dane finansowe 1'!#REF!</definedName>
    <definedName name="_edz6tg50729" localSheetId="20">'[5]wybrane dane finansowe 1'!#REF!</definedName>
    <definedName name="_edz6tg50729">'[5]wybrane dane finansowe 1'!#REF!</definedName>
    <definedName name="_eemf0254jt" localSheetId="2">'[5]wybrane dane finansowe 1'!#REF!</definedName>
    <definedName name="_eemf0254jt" localSheetId="5">'[5]wybrane dane finansowe 1'!#REF!</definedName>
    <definedName name="_eemf0254jt" localSheetId="1">'[5]wybrane dane finansowe 1'!#REF!</definedName>
    <definedName name="_eemf0254jt" localSheetId="4">'[5]wybrane dane finansowe 1'!#REF!</definedName>
    <definedName name="_eemf0254jt" localSheetId="10">'[5]wybrane dane finansowe 1'!#REF!</definedName>
    <definedName name="_eemf0254jt" localSheetId="19">'[5]wybrane dane finansowe 1'!#REF!</definedName>
    <definedName name="_eemf0254jt" localSheetId="20">'[5]wybrane dane finansowe 1'!#REF!</definedName>
    <definedName name="_eemf0254jt">'[5]wybrane dane finansowe 1'!#REF!</definedName>
    <definedName name="_ef8xt454j1z" localSheetId="2">'[5]wybrane dane finansowe 1'!#REF!</definedName>
    <definedName name="_ef8xt454j1z" localSheetId="5">'[5]wybrane dane finansowe 1'!#REF!</definedName>
    <definedName name="_ef8xt454j1z" localSheetId="1">'[5]wybrane dane finansowe 1'!#REF!</definedName>
    <definedName name="_ef8xt454j1z" localSheetId="4">'[5]wybrane dane finansowe 1'!#REF!</definedName>
    <definedName name="_ef8xt454j1z" localSheetId="10">'[5]wybrane dane finansowe 1'!#REF!</definedName>
    <definedName name="_ef8xt454j1z" localSheetId="19">'[5]wybrane dane finansowe 1'!#REF!</definedName>
    <definedName name="_ef8xt454j1z" localSheetId="20">'[5]wybrane dane finansowe 1'!#REF!</definedName>
    <definedName name="_ef8xt454j1z">'[5]wybrane dane finansowe 1'!#REF!</definedName>
    <definedName name="_eg8sxt53qd" localSheetId="2">'[5]wybrane dane finansowe 1'!#REF!</definedName>
    <definedName name="_eg8sxt53qd" localSheetId="5">'[5]wybrane dane finansowe 1'!#REF!</definedName>
    <definedName name="_eg8sxt53qd" localSheetId="1">'[5]wybrane dane finansowe 1'!#REF!</definedName>
    <definedName name="_eg8sxt53qd" localSheetId="4">'[5]wybrane dane finansowe 1'!#REF!</definedName>
    <definedName name="_eg8sxt53qd" localSheetId="10">'[5]wybrane dane finansowe 1'!#REF!</definedName>
    <definedName name="_eg8sxt53qd" localSheetId="19">'[5]wybrane dane finansowe 1'!#REF!</definedName>
    <definedName name="_eg8sxt53qd" localSheetId="20">'[5]wybrane dane finansowe 1'!#REF!</definedName>
    <definedName name="_eg8sxt53qd">'[5]wybrane dane finansowe 1'!#REF!</definedName>
    <definedName name="_egr5ex4y22t" localSheetId="2">'[5]wybrane dane finansowe 1'!#REF!</definedName>
    <definedName name="_egr5ex4y22t" localSheetId="5">'[5]wybrane dane finansowe 1'!#REF!</definedName>
    <definedName name="_egr5ex4y22t" localSheetId="1">'[5]wybrane dane finansowe 1'!#REF!</definedName>
    <definedName name="_egr5ex4y22t" localSheetId="4">'[5]wybrane dane finansowe 1'!#REF!</definedName>
    <definedName name="_egr5ex4y22t" localSheetId="10">'[5]wybrane dane finansowe 1'!#REF!</definedName>
    <definedName name="_egr5ex4y22t" localSheetId="19">'[5]wybrane dane finansowe 1'!#REF!</definedName>
    <definedName name="_egr5ex4y22t" localSheetId="20">'[5]wybrane dane finansowe 1'!#REF!</definedName>
    <definedName name="_egr5ex4y22t">'[5]wybrane dane finansowe 1'!#REF!</definedName>
    <definedName name="_ek8f1753q1e" localSheetId="2">'[5]wybrane dane finansowe 1'!#REF!</definedName>
    <definedName name="_ek8f1753q1e" localSheetId="5">'[5]wybrane dane finansowe 1'!#REF!</definedName>
    <definedName name="_ek8f1753q1e" localSheetId="1">'[5]wybrane dane finansowe 1'!#REF!</definedName>
    <definedName name="_ek8f1753q1e" localSheetId="4">'[5]wybrane dane finansowe 1'!#REF!</definedName>
    <definedName name="_ek8f1753q1e" localSheetId="10">'[5]wybrane dane finansowe 1'!#REF!</definedName>
    <definedName name="_ek8f1753q1e" localSheetId="19">'[5]wybrane dane finansowe 1'!#REF!</definedName>
    <definedName name="_ek8f1753q1e" localSheetId="20">'[5]wybrane dane finansowe 1'!#REF!</definedName>
    <definedName name="_ek8f1753q1e">'[5]wybrane dane finansowe 1'!#REF!</definedName>
    <definedName name="_ELI1" localSheetId="2">#REF!</definedName>
    <definedName name="_ELI1" localSheetId="4">#REF!</definedName>
    <definedName name="_ELI1" localSheetId="10">#REF!</definedName>
    <definedName name="_ELI1" localSheetId="19">#REF!</definedName>
    <definedName name="_ELI1">#REF!</definedName>
    <definedName name="_ELI2" localSheetId="2">#REF!</definedName>
    <definedName name="_ELI2" localSheetId="4">#REF!</definedName>
    <definedName name="_ELI2" localSheetId="10">#REF!</definedName>
    <definedName name="_ELI2" localSheetId="19">#REF!</definedName>
    <definedName name="_ELI2">#REF!</definedName>
    <definedName name="_endtbl" localSheetId="2">'[5]wybrane dane finansowe 1'!#REF!</definedName>
    <definedName name="_endtbl" localSheetId="5">'[5]wybrane dane finansowe 1'!#REF!</definedName>
    <definedName name="_endtbl" localSheetId="1">'[5]wybrane dane finansowe 1'!#REF!</definedName>
    <definedName name="_endtbl" localSheetId="4">'[5]wybrane dane finansowe 1'!#REF!</definedName>
    <definedName name="_endtbl" localSheetId="10">'[5]wybrane dane finansowe 1'!#REF!</definedName>
    <definedName name="_endtbl" localSheetId="19">'[5]wybrane dane finansowe 1'!#REF!</definedName>
    <definedName name="_endtbl" localSheetId="20">'[5]wybrane dane finansowe 1'!#REF!</definedName>
    <definedName name="_endtbl">'[5]wybrane dane finansowe 1'!#REF!</definedName>
    <definedName name="_endtbl10" localSheetId="2">'[5]wybrane dane finansowe 1'!#REF!</definedName>
    <definedName name="_endtbl10" localSheetId="5">'[5]wybrane dane finansowe 1'!#REF!</definedName>
    <definedName name="_endtbl10" localSheetId="1">'[5]wybrane dane finansowe 1'!#REF!</definedName>
    <definedName name="_endtbl10" localSheetId="4">'[5]wybrane dane finansowe 1'!#REF!</definedName>
    <definedName name="_endtbl10" localSheetId="10">'[5]wybrane dane finansowe 1'!#REF!</definedName>
    <definedName name="_endtbl10" localSheetId="19">'[5]wybrane dane finansowe 1'!#REF!</definedName>
    <definedName name="_endtbl10" localSheetId="20">'[5]wybrane dane finansowe 1'!#REF!</definedName>
    <definedName name="_endtbl10">'[5]wybrane dane finansowe 1'!#REF!</definedName>
    <definedName name="_endtbl11" localSheetId="2">'[5]wybrane dane finansowe 1'!#REF!</definedName>
    <definedName name="_endtbl11" localSheetId="5">'[5]wybrane dane finansowe 1'!#REF!</definedName>
    <definedName name="_endtbl11" localSheetId="1">'[5]wybrane dane finansowe 1'!#REF!</definedName>
    <definedName name="_endtbl11" localSheetId="4">'[5]wybrane dane finansowe 1'!#REF!</definedName>
    <definedName name="_endtbl11" localSheetId="10">'[5]wybrane dane finansowe 1'!#REF!</definedName>
    <definedName name="_endtbl11" localSheetId="19">'[5]wybrane dane finansowe 1'!#REF!</definedName>
    <definedName name="_endtbl11" localSheetId="20">'[5]wybrane dane finansowe 1'!#REF!</definedName>
    <definedName name="_endtbl11">'[5]wybrane dane finansowe 1'!#REF!</definedName>
    <definedName name="_endtbl12" localSheetId="2">'[5]wybrane dane finansowe 1'!#REF!</definedName>
    <definedName name="_endtbl12" localSheetId="5">'[5]wybrane dane finansowe 1'!#REF!</definedName>
    <definedName name="_endtbl12" localSheetId="1">'[5]wybrane dane finansowe 1'!#REF!</definedName>
    <definedName name="_endtbl12" localSheetId="4">'[5]wybrane dane finansowe 1'!#REF!</definedName>
    <definedName name="_endtbl12" localSheetId="10">'[5]wybrane dane finansowe 1'!#REF!</definedName>
    <definedName name="_endtbl12" localSheetId="19">'[5]wybrane dane finansowe 1'!#REF!</definedName>
    <definedName name="_endtbl12" localSheetId="20">'[5]wybrane dane finansowe 1'!#REF!</definedName>
    <definedName name="_endtbl12">'[5]wybrane dane finansowe 1'!#REF!</definedName>
    <definedName name="_endtbl13" localSheetId="2">'[5]wybrane dane finansowe 1'!#REF!</definedName>
    <definedName name="_endtbl13" localSheetId="5">'[5]wybrane dane finansowe 1'!#REF!</definedName>
    <definedName name="_endtbl13" localSheetId="1">'[5]wybrane dane finansowe 1'!#REF!</definedName>
    <definedName name="_endtbl13" localSheetId="4">'[5]wybrane dane finansowe 1'!#REF!</definedName>
    <definedName name="_endtbl13" localSheetId="10">'[5]wybrane dane finansowe 1'!#REF!</definedName>
    <definedName name="_endtbl13" localSheetId="19">'[5]wybrane dane finansowe 1'!#REF!</definedName>
    <definedName name="_endtbl13" localSheetId="20">'[5]wybrane dane finansowe 1'!#REF!</definedName>
    <definedName name="_endtbl13">'[5]wybrane dane finansowe 1'!#REF!</definedName>
    <definedName name="_endtbl2" localSheetId="2">#REF!</definedName>
    <definedName name="_endtbl2" localSheetId="4">#REF!</definedName>
    <definedName name="_endtbl2" localSheetId="10">#REF!</definedName>
    <definedName name="_endtbl2" localSheetId="19">#REF!</definedName>
    <definedName name="_endtbl2">#REF!</definedName>
    <definedName name="_endtbl4" localSheetId="2">'[5]wybrane dane finansowe 1'!#REF!</definedName>
    <definedName name="_endtbl4" localSheetId="5">'[5]wybrane dane finansowe 1'!#REF!</definedName>
    <definedName name="_endtbl4" localSheetId="1">'[5]wybrane dane finansowe 1'!#REF!</definedName>
    <definedName name="_endtbl4" localSheetId="4">'[5]wybrane dane finansowe 1'!#REF!</definedName>
    <definedName name="_endtbl4" localSheetId="10">'[5]wybrane dane finansowe 1'!#REF!</definedName>
    <definedName name="_endtbl4" localSheetId="19">'[5]wybrane dane finansowe 1'!#REF!</definedName>
    <definedName name="_endtbl4" localSheetId="20">'[5]wybrane dane finansowe 1'!#REF!</definedName>
    <definedName name="_endtbl4">'[5]wybrane dane finansowe 1'!#REF!</definedName>
    <definedName name="_endtbl5" localSheetId="2">'[5]wybrane dane finansowe 1'!#REF!</definedName>
    <definedName name="_endtbl5" localSheetId="5">'[5]wybrane dane finansowe 1'!#REF!</definedName>
    <definedName name="_endtbl5" localSheetId="1">'[5]wybrane dane finansowe 1'!#REF!</definedName>
    <definedName name="_endtbl5" localSheetId="4">'[5]wybrane dane finansowe 1'!#REF!</definedName>
    <definedName name="_endtbl5" localSheetId="10">'[5]wybrane dane finansowe 1'!#REF!</definedName>
    <definedName name="_endtbl5" localSheetId="19">'[5]wybrane dane finansowe 1'!#REF!</definedName>
    <definedName name="_endtbl5" localSheetId="20">'[5]wybrane dane finansowe 1'!#REF!</definedName>
    <definedName name="_endtbl5">'[5]wybrane dane finansowe 1'!#REF!</definedName>
    <definedName name="_endtbl6" localSheetId="2">'[5]wybrane dane finansowe 1'!#REF!</definedName>
    <definedName name="_endtbl6" localSheetId="5">'[5]wybrane dane finansowe 1'!#REF!</definedName>
    <definedName name="_endtbl6" localSheetId="1">'[5]wybrane dane finansowe 1'!#REF!</definedName>
    <definedName name="_endtbl6" localSheetId="4">'[5]wybrane dane finansowe 1'!#REF!</definedName>
    <definedName name="_endtbl6" localSheetId="10">'[5]wybrane dane finansowe 1'!#REF!</definedName>
    <definedName name="_endtbl6" localSheetId="19">'[5]wybrane dane finansowe 1'!#REF!</definedName>
    <definedName name="_endtbl6" localSheetId="20">'[5]wybrane dane finansowe 1'!#REF!</definedName>
    <definedName name="_endtbl6">'[5]wybrane dane finansowe 1'!#REF!</definedName>
    <definedName name="_endtbl7" localSheetId="2">'[5]wybrane dane finansowe 1'!#REF!</definedName>
    <definedName name="_endtbl7" localSheetId="5">'[5]wybrane dane finansowe 1'!#REF!</definedName>
    <definedName name="_endtbl7" localSheetId="1">'[5]wybrane dane finansowe 1'!#REF!</definedName>
    <definedName name="_endtbl7" localSheetId="4">'[5]wybrane dane finansowe 1'!#REF!</definedName>
    <definedName name="_endtbl7" localSheetId="10">'[5]wybrane dane finansowe 1'!#REF!</definedName>
    <definedName name="_endtbl7" localSheetId="19">'[5]wybrane dane finansowe 1'!#REF!</definedName>
    <definedName name="_endtbl7" localSheetId="20">'[5]wybrane dane finansowe 1'!#REF!</definedName>
    <definedName name="_endtbl7">'[5]wybrane dane finansowe 1'!#REF!</definedName>
    <definedName name="_endtbl8" localSheetId="2">'[5]wybrane dane finansowe 1'!#REF!</definedName>
    <definedName name="_endtbl8" localSheetId="5">'[5]wybrane dane finansowe 1'!#REF!</definedName>
    <definedName name="_endtbl8" localSheetId="1">'[5]wybrane dane finansowe 1'!#REF!</definedName>
    <definedName name="_endtbl8" localSheetId="4">'[5]wybrane dane finansowe 1'!#REF!</definedName>
    <definedName name="_endtbl8" localSheetId="10">'[5]wybrane dane finansowe 1'!#REF!</definedName>
    <definedName name="_endtbl8" localSheetId="19">'[5]wybrane dane finansowe 1'!#REF!</definedName>
    <definedName name="_endtbl8" localSheetId="20">'[5]wybrane dane finansowe 1'!#REF!</definedName>
    <definedName name="_endtbl8">'[5]wybrane dane finansowe 1'!#REF!</definedName>
    <definedName name="_endtbl9" localSheetId="2">'[5]wybrane dane finansowe 1'!#REF!</definedName>
    <definedName name="_endtbl9" localSheetId="5">'[5]wybrane dane finansowe 1'!#REF!</definedName>
    <definedName name="_endtbl9" localSheetId="1">'[5]wybrane dane finansowe 1'!#REF!</definedName>
    <definedName name="_endtbl9" localSheetId="4">'[5]wybrane dane finansowe 1'!#REF!</definedName>
    <definedName name="_endtbl9" localSheetId="10">'[5]wybrane dane finansowe 1'!#REF!</definedName>
    <definedName name="_endtbl9" localSheetId="19">'[5]wybrane dane finansowe 1'!#REF!</definedName>
    <definedName name="_endtbl9" localSheetId="20">'[5]wybrane dane finansowe 1'!#REF!</definedName>
    <definedName name="_endtbl9">'[5]wybrane dane finansowe 1'!#REF!</definedName>
    <definedName name="_eppk7550717" localSheetId="2">'[5]wybrane dane finansowe 1'!#REF!</definedName>
    <definedName name="_eppk7550717" localSheetId="5">'[5]wybrane dane finansowe 1'!#REF!</definedName>
    <definedName name="_eppk7550717" localSheetId="1">'[5]wybrane dane finansowe 1'!#REF!</definedName>
    <definedName name="_eppk7550717" localSheetId="4">'[5]wybrane dane finansowe 1'!#REF!</definedName>
    <definedName name="_eppk7550717" localSheetId="10">'[5]wybrane dane finansowe 1'!#REF!</definedName>
    <definedName name="_eppk7550717" localSheetId="19">'[5]wybrane dane finansowe 1'!#REF!</definedName>
    <definedName name="_eppk7550717" localSheetId="20">'[5]wybrane dane finansowe 1'!#REF!</definedName>
    <definedName name="_eppk7550717">'[5]wybrane dane finansowe 1'!#REF!</definedName>
    <definedName name="_eqpiq94y21y" localSheetId="2">'[5]wybrane dane finansowe 1'!#REF!</definedName>
    <definedName name="_eqpiq94y21y" localSheetId="5">'[5]wybrane dane finansowe 1'!#REF!</definedName>
    <definedName name="_eqpiq94y21y" localSheetId="1">'[5]wybrane dane finansowe 1'!#REF!</definedName>
    <definedName name="_eqpiq94y21y" localSheetId="4">'[5]wybrane dane finansowe 1'!#REF!</definedName>
    <definedName name="_eqpiq94y21y" localSheetId="10">'[5]wybrane dane finansowe 1'!#REF!</definedName>
    <definedName name="_eqpiq94y21y" localSheetId="19">'[5]wybrane dane finansowe 1'!#REF!</definedName>
    <definedName name="_eqpiq94y21y" localSheetId="20">'[5]wybrane dane finansowe 1'!#REF!</definedName>
    <definedName name="_eqpiq94y21y">'[5]wybrane dane finansowe 1'!#REF!</definedName>
    <definedName name="_es09xg51817" localSheetId="2">'[5]wybrane dane finansowe 1'!#REF!</definedName>
    <definedName name="_es09xg51817" localSheetId="5">'[5]wybrane dane finansowe 1'!#REF!</definedName>
    <definedName name="_es09xg51817" localSheetId="1">'[5]wybrane dane finansowe 1'!#REF!</definedName>
    <definedName name="_es09xg51817" localSheetId="4">'[5]wybrane dane finansowe 1'!#REF!</definedName>
    <definedName name="_es09xg51817" localSheetId="10">'[5]wybrane dane finansowe 1'!#REF!</definedName>
    <definedName name="_es09xg51817" localSheetId="19">'[5]wybrane dane finansowe 1'!#REF!</definedName>
    <definedName name="_es09xg51817" localSheetId="20">'[5]wybrane dane finansowe 1'!#REF!</definedName>
    <definedName name="_es09xg51817">'[5]wybrane dane finansowe 1'!#REF!</definedName>
    <definedName name="_esi2kv53qy" localSheetId="2">'[5]wybrane dane finansowe 1'!#REF!</definedName>
    <definedName name="_esi2kv53qy" localSheetId="5">'[5]wybrane dane finansowe 1'!#REF!</definedName>
    <definedName name="_esi2kv53qy" localSheetId="1">'[5]wybrane dane finansowe 1'!#REF!</definedName>
    <definedName name="_esi2kv53qy" localSheetId="4">'[5]wybrane dane finansowe 1'!#REF!</definedName>
    <definedName name="_esi2kv53qy" localSheetId="10">'[5]wybrane dane finansowe 1'!#REF!</definedName>
    <definedName name="_esi2kv53qy" localSheetId="19">'[5]wybrane dane finansowe 1'!#REF!</definedName>
    <definedName name="_esi2kv53qy" localSheetId="20">'[5]wybrane dane finansowe 1'!#REF!</definedName>
    <definedName name="_esi2kv53qy">'[5]wybrane dane finansowe 1'!#REF!</definedName>
    <definedName name="_etx8tb51pk" localSheetId="2">'[5]wybrane dane finansowe 1'!#REF!</definedName>
    <definedName name="_etx8tb51pk" localSheetId="5">'[5]wybrane dane finansowe 1'!#REF!</definedName>
    <definedName name="_etx8tb51pk" localSheetId="1">'[5]wybrane dane finansowe 1'!#REF!</definedName>
    <definedName name="_etx8tb51pk" localSheetId="4">'[5]wybrane dane finansowe 1'!#REF!</definedName>
    <definedName name="_etx8tb51pk" localSheetId="10">'[5]wybrane dane finansowe 1'!#REF!</definedName>
    <definedName name="_etx8tb51pk" localSheetId="19">'[5]wybrane dane finansowe 1'!#REF!</definedName>
    <definedName name="_etx8tb51pk" localSheetId="20">'[5]wybrane dane finansowe 1'!#REF!</definedName>
    <definedName name="_etx8tb51pk">'[5]wybrane dane finansowe 1'!#REF!</definedName>
    <definedName name="_ew6mn75181m" localSheetId="2">'[5]wybrane dane finansowe 1'!#REF!</definedName>
    <definedName name="_ew6mn75181m" localSheetId="5">'[5]wybrane dane finansowe 1'!#REF!</definedName>
    <definedName name="_ew6mn75181m" localSheetId="1">'[5]wybrane dane finansowe 1'!#REF!</definedName>
    <definedName name="_ew6mn75181m" localSheetId="4">'[5]wybrane dane finansowe 1'!#REF!</definedName>
    <definedName name="_ew6mn75181m" localSheetId="10">'[5]wybrane dane finansowe 1'!#REF!</definedName>
    <definedName name="_ew6mn75181m" localSheetId="19">'[5]wybrane dane finansowe 1'!#REF!</definedName>
    <definedName name="_ew6mn75181m" localSheetId="20">'[5]wybrane dane finansowe 1'!#REF!</definedName>
    <definedName name="_ew6mn75181m">'[5]wybrane dane finansowe 1'!#REF!</definedName>
    <definedName name="_ezb82w50m2i" localSheetId="2">'[5]wybrane dane finansowe 1'!#REF!</definedName>
    <definedName name="_ezb82w50m2i" localSheetId="5">'[5]wybrane dane finansowe 1'!#REF!</definedName>
    <definedName name="_ezb82w50m2i" localSheetId="1">'[5]wybrane dane finansowe 1'!#REF!</definedName>
    <definedName name="_ezb82w50m2i" localSheetId="4">'[5]wybrane dane finansowe 1'!#REF!</definedName>
    <definedName name="_ezb82w50m2i" localSheetId="10">'[5]wybrane dane finansowe 1'!#REF!</definedName>
    <definedName name="_ezb82w50m2i" localSheetId="19">'[5]wybrane dane finansowe 1'!#REF!</definedName>
    <definedName name="_ezb82w50m2i" localSheetId="20">'[5]wybrane dane finansowe 1'!#REF!</definedName>
    <definedName name="_ezb82w50m2i">'[5]wybrane dane finansowe 1'!#REF!</definedName>
    <definedName name="_f0f41650m2j" localSheetId="2">'[5]wybrane dane finansowe 1'!#REF!</definedName>
    <definedName name="_f0f41650m2j" localSheetId="5">'[5]wybrane dane finansowe 1'!#REF!</definedName>
    <definedName name="_f0f41650m2j" localSheetId="1">'[5]wybrane dane finansowe 1'!#REF!</definedName>
    <definedName name="_f0f41650m2j" localSheetId="4">'[5]wybrane dane finansowe 1'!#REF!</definedName>
    <definedName name="_f0f41650m2j" localSheetId="10">'[5]wybrane dane finansowe 1'!#REF!</definedName>
    <definedName name="_f0f41650m2j" localSheetId="19">'[5]wybrane dane finansowe 1'!#REF!</definedName>
    <definedName name="_f0f41650m2j" localSheetId="20">'[5]wybrane dane finansowe 1'!#REF!</definedName>
    <definedName name="_f0f41650m2j">'[5]wybrane dane finansowe 1'!#REF!</definedName>
    <definedName name="_f1l2n853qn" localSheetId="2">'[5]wybrane dane finansowe 1'!#REF!</definedName>
    <definedName name="_f1l2n853qn" localSheetId="5">'[5]wybrane dane finansowe 1'!#REF!</definedName>
    <definedName name="_f1l2n853qn" localSheetId="1">'[5]wybrane dane finansowe 1'!#REF!</definedName>
    <definedName name="_f1l2n853qn" localSheetId="4">'[5]wybrane dane finansowe 1'!#REF!</definedName>
    <definedName name="_f1l2n853qn" localSheetId="10">'[5]wybrane dane finansowe 1'!#REF!</definedName>
    <definedName name="_f1l2n853qn" localSheetId="19">'[5]wybrane dane finansowe 1'!#REF!</definedName>
    <definedName name="_f1l2n853qn" localSheetId="20">'[5]wybrane dane finansowe 1'!#REF!</definedName>
    <definedName name="_f1l2n853qn">'[5]wybrane dane finansowe 1'!#REF!</definedName>
    <definedName name="_f1pn4v50m17" localSheetId="2">'[5]wybrane dane finansowe 1'!#REF!</definedName>
    <definedName name="_f1pn4v50m17" localSheetId="5">'[5]wybrane dane finansowe 1'!#REF!</definedName>
    <definedName name="_f1pn4v50m17" localSheetId="1">'[5]wybrane dane finansowe 1'!#REF!</definedName>
    <definedName name="_f1pn4v50m17" localSheetId="4">'[5]wybrane dane finansowe 1'!#REF!</definedName>
    <definedName name="_f1pn4v50m17" localSheetId="10">'[5]wybrane dane finansowe 1'!#REF!</definedName>
    <definedName name="_f1pn4v50m17" localSheetId="19">'[5]wybrane dane finansowe 1'!#REF!</definedName>
    <definedName name="_f1pn4v50m17" localSheetId="20">'[5]wybrane dane finansowe 1'!#REF!</definedName>
    <definedName name="_f1pn4v50m17">'[5]wybrane dane finansowe 1'!#REF!</definedName>
    <definedName name="_f51tul50710" localSheetId="2">'[5]wybrane dane finansowe 1'!#REF!</definedName>
    <definedName name="_f51tul50710" localSheetId="5">'[5]wybrane dane finansowe 1'!#REF!</definedName>
    <definedName name="_f51tul50710" localSheetId="1">'[5]wybrane dane finansowe 1'!#REF!</definedName>
    <definedName name="_f51tul50710" localSheetId="4">'[5]wybrane dane finansowe 1'!#REF!</definedName>
    <definedName name="_f51tul50710" localSheetId="10">'[5]wybrane dane finansowe 1'!#REF!</definedName>
    <definedName name="_f51tul50710" localSheetId="19">'[5]wybrane dane finansowe 1'!#REF!</definedName>
    <definedName name="_f51tul50710" localSheetId="20">'[5]wybrane dane finansowe 1'!#REF!</definedName>
    <definedName name="_f51tul50710">'[5]wybrane dane finansowe 1'!#REF!</definedName>
    <definedName name="_f61ave50m2c" localSheetId="2">'[5]wybrane dane finansowe 1'!#REF!</definedName>
    <definedName name="_f61ave50m2c" localSheetId="5">'[5]wybrane dane finansowe 1'!#REF!</definedName>
    <definedName name="_f61ave50m2c" localSheetId="1">'[5]wybrane dane finansowe 1'!#REF!</definedName>
    <definedName name="_f61ave50m2c" localSheetId="4">'[5]wybrane dane finansowe 1'!#REF!</definedName>
    <definedName name="_f61ave50m2c" localSheetId="10">'[5]wybrane dane finansowe 1'!#REF!</definedName>
    <definedName name="_f61ave50m2c" localSheetId="19">'[5]wybrane dane finansowe 1'!#REF!</definedName>
    <definedName name="_f61ave50m2c" localSheetId="20">'[5]wybrane dane finansowe 1'!#REF!</definedName>
    <definedName name="_f61ave50m2c">'[5]wybrane dane finansowe 1'!#REF!</definedName>
    <definedName name="_f6y0z0536w" localSheetId="2">'[5]wybrane dane finansowe 1'!#REF!</definedName>
    <definedName name="_f6y0z0536w" localSheetId="5">'[5]wybrane dane finansowe 1'!#REF!</definedName>
    <definedName name="_f6y0z0536w" localSheetId="1">'[5]wybrane dane finansowe 1'!#REF!</definedName>
    <definedName name="_f6y0z0536w" localSheetId="4">'[5]wybrane dane finansowe 1'!#REF!</definedName>
    <definedName name="_f6y0z0536w" localSheetId="10">'[5]wybrane dane finansowe 1'!#REF!</definedName>
    <definedName name="_f6y0z0536w" localSheetId="19">'[5]wybrane dane finansowe 1'!#REF!</definedName>
    <definedName name="_f6y0z0536w" localSheetId="20">'[5]wybrane dane finansowe 1'!#REF!</definedName>
    <definedName name="_f6y0z0536w">'[5]wybrane dane finansowe 1'!#REF!</definedName>
    <definedName name="_f7vh1654jq" localSheetId="2">'[5]wybrane dane finansowe 1'!#REF!</definedName>
    <definedName name="_f7vh1654jq" localSheetId="5">'[5]wybrane dane finansowe 1'!#REF!</definedName>
    <definedName name="_f7vh1654jq" localSheetId="1">'[5]wybrane dane finansowe 1'!#REF!</definedName>
    <definedName name="_f7vh1654jq" localSheetId="4">'[5]wybrane dane finansowe 1'!#REF!</definedName>
    <definedName name="_f7vh1654jq" localSheetId="10">'[5]wybrane dane finansowe 1'!#REF!</definedName>
    <definedName name="_f7vh1654jq" localSheetId="19">'[5]wybrane dane finansowe 1'!#REF!</definedName>
    <definedName name="_f7vh1654jq" localSheetId="20">'[5]wybrane dane finansowe 1'!#REF!</definedName>
    <definedName name="_f7vh1654jq">'[5]wybrane dane finansowe 1'!#REF!</definedName>
    <definedName name="_fag8614y22k" localSheetId="2">'[5]wybrane dane finansowe 1'!#REF!</definedName>
    <definedName name="_fag8614y22k" localSheetId="5">'[5]wybrane dane finansowe 1'!#REF!</definedName>
    <definedName name="_fag8614y22k" localSheetId="1">'[5]wybrane dane finansowe 1'!#REF!</definedName>
    <definedName name="_fag8614y22k" localSheetId="4">'[5]wybrane dane finansowe 1'!#REF!</definedName>
    <definedName name="_fag8614y22k" localSheetId="10">'[5]wybrane dane finansowe 1'!#REF!</definedName>
    <definedName name="_fag8614y22k" localSheetId="19">'[5]wybrane dane finansowe 1'!#REF!</definedName>
    <definedName name="_fag8614y22k" localSheetId="20">'[5]wybrane dane finansowe 1'!#REF!</definedName>
    <definedName name="_fag8614y22k">'[5]wybrane dane finansowe 1'!#REF!</definedName>
    <definedName name="_fffn8t536z" localSheetId="2">'[5]wybrane dane finansowe 1'!#REF!</definedName>
    <definedName name="_fffn8t536z" localSheetId="5">'[5]wybrane dane finansowe 1'!#REF!</definedName>
    <definedName name="_fffn8t536z" localSheetId="1">'[5]wybrane dane finansowe 1'!#REF!</definedName>
    <definedName name="_fffn8t536z" localSheetId="4">'[5]wybrane dane finansowe 1'!#REF!</definedName>
    <definedName name="_fffn8t536z" localSheetId="10">'[5]wybrane dane finansowe 1'!#REF!</definedName>
    <definedName name="_fffn8t536z" localSheetId="19">'[5]wybrane dane finansowe 1'!#REF!</definedName>
    <definedName name="_fffn8t536z" localSheetId="20">'[5]wybrane dane finansowe 1'!#REF!</definedName>
    <definedName name="_fffn8t536z">'[5]wybrane dane finansowe 1'!#REF!</definedName>
    <definedName name="_fforr54ysn" localSheetId="2">'[5]wybrane dane finansowe 1'!#REF!</definedName>
    <definedName name="_fforr54ysn" localSheetId="5">'[5]wybrane dane finansowe 1'!#REF!</definedName>
    <definedName name="_fforr54ysn" localSheetId="1">'[5]wybrane dane finansowe 1'!#REF!</definedName>
    <definedName name="_fforr54ysn" localSheetId="4">'[5]wybrane dane finansowe 1'!#REF!</definedName>
    <definedName name="_fforr54ysn" localSheetId="10">'[5]wybrane dane finansowe 1'!#REF!</definedName>
    <definedName name="_fforr54ysn" localSheetId="19">'[5]wybrane dane finansowe 1'!#REF!</definedName>
    <definedName name="_fforr54ysn" localSheetId="20">'[5]wybrane dane finansowe 1'!#REF!</definedName>
    <definedName name="_fforr54ysn">'[5]wybrane dane finansowe 1'!#REF!</definedName>
    <definedName name="_fg9whv54j28" localSheetId="2">'[5]wybrane dane finansowe 1'!#REF!</definedName>
    <definedName name="_fg9whv54j28" localSheetId="5">'[5]wybrane dane finansowe 1'!#REF!</definedName>
    <definedName name="_fg9whv54j28" localSheetId="1">'[5]wybrane dane finansowe 1'!#REF!</definedName>
    <definedName name="_fg9whv54j28" localSheetId="4">'[5]wybrane dane finansowe 1'!#REF!</definedName>
    <definedName name="_fg9whv54j28" localSheetId="10">'[5]wybrane dane finansowe 1'!#REF!</definedName>
    <definedName name="_fg9whv54j28" localSheetId="19">'[5]wybrane dane finansowe 1'!#REF!</definedName>
    <definedName name="_fg9whv54j28" localSheetId="20">'[5]wybrane dane finansowe 1'!#REF!</definedName>
    <definedName name="_fg9whv54j28">'[5]wybrane dane finansowe 1'!#REF!</definedName>
    <definedName name="_xlnm._FilterDatabase" localSheetId="2">#REF!</definedName>
    <definedName name="_xlnm._FilterDatabase" localSheetId="4">#REF!</definedName>
    <definedName name="_xlnm._FilterDatabase" localSheetId="10">#REF!</definedName>
    <definedName name="_xlnm._FilterDatabase" localSheetId="19">#REF!</definedName>
    <definedName name="_xlnm._FilterDatabase">#REF!</definedName>
    <definedName name="_fjoxwy5181b" localSheetId="2">'[5]wybrane dane finansowe 1'!#REF!</definedName>
    <definedName name="_fjoxwy5181b" localSheetId="5">'[5]wybrane dane finansowe 1'!#REF!</definedName>
    <definedName name="_fjoxwy5181b" localSheetId="1">'[5]wybrane dane finansowe 1'!#REF!</definedName>
    <definedName name="_fjoxwy5181b" localSheetId="4">'[5]wybrane dane finansowe 1'!#REF!</definedName>
    <definedName name="_fjoxwy5181b" localSheetId="10">'[5]wybrane dane finansowe 1'!#REF!</definedName>
    <definedName name="_fjoxwy5181b" localSheetId="19">'[5]wybrane dane finansowe 1'!#REF!</definedName>
    <definedName name="_fjoxwy5181b" localSheetId="20">'[5]wybrane dane finansowe 1'!#REF!</definedName>
    <definedName name="_fjoxwy5181b">'[5]wybrane dane finansowe 1'!#REF!</definedName>
    <definedName name="_flzkb64y2j" localSheetId="2">'[5]wybrane dane finansowe 1'!#REF!</definedName>
    <definedName name="_flzkb64y2j" localSheetId="5">'[5]wybrane dane finansowe 1'!#REF!</definedName>
    <definedName name="_flzkb64y2j" localSheetId="1">'[5]wybrane dane finansowe 1'!#REF!</definedName>
    <definedName name="_flzkb64y2j" localSheetId="4">'[5]wybrane dane finansowe 1'!#REF!</definedName>
    <definedName name="_flzkb64y2j" localSheetId="10">'[5]wybrane dane finansowe 1'!#REF!</definedName>
    <definedName name="_flzkb64y2j" localSheetId="19">'[5]wybrane dane finansowe 1'!#REF!</definedName>
    <definedName name="_flzkb64y2j" localSheetId="20">'[5]wybrane dane finansowe 1'!#REF!</definedName>
    <definedName name="_flzkb64y2j">'[5]wybrane dane finansowe 1'!#REF!</definedName>
    <definedName name="_fnrxdu518o" localSheetId="2">'[5]wybrane dane finansowe 1'!#REF!</definedName>
    <definedName name="_fnrxdu518o" localSheetId="5">'[5]wybrane dane finansowe 1'!#REF!</definedName>
    <definedName name="_fnrxdu518o" localSheetId="1">'[5]wybrane dane finansowe 1'!#REF!</definedName>
    <definedName name="_fnrxdu518o" localSheetId="4">'[5]wybrane dane finansowe 1'!#REF!</definedName>
    <definedName name="_fnrxdu518o" localSheetId="10">'[5]wybrane dane finansowe 1'!#REF!</definedName>
    <definedName name="_fnrxdu518o" localSheetId="19">'[5]wybrane dane finansowe 1'!#REF!</definedName>
    <definedName name="_fnrxdu518o" localSheetId="20">'[5]wybrane dane finansowe 1'!#REF!</definedName>
    <definedName name="_fnrxdu518o">'[5]wybrane dane finansowe 1'!#REF!</definedName>
    <definedName name="_fo0mzb4x9p" localSheetId="2">#REF!</definedName>
    <definedName name="_fo0mzb4x9p" localSheetId="4">#REF!</definedName>
    <definedName name="_fo0mzb4x9p" localSheetId="10">#REF!</definedName>
    <definedName name="_fo0mzb4x9p" localSheetId="19">#REF!</definedName>
    <definedName name="_fo0mzb4x9p">#REF!</definedName>
    <definedName name="_foc5pv50m2d" localSheetId="2">'[5]wybrane dane finansowe 1'!#REF!</definedName>
    <definedName name="_foc5pv50m2d" localSheetId="5">'[5]wybrane dane finansowe 1'!#REF!</definedName>
    <definedName name="_foc5pv50m2d" localSheetId="1">'[5]wybrane dane finansowe 1'!#REF!</definedName>
    <definedName name="_foc5pv50m2d" localSheetId="4">'[5]wybrane dane finansowe 1'!#REF!</definedName>
    <definedName name="_foc5pv50m2d" localSheetId="10">'[5]wybrane dane finansowe 1'!#REF!</definedName>
    <definedName name="_foc5pv50m2d" localSheetId="19">'[5]wybrane dane finansowe 1'!#REF!</definedName>
    <definedName name="_foc5pv50m2d" localSheetId="20">'[5]wybrane dane finansowe 1'!#REF!</definedName>
    <definedName name="_foc5pv50m2d">'[5]wybrane dane finansowe 1'!#REF!</definedName>
    <definedName name="_fpnnme4y221" localSheetId="2">'[5]wybrane dane finansowe 1'!#REF!</definedName>
    <definedName name="_fpnnme4y221" localSheetId="5">'[5]wybrane dane finansowe 1'!#REF!</definedName>
    <definedName name="_fpnnme4y221" localSheetId="1">'[5]wybrane dane finansowe 1'!#REF!</definedName>
    <definedName name="_fpnnme4y221" localSheetId="4">'[5]wybrane dane finansowe 1'!#REF!</definedName>
    <definedName name="_fpnnme4y221" localSheetId="10">'[5]wybrane dane finansowe 1'!#REF!</definedName>
    <definedName name="_fpnnme4y221" localSheetId="19">'[5]wybrane dane finansowe 1'!#REF!</definedName>
    <definedName name="_fpnnme4y221" localSheetId="20">'[5]wybrane dane finansowe 1'!#REF!</definedName>
    <definedName name="_fpnnme4y221">'[5]wybrane dane finansowe 1'!#REF!</definedName>
    <definedName name="_fpoxsx4y223" localSheetId="2">'[5]wybrane dane finansowe 1'!#REF!</definedName>
    <definedName name="_fpoxsx4y223" localSheetId="5">'[5]wybrane dane finansowe 1'!#REF!</definedName>
    <definedName name="_fpoxsx4y223" localSheetId="1">'[5]wybrane dane finansowe 1'!#REF!</definedName>
    <definedName name="_fpoxsx4y223" localSheetId="4">'[5]wybrane dane finansowe 1'!#REF!</definedName>
    <definedName name="_fpoxsx4y223" localSheetId="10">'[5]wybrane dane finansowe 1'!#REF!</definedName>
    <definedName name="_fpoxsx4y223" localSheetId="19">'[5]wybrane dane finansowe 1'!#REF!</definedName>
    <definedName name="_fpoxsx4y223" localSheetId="20">'[5]wybrane dane finansowe 1'!#REF!</definedName>
    <definedName name="_fpoxsx4y223">'[5]wybrane dane finansowe 1'!#REF!</definedName>
    <definedName name="_fsm5j850716" localSheetId="2">'[5]wybrane dane finansowe 1'!#REF!</definedName>
    <definedName name="_fsm5j850716" localSheetId="5">'[5]wybrane dane finansowe 1'!#REF!</definedName>
    <definedName name="_fsm5j850716" localSheetId="1">'[5]wybrane dane finansowe 1'!#REF!</definedName>
    <definedName name="_fsm5j850716" localSheetId="4">'[5]wybrane dane finansowe 1'!#REF!</definedName>
    <definedName name="_fsm5j850716" localSheetId="10">'[5]wybrane dane finansowe 1'!#REF!</definedName>
    <definedName name="_fsm5j850716" localSheetId="19">'[5]wybrane dane finansowe 1'!#REF!</definedName>
    <definedName name="_fsm5j850716" localSheetId="20">'[5]wybrane dane finansowe 1'!#REF!</definedName>
    <definedName name="_fsm5j850716">'[5]wybrane dane finansowe 1'!#REF!</definedName>
    <definedName name="_ft7n6n54j1r" localSheetId="2">'[5]wybrane dane finansowe 1'!#REF!</definedName>
    <definedName name="_ft7n6n54j1r" localSheetId="5">'[5]wybrane dane finansowe 1'!#REF!</definedName>
    <definedName name="_ft7n6n54j1r" localSheetId="1">'[5]wybrane dane finansowe 1'!#REF!</definedName>
    <definedName name="_ft7n6n54j1r" localSheetId="4">'[5]wybrane dane finansowe 1'!#REF!</definedName>
    <definedName name="_ft7n6n54j1r" localSheetId="10">'[5]wybrane dane finansowe 1'!#REF!</definedName>
    <definedName name="_ft7n6n54j1r" localSheetId="19">'[5]wybrane dane finansowe 1'!#REF!</definedName>
    <definedName name="_ft7n6n54j1r" localSheetId="20">'[5]wybrane dane finansowe 1'!#REF!</definedName>
    <definedName name="_ft7n6n54j1r">'[5]wybrane dane finansowe 1'!#REF!</definedName>
    <definedName name="_ft8u7q5072k" localSheetId="2">'[5]wybrane dane finansowe 1'!#REF!</definedName>
    <definedName name="_ft8u7q5072k" localSheetId="5">'[5]wybrane dane finansowe 1'!#REF!</definedName>
    <definedName name="_ft8u7q5072k" localSheetId="1">'[5]wybrane dane finansowe 1'!#REF!</definedName>
    <definedName name="_ft8u7q5072k" localSheetId="4">'[5]wybrane dane finansowe 1'!#REF!</definedName>
    <definedName name="_ft8u7q5072k" localSheetId="10">'[5]wybrane dane finansowe 1'!#REF!</definedName>
    <definedName name="_ft8u7q5072k" localSheetId="19">'[5]wybrane dane finansowe 1'!#REF!</definedName>
    <definedName name="_ft8u7q5072k" localSheetId="20">'[5]wybrane dane finansowe 1'!#REF!</definedName>
    <definedName name="_ft8u7q5072k">'[5]wybrane dane finansowe 1'!#REF!</definedName>
    <definedName name="_ftnref1_50" localSheetId="2">'[13]Table 39_'!#REF!</definedName>
    <definedName name="_ftnref1_50" localSheetId="4">'[13]Table 39_'!#REF!</definedName>
    <definedName name="_ftnref1_50" localSheetId="10">'[13]Table 39_'!#REF!</definedName>
    <definedName name="_ftnref1_50" localSheetId="19">'[13]Table 39_'!#REF!</definedName>
    <definedName name="_ftnref1_50">'[13]Table 39_'!#REF!</definedName>
    <definedName name="_ftnref1_50_10" localSheetId="2">'[14]Table 39_'!#REF!</definedName>
    <definedName name="_ftnref1_50_10" localSheetId="4">'[14]Table 39_'!#REF!</definedName>
    <definedName name="_ftnref1_50_10" localSheetId="10">'[14]Table 39_'!#REF!</definedName>
    <definedName name="_ftnref1_50_10" localSheetId="19">'[14]Table 39_'!#REF!</definedName>
    <definedName name="_ftnref1_50_10">'[14]Table 39_'!#REF!</definedName>
    <definedName name="_ftnref1_50_15" localSheetId="2">'[14]Table 39_'!#REF!</definedName>
    <definedName name="_ftnref1_50_15" localSheetId="4">'[14]Table 39_'!#REF!</definedName>
    <definedName name="_ftnref1_50_15" localSheetId="10">'[14]Table 39_'!#REF!</definedName>
    <definedName name="_ftnref1_50_15" localSheetId="19">'[14]Table 39_'!#REF!</definedName>
    <definedName name="_ftnref1_50_15">'[14]Table 39_'!#REF!</definedName>
    <definedName name="_ftnref1_50_18" localSheetId="2">'[14]Table 39_'!#REF!</definedName>
    <definedName name="_ftnref1_50_18" localSheetId="4">'[14]Table 39_'!#REF!</definedName>
    <definedName name="_ftnref1_50_18" localSheetId="10">'[14]Table 39_'!#REF!</definedName>
    <definedName name="_ftnref1_50_18" localSheetId="19">'[14]Table 39_'!#REF!</definedName>
    <definedName name="_ftnref1_50_18">'[14]Table 39_'!#REF!</definedName>
    <definedName name="_ftnref1_50_19" localSheetId="2">'[14]Table 39_'!#REF!</definedName>
    <definedName name="_ftnref1_50_19" localSheetId="4">'[14]Table 39_'!#REF!</definedName>
    <definedName name="_ftnref1_50_19" localSheetId="10">'[14]Table 39_'!#REF!</definedName>
    <definedName name="_ftnref1_50_19" localSheetId="19">'[14]Table 39_'!#REF!</definedName>
    <definedName name="_ftnref1_50_19">'[14]Table 39_'!#REF!</definedName>
    <definedName name="_ftnref1_50_20" localSheetId="2">'[14]Table 39_'!#REF!</definedName>
    <definedName name="_ftnref1_50_20" localSheetId="4">'[14]Table 39_'!#REF!</definedName>
    <definedName name="_ftnref1_50_20" localSheetId="10">'[14]Table 39_'!#REF!</definedName>
    <definedName name="_ftnref1_50_20" localSheetId="19">'[14]Table 39_'!#REF!</definedName>
    <definedName name="_ftnref1_50_20">'[14]Table 39_'!#REF!</definedName>
    <definedName name="_ftnref1_50_21" localSheetId="2">'[14]Table 39_'!#REF!</definedName>
    <definedName name="_ftnref1_50_21" localSheetId="4">'[14]Table 39_'!#REF!</definedName>
    <definedName name="_ftnref1_50_21" localSheetId="10">'[14]Table 39_'!#REF!</definedName>
    <definedName name="_ftnref1_50_21" localSheetId="19">'[14]Table 39_'!#REF!</definedName>
    <definedName name="_ftnref1_50_21">'[14]Table 39_'!#REF!</definedName>
    <definedName name="_ftnref1_50_23" localSheetId="2">'[14]Table 39_'!#REF!</definedName>
    <definedName name="_ftnref1_50_23" localSheetId="4">'[14]Table 39_'!#REF!</definedName>
    <definedName name="_ftnref1_50_23" localSheetId="10">'[14]Table 39_'!#REF!</definedName>
    <definedName name="_ftnref1_50_23" localSheetId="19">'[14]Table 39_'!#REF!</definedName>
    <definedName name="_ftnref1_50_23">'[14]Table 39_'!#REF!</definedName>
    <definedName name="_ftnref1_50_24" localSheetId="2">'[14]Table 39_'!#REF!</definedName>
    <definedName name="_ftnref1_50_24" localSheetId="4">'[14]Table 39_'!#REF!</definedName>
    <definedName name="_ftnref1_50_24" localSheetId="10">'[14]Table 39_'!#REF!</definedName>
    <definedName name="_ftnref1_50_24" localSheetId="19">'[14]Table 39_'!#REF!</definedName>
    <definedName name="_ftnref1_50_24">'[14]Table 39_'!#REF!</definedName>
    <definedName name="_ftnref1_50_27" localSheetId="2">'[15]Table 39_'!#REF!</definedName>
    <definedName name="_ftnref1_50_27" localSheetId="4">'[15]Table 39_'!#REF!</definedName>
    <definedName name="_ftnref1_50_27" localSheetId="10">'[15]Table 39_'!#REF!</definedName>
    <definedName name="_ftnref1_50_27" localSheetId="19">'[15]Table 39_'!#REF!</definedName>
    <definedName name="_ftnref1_50_27">'[15]Table 39_'!#REF!</definedName>
    <definedName name="_ftnref1_50_28" localSheetId="2">'[15]Table 39_'!#REF!</definedName>
    <definedName name="_ftnref1_50_28" localSheetId="4">'[15]Table 39_'!#REF!</definedName>
    <definedName name="_ftnref1_50_28" localSheetId="10">'[15]Table 39_'!#REF!</definedName>
    <definedName name="_ftnref1_50_28" localSheetId="19">'[15]Table 39_'!#REF!</definedName>
    <definedName name="_ftnref1_50_28">'[15]Table 39_'!#REF!</definedName>
    <definedName name="_ftnref1_50_4" localSheetId="2">'[14]Table 39_'!#REF!</definedName>
    <definedName name="_ftnref1_50_4" localSheetId="4">'[14]Table 39_'!#REF!</definedName>
    <definedName name="_ftnref1_50_4" localSheetId="10">'[14]Table 39_'!#REF!</definedName>
    <definedName name="_ftnref1_50_4" localSheetId="19">'[14]Table 39_'!#REF!</definedName>
    <definedName name="_ftnref1_50_4">'[14]Table 39_'!#REF!</definedName>
    <definedName name="_ftnref1_50_5" localSheetId="2">'[14]Table 39_'!#REF!</definedName>
    <definedName name="_ftnref1_50_5" localSheetId="4">'[14]Table 39_'!#REF!</definedName>
    <definedName name="_ftnref1_50_5" localSheetId="10">'[14]Table 39_'!#REF!</definedName>
    <definedName name="_ftnref1_50_5" localSheetId="19">'[14]Table 39_'!#REF!</definedName>
    <definedName name="_ftnref1_50_5">'[14]Table 39_'!#REF!</definedName>
    <definedName name="_ftnref1_50_9" localSheetId="2">'[15]Table 39_'!#REF!</definedName>
    <definedName name="_ftnref1_50_9" localSheetId="4">'[15]Table 39_'!#REF!</definedName>
    <definedName name="_ftnref1_50_9" localSheetId="10">'[15]Table 39_'!#REF!</definedName>
    <definedName name="_ftnref1_50_9" localSheetId="19">'[15]Table 39_'!#REF!</definedName>
    <definedName name="_ftnref1_50_9">'[15]Table 39_'!#REF!</definedName>
    <definedName name="_ftnref1_51" localSheetId="2">'[13]Table 39_'!#REF!</definedName>
    <definedName name="_ftnref1_51" localSheetId="4">'[13]Table 39_'!#REF!</definedName>
    <definedName name="_ftnref1_51" localSheetId="10">'[13]Table 39_'!#REF!</definedName>
    <definedName name="_ftnref1_51" localSheetId="19">'[13]Table 39_'!#REF!</definedName>
    <definedName name="_ftnref1_51">'[13]Table 39_'!#REF!</definedName>
    <definedName name="_ftnref1_51_10" localSheetId="2">'[14]Table 39_'!#REF!</definedName>
    <definedName name="_ftnref1_51_10" localSheetId="4">'[14]Table 39_'!#REF!</definedName>
    <definedName name="_ftnref1_51_10" localSheetId="10">'[14]Table 39_'!#REF!</definedName>
    <definedName name="_ftnref1_51_10" localSheetId="19">'[14]Table 39_'!#REF!</definedName>
    <definedName name="_ftnref1_51_10">'[14]Table 39_'!#REF!</definedName>
    <definedName name="_ftnref1_51_15" localSheetId="2">'[14]Table 39_'!#REF!</definedName>
    <definedName name="_ftnref1_51_15" localSheetId="4">'[14]Table 39_'!#REF!</definedName>
    <definedName name="_ftnref1_51_15" localSheetId="10">'[14]Table 39_'!#REF!</definedName>
    <definedName name="_ftnref1_51_15" localSheetId="19">'[14]Table 39_'!#REF!</definedName>
    <definedName name="_ftnref1_51_15">'[14]Table 39_'!#REF!</definedName>
    <definedName name="_ftnref1_51_18" localSheetId="2">'[14]Table 39_'!#REF!</definedName>
    <definedName name="_ftnref1_51_18" localSheetId="4">'[14]Table 39_'!#REF!</definedName>
    <definedName name="_ftnref1_51_18" localSheetId="10">'[14]Table 39_'!#REF!</definedName>
    <definedName name="_ftnref1_51_18" localSheetId="19">'[14]Table 39_'!#REF!</definedName>
    <definedName name="_ftnref1_51_18">'[14]Table 39_'!#REF!</definedName>
    <definedName name="_ftnref1_51_19" localSheetId="2">'[14]Table 39_'!#REF!</definedName>
    <definedName name="_ftnref1_51_19" localSheetId="4">'[14]Table 39_'!#REF!</definedName>
    <definedName name="_ftnref1_51_19" localSheetId="10">'[14]Table 39_'!#REF!</definedName>
    <definedName name="_ftnref1_51_19" localSheetId="19">'[14]Table 39_'!#REF!</definedName>
    <definedName name="_ftnref1_51_19">'[14]Table 39_'!#REF!</definedName>
    <definedName name="_ftnref1_51_20" localSheetId="2">'[14]Table 39_'!#REF!</definedName>
    <definedName name="_ftnref1_51_20" localSheetId="4">'[14]Table 39_'!#REF!</definedName>
    <definedName name="_ftnref1_51_20" localSheetId="10">'[14]Table 39_'!#REF!</definedName>
    <definedName name="_ftnref1_51_20" localSheetId="19">'[14]Table 39_'!#REF!</definedName>
    <definedName name="_ftnref1_51_20">'[14]Table 39_'!#REF!</definedName>
    <definedName name="_ftnref1_51_21" localSheetId="2">'[14]Table 39_'!#REF!</definedName>
    <definedName name="_ftnref1_51_21" localSheetId="4">'[14]Table 39_'!#REF!</definedName>
    <definedName name="_ftnref1_51_21" localSheetId="10">'[14]Table 39_'!#REF!</definedName>
    <definedName name="_ftnref1_51_21" localSheetId="19">'[14]Table 39_'!#REF!</definedName>
    <definedName name="_ftnref1_51_21">'[14]Table 39_'!#REF!</definedName>
    <definedName name="_ftnref1_51_23" localSheetId="2">'[14]Table 39_'!#REF!</definedName>
    <definedName name="_ftnref1_51_23" localSheetId="4">'[14]Table 39_'!#REF!</definedName>
    <definedName name="_ftnref1_51_23" localSheetId="10">'[14]Table 39_'!#REF!</definedName>
    <definedName name="_ftnref1_51_23" localSheetId="19">'[14]Table 39_'!#REF!</definedName>
    <definedName name="_ftnref1_51_23">'[14]Table 39_'!#REF!</definedName>
    <definedName name="_ftnref1_51_24" localSheetId="2">'[14]Table 39_'!#REF!</definedName>
    <definedName name="_ftnref1_51_24" localSheetId="4">'[14]Table 39_'!#REF!</definedName>
    <definedName name="_ftnref1_51_24" localSheetId="10">'[14]Table 39_'!#REF!</definedName>
    <definedName name="_ftnref1_51_24" localSheetId="19">'[14]Table 39_'!#REF!</definedName>
    <definedName name="_ftnref1_51_24">'[14]Table 39_'!#REF!</definedName>
    <definedName name="_ftnref1_51_4" localSheetId="2">'[14]Table 39_'!#REF!</definedName>
    <definedName name="_ftnref1_51_4" localSheetId="4">'[14]Table 39_'!#REF!</definedName>
    <definedName name="_ftnref1_51_4" localSheetId="10">'[14]Table 39_'!#REF!</definedName>
    <definedName name="_ftnref1_51_4" localSheetId="19">'[14]Table 39_'!#REF!</definedName>
    <definedName name="_ftnref1_51_4">'[14]Table 39_'!#REF!</definedName>
    <definedName name="_ftnref1_51_5" localSheetId="2">'[14]Table 39_'!#REF!</definedName>
    <definedName name="_ftnref1_51_5" localSheetId="4">'[14]Table 39_'!#REF!</definedName>
    <definedName name="_ftnref1_51_5" localSheetId="10">'[14]Table 39_'!#REF!</definedName>
    <definedName name="_ftnref1_51_5" localSheetId="19">'[14]Table 39_'!#REF!</definedName>
    <definedName name="_ftnref1_51_5">'[14]Table 39_'!#REF!</definedName>
    <definedName name="_ftref1_50" localSheetId="2">'[13]Table 39_'!#REF!</definedName>
    <definedName name="_ftref1_50" localSheetId="4">'[13]Table 39_'!#REF!</definedName>
    <definedName name="_ftref1_50" localSheetId="10">'[13]Table 39_'!#REF!</definedName>
    <definedName name="_ftref1_50" localSheetId="19">'[13]Table 39_'!#REF!</definedName>
    <definedName name="_ftref1_50">'[13]Table 39_'!#REF!</definedName>
    <definedName name="_fu2x09518z" localSheetId="2">'[5]wybrane dane finansowe 1'!#REF!</definedName>
    <definedName name="_fu2x09518z" localSheetId="5">'[5]wybrane dane finansowe 1'!#REF!</definedName>
    <definedName name="_fu2x09518z" localSheetId="1">'[5]wybrane dane finansowe 1'!#REF!</definedName>
    <definedName name="_fu2x09518z" localSheetId="4">'[5]wybrane dane finansowe 1'!#REF!</definedName>
    <definedName name="_fu2x09518z" localSheetId="10">'[5]wybrane dane finansowe 1'!#REF!</definedName>
    <definedName name="_fu2x09518z" localSheetId="19">'[5]wybrane dane finansowe 1'!#REF!</definedName>
    <definedName name="_fu2x09518z" localSheetId="20">'[5]wybrane dane finansowe 1'!#REF!</definedName>
    <definedName name="_fu2x09518z">'[5]wybrane dane finansowe 1'!#REF!</definedName>
    <definedName name="_fudv2f50720" localSheetId="2">'[5]wybrane dane finansowe 1'!#REF!</definedName>
    <definedName name="_fudv2f50720" localSheetId="5">'[5]wybrane dane finansowe 1'!#REF!</definedName>
    <definedName name="_fudv2f50720" localSheetId="1">'[5]wybrane dane finansowe 1'!#REF!</definedName>
    <definedName name="_fudv2f50720" localSheetId="4">'[5]wybrane dane finansowe 1'!#REF!</definedName>
    <definedName name="_fudv2f50720" localSheetId="10">'[5]wybrane dane finansowe 1'!#REF!</definedName>
    <definedName name="_fudv2f50720" localSheetId="19">'[5]wybrane dane finansowe 1'!#REF!</definedName>
    <definedName name="_fudv2f50720" localSheetId="20">'[5]wybrane dane finansowe 1'!#REF!</definedName>
    <definedName name="_fudv2f50720">'[5]wybrane dane finansowe 1'!#REF!</definedName>
    <definedName name="_fwn7gi5072e" localSheetId="2">'[5]wybrane dane finansowe 1'!#REF!</definedName>
    <definedName name="_fwn7gi5072e" localSheetId="5">'[5]wybrane dane finansowe 1'!#REF!</definedName>
    <definedName name="_fwn7gi5072e" localSheetId="1">'[5]wybrane dane finansowe 1'!#REF!</definedName>
    <definedName name="_fwn7gi5072e" localSheetId="4">'[5]wybrane dane finansowe 1'!#REF!</definedName>
    <definedName name="_fwn7gi5072e" localSheetId="10">'[5]wybrane dane finansowe 1'!#REF!</definedName>
    <definedName name="_fwn7gi5072e" localSheetId="19">'[5]wybrane dane finansowe 1'!#REF!</definedName>
    <definedName name="_fwn7gi5072e" localSheetId="20">'[5]wybrane dane finansowe 1'!#REF!</definedName>
    <definedName name="_fwn7gi5072e">'[5]wybrane dane finansowe 1'!#REF!</definedName>
    <definedName name="_fwz5uq53q22" localSheetId="2">'[5]wybrane dane finansowe 1'!#REF!</definedName>
    <definedName name="_fwz5uq53q22" localSheetId="5">'[5]wybrane dane finansowe 1'!#REF!</definedName>
    <definedName name="_fwz5uq53q22" localSheetId="1">'[5]wybrane dane finansowe 1'!#REF!</definedName>
    <definedName name="_fwz5uq53q22" localSheetId="4">'[5]wybrane dane finansowe 1'!#REF!</definedName>
    <definedName name="_fwz5uq53q22" localSheetId="10">'[5]wybrane dane finansowe 1'!#REF!</definedName>
    <definedName name="_fwz5uq53q22" localSheetId="19">'[5]wybrane dane finansowe 1'!#REF!</definedName>
    <definedName name="_fwz5uq53q22" localSheetId="20">'[5]wybrane dane finansowe 1'!#REF!</definedName>
    <definedName name="_fwz5uq53q22">'[5]wybrane dane finansowe 1'!#REF!</definedName>
    <definedName name="_FXI1" localSheetId="2">#REF!</definedName>
    <definedName name="_FXI1" localSheetId="4">#REF!</definedName>
    <definedName name="_FXI1" localSheetId="10">#REF!</definedName>
    <definedName name="_FXI1" localSheetId="19">#REF!</definedName>
    <definedName name="_FXI1">#REF!</definedName>
    <definedName name="_FXI2" localSheetId="2">#REF!</definedName>
    <definedName name="_FXI2" localSheetId="4">#REF!</definedName>
    <definedName name="_FXI2" localSheetId="10">#REF!</definedName>
    <definedName name="_FXI2" localSheetId="19">#REF!</definedName>
    <definedName name="_FXI2">#REF!</definedName>
    <definedName name="_g00bl94y21n" localSheetId="2">'[5]wybrane dane finansowe 1'!#REF!</definedName>
    <definedName name="_g00bl94y21n" localSheetId="5">'[5]wybrane dane finansowe 1'!#REF!</definedName>
    <definedName name="_g00bl94y21n" localSheetId="1">'[5]wybrane dane finansowe 1'!#REF!</definedName>
    <definedName name="_g00bl94y21n" localSheetId="4">'[5]wybrane dane finansowe 1'!#REF!</definedName>
    <definedName name="_g00bl94y21n" localSheetId="10">'[5]wybrane dane finansowe 1'!#REF!</definedName>
    <definedName name="_g00bl94y21n" localSheetId="19">'[5]wybrane dane finansowe 1'!#REF!</definedName>
    <definedName name="_g00bl94y21n" localSheetId="20">'[5]wybrane dane finansowe 1'!#REF!</definedName>
    <definedName name="_g00bl94y21n">'[5]wybrane dane finansowe 1'!#REF!</definedName>
    <definedName name="_g14mhi4y2x" localSheetId="2">'[5]wybrane dane finansowe 1'!#REF!</definedName>
    <definedName name="_g14mhi4y2x" localSheetId="5">'[5]wybrane dane finansowe 1'!#REF!</definedName>
    <definedName name="_g14mhi4y2x" localSheetId="1">'[5]wybrane dane finansowe 1'!#REF!</definedName>
    <definedName name="_g14mhi4y2x" localSheetId="4">'[5]wybrane dane finansowe 1'!#REF!</definedName>
    <definedName name="_g14mhi4y2x" localSheetId="10">'[5]wybrane dane finansowe 1'!#REF!</definedName>
    <definedName name="_g14mhi4y2x" localSheetId="19">'[5]wybrane dane finansowe 1'!#REF!</definedName>
    <definedName name="_g14mhi4y2x" localSheetId="20">'[5]wybrane dane finansowe 1'!#REF!</definedName>
    <definedName name="_g14mhi4y2x">'[5]wybrane dane finansowe 1'!#REF!</definedName>
    <definedName name="_g2u68c5181h" localSheetId="2">'[5]wybrane dane finansowe 1'!#REF!</definedName>
    <definedName name="_g2u68c5181h" localSheetId="5">'[5]wybrane dane finansowe 1'!#REF!</definedName>
    <definedName name="_g2u68c5181h" localSheetId="1">'[5]wybrane dane finansowe 1'!#REF!</definedName>
    <definedName name="_g2u68c5181h" localSheetId="4">'[5]wybrane dane finansowe 1'!#REF!</definedName>
    <definedName name="_g2u68c5181h" localSheetId="10">'[5]wybrane dane finansowe 1'!#REF!</definedName>
    <definedName name="_g2u68c5181h" localSheetId="19">'[5]wybrane dane finansowe 1'!#REF!</definedName>
    <definedName name="_g2u68c5181h" localSheetId="20">'[5]wybrane dane finansowe 1'!#REF!</definedName>
    <definedName name="_g2u68c5181h">'[5]wybrane dane finansowe 1'!#REF!</definedName>
    <definedName name="_g841g74zl1e" localSheetId="2">'[5]wybrane dane finansowe 1'!#REF!</definedName>
    <definedName name="_g841g74zl1e" localSheetId="5">'[5]wybrane dane finansowe 1'!#REF!</definedName>
    <definedName name="_g841g74zl1e" localSheetId="1">'[5]wybrane dane finansowe 1'!#REF!</definedName>
    <definedName name="_g841g74zl1e" localSheetId="4">'[5]wybrane dane finansowe 1'!#REF!</definedName>
    <definedName name="_g841g74zl1e" localSheetId="10">'[5]wybrane dane finansowe 1'!#REF!</definedName>
    <definedName name="_g841g74zl1e" localSheetId="19">'[5]wybrane dane finansowe 1'!#REF!</definedName>
    <definedName name="_g841g74zl1e" localSheetId="20">'[5]wybrane dane finansowe 1'!#REF!</definedName>
    <definedName name="_g841g74zl1e">'[5]wybrane dane finansowe 1'!#REF!</definedName>
    <definedName name="_g9isme51828" localSheetId="2">'[5]wybrane dane finansowe 1'!#REF!</definedName>
    <definedName name="_g9isme51828" localSheetId="5">'[5]wybrane dane finansowe 1'!#REF!</definedName>
    <definedName name="_g9isme51828" localSheetId="1">'[5]wybrane dane finansowe 1'!#REF!</definedName>
    <definedName name="_g9isme51828" localSheetId="4">'[5]wybrane dane finansowe 1'!#REF!</definedName>
    <definedName name="_g9isme51828" localSheetId="10">'[5]wybrane dane finansowe 1'!#REF!</definedName>
    <definedName name="_g9isme51828" localSheetId="19">'[5]wybrane dane finansowe 1'!#REF!</definedName>
    <definedName name="_g9isme51828" localSheetId="20">'[5]wybrane dane finansowe 1'!#REF!</definedName>
    <definedName name="_g9isme51828">'[5]wybrane dane finansowe 1'!#REF!</definedName>
    <definedName name="_g9n6vq50mk" localSheetId="2">'[5]wybrane dane finansowe 1'!#REF!</definedName>
    <definedName name="_g9n6vq50mk" localSheetId="5">'[5]wybrane dane finansowe 1'!#REF!</definedName>
    <definedName name="_g9n6vq50mk" localSheetId="1">'[5]wybrane dane finansowe 1'!#REF!</definedName>
    <definedName name="_g9n6vq50mk" localSheetId="4">'[5]wybrane dane finansowe 1'!#REF!</definedName>
    <definedName name="_g9n6vq50mk" localSheetId="10">'[5]wybrane dane finansowe 1'!#REF!</definedName>
    <definedName name="_g9n6vq50mk" localSheetId="19">'[5]wybrane dane finansowe 1'!#REF!</definedName>
    <definedName name="_g9n6vq50mk" localSheetId="20">'[5]wybrane dane finansowe 1'!#REF!</definedName>
    <definedName name="_g9n6vq50mk">'[5]wybrane dane finansowe 1'!#REF!</definedName>
    <definedName name="_gft3zs536s" localSheetId="2">'[5]wybrane dane finansowe 1'!#REF!</definedName>
    <definedName name="_gft3zs536s" localSheetId="5">'[5]wybrane dane finansowe 1'!#REF!</definedName>
    <definedName name="_gft3zs536s" localSheetId="1">'[5]wybrane dane finansowe 1'!#REF!</definedName>
    <definedName name="_gft3zs536s" localSheetId="4">'[5]wybrane dane finansowe 1'!#REF!</definedName>
    <definedName name="_gft3zs536s" localSheetId="10">'[5]wybrane dane finansowe 1'!#REF!</definedName>
    <definedName name="_gft3zs536s" localSheetId="19">'[5]wybrane dane finansowe 1'!#REF!</definedName>
    <definedName name="_gft3zs536s" localSheetId="20">'[5]wybrane dane finansowe 1'!#REF!</definedName>
    <definedName name="_gft3zs536s">'[5]wybrane dane finansowe 1'!#REF!</definedName>
    <definedName name="_gh446v5072m" localSheetId="2">'[5]wybrane dane finansowe 1'!#REF!</definedName>
    <definedName name="_gh446v5072m" localSheetId="5">'[5]wybrane dane finansowe 1'!#REF!</definedName>
    <definedName name="_gh446v5072m" localSheetId="1">'[5]wybrane dane finansowe 1'!#REF!</definedName>
    <definedName name="_gh446v5072m" localSheetId="4">'[5]wybrane dane finansowe 1'!#REF!</definedName>
    <definedName name="_gh446v5072m" localSheetId="10">'[5]wybrane dane finansowe 1'!#REF!</definedName>
    <definedName name="_gh446v5072m" localSheetId="19">'[5]wybrane dane finansowe 1'!#REF!</definedName>
    <definedName name="_gh446v5072m" localSheetId="20">'[5]wybrane dane finansowe 1'!#REF!</definedName>
    <definedName name="_gh446v5072m">'[5]wybrane dane finansowe 1'!#REF!</definedName>
    <definedName name="_gijl1t4y229" localSheetId="2">'[5]wybrane dane finansowe 1'!#REF!</definedName>
    <definedName name="_gijl1t4y229" localSheetId="5">'[5]wybrane dane finansowe 1'!#REF!</definedName>
    <definedName name="_gijl1t4y229" localSheetId="1">'[5]wybrane dane finansowe 1'!#REF!</definedName>
    <definedName name="_gijl1t4y229" localSheetId="4">'[5]wybrane dane finansowe 1'!#REF!</definedName>
    <definedName name="_gijl1t4y229" localSheetId="10">'[5]wybrane dane finansowe 1'!#REF!</definedName>
    <definedName name="_gijl1t4y229" localSheetId="19">'[5]wybrane dane finansowe 1'!#REF!</definedName>
    <definedName name="_gijl1t4y229" localSheetId="20">'[5]wybrane dane finansowe 1'!#REF!</definedName>
    <definedName name="_gijl1t4y229">'[5]wybrane dane finansowe 1'!#REF!</definedName>
    <definedName name="_gisl6u518l" localSheetId="2">'[5]wybrane dane finansowe 1'!#REF!</definedName>
    <definedName name="_gisl6u518l" localSheetId="5">'[5]wybrane dane finansowe 1'!#REF!</definedName>
    <definedName name="_gisl6u518l" localSheetId="1">'[5]wybrane dane finansowe 1'!#REF!</definedName>
    <definedName name="_gisl6u518l" localSheetId="4">'[5]wybrane dane finansowe 1'!#REF!</definedName>
    <definedName name="_gisl6u518l" localSheetId="10">'[5]wybrane dane finansowe 1'!#REF!</definedName>
    <definedName name="_gisl6u518l" localSheetId="19">'[5]wybrane dane finansowe 1'!#REF!</definedName>
    <definedName name="_gisl6u518l" localSheetId="20">'[5]wybrane dane finansowe 1'!#REF!</definedName>
    <definedName name="_gisl6u518l">'[5]wybrane dane finansowe 1'!#REF!</definedName>
    <definedName name="_glao4p53qq" localSheetId="2">'[5]wybrane dane finansowe 1'!#REF!</definedName>
    <definedName name="_glao4p53qq" localSheetId="5">'[5]wybrane dane finansowe 1'!#REF!</definedName>
    <definedName name="_glao4p53qq" localSheetId="1">'[5]wybrane dane finansowe 1'!#REF!</definedName>
    <definedName name="_glao4p53qq" localSheetId="4">'[5]wybrane dane finansowe 1'!#REF!</definedName>
    <definedName name="_glao4p53qq" localSheetId="10">'[5]wybrane dane finansowe 1'!#REF!</definedName>
    <definedName name="_glao4p53qq" localSheetId="19">'[5]wybrane dane finansowe 1'!#REF!</definedName>
    <definedName name="_glao4p53qq" localSheetId="20">'[5]wybrane dane finansowe 1'!#REF!</definedName>
    <definedName name="_glao4p53qq">'[5]wybrane dane finansowe 1'!#REF!</definedName>
    <definedName name="_glz9qc54j22" localSheetId="2">'[5]wybrane dane finansowe 1'!#REF!</definedName>
    <definedName name="_glz9qc54j22" localSheetId="5">'[5]wybrane dane finansowe 1'!#REF!</definedName>
    <definedName name="_glz9qc54j22" localSheetId="1">'[5]wybrane dane finansowe 1'!#REF!</definedName>
    <definedName name="_glz9qc54j22" localSheetId="4">'[5]wybrane dane finansowe 1'!#REF!</definedName>
    <definedName name="_glz9qc54j22" localSheetId="10">'[5]wybrane dane finansowe 1'!#REF!</definedName>
    <definedName name="_glz9qc54j22" localSheetId="19">'[5]wybrane dane finansowe 1'!#REF!</definedName>
    <definedName name="_glz9qc54j22" localSheetId="20">'[5]wybrane dane finansowe 1'!#REF!</definedName>
    <definedName name="_glz9qc54j22">'[5]wybrane dane finansowe 1'!#REF!</definedName>
    <definedName name="_gogv6q50m1x" localSheetId="2">'[5]wybrane dane finansowe 1'!#REF!</definedName>
    <definedName name="_gogv6q50m1x" localSheetId="5">'[5]wybrane dane finansowe 1'!#REF!</definedName>
    <definedName name="_gogv6q50m1x" localSheetId="1">'[5]wybrane dane finansowe 1'!#REF!</definedName>
    <definedName name="_gogv6q50m1x" localSheetId="4">'[5]wybrane dane finansowe 1'!#REF!</definedName>
    <definedName name="_gogv6q50m1x" localSheetId="10">'[5]wybrane dane finansowe 1'!#REF!</definedName>
    <definedName name="_gogv6q50m1x" localSheetId="19">'[5]wybrane dane finansowe 1'!#REF!</definedName>
    <definedName name="_gogv6q50m1x" localSheetId="20">'[5]wybrane dane finansowe 1'!#REF!</definedName>
    <definedName name="_gogv6q50m1x">'[5]wybrane dane finansowe 1'!#REF!</definedName>
    <definedName name="_gpdggp50715" localSheetId="2">'[5]wybrane dane finansowe 1'!#REF!</definedName>
    <definedName name="_gpdggp50715" localSheetId="5">'[5]wybrane dane finansowe 1'!#REF!</definedName>
    <definedName name="_gpdggp50715" localSheetId="1">'[5]wybrane dane finansowe 1'!#REF!</definedName>
    <definedName name="_gpdggp50715" localSheetId="4">'[5]wybrane dane finansowe 1'!#REF!</definedName>
    <definedName name="_gpdggp50715" localSheetId="10">'[5]wybrane dane finansowe 1'!#REF!</definedName>
    <definedName name="_gpdggp50715" localSheetId="19">'[5]wybrane dane finansowe 1'!#REF!</definedName>
    <definedName name="_gpdggp50715" localSheetId="20">'[5]wybrane dane finansowe 1'!#REF!</definedName>
    <definedName name="_gpdggp50715">'[5]wybrane dane finansowe 1'!#REF!</definedName>
    <definedName name="_gpxtkz5181l" localSheetId="2">'[5]wybrane dane finansowe 1'!#REF!</definedName>
    <definedName name="_gpxtkz5181l" localSheetId="5">'[5]wybrane dane finansowe 1'!#REF!</definedName>
    <definedName name="_gpxtkz5181l" localSheetId="1">'[5]wybrane dane finansowe 1'!#REF!</definedName>
    <definedName name="_gpxtkz5181l" localSheetId="4">'[5]wybrane dane finansowe 1'!#REF!</definedName>
    <definedName name="_gpxtkz5181l" localSheetId="10">'[5]wybrane dane finansowe 1'!#REF!</definedName>
    <definedName name="_gpxtkz5181l" localSheetId="19">'[5]wybrane dane finansowe 1'!#REF!</definedName>
    <definedName name="_gpxtkz5181l" localSheetId="20">'[5]wybrane dane finansowe 1'!#REF!</definedName>
    <definedName name="_gpxtkz5181l">'[5]wybrane dane finansowe 1'!#REF!</definedName>
    <definedName name="_gs5k3g5181y" localSheetId="2">'[5]wybrane dane finansowe 1'!#REF!</definedName>
    <definedName name="_gs5k3g5181y" localSheetId="5">'[5]wybrane dane finansowe 1'!#REF!</definedName>
    <definedName name="_gs5k3g5181y" localSheetId="1">'[5]wybrane dane finansowe 1'!#REF!</definedName>
    <definedName name="_gs5k3g5181y" localSheetId="4">'[5]wybrane dane finansowe 1'!#REF!</definedName>
    <definedName name="_gs5k3g5181y" localSheetId="10">'[5]wybrane dane finansowe 1'!#REF!</definedName>
    <definedName name="_gs5k3g5181y" localSheetId="19">'[5]wybrane dane finansowe 1'!#REF!</definedName>
    <definedName name="_gs5k3g5181y" localSheetId="20">'[5]wybrane dane finansowe 1'!#REF!</definedName>
    <definedName name="_gs5k3g5181y">'[5]wybrane dane finansowe 1'!#REF!</definedName>
    <definedName name="_gxkuii4ysa" localSheetId="2">'[5]wybrane dane finansowe 1'!#REF!</definedName>
    <definedName name="_gxkuii4ysa" localSheetId="5">'[5]wybrane dane finansowe 1'!#REF!</definedName>
    <definedName name="_gxkuii4ysa" localSheetId="1">'[5]wybrane dane finansowe 1'!#REF!</definedName>
    <definedName name="_gxkuii4ysa" localSheetId="4">'[5]wybrane dane finansowe 1'!#REF!</definedName>
    <definedName name="_gxkuii4ysa" localSheetId="10">'[5]wybrane dane finansowe 1'!#REF!</definedName>
    <definedName name="_gxkuii4ysa" localSheetId="19">'[5]wybrane dane finansowe 1'!#REF!</definedName>
    <definedName name="_gxkuii4ysa" localSheetId="20">'[5]wybrane dane finansowe 1'!#REF!</definedName>
    <definedName name="_gxkuii4ysa">'[5]wybrane dane finansowe 1'!#REF!</definedName>
    <definedName name="_gxtt2z50m1s" localSheetId="2">'[5]wybrane dane finansowe 1'!#REF!</definedName>
    <definedName name="_gxtt2z50m1s" localSheetId="5">'[5]wybrane dane finansowe 1'!#REF!</definedName>
    <definedName name="_gxtt2z50m1s" localSheetId="1">'[5]wybrane dane finansowe 1'!#REF!</definedName>
    <definedName name="_gxtt2z50m1s" localSheetId="4">'[5]wybrane dane finansowe 1'!#REF!</definedName>
    <definedName name="_gxtt2z50m1s" localSheetId="10">'[5]wybrane dane finansowe 1'!#REF!</definedName>
    <definedName name="_gxtt2z50m1s" localSheetId="19">'[5]wybrane dane finansowe 1'!#REF!</definedName>
    <definedName name="_gxtt2z50m1s" localSheetId="20">'[5]wybrane dane finansowe 1'!#REF!</definedName>
    <definedName name="_gxtt2z50m1s">'[5]wybrane dane finansowe 1'!#REF!</definedName>
    <definedName name="_h" localSheetId="2">'[14]Table 39_'!#REF!</definedName>
    <definedName name="_h" localSheetId="4">'[14]Table 39_'!#REF!</definedName>
    <definedName name="_h" localSheetId="10">'[14]Table 39_'!#REF!</definedName>
    <definedName name="_h" localSheetId="19">'[14]Table 39_'!#REF!</definedName>
    <definedName name="_h">'[14]Table 39_'!#REF!</definedName>
    <definedName name="_h9eklb50m25" localSheetId="2">'[5]wybrane dane finansowe 1'!#REF!</definedName>
    <definedName name="_h9eklb50m25" localSheetId="5">'[5]wybrane dane finansowe 1'!#REF!</definedName>
    <definedName name="_h9eklb50m25" localSheetId="1">'[5]wybrane dane finansowe 1'!#REF!</definedName>
    <definedName name="_h9eklb50m25" localSheetId="4">'[5]wybrane dane finansowe 1'!#REF!</definedName>
    <definedName name="_h9eklb50m25" localSheetId="10">'[5]wybrane dane finansowe 1'!#REF!</definedName>
    <definedName name="_h9eklb50m25" localSheetId="19">'[5]wybrane dane finansowe 1'!#REF!</definedName>
    <definedName name="_h9eklb50m25" localSheetId="20">'[5]wybrane dane finansowe 1'!#REF!</definedName>
    <definedName name="_h9eklb50m25">'[5]wybrane dane finansowe 1'!#REF!</definedName>
    <definedName name="_hb2rv85072t" localSheetId="2">'[5]wybrane dane finansowe 1'!#REF!</definedName>
    <definedName name="_hb2rv85072t" localSheetId="5">'[5]wybrane dane finansowe 1'!#REF!</definedName>
    <definedName name="_hb2rv85072t" localSheetId="1">'[5]wybrane dane finansowe 1'!#REF!</definedName>
    <definedName name="_hb2rv85072t" localSheetId="4">'[5]wybrane dane finansowe 1'!#REF!</definedName>
    <definedName name="_hb2rv85072t" localSheetId="10">'[5]wybrane dane finansowe 1'!#REF!</definedName>
    <definedName name="_hb2rv85072t" localSheetId="19">'[5]wybrane dane finansowe 1'!#REF!</definedName>
    <definedName name="_hb2rv85072t" localSheetId="20">'[5]wybrane dane finansowe 1'!#REF!</definedName>
    <definedName name="_hb2rv85072t">'[5]wybrane dane finansowe 1'!#REF!</definedName>
    <definedName name="_hdeb7e507s" localSheetId="2">'[5]wybrane dane finansowe 1'!#REF!</definedName>
    <definedName name="_hdeb7e507s" localSheetId="5">'[5]wybrane dane finansowe 1'!#REF!</definedName>
    <definedName name="_hdeb7e507s" localSheetId="1">'[5]wybrane dane finansowe 1'!#REF!</definedName>
    <definedName name="_hdeb7e507s" localSheetId="4">'[5]wybrane dane finansowe 1'!#REF!</definedName>
    <definedName name="_hdeb7e507s" localSheetId="10">'[5]wybrane dane finansowe 1'!#REF!</definedName>
    <definedName name="_hdeb7e507s" localSheetId="19">'[5]wybrane dane finansowe 1'!#REF!</definedName>
    <definedName name="_hdeb7e507s" localSheetId="20">'[5]wybrane dane finansowe 1'!#REF!</definedName>
    <definedName name="_hdeb7e507s">'[5]wybrane dane finansowe 1'!#REF!</definedName>
    <definedName name="_hf0h0950711" localSheetId="2">'[5]wybrane dane finansowe 1'!#REF!</definedName>
    <definedName name="_hf0h0950711" localSheetId="5">'[5]wybrane dane finansowe 1'!#REF!</definedName>
    <definedName name="_hf0h0950711" localSheetId="1">'[5]wybrane dane finansowe 1'!#REF!</definedName>
    <definedName name="_hf0h0950711" localSheetId="4">'[5]wybrane dane finansowe 1'!#REF!</definedName>
    <definedName name="_hf0h0950711" localSheetId="10">'[5]wybrane dane finansowe 1'!#REF!</definedName>
    <definedName name="_hf0h0950711" localSheetId="19">'[5]wybrane dane finansowe 1'!#REF!</definedName>
    <definedName name="_hf0h0950711" localSheetId="20">'[5]wybrane dane finansowe 1'!#REF!</definedName>
    <definedName name="_hf0h0950711">'[5]wybrane dane finansowe 1'!#REF!</definedName>
    <definedName name="_hhkd5f53q2a" localSheetId="2">'[5]wybrane dane finansowe 1'!#REF!</definedName>
    <definedName name="_hhkd5f53q2a" localSheetId="5">'[5]wybrane dane finansowe 1'!#REF!</definedName>
    <definedName name="_hhkd5f53q2a" localSheetId="1">'[5]wybrane dane finansowe 1'!#REF!</definedName>
    <definedName name="_hhkd5f53q2a" localSheetId="4">'[5]wybrane dane finansowe 1'!#REF!</definedName>
    <definedName name="_hhkd5f53q2a" localSheetId="10">'[5]wybrane dane finansowe 1'!#REF!</definedName>
    <definedName name="_hhkd5f53q2a" localSheetId="19">'[5]wybrane dane finansowe 1'!#REF!</definedName>
    <definedName name="_hhkd5f53q2a" localSheetId="20">'[5]wybrane dane finansowe 1'!#REF!</definedName>
    <definedName name="_hhkd5f53q2a">'[5]wybrane dane finansowe 1'!#REF!</definedName>
    <definedName name="_hix51_8fuiuc27oj" localSheetId="2">'[5]wybrane dane finansowe 1'!#REF!</definedName>
    <definedName name="_hix51_8fuiuc27oj" localSheetId="5">'[5]wybrane dane finansowe 1'!#REF!</definedName>
    <definedName name="_hix51_8fuiuc27oj" localSheetId="1">'[5]wybrane dane finansowe 1'!#REF!</definedName>
    <definedName name="_hix51_8fuiuc27oj" localSheetId="4">'[5]wybrane dane finansowe 1'!#REF!</definedName>
    <definedName name="_hix51_8fuiuc27oj" localSheetId="10">'[5]wybrane dane finansowe 1'!#REF!</definedName>
    <definedName name="_hix51_8fuiuc27oj" localSheetId="19">'[5]wybrane dane finansowe 1'!#REF!</definedName>
    <definedName name="_hix51_8fuiuc27oj" localSheetId="20">'[5]wybrane dane finansowe 1'!#REF!</definedName>
    <definedName name="_hix51_8fuiuc27oj">'[5]wybrane dane finansowe 1'!#REF!</definedName>
    <definedName name="_hjtq6353q19" localSheetId="2">'[5]wybrane dane finansowe 1'!#REF!</definedName>
    <definedName name="_hjtq6353q19" localSheetId="5">'[5]wybrane dane finansowe 1'!#REF!</definedName>
    <definedName name="_hjtq6353q19" localSheetId="1">'[5]wybrane dane finansowe 1'!#REF!</definedName>
    <definedName name="_hjtq6353q19" localSheetId="4">'[5]wybrane dane finansowe 1'!#REF!</definedName>
    <definedName name="_hjtq6353q19" localSheetId="10">'[5]wybrane dane finansowe 1'!#REF!</definedName>
    <definedName name="_hjtq6353q19" localSheetId="19">'[5]wybrane dane finansowe 1'!#REF!</definedName>
    <definedName name="_hjtq6353q19" localSheetId="20">'[5]wybrane dane finansowe 1'!#REF!</definedName>
    <definedName name="_hjtq6353q19">'[5]wybrane dane finansowe 1'!#REF!</definedName>
    <definedName name="_hk2h5x4y2c" localSheetId="2">'[5]wybrane dane finansowe 1'!#REF!</definedName>
    <definedName name="_hk2h5x4y2c" localSheetId="5">'[5]wybrane dane finansowe 1'!#REF!</definedName>
    <definedName name="_hk2h5x4y2c" localSheetId="1">'[5]wybrane dane finansowe 1'!#REF!</definedName>
    <definedName name="_hk2h5x4y2c" localSheetId="4">'[5]wybrane dane finansowe 1'!#REF!</definedName>
    <definedName name="_hk2h5x4y2c" localSheetId="10">'[5]wybrane dane finansowe 1'!#REF!</definedName>
    <definedName name="_hk2h5x4y2c" localSheetId="19">'[5]wybrane dane finansowe 1'!#REF!</definedName>
    <definedName name="_hk2h5x4y2c" localSheetId="20">'[5]wybrane dane finansowe 1'!#REF!</definedName>
    <definedName name="_hk2h5x4y2c">'[5]wybrane dane finansowe 1'!#REF!</definedName>
    <definedName name="_hlw7t34zli" localSheetId="2">'[5]wybrane dane finansowe 1'!#REF!</definedName>
    <definedName name="_hlw7t34zli" localSheetId="5">'[5]wybrane dane finansowe 1'!#REF!</definedName>
    <definedName name="_hlw7t34zli" localSheetId="1">'[5]wybrane dane finansowe 1'!#REF!</definedName>
    <definedName name="_hlw7t34zli" localSheetId="4">'[5]wybrane dane finansowe 1'!#REF!</definedName>
    <definedName name="_hlw7t34zli" localSheetId="10">'[5]wybrane dane finansowe 1'!#REF!</definedName>
    <definedName name="_hlw7t34zli" localSheetId="19">'[5]wybrane dane finansowe 1'!#REF!</definedName>
    <definedName name="_hlw7t34zli" localSheetId="20">'[5]wybrane dane finansowe 1'!#REF!</definedName>
    <definedName name="_hlw7t34zli">'[5]wybrane dane finansowe 1'!#REF!</definedName>
    <definedName name="_hnc6cj51pb" localSheetId="2">'[5]wybrane dane finansowe 1'!#REF!</definedName>
    <definedName name="_hnc6cj51pb" localSheetId="5">'[5]wybrane dane finansowe 1'!#REF!</definedName>
    <definedName name="_hnc6cj51pb" localSheetId="1">'[5]wybrane dane finansowe 1'!#REF!</definedName>
    <definedName name="_hnc6cj51pb" localSheetId="4">'[5]wybrane dane finansowe 1'!#REF!</definedName>
    <definedName name="_hnc6cj51pb" localSheetId="10">'[5]wybrane dane finansowe 1'!#REF!</definedName>
    <definedName name="_hnc6cj51pb" localSheetId="19">'[5]wybrane dane finansowe 1'!#REF!</definedName>
    <definedName name="_hnc6cj51pb" localSheetId="20">'[5]wybrane dane finansowe 1'!#REF!</definedName>
    <definedName name="_hnc6cj51pb">'[5]wybrane dane finansowe 1'!#REF!</definedName>
    <definedName name="_hobqp454j16" localSheetId="2">'[5]wybrane dane finansowe 1'!#REF!</definedName>
    <definedName name="_hobqp454j16" localSheetId="5">'[5]wybrane dane finansowe 1'!#REF!</definedName>
    <definedName name="_hobqp454j16" localSheetId="1">'[5]wybrane dane finansowe 1'!#REF!</definedName>
    <definedName name="_hobqp454j16" localSheetId="4">'[5]wybrane dane finansowe 1'!#REF!</definedName>
    <definedName name="_hobqp454j16" localSheetId="10">'[5]wybrane dane finansowe 1'!#REF!</definedName>
    <definedName name="_hobqp454j16" localSheetId="19">'[5]wybrane dane finansowe 1'!#REF!</definedName>
    <definedName name="_hobqp454j16" localSheetId="20">'[5]wybrane dane finansowe 1'!#REF!</definedName>
    <definedName name="_hobqp454j16">'[5]wybrane dane finansowe 1'!#REF!</definedName>
    <definedName name="_hol7sp536x" localSheetId="2">'[5]wybrane dane finansowe 1'!#REF!</definedName>
    <definedName name="_hol7sp536x" localSheetId="5">'[5]wybrane dane finansowe 1'!#REF!</definedName>
    <definedName name="_hol7sp536x" localSheetId="1">'[5]wybrane dane finansowe 1'!#REF!</definedName>
    <definedName name="_hol7sp536x" localSheetId="4">'[5]wybrane dane finansowe 1'!#REF!</definedName>
    <definedName name="_hol7sp536x" localSheetId="10">'[5]wybrane dane finansowe 1'!#REF!</definedName>
    <definedName name="_hol7sp536x" localSheetId="19">'[5]wybrane dane finansowe 1'!#REF!</definedName>
    <definedName name="_hol7sp536x" localSheetId="20">'[5]wybrane dane finansowe 1'!#REF!</definedName>
    <definedName name="_hol7sp536x">'[5]wybrane dane finansowe 1'!#REF!</definedName>
    <definedName name="_hpkv5h5072i" localSheetId="2">'[5]wybrane dane finansowe 1'!#REF!</definedName>
    <definedName name="_hpkv5h5072i" localSheetId="5">'[5]wybrane dane finansowe 1'!#REF!</definedName>
    <definedName name="_hpkv5h5072i" localSheetId="1">'[5]wybrane dane finansowe 1'!#REF!</definedName>
    <definedName name="_hpkv5h5072i" localSheetId="4">'[5]wybrane dane finansowe 1'!#REF!</definedName>
    <definedName name="_hpkv5h5072i" localSheetId="10">'[5]wybrane dane finansowe 1'!#REF!</definedName>
    <definedName name="_hpkv5h5072i" localSheetId="19">'[5]wybrane dane finansowe 1'!#REF!</definedName>
    <definedName name="_hpkv5h5072i" localSheetId="20">'[5]wybrane dane finansowe 1'!#REF!</definedName>
    <definedName name="_hpkv5h5072i">'[5]wybrane dane finansowe 1'!#REF!</definedName>
    <definedName name="_hsag1t4y22j" localSheetId="2">'[5]wybrane dane finansowe 1'!#REF!</definedName>
    <definedName name="_hsag1t4y22j" localSheetId="5">'[5]wybrane dane finansowe 1'!#REF!</definedName>
    <definedName name="_hsag1t4y22j" localSheetId="1">'[5]wybrane dane finansowe 1'!#REF!</definedName>
    <definedName name="_hsag1t4y22j" localSheetId="4">'[5]wybrane dane finansowe 1'!#REF!</definedName>
    <definedName name="_hsag1t4y22j" localSheetId="10">'[5]wybrane dane finansowe 1'!#REF!</definedName>
    <definedName name="_hsag1t4y22j" localSheetId="19">'[5]wybrane dane finansowe 1'!#REF!</definedName>
    <definedName name="_hsag1t4y22j" localSheetId="20">'[5]wybrane dane finansowe 1'!#REF!</definedName>
    <definedName name="_hsag1t4y22j">'[5]wybrane dane finansowe 1'!#REF!</definedName>
    <definedName name="_ht4vuj5181g" localSheetId="2">'[5]wybrane dane finansowe 1'!#REF!</definedName>
    <definedName name="_ht4vuj5181g" localSheetId="5">'[5]wybrane dane finansowe 1'!#REF!</definedName>
    <definedName name="_ht4vuj5181g" localSheetId="1">'[5]wybrane dane finansowe 1'!#REF!</definedName>
    <definedName name="_ht4vuj5181g" localSheetId="4">'[5]wybrane dane finansowe 1'!#REF!</definedName>
    <definedName name="_ht4vuj5181g" localSheetId="10">'[5]wybrane dane finansowe 1'!#REF!</definedName>
    <definedName name="_ht4vuj5181g" localSheetId="19">'[5]wybrane dane finansowe 1'!#REF!</definedName>
    <definedName name="_ht4vuj5181g" localSheetId="20">'[5]wybrane dane finansowe 1'!#REF!</definedName>
    <definedName name="_ht4vuj5181g">'[5]wybrane dane finansowe 1'!#REF!</definedName>
    <definedName name="_huf9wp4y21m" localSheetId="2">'[5]wybrane dane finansowe 1'!#REF!</definedName>
    <definedName name="_huf9wp4y21m" localSheetId="5">'[5]wybrane dane finansowe 1'!#REF!</definedName>
    <definedName name="_huf9wp4y21m" localSheetId="1">'[5]wybrane dane finansowe 1'!#REF!</definedName>
    <definedName name="_huf9wp4y21m" localSheetId="4">'[5]wybrane dane finansowe 1'!#REF!</definedName>
    <definedName name="_huf9wp4y21m" localSheetId="10">'[5]wybrane dane finansowe 1'!#REF!</definedName>
    <definedName name="_huf9wp4y21m" localSheetId="19">'[5]wybrane dane finansowe 1'!#REF!</definedName>
    <definedName name="_huf9wp4y21m" localSheetId="20">'[5]wybrane dane finansowe 1'!#REF!</definedName>
    <definedName name="_huf9wp4y21m">'[5]wybrane dane finansowe 1'!#REF!</definedName>
    <definedName name="_huwigj54j2m" localSheetId="2">'[5]wybrane dane finansowe 1'!#REF!</definedName>
    <definedName name="_huwigj54j2m" localSheetId="5">'[5]wybrane dane finansowe 1'!#REF!</definedName>
    <definedName name="_huwigj54j2m" localSheetId="1">'[5]wybrane dane finansowe 1'!#REF!</definedName>
    <definedName name="_huwigj54j2m" localSheetId="4">'[5]wybrane dane finansowe 1'!#REF!</definedName>
    <definedName name="_huwigj54j2m" localSheetId="10">'[5]wybrane dane finansowe 1'!#REF!</definedName>
    <definedName name="_huwigj54j2m" localSheetId="19">'[5]wybrane dane finansowe 1'!#REF!</definedName>
    <definedName name="_huwigj54j2m" localSheetId="20">'[5]wybrane dane finansowe 1'!#REF!</definedName>
    <definedName name="_huwigj54j2m">'[5]wybrane dane finansowe 1'!#REF!</definedName>
    <definedName name="_hv53kj4ys8" localSheetId="2">'[5]wybrane dane finansowe 1'!#REF!</definedName>
    <definedName name="_hv53kj4ys8" localSheetId="5">'[5]wybrane dane finansowe 1'!#REF!</definedName>
    <definedName name="_hv53kj4ys8" localSheetId="1">'[5]wybrane dane finansowe 1'!#REF!</definedName>
    <definedName name="_hv53kj4ys8" localSheetId="4">'[5]wybrane dane finansowe 1'!#REF!</definedName>
    <definedName name="_hv53kj4ys8" localSheetId="10">'[5]wybrane dane finansowe 1'!#REF!</definedName>
    <definedName name="_hv53kj4ys8" localSheetId="19">'[5]wybrane dane finansowe 1'!#REF!</definedName>
    <definedName name="_hv53kj4ys8" localSheetId="20">'[5]wybrane dane finansowe 1'!#REF!</definedName>
    <definedName name="_hv53kj4ys8">'[5]wybrane dane finansowe 1'!#REF!</definedName>
    <definedName name="_hvx78p4x9l" localSheetId="2">#REF!</definedName>
    <definedName name="_hvx78p4x9l" localSheetId="4">#REF!</definedName>
    <definedName name="_hvx78p4x9l" localSheetId="10">#REF!</definedName>
    <definedName name="_hvx78p4x9l" localSheetId="19">#REF!</definedName>
    <definedName name="_hvx78p4x9l">#REF!</definedName>
    <definedName name="_hwl4l753q15" localSheetId="2">'[5]wybrane dane finansowe 1'!#REF!</definedName>
    <definedName name="_hwl4l753q15" localSheetId="5">'[5]wybrane dane finansowe 1'!#REF!</definedName>
    <definedName name="_hwl4l753q15" localSheetId="1">'[5]wybrane dane finansowe 1'!#REF!</definedName>
    <definedName name="_hwl4l753q15" localSheetId="4">'[5]wybrane dane finansowe 1'!#REF!</definedName>
    <definedName name="_hwl4l753q15" localSheetId="10">'[5]wybrane dane finansowe 1'!#REF!</definedName>
    <definedName name="_hwl4l753q15" localSheetId="19">'[5]wybrane dane finansowe 1'!#REF!</definedName>
    <definedName name="_hwl4l753q15" localSheetId="20">'[5]wybrane dane finansowe 1'!#REF!</definedName>
    <definedName name="_hwl4l753q15">'[5]wybrane dane finansowe 1'!#REF!</definedName>
    <definedName name="_hxqi2l507q" localSheetId="2">'[5]wybrane dane finansowe 1'!#REF!</definedName>
    <definedName name="_hxqi2l507q" localSheetId="5">'[5]wybrane dane finansowe 1'!#REF!</definedName>
    <definedName name="_hxqi2l507q" localSheetId="1">'[5]wybrane dane finansowe 1'!#REF!</definedName>
    <definedName name="_hxqi2l507q" localSheetId="4">'[5]wybrane dane finansowe 1'!#REF!</definedName>
    <definedName name="_hxqi2l507q" localSheetId="10">'[5]wybrane dane finansowe 1'!#REF!</definedName>
    <definedName name="_hxqi2l507q" localSheetId="19">'[5]wybrane dane finansowe 1'!#REF!</definedName>
    <definedName name="_hxqi2l507q" localSheetId="20">'[5]wybrane dane finansowe 1'!#REF!</definedName>
    <definedName name="_hxqi2l507q">'[5]wybrane dane finansowe 1'!#REF!</definedName>
    <definedName name="_hz6at251pc" localSheetId="2">'[5]wybrane dane finansowe 1'!#REF!</definedName>
    <definedName name="_hz6at251pc" localSheetId="5">'[5]wybrane dane finansowe 1'!#REF!</definedName>
    <definedName name="_hz6at251pc" localSheetId="1">'[5]wybrane dane finansowe 1'!#REF!</definedName>
    <definedName name="_hz6at251pc" localSheetId="4">'[5]wybrane dane finansowe 1'!#REF!</definedName>
    <definedName name="_hz6at251pc" localSheetId="10">'[5]wybrane dane finansowe 1'!#REF!</definedName>
    <definedName name="_hz6at251pc" localSheetId="19">'[5]wybrane dane finansowe 1'!#REF!</definedName>
    <definedName name="_hz6at251pc" localSheetId="20">'[5]wybrane dane finansowe 1'!#REF!</definedName>
    <definedName name="_hz6at251pc">'[5]wybrane dane finansowe 1'!#REF!</definedName>
    <definedName name="_hzc04c50m2r" localSheetId="2">'[5]wybrane dane finansowe 1'!#REF!</definedName>
    <definedName name="_hzc04c50m2r" localSheetId="5">'[5]wybrane dane finansowe 1'!#REF!</definedName>
    <definedName name="_hzc04c50m2r" localSheetId="1">'[5]wybrane dane finansowe 1'!#REF!</definedName>
    <definedName name="_hzc04c50m2r" localSheetId="4">'[5]wybrane dane finansowe 1'!#REF!</definedName>
    <definedName name="_hzc04c50m2r" localSheetId="10">'[5]wybrane dane finansowe 1'!#REF!</definedName>
    <definedName name="_hzc04c50m2r" localSheetId="19">'[5]wybrane dane finansowe 1'!#REF!</definedName>
    <definedName name="_hzc04c50m2r" localSheetId="20">'[5]wybrane dane finansowe 1'!#REF!</definedName>
    <definedName name="_hzc04c50m2r">'[5]wybrane dane finansowe 1'!#REF!</definedName>
    <definedName name="_i0qrxf4y22e" localSheetId="2">'[5]wybrane dane finansowe 1'!#REF!</definedName>
    <definedName name="_i0qrxf4y22e" localSheetId="5">'[5]wybrane dane finansowe 1'!#REF!</definedName>
    <definedName name="_i0qrxf4y22e" localSheetId="1">'[5]wybrane dane finansowe 1'!#REF!</definedName>
    <definedName name="_i0qrxf4y22e" localSheetId="4">'[5]wybrane dane finansowe 1'!#REF!</definedName>
    <definedName name="_i0qrxf4y22e" localSheetId="10">'[5]wybrane dane finansowe 1'!#REF!</definedName>
    <definedName name="_i0qrxf4y22e" localSheetId="19">'[5]wybrane dane finansowe 1'!#REF!</definedName>
    <definedName name="_i0qrxf4y22e" localSheetId="20">'[5]wybrane dane finansowe 1'!#REF!</definedName>
    <definedName name="_i0qrxf4y22e">'[5]wybrane dane finansowe 1'!#REF!</definedName>
    <definedName name="_i8vp57518d" localSheetId="2">'[5]wybrane dane finansowe 1'!#REF!</definedName>
    <definedName name="_i8vp57518d" localSheetId="5">'[5]wybrane dane finansowe 1'!#REF!</definedName>
    <definedName name="_i8vp57518d" localSheetId="1">'[5]wybrane dane finansowe 1'!#REF!</definedName>
    <definedName name="_i8vp57518d" localSheetId="4">'[5]wybrane dane finansowe 1'!#REF!</definedName>
    <definedName name="_i8vp57518d" localSheetId="10">'[5]wybrane dane finansowe 1'!#REF!</definedName>
    <definedName name="_i8vp57518d" localSheetId="19">'[5]wybrane dane finansowe 1'!#REF!</definedName>
    <definedName name="_i8vp57518d" localSheetId="20">'[5]wybrane dane finansowe 1'!#REF!</definedName>
    <definedName name="_i8vp57518d">'[5]wybrane dane finansowe 1'!#REF!</definedName>
    <definedName name="_i9fvmg4y21w" localSheetId="2">'[5]wybrane dane finansowe 1'!#REF!</definedName>
    <definedName name="_i9fvmg4y21w" localSheetId="5">'[5]wybrane dane finansowe 1'!#REF!</definedName>
    <definedName name="_i9fvmg4y21w" localSheetId="1">'[5]wybrane dane finansowe 1'!#REF!</definedName>
    <definedName name="_i9fvmg4y21w" localSheetId="4">'[5]wybrane dane finansowe 1'!#REF!</definedName>
    <definedName name="_i9fvmg4y21w" localSheetId="10">'[5]wybrane dane finansowe 1'!#REF!</definedName>
    <definedName name="_i9fvmg4y21w" localSheetId="19">'[5]wybrane dane finansowe 1'!#REF!</definedName>
    <definedName name="_i9fvmg4y21w" localSheetId="20">'[5]wybrane dane finansowe 1'!#REF!</definedName>
    <definedName name="_i9fvmg4y21w">'[5]wybrane dane finansowe 1'!#REF!</definedName>
    <definedName name="_IAF2005" localSheetId="2">#REF!</definedName>
    <definedName name="_IAF2005" localSheetId="4">#REF!</definedName>
    <definedName name="_IAF2005" localSheetId="10">#REF!</definedName>
    <definedName name="_IAF2005" localSheetId="19">#REF!</definedName>
    <definedName name="_IAF2005">#REF!</definedName>
    <definedName name="_IAF2006" localSheetId="2">#REF!</definedName>
    <definedName name="_IAF2006" localSheetId="4">#REF!</definedName>
    <definedName name="_IAF2006" localSheetId="10">#REF!</definedName>
    <definedName name="_IAF2006" localSheetId="19">#REF!</definedName>
    <definedName name="_IAF2006">#REF!</definedName>
    <definedName name="_icr5su4y22w" localSheetId="2">'[5]wybrane dane finansowe 1'!#REF!</definedName>
    <definedName name="_icr5su4y22w" localSheetId="5">'[5]wybrane dane finansowe 1'!#REF!</definedName>
    <definedName name="_icr5su4y22w" localSheetId="1">'[5]wybrane dane finansowe 1'!#REF!</definedName>
    <definedName name="_icr5su4y22w" localSheetId="4">'[5]wybrane dane finansowe 1'!#REF!</definedName>
    <definedName name="_icr5su4y22w" localSheetId="10">'[5]wybrane dane finansowe 1'!#REF!</definedName>
    <definedName name="_icr5su4y22w" localSheetId="19">'[5]wybrane dane finansowe 1'!#REF!</definedName>
    <definedName name="_icr5su4y22w" localSheetId="20">'[5]wybrane dane finansowe 1'!#REF!</definedName>
    <definedName name="_icr5su4y22w">'[5]wybrane dane finansowe 1'!#REF!</definedName>
    <definedName name="_ifwf6h51810" localSheetId="2">'[5]wybrane dane finansowe 1'!#REF!</definedName>
    <definedName name="_ifwf6h51810" localSheetId="5">'[5]wybrane dane finansowe 1'!#REF!</definedName>
    <definedName name="_ifwf6h51810" localSheetId="1">'[5]wybrane dane finansowe 1'!#REF!</definedName>
    <definedName name="_ifwf6h51810" localSheetId="4">'[5]wybrane dane finansowe 1'!#REF!</definedName>
    <definedName name="_ifwf6h51810" localSheetId="10">'[5]wybrane dane finansowe 1'!#REF!</definedName>
    <definedName name="_ifwf6h51810" localSheetId="19">'[5]wybrane dane finansowe 1'!#REF!</definedName>
    <definedName name="_ifwf6h51810" localSheetId="20">'[5]wybrane dane finansowe 1'!#REF!</definedName>
    <definedName name="_ifwf6h51810">'[5]wybrane dane finansowe 1'!#REF!</definedName>
    <definedName name="_iggmr354j29" localSheetId="2">'[5]wybrane dane finansowe 1'!#REF!</definedName>
    <definedName name="_iggmr354j29" localSheetId="5">'[5]wybrane dane finansowe 1'!#REF!</definedName>
    <definedName name="_iggmr354j29" localSheetId="1">'[5]wybrane dane finansowe 1'!#REF!</definedName>
    <definedName name="_iggmr354j29" localSheetId="4">'[5]wybrane dane finansowe 1'!#REF!</definedName>
    <definedName name="_iggmr354j29" localSheetId="10">'[5]wybrane dane finansowe 1'!#REF!</definedName>
    <definedName name="_iggmr354j29" localSheetId="19">'[5]wybrane dane finansowe 1'!#REF!</definedName>
    <definedName name="_iggmr354j29" localSheetId="20">'[5]wybrane dane finansowe 1'!#REF!</definedName>
    <definedName name="_iggmr354j29">'[5]wybrane dane finansowe 1'!#REF!</definedName>
    <definedName name="_igrrkp53qz" localSheetId="2">'[5]wybrane dane finansowe 1'!#REF!</definedName>
    <definedName name="_igrrkp53qz" localSheetId="5">'[5]wybrane dane finansowe 1'!#REF!</definedName>
    <definedName name="_igrrkp53qz" localSheetId="1">'[5]wybrane dane finansowe 1'!#REF!</definedName>
    <definedName name="_igrrkp53qz" localSheetId="4">'[5]wybrane dane finansowe 1'!#REF!</definedName>
    <definedName name="_igrrkp53qz" localSheetId="10">'[5]wybrane dane finansowe 1'!#REF!</definedName>
    <definedName name="_igrrkp53qz" localSheetId="19">'[5]wybrane dane finansowe 1'!#REF!</definedName>
    <definedName name="_igrrkp53qz" localSheetId="20">'[5]wybrane dane finansowe 1'!#REF!</definedName>
    <definedName name="_igrrkp53qz">'[5]wybrane dane finansowe 1'!#REF!</definedName>
    <definedName name="_iht3u250721" localSheetId="2">'[5]wybrane dane finansowe 1'!#REF!</definedName>
    <definedName name="_iht3u250721" localSheetId="5">'[5]wybrane dane finansowe 1'!#REF!</definedName>
    <definedName name="_iht3u250721" localSheetId="1">'[5]wybrane dane finansowe 1'!#REF!</definedName>
    <definedName name="_iht3u250721" localSheetId="4">'[5]wybrane dane finansowe 1'!#REF!</definedName>
    <definedName name="_iht3u250721" localSheetId="10">'[5]wybrane dane finansowe 1'!#REF!</definedName>
    <definedName name="_iht3u250721" localSheetId="19">'[5]wybrane dane finansowe 1'!#REF!</definedName>
    <definedName name="_iht3u250721" localSheetId="20">'[5]wybrane dane finansowe 1'!#REF!</definedName>
    <definedName name="_iht3u250721">'[5]wybrane dane finansowe 1'!#REF!</definedName>
    <definedName name="_ikwpsb50m27" localSheetId="2">'[5]wybrane dane finansowe 1'!#REF!</definedName>
    <definedName name="_ikwpsb50m27" localSheetId="5">'[5]wybrane dane finansowe 1'!#REF!</definedName>
    <definedName name="_ikwpsb50m27" localSheetId="1">'[5]wybrane dane finansowe 1'!#REF!</definedName>
    <definedName name="_ikwpsb50m27" localSheetId="4">'[5]wybrane dane finansowe 1'!#REF!</definedName>
    <definedName name="_ikwpsb50m27" localSheetId="10">'[5]wybrane dane finansowe 1'!#REF!</definedName>
    <definedName name="_ikwpsb50m27" localSheetId="19">'[5]wybrane dane finansowe 1'!#REF!</definedName>
    <definedName name="_ikwpsb50m27" localSheetId="20">'[5]wybrane dane finansowe 1'!#REF!</definedName>
    <definedName name="_ikwpsb50m27">'[5]wybrane dane finansowe 1'!#REF!</definedName>
    <definedName name="_im8zjf54j2j" localSheetId="2">'[5]wybrane dane finansowe 1'!#REF!</definedName>
    <definedName name="_im8zjf54j2j" localSheetId="5">'[5]wybrane dane finansowe 1'!#REF!</definedName>
    <definedName name="_im8zjf54j2j" localSheetId="1">'[5]wybrane dane finansowe 1'!#REF!</definedName>
    <definedName name="_im8zjf54j2j" localSheetId="4">'[5]wybrane dane finansowe 1'!#REF!</definedName>
    <definedName name="_im8zjf54j2j" localSheetId="10">'[5]wybrane dane finansowe 1'!#REF!</definedName>
    <definedName name="_im8zjf54j2j" localSheetId="19">'[5]wybrane dane finansowe 1'!#REF!</definedName>
    <definedName name="_im8zjf54j2j" localSheetId="20">'[5]wybrane dane finansowe 1'!#REF!</definedName>
    <definedName name="_im8zjf54j2j">'[5]wybrane dane finansowe 1'!#REF!</definedName>
    <definedName name="_imsfb75182c" localSheetId="2">'[5]wybrane dane finansowe 1'!#REF!</definedName>
    <definedName name="_imsfb75182c" localSheetId="5">'[5]wybrane dane finansowe 1'!#REF!</definedName>
    <definedName name="_imsfb75182c" localSheetId="1">'[5]wybrane dane finansowe 1'!#REF!</definedName>
    <definedName name="_imsfb75182c" localSheetId="4">'[5]wybrane dane finansowe 1'!#REF!</definedName>
    <definedName name="_imsfb75182c" localSheetId="10">'[5]wybrane dane finansowe 1'!#REF!</definedName>
    <definedName name="_imsfb75182c" localSheetId="19">'[5]wybrane dane finansowe 1'!#REF!</definedName>
    <definedName name="_imsfb75182c" localSheetId="20">'[5]wybrane dane finansowe 1'!#REF!</definedName>
    <definedName name="_imsfb75182c">'[5]wybrane dane finansowe 1'!#REF!</definedName>
    <definedName name="_isu41o50m1d" localSheetId="2">'[5]wybrane dane finansowe 1'!#REF!</definedName>
    <definedName name="_isu41o50m1d" localSheetId="5">'[5]wybrane dane finansowe 1'!#REF!</definedName>
    <definedName name="_isu41o50m1d" localSheetId="1">'[5]wybrane dane finansowe 1'!#REF!</definedName>
    <definedName name="_isu41o50m1d" localSheetId="4">'[5]wybrane dane finansowe 1'!#REF!</definedName>
    <definedName name="_isu41o50m1d" localSheetId="10">'[5]wybrane dane finansowe 1'!#REF!</definedName>
    <definedName name="_isu41o50m1d" localSheetId="19">'[5]wybrane dane finansowe 1'!#REF!</definedName>
    <definedName name="_isu41o50m1d" localSheetId="20">'[5]wybrane dane finansowe 1'!#REF!</definedName>
    <definedName name="_isu41o50m1d">'[5]wybrane dane finansowe 1'!#REF!</definedName>
    <definedName name="_iub8cr53q1p" localSheetId="2">'[5]wybrane dane finansowe 1'!#REF!</definedName>
    <definedName name="_iub8cr53q1p" localSheetId="5">'[5]wybrane dane finansowe 1'!#REF!</definedName>
    <definedName name="_iub8cr53q1p" localSheetId="1">'[5]wybrane dane finansowe 1'!#REF!</definedName>
    <definedName name="_iub8cr53q1p" localSheetId="4">'[5]wybrane dane finansowe 1'!#REF!</definedName>
    <definedName name="_iub8cr53q1p" localSheetId="10">'[5]wybrane dane finansowe 1'!#REF!</definedName>
    <definedName name="_iub8cr53q1p" localSheetId="19">'[5]wybrane dane finansowe 1'!#REF!</definedName>
    <definedName name="_iub8cr53q1p" localSheetId="20">'[5]wybrane dane finansowe 1'!#REF!</definedName>
    <definedName name="_iub8cr53q1p">'[5]wybrane dane finansowe 1'!#REF!</definedName>
    <definedName name="_j0ir984zl14" localSheetId="2">'[5]wybrane dane finansowe 1'!#REF!</definedName>
    <definedName name="_j0ir984zl14" localSheetId="5">'[5]wybrane dane finansowe 1'!#REF!</definedName>
    <definedName name="_j0ir984zl14" localSheetId="1">'[5]wybrane dane finansowe 1'!#REF!</definedName>
    <definedName name="_j0ir984zl14" localSheetId="4">'[5]wybrane dane finansowe 1'!#REF!</definedName>
    <definedName name="_j0ir984zl14" localSheetId="10">'[5]wybrane dane finansowe 1'!#REF!</definedName>
    <definedName name="_j0ir984zl14" localSheetId="19">'[5]wybrane dane finansowe 1'!#REF!</definedName>
    <definedName name="_j0ir984zl14" localSheetId="20">'[5]wybrane dane finansowe 1'!#REF!</definedName>
    <definedName name="_j0ir984zl14">'[5]wybrane dane finansowe 1'!#REF!</definedName>
    <definedName name="_j6ax3k50m1v" localSheetId="2">'[5]wybrane dane finansowe 1'!#REF!</definedName>
    <definedName name="_j6ax3k50m1v" localSheetId="5">'[5]wybrane dane finansowe 1'!#REF!</definedName>
    <definedName name="_j6ax3k50m1v" localSheetId="1">'[5]wybrane dane finansowe 1'!#REF!</definedName>
    <definedName name="_j6ax3k50m1v" localSheetId="4">'[5]wybrane dane finansowe 1'!#REF!</definedName>
    <definedName name="_j6ax3k50m1v" localSheetId="10">'[5]wybrane dane finansowe 1'!#REF!</definedName>
    <definedName name="_j6ax3k50m1v" localSheetId="19">'[5]wybrane dane finansowe 1'!#REF!</definedName>
    <definedName name="_j6ax3k50m1v" localSheetId="20">'[5]wybrane dane finansowe 1'!#REF!</definedName>
    <definedName name="_j6ax3k50m1v">'[5]wybrane dane finansowe 1'!#REF!</definedName>
    <definedName name="_j6yq0m4x9w" localSheetId="2">#REF!</definedName>
    <definedName name="_j6yq0m4x9w" localSheetId="4">#REF!</definedName>
    <definedName name="_j6yq0m4x9w" localSheetId="10">#REF!</definedName>
    <definedName name="_j6yq0m4x9w" localSheetId="19">#REF!</definedName>
    <definedName name="_j6yq0m4x9w">#REF!</definedName>
    <definedName name="_j7x7cr54j24" localSheetId="2">'[5]wybrane dane finansowe 1'!#REF!</definedName>
    <definedName name="_j7x7cr54j24" localSheetId="5">'[5]wybrane dane finansowe 1'!#REF!</definedName>
    <definedName name="_j7x7cr54j24" localSheetId="1">'[5]wybrane dane finansowe 1'!#REF!</definedName>
    <definedName name="_j7x7cr54j24" localSheetId="4">'[5]wybrane dane finansowe 1'!#REF!</definedName>
    <definedName name="_j7x7cr54j24" localSheetId="10">'[5]wybrane dane finansowe 1'!#REF!</definedName>
    <definedName name="_j7x7cr54j24" localSheetId="19">'[5]wybrane dane finansowe 1'!#REF!</definedName>
    <definedName name="_j7x7cr54j24" localSheetId="20">'[5]wybrane dane finansowe 1'!#REF!</definedName>
    <definedName name="_j7x7cr54j24">'[5]wybrane dane finansowe 1'!#REF!</definedName>
    <definedName name="_j8k56o536f" localSheetId="2">'[5]wybrane dane finansowe 1'!#REF!</definedName>
    <definedName name="_j8k56o536f" localSheetId="5">'[5]wybrane dane finansowe 1'!#REF!</definedName>
    <definedName name="_j8k56o536f" localSheetId="1">'[5]wybrane dane finansowe 1'!#REF!</definedName>
    <definedName name="_j8k56o536f" localSheetId="4">'[5]wybrane dane finansowe 1'!#REF!</definedName>
    <definedName name="_j8k56o536f" localSheetId="10">'[5]wybrane dane finansowe 1'!#REF!</definedName>
    <definedName name="_j8k56o536f" localSheetId="19">'[5]wybrane dane finansowe 1'!#REF!</definedName>
    <definedName name="_j8k56o536f" localSheetId="20">'[5]wybrane dane finansowe 1'!#REF!</definedName>
    <definedName name="_j8k56o536f">'[5]wybrane dane finansowe 1'!#REF!</definedName>
    <definedName name="_jasap953q1n" localSheetId="2">'[5]wybrane dane finansowe 1'!#REF!</definedName>
    <definedName name="_jasap953q1n" localSheetId="5">'[5]wybrane dane finansowe 1'!#REF!</definedName>
    <definedName name="_jasap953q1n" localSheetId="1">'[5]wybrane dane finansowe 1'!#REF!</definedName>
    <definedName name="_jasap953q1n" localSheetId="4">'[5]wybrane dane finansowe 1'!#REF!</definedName>
    <definedName name="_jasap953q1n" localSheetId="10">'[5]wybrane dane finansowe 1'!#REF!</definedName>
    <definedName name="_jasap953q1n" localSheetId="19">'[5]wybrane dane finansowe 1'!#REF!</definedName>
    <definedName name="_jasap953q1n" localSheetId="20">'[5]wybrane dane finansowe 1'!#REF!</definedName>
    <definedName name="_jasap953q1n">'[5]wybrane dane finansowe 1'!#REF!</definedName>
    <definedName name="_jh2w3v53q2j" localSheetId="2">'[5]wybrane dane finansowe 1'!#REF!</definedName>
    <definedName name="_jh2w3v53q2j" localSheetId="5">'[5]wybrane dane finansowe 1'!#REF!</definedName>
    <definedName name="_jh2w3v53q2j" localSheetId="1">'[5]wybrane dane finansowe 1'!#REF!</definedName>
    <definedName name="_jh2w3v53q2j" localSheetId="4">'[5]wybrane dane finansowe 1'!#REF!</definedName>
    <definedName name="_jh2w3v53q2j" localSheetId="10">'[5]wybrane dane finansowe 1'!#REF!</definedName>
    <definedName name="_jh2w3v53q2j" localSheetId="19">'[5]wybrane dane finansowe 1'!#REF!</definedName>
    <definedName name="_jh2w3v53q2j" localSheetId="20">'[5]wybrane dane finansowe 1'!#REF!</definedName>
    <definedName name="_jh2w3v53q2j">'[5]wybrane dane finansowe 1'!#REF!</definedName>
    <definedName name="_ji9h0k53q10" localSheetId="2">'[5]wybrane dane finansowe 1'!#REF!</definedName>
    <definedName name="_ji9h0k53q10" localSheetId="5">'[5]wybrane dane finansowe 1'!#REF!</definedName>
    <definedName name="_ji9h0k53q10" localSheetId="1">'[5]wybrane dane finansowe 1'!#REF!</definedName>
    <definedName name="_ji9h0k53q10" localSheetId="4">'[5]wybrane dane finansowe 1'!#REF!</definedName>
    <definedName name="_ji9h0k53q10" localSheetId="10">'[5]wybrane dane finansowe 1'!#REF!</definedName>
    <definedName name="_ji9h0k53q10" localSheetId="19">'[5]wybrane dane finansowe 1'!#REF!</definedName>
    <definedName name="_ji9h0k53q10" localSheetId="20">'[5]wybrane dane finansowe 1'!#REF!</definedName>
    <definedName name="_ji9h0k53q10">'[5]wybrane dane finansowe 1'!#REF!</definedName>
    <definedName name="_jnk0hu5072j" localSheetId="2">'[5]wybrane dane finansowe 1'!#REF!</definedName>
    <definedName name="_jnk0hu5072j" localSheetId="5">'[5]wybrane dane finansowe 1'!#REF!</definedName>
    <definedName name="_jnk0hu5072j" localSheetId="1">'[5]wybrane dane finansowe 1'!#REF!</definedName>
    <definedName name="_jnk0hu5072j" localSheetId="4">'[5]wybrane dane finansowe 1'!#REF!</definedName>
    <definedName name="_jnk0hu5072j" localSheetId="10">'[5]wybrane dane finansowe 1'!#REF!</definedName>
    <definedName name="_jnk0hu5072j" localSheetId="19">'[5]wybrane dane finansowe 1'!#REF!</definedName>
    <definedName name="_jnk0hu5072j" localSheetId="20">'[5]wybrane dane finansowe 1'!#REF!</definedName>
    <definedName name="_jnk0hu5072j">'[5]wybrane dane finansowe 1'!#REF!</definedName>
    <definedName name="_jnv2jq4y2r" localSheetId="2">'[5]wybrane dane finansowe 1'!#REF!</definedName>
    <definedName name="_jnv2jq4y2r" localSheetId="5">'[5]wybrane dane finansowe 1'!#REF!</definedName>
    <definedName name="_jnv2jq4y2r" localSheetId="1">'[5]wybrane dane finansowe 1'!#REF!</definedName>
    <definedName name="_jnv2jq4y2r" localSheetId="4">'[5]wybrane dane finansowe 1'!#REF!</definedName>
    <definedName name="_jnv2jq4y2r" localSheetId="10">'[5]wybrane dane finansowe 1'!#REF!</definedName>
    <definedName name="_jnv2jq4y2r" localSheetId="19">'[5]wybrane dane finansowe 1'!#REF!</definedName>
    <definedName name="_jnv2jq4y2r" localSheetId="20">'[5]wybrane dane finansowe 1'!#REF!</definedName>
    <definedName name="_jnv2jq4y2r">'[5]wybrane dane finansowe 1'!#REF!</definedName>
    <definedName name="_jo1bh75181q" localSheetId="2">'[5]wybrane dane finansowe 1'!#REF!</definedName>
    <definedName name="_jo1bh75181q" localSheetId="5">'[5]wybrane dane finansowe 1'!#REF!</definedName>
    <definedName name="_jo1bh75181q" localSheetId="1">'[5]wybrane dane finansowe 1'!#REF!</definedName>
    <definedName name="_jo1bh75181q" localSheetId="4">'[5]wybrane dane finansowe 1'!#REF!</definedName>
    <definedName name="_jo1bh75181q" localSheetId="10">'[5]wybrane dane finansowe 1'!#REF!</definedName>
    <definedName name="_jo1bh75181q" localSheetId="19">'[5]wybrane dane finansowe 1'!#REF!</definedName>
    <definedName name="_jo1bh75181q" localSheetId="20">'[5]wybrane dane finansowe 1'!#REF!</definedName>
    <definedName name="_jo1bh75181q">'[5]wybrane dane finansowe 1'!#REF!</definedName>
    <definedName name="_jp1osx53q1h" localSheetId="2">'[5]wybrane dane finansowe 1'!#REF!</definedName>
    <definedName name="_jp1osx53q1h" localSheetId="5">'[5]wybrane dane finansowe 1'!#REF!</definedName>
    <definedName name="_jp1osx53q1h" localSheetId="1">'[5]wybrane dane finansowe 1'!#REF!</definedName>
    <definedName name="_jp1osx53q1h" localSheetId="4">'[5]wybrane dane finansowe 1'!#REF!</definedName>
    <definedName name="_jp1osx53q1h" localSheetId="10">'[5]wybrane dane finansowe 1'!#REF!</definedName>
    <definedName name="_jp1osx53q1h" localSheetId="19">'[5]wybrane dane finansowe 1'!#REF!</definedName>
    <definedName name="_jp1osx53q1h" localSheetId="20">'[5]wybrane dane finansowe 1'!#REF!</definedName>
    <definedName name="_jp1osx53q1h">'[5]wybrane dane finansowe 1'!#REF!</definedName>
    <definedName name="_jpdm7053q12" localSheetId="2">'[5]wybrane dane finansowe 1'!#REF!</definedName>
    <definedName name="_jpdm7053q12" localSheetId="5">'[5]wybrane dane finansowe 1'!#REF!</definedName>
    <definedName name="_jpdm7053q12" localSheetId="1">'[5]wybrane dane finansowe 1'!#REF!</definedName>
    <definedName name="_jpdm7053q12" localSheetId="4">'[5]wybrane dane finansowe 1'!#REF!</definedName>
    <definedName name="_jpdm7053q12" localSheetId="10">'[5]wybrane dane finansowe 1'!#REF!</definedName>
    <definedName name="_jpdm7053q12" localSheetId="19">'[5]wybrane dane finansowe 1'!#REF!</definedName>
    <definedName name="_jpdm7053q12" localSheetId="20">'[5]wybrane dane finansowe 1'!#REF!</definedName>
    <definedName name="_jpdm7053q12">'[5]wybrane dane finansowe 1'!#REF!</definedName>
    <definedName name="_jpfoas536a" localSheetId="2">'[5]wybrane dane finansowe 1'!#REF!</definedName>
    <definedName name="_jpfoas536a" localSheetId="5">'[5]wybrane dane finansowe 1'!#REF!</definedName>
    <definedName name="_jpfoas536a" localSheetId="1">'[5]wybrane dane finansowe 1'!#REF!</definedName>
    <definedName name="_jpfoas536a" localSheetId="4">'[5]wybrane dane finansowe 1'!#REF!</definedName>
    <definedName name="_jpfoas536a" localSheetId="10">'[5]wybrane dane finansowe 1'!#REF!</definedName>
    <definedName name="_jpfoas536a" localSheetId="19">'[5]wybrane dane finansowe 1'!#REF!</definedName>
    <definedName name="_jpfoas536a" localSheetId="20">'[5]wybrane dane finansowe 1'!#REF!</definedName>
    <definedName name="_jpfoas536a">'[5]wybrane dane finansowe 1'!#REF!</definedName>
    <definedName name="_jrn5fj54j2f" localSheetId="2">'[5]wybrane dane finansowe 1'!#REF!</definedName>
    <definedName name="_jrn5fj54j2f" localSheetId="5">'[5]wybrane dane finansowe 1'!#REF!</definedName>
    <definedName name="_jrn5fj54j2f" localSheetId="1">'[5]wybrane dane finansowe 1'!#REF!</definedName>
    <definedName name="_jrn5fj54j2f" localSheetId="4">'[5]wybrane dane finansowe 1'!#REF!</definedName>
    <definedName name="_jrn5fj54j2f" localSheetId="10">'[5]wybrane dane finansowe 1'!#REF!</definedName>
    <definedName name="_jrn5fj54j2f" localSheetId="19">'[5]wybrane dane finansowe 1'!#REF!</definedName>
    <definedName name="_jrn5fj54j2f" localSheetId="20">'[5]wybrane dane finansowe 1'!#REF!</definedName>
    <definedName name="_jrn5fj54j2f">'[5]wybrane dane finansowe 1'!#REF!</definedName>
    <definedName name="_jrnx3351pa" localSheetId="2">'[5]wybrane dane finansowe 1'!#REF!</definedName>
    <definedName name="_jrnx3351pa" localSheetId="5">'[5]wybrane dane finansowe 1'!#REF!</definedName>
    <definedName name="_jrnx3351pa" localSheetId="1">'[5]wybrane dane finansowe 1'!#REF!</definedName>
    <definedName name="_jrnx3351pa" localSheetId="4">'[5]wybrane dane finansowe 1'!#REF!</definedName>
    <definedName name="_jrnx3351pa" localSheetId="10">'[5]wybrane dane finansowe 1'!#REF!</definedName>
    <definedName name="_jrnx3351pa" localSheetId="19">'[5]wybrane dane finansowe 1'!#REF!</definedName>
    <definedName name="_jrnx3351pa" localSheetId="20">'[5]wybrane dane finansowe 1'!#REF!</definedName>
    <definedName name="_jrnx3351pa">'[5]wybrane dane finansowe 1'!#REF!</definedName>
    <definedName name="_jsuxbq50mz" localSheetId="2">'[5]wybrane dane finansowe 1'!#REF!</definedName>
    <definedName name="_jsuxbq50mz" localSheetId="5">'[5]wybrane dane finansowe 1'!#REF!</definedName>
    <definedName name="_jsuxbq50mz" localSheetId="1">'[5]wybrane dane finansowe 1'!#REF!</definedName>
    <definedName name="_jsuxbq50mz" localSheetId="4">'[5]wybrane dane finansowe 1'!#REF!</definedName>
    <definedName name="_jsuxbq50mz" localSheetId="10">'[5]wybrane dane finansowe 1'!#REF!</definedName>
    <definedName name="_jsuxbq50mz" localSheetId="19">'[5]wybrane dane finansowe 1'!#REF!</definedName>
    <definedName name="_jsuxbq50mz" localSheetId="20">'[5]wybrane dane finansowe 1'!#REF!</definedName>
    <definedName name="_jsuxbq50mz">'[5]wybrane dane finansowe 1'!#REF!</definedName>
    <definedName name="_jtrcgf53q1s" localSheetId="2">'[5]wybrane dane finansowe 1'!#REF!</definedName>
    <definedName name="_jtrcgf53q1s" localSheetId="5">'[5]wybrane dane finansowe 1'!#REF!</definedName>
    <definedName name="_jtrcgf53q1s" localSheetId="1">'[5]wybrane dane finansowe 1'!#REF!</definedName>
    <definedName name="_jtrcgf53q1s" localSheetId="4">'[5]wybrane dane finansowe 1'!#REF!</definedName>
    <definedName name="_jtrcgf53q1s" localSheetId="10">'[5]wybrane dane finansowe 1'!#REF!</definedName>
    <definedName name="_jtrcgf53q1s" localSheetId="19">'[5]wybrane dane finansowe 1'!#REF!</definedName>
    <definedName name="_jtrcgf53q1s" localSheetId="20">'[5]wybrane dane finansowe 1'!#REF!</definedName>
    <definedName name="_jtrcgf53q1s">'[5]wybrane dane finansowe 1'!#REF!</definedName>
    <definedName name="_ju7bzi54j1f" localSheetId="2">'[5]wybrane dane finansowe 1'!#REF!</definedName>
    <definedName name="_ju7bzi54j1f" localSheetId="5">'[5]wybrane dane finansowe 1'!#REF!</definedName>
    <definedName name="_ju7bzi54j1f" localSheetId="1">'[5]wybrane dane finansowe 1'!#REF!</definedName>
    <definedName name="_ju7bzi54j1f" localSheetId="4">'[5]wybrane dane finansowe 1'!#REF!</definedName>
    <definedName name="_ju7bzi54j1f" localSheetId="10">'[5]wybrane dane finansowe 1'!#REF!</definedName>
    <definedName name="_ju7bzi54j1f" localSheetId="19">'[5]wybrane dane finansowe 1'!#REF!</definedName>
    <definedName name="_ju7bzi54j1f" localSheetId="20">'[5]wybrane dane finansowe 1'!#REF!</definedName>
    <definedName name="_ju7bzi54j1f">'[5]wybrane dane finansowe 1'!#REF!</definedName>
    <definedName name="_jvlnu45071f" localSheetId="2">'[5]wybrane dane finansowe 1'!#REF!</definedName>
    <definedName name="_jvlnu45071f" localSheetId="5">'[5]wybrane dane finansowe 1'!#REF!</definedName>
    <definedName name="_jvlnu45071f" localSheetId="1">'[5]wybrane dane finansowe 1'!#REF!</definedName>
    <definedName name="_jvlnu45071f" localSheetId="4">'[5]wybrane dane finansowe 1'!#REF!</definedName>
    <definedName name="_jvlnu45071f" localSheetId="10">'[5]wybrane dane finansowe 1'!#REF!</definedName>
    <definedName name="_jvlnu45071f" localSheetId="19">'[5]wybrane dane finansowe 1'!#REF!</definedName>
    <definedName name="_jvlnu45071f" localSheetId="20">'[5]wybrane dane finansowe 1'!#REF!</definedName>
    <definedName name="_jvlnu45071f">'[5]wybrane dane finansowe 1'!#REF!</definedName>
    <definedName name="_jwpbtn5361f" localSheetId="2">'[5]wybrane dane finansowe 1'!#REF!</definedName>
    <definedName name="_jwpbtn5361f" localSheetId="5">'[5]wybrane dane finansowe 1'!#REF!</definedName>
    <definedName name="_jwpbtn5361f" localSheetId="1">'[5]wybrane dane finansowe 1'!#REF!</definedName>
    <definedName name="_jwpbtn5361f" localSheetId="4">'[5]wybrane dane finansowe 1'!#REF!</definedName>
    <definedName name="_jwpbtn5361f" localSheetId="10">'[5]wybrane dane finansowe 1'!#REF!</definedName>
    <definedName name="_jwpbtn5361f" localSheetId="19">'[5]wybrane dane finansowe 1'!#REF!</definedName>
    <definedName name="_jwpbtn5361f" localSheetId="20">'[5]wybrane dane finansowe 1'!#REF!</definedName>
    <definedName name="_jwpbtn5361f">'[5]wybrane dane finansowe 1'!#REF!</definedName>
    <definedName name="_jxbpc75072q" localSheetId="2">'[5]wybrane dane finansowe 1'!#REF!</definedName>
    <definedName name="_jxbpc75072q" localSheetId="5">'[5]wybrane dane finansowe 1'!#REF!</definedName>
    <definedName name="_jxbpc75072q" localSheetId="1">'[5]wybrane dane finansowe 1'!#REF!</definedName>
    <definedName name="_jxbpc75072q" localSheetId="4">'[5]wybrane dane finansowe 1'!#REF!</definedName>
    <definedName name="_jxbpc75072q" localSheetId="10">'[5]wybrane dane finansowe 1'!#REF!</definedName>
    <definedName name="_jxbpc75072q" localSheetId="19">'[5]wybrane dane finansowe 1'!#REF!</definedName>
    <definedName name="_jxbpc75072q" localSheetId="20">'[5]wybrane dane finansowe 1'!#REF!</definedName>
    <definedName name="_jxbpc75072q">'[5]wybrane dane finansowe 1'!#REF!</definedName>
    <definedName name="_jzd0go54jr" localSheetId="2">'[5]wybrane dane finansowe 1'!#REF!</definedName>
    <definedName name="_jzd0go54jr" localSheetId="5">'[5]wybrane dane finansowe 1'!#REF!</definedName>
    <definedName name="_jzd0go54jr" localSheetId="1">'[5]wybrane dane finansowe 1'!#REF!</definedName>
    <definedName name="_jzd0go54jr" localSheetId="4">'[5]wybrane dane finansowe 1'!#REF!</definedName>
    <definedName name="_jzd0go54jr" localSheetId="10">'[5]wybrane dane finansowe 1'!#REF!</definedName>
    <definedName name="_jzd0go54jr" localSheetId="19">'[5]wybrane dane finansowe 1'!#REF!</definedName>
    <definedName name="_jzd0go54jr" localSheetId="20">'[5]wybrane dane finansowe 1'!#REF!</definedName>
    <definedName name="_jzd0go54jr">'[5]wybrane dane finansowe 1'!#REF!</definedName>
    <definedName name="_jzhvj554jc" localSheetId="2">'[5]wybrane dane finansowe 1'!#REF!</definedName>
    <definedName name="_jzhvj554jc" localSheetId="5">'[5]wybrane dane finansowe 1'!#REF!</definedName>
    <definedName name="_jzhvj554jc" localSheetId="1">'[5]wybrane dane finansowe 1'!#REF!</definedName>
    <definedName name="_jzhvj554jc" localSheetId="4">'[5]wybrane dane finansowe 1'!#REF!</definedName>
    <definedName name="_jzhvj554jc" localSheetId="10">'[5]wybrane dane finansowe 1'!#REF!</definedName>
    <definedName name="_jzhvj554jc" localSheetId="19">'[5]wybrane dane finansowe 1'!#REF!</definedName>
    <definedName name="_jzhvj554jc" localSheetId="20">'[5]wybrane dane finansowe 1'!#REF!</definedName>
    <definedName name="_jzhvj554jc">'[5]wybrane dane finansowe 1'!#REF!</definedName>
    <definedName name="_jzl41_vq03clgge1u" localSheetId="2">'[5]wybrane dane finansowe 1'!#REF!</definedName>
    <definedName name="_jzl41_vq03clgge1u" localSheetId="5">'[5]wybrane dane finansowe 1'!#REF!</definedName>
    <definedName name="_jzl41_vq03clgge1u" localSheetId="1">'[5]wybrane dane finansowe 1'!#REF!</definedName>
    <definedName name="_jzl41_vq03clgge1u" localSheetId="4">'[5]wybrane dane finansowe 1'!#REF!</definedName>
    <definedName name="_jzl41_vq03clgge1u" localSheetId="10">'[5]wybrane dane finansowe 1'!#REF!</definedName>
    <definedName name="_jzl41_vq03clgge1u" localSheetId="19">'[5]wybrane dane finansowe 1'!#REF!</definedName>
    <definedName name="_jzl41_vq03clgge1u" localSheetId="20">'[5]wybrane dane finansowe 1'!#REF!</definedName>
    <definedName name="_jzl41_vq03clgge1u">'[5]wybrane dane finansowe 1'!#REF!</definedName>
    <definedName name="_jzx2n64y2h" localSheetId="2">'[5]wybrane dane finansowe 1'!#REF!</definedName>
    <definedName name="_jzx2n64y2h" localSheetId="5">'[5]wybrane dane finansowe 1'!#REF!</definedName>
    <definedName name="_jzx2n64y2h" localSheetId="1">'[5]wybrane dane finansowe 1'!#REF!</definedName>
    <definedName name="_jzx2n64y2h" localSheetId="4">'[5]wybrane dane finansowe 1'!#REF!</definedName>
    <definedName name="_jzx2n64y2h" localSheetId="10">'[5]wybrane dane finansowe 1'!#REF!</definedName>
    <definedName name="_jzx2n64y2h" localSheetId="19">'[5]wybrane dane finansowe 1'!#REF!</definedName>
    <definedName name="_jzx2n64y2h" localSheetId="20">'[5]wybrane dane finansowe 1'!#REF!</definedName>
    <definedName name="_jzx2n64y2h">'[5]wybrane dane finansowe 1'!#REF!</definedName>
    <definedName name="_k1b5f1507m" localSheetId="2">'[5]wybrane dane finansowe 1'!#REF!</definedName>
    <definedName name="_k1b5f1507m" localSheetId="5">'[5]wybrane dane finansowe 1'!#REF!</definedName>
    <definedName name="_k1b5f1507m" localSheetId="1">'[5]wybrane dane finansowe 1'!#REF!</definedName>
    <definedName name="_k1b5f1507m" localSheetId="4">'[5]wybrane dane finansowe 1'!#REF!</definedName>
    <definedName name="_k1b5f1507m" localSheetId="10">'[5]wybrane dane finansowe 1'!#REF!</definedName>
    <definedName name="_k1b5f1507m" localSheetId="19">'[5]wybrane dane finansowe 1'!#REF!</definedName>
    <definedName name="_k1b5f1507m" localSheetId="20">'[5]wybrane dane finansowe 1'!#REF!</definedName>
    <definedName name="_k1b5f1507m">'[5]wybrane dane finansowe 1'!#REF!</definedName>
    <definedName name="_k2b19o4y29" localSheetId="2">'[5]wybrane dane finansowe 1'!#REF!</definedName>
    <definedName name="_k2b19o4y29" localSheetId="5">'[5]wybrane dane finansowe 1'!#REF!</definedName>
    <definedName name="_k2b19o4y29" localSheetId="1">'[5]wybrane dane finansowe 1'!#REF!</definedName>
    <definedName name="_k2b19o4y29" localSheetId="4">'[5]wybrane dane finansowe 1'!#REF!</definedName>
    <definedName name="_k2b19o4y29" localSheetId="10">'[5]wybrane dane finansowe 1'!#REF!</definedName>
    <definedName name="_k2b19o4y29" localSheetId="19">'[5]wybrane dane finansowe 1'!#REF!</definedName>
    <definedName name="_k2b19o4y29" localSheetId="20">'[5]wybrane dane finansowe 1'!#REF!</definedName>
    <definedName name="_k2b19o4y29">'[5]wybrane dane finansowe 1'!#REF!</definedName>
    <definedName name="_k2tuh65181p" localSheetId="2">'[5]wybrane dane finansowe 1'!#REF!</definedName>
    <definedName name="_k2tuh65181p" localSheetId="5">'[5]wybrane dane finansowe 1'!#REF!</definedName>
    <definedName name="_k2tuh65181p" localSheetId="1">'[5]wybrane dane finansowe 1'!#REF!</definedName>
    <definedName name="_k2tuh65181p" localSheetId="4">'[5]wybrane dane finansowe 1'!#REF!</definedName>
    <definedName name="_k2tuh65181p" localSheetId="10">'[5]wybrane dane finansowe 1'!#REF!</definedName>
    <definedName name="_k2tuh65181p" localSheetId="19">'[5]wybrane dane finansowe 1'!#REF!</definedName>
    <definedName name="_k2tuh65181p" localSheetId="20">'[5]wybrane dane finansowe 1'!#REF!</definedName>
    <definedName name="_k2tuh65181p">'[5]wybrane dane finansowe 1'!#REF!</definedName>
    <definedName name="_k38y6i536q" localSheetId="2">'[5]wybrane dane finansowe 1'!#REF!</definedName>
    <definedName name="_k38y6i536q" localSheetId="5">'[5]wybrane dane finansowe 1'!#REF!</definedName>
    <definedName name="_k38y6i536q" localSheetId="1">'[5]wybrane dane finansowe 1'!#REF!</definedName>
    <definedName name="_k38y6i536q" localSheetId="4">'[5]wybrane dane finansowe 1'!#REF!</definedName>
    <definedName name="_k38y6i536q" localSheetId="10">'[5]wybrane dane finansowe 1'!#REF!</definedName>
    <definedName name="_k38y6i536q" localSheetId="19">'[5]wybrane dane finansowe 1'!#REF!</definedName>
    <definedName name="_k38y6i536q" localSheetId="20">'[5]wybrane dane finansowe 1'!#REF!</definedName>
    <definedName name="_k38y6i536q">'[5]wybrane dane finansowe 1'!#REF!</definedName>
    <definedName name="_k6wi705181r" localSheetId="2">'[5]wybrane dane finansowe 1'!#REF!</definedName>
    <definedName name="_k6wi705181r" localSheetId="5">'[5]wybrane dane finansowe 1'!#REF!</definedName>
    <definedName name="_k6wi705181r" localSheetId="1">'[5]wybrane dane finansowe 1'!#REF!</definedName>
    <definedName name="_k6wi705181r" localSheetId="4">'[5]wybrane dane finansowe 1'!#REF!</definedName>
    <definedName name="_k6wi705181r" localSheetId="10">'[5]wybrane dane finansowe 1'!#REF!</definedName>
    <definedName name="_k6wi705181r" localSheetId="19">'[5]wybrane dane finansowe 1'!#REF!</definedName>
    <definedName name="_k6wi705181r" localSheetId="20">'[5]wybrane dane finansowe 1'!#REF!</definedName>
    <definedName name="_k6wi705181r">'[5]wybrane dane finansowe 1'!#REF!</definedName>
    <definedName name="_k7k4fi5181n" localSheetId="2">'[5]wybrane dane finansowe 1'!#REF!</definedName>
    <definedName name="_k7k4fi5181n" localSheetId="5">'[5]wybrane dane finansowe 1'!#REF!</definedName>
    <definedName name="_k7k4fi5181n" localSheetId="1">'[5]wybrane dane finansowe 1'!#REF!</definedName>
    <definedName name="_k7k4fi5181n" localSheetId="4">'[5]wybrane dane finansowe 1'!#REF!</definedName>
    <definedName name="_k7k4fi5181n" localSheetId="10">'[5]wybrane dane finansowe 1'!#REF!</definedName>
    <definedName name="_k7k4fi5181n" localSheetId="19">'[5]wybrane dane finansowe 1'!#REF!</definedName>
    <definedName name="_k7k4fi5181n" localSheetId="20">'[5]wybrane dane finansowe 1'!#REF!</definedName>
    <definedName name="_k7k4fi5181n">'[5]wybrane dane finansowe 1'!#REF!</definedName>
    <definedName name="_k7p6h0b5l7" localSheetId="2">'[5]wybrane dane finansowe 1'!#REF!</definedName>
    <definedName name="_k7p6h0b5l7" localSheetId="5">'[5]wybrane dane finansowe 1'!#REF!</definedName>
    <definedName name="_k7p6h0b5l7" localSheetId="1">'[5]wybrane dane finansowe 1'!#REF!</definedName>
    <definedName name="_k7p6h0b5l7" localSheetId="4">'[5]wybrane dane finansowe 1'!#REF!</definedName>
    <definedName name="_k7p6h0b5l7" localSheetId="10">'[5]wybrane dane finansowe 1'!#REF!</definedName>
    <definedName name="_k7p6h0b5l7" localSheetId="19">'[5]wybrane dane finansowe 1'!#REF!</definedName>
    <definedName name="_k7p6h0b5l7" localSheetId="20">'[5]wybrane dane finansowe 1'!#REF!</definedName>
    <definedName name="_k7p6h0b5l7">'[5]wybrane dane finansowe 1'!#REF!</definedName>
    <definedName name="_k82sm65181a" localSheetId="2">'[5]wybrane dane finansowe 1'!#REF!</definedName>
    <definedName name="_k82sm65181a" localSheetId="5">'[5]wybrane dane finansowe 1'!#REF!</definedName>
    <definedName name="_k82sm65181a" localSheetId="1">'[5]wybrane dane finansowe 1'!#REF!</definedName>
    <definedName name="_k82sm65181a" localSheetId="4">'[5]wybrane dane finansowe 1'!#REF!</definedName>
    <definedName name="_k82sm65181a" localSheetId="10">'[5]wybrane dane finansowe 1'!#REF!</definedName>
    <definedName name="_k82sm65181a" localSheetId="19">'[5]wybrane dane finansowe 1'!#REF!</definedName>
    <definedName name="_k82sm65181a" localSheetId="20">'[5]wybrane dane finansowe 1'!#REF!</definedName>
    <definedName name="_k82sm65181a">'[5]wybrane dane finansowe 1'!#REF!</definedName>
    <definedName name="_k92s2f4ysg" localSheetId="2">'[5]wybrane dane finansowe 1'!#REF!</definedName>
    <definedName name="_k92s2f4ysg" localSheetId="5">'[5]wybrane dane finansowe 1'!#REF!</definedName>
    <definedName name="_k92s2f4ysg" localSheetId="1">'[5]wybrane dane finansowe 1'!#REF!</definedName>
    <definedName name="_k92s2f4ysg" localSheetId="4">'[5]wybrane dane finansowe 1'!#REF!</definedName>
    <definedName name="_k92s2f4ysg" localSheetId="10">'[5]wybrane dane finansowe 1'!#REF!</definedName>
    <definedName name="_k92s2f4ysg" localSheetId="19">'[5]wybrane dane finansowe 1'!#REF!</definedName>
    <definedName name="_k92s2f4ysg" localSheetId="20">'[5]wybrane dane finansowe 1'!#REF!</definedName>
    <definedName name="_k92s2f4ysg">'[5]wybrane dane finansowe 1'!#REF!</definedName>
    <definedName name="_kac01e4y22a" localSheetId="2">'[5]wybrane dane finansowe 1'!#REF!</definedName>
    <definedName name="_kac01e4y22a" localSheetId="5">'[5]wybrane dane finansowe 1'!#REF!</definedName>
    <definedName name="_kac01e4y22a" localSheetId="1">'[5]wybrane dane finansowe 1'!#REF!</definedName>
    <definedName name="_kac01e4y22a" localSheetId="4">'[5]wybrane dane finansowe 1'!#REF!</definedName>
    <definedName name="_kac01e4y22a" localSheetId="10">'[5]wybrane dane finansowe 1'!#REF!</definedName>
    <definedName name="_kac01e4y22a" localSheetId="19">'[5]wybrane dane finansowe 1'!#REF!</definedName>
    <definedName name="_kac01e4y22a" localSheetId="20">'[5]wybrane dane finansowe 1'!#REF!</definedName>
    <definedName name="_kac01e4y22a">'[5]wybrane dane finansowe 1'!#REF!</definedName>
    <definedName name="_kdlrv64x9t" localSheetId="2">#REF!</definedName>
    <definedName name="_kdlrv64x9t" localSheetId="4">#REF!</definedName>
    <definedName name="_kdlrv64x9t" localSheetId="10">#REF!</definedName>
    <definedName name="_kdlrv64x9t" localSheetId="19">#REF!</definedName>
    <definedName name="_kdlrv64x9t">#REF!</definedName>
    <definedName name="_kg81ov536e" localSheetId="2">'[5]wybrane dane finansowe 1'!#REF!</definedName>
    <definedName name="_kg81ov536e" localSheetId="5">'[5]wybrane dane finansowe 1'!#REF!</definedName>
    <definedName name="_kg81ov536e" localSheetId="1">'[5]wybrane dane finansowe 1'!#REF!</definedName>
    <definedName name="_kg81ov536e" localSheetId="4">'[5]wybrane dane finansowe 1'!#REF!</definedName>
    <definedName name="_kg81ov536e" localSheetId="10">'[5]wybrane dane finansowe 1'!#REF!</definedName>
    <definedName name="_kg81ov536e" localSheetId="19">'[5]wybrane dane finansowe 1'!#REF!</definedName>
    <definedName name="_kg81ov536e" localSheetId="20">'[5]wybrane dane finansowe 1'!#REF!</definedName>
    <definedName name="_kg81ov536e">'[5]wybrane dane finansowe 1'!#REF!</definedName>
    <definedName name="_kgzygv5072w" localSheetId="2">'[5]wybrane dane finansowe 1'!#REF!</definedName>
    <definedName name="_kgzygv5072w" localSheetId="5">'[5]wybrane dane finansowe 1'!#REF!</definedName>
    <definedName name="_kgzygv5072w" localSheetId="1">'[5]wybrane dane finansowe 1'!#REF!</definedName>
    <definedName name="_kgzygv5072w" localSheetId="4">'[5]wybrane dane finansowe 1'!#REF!</definedName>
    <definedName name="_kgzygv5072w" localSheetId="10">'[5]wybrane dane finansowe 1'!#REF!</definedName>
    <definedName name="_kgzygv5072w" localSheetId="19">'[5]wybrane dane finansowe 1'!#REF!</definedName>
    <definedName name="_kgzygv5072w" localSheetId="20">'[5]wybrane dane finansowe 1'!#REF!</definedName>
    <definedName name="_kgzygv5072w">'[5]wybrane dane finansowe 1'!#REF!</definedName>
    <definedName name="_kkjig54y21d" localSheetId="2">'[5]wybrane dane finansowe 1'!#REF!</definedName>
    <definedName name="_kkjig54y21d" localSheetId="5">'[5]wybrane dane finansowe 1'!#REF!</definedName>
    <definedName name="_kkjig54y21d" localSheetId="1">'[5]wybrane dane finansowe 1'!#REF!</definedName>
    <definedName name="_kkjig54y21d" localSheetId="4">'[5]wybrane dane finansowe 1'!#REF!</definedName>
    <definedName name="_kkjig54y21d" localSheetId="10">'[5]wybrane dane finansowe 1'!#REF!</definedName>
    <definedName name="_kkjig54y21d" localSheetId="19">'[5]wybrane dane finansowe 1'!#REF!</definedName>
    <definedName name="_kkjig54y21d" localSheetId="20">'[5]wybrane dane finansowe 1'!#REF!</definedName>
    <definedName name="_kkjig54y21d">'[5]wybrane dane finansowe 1'!#REF!</definedName>
    <definedName name="_kl7o8d4y2s" localSheetId="2">'[5]wybrane dane finansowe 1'!#REF!</definedName>
    <definedName name="_kl7o8d4y2s" localSheetId="5">'[5]wybrane dane finansowe 1'!#REF!</definedName>
    <definedName name="_kl7o8d4y2s" localSheetId="1">'[5]wybrane dane finansowe 1'!#REF!</definedName>
    <definedName name="_kl7o8d4y2s" localSheetId="4">'[5]wybrane dane finansowe 1'!#REF!</definedName>
    <definedName name="_kl7o8d4y2s" localSheetId="10">'[5]wybrane dane finansowe 1'!#REF!</definedName>
    <definedName name="_kl7o8d4y2s" localSheetId="19">'[5]wybrane dane finansowe 1'!#REF!</definedName>
    <definedName name="_kl7o8d4y2s" localSheetId="20">'[5]wybrane dane finansowe 1'!#REF!</definedName>
    <definedName name="_kl7o8d4y2s">'[5]wybrane dane finansowe 1'!#REF!</definedName>
    <definedName name="_klje9q53qe" localSheetId="2">'[5]wybrane dane finansowe 1'!#REF!</definedName>
    <definedName name="_klje9q53qe" localSheetId="5">'[5]wybrane dane finansowe 1'!#REF!</definedName>
    <definedName name="_klje9q53qe" localSheetId="1">'[5]wybrane dane finansowe 1'!#REF!</definedName>
    <definedName name="_klje9q53qe" localSheetId="4">'[5]wybrane dane finansowe 1'!#REF!</definedName>
    <definedName name="_klje9q53qe" localSheetId="10">'[5]wybrane dane finansowe 1'!#REF!</definedName>
    <definedName name="_klje9q53qe" localSheetId="19">'[5]wybrane dane finansowe 1'!#REF!</definedName>
    <definedName name="_klje9q53qe" localSheetId="20">'[5]wybrane dane finansowe 1'!#REF!</definedName>
    <definedName name="_klje9q53qe">'[5]wybrane dane finansowe 1'!#REF!</definedName>
    <definedName name="_klle1i53q2n" localSheetId="2">'[5]wybrane dane finansowe 1'!#REF!</definedName>
    <definedName name="_klle1i53q2n" localSheetId="5">'[5]wybrane dane finansowe 1'!#REF!</definedName>
    <definedName name="_klle1i53q2n" localSheetId="1">'[5]wybrane dane finansowe 1'!#REF!</definedName>
    <definedName name="_klle1i53q2n" localSheetId="4">'[5]wybrane dane finansowe 1'!#REF!</definedName>
    <definedName name="_klle1i53q2n" localSheetId="10">'[5]wybrane dane finansowe 1'!#REF!</definedName>
    <definedName name="_klle1i53q2n" localSheetId="19">'[5]wybrane dane finansowe 1'!#REF!</definedName>
    <definedName name="_klle1i53q2n" localSheetId="20">'[5]wybrane dane finansowe 1'!#REF!</definedName>
    <definedName name="_klle1i53q2n">'[5]wybrane dane finansowe 1'!#REF!</definedName>
    <definedName name="_kn00vq4y231" localSheetId="2">'[5]wybrane dane finansowe 1'!#REF!</definedName>
    <definedName name="_kn00vq4y231" localSheetId="5">'[5]wybrane dane finansowe 1'!#REF!</definedName>
    <definedName name="_kn00vq4y231" localSheetId="1">'[5]wybrane dane finansowe 1'!#REF!</definedName>
    <definedName name="_kn00vq4y231" localSheetId="4">'[5]wybrane dane finansowe 1'!#REF!</definedName>
    <definedName name="_kn00vq4y231" localSheetId="10">'[5]wybrane dane finansowe 1'!#REF!</definedName>
    <definedName name="_kn00vq4y231" localSheetId="19">'[5]wybrane dane finansowe 1'!#REF!</definedName>
    <definedName name="_kn00vq4y231" localSheetId="20">'[5]wybrane dane finansowe 1'!#REF!</definedName>
    <definedName name="_kn00vq4y231">'[5]wybrane dane finansowe 1'!#REF!</definedName>
    <definedName name="_kog25v53q26" localSheetId="2">'[5]wybrane dane finansowe 1'!#REF!</definedName>
    <definedName name="_kog25v53q26" localSheetId="5">'[5]wybrane dane finansowe 1'!#REF!</definedName>
    <definedName name="_kog25v53q26" localSheetId="1">'[5]wybrane dane finansowe 1'!#REF!</definedName>
    <definedName name="_kog25v53q26" localSheetId="4">'[5]wybrane dane finansowe 1'!#REF!</definedName>
    <definedName name="_kog25v53q26" localSheetId="10">'[5]wybrane dane finansowe 1'!#REF!</definedName>
    <definedName name="_kog25v53q26" localSheetId="19">'[5]wybrane dane finansowe 1'!#REF!</definedName>
    <definedName name="_kog25v53q26" localSheetId="20">'[5]wybrane dane finansowe 1'!#REF!</definedName>
    <definedName name="_kog25v53q26">'[5]wybrane dane finansowe 1'!#REF!</definedName>
    <definedName name="_kos8i753q2q" localSheetId="2">'[5]wybrane dane finansowe 1'!#REF!</definedName>
    <definedName name="_kos8i753q2q" localSheetId="5">'[5]wybrane dane finansowe 1'!#REF!</definedName>
    <definedName name="_kos8i753q2q" localSheetId="1">'[5]wybrane dane finansowe 1'!#REF!</definedName>
    <definedName name="_kos8i753q2q" localSheetId="4">'[5]wybrane dane finansowe 1'!#REF!</definedName>
    <definedName name="_kos8i753q2q" localSheetId="10">'[5]wybrane dane finansowe 1'!#REF!</definedName>
    <definedName name="_kos8i753q2q" localSheetId="19">'[5]wybrane dane finansowe 1'!#REF!</definedName>
    <definedName name="_kos8i753q2q" localSheetId="20">'[5]wybrane dane finansowe 1'!#REF!</definedName>
    <definedName name="_kos8i753q2q">'[5]wybrane dane finansowe 1'!#REF!</definedName>
    <definedName name="_kot8g150m1a" localSheetId="2">'[5]wybrane dane finansowe 1'!#REF!</definedName>
    <definedName name="_kot8g150m1a" localSheetId="5">'[5]wybrane dane finansowe 1'!#REF!</definedName>
    <definedName name="_kot8g150m1a" localSheetId="1">'[5]wybrane dane finansowe 1'!#REF!</definedName>
    <definedName name="_kot8g150m1a" localSheetId="4">'[5]wybrane dane finansowe 1'!#REF!</definedName>
    <definedName name="_kot8g150m1a" localSheetId="10">'[5]wybrane dane finansowe 1'!#REF!</definedName>
    <definedName name="_kot8g150m1a" localSheetId="19">'[5]wybrane dane finansowe 1'!#REF!</definedName>
    <definedName name="_kot8g150m1a" localSheetId="20">'[5]wybrane dane finansowe 1'!#REF!</definedName>
    <definedName name="_kot8g150m1a">'[5]wybrane dane finansowe 1'!#REF!</definedName>
    <definedName name="_kqy68i5181e" localSheetId="2">'[5]wybrane dane finansowe 1'!#REF!</definedName>
    <definedName name="_kqy68i5181e" localSheetId="5">'[5]wybrane dane finansowe 1'!#REF!</definedName>
    <definedName name="_kqy68i5181e" localSheetId="1">'[5]wybrane dane finansowe 1'!#REF!</definedName>
    <definedName name="_kqy68i5181e" localSheetId="4">'[5]wybrane dane finansowe 1'!#REF!</definedName>
    <definedName name="_kqy68i5181e" localSheetId="10">'[5]wybrane dane finansowe 1'!#REF!</definedName>
    <definedName name="_kqy68i5181e" localSheetId="19">'[5]wybrane dane finansowe 1'!#REF!</definedName>
    <definedName name="_kqy68i5181e" localSheetId="20">'[5]wybrane dane finansowe 1'!#REF!</definedName>
    <definedName name="_kqy68i5181e">'[5]wybrane dane finansowe 1'!#REF!</definedName>
    <definedName name="_krx2ij50m1c" localSheetId="2">'[5]wybrane dane finansowe 1'!#REF!</definedName>
    <definedName name="_krx2ij50m1c" localSheetId="5">'[5]wybrane dane finansowe 1'!#REF!</definedName>
    <definedName name="_krx2ij50m1c" localSheetId="1">'[5]wybrane dane finansowe 1'!#REF!</definedName>
    <definedName name="_krx2ij50m1c" localSheetId="4">'[5]wybrane dane finansowe 1'!#REF!</definedName>
    <definedName name="_krx2ij50m1c" localSheetId="10">'[5]wybrane dane finansowe 1'!#REF!</definedName>
    <definedName name="_krx2ij50m1c" localSheetId="19">'[5]wybrane dane finansowe 1'!#REF!</definedName>
    <definedName name="_krx2ij50m1c" localSheetId="20">'[5]wybrane dane finansowe 1'!#REF!</definedName>
    <definedName name="_krx2ij50m1c">'[5]wybrane dane finansowe 1'!#REF!</definedName>
    <definedName name="_kt00n453q1t" localSheetId="2">'[5]wybrane dane finansowe 1'!#REF!</definedName>
    <definedName name="_kt00n453q1t" localSheetId="5">'[5]wybrane dane finansowe 1'!#REF!</definedName>
    <definedName name="_kt00n453q1t" localSheetId="1">'[5]wybrane dane finansowe 1'!#REF!</definedName>
    <definedName name="_kt00n453q1t" localSheetId="4">'[5]wybrane dane finansowe 1'!#REF!</definedName>
    <definedName name="_kt00n453q1t" localSheetId="10">'[5]wybrane dane finansowe 1'!#REF!</definedName>
    <definedName name="_kt00n453q1t" localSheetId="19">'[5]wybrane dane finansowe 1'!#REF!</definedName>
    <definedName name="_kt00n453q1t" localSheetId="20">'[5]wybrane dane finansowe 1'!#REF!</definedName>
    <definedName name="_kt00n453q1t">'[5]wybrane dane finansowe 1'!#REF!</definedName>
    <definedName name="_kvq74y4y22n" localSheetId="2">'[5]wybrane dane finansowe 1'!#REF!</definedName>
    <definedName name="_kvq74y4y22n" localSheetId="5">'[5]wybrane dane finansowe 1'!#REF!</definedName>
    <definedName name="_kvq74y4y22n" localSheetId="1">'[5]wybrane dane finansowe 1'!#REF!</definedName>
    <definedName name="_kvq74y4y22n" localSheetId="4">'[5]wybrane dane finansowe 1'!#REF!</definedName>
    <definedName name="_kvq74y4y22n" localSheetId="10">'[5]wybrane dane finansowe 1'!#REF!</definedName>
    <definedName name="_kvq74y4y22n" localSheetId="19">'[5]wybrane dane finansowe 1'!#REF!</definedName>
    <definedName name="_kvq74y4y22n" localSheetId="20">'[5]wybrane dane finansowe 1'!#REF!</definedName>
    <definedName name="_kvq74y4y22n">'[5]wybrane dane finansowe 1'!#REF!</definedName>
    <definedName name="_kysg1z53q1u" localSheetId="2">'[5]wybrane dane finansowe 1'!#REF!</definedName>
    <definedName name="_kysg1z53q1u" localSheetId="5">'[5]wybrane dane finansowe 1'!#REF!</definedName>
    <definedName name="_kysg1z53q1u" localSheetId="1">'[5]wybrane dane finansowe 1'!#REF!</definedName>
    <definedName name="_kysg1z53q1u" localSheetId="4">'[5]wybrane dane finansowe 1'!#REF!</definedName>
    <definedName name="_kysg1z53q1u" localSheetId="10">'[5]wybrane dane finansowe 1'!#REF!</definedName>
    <definedName name="_kysg1z53q1u" localSheetId="19">'[5]wybrane dane finansowe 1'!#REF!</definedName>
    <definedName name="_kysg1z53q1u" localSheetId="20">'[5]wybrane dane finansowe 1'!#REF!</definedName>
    <definedName name="_kysg1z53q1u">'[5]wybrane dane finansowe 1'!#REF!</definedName>
    <definedName name="_l1rwdn54j2p" localSheetId="2">'[5]wybrane dane finansowe 1'!#REF!</definedName>
    <definedName name="_l1rwdn54j2p" localSheetId="5">'[5]wybrane dane finansowe 1'!#REF!</definedName>
    <definedName name="_l1rwdn54j2p" localSheetId="1">'[5]wybrane dane finansowe 1'!#REF!</definedName>
    <definedName name="_l1rwdn54j2p" localSheetId="4">'[5]wybrane dane finansowe 1'!#REF!</definedName>
    <definedName name="_l1rwdn54j2p" localSheetId="10">'[5]wybrane dane finansowe 1'!#REF!</definedName>
    <definedName name="_l1rwdn54j2p" localSheetId="19">'[5]wybrane dane finansowe 1'!#REF!</definedName>
    <definedName name="_l1rwdn54j2p" localSheetId="20">'[5]wybrane dane finansowe 1'!#REF!</definedName>
    <definedName name="_l1rwdn54j2p">'[5]wybrane dane finansowe 1'!#REF!</definedName>
    <definedName name="_l4vc3z4y21x" localSheetId="2">'[5]wybrane dane finansowe 1'!#REF!</definedName>
    <definedName name="_l4vc3z4y21x" localSheetId="5">'[5]wybrane dane finansowe 1'!#REF!</definedName>
    <definedName name="_l4vc3z4y21x" localSheetId="1">'[5]wybrane dane finansowe 1'!#REF!</definedName>
    <definedName name="_l4vc3z4y21x" localSheetId="4">'[5]wybrane dane finansowe 1'!#REF!</definedName>
    <definedName name="_l4vc3z4y21x" localSheetId="10">'[5]wybrane dane finansowe 1'!#REF!</definedName>
    <definedName name="_l4vc3z4y21x" localSheetId="19">'[5]wybrane dane finansowe 1'!#REF!</definedName>
    <definedName name="_l4vc3z4y21x" localSheetId="20">'[5]wybrane dane finansowe 1'!#REF!</definedName>
    <definedName name="_l4vc3z4y21x">'[5]wybrane dane finansowe 1'!#REF!</definedName>
    <definedName name="_l7jo5r4zly" localSheetId="2">'[5]wybrane dane finansowe 1'!#REF!</definedName>
    <definedName name="_l7jo5r4zly" localSheetId="5">'[5]wybrane dane finansowe 1'!#REF!</definedName>
    <definedName name="_l7jo5r4zly" localSheetId="1">'[5]wybrane dane finansowe 1'!#REF!</definedName>
    <definedName name="_l7jo5r4zly" localSheetId="4">'[5]wybrane dane finansowe 1'!#REF!</definedName>
    <definedName name="_l7jo5r4zly" localSheetId="10">'[5]wybrane dane finansowe 1'!#REF!</definedName>
    <definedName name="_l7jo5r4zly" localSheetId="19">'[5]wybrane dane finansowe 1'!#REF!</definedName>
    <definedName name="_l7jo5r4zly" localSheetId="20">'[5]wybrane dane finansowe 1'!#REF!</definedName>
    <definedName name="_l7jo5r4zly">'[5]wybrane dane finansowe 1'!#REF!</definedName>
    <definedName name="_l926zw5182h" localSheetId="2">'[5]wybrane dane finansowe 1'!#REF!</definedName>
    <definedName name="_l926zw5182h" localSheetId="5">'[5]wybrane dane finansowe 1'!#REF!</definedName>
    <definedName name="_l926zw5182h" localSheetId="1">'[5]wybrane dane finansowe 1'!#REF!</definedName>
    <definedName name="_l926zw5182h" localSheetId="4">'[5]wybrane dane finansowe 1'!#REF!</definedName>
    <definedName name="_l926zw5182h" localSheetId="10">'[5]wybrane dane finansowe 1'!#REF!</definedName>
    <definedName name="_l926zw5182h" localSheetId="19">'[5]wybrane dane finansowe 1'!#REF!</definedName>
    <definedName name="_l926zw5182h" localSheetId="20">'[5]wybrane dane finansowe 1'!#REF!</definedName>
    <definedName name="_l926zw5182h">'[5]wybrane dane finansowe 1'!#REF!</definedName>
    <definedName name="_laf27k5361g" localSheetId="2">'[5]wybrane dane finansowe 1'!#REF!</definedName>
    <definedName name="_laf27k5361g" localSheetId="5">'[5]wybrane dane finansowe 1'!#REF!</definedName>
    <definedName name="_laf27k5361g" localSheetId="1">'[5]wybrane dane finansowe 1'!#REF!</definedName>
    <definedName name="_laf27k5361g" localSheetId="4">'[5]wybrane dane finansowe 1'!#REF!</definedName>
    <definedName name="_laf27k5361g" localSheetId="10">'[5]wybrane dane finansowe 1'!#REF!</definedName>
    <definedName name="_laf27k5361g" localSheetId="19">'[5]wybrane dane finansowe 1'!#REF!</definedName>
    <definedName name="_laf27k5361g" localSheetId="20">'[5]wybrane dane finansowe 1'!#REF!</definedName>
    <definedName name="_laf27k5361g">'[5]wybrane dane finansowe 1'!#REF!</definedName>
    <definedName name="_lbykyz4x9j" localSheetId="2">'[5]wybrane dane finansowe 1'!#REF!</definedName>
    <definedName name="_lbykyz4x9j" localSheetId="5">'[5]wybrane dane finansowe 1'!#REF!</definedName>
    <definedName name="_lbykyz4x9j" localSheetId="1">'[5]wybrane dane finansowe 1'!#REF!</definedName>
    <definedName name="_lbykyz4x9j" localSheetId="4">'[5]wybrane dane finansowe 1'!#REF!</definedName>
    <definedName name="_lbykyz4x9j" localSheetId="10">'[5]wybrane dane finansowe 1'!#REF!</definedName>
    <definedName name="_lbykyz4x9j" localSheetId="19">'[5]wybrane dane finansowe 1'!#REF!</definedName>
    <definedName name="_lbykyz4x9j" localSheetId="20">'[5]wybrane dane finansowe 1'!#REF!</definedName>
    <definedName name="_lbykyz4x9j">'[5]wybrane dane finansowe 1'!#REF!</definedName>
    <definedName name="_lggo2t4zls" localSheetId="2">'[5]wybrane dane finansowe 1'!#REF!</definedName>
    <definedName name="_lggo2t4zls" localSheetId="5">'[5]wybrane dane finansowe 1'!#REF!</definedName>
    <definedName name="_lggo2t4zls" localSheetId="1">'[5]wybrane dane finansowe 1'!#REF!</definedName>
    <definedName name="_lggo2t4zls" localSheetId="4">'[5]wybrane dane finansowe 1'!#REF!</definedName>
    <definedName name="_lggo2t4zls" localSheetId="10">'[5]wybrane dane finansowe 1'!#REF!</definedName>
    <definedName name="_lggo2t4zls" localSheetId="19">'[5]wybrane dane finansowe 1'!#REF!</definedName>
    <definedName name="_lggo2t4zls" localSheetId="20">'[5]wybrane dane finansowe 1'!#REF!</definedName>
    <definedName name="_lggo2t4zls">'[5]wybrane dane finansowe 1'!#REF!</definedName>
    <definedName name="_lhf7hd54j2o" localSheetId="2">'[5]wybrane dane finansowe 1'!#REF!</definedName>
    <definedName name="_lhf7hd54j2o" localSheetId="5">'[5]wybrane dane finansowe 1'!#REF!</definedName>
    <definedName name="_lhf7hd54j2o" localSheetId="1">'[5]wybrane dane finansowe 1'!#REF!</definedName>
    <definedName name="_lhf7hd54j2o" localSheetId="4">'[5]wybrane dane finansowe 1'!#REF!</definedName>
    <definedName name="_lhf7hd54j2o" localSheetId="10">'[5]wybrane dane finansowe 1'!#REF!</definedName>
    <definedName name="_lhf7hd54j2o" localSheetId="19">'[5]wybrane dane finansowe 1'!#REF!</definedName>
    <definedName name="_lhf7hd54j2o" localSheetId="20">'[5]wybrane dane finansowe 1'!#REF!</definedName>
    <definedName name="_lhf7hd54j2o">'[5]wybrane dane finansowe 1'!#REF!</definedName>
    <definedName name="_lhk8bw51816" localSheetId="2">'[5]wybrane dane finansowe 1'!#REF!</definedName>
    <definedName name="_lhk8bw51816" localSheetId="5">'[5]wybrane dane finansowe 1'!#REF!</definedName>
    <definedName name="_lhk8bw51816" localSheetId="1">'[5]wybrane dane finansowe 1'!#REF!</definedName>
    <definedName name="_lhk8bw51816" localSheetId="4">'[5]wybrane dane finansowe 1'!#REF!</definedName>
    <definedName name="_lhk8bw51816" localSheetId="10">'[5]wybrane dane finansowe 1'!#REF!</definedName>
    <definedName name="_lhk8bw51816" localSheetId="19">'[5]wybrane dane finansowe 1'!#REF!</definedName>
    <definedName name="_lhk8bw51816" localSheetId="20">'[5]wybrane dane finansowe 1'!#REF!</definedName>
    <definedName name="_lhk8bw51816">'[5]wybrane dane finansowe 1'!#REF!</definedName>
    <definedName name="_lhmouw50m1o" localSheetId="2">'[5]wybrane dane finansowe 1'!#REF!</definedName>
    <definedName name="_lhmouw50m1o" localSheetId="5">'[5]wybrane dane finansowe 1'!#REF!</definedName>
    <definedName name="_lhmouw50m1o" localSheetId="1">'[5]wybrane dane finansowe 1'!#REF!</definedName>
    <definedName name="_lhmouw50m1o" localSheetId="4">'[5]wybrane dane finansowe 1'!#REF!</definedName>
    <definedName name="_lhmouw50m1o" localSheetId="10">'[5]wybrane dane finansowe 1'!#REF!</definedName>
    <definedName name="_lhmouw50m1o" localSheetId="19">'[5]wybrane dane finansowe 1'!#REF!</definedName>
    <definedName name="_lhmouw50m1o" localSheetId="20">'[5]wybrane dane finansowe 1'!#REF!</definedName>
    <definedName name="_lhmouw50m1o">'[5]wybrane dane finansowe 1'!#REF!</definedName>
    <definedName name="_lmmyqf4x9a" localSheetId="2">#REF!</definedName>
    <definedName name="_lmmyqf4x9a" localSheetId="4">#REF!</definedName>
    <definedName name="_lmmyqf4x9a" localSheetId="10">#REF!</definedName>
    <definedName name="_lmmyqf4x9a" localSheetId="19">#REF!</definedName>
    <definedName name="_lmmyqf4x9a">#REF!</definedName>
    <definedName name="_lrfava53qt" localSheetId="2">'[5]wybrane dane finansowe 1'!#REF!</definedName>
    <definedName name="_lrfava53qt" localSheetId="5">'[5]wybrane dane finansowe 1'!#REF!</definedName>
    <definedName name="_lrfava53qt" localSheetId="1">'[5]wybrane dane finansowe 1'!#REF!</definedName>
    <definedName name="_lrfava53qt" localSheetId="4">'[5]wybrane dane finansowe 1'!#REF!</definedName>
    <definedName name="_lrfava53qt" localSheetId="10">'[5]wybrane dane finansowe 1'!#REF!</definedName>
    <definedName name="_lrfava53qt" localSheetId="19">'[5]wybrane dane finansowe 1'!#REF!</definedName>
    <definedName name="_lrfava53qt" localSheetId="20">'[5]wybrane dane finansowe 1'!#REF!</definedName>
    <definedName name="_lrfava53qt">'[5]wybrane dane finansowe 1'!#REF!</definedName>
    <definedName name="_lsk3sm50mu" localSheetId="2">'[5]wybrane dane finansowe 1'!#REF!</definedName>
    <definedName name="_lsk3sm50mu" localSheetId="5">'[5]wybrane dane finansowe 1'!#REF!</definedName>
    <definedName name="_lsk3sm50mu" localSheetId="1">'[5]wybrane dane finansowe 1'!#REF!</definedName>
    <definedName name="_lsk3sm50mu" localSheetId="4">'[5]wybrane dane finansowe 1'!#REF!</definedName>
    <definedName name="_lsk3sm50mu" localSheetId="10">'[5]wybrane dane finansowe 1'!#REF!</definedName>
    <definedName name="_lsk3sm50mu" localSheetId="19">'[5]wybrane dane finansowe 1'!#REF!</definedName>
    <definedName name="_lsk3sm50mu" localSheetId="20">'[5]wybrane dane finansowe 1'!#REF!</definedName>
    <definedName name="_lsk3sm50mu">'[5]wybrane dane finansowe 1'!#REF!</definedName>
    <definedName name="_lu9v2w4ysi" localSheetId="2">'[5]wybrane dane finansowe 1'!#REF!</definedName>
    <definedName name="_lu9v2w4ysi" localSheetId="5">'[5]wybrane dane finansowe 1'!#REF!</definedName>
    <definedName name="_lu9v2w4ysi" localSheetId="1">'[5]wybrane dane finansowe 1'!#REF!</definedName>
    <definedName name="_lu9v2w4ysi" localSheetId="4">'[5]wybrane dane finansowe 1'!#REF!</definedName>
    <definedName name="_lu9v2w4ysi" localSheetId="10">'[5]wybrane dane finansowe 1'!#REF!</definedName>
    <definedName name="_lu9v2w4ysi" localSheetId="19">'[5]wybrane dane finansowe 1'!#REF!</definedName>
    <definedName name="_lu9v2w4ysi" localSheetId="20">'[5]wybrane dane finansowe 1'!#REF!</definedName>
    <definedName name="_lu9v2w4ysi">'[5]wybrane dane finansowe 1'!#REF!</definedName>
    <definedName name="_lurrkd54ji" localSheetId="2">'[5]wybrane dane finansowe 1'!#REF!</definedName>
    <definedName name="_lurrkd54ji" localSheetId="5">'[5]wybrane dane finansowe 1'!#REF!</definedName>
    <definedName name="_lurrkd54ji" localSheetId="1">'[5]wybrane dane finansowe 1'!#REF!</definedName>
    <definedName name="_lurrkd54ji" localSheetId="4">'[5]wybrane dane finansowe 1'!#REF!</definedName>
    <definedName name="_lurrkd54ji" localSheetId="10">'[5]wybrane dane finansowe 1'!#REF!</definedName>
    <definedName name="_lurrkd54ji" localSheetId="19">'[5]wybrane dane finansowe 1'!#REF!</definedName>
    <definedName name="_lurrkd54ji" localSheetId="20">'[5]wybrane dane finansowe 1'!#REF!</definedName>
    <definedName name="_lurrkd54ji">'[5]wybrane dane finansowe 1'!#REF!</definedName>
    <definedName name="_lvgtxn54j1k" localSheetId="2">'[5]wybrane dane finansowe 1'!#REF!</definedName>
    <definedName name="_lvgtxn54j1k" localSheetId="5">'[5]wybrane dane finansowe 1'!#REF!</definedName>
    <definedName name="_lvgtxn54j1k" localSheetId="1">'[5]wybrane dane finansowe 1'!#REF!</definedName>
    <definedName name="_lvgtxn54j1k" localSheetId="4">'[5]wybrane dane finansowe 1'!#REF!</definedName>
    <definedName name="_lvgtxn54j1k" localSheetId="10">'[5]wybrane dane finansowe 1'!#REF!</definedName>
    <definedName name="_lvgtxn54j1k" localSheetId="19">'[5]wybrane dane finansowe 1'!#REF!</definedName>
    <definedName name="_lvgtxn54j1k" localSheetId="20">'[5]wybrane dane finansowe 1'!#REF!</definedName>
    <definedName name="_lvgtxn54j1k">'[5]wybrane dane finansowe 1'!#REF!</definedName>
    <definedName name="_lvpqri4x9s" localSheetId="2">#REF!</definedName>
    <definedName name="_lvpqri4x9s" localSheetId="4">#REF!</definedName>
    <definedName name="_lvpqri4x9s" localSheetId="10">#REF!</definedName>
    <definedName name="_lvpqri4x9s" localSheetId="19">#REF!</definedName>
    <definedName name="_lvpqri4x9s">#REF!</definedName>
    <definedName name="_lwypex5072a" localSheetId="2">'[5]wybrane dane finansowe 1'!#REF!</definedName>
    <definedName name="_lwypex5072a" localSheetId="5">'[5]wybrane dane finansowe 1'!#REF!</definedName>
    <definedName name="_lwypex5072a" localSheetId="1">'[5]wybrane dane finansowe 1'!#REF!</definedName>
    <definedName name="_lwypex5072a" localSheetId="4">'[5]wybrane dane finansowe 1'!#REF!</definedName>
    <definedName name="_lwypex5072a" localSheetId="10">'[5]wybrane dane finansowe 1'!#REF!</definedName>
    <definedName name="_lwypex5072a" localSheetId="19">'[5]wybrane dane finansowe 1'!#REF!</definedName>
    <definedName name="_lwypex5072a" localSheetId="20">'[5]wybrane dane finansowe 1'!#REF!</definedName>
    <definedName name="_lwypex5072a">'[5]wybrane dane finansowe 1'!#REF!</definedName>
    <definedName name="_lxn2ia4y22i" localSheetId="2">'[5]wybrane dane finansowe 1'!#REF!</definedName>
    <definedName name="_lxn2ia4y22i" localSheetId="5">'[5]wybrane dane finansowe 1'!#REF!</definedName>
    <definedName name="_lxn2ia4y22i" localSheetId="1">'[5]wybrane dane finansowe 1'!#REF!</definedName>
    <definedName name="_lxn2ia4y22i" localSheetId="4">'[5]wybrane dane finansowe 1'!#REF!</definedName>
    <definedName name="_lxn2ia4y22i" localSheetId="10">'[5]wybrane dane finansowe 1'!#REF!</definedName>
    <definedName name="_lxn2ia4y22i" localSheetId="19">'[5]wybrane dane finansowe 1'!#REF!</definedName>
    <definedName name="_lxn2ia4y22i" localSheetId="20">'[5]wybrane dane finansowe 1'!#REF!</definedName>
    <definedName name="_lxn2ia4y22i">'[5]wybrane dane finansowe 1'!#REF!</definedName>
    <definedName name="_ly84sx54j2e" localSheetId="2">'[5]wybrane dane finansowe 1'!#REF!</definedName>
    <definedName name="_ly84sx54j2e" localSheetId="5">'[5]wybrane dane finansowe 1'!#REF!</definedName>
    <definedName name="_ly84sx54j2e" localSheetId="1">'[5]wybrane dane finansowe 1'!#REF!</definedName>
    <definedName name="_ly84sx54j2e" localSheetId="4">'[5]wybrane dane finansowe 1'!#REF!</definedName>
    <definedName name="_ly84sx54j2e" localSheetId="10">'[5]wybrane dane finansowe 1'!#REF!</definedName>
    <definedName name="_ly84sx54j2e" localSheetId="19">'[5]wybrane dane finansowe 1'!#REF!</definedName>
    <definedName name="_ly84sx54j2e" localSheetId="20">'[5]wybrane dane finansowe 1'!#REF!</definedName>
    <definedName name="_ly84sx54j2e">'[5]wybrane dane finansowe 1'!#REF!</definedName>
    <definedName name="_lygbjp536m" localSheetId="2">'[5]wybrane dane finansowe 1'!#REF!</definedName>
    <definedName name="_lygbjp536m" localSheetId="5">'[5]wybrane dane finansowe 1'!#REF!</definedName>
    <definedName name="_lygbjp536m" localSheetId="1">'[5]wybrane dane finansowe 1'!#REF!</definedName>
    <definedName name="_lygbjp536m" localSheetId="4">'[5]wybrane dane finansowe 1'!#REF!</definedName>
    <definedName name="_lygbjp536m" localSheetId="10">'[5]wybrane dane finansowe 1'!#REF!</definedName>
    <definedName name="_lygbjp536m" localSheetId="19">'[5]wybrane dane finansowe 1'!#REF!</definedName>
    <definedName name="_lygbjp536m" localSheetId="20">'[5]wybrane dane finansowe 1'!#REF!</definedName>
    <definedName name="_lygbjp536m">'[5]wybrane dane finansowe 1'!#REF!</definedName>
    <definedName name="_lzbdg44y236" localSheetId="2">'[5]wybrane dane finansowe 1'!#REF!</definedName>
    <definedName name="_lzbdg44y236" localSheetId="5">'[5]wybrane dane finansowe 1'!#REF!</definedName>
    <definedName name="_lzbdg44y236" localSheetId="1">'[5]wybrane dane finansowe 1'!#REF!</definedName>
    <definedName name="_lzbdg44y236" localSheetId="4">'[5]wybrane dane finansowe 1'!#REF!</definedName>
    <definedName name="_lzbdg44y236" localSheetId="10">'[5]wybrane dane finansowe 1'!#REF!</definedName>
    <definedName name="_lzbdg44y236" localSheetId="19">'[5]wybrane dane finansowe 1'!#REF!</definedName>
    <definedName name="_lzbdg44y236" localSheetId="20">'[5]wybrane dane finansowe 1'!#REF!</definedName>
    <definedName name="_lzbdg44y236">'[5]wybrane dane finansowe 1'!#REF!</definedName>
    <definedName name="_lzqn1_yaoztago42l" localSheetId="2">'[5]wybrane dane finansowe 1'!#REF!</definedName>
    <definedName name="_lzqn1_yaoztago42l" localSheetId="5">'[5]wybrane dane finansowe 1'!#REF!</definedName>
    <definedName name="_lzqn1_yaoztago42l" localSheetId="1">'[5]wybrane dane finansowe 1'!#REF!</definedName>
    <definedName name="_lzqn1_yaoztago42l" localSheetId="4">'[5]wybrane dane finansowe 1'!#REF!</definedName>
    <definedName name="_lzqn1_yaoztago42l" localSheetId="10">'[5]wybrane dane finansowe 1'!#REF!</definedName>
    <definedName name="_lzqn1_yaoztago42l" localSheetId="19">'[5]wybrane dane finansowe 1'!#REF!</definedName>
    <definedName name="_lzqn1_yaoztago42l" localSheetId="20">'[5]wybrane dane finansowe 1'!#REF!</definedName>
    <definedName name="_lzqn1_yaoztago42l">'[5]wybrane dane finansowe 1'!#REF!</definedName>
    <definedName name="_m0umsd518v" localSheetId="2">'[5]wybrane dane finansowe 1'!#REF!</definedName>
    <definedName name="_m0umsd518v" localSheetId="5">'[5]wybrane dane finansowe 1'!#REF!</definedName>
    <definedName name="_m0umsd518v" localSheetId="1">'[5]wybrane dane finansowe 1'!#REF!</definedName>
    <definedName name="_m0umsd518v" localSheetId="4">'[5]wybrane dane finansowe 1'!#REF!</definedName>
    <definedName name="_m0umsd518v" localSheetId="10">'[5]wybrane dane finansowe 1'!#REF!</definedName>
    <definedName name="_m0umsd518v" localSheetId="19">'[5]wybrane dane finansowe 1'!#REF!</definedName>
    <definedName name="_m0umsd518v" localSheetId="20">'[5]wybrane dane finansowe 1'!#REF!</definedName>
    <definedName name="_m0umsd518v">'[5]wybrane dane finansowe 1'!#REF!</definedName>
    <definedName name="_m4d4k7518k" localSheetId="2">'[5]wybrane dane finansowe 1'!#REF!</definedName>
    <definedName name="_m4d4k7518k" localSheetId="5">'[5]wybrane dane finansowe 1'!#REF!</definedName>
    <definedName name="_m4d4k7518k" localSheetId="1">'[5]wybrane dane finansowe 1'!#REF!</definedName>
    <definedName name="_m4d4k7518k" localSheetId="4">'[5]wybrane dane finansowe 1'!#REF!</definedName>
    <definedName name="_m4d4k7518k" localSheetId="10">'[5]wybrane dane finansowe 1'!#REF!</definedName>
    <definedName name="_m4d4k7518k" localSheetId="19">'[5]wybrane dane finansowe 1'!#REF!</definedName>
    <definedName name="_m4d4k7518k" localSheetId="20">'[5]wybrane dane finansowe 1'!#REF!</definedName>
    <definedName name="_m4d4k7518k">'[5]wybrane dane finansowe 1'!#REF!</definedName>
    <definedName name="_m5vy6r50m1r" localSheetId="2">'[5]wybrane dane finansowe 1'!#REF!</definedName>
    <definedName name="_m5vy6r50m1r" localSheetId="5">'[5]wybrane dane finansowe 1'!#REF!</definedName>
    <definedName name="_m5vy6r50m1r" localSheetId="1">'[5]wybrane dane finansowe 1'!#REF!</definedName>
    <definedName name="_m5vy6r50m1r" localSheetId="4">'[5]wybrane dane finansowe 1'!#REF!</definedName>
    <definedName name="_m5vy6r50m1r" localSheetId="10">'[5]wybrane dane finansowe 1'!#REF!</definedName>
    <definedName name="_m5vy6r50m1r" localSheetId="19">'[5]wybrane dane finansowe 1'!#REF!</definedName>
    <definedName name="_m5vy6r50m1r" localSheetId="20">'[5]wybrane dane finansowe 1'!#REF!</definedName>
    <definedName name="_m5vy6r50m1r">'[5]wybrane dane finansowe 1'!#REF!</definedName>
    <definedName name="_mc8aa454j2h" localSheetId="2">'[5]wybrane dane finansowe 1'!#REF!</definedName>
    <definedName name="_mc8aa454j2h" localSheetId="5">'[5]wybrane dane finansowe 1'!#REF!</definedName>
    <definedName name="_mc8aa454j2h" localSheetId="1">'[5]wybrane dane finansowe 1'!#REF!</definedName>
    <definedName name="_mc8aa454j2h" localSheetId="4">'[5]wybrane dane finansowe 1'!#REF!</definedName>
    <definedName name="_mc8aa454j2h" localSheetId="10">'[5]wybrane dane finansowe 1'!#REF!</definedName>
    <definedName name="_mc8aa454j2h" localSheetId="19">'[5]wybrane dane finansowe 1'!#REF!</definedName>
    <definedName name="_mc8aa454j2h" localSheetId="20">'[5]wybrane dane finansowe 1'!#REF!</definedName>
    <definedName name="_mc8aa454j2h">'[5]wybrane dane finansowe 1'!#REF!</definedName>
    <definedName name="_mh481b50mn" localSheetId="2">'[5]wybrane dane finansowe 1'!#REF!</definedName>
    <definedName name="_mh481b50mn" localSheetId="5">'[5]wybrane dane finansowe 1'!#REF!</definedName>
    <definedName name="_mh481b50mn" localSheetId="1">'[5]wybrane dane finansowe 1'!#REF!</definedName>
    <definedName name="_mh481b50mn" localSheetId="4">'[5]wybrane dane finansowe 1'!#REF!</definedName>
    <definedName name="_mh481b50mn" localSheetId="10">'[5]wybrane dane finansowe 1'!#REF!</definedName>
    <definedName name="_mh481b50mn" localSheetId="19">'[5]wybrane dane finansowe 1'!#REF!</definedName>
    <definedName name="_mh481b50mn" localSheetId="20">'[5]wybrane dane finansowe 1'!#REF!</definedName>
    <definedName name="_mh481b50mn">'[5]wybrane dane finansowe 1'!#REF!</definedName>
    <definedName name="_mjcolp5182f" localSheetId="2">'[5]wybrane dane finansowe 1'!#REF!</definedName>
    <definedName name="_mjcolp5182f" localSheetId="5">'[5]wybrane dane finansowe 1'!#REF!</definedName>
    <definedName name="_mjcolp5182f" localSheetId="1">'[5]wybrane dane finansowe 1'!#REF!</definedName>
    <definedName name="_mjcolp5182f" localSheetId="4">'[5]wybrane dane finansowe 1'!#REF!</definedName>
    <definedName name="_mjcolp5182f" localSheetId="10">'[5]wybrane dane finansowe 1'!#REF!</definedName>
    <definedName name="_mjcolp5182f" localSheetId="19">'[5]wybrane dane finansowe 1'!#REF!</definedName>
    <definedName name="_mjcolp5182f" localSheetId="20">'[5]wybrane dane finansowe 1'!#REF!</definedName>
    <definedName name="_mjcolp5182f">'[5]wybrane dane finansowe 1'!#REF!</definedName>
    <definedName name="_mjr1hd4y21g" localSheetId="2">'[5]wybrane dane finansowe 1'!#REF!</definedName>
    <definedName name="_mjr1hd4y21g" localSheetId="5">'[5]wybrane dane finansowe 1'!#REF!</definedName>
    <definedName name="_mjr1hd4y21g" localSheetId="1">'[5]wybrane dane finansowe 1'!#REF!</definedName>
    <definedName name="_mjr1hd4y21g" localSheetId="4">'[5]wybrane dane finansowe 1'!#REF!</definedName>
    <definedName name="_mjr1hd4y21g" localSheetId="10">'[5]wybrane dane finansowe 1'!#REF!</definedName>
    <definedName name="_mjr1hd4y21g" localSheetId="19">'[5]wybrane dane finansowe 1'!#REF!</definedName>
    <definedName name="_mjr1hd4y21g" localSheetId="20">'[5]wybrane dane finansowe 1'!#REF!</definedName>
    <definedName name="_mjr1hd4y21g">'[5]wybrane dane finansowe 1'!#REF!</definedName>
    <definedName name="_mjv7kr5072n" localSheetId="2">'[5]wybrane dane finansowe 1'!#REF!</definedName>
    <definedName name="_mjv7kr5072n" localSheetId="5">'[5]wybrane dane finansowe 1'!#REF!</definedName>
    <definedName name="_mjv7kr5072n" localSheetId="1">'[5]wybrane dane finansowe 1'!#REF!</definedName>
    <definedName name="_mjv7kr5072n" localSheetId="4">'[5]wybrane dane finansowe 1'!#REF!</definedName>
    <definedName name="_mjv7kr5072n" localSheetId="10">'[5]wybrane dane finansowe 1'!#REF!</definedName>
    <definedName name="_mjv7kr5072n" localSheetId="19">'[5]wybrane dane finansowe 1'!#REF!</definedName>
    <definedName name="_mjv7kr5072n" localSheetId="20">'[5]wybrane dane finansowe 1'!#REF!</definedName>
    <definedName name="_mjv7kr5072n">'[5]wybrane dane finansowe 1'!#REF!</definedName>
    <definedName name="_mo3j2h5071z" localSheetId="2">'[5]wybrane dane finansowe 1'!#REF!</definedName>
    <definedName name="_mo3j2h5071z" localSheetId="5">'[5]wybrane dane finansowe 1'!#REF!</definedName>
    <definedName name="_mo3j2h5071z" localSheetId="1">'[5]wybrane dane finansowe 1'!#REF!</definedName>
    <definedName name="_mo3j2h5071z" localSheetId="4">'[5]wybrane dane finansowe 1'!#REF!</definedName>
    <definedName name="_mo3j2h5071z" localSheetId="10">'[5]wybrane dane finansowe 1'!#REF!</definedName>
    <definedName name="_mo3j2h5071z" localSheetId="19">'[5]wybrane dane finansowe 1'!#REF!</definedName>
    <definedName name="_mo3j2h5071z" localSheetId="20">'[5]wybrane dane finansowe 1'!#REF!</definedName>
    <definedName name="_mo3j2h5071z">'[5]wybrane dane finansowe 1'!#REF!</definedName>
    <definedName name="_moetbn53qp" localSheetId="2">'[5]wybrane dane finansowe 1'!#REF!</definedName>
    <definedName name="_moetbn53qp" localSheetId="5">'[5]wybrane dane finansowe 1'!#REF!</definedName>
    <definedName name="_moetbn53qp" localSheetId="1">'[5]wybrane dane finansowe 1'!#REF!</definedName>
    <definedName name="_moetbn53qp" localSheetId="4">'[5]wybrane dane finansowe 1'!#REF!</definedName>
    <definedName name="_moetbn53qp" localSheetId="10">'[5]wybrane dane finansowe 1'!#REF!</definedName>
    <definedName name="_moetbn53qp" localSheetId="19">'[5]wybrane dane finansowe 1'!#REF!</definedName>
    <definedName name="_moetbn53qp" localSheetId="20">'[5]wybrane dane finansowe 1'!#REF!</definedName>
    <definedName name="_moetbn53qp">'[5]wybrane dane finansowe 1'!#REF!</definedName>
    <definedName name="_mpq4uv4y21e" localSheetId="2">'[5]wybrane dane finansowe 1'!#REF!</definedName>
    <definedName name="_mpq4uv4y21e" localSheetId="5">'[5]wybrane dane finansowe 1'!#REF!</definedName>
    <definedName name="_mpq4uv4y21e" localSheetId="1">'[5]wybrane dane finansowe 1'!#REF!</definedName>
    <definedName name="_mpq4uv4y21e" localSheetId="4">'[5]wybrane dane finansowe 1'!#REF!</definedName>
    <definedName name="_mpq4uv4y21e" localSheetId="10">'[5]wybrane dane finansowe 1'!#REF!</definedName>
    <definedName name="_mpq4uv4y21e" localSheetId="19">'[5]wybrane dane finansowe 1'!#REF!</definedName>
    <definedName name="_mpq4uv4y21e" localSheetId="20">'[5]wybrane dane finansowe 1'!#REF!</definedName>
    <definedName name="_mpq4uv4y21e">'[5]wybrane dane finansowe 1'!#REF!</definedName>
    <definedName name="_mre88p50m2t" localSheetId="2">'[5]wybrane dane finansowe 1'!#REF!</definedName>
    <definedName name="_mre88p50m2t" localSheetId="5">'[5]wybrane dane finansowe 1'!#REF!</definedName>
    <definedName name="_mre88p50m2t" localSheetId="1">'[5]wybrane dane finansowe 1'!#REF!</definedName>
    <definedName name="_mre88p50m2t" localSheetId="4">'[5]wybrane dane finansowe 1'!#REF!</definedName>
    <definedName name="_mre88p50m2t" localSheetId="10">'[5]wybrane dane finansowe 1'!#REF!</definedName>
    <definedName name="_mre88p50m2t" localSheetId="19">'[5]wybrane dane finansowe 1'!#REF!</definedName>
    <definedName name="_mre88p50m2t" localSheetId="20">'[5]wybrane dane finansowe 1'!#REF!</definedName>
    <definedName name="_mre88p50m2t">'[5]wybrane dane finansowe 1'!#REF!</definedName>
    <definedName name="_mte52a5071y" localSheetId="2">'[5]wybrane dane finansowe 1'!#REF!</definedName>
    <definedName name="_mte52a5071y" localSheetId="5">'[5]wybrane dane finansowe 1'!#REF!</definedName>
    <definedName name="_mte52a5071y" localSheetId="1">'[5]wybrane dane finansowe 1'!#REF!</definedName>
    <definedName name="_mte52a5071y" localSheetId="4">'[5]wybrane dane finansowe 1'!#REF!</definedName>
    <definedName name="_mte52a5071y" localSheetId="10">'[5]wybrane dane finansowe 1'!#REF!</definedName>
    <definedName name="_mte52a5071y" localSheetId="19">'[5]wybrane dane finansowe 1'!#REF!</definedName>
    <definedName name="_mte52a5071y" localSheetId="20">'[5]wybrane dane finansowe 1'!#REF!</definedName>
    <definedName name="_mte52a5071y">'[5]wybrane dane finansowe 1'!#REF!</definedName>
    <definedName name="_mucixb4zlt" localSheetId="2">'[5]wybrane dane finansowe 1'!#REF!</definedName>
    <definedName name="_mucixb4zlt" localSheetId="5">'[5]wybrane dane finansowe 1'!#REF!</definedName>
    <definedName name="_mucixb4zlt" localSheetId="1">'[5]wybrane dane finansowe 1'!#REF!</definedName>
    <definedName name="_mucixb4zlt" localSheetId="4">'[5]wybrane dane finansowe 1'!#REF!</definedName>
    <definedName name="_mucixb4zlt" localSheetId="10">'[5]wybrane dane finansowe 1'!#REF!</definedName>
    <definedName name="_mucixb4zlt" localSheetId="19">'[5]wybrane dane finansowe 1'!#REF!</definedName>
    <definedName name="_mucixb4zlt" localSheetId="20">'[5]wybrane dane finansowe 1'!#REF!</definedName>
    <definedName name="_mucixb4zlt">'[5]wybrane dane finansowe 1'!#REF!</definedName>
    <definedName name="_mvp03a53qr" localSheetId="2">'[5]wybrane dane finansowe 1'!#REF!</definedName>
    <definedName name="_mvp03a53qr" localSheetId="5">'[5]wybrane dane finansowe 1'!#REF!</definedName>
    <definedName name="_mvp03a53qr" localSheetId="1">'[5]wybrane dane finansowe 1'!#REF!</definedName>
    <definedName name="_mvp03a53qr" localSheetId="4">'[5]wybrane dane finansowe 1'!#REF!</definedName>
    <definedName name="_mvp03a53qr" localSheetId="10">'[5]wybrane dane finansowe 1'!#REF!</definedName>
    <definedName name="_mvp03a53qr" localSheetId="19">'[5]wybrane dane finansowe 1'!#REF!</definedName>
    <definedName name="_mvp03a53qr" localSheetId="20">'[5]wybrane dane finansowe 1'!#REF!</definedName>
    <definedName name="_mvp03a53qr">'[5]wybrane dane finansowe 1'!#REF!</definedName>
    <definedName name="_mvunt64zld" localSheetId="2">'[5]wybrane dane finansowe 1'!#REF!</definedName>
    <definedName name="_mvunt64zld" localSheetId="5">'[5]wybrane dane finansowe 1'!#REF!</definedName>
    <definedName name="_mvunt64zld" localSheetId="1">'[5]wybrane dane finansowe 1'!#REF!</definedName>
    <definedName name="_mvunt64zld" localSheetId="4">'[5]wybrane dane finansowe 1'!#REF!</definedName>
    <definedName name="_mvunt64zld" localSheetId="10">'[5]wybrane dane finansowe 1'!#REF!</definedName>
    <definedName name="_mvunt64zld" localSheetId="19">'[5]wybrane dane finansowe 1'!#REF!</definedName>
    <definedName name="_mvunt64zld" localSheetId="20">'[5]wybrane dane finansowe 1'!#REF!</definedName>
    <definedName name="_mvunt64zld">'[5]wybrane dane finansowe 1'!#REF!</definedName>
    <definedName name="_my37z1518n" localSheetId="2">'[5]wybrane dane finansowe 1'!#REF!</definedName>
    <definedName name="_my37z1518n" localSheetId="5">'[5]wybrane dane finansowe 1'!#REF!</definedName>
    <definedName name="_my37z1518n" localSheetId="1">'[5]wybrane dane finansowe 1'!#REF!</definedName>
    <definedName name="_my37z1518n" localSheetId="4">'[5]wybrane dane finansowe 1'!#REF!</definedName>
    <definedName name="_my37z1518n" localSheetId="10">'[5]wybrane dane finansowe 1'!#REF!</definedName>
    <definedName name="_my37z1518n" localSheetId="19">'[5]wybrane dane finansowe 1'!#REF!</definedName>
    <definedName name="_my37z1518n" localSheetId="20">'[5]wybrane dane finansowe 1'!#REF!</definedName>
    <definedName name="_my37z1518n">'[5]wybrane dane finansowe 1'!#REF!</definedName>
    <definedName name="_myk57b50725" localSheetId="2">'[5]wybrane dane finansowe 1'!#REF!</definedName>
    <definedName name="_myk57b50725" localSheetId="5">'[5]wybrane dane finansowe 1'!#REF!</definedName>
    <definedName name="_myk57b50725" localSheetId="1">'[5]wybrane dane finansowe 1'!#REF!</definedName>
    <definedName name="_myk57b50725" localSheetId="4">'[5]wybrane dane finansowe 1'!#REF!</definedName>
    <definedName name="_myk57b50725" localSheetId="10">'[5]wybrane dane finansowe 1'!#REF!</definedName>
    <definedName name="_myk57b50725" localSheetId="19">'[5]wybrane dane finansowe 1'!#REF!</definedName>
    <definedName name="_myk57b50725" localSheetId="20">'[5]wybrane dane finansowe 1'!#REF!</definedName>
    <definedName name="_myk57b50725">'[5]wybrane dane finansowe 1'!#REF!</definedName>
    <definedName name="_mz4izc4ysb" localSheetId="2">'[5]wybrane dane finansowe 1'!#REF!</definedName>
    <definedName name="_mz4izc4ysb" localSheetId="5">'[5]wybrane dane finansowe 1'!#REF!</definedName>
    <definedName name="_mz4izc4ysb" localSheetId="1">'[5]wybrane dane finansowe 1'!#REF!</definedName>
    <definedName name="_mz4izc4ysb" localSheetId="4">'[5]wybrane dane finansowe 1'!#REF!</definedName>
    <definedName name="_mz4izc4ysb" localSheetId="10">'[5]wybrane dane finansowe 1'!#REF!</definedName>
    <definedName name="_mz4izc4ysb" localSheetId="19">'[5]wybrane dane finansowe 1'!#REF!</definedName>
    <definedName name="_mz4izc4ysb" localSheetId="20">'[5]wybrane dane finansowe 1'!#REF!</definedName>
    <definedName name="_mz4izc4ysb">'[5]wybrane dane finansowe 1'!#REF!</definedName>
    <definedName name="_mzr11_q7t8zyh5em" localSheetId="2">'[5]wybrane dane finansowe 1'!#REF!</definedName>
    <definedName name="_mzr11_q7t8zyh5em" localSheetId="5">'[5]wybrane dane finansowe 1'!#REF!</definedName>
    <definedName name="_mzr11_q7t8zyh5em" localSheetId="1">'[5]wybrane dane finansowe 1'!#REF!</definedName>
    <definedName name="_mzr11_q7t8zyh5em" localSheetId="4">'[5]wybrane dane finansowe 1'!#REF!</definedName>
    <definedName name="_mzr11_q7t8zyh5em" localSheetId="10">'[5]wybrane dane finansowe 1'!#REF!</definedName>
    <definedName name="_mzr11_q7t8zyh5em" localSheetId="19">'[5]wybrane dane finansowe 1'!#REF!</definedName>
    <definedName name="_mzr11_q7t8zyh5em" localSheetId="20">'[5]wybrane dane finansowe 1'!#REF!</definedName>
    <definedName name="_mzr11_q7t8zyh5em">'[5]wybrane dane finansowe 1'!#REF!</definedName>
    <definedName name="_n1c2d14y22f" localSheetId="2">'[5]wybrane dane finansowe 1'!#REF!</definedName>
    <definedName name="_n1c2d14y22f" localSheetId="5">'[5]wybrane dane finansowe 1'!#REF!</definedName>
    <definedName name="_n1c2d14y22f" localSheetId="1">'[5]wybrane dane finansowe 1'!#REF!</definedName>
    <definedName name="_n1c2d14y22f" localSheetId="4">'[5]wybrane dane finansowe 1'!#REF!</definedName>
    <definedName name="_n1c2d14y22f" localSheetId="10">'[5]wybrane dane finansowe 1'!#REF!</definedName>
    <definedName name="_n1c2d14y22f" localSheetId="19">'[5]wybrane dane finansowe 1'!#REF!</definedName>
    <definedName name="_n1c2d14y22f" localSheetId="20">'[5]wybrane dane finansowe 1'!#REF!</definedName>
    <definedName name="_n1c2d14y22f">'[5]wybrane dane finansowe 1'!#REF!</definedName>
    <definedName name="_n1onfo5369" localSheetId="2">'[5]wybrane dane finansowe 1'!#REF!</definedName>
    <definedName name="_n1onfo5369" localSheetId="5">'[5]wybrane dane finansowe 1'!#REF!</definedName>
    <definedName name="_n1onfo5369" localSheetId="1">'[5]wybrane dane finansowe 1'!#REF!</definedName>
    <definedName name="_n1onfo5369" localSheetId="4">'[5]wybrane dane finansowe 1'!#REF!</definedName>
    <definedName name="_n1onfo5369" localSheetId="10">'[5]wybrane dane finansowe 1'!#REF!</definedName>
    <definedName name="_n1onfo5369" localSheetId="19">'[5]wybrane dane finansowe 1'!#REF!</definedName>
    <definedName name="_n1onfo5369" localSheetId="20">'[5]wybrane dane finansowe 1'!#REF!</definedName>
    <definedName name="_n1onfo5369">'[5]wybrane dane finansowe 1'!#REF!</definedName>
    <definedName name="_n36bah5181s" localSheetId="2">'[5]wybrane dane finansowe 1'!#REF!</definedName>
    <definedName name="_n36bah5181s" localSheetId="5">'[5]wybrane dane finansowe 1'!#REF!</definedName>
    <definedName name="_n36bah5181s" localSheetId="1">'[5]wybrane dane finansowe 1'!#REF!</definedName>
    <definedName name="_n36bah5181s" localSheetId="4">'[5]wybrane dane finansowe 1'!#REF!</definedName>
    <definedName name="_n36bah5181s" localSheetId="10">'[5]wybrane dane finansowe 1'!#REF!</definedName>
    <definedName name="_n36bah5181s" localSheetId="19">'[5]wybrane dane finansowe 1'!#REF!</definedName>
    <definedName name="_n36bah5181s" localSheetId="20">'[5]wybrane dane finansowe 1'!#REF!</definedName>
    <definedName name="_n36bah5181s">'[5]wybrane dane finansowe 1'!#REF!</definedName>
    <definedName name="_n4aa9850mx" localSheetId="2">'[5]wybrane dane finansowe 1'!#REF!</definedName>
    <definedName name="_n4aa9850mx" localSheetId="5">'[5]wybrane dane finansowe 1'!#REF!</definedName>
    <definedName name="_n4aa9850mx" localSheetId="1">'[5]wybrane dane finansowe 1'!#REF!</definedName>
    <definedName name="_n4aa9850mx" localSheetId="4">'[5]wybrane dane finansowe 1'!#REF!</definedName>
    <definedName name="_n4aa9850mx" localSheetId="10">'[5]wybrane dane finansowe 1'!#REF!</definedName>
    <definedName name="_n4aa9850mx" localSheetId="19">'[5]wybrane dane finansowe 1'!#REF!</definedName>
    <definedName name="_n4aa9850mx" localSheetId="20">'[5]wybrane dane finansowe 1'!#REF!</definedName>
    <definedName name="_n4aa9850mx">'[5]wybrane dane finansowe 1'!#REF!</definedName>
    <definedName name="_n5wusa4y21z" localSheetId="2">'[5]wybrane dane finansowe 1'!#REF!</definedName>
    <definedName name="_n5wusa4y21z" localSheetId="5">'[5]wybrane dane finansowe 1'!#REF!</definedName>
    <definedName name="_n5wusa4y21z" localSheetId="1">'[5]wybrane dane finansowe 1'!#REF!</definedName>
    <definedName name="_n5wusa4y21z" localSheetId="4">'[5]wybrane dane finansowe 1'!#REF!</definedName>
    <definedName name="_n5wusa4y21z" localSheetId="10">'[5]wybrane dane finansowe 1'!#REF!</definedName>
    <definedName name="_n5wusa4y21z" localSheetId="19">'[5]wybrane dane finansowe 1'!#REF!</definedName>
    <definedName name="_n5wusa4y21z" localSheetId="20">'[5]wybrane dane finansowe 1'!#REF!</definedName>
    <definedName name="_n5wusa4y21z">'[5]wybrane dane finansowe 1'!#REF!</definedName>
    <definedName name="_n72rlr50m2n" localSheetId="2">'[5]wybrane dane finansowe 1'!#REF!</definedName>
    <definedName name="_n72rlr50m2n" localSheetId="5">'[5]wybrane dane finansowe 1'!#REF!</definedName>
    <definedName name="_n72rlr50m2n" localSheetId="1">'[5]wybrane dane finansowe 1'!#REF!</definedName>
    <definedName name="_n72rlr50m2n" localSheetId="4">'[5]wybrane dane finansowe 1'!#REF!</definedName>
    <definedName name="_n72rlr50m2n" localSheetId="10">'[5]wybrane dane finansowe 1'!#REF!</definedName>
    <definedName name="_n72rlr50m2n" localSheetId="19">'[5]wybrane dane finansowe 1'!#REF!</definedName>
    <definedName name="_n72rlr50m2n" localSheetId="20">'[5]wybrane dane finansowe 1'!#REF!</definedName>
    <definedName name="_n72rlr50m2n">'[5]wybrane dane finansowe 1'!#REF!</definedName>
    <definedName name="_n8bylv50m15" localSheetId="2">'[5]wybrane dane finansowe 1'!#REF!</definedName>
    <definedName name="_n8bylv50m15" localSheetId="5">'[5]wybrane dane finansowe 1'!#REF!</definedName>
    <definedName name="_n8bylv50m15" localSheetId="1">'[5]wybrane dane finansowe 1'!#REF!</definedName>
    <definedName name="_n8bylv50m15" localSheetId="4">'[5]wybrane dane finansowe 1'!#REF!</definedName>
    <definedName name="_n8bylv50m15" localSheetId="10">'[5]wybrane dane finansowe 1'!#REF!</definedName>
    <definedName name="_n8bylv50m15" localSheetId="19">'[5]wybrane dane finansowe 1'!#REF!</definedName>
    <definedName name="_n8bylv50m15" localSheetId="20">'[5]wybrane dane finansowe 1'!#REF!</definedName>
    <definedName name="_n8bylv50m15">'[5]wybrane dane finansowe 1'!#REF!</definedName>
    <definedName name="_NAN2">[10]AN2!$A$1:$AG$123</definedName>
    <definedName name="_naxbzo507i" localSheetId="2">'[5]wybrane dane finansowe 1'!#REF!</definedName>
    <definedName name="_naxbzo507i" localSheetId="5">'[5]wybrane dane finansowe 1'!#REF!</definedName>
    <definedName name="_naxbzo507i" localSheetId="1">'[5]wybrane dane finansowe 1'!#REF!</definedName>
    <definedName name="_naxbzo507i" localSheetId="4">'[5]wybrane dane finansowe 1'!#REF!</definedName>
    <definedName name="_naxbzo507i" localSheetId="10">'[5]wybrane dane finansowe 1'!#REF!</definedName>
    <definedName name="_naxbzo507i" localSheetId="19">'[5]wybrane dane finansowe 1'!#REF!</definedName>
    <definedName name="_naxbzo507i" localSheetId="20">'[5]wybrane dane finansowe 1'!#REF!</definedName>
    <definedName name="_naxbzo507i">'[5]wybrane dane finansowe 1'!#REF!</definedName>
    <definedName name="_nazwy">[16]Lista!$B$1:$B$207</definedName>
    <definedName name="_nazwyk">[16]Lista!$B$1:$C$207</definedName>
    <definedName name="_nccbvh4y2i" localSheetId="2">'[5]wybrane dane finansowe 1'!#REF!</definedName>
    <definedName name="_nccbvh4y2i" localSheetId="5">'[5]wybrane dane finansowe 1'!#REF!</definedName>
    <definedName name="_nccbvh4y2i" localSheetId="1">'[5]wybrane dane finansowe 1'!#REF!</definedName>
    <definedName name="_nccbvh4y2i" localSheetId="4">'[5]wybrane dane finansowe 1'!#REF!</definedName>
    <definedName name="_nccbvh4y2i" localSheetId="10">'[5]wybrane dane finansowe 1'!#REF!</definedName>
    <definedName name="_nccbvh4y2i" localSheetId="19">'[5]wybrane dane finansowe 1'!#REF!</definedName>
    <definedName name="_nccbvh4y2i" localSheetId="20">'[5]wybrane dane finansowe 1'!#REF!</definedName>
    <definedName name="_nccbvh4y2i">'[5]wybrane dane finansowe 1'!#REF!</definedName>
    <definedName name="_ncu2av53q1k" localSheetId="2">'[5]wybrane dane finansowe 1'!#REF!</definedName>
    <definedName name="_ncu2av53q1k" localSheetId="5">'[5]wybrane dane finansowe 1'!#REF!</definedName>
    <definedName name="_ncu2av53q1k" localSheetId="1">'[5]wybrane dane finansowe 1'!#REF!</definedName>
    <definedName name="_ncu2av53q1k" localSheetId="4">'[5]wybrane dane finansowe 1'!#REF!</definedName>
    <definedName name="_ncu2av53q1k" localSheetId="10">'[5]wybrane dane finansowe 1'!#REF!</definedName>
    <definedName name="_ncu2av53q1k" localSheetId="19">'[5]wybrane dane finansowe 1'!#REF!</definedName>
    <definedName name="_ncu2av53q1k" localSheetId="20">'[5]wybrane dane finansowe 1'!#REF!</definedName>
    <definedName name="_ncu2av53q1k">'[5]wybrane dane finansowe 1'!#REF!</definedName>
    <definedName name="_nkxujp54jb" localSheetId="2">'[5]wybrane dane finansowe 1'!#REF!</definedName>
    <definedName name="_nkxujp54jb" localSheetId="5">'[5]wybrane dane finansowe 1'!#REF!</definedName>
    <definedName name="_nkxujp54jb" localSheetId="1">'[5]wybrane dane finansowe 1'!#REF!</definedName>
    <definedName name="_nkxujp54jb" localSheetId="4">'[5]wybrane dane finansowe 1'!#REF!</definedName>
    <definedName name="_nkxujp54jb" localSheetId="10">'[5]wybrane dane finansowe 1'!#REF!</definedName>
    <definedName name="_nkxujp54jb" localSheetId="19">'[5]wybrane dane finansowe 1'!#REF!</definedName>
    <definedName name="_nkxujp54jb" localSheetId="20">'[5]wybrane dane finansowe 1'!#REF!</definedName>
    <definedName name="_nkxujp54jb">'[5]wybrane dane finansowe 1'!#REF!</definedName>
    <definedName name="_nmbcac4zl9" localSheetId="2">'[5]wybrane dane finansowe 1'!#REF!</definedName>
    <definedName name="_nmbcac4zl9" localSheetId="5">'[5]wybrane dane finansowe 1'!#REF!</definedName>
    <definedName name="_nmbcac4zl9" localSheetId="1">'[5]wybrane dane finansowe 1'!#REF!</definedName>
    <definedName name="_nmbcac4zl9" localSheetId="4">'[5]wybrane dane finansowe 1'!#REF!</definedName>
    <definedName name="_nmbcac4zl9" localSheetId="10">'[5]wybrane dane finansowe 1'!#REF!</definedName>
    <definedName name="_nmbcac4zl9" localSheetId="19">'[5]wybrane dane finansowe 1'!#REF!</definedName>
    <definedName name="_nmbcac4zl9" localSheetId="20">'[5]wybrane dane finansowe 1'!#REF!</definedName>
    <definedName name="_nmbcac4zl9">'[5]wybrane dane finansowe 1'!#REF!</definedName>
    <definedName name="_nmw6uz4x9q" localSheetId="2">#REF!</definedName>
    <definedName name="_nmw6uz4x9q" localSheetId="4">#REF!</definedName>
    <definedName name="_nmw6uz4x9q" localSheetId="10">#REF!</definedName>
    <definedName name="_nmw6uz4x9q" localSheetId="19">#REF!</definedName>
    <definedName name="_nmw6uz4x9q">#REF!</definedName>
    <definedName name="_nnkqu04zl13" localSheetId="2">'[5]wybrane dane finansowe 1'!#REF!</definedName>
    <definedName name="_nnkqu04zl13" localSheetId="5">'[5]wybrane dane finansowe 1'!#REF!</definedName>
    <definedName name="_nnkqu04zl13" localSheetId="1">'[5]wybrane dane finansowe 1'!#REF!</definedName>
    <definedName name="_nnkqu04zl13" localSheetId="4">'[5]wybrane dane finansowe 1'!#REF!</definedName>
    <definedName name="_nnkqu04zl13" localSheetId="10">'[5]wybrane dane finansowe 1'!#REF!</definedName>
    <definedName name="_nnkqu04zl13" localSheetId="19">'[5]wybrane dane finansowe 1'!#REF!</definedName>
    <definedName name="_nnkqu04zl13" localSheetId="20">'[5]wybrane dane finansowe 1'!#REF!</definedName>
    <definedName name="_nnkqu04zl13">'[5]wybrane dane finansowe 1'!#REF!</definedName>
    <definedName name="_nog6im4y2b" localSheetId="2">'[5]wybrane dane finansowe 1'!#REF!</definedName>
    <definedName name="_nog6im4y2b" localSheetId="5">'[5]wybrane dane finansowe 1'!#REF!</definedName>
    <definedName name="_nog6im4y2b" localSheetId="1">'[5]wybrane dane finansowe 1'!#REF!</definedName>
    <definedName name="_nog6im4y2b" localSheetId="4">'[5]wybrane dane finansowe 1'!#REF!</definedName>
    <definedName name="_nog6im4y2b" localSheetId="10">'[5]wybrane dane finansowe 1'!#REF!</definedName>
    <definedName name="_nog6im4y2b" localSheetId="19">'[5]wybrane dane finansowe 1'!#REF!</definedName>
    <definedName name="_nog6im4y2b" localSheetId="20">'[5]wybrane dane finansowe 1'!#REF!</definedName>
    <definedName name="_nog6im4y2b">'[5]wybrane dane finansowe 1'!#REF!</definedName>
    <definedName name="_novcsr4y22m" localSheetId="2">'[5]wybrane dane finansowe 1'!#REF!</definedName>
    <definedName name="_novcsr4y22m" localSheetId="5">'[5]wybrane dane finansowe 1'!#REF!</definedName>
    <definedName name="_novcsr4y22m" localSheetId="1">'[5]wybrane dane finansowe 1'!#REF!</definedName>
    <definedName name="_novcsr4y22m" localSheetId="4">'[5]wybrane dane finansowe 1'!#REF!</definedName>
    <definedName name="_novcsr4y22m" localSheetId="10">'[5]wybrane dane finansowe 1'!#REF!</definedName>
    <definedName name="_novcsr4y22m" localSheetId="19">'[5]wybrane dane finansowe 1'!#REF!</definedName>
    <definedName name="_novcsr4y22m" localSheetId="20">'[5]wybrane dane finansowe 1'!#REF!</definedName>
    <definedName name="_novcsr4y22m">'[5]wybrane dane finansowe 1'!#REF!</definedName>
    <definedName name="_noztfi518w" localSheetId="2">'[5]wybrane dane finansowe 1'!#REF!</definedName>
    <definedName name="_noztfi518w" localSheetId="5">'[5]wybrane dane finansowe 1'!#REF!</definedName>
    <definedName name="_noztfi518w" localSheetId="1">'[5]wybrane dane finansowe 1'!#REF!</definedName>
    <definedName name="_noztfi518w" localSheetId="4">'[5]wybrane dane finansowe 1'!#REF!</definedName>
    <definedName name="_noztfi518w" localSheetId="10">'[5]wybrane dane finansowe 1'!#REF!</definedName>
    <definedName name="_noztfi518w" localSheetId="19">'[5]wybrane dane finansowe 1'!#REF!</definedName>
    <definedName name="_noztfi518w" localSheetId="20">'[5]wybrane dane finansowe 1'!#REF!</definedName>
    <definedName name="_noztfi518w">'[5]wybrane dane finansowe 1'!#REF!</definedName>
    <definedName name="_ns6lls53q2p" localSheetId="2">'[5]wybrane dane finansowe 1'!#REF!</definedName>
    <definedName name="_ns6lls53q2p" localSheetId="5">'[5]wybrane dane finansowe 1'!#REF!</definedName>
    <definedName name="_ns6lls53q2p" localSheetId="1">'[5]wybrane dane finansowe 1'!#REF!</definedName>
    <definedName name="_ns6lls53q2p" localSheetId="4">'[5]wybrane dane finansowe 1'!#REF!</definedName>
    <definedName name="_ns6lls53q2p" localSheetId="10">'[5]wybrane dane finansowe 1'!#REF!</definedName>
    <definedName name="_ns6lls53q2p" localSheetId="19">'[5]wybrane dane finansowe 1'!#REF!</definedName>
    <definedName name="_ns6lls53q2p" localSheetId="20">'[5]wybrane dane finansowe 1'!#REF!</definedName>
    <definedName name="_ns6lls53q2p">'[5]wybrane dane finansowe 1'!#REF!</definedName>
    <definedName name="_ns83cw518g" localSheetId="2">'[5]wybrane dane finansowe 1'!#REF!</definedName>
    <definedName name="_ns83cw518g" localSheetId="5">'[5]wybrane dane finansowe 1'!#REF!</definedName>
    <definedName name="_ns83cw518g" localSheetId="1">'[5]wybrane dane finansowe 1'!#REF!</definedName>
    <definedName name="_ns83cw518g" localSheetId="4">'[5]wybrane dane finansowe 1'!#REF!</definedName>
    <definedName name="_ns83cw518g" localSheetId="10">'[5]wybrane dane finansowe 1'!#REF!</definedName>
    <definedName name="_ns83cw518g" localSheetId="19">'[5]wybrane dane finansowe 1'!#REF!</definedName>
    <definedName name="_ns83cw518g" localSheetId="20">'[5]wybrane dane finansowe 1'!#REF!</definedName>
    <definedName name="_ns83cw518g">'[5]wybrane dane finansowe 1'!#REF!</definedName>
    <definedName name="_nsednb507f" localSheetId="2">'[5]wybrane dane finansowe 1'!#REF!</definedName>
    <definedName name="_nsednb507f" localSheetId="5">'[5]wybrane dane finansowe 1'!#REF!</definedName>
    <definedName name="_nsednb507f" localSheetId="1">'[5]wybrane dane finansowe 1'!#REF!</definedName>
    <definedName name="_nsednb507f" localSheetId="4">'[5]wybrane dane finansowe 1'!#REF!</definedName>
    <definedName name="_nsednb507f" localSheetId="10">'[5]wybrane dane finansowe 1'!#REF!</definedName>
    <definedName name="_nsednb507f" localSheetId="19">'[5]wybrane dane finansowe 1'!#REF!</definedName>
    <definedName name="_nsednb507f" localSheetId="20">'[5]wybrane dane finansowe 1'!#REF!</definedName>
    <definedName name="_nsednb507f">'[5]wybrane dane finansowe 1'!#REF!</definedName>
    <definedName name="_nsjipp4x9m" localSheetId="2">#REF!</definedName>
    <definedName name="_nsjipp4x9m" localSheetId="4">#REF!</definedName>
    <definedName name="_nsjipp4x9m" localSheetId="10">#REF!</definedName>
    <definedName name="_nsjipp4x9m" localSheetId="19">#REF!</definedName>
    <definedName name="_nsjipp4x9m">#REF!</definedName>
    <definedName name="_nvdnpk536k" localSheetId="2">'[5]wybrane dane finansowe 1'!#REF!</definedName>
    <definedName name="_nvdnpk536k" localSheetId="5">'[5]wybrane dane finansowe 1'!#REF!</definedName>
    <definedName name="_nvdnpk536k" localSheetId="1">'[5]wybrane dane finansowe 1'!#REF!</definedName>
    <definedName name="_nvdnpk536k" localSheetId="4">'[5]wybrane dane finansowe 1'!#REF!</definedName>
    <definedName name="_nvdnpk536k" localSheetId="10">'[5]wybrane dane finansowe 1'!#REF!</definedName>
    <definedName name="_nvdnpk536k" localSheetId="19">'[5]wybrane dane finansowe 1'!#REF!</definedName>
    <definedName name="_nvdnpk536k" localSheetId="20">'[5]wybrane dane finansowe 1'!#REF!</definedName>
    <definedName name="_nvdnpk536k">'[5]wybrane dane finansowe 1'!#REF!</definedName>
    <definedName name="_nxghw85071d" localSheetId="2">'[5]wybrane dane finansowe 1'!#REF!</definedName>
    <definedName name="_nxghw85071d" localSheetId="5">'[5]wybrane dane finansowe 1'!#REF!</definedName>
    <definedName name="_nxghw85071d" localSheetId="1">'[5]wybrane dane finansowe 1'!#REF!</definedName>
    <definedName name="_nxghw85071d" localSheetId="4">'[5]wybrane dane finansowe 1'!#REF!</definedName>
    <definedName name="_nxghw85071d" localSheetId="10">'[5]wybrane dane finansowe 1'!#REF!</definedName>
    <definedName name="_nxghw85071d" localSheetId="19">'[5]wybrane dane finansowe 1'!#REF!</definedName>
    <definedName name="_nxghw85071d" localSheetId="20">'[5]wybrane dane finansowe 1'!#REF!</definedName>
    <definedName name="_nxghw85071d">'[5]wybrane dane finansowe 1'!#REF!</definedName>
    <definedName name="_o3d79y536g" localSheetId="2">'[5]wybrane dane finansowe 1'!#REF!</definedName>
    <definedName name="_o3d79y536g" localSheetId="5">'[5]wybrane dane finansowe 1'!#REF!</definedName>
    <definedName name="_o3d79y536g" localSheetId="1">'[5]wybrane dane finansowe 1'!#REF!</definedName>
    <definedName name="_o3d79y536g" localSheetId="4">'[5]wybrane dane finansowe 1'!#REF!</definedName>
    <definedName name="_o3d79y536g" localSheetId="10">'[5]wybrane dane finansowe 1'!#REF!</definedName>
    <definedName name="_o3d79y536g" localSheetId="19">'[5]wybrane dane finansowe 1'!#REF!</definedName>
    <definedName name="_o3d79y536g" localSheetId="20">'[5]wybrane dane finansowe 1'!#REF!</definedName>
    <definedName name="_o3d79y536g">'[5]wybrane dane finansowe 1'!#REF!</definedName>
    <definedName name="_o6rlbw53q9" localSheetId="2">'[5]wybrane dane finansowe 1'!#REF!</definedName>
    <definedName name="_o6rlbw53q9" localSheetId="5">'[5]wybrane dane finansowe 1'!#REF!</definedName>
    <definedName name="_o6rlbw53q9" localSheetId="1">'[5]wybrane dane finansowe 1'!#REF!</definedName>
    <definedName name="_o6rlbw53q9" localSheetId="4">'[5]wybrane dane finansowe 1'!#REF!</definedName>
    <definedName name="_o6rlbw53q9" localSheetId="10">'[5]wybrane dane finansowe 1'!#REF!</definedName>
    <definedName name="_o6rlbw53q9" localSheetId="19">'[5]wybrane dane finansowe 1'!#REF!</definedName>
    <definedName name="_o6rlbw53q9" localSheetId="20">'[5]wybrane dane finansowe 1'!#REF!</definedName>
    <definedName name="_o6rlbw53q9">'[5]wybrane dane finansowe 1'!#REF!</definedName>
    <definedName name="_o7kxlg53qh" localSheetId="2">'[5]wybrane dane finansowe 1'!#REF!</definedName>
    <definedName name="_o7kxlg53qh" localSheetId="5">'[5]wybrane dane finansowe 1'!#REF!</definedName>
    <definedName name="_o7kxlg53qh" localSheetId="1">'[5]wybrane dane finansowe 1'!#REF!</definedName>
    <definedName name="_o7kxlg53qh" localSheetId="4">'[5]wybrane dane finansowe 1'!#REF!</definedName>
    <definedName name="_o7kxlg53qh" localSheetId="10">'[5]wybrane dane finansowe 1'!#REF!</definedName>
    <definedName name="_o7kxlg53qh" localSheetId="19">'[5]wybrane dane finansowe 1'!#REF!</definedName>
    <definedName name="_o7kxlg53qh" localSheetId="20">'[5]wybrane dane finansowe 1'!#REF!</definedName>
    <definedName name="_o7kxlg53qh">'[5]wybrane dane finansowe 1'!#REF!</definedName>
    <definedName name="_o7y3dx53q1j" localSheetId="2">'[5]wybrane dane finansowe 1'!#REF!</definedName>
    <definedName name="_o7y3dx53q1j" localSheetId="5">'[5]wybrane dane finansowe 1'!#REF!</definedName>
    <definedName name="_o7y3dx53q1j" localSheetId="1">'[5]wybrane dane finansowe 1'!#REF!</definedName>
    <definedName name="_o7y3dx53q1j" localSheetId="4">'[5]wybrane dane finansowe 1'!#REF!</definedName>
    <definedName name="_o7y3dx53q1j" localSheetId="10">'[5]wybrane dane finansowe 1'!#REF!</definedName>
    <definedName name="_o7y3dx53q1j" localSheetId="19">'[5]wybrane dane finansowe 1'!#REF!</definedName>
    <definedName name="_o7y3dx53q1j" localSheetId="20">'[5]wybrane dane finansowe 1'!#REF!</definedName>
    <definedName name="_o7y3dx53q1j">'[5]wybrane dane finansowe 1'!#REF!</definedName>
    <definedName name="_o92igv4zl1p" localSheetId="2">'[5]wybrane dane finansowe 1'!#REF!</definedName>
    <definedName name="_o92igv4zl1p" localSheetId="5">'[5]wybrane dane finansowe 1'!#REF!</definedName>
    <definedName name="_o92igv4zl1p" localSheetId="1">'[5]wybrane dane finansowe 1'!#REF!</definedName>
    <definedName name="_o92igv4zl1p" localSheetId="4">'[5]wybrane dane finansowe 1'!#REF!</definedName>
    <definedName name="_o92igv4zl1p" localSheetId="10">'[5]wybrane dane finansowe 1'!#REF!</definedName>
    <definedName name="_o92igv4zl1p" localSheetId="19">'[5]wybrane dane finansowe 1'!#REF!</definedName>
    <definedName name="_o92igv4zl1p" localSheetId="20">'[5]wybrane dane finansowe 1'!#REF!</definedName>
    <definedName name="_o92igv4zl1p">'[5]wybrane dane finansowe 1'!#REF!</definedName>
    <definedName name="_oewy2e4y2d" localSheetId="2">'[5]wybrane dane finansowe 1'!#REF!</definedName>
    <definedName name="_oewy2e4y2d" localSheetId="5">'[5]wybrane dane finansowe 1'!#REF!</definedName>
    <definedName name="_oewy2e4y2d" localSheetId="1">'[5]wybrane dane finansowe 1'!#REF!</definedName>
    <definedName name="_oewy2e4y2d" localSheetId="4">'[5]wybrane dane finansowe 1'!#REF!</definedName>
    <definedName name="_oewy2e4y2d" localSheetId="10">'[5]wybrane dane finansowe 1'!#REF!</definedName>
    <definedName name="_oewy2e4y2d" localSheetId="19">'[5]wybrane dane finansowe 1'!#REF!</definedName>
    <definedName name="_oewy2e4y2d" localSheetId="20">'[5]wybrane dane finansowe 1'!#REF!</definedName>
    <definedName name="_oewy2e4y2d">'[5]wybrane dane finansowe 1'!#REF!</definedName>
    <definedName name="_oez2ee53q2g" localSheetId="2">'[5]wybrane dane finansowe 1'!#REF!</definedName>
    <definedName name="_oez2ee53q2g" localSheetId="5">'[5]wybrane dane finansowe 1'!#REF!</definedName>
    <definedName name="_oez2ee53q2g" localSheetId="1">'[5]wybrane dane finansowe 1'!#REF!</definedName>
    <definedName name="_oez2ee53q2g" localSheetId="4">'[5]wybrane dane finansowe 1'!#REF!</definedName>
    <definedName name="_oez2ee53q2g" localSheetId="10">'[5]wybrane dane finansowe 1'!#REF!</definedName>
    <definedName name="_oez2ee53q2g" localSheetId="19">'[5]wybrane dane finansowe 1'!#REF!</definedName>
    <definedName name="_oez2ee53q2g" localSheetId="20">'[5]wybrane dane finansowe 1'!#REF!</definedName>
    <definedName name="_oez2ee53q2g">'[5]wybrane dane finansowe 1'!#REF!</definedName>
    <definedName name="_ofu3hx536d" localSheetId="2">'[5]wybrane dane finansowe 1'!#REF!</definedName>
    <definedName name="_ofu3hx536d" localSheetId="5">'[5]wybrane dane finansowe 1'!#REF!</definedName>
    <definedName name="_ofu3hx536d" localSheetId="1">'[5]wybrane dane finansowe 1'!#REF!</definedName>
    <definedName name="_ofu3hx536d" localSheetId="4">'[5]wybrane dane finansowe 1'!#REF!</definedName>
    <definedName name="_ofu3hx536d" localSheetId="10">'[5]wybrane dane finansowe 1'!#REF!</definedName>
    <definedName name="_ofu3hx536d" localSheetId="19">'[5]wybrane dane finansowe 1'!#REF!</definedName>
    <definedName name="_ofu3hx536d" localSheetId="20">'[5]wybrane dane finansowe 1'!#REF!</definedName>
    <definedName name="_ofu3hx536d">'[5]wybrane dane finansowe 1'!#REF!</definedName>
    <definedName name="_ogexw250m1g" localSheetId="2">'[5]wybrane dane finansowe 1'!#REF!</definedName>
    <definedName name="_ogexw250m1g" localSheetId="5">'[5]wybrane dane finansowe 1'!#REF!</definedName>
    <definedName name="_ogexw250m1g" localSheetId="1">'[5]wybrane dane finansowe 1'!#REF!</definedName>
    <definedName name="_ogexw250m1g" localSheetId="4">'[5]wybrane dane finansowe 1'!#REF!</definedName>
    <definedName name="_ogexw250m1g" localSheetId="10">'[5]wybrane dane finansowe 1'!#REF!</definedName>
    <definedName name="_ogexw250m1g" localSheetId="19">'[5]wybrane dane finansowe 1'!#REF!</definedName>
    <definedName name="_ogexw250m1g" localSheetId="20">'[5]wybrane dane finansowe 1'!#REF!</definedName>
    <definedName name="_ogexw250m1g">'[5]wybrane dane finansowe 1'!#REF!</definedName>
    <definedName name="_ogny4i4y214" localSheetId="2">'[5]wybrane dane finansowe 1'!#REF!</definedName>
    <definedName name="_ogny4i4y214" localSheetId="5">'[5]wybrane dane finansowe 1'!#REF!</definedName>
    <definedName name="_ogny4i4y214" localSheetId="1">'[5]wybrane dane finansowe 1'!#REF!</definedName>
    <definedName name="_ogny4i4y214" localSheetId="4">'[5]wybrane dane finansowe 1'!#REF!</definedName>
    <definedName name="_ogny4i4y214" localSheetId="10">'[5]wybrane dane finansowe 1'!#REF!</definedName>
    <definedName name="_ogny4i4y214" localSheetId="19">'[5]wybrane dane finansowe 1'!#REF!</definedName>
    <definedName name="_ogny4i4y214" localSheetId="20">'[5]wybrane dane finansowe 1'!#REF!</definedName>
    <definedName name="_ogny4i4y214">'[5]wybrane dane finansowe 1'!#REF!</definedName>
    <definedName name="_ogqgx550m9" localSheetId="2">'[5]wybrane dane finansowe 1'!#REF!</definedName>
    <definedName name="_ogqgx550m9" localSheetId="5">'[5]wybrane dane finansowe 1'!#REF!</definedName>
    <definedName name="_ogqgx550m9" localSheetId="1">'[5]wybrane dane finansowe 1'!#REF!</definedName>
    <definedName name="_ogqgx550m9" localSheetId="4">'[5]wybrane dane finansowe 1'!#REF!</definedName>
    <definedName name="_ogqgx550m9" localSheetId="10">'[5]wybrane dane finansowe 1'!#REF!</definedName>
    <definedName name="_ogqgx550m9" localSheetId="19">'[5]wybrane dane finansowe 1'!#REF!</definedName>
    <definedName name="_ogqgx550m9" localSheetId="20">'[5]wybrane dane finansowe 1'!#REF!</definedName>
    <definedName name="_ogqgx550m9">'[5]wybrane dane finansowe 1'!#REF!</definedName>
    <definedName name="_oh3tgh53613" localSheetId="2">'[5]wybrane dane finansowe 1'!#REF!</definedName>
    <definedName name="_oh3tgh53613" localSheetId="5">'[5]wybrane dane finansowe 1'!#REF!</definedName>
    <definedName name="_oh3tgh53613" localSheetId="1">'[5]wybrane dane finansowe 1'!#REF!</definedName>
    <definedName name="_oh3tgh53613" localSheetId="4">'[5]wybrane dane finansowe 1'!#REF!</definedName>
    <definedName name="_oh3tgh53613" localSheetId="10">'[5]wybrane dane finansowe 1'!#REF!</definedName>
    <definedName name="_oh3tgh53613" localSheetId="19">'[5]wybrane dane finansowe 1'!#REF!</definedName>
    <definedName name="_oh3tgh53613" localSheetId="20">'[5]wybrane dane finansowe 1'!#REF!</definedName>
    <definedName name="_oh3tgh53613">'[5]wybrane dane finansowe 1'!#REF!</definedName>
    <definedName name="_oimeuo4y234" localSheetId="2">'[5]wybrane dane finansowe 1'!#REF!</definedName>
    <definedName name="_oimeuo4y234" localSheetId="5">'[5]wybrane dane finansowe 1'!#REF!</definedName>
    <definedName name="_oimeuo4y234" localSheetId="1">'[5]wybrane dane finansowe 1'!#REF!</definedName>
    <definedName name="_oimeuo4y234" localSheetId="4">'[5]wybrane dane finansowe 1'!#REF!</definedName>
    <definedName name="_oimeuo4y234" localSheetId="10">'[5]wybrane dane finansowe 1'!#REF!</definedName>
    <definedName name="_oimeuo4y234" localSheetId="19">'[5]wybrane dane finansowe 1'!#REF!</definedName>
    <definedName name="_oimeuo4y234" localSheetId="20">'[5]wybrane dane finansowe 1'!#REF!</definedName>
    <definedName name="_oimeuo4y234">'[5]wybrane dane finansowe 1'!#REF!</definedName>
    <definedName name="_oiywy451pn" localSheetId="2">'[5]wybrane dane finansowe 1'!#REF!</definedName>
    <definedName name="_oiywy451pn" localSheetId="5">'[5]wybrane dane finansowe 1'!#REF!</definedName>
    <definedName name="_oiywy451pn" localSheetId="1">'[5]wybrane dane finansowe 1'!#REF!</definedName>
    <definedName name="_oiywy451pn" localSheetId="4">'[5]wybrane dane finansowe 1'!#REF!</definedName>
    <definedName name="_oiywy451pn" localSheetId="10">'[5]wybrane dane finansowe 1'!#REF!</definedName>
    <definedName name="_oiywy451pn" localSheetId="19">'[5]wybrane dane finansowe 1'!#REF!</definedName>
    <definedName name="_oiywy451pn" localSheetId="20">'[5]wybrane dane finansowe 1'!#REF!</definedName>
    <definedName name="_oiywy451pn">'[5]wybrane dane finansowe 1'!#REF!</definedName>
    <definedName name="_ojm9w54zll" localSheetId="2">'[5]wybrane dane finansowe 1'!#REF!</definedName>
    <definedName name="_ojm9w54zll" localSheetId="5">'[5]wybrane dane finansowe 1'!#REF!</definedName>
    <definedName name="_ojm9w54zll" localSheetId="1">'[5]wybrane dane finansowe 1'!#REF!</definedName>
    <definedName name="_ojm9w54zll" localSheetId="4">'[5]wybrane dane finansowe 1'!#REF!</definedName>
    <definedName name="_ojm9w54zll" localSheetId="10">'[5]wybrane dane finansowe 1'!#REF!</definedName>
    <definedName name="_ojm9w54zll" localSheetId="19">'[5]wybrane dane finansowe 1'!#REF!</definedName>
    <definedName name="_ojm9w54zll" localSheetId="20">'[5]wybrane dane finansowe 1'!#REF!</definedName>
    <definedName name="_ojm9w54zll">'[5]wybrane dane finansowe 1'!#REF!</definedName>
    <definedName name="_okgs2s53615" localSheetId="2">'[5]wybrane dane finansowe 1'!#REF!</definedName>
    <definedName name="_okgs2s53615" localSheetId="5">'[5]wybrane dane finansowe 1'!#REF!</definedName>
    <definedName name="_okgs2s53615" localSheetId="1">'[5]wybrane dane finansowe 1'!#REF!</definedName>
    <definedName name="_okgs2s53615" localSheetId="4">'[5]wybrane dane finansowe 1'!#REF!</definedName>
    <definedName name="_okgs2s53615" localSheetId="10">'[5]wybrane dane finansowe 1'!#REF!</definedName>
    <definedName name="_okgs2s53615" localSheetId="19">'[5]wybrane dane finansowe 1'!#REF!</definedName>
    <definedName name="_okgs2s53615" localSheetId="20">'[5]wybrane dane finansowe 1'!#REF!</definedName>
    <definedName name="_okgs2s53615">'[5]wybrane dane finansowe 1'!#REF!</definedName>
    <definedName name="_om0cip51829" localSheetId="2">'[5]wybrane dane finansowe 1'!#REF!</definedName>
    <definedName name="_om0cip51829" localSheetId="5">'[5]wybrane dane finansowe 1'!#REF!</definedName>
    <definedName name="_om0cip51829" localSheetId="1">'[5]wybrane dane finansowe 1'!#REF!</definedName>
    <definedName name="_om0cip51829" localSheetId="4">'[5]wybrane dane finansowe 1'!#REF!</definedName>
    <definedName name="_om0cip51829" localSheetId="10">'[5]wybrane dane finansowe 1'!#REF!</definedName>
    <definedName name="_om0cip51829" localSheetId="19">'[5]wybrane dane finansowe 1'!#REF!</definedName>
    <definedName name="_om0cip51829" localSheetId="20">'[5]wybrane dane finansowe 1'!#REF!</definedName>
    <definedName name="_om0cip51829">'[5]wybrane dane finansowe 1'!#REF!</definedName>
    <definedName name="_on85cb5181o" localSheetId="2">'[5]wybrane dane finansowe 1'!#REF!</definedName>
    <definedName name="_on85cb5181o" localSheetId="5">'[5]wybrane dane finansowe 1'!#REF!</definedName>
    <definedName name="_on85cb5181o" localSheetId="1">'[5]wybrane dane finansowe 1'!#REF!</definedName>
    <definedName name="_on85cb5181o" localSheetId="4">'[5]wybrane dane finansowe 1'!#REF!</definedName>
    <definedName name="_on85cb5181o" localSheetId="10">'[5]wybrane dane finansowe 1'!#REF!</definedName>
    <definedName name="_on85cb5181o" localSheetId="19">'[5]wybrane dane finansowe 1'!#REF!</definedName>
    <definedName name="_on85cb5181o" localSheetId="20">'[5]wybrane dane finansowe 1'!#REF!</definedName>
    <definedName name="_on85cb5181o">'[5]wybrane dane finansowe 1'!#REF!</definedName>
    <definedName name="_opacyg4zlv" localSheetId="2">'[5]wybrane dane finansowe 1'!#REF!</definedName>
    <definedName name="_opacyg4zlv" localSheetId="5">'[5]wybrane dane finansowe 1'!#REF!</definedName>
    <definedName name="_opacyg4zlv" localSheetId="1">'[5]wybrane dane finansowe 1'!#REF!</definedName>
    <definedName name="_opacyg4zlv" localSheetId="4">'[5]wybrane dane finansowe 1'!#REF!</definedName>
    <definedName name="_opacyg4zlv" localSheetId="10">'[5]wybrane dane finansowe 1'!#REF!</definedName>
    <definedName name="_opacyg4zlv" localSheetId="19">'[5]wybrane dane finansowe 1'!#REF!</definedName>
    <definedName name="_opacyg4zlv" localSheetId="20">'[5]wybrane dane finansowe 1'!#REF!</definedName>
    <definedName name="_opacyg4zlv">'[5]wybrane dane finansowe 1'!#REF!</definedName>
    <definedName name="_oq0sq451pe" localSheetId="2">'[5]wybrane dane finansowe 1'!#REF!</definedName>
    <definedName name="_oq0sq451pe" localSheetId="5">'[5]wybrane dane finansowe 1'!#REF!</definedName>
    <definedName name="_oq0sq451pe" localSheetId="1">'[5]wybrane dane finansowe 1'!#REF!</definedName>
    <definedName name="_oq0sq451pe" localSheetId="4">'[5]wybrane dane finansowe 1'!#REF!</definedName>
    <definedName name="_oq0sq451pe" localSheetId="10">'[5]wybrane dane finansowe 1'!#REF!</definedName>
    <definedName name="_oq0sq451pe" localSheetId="19">'[5]wybrane dane finansowe 1'!#REF!</definedName>
    <definedName name="_oq0sq451pe" localSheetId="20">'[5]wybrane dane finansowe 1'!#REF!</definedName>
    <definedName name="_oq0sq451pe">'[5]wybrane dane finansowe 1'!#REF!</definedName>
    <definedName name="_orfpkn53612" localSheetId="2">'[5]wybrane dane finansowe 1'!#REF!</definedName>
    <definedName name="_orfpkn53612" localSheetId="5">'[5]wybrane dane finansowe 1'!#REF!</definedName>
    <definedName name="_orfpkn53612" localSheetId="1">'[5]wybrane dane finansowe 1'!#REF!</definedName>
    <definedName name="_orfpkn53612" localSheetId="4">'[5]wybrane dane finansowe 1'!#REF!</definedName>
    <definedName name="_orfpkn53612" localSheetId="10">'[5]wybrane dane finansowe 1'!#REF!</definedName>
    <definedName name="_orfpkn53612" localSheetId="19">'[5]wybrane dane finansowe 1'!#REF!</definedName>
    <definedName name="_orfpkn53612" localSheetId="20">'[5]wybrane dane finansowe 1'!#REF!</definedName>
    <definedName name="_orfpkn53612">'[5]wybrane dane finansowe 1'!#REF!</definedName>
    <definedName name="_orjpul50m2u" localSheetId="2">'[5]wybrane dane finansowe 1'!#REF!</definedName>
    <definedName name="_orjpul50m2u" localSheetId="5">'[5]wybrane dane finansowe 1'!#REF!</definedName>
    <definedName name="_orjpul50m2u" localSheetId="1">'[5]wybrane dane finansowe 1'!#REF!</definedName>
    <definedName name="_orjpul50m2u" localSheetId="4">'[5]wybrane dane finansowe 1'!#REF!</definedName>
    <definedName name="_orjpul50m2u" localSheetId="10">'[5]wybrane dane finansowe 1'!#REF!</definedName>
    <definedName name="_orjpul50m2u" localSheetId="19">'[5]wybrane dane finansowe 1'!#REF!</definedName>
    <definedName name="_orjpul50m2u" localSheetId="20">'[5]wybrane dane finansowe 1'!#REF!</definedName>
    <definedName name="_orjpul50m2u">'[5]wybrane dane finansowe 1'!#REF!</definedName>
    <definedName name="_osvior5181j" localSheetId="2">'[5]wybrane dane finansowe 1'!#REF!</definedName>
    <definedName name="_osvior5181j" localSheetId="5">'[5]wybrane dane finansowe 1'!#REF!</definedName>
    <definedName name="_osvior5181j" localSheetId="1">'[5]wybrane dane finansowe 1'!#REF!</definedName>
    <definedName name="_osvior5181j" localSheetId="4">'[5]wybrane dane finansowe 1'!#REF!</definedName>
    <definedName name="_osvior5181j" localSheetId="10">'[5]wybrane dane finansowe 1'!#REF!</definedName>
    <definedName name="_osvior5181j" localSheetId="19">'[5]wybrane dane finansowe 1'!#REF!</definedName>
    <definedName name="_osvior5181j" localSheetId="20">'[5]wybrane dane finansowe 1'!#REF!</definedName>
    <definedName name="_osvior5181j">'[5]wybrane dane finansowe 1'!#REF!</definedName>
    <definedName name="_osxtgh4y22h" localSheetId="2">'[5]wybrane dane finansowe 1'!#REF!</definedName>
    <definedName name="_osxtgh4y22h" localSheetId="5">'[5]wybrane dane finansowe 1'!#REF!</definedName>
    <definedName name="_osxtgh4y22h" localSheetId="1">'[5]wybrane dane finansowe 1'!#REF!</definedName>
    <definedName name="_osxtgh4y22h" localSheetId="4">'[5]wybrane dane finansowe 1'!#REF!</definedName>
    <definedName name="_osxtgh4y22h" localSheetId="10">'[5]wybrane dane finansowe 1'!#REF!</definedName>
    <definedName name="_osxtgh4y22h" localSheetId="19">'[5]wybrane dane finansowe 1'!#REF!</definedName>
    <definedName name="_osxtgh4y22h" localSheetId="20">'[5]wybrane dane finansowe 1'!#REF!</definedName>
    <definedName name="_osxtgh4y22h">'[5]wybrane dane finansowe 1'!#REF!</definedName>
    <definedName name="_oxy3mu4x9v" localSheetId="2">#REF!</definedName>
    <definedName name="_oxy3mu4x9v" localSheetId="4">#REF!</definedName>
    <definedName name="_oxy3mu4x9v" localSheetId="10">#REF!</definedName>
    <definedName name="_oxy3mu4x9v" localSheetId="19">#REF!</definedName>
    <definedName name="_oxy3mu4x9v">#REF!</definedName>
    <definedName name="_ozr7v64y2z" localSheetId="2">'[5]wybrane dane finansowe 1'!#REF!</definedName>
    <definedName name="_ozr7v64y2z" localSheetId="5">'[5]wybrane dane finansowe 1'!#REF!</definedName>
    <definedName name="_ozr7v64y2z" localSheetId="1">'[5]wybrane dane finansowe 1'!#REF!</definedName>
    <definedName name="_ozr7v64y2z" localSheetId="4">'[5]wybrane dane finansowe 1'!#REF!</definedName>
    <definedName name="_ozr7v64y2z" localSheetId="10">'[5]wybrane dane finansowe 1'!#REF!</definedName>
    <definedName name="_ozr7v64y2z" localSheetId="19">'[5]wybrane dane finansowe 1'!#REF!</definedName>
    <definedName name="_ozr7v64y2z" localSheetId="20">'[5]wybrane dane finansowe 1'!#REF!</definedName>
    <definedName name="_ozr7v64y2z">'[5]wybrane dane finansowe 1'!#REF!</definedName>
    <definedName name="_p0buvt5361k" localSheetId="2">'[5]wybrane dane finansowe 1'!#REF!</definedName>
    <definedName name="_p0buvt5361k" localSheetId="5">'[5]wybrane dane finansowe 1'!#REF!</definedName>
    <definedName name="_p0buvt5361k" localSheetId="1">'[5]wybrane dane finansowe 1'!#REF!</definedName>
    <definedName name="_p0buvt5361k" localSheetId="4">'[5]wybrane dane finansowe 1'!#REF!</definedName>
    <definedName name="_p0buvt5361k" localSheetId="10">'[5]wybrane dane finansowe 1'!#REF!</definedName>
    <definedName name="_p0buvt5361k" localSheetId="19">'[5]wybrane dane finansowe 1'!#REF!</definedName>
    <definedName name="_p0buvt5361k" localSheetId="20">'[5]wybrane dane finansowe 1'!#REF!</definedName>
    <definedName name="_p0buvt5361k">'[5]wybrane dane finansowe 1'!#REF!</definedName>
    <definedName name="_p217hf53616" localSheetId="2">'[5]wybrane dane finansowe 1'!#REF!</definedName>
    <definedName name="_p217hf53616" localSheetId="5">'[5]wybrane dane finansowe 1'!#REF!</definedName>
    <definedName name="_p217hf53616" localSheetId="1">'[5]wybrane dane finansowe 1'!#REF!</definedName>
    <definedName name="_p217hf53616" localSheetId="4">'[5]wybrane dane finansowe 1'!#REF!</definedName>
    <definedName name="_p217hf53616" localSheetId="10">'[5]wybrane dane finansowe 1'!#REF!</definedName>
    <definedName name="_p217hf53616" localSheetId="19">'[5]wybrane dane finansowe 1'!#REF!</definedName>
    <definedName name="_p217hf53616" localSheetId="20">'[5]wybrane dane finansowe 1'!#REF!</definedName>
    <definedName name="_p217hf53616">'[5]wybrane dane finansowe 1'!#REF!</definedName>
    <definedName name="_p82fgr51p8" localSheetId="2">'[5]wybrane dane finansowe 1'!#REF!</definedName>
    <definedName name="_p82fgr51p8" localSheetId="5">'[5]wybrane dane finansowe 1'!#REF!</definedName>
    <definedName name="_p82fgr51p8" localSheetId="1">'[5]wybrane dane finansowe 1'!#REF!</definedName>
    <definedName name="_p82fgr51p8" localSheetId="4">'[5]wybrane dane finansowe 1'!#REF!</definedName>
    <definedName name="_p82fgr51p8" localSheetId="10">'[5]wybrane dane finansowe 1'!#REF!</definedName>
    <definedName name="_p82fgr51p8" localSheetId="19">'[5]wybrane dane finansowe 1'!#REF!</definedName>
    <definedName name="_p82fgr51p8" localSheetId="20">'[5]wybrane dane finansowe 1'!#REF!</definedName>
    <definedName name="_p82fgr51p8">'[5]wybrane dane finansowe 1'!#REF!</definedName>
    <definedName name="_pa3fbo53q16" localSheetId="2">'[5]wybrane dane finansowe 1'!#REF!</definedName>
    <definedName name="_pa3fbo53q16" localSheetId="5">'[5]wybrane dane finansowe 1'!#REF!</definedName>
    <definedName name="_pa3fbo53q16" localSheetId="1">'[5]wybrane dane finansowe 1'!#REF!</definedName>
    <definedName name="_pa3fbo53q16" localSheetId="4">'[5]wybrane dane finansowe 1'!#REF!</definedName>
    <definedName name="_pa3fbo53q16" localSheetId="10">'[5]wybrane dane finansowe 1'!#REF!</definedName>
    <definedName name="_pa3fbo53q16" localSheetId="19">'[5]wybrane dane finansowe 1'!#REF!</definedName>
    <definedName name="_pa3fbo53q16" localSheetId="20">'[5]wybrane dane finansowe 1'!#REF!</definedName>
    <definedName name="_pa3fbo53q16">'[5]wybrane dane finansowe 1'!#REF!</definedName>
    <definedName name="_paa8ll5361b" localSheetId="2">'[5]wybrane dane finansowe 1'!#REF!</definedName>
    <definedName name="_paa8ll5361b" localSheetId="5">'[5]wybrane dane finansowe 1'!#REF!</definedName>
    <definedName name="_paa8ll5361b" localSheetId="1">'[5]wybrane dane finansowe 1'!#REF!</definedName>
    <definedName name="_paa8ll5361b" localSheetId="4">'[5]wybrane dane finansowe 1'!#REF!</definedName>
    <definedName name="_paa8ll5361b" localSheetId="10">'[5]wybrane dane finansowe 1'!#REF!</definedName>
    <definedName name="_paa8ll5361b" localSheetId="19">'[5]wybrane dane finansowe 1'!#REF!</definedName>
    <definedName name="_paa8ll5361b" localSheetId="20">'[5]wybrane dane finansowe 1'!#REF!</definedName>
    <definedName name="_paa8ll5361b">'[5]wybrane dane finansowe 1'!#REF!</definedName>
    <definedName name="_pbcgz95182d" localSheetId="2">'[5]wybrane dane finansowe 1'!#REF!</definedName>
    <definedName name="_pbcgz95182d" localSheetId="5">'[5]wybrane dane finansowe 1'!#REF!</definedName>
    <definedName name="_pbcgz95182d" localSheetId="1">'[5]wybrane dane finansowe 1'!#REF!</definedName>
    <definedName name="_pbcgz95182d" localSheetId="4">'[5]wybrane dane finansowe 1'!#REF!</definedName>
    <definedName name="_pbcgz95182d" localSheetId="10">'[5]wybrane dane finansowe 1'!#REF!</definedName>
    <definedName name="_pbcgz95182d" localSheetId="19">'[5]wybrane dane finansowe 1'!#REF!</definedName>
    <definedName name="_pbcgz95182d" localSheetId="20">'[5]wybrane dane finansowe 1'!#REF!</definedName>
    <definedName name="_pbcgz95182d">'[5]wybrane dane finansowe 1'!#REF!</definedName>
    <definedName name="_pepesj54j2b" localSheetId="2">'[5]wybrane dane finansowe 1'!#REF!</definedName>
    <definedName name="_pepesj54j2b" localSheetId="5">'[5]wybrane dane finansowe 1'!#REF!</definedName>
    <definedName name="_pepesj54j2b" localSheetId="1">'[5]wybrane dane finansowe 1'!#REF!</definedName>
    <definedName name="_pepesj54j2b" localSheetId="4">'[5]wybrane dane finansowe 1'!#REF!</definedName>
    <definedName name="_pepesj54j2b" localSheetId="10">'[5]wybrane dane finansowe 1'!#REF!</definedName>
    <definedName name="_pepesj54j2b" localSheetId="19">'[5]wybrane dane finansowe 1'!#REF!</definedName>
    <definedName name="_pepesj54j2b" localSheetId="20">'[5]wybrane dane finansowe 1'!#REF!</definedName>
    <definedName name="_pepesj54j2b">'[5]wybrane dane finansowe 1'!#REF!</definedName>
    <definedName name="_pg16jr4zlw" localSheetId="2">'[5]wybrane dane finansowe 1'!#REF!</definedName>
    <definedName name="_pg16jr4zlw" localSheetId="5">'[5]wybrane dane finansowe 1'!#REF!</definedName>
    <definedName name="_pg16jr4zlw" localSheetId="1">'[5]wybrane dane finansowe 1'!#REF!</definedName>
    <definedName name="_pg16jr4zlw" localSheetId="4">'[5]wybrane dane finansowe 1'!#REF!</definedName>
    <definedName name="_pg16jr4zlw" localSheetId="10">'[5]wybrane dane finansowe 1'!#REF!</definedName>
    <definedName name="_pg16jr4zlw" localSheetId="19">'[5]wybrane dane finansowe 1'!#REF!</definedName>
    <definedName name="_pg16jr4zlw" localSheetId="20">'[5]wybrane dane finansowe 1'!#REF!</definedName>
    <definedName name="_pg16jr4zlw">'[5]wybrane dane finansowe 1'!#REF!</definedName>
    <definedName name="_pj1t0f4y212" localSheetId="2">'[5]wybrane dane finansowe 1'!#REF!</definedName>
    <definedName name="_pj1t0f4y212" localSheetId="5">'[5]wybrane dane finansowe 1'!#REF!</definedName>
    <definedName name="_pj1t0f4y212" localSheetId="1">'[5]wybrane dane finansowe 1'!#REF!</definedName>
    <definedName name="_pj1t0f4y212" localSheetId="4">'[5]wybrane dane finansowe 1'!#REF!</definedName>
    <definedName name="_pj1t0f4y212" localSheetId="10">'[5]wybrane dane finansowe 1'!#REF!</definedName>
    <definedName name="_pj1t0f4y212" localSheetId="19">'[5]wybrane dane finansowe 1'!#REF!</definedName>
    <definedName name="_pj1t0f4y212" localSheetId="20">'[5]wybrane dane finansowe 1'!#REF!</definedName>
    <definedName name="_pj1t0f4y212">'[5]wybrane dane finansowe 1'!#REF!</definedName>
    <definedName name="_pl94t550mm" localSheetId="2">'[5]wybrane dane finansowe 1'!#REF!</definedName>
    <definedName name="_pl94t550mm" localSheetId="5">'[5]wybrane dane finansowe 1'!#REF!</definedName>
    <definedName name="_pl94t550mm" localSheetId="1">'[5]wybrane dane finansowe 1'!#REF!</definedName>
    <definedName name="_pl94t550mm" localSheetId="4">'[5]wybrane dane finansowe 1'!#REF!</definedName>
    <definedName name="_pl94t550mm" localSheetId="10">'[5]wybrane dane finansowe 1'!#REF!</definedName>
    <definedName name="_pl94t550mm" localSheetId="19">'[5]wybrane dane finansowe 1'!#REF!</definedName>
    <definedName name="_pl94t550mm" localSheetId="20">'[5]wybrane dane finansowe 1'!#REF!</definedName>
    <definedName name="_pl94t550mm">'[5]wybrane dane finansowe 1'!#REF!</definedName>
    <definedName name="_PLQ2" localSheetId="2">#REF!</definedName>
    <definedName name="_PLQ2" localSheetId="4">#REF!</definedName>
    <definedName name="_PLQ2" localSheetId="10">#REF!</definedName>
    <definedName name="_PLQ2" localSheetId="19">#REF!</definedName>
    <definedName name="_PLQ2">#REF!</definedName>
    <definedName name="_prnrbh50m1n" localSheetId="2">'[5]wybrane dane finansowe 1'!#REF!</definedName>
    <definedName name="_prnrbh50m1n" localSheetId="5">'[5]wybrane dane finansowe 1'!#REF!</definedName>
    <definedName name="_prnrbh50m1n" localSheetId="1">'[5]wybrane dane finansowe 1'!#REF!</definedName>
    <definedName name="_prnrbh50m1n" localSheetId="4">'[5]wybrane dane finansowe 1'!#REF!</definedName>
    <definedName name="_prnrbh50m1n" localSheetId="10">'[5]wybrane dane finansowe 1'!#REF!</definedName>
    <definedName name="_prnrbh50m1n" localSheetId="19">'[5]wybrane dane finansowe 1'!#REF!</definedName>
    <definedName name="_prnrbh50m1n" localSheetId="20">'[5]wybrane dane finansowe 1'!#REF!</definedName>
    <definedName name="_prnrbh50m1n">'[5]wybrane dane finansowe 1'!#REF!</definedName>
    <definedName name="_przrdd53q1r" localSheetId="2">'[5]wybrane dane finansowe 1'!#REF!</definedName>
    <definedName name="_przrdd53q1r" localSheetId="5">'[5]wybrane dane finansowe 1'!#REF!</definedName>
    <definedName name="_przrdd53q1r" localSheetId="1">'[5]wybrane dane finansowe 1'!#REF!</definedName>
    <definedName name="_przrdd53q1r" localSheetId="4">'[5]wybrane dane finansowe 1'!#REF!</definedName>
    <definedName name="_przrdd53q1r" localSheetId="10">'[5]wybrane dane finansowe 1'!#REF!</definedName>
    <definedName name="_przrdd53q1r" localSheetId="19">'[5]wybrane dane finansowe 1'!#REF!</definedName>
    <definedName name="_przrdd53q1r" localSheetId="20">'[5]wybrane dane finansowe 1'!#REF!</definedName>
    <definedName name="_przrdd53q1r">'[5]wybrane dane finansowe 1'!#REF!</definedName>
    <definedName name="_psgsni50mw" localSheetId="2">'[5]wybrane dane finansowe 1'!#REF!</definedName>
    <definedName name="_psgsni50mw" localSheetId="5">'[5]wybrane dane finansowe 1'!#REF!</definedName>
    <definedName name="_psgsni50mw" localSheetId="1">'[5]wybrane dane finansowe 1'!#REF!</definedName>
    <definedName name="_psgsni50mw" localSheetId="4">'[5]wybrane dane finansowe 1'!#REF!</definedName>
    <definedName name="_psgsni50mw" localSheetId="10">'[5]wybrane dane finansowe 1'!#REF!</definedName>
    <definedName name="_psgsni50mw" localSheetId="19">'[5]wybrane dane finansowe 1'!#REF!</definedName>
    <definedName name="_psgsni50mw" localSheetId="20">'[5]wybrane dane finansowe 1'!#REF!</definedName>
    <definedName name="_psgsni50mw">'[5]wybrane dane finansowe 1'!#REF!</definedName>
    <definedName name="_psmj5654j1l" localSheetId="2">'[5]wybrane dane finansowe 1'!#REF!</definedName>
    <definedName name="_psmj5654j1l" localSheetId="5">'[5]wybrane dane finansowe 1'!#REF!</definedName>
    <definedName name="_psmj5654j1l" localSheetId="1">'[5]wybrane dane finansowe 1'!#REF!</definedName>
    <definedName name="_psmj5654j1l" localSheetId="4">'[5]wybrane dane finansowe 1'!#REF!</definedName>
    <definedName name="_psmj5654j1l" localSheetId="10">'[5]wybrane dane finansowe 1'!#REF!</definedName>
    <definedName name="_psmj5654j1l" localSheetId="19">'[5]wybrane dane finansowe 1'!#REF!</definedName>
    <definedName name="_psmj5654j1l" localSheetId="20">'[5]wybrane dane finansowe 1'!#REF!</definedName>
    <definedName name="_psmj5654j1l">'[5]wybrane dane finansowe 1'!#REF!</definedName>
    <definedName name="_pu3xbk507t" localSheetId="2">'[5]wybrane dane finansowe 1'!#REF!</definedName>
    <definedName name="_pu3xbk507t" localSheetId="5">'[5]wybrane dane finansowe 1'!#REF!</definedName>
    <definedName name="_pu3xbk507t" localSheetId="1">'[5]wybrane dane finansowe 1'!#REF!</definedName>
    <definedName name="_pu3xbk507t" localSheetId="4">'[5]wybrane dane finansowe 1'!#REF!</definedName>
    <definedName name="_pu3xbk507t" localSheetId="10">'[5]wybrane dane finansowe 1'!#REF!</definedName>
    <definedName name="_pu3xbk507t" localSheetId="19">'[5]wybrane dane finansowe 1'!#REF!</definedName>
    <definedName name="_pu3xbk507t" localSheetId="20">'[5]wybrane dane finansowe 1'!#REF!</definedName>
    <definedName name="_pu3xbk507t">'[5]wybrane dane finansowe 1'!#REF!</definedName>
    <definedName name="_pvqf2t50m12" localSheetId="2">'[5]wybrane dane finansowe 1'!#REF!</definedName>
    <definedName name="_pvqf2t50m12" localSheetId="5">'[5]wybrane dane finansowe 1'!#REF!</definedName>
    <definedName name="_pvqf2t50m12" localSheetId="1">'[5]wybrane dane finansowe 1'!#REF!</definedName>
    <definedName name="_pvqf2t50m12" localSheetId="4">'[5]wybrane dane finansowe 1'!#REF!</definedName>
    <definedName name="_pvqf2t50m12" localSheetId="10">'[5]wybrane dane finansowe 1'!#REF!</definedName>
    <definedName name="_pvqf2t50m12" localSheetId="19">'[5]wybrane dane finansowe 1'!#REF!</definedName>
    <definedName name="_pvqf2t50m12" localSheetId="20">'[5]wybrane dane finansowe 1'!#REF!</definedName>
    <definedName name="_pvqf2t50m12">'[5]wybrane dane finansowe 1'!#REF!</definedName>
    <definedName name="_pvshf254jk" localSheetId="2">'[5]wybrane dane finansowe 1'!#REF!</definedName>
    <definedName name="_pvshf254jk" localSheetId="5">'[5]wybrane dane finansowe 1'!#REF!</definedName>
    <definedName name="_pvshf254jk" localSheetId="1">'[5]wybrane dane finansowe 1'!#REF!</definedName>
    <definedName name="_pvshf254jk" localSheetId="4">'[5]wybrane dane finansowe 1'!#REF!</definedName>
    <definedName name="_pvshf254jk" localSheetId="10">'[5]wybrane dane finansowe 1'!#REF!</definedName>
    <definedName name="_pvshf254jk" localSheetId="19">'[5]wybrane dane finansowe 1'!#REF!</definedName>
    <definedName name="_pvshf254jk" localSheetId="20">'[5]wybrane dane finansowe 1'!#REF!</definedName>
    <definedName name="_pvshf254jk">'[5]wybrane dane finansowe 1'!#REF!</definedName>
    <definedName name="_pwj13r50m2e" localSheetId="2">'[5]wybrane dane finansowe 1'!#REF!</definedName>
    <definedName name="_pwj13r50m2e" localSheetId="5">'[5]wybrane dane finansowe 1'!#REF!</definedName>
    <definedName name="_pwj13r50m2e" localSheetId="1">'[5]wybrane dane finansowe 1'!#REF!</definedName>
    <definedName name="_pwj13r50m2e" localSheetId="4">'[5]wybrane dane finansowe 1'!#REF!</definedName>
    <definedName name="_pwj13r50m2e" localSheetId="10">'[5]wybrane dane finansowe 1'!#REF!</definedName>
    <definedName name="_pwj13r50m2e" localSheetId="19">'[5]wybrane dane finansowe 1'!#REF!</definedName>
    <definedName name="_pwj13r50m2e" localSheetId="20">'[5]wybrane dane finansowe 1'!#REF!</definedName>
    <definedName name="_pwj13r50m2e">'[5]wybrane dane finansowe 1'!#REF!</definedName>
    <definedName name="_pxag1k507n" localSheetId="2">'[5]wybrane dane finansowe 1'!#REF!</definedName>
    <definedName name="_pxag1k507n" localSheetId="5">'[5]wybrane dane finansowe 1'!#REF!</definedName>
    <definedName name="_pxag1k507n" localSheetId="1">'[5]wybrane dane finansowe 1'!#REF!</definedName>
    <definedName name="_pxag1k507n" localSheetId="4">'[5]wybrane dane finansowe 1'!#REF!</definedName>
    <definedName name="_pxag1k507n" localSheetId="10">'[5]wybrane dane finansowe 1'!#REF!</definedName>
    <definedName name="_pxag1k507n" localSheetId="19">'[5]wybrane dane finansowe 1'!#REF!</definedName>
    <definedName name="_pxag1k507n" localSheetId="20">'[5]wybrane dane finansowe 1'!#REF!</definedName>
    <definedName name="_pxag1k507n">'[5]wybrane dane finansowe 1'!#REF!</definedName>
    <definedName name="_q0w5ko50m1m" localSheetId="2">'[5]wybrane dane finansowe 1'!#REF!</definedName>
    <definedName name="_q0w5ko50m1m" localSheetId="5">'[5]wybrane dane finansowe 1'!#REF!</definedName>
    <definedName name="_q0w5ko50m1m" localSheetId="1">'[5]wybrane dane finansowe 1'!#REF!</definedName>
    <definedName name="_q0w5ko50m1m" localSheetId="4">'[5]wybrane dane finansowe 1'!#REF!</definedName>
    <definedName name="_q0w5ko50m1m" localSheetId="10">'[5]wybrane dane finansowe 1'!#REF!</definedName>
    <definedName name="_q0w5ko50m1m" localSheetId="19">'[5]wybrane dane finansowe 1'!#REF!</definedName>
    <definedName name="_q0w5ko50m1m" localSheetId="20">'[5]wybrane dane finansowe 1'!#REF!</definedName>
    <definedName name="_q0w5ko50m1m">'[5]wybrane dane finansowe 1'!#REF!</definedName>
    <definedName name="_q1tzig51824" localSheetId="2">'[5]wybrane dane finansowe 1'!#REF!</definedName>
    <definedName name="_q1tzig51824" localSheetId="5">'[5]wybrane dane finansowe 1'!#REF!</definedName>
    <definedName name="_q1tzig51824" localSheetId="1">'[5]wybrane dane finansowe 1'!#REF!</definedName>
    <definedName name="_q1tzig51824" localSheetId="4">'[5]wybrane dane finansowe 1'!#REF!</definedName>
    <definedName name="_q1tzig51824" localSheetId="10">'[5]wybrane dane finansowe 1'!#REF!</definedName>
    <definedName name="_q1tzig51824" localSheetId="19">'[5]wybrane dane finansowe 1'!#REF!</definedName>
    <definedName name="_q1tzig51824" localSheetId="20">'[5]wybrane dane finansowe 1'!#REF!</definedName>
    <definedName name="_q1tzig51824">'[5]wybrane dane finansowe 1'!#REF!</definedName>
    <definedName name="_q3lxrk53q18" localSheetId="2">'[5]wybrane dane finansowe 1'!#REF!</definedName>
    <definedName name="_q3lxrk53q18" localSheetId="5">'[5]wybrane dane finansowe 1'!#REF!</definedName>
    <definedName name="_q3lxrk53q18" localSheetId="1">'[5]wybrane dane finansowe 1'!#REF!</definedName>
    <definedName name="_q3lxrk53q18" localSheetId="4">'[5]wybrane dane finansowe 1'!#REF!</definedName>
    <definedName name="_q3lxrk53q18" localSheetId="10">'[5]wybrane dane finansowe 1'!#REF!</definedName>
    <definedName name="_q3lxrk53q18" localSheetId="19">'[5]wybrane dane finansowe 1'!#REF!</definedName>
    <definedName name="_q3lxrk53q18" localSheetId="20">'[5]wybrane dane finansowe 1'!#REF!</definedName>
    <definedName name="_q3lxrk53q18">'[5]wybrane dane finansowe 1'!#REF!</definedName>
    <definedName name="_q59zr34zl1f" localSheetId="2">'[5]wybrane dane finansowe 1'!#REF!</definedName>
    <definedName name="_q59zr34zl1f" localSheetId="5">'[5]wybrane dane finansowe 1'!#REF!</definedName>
    <definedName name="_q59zr34zl1f" localSheetId="1">'[5]wybrane dane finansowe 1'!#REF!</definedName>
    <definedName name="_q59zr34zl1f" localSheetId="4">'[5]wybrane dane finansowe 1'!#REF!</definedName>
    <definedName name="_q59zr34zl1f" localSheetId="10">'[5]wybrane dane finansowe 1'!#REF!</definedName>
    <definedName name="_q59zr34zl1f" localSheetId="19">'[5]wybrane dane finansowe 1'!#REF!</definedName>
    <definedName name="_q59zr34zl1f" localSheetId="20">'[5]wybrane dane finansowe 1'!#REF!</definedName>
    <definedName name="_q59zr34zl1f">'[5]wybrane dane finansowe 1'!#REF!</definedName>
    <definedName name="_q78to953q2e" localSheetId="2">'[5]wybrane dane finansowe 1'!#REF!</definedName>
    <definedName name="_q78to953q2e" localSheetId="5">'[5]wybrane dane finansowe 1'!#REF!</definedName>
    <definedName name="_q78to953q2e" localSheetId="1">'[5]wybrane dane finansowe 1'!#REF!</definedName>
    <definedName name="_q78to953q2e" localSheetId="4">'[5]wybrane dane finansowe 1'!#REF!</definedName>
    <definedName name="_q78to953q2e" localSheetId="10">'[5]wybrane dane finansowe 1'!#REF!</definedName>
    <definedName name="_q78to953q2e" localSheetId="19">'[5]wybrane dane finansowe 1'!#REF!</definedName>
    <definedName name="_q78to953q2e" localSheetId="20">'[5]wybrane dane finansowe 1'!#REF!</definedName>
    <definedName name="_q78to953q2e">'[5]wybrane dane finansowe 1'!#REF!</definedName>
    <definedName name="_q7jmgu53614" localSheetId="2">'[5]wybrane dane finansowe 1'!#REF!</definedName>
    <definedName name="_q7jmgu53614" localSheetId="5">'[5]wybrane dane finansowe 1'!#REF!</definedName>
    <definedName name="_q7jmgu53614" localSheetId="1">'[5]wybrane dane finansowe 1'!#REF!</definedName>
    <definedName name="_q7jmgu53614" localSheetId="4">'[5]wybrane dane finansowe 1'!#REF!</definedName>
    <definedName name="_q7jmgu53614" localSheetId="10">'[5]wybrane dane finansowe 1'!#REF!</definedName>
    <definedName name="_q7jmgu53614" localSheetId="19">'[5]wybrane dane finansowe 1'!#REF!</definedName>
    <definedName name="_q7jmgu53614" localSheetId="20">'[5]wybrane dane finansowe 1'!#REF!</definedName>
    <definedName name="_q7jmgu53614">'[5]wybrane dane finansowe 1'!#REF!</definedName>
    <definedName name="_q7qis350ms" localSheetId="2">'[5]wybrane dane finansowe 1'!#REF!</definedName>
    <definedName name="_q7qis350ms" localSheetId="5">'[5]wybrane dane finansowe 1'!#REF!</definedName>
    <definedName name="_q7qis350ms" localSheetId="1">'[5]wybrane dane finansowe 1'!#REF!</definedName>
    <definedName name="_q7qis350ms" localSheetId="4">'[5]wybrane dane finansowe 1'!#REF!</definedName>
    <definedName name="_q7qis350ms" localSheetId="10">'[5]wybrane dane finansowe 1'!#REF!</definedName>
    <definedName name="_q7qis350ms" localSheetId="19">'[5]wybrane dane finansowe 1'!#REF!</definedName>
    <definedName name="_q7qis350ms" localSheetId="20">'[5]wybrane dane finansowe 1'!#REF!</definedName>
    <definedName name="_q7qis350ms">'[5]wybrane dane finansowe 1'!#REF!</definedName>
    <definedName name="_q7s27v4y22u" localSheetId="2">'[5]wybrane dane finansowe 1'!#REF!</definedName>
    <definedName name="_q7s27v4y22u" localSheetId="5">'[5]wybrane dane finansowe 1'!#REF!</definedName>
    <definedName name="_q7s27v4y22u" localSheetId="1">'[5]wybrane dane finansowe 1'!#REF!</definedName>
    <definedName name="_q7s27v4y22u" localSheetId="4">'[5]wybrane dane finansowe 1'!#REF!</definedName>
    <definedName name="_q7s27v4y22u" localSheetId="10">'[5]wybrane dane finansowe 1'!#REF!</definedName>
    <definedName name="_q7s27v4y22u" localSheetId="19">'[5]wybrane dane finansowe 1'!#REF!</definedName>
    <definedName name="_q7s27v4y22u" localSheetId="20">'[5]wybrane dane finansowe 1'!#REF!</definedName>
    <definedName name="_q7s27v4y22u">'[5]wybrane dane finansowe 1'!#REF!</definedName>
    <definedName name="_q8bd8p4y233" localSheetId="2">'[5]wybrane dane finansowe 1'!#REF!</definedName>
    <definedName name="_q8bd8p4y233" localSheetId="5">'[5]wybrane dane finansowe 1'!#REF!</definedName>
    <definedName name="_q8bd8p4y233" localSheetId="1">'[5]wybrane dane finansowe 1'!#REF!</definedName>
    <definedName name="_q8bd8p4y233" localSheetId="4">'[5]wybrane dane finansowe 1'!#REF!</definedName>
    <definedName name="_q8bd8p4y233" localSheetId="10">'[5]wybrane dane finansowe 1'!#REF!</definedName>
    <definedName name="_q8bd8p4y233" localSheetId="19">'[5]wybrane dane finansowe 1'!#REF!</definedName>
    <definedName name="_q8bd8p4y233" localSheetId="20">'[5]wybrane dane finansowe 1'!#REF!</definedName>
    <definedName name="_q8bd8p4y233">'[5]wybrane dane finansowe 1'!#REF!</definedName>
    <definedName name="_q8fnlg50m1e" localSheetId="2">'[5]wybrane dane finansowe 1'!#REF!</definedName>
    <definedName name="_q8fnlg50m1e" localSheetId="5">'[5]wybrane dane finansowe 1'!#REF!</definedName>
    <definedName name="_q8fnlg50m1e" localSheetId="1">'[5]wybrane dane finansowe 1'!#REF!</definedName>
    <definedName name="_q8fnlg50m1e" localSheetId="4">'[5]wybrane dane finansowe 1'!#REF!</definedName>
    <definedName name="_q8fnlg50m1e" localSheetId="10">'[5]wybrane dane finansowe 1'!#REF!</definedName>
    <definedName name="_q8fnlg50m1e" localSheetId="19">'[5]wybrane dane finansowe 1'!#REF!</definedName>
    <definedName name="_q8fnlg50m1e" localSheetId="20">'[5]wybrane dane finansowe 1'!#REF!</definedName>
    <definedName name="_q8fnlg50m1e">'[5]wybrane dane finansowe 1'!#REF!</definedName>
    <definedName name="_q9wi1c54j1w" localSheetId="2">'[5]wybrane dane finansowe 1'!#REF!</definedName>
    <definedName name="_q9wi1c54j1w" localSheetId="5">'[5]wybrane dane finansowe 1'!#REF!</definedName>
    <definedName name="_q9wi1c54j1w" localSheetId="1">'[5]wybrane dane finansowe 1'!#REF!</definedName>
    <definedName name="_q9wi1c54j1w" localSheetId="4">'[5]wybrane dane finansowe 1'!#REF!</definedName>
    <definedName name="_q9wi1c54j1w" localSheetId="10">'[5]wybrane dane finansowe 1'!#REF!</definedName>
    <definedName name="_q9wi1c54j1w" localSheetId="19">'[5]wybrane dane finansowe 1'!#REF!</definedName>
    <definedName name="_q9wi1c54j1w" localSheetId="20">'[5]wybrane dane finansowe 1'!#REF!</definedName>
    <definedName name="_q9wi1c54j1w">'[5]wybrane dane finansowe 1'!#REF!</definedName>
    <definedName name="_qe61a850mt" localSheetId="2">'[5]wybrane dane finansowe 1'!#REF!</definedName>
    <definedName name="_qe61a850mt" localSheetId="5">'[5]wybrane dane finansowe 1'!#REF!</definedName>
    <definedName name="_qe61a850mt" localSheetId="1">'[5]wybrane dane finansowe 1'!#REF!</definedName>
    <definedName name="_qe61a850mt" localSheetId="4">'[5]wybrane dane finansowe 1'!#REF!</definedName>
    <definedName name="_qe61a850mt" localSheetId="10">'[5]wybrane dane finansowe 1'!#REF!</definedName>
    <definedName name="_qe61a850mt" localSheetId="19">'[5]wybrane dane finansowe 1'!#REF!</definedName>
    <definedName name="_qe61a850mt" localSheetId="20">'[5]wybrane dane finansowe 1'!#REF!</definedName>
    <definedName name="_qe61a850mt">'[5]wybrane dane finansowe 1'!#REF!</definedName>
    <definedName name="_qlgwld50m19" localSheetId="2">'[5]wybrane dane finansowe 1'!#REF!</definedName>
    <definedName name="_qlgwld50m19" localSheetId="5">'[5]wybrane dane finansowe 1'!#REF!</definedName>
    <definedName name="_qlgwld50m19" localSheetId="1">'[5]wybrane dane finansowe 1'!#REF!</definedName>
    <definedName name="_qlgwld50m19" localSheetId="4">'[5]wybrane dane finansowe 1'!#REF!</definedName>
    <definedName name="_qlgwld50m19" localSheetId="10">'[5]wybrane dane finansowe 1'!#REF!</definedName>
    <definedName name="_qlgwld50m19" localSheetId="19">'[5]wybrane dane finansowe 1'!#REF!</definedName>
    <definedName name="_qlgwld50m19" localSheetId="20">'[5]wybrane dane finansowe 1'!#REF!</definedName>
    <definedName name="_qlgwld50m19">'[5]wybrane dane finansowe 1'!#REF!</definedName>
    <definedName name="_qqdrrr507p" localSheetId="2">'[5]wybrane dane finansowe 1'!#REF!</definedName>
    <definedName name="_qqdrrr507p" localSheetId="5">'[5]wybrane dane finansowe 1'!#REF!</definedName>
    <definedName name="_qqdrrr507p" localSheetId="1">'[5]wybrane dane finansowe 1'!#REF!</definedName>
    <definedName name="_qqdrrr507p" localSheetId="4">'[5]wybrane dane finansowe 1'!#REF!</definedName>
    <definedName name="_qqdrrr507p" localSheetId="10">'[5]wybrane dane finansowe 1'!#REF!</definedName>
    <definedName name="_qqdrrr507p" localSheetId="19">'[5]wybrane dane finansowe 1'!#REF!</definedName>
    <definedName name="_qqdrrr507p" localSheetId="20">'[5]wybrane dane finansowe 1'!#REF!</definedName>
    <definedName name="_qqdrrr507p">'[5]wybrane dane finansowe 1'!#REF!</definedName>
    <definedName name="_qsshty5361a" localSheetId="2">'[5]wybrane dane finansowe 1'!#REF!</definedName>
    <definedName name="_qsshty5361a" localSheetId="5">'[5]wybrane dane finansowe 1'!#REF!</definedName>
    <definedName name="_qsshty5361a" localSheetId="1">'[5]wybrane dane finansowe 1'!#REF!</definedName>
    <definedName name="_qsshty5361a" localSheetId="4">'[5]wybrane dane finansowe 1'!#REF!</definedName>
    <definedName name="_qsshty5361a" localSheetId="10">'[5]wybrane dane finansowe 1'!#REF!</definedName>
    <definedName name="_qsshty5361a" localSheetId="19">'[5]wybrane dane finansowe 1'!#REF!</definedName>
    <definedName name="_qsshty5361a" localSheetId="20">'[5]wybrane dane finansowe 1'!#REF!</definedName>
    <definedName name="_qsshty5361a">'[5]wybrane dane finansowe 1'!#REF!</definedName>
    <definedName name="_qwczsh50724" localSheetId="2">'[5]wybrane dane finansowe 1'!#REF!</definedName>
    <definedName name="_qwczsh50724" localSheetId="5">'[5]wybrane dane finansowe 1'!#REF!</definedName>
    <definedName name="_qwczsh50724" localSheetId="1">'[5]wybrane dane finansowe 1'!#REF!</definedName>
    <definedName name="_qwczsh50724" localSheetId="4">'[5]wybrane dane finansowe 1'!#REF!</definedName>
    <definedName name="_qwczsh50724" localSheetId="10">'[5]wybrane dane finansowe 1'!#REF!</definedName>
    <definedName name="_qwczsh50724" localSheetId="19">'[5]wybrane dane finansowe 1'!#REF!</definedName>
    <definedName name="_qwczsh50724" localSheetId="20">'[5]wybrane dane finansowe 1'!#REF!</definedName>
    <definedName name="_qwczsh50724">'[5]wybrane dane finansowe 1'!#REF!</definedName>
    <definedName name="_qz3r6h53q27" localSheetId="2">'[5]wybrane dane finansowe 1'!#REF!</definedName>
    <definedName name="_qz3r6h53q27" localSheetId="5">'[5]wybrane dane finansowe 1'!#REF!</definedName>
    <definedName name="_qz3r6h53q27" localSheetId="1">'[5]wybrane dane finansowe 1'!#REF!</definedName>
    <definedName name="_qz3r6h53q27" localSheetId="4">'[5]wybrane dane finansowe 1'!#REF!</definedName>
    <definedName name="_qz3r6h53q27" localSheetId="10">'[5]wybrane dane finansowe 1'!#REF!</definedName>
    <definedName name="_qz3r6h53q27" localSheetId="19">'[5]wybrane dane finansowe 1'!#REF!</definedName>
    <definedName name="_qz3r6h53q27" localSheetId="20">'[5]wybrane dane finansowe 1'!#REF!</definedName>
    <definedName name="_qz3r6h53q27">'[5]wybrane dane finansowe 1'!#REF!</definedName>
    <definedName name="_qzxmve4y224" localSheetId="2">'[5]wybrane dane finansowe 1'!#REF!</definedName>
    <definedName name="_qzxmve4y224" localSheetId="5">'[5]wybrane dane finansowe 1'!#REF!</definedName>
    <definedName name="_qzxmve4y224" localSheetId="1">'[5]wybrane dane finansowe 1'!#REF!</definedName>
    <definedName name="_qzxmve4y224" localSheetId="4">'[5]wybrane dane finansowe 1'!#REF!</definedName>
    <definedName name="_qzxmve4y224" localSheetId="10">'[5]wybrane dane finansowe 1'!#REF!</definedName>
    <definedName name="_qzxmve4y224" localSheetId="19">'[5]wybrane dane finansowe 1'!#REF!</definedName>
    <definedName name="_qzxmve4y224" localSheetId="20">'[5]wybrane dane finansowe 1'!#REF!</definedName>
    <definedName name="_qzxmve4y224">'[5]wybrane dane finansowe 1'!#REF!</definedName>
    <definedName name="_r0krnn53618" localSheetId="2">'[5]wybrane dane finansowe 1'!#REF!</definedName>
    <definedName name="_r0krnn53618" localSheetId="5">'[5]wybrane dane finansowe 1'!#REF!</definedName>
    <definedName name="_r0krnn53618" localSheetId="1">'[5]wybrane dane finansowe 1'!#REF!</definedName>
    <definedName name="_r0krnn53618" localSheetId="4">'[5]wybrane dane finansowe 1'!#REF!</definedName>
    <definedName name="_r0krnn53618" localSheetId="10">'[5]wybrane dane finansowe 1'!#REF!</definedName>
    <definedName name="_r0krnn53618" localSheetId="19">'[5]wybrane dane finansowe 1'!#REF!</definedName>
    <definedName name="_r0krnn53618" localSheetId="20">'[5]wybrane dane finansowe 1'!#REF!</definedName>
    <definedName name="_r0krnn53618">'[5]wybrane dane finansowe 1'!#REF!</definedName>
    <definedName name="_r2arfr4zlm" localSheetId="2">'[5]wybrane dane finansowe 1'!#REF!</definedName>
    <definedName name="_r2arfr4zlm" localSheetId="5">'[5]wybrane dane finansowe 1'!#REF!</definedName>
    <definedName name="_r2arfr4zlm" localSheetId="1">'[5]wybrane dane finansowe 1'!#REF!</definedName>
    <definedName name="_r2arfr4zlm" localSheetId="4">'[5]wybrane dane finansowe 1'!#REF!</definedName>
    <definedName name="_r2arfr4zlm" localSheetId="10">'[5]wybrane dane finansowe 1'!#REF!</definedName>
    <definedName name="_r2arfr4zlm" localSheetId="19">'[5]wybrane dane finansowe 1'!#REF!</definedName>
    <definedName name="_r2arfr4zlm" localSheetId="20">'[5]wybrane dane finansowe 1'!#REF!</definedName>
    <definedName name="_r2arfr4zlm">'[5]wybrane dane finansowe 1'!#REF!</definedName>
    <definedName name="_r2icwl507c" localSheetId="2">'[5]wybrane dane finansowe 1'!#REF!</definedName>
    <definedName name="_r2icwl507c" localSheetId="5">'[5]wybrane dane finansowe 1'!#REF!</definedName>
    <definedName name="_r2icwl507c" localSheetId="1">'[5]wybrane dane finansowe 1'!#REF!</definedName>
    <definedName name="_r2icwl507c" localSheetId="4">'[5]wybrane dane finansowe 1'!#REF!</definedName>
    <definedName name="_r2icwl507c" localSheetId="10">'[5]wybrane dane finansowe 1'!#REF!</definedName>
    <definedName name="_r2icwl507c" localSheetId="19">'[5]wybrane dane finansowe 1'!#REF!</definedName>
    <definedName name="_r2icwl507c" localSheetId="20">'[5]wybrane dane finansowe 1'!#REF!</definedName>
    <definedName name="_r2icwl507c">'[5]wybrane dane finansowe 1'!#REF!</definedName>
    <definedName name="_r3bpwa4y238" localSheetId="2">'[5]wybrane dane finansowe 1'!#REF!</definedName>
    <definedName name="_r3bpwa4y238" localSheetId="5">'[5]wybrane dane finansowe 1'!#REF!</definedName>
    <definedName name="_r3bpwa4y238" localSheetId="1">'[5]wybrane dane finansowe 1'!#REF!</definedName>
    <definedName name="_r3bpwa4y238" localSheetId="4">'[5]wybrane dane finansowe 1'!#REF!</definedName>
    <definedName name="_r3bpwa4y238" localSheetId="10">'[5]wybrane dane finansowe 1'!#REF!</definedName>
    <definedName name="_r3bpwa4y238" localSheetId="19">'[5]wybrane dane finansowe 1'!#REF!</definedName>
    <definedName name="_r3bpwa4y238" localSheetId="20">'[5]wybrane dane finansowe 1'!#REF!</definedName>
    <definedName name="_r3bpwa4y238">'[5]wybrane dane finansowe 1'!#REF!</definedName>
    <definedName name="_r4b84i5071h" localSheetId="2">'[5]wybrane dane finansowe 1'!#REF!</definedName>
    <definedName name="_r4b84i5071h" localSheetId="5">'[5]wybrane dane finansowe 1'!#REF!</definedName>
    <definedName name="_r4b84i5071h" localSheetId="1">'[5]wybrane dane finansowe 1'!#REF!</definedName>
    <definedName name="_r4b84i5071h" localSheetId="4">'[5]wybrane dane finansowe 1'!#REF!</definedName>
    <definedName name="_r4b84i5071h" localSheetId="10">'[5]wybrane dane finansowe 1'!#REF!</definedName>
    <definedName name="_r4b84i5071h" localSheetId="19">'[5]wybrane dane finansowe 1'!#REF!</definedName>
    <definedName name="_r4b84i5071h" localSheetId="20">'[5]wybrane dane finansowe 1'!#REF!</definedName>
    <definedName name="_r4b84i5071h">'[5]wybrane dane finansowe 1'!#REF!</definedName>
    <definedName name="_r4jgui50mg" localSheetId="2">'[5]wybrane dane finansowe 1'!#REF!</definedName>
    <definedName name="_r4jgui50mg" localSheetId="5">'[5]wybrane dane finansowe 1'!#REF!</definedName>
    <definedName name="_r4jgui50mg" localSheetId="1">'[5]wybrane dane finansowe 1'!#REF!</definedName>
    <definedName name="_r4jgui50mg" localSheetId="4">'[5]wybrane dane finansowe 1'!#REF!</definedName>
    <definedName name="_r4jgui50mg" localSheetId="10">'[5]wybrane dane finansowe 1'!#REF!</definedName>
    <definedName name="_r4jgui50mg" localSheetId="19">'[5]wybrane dane finansowe 1'!#REF!</definedName>
    <definedName name="_r4jgui50mg" localSheetId="20">'[5]wybrane dane finansowe 1'!#REF!</definedName>
    <definedName name="_r4jgui50mg">'[5]wybrane dane finansowe 1'!#REF!</definedName>
    <definedName name="_r8nq8h4x99" localSheetId="2">#REF!</definedName>
    <definedName name="_r8nq8h4x99" localSheetId="4">#REF!</definedName>
    <definedName name="_r8nq8h4x99" localSheetId="10">#REF!</definedName>
    <definedName name="_r8nq8h4x99" localSheetId="19">#REF!</definedName>
    <definedName name="_r8nq8h4x99">#REF!</definedName>
    <definedName name="_RAI1" localSheetId="2">#REF!</definedName>
    <definedName name="_RAI1" localSheetId="4">#REF!</definedName>
    <definedName name="_RAI1" localSheetId="10">#REF!</definedName>
    <definedName name="_RAI1" localSheetId="19">#REF!</definedName>
    <definedName name="_RAI1">#REF!</definedName>
    <definedName name="_RAI2" localSheetId="2">#REF!</definedName>
    <definedName name="_RAI2" localSheetId="4">#REF!</definedName>
    <definedName name="_RAI2" localSheetId="10">#REF!</definedName>
    <definedName name="_RAI2" localSheetId="19">#REF!</definedName>
    <definedName name="_RAI2">#REF!</definedName>
    <definedName name="_rccchj53q2m" localSheetId="2">'[5]wybrane dane finansowe 1'!#REF!</definedName>
    <definedName name="_rccchj53q2m" localSheetId="5">'[5]wybrane dane finansowe 1'!#REF!</definedName>
    <definedName name="_rccchj53q2m" localSheetId="1">'[5]wybrane dane finansowe 1'!#REF!</definedName>
    <definedName name="_rccchj53q2m" localSheetId="4">'[5]wybrane dane finansowe 1'!#REF!</definedName>
    <definedName name="_rccchj53q2m" localSheetId="10">'[5]wybrane dane finansowe 1'!#REF!</definedName>
    <definedName name="_rccchj53q2m" localSheetId="19">'[5]wybrane dane finansowe 1'!#REF!</definedName>
    <definedName name="_rccchj53q2m" localSheetId="20">'[5]wybrane dane finansowe 1'!#REF!</definedName>
    <definedName name="_rccchj53q2m">'[5]wybrane dane finansowe 1'!#REF!</definedName>
    <definedName name="_rcdsvd51825" localSheetId="2">'[5]wybrane dane finansowe 1'!#REF!</definedName>
    <definedName name="_rcdsvd51825" localSheetId="5">'[5]wybrane dane finansowe 1'!#REF!</definedName>
    <definedName name="_rcdsvd51825" localSheetId="1">'[5]wybrane dane finansowe 1'!#REF!</definedName>
    <definedName name="_rcdsvd51825" localSheetId="4">'[5]wybrane dane finansowe 1'!#REF!</definedName>
    <definedName name="_rcdsvd51825" localSheetId="10">'[5]wybrane dane finansowe 1'!#REF!</definedName>
    <definedName name="_rcdsvd51825" localSheetId="19">'[5]wybrane dane finansowe 1'!#REF!</definedName>
    <definedName name="_rcdsvd51825" localSheetId="20">'[5]wybrane dane finansowe 1'!#REF!</definedName>
    <definedName name="_rcdsvd51825">'[5]wybrane dane finansowe 1'!#REF!</definedName>
    <definedName name="_rcuonc5072u" localSheetId="2">'[5]wybrane dane finansowe 1'!#REF!</definedName>
    <definedName name="_rcuonc5072u" localSheetId="5">'[5]wybrane dane finansowe 1'!#REF!</definedName>
    <definedName name="_rcuonc5072u" localSheetId="1">'[5]wybrane dane finansowe 1'!#REF!</definedName>
    <definedName name="_rcuonc5072u" localSheetId="4">'[5]wybrane dane finansowe 1'!#REF!</definedName>
    <definedName name="_rcuonc5072u" localSheetId="10">'[5]wybrane dane finansowe 1'!#REF!</definedName>
    <definedName name="_rcuonc5072u" localSheetId="19">'[5]wybrane dane finansowe 1'!#REF!</definedName>
    <definedName name="_rcuonc5072u" localSheetId="20">'[5]wybrane dane finansowe 1'!#REF!</definedName>
    <definedName name="_rcuonc5072u">'[5]wybrane dane finansowe 1'!#REF!</definedName>
    <definedName name="_rfg0jc51pj" localSheetId="2">'[5]wybrane dane finansowe 1'!#REF!</definedName>
    <definedName name="_rfg0jc51pj" localSheetId="5">'[5]wybrane dane finansowe 1'!#REF!</definedName>
    <definedName name="_rfg0jc51pj" localSheetId="1">'[5]wybrane dane finansowe 1'!#REF!</definedName>
    <definedName name="_rfg0jc51pj" localSheetId="4">'[5]wybrane dane finansowe 1'!#REF!</definedName>
    <definedName name="_rfg0jc51pj" localSheetId="10">'[5]wybrane dane finansowe 1'!#REF!</definedName>
    <definedName name="_rfg0jc51pj" localSheetId="19">'[5]wybrane dane finansowe 1'!#REF!</definedName>
    <definedName name="_rfg0jc51pj" localSheetId="20">'[5]wybrane dane finansowe 1'!#REF!</definedName>
    <definedName name="_rfg0jc51pj">'[5]wybrane dane finansowe 1'!#REF!</definedName>
    <definedName name="_rgodgm54jx" localSheetId="2">'[5]wybrane dane finansowe 1'!#REF!</definedName>
    <definedName name="_rgodgm54jx" localSheetId="5">'[5]wybrane dane finansowe 1'!#REF!</definedName>
    <definedName name="_rgodgm54jx" localSheetId="1">'[5]wybrane dane finansowe 1'!#REF!</definedName>
    <definedName name="_rgodgm54jx" localSheetId="4">'[5]wybrane dane finansowe 1'!#REF!</definedName>
    <definedName name="_rgodgm54jx" localSheetId="10">'[5]wybrane dane finansowe 1'!#REF!</definedName>
    <definedName name="_rgodgm54jx" localSheetId="19">'[5]wybrane dane finansowe 1'!#REF!</definedName>
    <definedName name="_rgodgm54jx" localSheetId="20">'[5]wybrane dane finansowe 1'!#REF!</definedName>
    <definedName name="_rgodgm54jx">'[5]wybrane dane finansowe 1'!#REF!</definedName>
    <definedName name="_rh7rzp54j1t" localSheetId="2">'[5]wybrane dane finansowe 1'!#REF!</definedName>
    <definedName name="_rh7rzp54j1t" localSheetId="5">'[5]wybrane dane finansowe 1'!#REF!</definedName>
    <definedName name="_rh7rzp54j1t" localSheetId="1">'[5]wybrane dane finansowe 1'!#REF!</definedName>
    <definedName name="_rh7rzp54j1t" localSheetId="4">'[5]wybrane dane finansowe 1'!#REF!</definedName>
    <definedName name="_rh7rzp54j1t" localSheetId="10">'[5]wybrane dane finansowe 1'!#REF!</definedName>
    <definedName name="_rh7rzp54j1t" localSheetId="19">'[5]wybrane dane finansowe 1'!#REF!</definedName>
    <definedName name="_rh7rzp54j1t" localSheetId="20">'[5]wybrane dane finansowe 1'!#REF!</definedName>
    <definedName name="_rh7rzp54j1t">'[5]wybrane dane finansowe 1'!#REF!</definedName>
    <definedName name="_rh9oj153617" localSheetId="2">'[5]wybrane dane finansowe 1'!#REF!</definedName>
    <definedName name="_rh9oj153617" localSheetId="5">'[5]wybrane dane finansowe 1'!#REF!</definedName>
    <definedName name="_rh9oj153617" localSheetId="1">'[5]wybrane dane finansowe 1'!#REF!</definedName>
    <definedName name="_rh9oj153617" localSheetId="4">'[5]wybrane dane finansowe 1'!#REF!</definedName>
    <definedName name="_rh9oj153617" localSheetId="10">'[5]wybrane dane finansowe 1'!#REF!</definedName>
    <definedName name="_rh9oj153617" localSheetId="19">'[5]wybrane dane finansowe 1'!#REF!</definedName>
    <definedName name="_rh9oj153617" localSheetId="20">'[5]wybrane dane finansowe 1'!#REF!</definedName>
    <definedName name="_rh9oj153617">'[5]wybrane dane finansowe 1'!#REF!</definedName>
    <definedName name="_rhv2t450m2g" localSheetId="2">'[5]wybrane dane finansowe 1'!#REF!</definedName>
    <definedName name="_rhv2t450m2g" localSheetId="5">'[5]wybrane dane finansowe 1'!#REF!</definedName>
    <definedName name="_rhv2t450m2g" localSheetId="1">'[5]wybrane dane finansowe 1'!#REF!</definedName>
    <definedName name="_rhv2t450m2g" localSheetId="4">'[5]wybrane dane finansowe 1'!#REF!</definedName>
    <definedName name="_rhv2t450m2g" localSheetId="10">'[5]wybrane dane finansowe 1'!#REF!</definedName>
    <definedName name="_rhv2t450m2g" localSheetId="19">'[5]wybrane dane finansowe 1'!#REF!</definedName>
    <definedName name="_rhv2t450m2g" localSheetId="20">'[5]wybrane dane finansowe 1'!#REF!</definedName>
    <definedName name="_rhv2t450m2g">'[5]wybrane dane finansowe 1'!#REF!</definedName>
    <definedName name="_ri5t105071w" localSheetId="2">'[5]wybrane dane finansowe 1'!#REF!</definedName>
    <definedName name="_ri5t105071w" localSheetId="5">'[5]wybrane dane finansowe 1'!#REF!</definedName>
    <definedName name="_ri5t105071w" localSheetId="1">'[5]wybrane dane finansowe 1'!#REF!</definedName>
    <definedName name="_ri5t105071w" localSheetId="4">'[5]wybrane dane finansowe 1'!#REF!</definedName>
    <definedName name="_ri5t105071w" localSheetId="10">'[5]wybrane dane finansowe 1'!#REF!</definedName>
    <definedName name="_ri5t105071w" localSheetId="19">'[5]wybrane dane finansowe 1'!#REF!</definedName>
    <definedName name="_ri5t105071w" localSheetId="20">'[5]wybrane dane finansowe 1'!#REF!</definedName>
    <definedName name="_ri5t105071w">'[5]wybrane dane finansowe 1'!#REF!</definedName>
    <definedName name="_rjtt5q53611" localSheetId="2">'[5]wybrane dane finansowe 1'!#REF!</definedName>
    <definedName name="_rjtt5q53611" localSheetId="5">'[5]wybrane dane finansowe 1'!#REF!</definedName>
    <definedName name="_rjtt5q53611" localSheetId="1">'[5]wybrane dane finansowe 1'!#REF!</definedName>
    <definedName name="_rjtt5q53611" localSheetId="4">'[5]wybrane dane finansowe 1'!#REF!</definedName>
    <definedName name="_rjtt5q53611" localSheetId="10">'[5]wybrane dane finansowe 1'!#REF!</definedName>
    <definedName name="_rjtt5q53611" localSheetId="19">'[5]wybrane dane finansowe 1'!#REF!</definedName>
    <definedName name="_rjtt5q53611" localSheetId="20">'[5]wybrane dane finansowe 1'!#REF!</definedName>
    <definedName name="_rjtt5q53611">'[5]wybrane dane finansowe 1'!#REF!</definedName>
    <definedName name="_rk9sex4yso" localSheetId="2">'[5]wybrane dane finansowe 1'!#REF!</definedName>
    <definedName name="_rk9sex4yso" localSheetId="5">'[5]wybrane dane finansowe 1'!#REF!</definedName>
    <definedName name="_rk9sex4yso" localSheetId="1">'[5]wybrane dane finansowe 1'!#REF!</definedName>
    <definedName name="_rk9sex4yso" localSheetId="4">'[5]wybrane dane finansowe 1'!#REF!</definedName>
    <definedName name="_rk9sex4yso" localSheetId="10">'[5]wybrane dane finansowe 1'!#REF!</definedName>
    <definedName name="_rk9sex4yso" localSheetId="19">'[5]wybrane dane finansowe 1'!#REF!</definedName>
    <definedName name="_rk9sex4yso" localSheetId="20">'[5]wybrane dane finansowe 1'!#REF!</definedName>
    <definedName name="_rk9sex4yso">'[5]wybrane dane finansowe 1'!#REF!</definedName>
    <definedName name="_rlqh6v53qx" localSheetId="2">'[5]wybrane dane finansowe 1'!#REF!</definedName>
    <definedName name="_rlqh6v53qx" localSheetId="5">'[5]wybrane dane finansowe 1'!#REF!</definedName>
    <definedName name="_rlqh6v53qx" localSheetId="1">'[5]wybrane dane finansowe 1'!#REF!</definedName>
    <definedName name="_rlqh6v53qx" localSheetId="4">'[5]wybrane dane finansowe 1'!#REF!</definedName>
    <definedName name="_rlqh6v53qx" localSheetId="10">'[5]wybrane dane finansowe 1'!#REF!</definedName>
    <definedName name="_rlqh6v53qx" localSheetId="19">'[5]wybrane dane finansowe 1'!#REF!</definedName>
    <definedName name="_rlqh6v53qx" localSheetId="20">'[5]wybrane dane finansowe 1'!#REF!</definedName>
    <definedName name="_rlqh6v53qx">'[5]wybrane dane finansowe 1'!#REF!</definedName>
    <definedName name="_roxh214zl1l" localSheetId="2">'[5]wybrane dane finansowe 1'!#REF!</definedName>
    <definedName name="_roxh214zl1l" localSheetId="5">'[5]wybrane dane finansowe 1'!#REF!</definedName>
    <definedName name="_roxh214zl1l" localSheetId="1">'[5]wybrane dane finansowe 1'!#REF!</definedName>
    <definedName name="_roxh214zl1l" localSheetId="4">'[5]wybrane dane finansowe 1'!#REF!</definedName>
    <definedName name="_roxh214zl1l" localSheetId="10">'[5]wybrane dane finansowe 1'!#REF!</definedName>
    <definedName name="_roxh214zl1l" localSheetId="19">'[5]wybrane dane finansowe 1'!#REF!</definedName>
    <definedName name="_roxh214zl1l" localSheetId="20">'[5]wybrane dane finansowe 1'!#REF!</definedName>
    <definedName name="_roxh214zl1l">'[5]wybrane dane finansowe 1'!#REF!</definedName>
    <definedName name="_rrz35t5071l" localSheetId="2">'[5]wybrane dane finansowe 1'!#REF!</definedName>
    <definedName name="_rrz35t5071l" localSheetId="5">'[5]wybrane dane finansowe 1'!#REF!</definedName>
    <definedName name="_rrz35t5071l" localSheetId="1">'[5]wybrane dane finansowe 1'!#REF!</definedName>
    <definedName name="_rrz35t5071l" localSheetId="4">'[5]wybrane dane finansowe 1'!#REF!</definedName>
    <definedName name="_rrz35t5071l" localSheetId="10">'[5]wybrane dane finansowe 1'!#REF!</definedName>
    <definedName name="_rrz35t5071l" localSheetId="19">'[5]wybrane dane finansowe 1'!#REF!</definedName>
    <definedName name="_rrz35t5071l" localSheetId="20">'[5]wybrane dane finansowe 1'!#REF!</definedName>
    <definedName name="_rrz35t5071l">'[5]wybrane dane finansowe 1'!#REF!</definedName>
    <definedName name="_rsse0j518u" localSheetId="2">'[5]wybrane dane finansowe 1'!#REF!</definedName>
    <definedName name="_rsse0j518u" localSheetId="5">'[5]wybrane dane finansowe 1'!#REF!</definedName>
    <definedName name="_rsse0j518u" localSheetId="1">'[5]wybrane dane finansowe 1'!#REF!</definedName>
    <definedName name="_rsse0j518u" localSheetId="4">'[5]wybrane dane finansowe 1'!#REF!</definedName>
    <definedName name="_rsse0j518u" localSheetId="10">'[5]wybrane dane finansowe 1'!#REF!</definedName>
    <definedName name="_rsse0j518u" localSheetId="19">'[5]wybrane dane finansowe 1'!#REF!</definedName>
    <definedName name="_rsse0j518u" localSheetId="20">'[5]wybrane dane finansowe 1'!#REF!</definedName>
    <definedName name="_rsse0j518u">'[5]wybrane dane finansowe 1'!#REF!</definedName>
    <definedName name="_rt50sx5071r" localSheetId="2">'[5]wybrane dane finansowe 1'!#REF!</definedName>
    <definedName name="_rt50sx5071r" localSheetId="5">'[5]wybrane dane finansowe 1'!#REF!</definedName>
    <definedName name="_rt50sx5071r" localSheetId="1">'[5]wybrane dane finansowe 1'!#REF!</definedName>
    <definedName name="_rt50sx5071r" localSheetId="4">'[5]wybrane dane finansowe 1'!#REF!</definedName>
    <definedName name="_rt50sx5071r" localSheetId="10">'[5]wybrane dane finansowe 1'!#REF!</definedName>
    <definedName name="_rt50sx5071r" localSheetId="19">'[5]wybrane dane finansowe 1'!#REF!</definedName>
    <definedName name="_rt50sx5071r" localSheetId="20">'[5]wybrane dane finansowe 1'!#REF!</definedName>
    <definedName name="_rt50sx5071r">'[5]wybrane dane finansowe 1'!#REF!</definedName>
    <definedName name="_rttx5q4zlx" localSheetId="2">'[5]wybrane dane finansowe 1'!#REF!</definedName>
    <definedName name="_rttx5q4zlx" localSheetId="5">'[5]wybrane dane finansowe 1'!#REF!</definedName>
    <definedName name="_rttx5q4zlx" localSheetId="1">'[5]wybrane dane finansowe 1'!#REF!</definedName>
    <definedName name="_rttx5q4zlx" localSheetId="4">'[5]wybrane dane finansowe 1'!#REF!</definedName>
    <definedName name="_rttx5q4zlx" localSheetId="10">'[5]wybrane dane finansowe 1'!#REF!</definedName>
    <definedName name="_rttx5q4zlx" localSheetId="19">'[5]wybrane dane finansowe 1'!#REF!</definedName>
    <definedName name="_rttx5q4zlx" localSheetId="20">'[5]wybrane dane finansowe 1'!#REF!</definedName>
    <definedName name="_rttx5q4zlx">'[5]wybrane dane finansowe 1'!#REF!</definedName>
    <definedName name="_rvmteg50m2v" localSheetId="2">'[5]wybrane dane finansowe 1'!#REF!</definedName>
    <definedName name="_rvmteg50m2v" localSheetId="5">'[5]wybrane dane finansowe 1'!#REF!</definedName>
    <definedName name="_rvmteg50m2v" localSheetId="1">'[5]wybrane dane finansowe 1'!#REF!</definedName>
    <definedName name="_rvmteg50m2v" localSheetId="4">'[5]wybrane dane finansowe 1'!#REF!</definedName>
    <definedName name="_rvmteg50m2v" localSheetId="10">'[5]wybrane dane finansowe 1'!#REF!</definedName>
    <definedName name="_rvmteg50m2v" localSheetId="19">'[5]wybrane dane finansowe 1'!#REF!</definedName>
    <definedName name="_rvmteg50m2v" localSheetId="20">'[5]wybrane dane finansowe 1'!#REF!</definedName>
    <definedName name="_rvmteg50m2v">'[5]wybrane dane finansowe 1'!#REF!</definedName>
    <definedName name="_rwuufy536r" localSheetId="2">'[5]wybrane dane finansowe 1'!#REF!</definedName>
    <definedName name="_rwuufy536r" localSheetId="5">'[5]wybrane dane finansowe 1'!#REF!</definedName>
    <definedName name="_rwuufy536r" localSheetId="1">'[5]wybrane dane finansowe 1'!#REF!</definedName>
    <definedName name="_rwuufy536r" localSheetId="4">'[5]wybrane dane finansowe 1'!#REF!</definedName>
    <definedName name="_rwuufy536r" localSheetId="10">'[5]wybrane dane finansowe 1'!#REF!</definedName>
    <definedName name="_rwuufy536r" localSheetId="19">'[5]wybrane dane finansowe 1'!#REF!</definedName>
    <definedName name="_rwuufy536r" localSheetId="20">'[5]wybrane dane finansowe 1'!#REF!</definedName>
    <definedName name="_rwuufy536r">'[5]wybrane dane finansowe 1'!#REF!</definedName>
    <definedName name="_rymqde54j1u" localSheetId="2">'[5]wybrane dane finansowe 1'!#REF!</definedName>
    <definedName name="_rymqde54j1u" localSheetId="5">'[5]wybrane dane finansowe 1'!#REF!</definedName>
    <definedName name="_rymqde54j1u" localSheetId="1">'[5]wybrane dane finansowe 1'!#REF!</definedName>
    <definedName name="_rymqde54j1u" localSheetId="4">'[5]wybrane dane finansowe 1'!#REF!</definedName>
    <definedName name="_rymqde54j1u" localSheetId="10">'[5]wybrane dane finansowe 1'!#REF!</definedName>
    <definedName name="_rymqde54j1u" localSheetId="19">'[5]wybrane dane finansowe 1'!#REF!</definedName>
    <definedName name="_rymqde54j1u" localSheetId="20">'[5]wybrane dane finansowe 1'!#REF!</definedName>
    <definedName name="_rymqde54j1u">'[5]wybrane dane finansowe 1'!#REF!</definedName>
    <definedName name="_rz9dqm4y21v" localSheetId="2">'[5]wybrane dane finansowe 1'!#REF!</definedName>
    <definedName name="_rz9dqm4y21v" localSheetId="5">'[5]wybrane dane finansowe 1'!#REF!</definedName>
    <definedName name="_rz9dqm4y21v" localSheetId="1">'[5]wybrane dane finansowe 1'!#REF!</definedName>
    <definedName name="_rz9dqm4y21v" localSheetId="4">'[5]wybrane dane finansowe 1'!#REF!</definedName>
    <definedName name="_rz9dqm4y21v" localSheetId="10">'[5]wybrane dane finansowe 1'!#REF!</definedName>
    <definedName name="_rz9dqm4y21v" localSheetId="19">'[5]wybrane dane finansowe 1'!#REF!</definedName>
    <definedName name="_rz9dqm4y21v" localSheetId="20">'[5]wybrane dane finansowe 1'!#REF!</definedName>
    <definedName name="_rz9dqm4y21v">'[5]wybrane dane finansowe 1'!#REF!</definedName>
    <definedName name="_s06enm54j2i" localSheetId="2">'[5]wybrane dane finansowe 1'!#REF!</definedName>
    <definedName name="_s06enm54j2i" localSheetId="5">'[5]wybrane dane finansowe 1'!#REF!</definedName>
    <definedName name="_s06enm54j2i" localSheetId="1">'[5]wybrane dane finansowe 1'!#REF!</definedName>
    <definedName name="_s06enm54j2i" localSheetId="4">'[5]wybrane dane finansowe 1'!#REF!</definedName>
    <definedName name="_s06enm54j2i" localSheetId="10">'[5]wybrane dane finansowe 1'!#REF!</definedName>
    <definedName name="_s06enm54j2i" localSheetId="19">'[5]wybrane dane finansowe 1'!#REF!</definedName>
    <definedName name="_s06enm54j2i" localSheetId="20">'[5]wybrane dane finansowe 1'!#REF!</definedName>
    <definedName name="_s06enm54j2i">'[5]wybrane dane finansowe 1'!#REF!</definedName>
    <definedName name="_s4a7925181x" localSheetId="2">'[5]wybrane dane finansowe 1'!#REF!</definedName>
    <definedName name="_s4a7925181x" localSheetId="5">'[5]wybrane dane finansowe 1'!#REF!</definedName>
    <definedName name="_s4a7925181x" localSheetId="1">'[5]wybrane dane finansowe 1'!#REF!</definedName>
    <definedName name="_s4a7925181x" localSheetId="4">'[5]wybrane dane finansowe 1'!#REF!</definedName>
    <definedName name="_s4a7925181x" localSheetId="10">'[5]wybrane dane finansowe 1'!#REF!</definedName>
    <definedName name="_s4a7925181x" localSheetId="19">'[5]wybrane dane finansowe 1'!#REF!</definedName>
    <definedName name="_s4a7925181x" localSheetId="20">'[5]wybrane dane finansowe 1'!#REF!</definedName>
    <definedName name="_s4a7925181x">'[5]wybrane dane finansowe 1'!#REF!</definedName>
    <definedName name="_s8tju9518a" localSheetId="2">'[5]wybrane dane finansowe 1'!#REF!</definedName>
    <definedName name="_s8tju9518a" localSheetId="5">'[5]wybrane dane finansowe 1'!#REF!</definedName>
    <definedName name="_s8tju9518a" localSheetId="1">'[5]wybrane dane finansowe 1'!#REF!</definedName>
    <definedName name="_s8tju9518a" localSheetId="4">'[5]wybrane dane finansowe 1'!#REF!</definedName>
    <definedName name="_s8tju9518a" localSheetId="10">'[5]wybrane dane finansowe 1'!#REF!</definedName>
    <definedName name="_s8tju9518a" localSheetId="19">'[5]wybrane dane finansowe 1'!#REF!</definedName>
    <definedName name="_s8tju9518a" localSheetId="20">'[5]wybrane dane finansowe 1'!#REF!</definedName>
    <definedName name="_s8tju9518a">'[5]wybrane dane finansowe 1'!#REF!</definedName>
    <definedName name="_scn1" localSheetId="2">#REF!</definedName>
    <definedName name="_scn1" localSheetId="4">#REF!</definedName>
    <definedName name="_scn1" localSheetId="10">#REF!</definedName>
    <definedName name="_scn1" localSheetId="19">#REF!</definedName>
    <definedName name="_scn1">#REF!</definedName>
    <definedName name="_se047f53q1d" localSheetId="2">'[5]wybrane dane finansowe 1'!#REF!</definedName>
    <definedName name="_se047f53q1d" localSheetId="5">'[5]wybrane dane finansowe 1'!#REF!</definedName>
    <definedName name="_se047f53q1d" localSheetId="1">'[5]wybrane dane finansowe 1'!#REF!</definedName>
    <definedName name="_se047f53q1d" localSheetId="4">'[5]wybrane dane finansowe 1'!#REF!</definedName>
    <definedName name="_se047f53q1d" localSheetId="10">'[5]wybrane dane finansowe 1'!#REF!</definedName>
    <definedName name="_se047f53q1d" localSheetId="19">'[5]wybrane dane finansowe 1'!#REF!</definedName>
    <definedName name="_se047f53q1d" localSheetId="20">'[5]wybrane dane finansowe 1'!#REF!</definedName>
    <definedName name="_se047f53q1d">'[5]wybrane dane finansowe 1'!#REF!</definedName>
    <definedName name="_se0jzs4y22d" localSheetId="2">'[5]wybrane dane finansowe 1'!#REF!</definedName>
    <definedName name="_se0jzs4y22d" localSheetId="5">'[5]wybrane dane finansowe 1'!#REF!</definedName>
    <definedName name="_se0jzs4y22d" localSheetId="1">'[5]wybrane dane finansowe 1'!#REF!</definedName>
    <definedName name="_se0jzs4y22d" localSheetId="4">'[5]wybrane dane finansowe 1'!#REF!</definedName>
    <definedName name="_se0jzs4y22d" localSheetId="10">'[5]wybrane dane finansowe 1'!#REF!</definedName>
    <definedName name="_se0jzs4y22d" localSheetId="19">'[5]wybrane dane finansowe 1'!#REF!</definedName>
    <definedName name="_se0jzs4y22d" localSheetId="20">'[5]wybrane dane finansowe 1'!#REF!</definedName>
    <definedName name="_se0jzs4y22d">'[5]wybrane dane finansowe 1'!#REF!</definedName>
    <definedName name="_sf8q8254j2g" localSheetId="2">'[5]wybrane dane finansowe 1'!#REF!</definedName>
    <definedName name="_sf8q8254j2g" localSheetId="5">'[5]wybrane dane finansowe 1'!#REF!</definedName>
    <definedName name="_sf8q8254j2g" localSheetId="1">'[5]wybrane dane finansowe 1'!#REF!</definedName>
    <definedName name="_sf8q8254j2g" localSheetId="4">'[5]wybrane dane finansowe 1'!#REF!</definedName>
    <definedName name="_sf8q8254j2g" localSheetId="10">'[5]wybrane dane finansowe 1'!#REF!</definedName>
    <definedName name="_sf8q8254j2g" localSheetId="19">'[5]wybrane dane finansowe 1'!#REF!</definedName>
    <definedName name="_sf8q8254j2g" localSheetId="20">'[5]wybrane dane finansowe 1'!#REF!</definedName>
    <definedName name="_sf8q8254j2g">'[5]wybrane dane finansowe 1'!#REF!</definedName>
    <definedName name="_shn6hn53qf" localSheetId="2">'[5]wybrane dane finansowe 1'!#REF!</definedName>
    <definedName name="_shn6hn53qf" localSheetId="5">'[5]wybrane dane finansowe 1'!#REF!</definedName>
    <definedName name="_shn6hn53qf" localSheetId="1">'[5]wybrane dane finansowe 1'!#REF!</definedName>
    <definedName name="_shn6hn53qf" localSheetId="4">'[5]wybrane dane finansowe 1'!#REF!</definedName>
    <definedName name="_shn6hn53qf" localSheetId="10">'[5]wybrane dane finansowe 1'!#REF!</definedName>
    <definedName name="_shn6hn53qf" localSheetId="19">'[5]wybrane dane finansowe 1'!#REF!</definedName>
    <definedName name="_shn6hn53qf" localSheetId="20">'[5]wybrane dane finansowe 1'!#REF!</definedName>
    <definedName name="_shn6hn53qf">'[5]wybrane dane finansowe 1'!#REF!</definedName>
    <definedName name="_sic9p34x9h" localSheetId="2">'[5]wybrane dane finansowe 1'!#REF!</definedName>
    <definedName name="_sic9p34x9h" localSheetId="5">'[5]wybrane dane finansowe 1'!#REF!</definedName>
    <definedName name="_sic9p34x9h" localSheetId="1">'[5]wybrane dane finansowe 1'!#REF!</definedName>
    <definedName name="_sic9p34x9h" localSheetId="4">'[5]wybrane dane finansowe 1'!#REF!</definedName>
    <definedName name="_sic9p34x9h" localSheetId="10">'[5]wybrane dane finansowe 1'!#REF!</definedName>
    <definedName name="_sic9p34x9h" localSheetId="19">'[5]wybrane dane finansowe 1'!#REF!</definedName>
    <definedName name="_sic9p34x9h" localSheetId="20">'[5]wybrane dane finansowe 1'!#REF!</definedName>
    <definedName name="_sic9p34x9h">'[5]wybrane dane finansowe 1'!#REF!</definedName>
    <definedName name="_siig1b5071x" localSheetId="2">'[5]wybrane dane finansowe 1'!#REF!</definedName>
    <definedName name="_siig1b5071x" localSheetId="5">'[5]wybrane dane finansowe 1'!#REF!</definedName>
    <definedName name="_siig1b5071x" localSheetId="1">'[5]wybrane dane finansowe 1'!#REF!</definedName>
    <definedName name="_siig1b5071x" localSheetId="4">'[5]wybrane dane finansowe 1'!#REF!</definedName>
    <definedName name="_siig1b5071x" localSheetId="10">'[5]wybrane dane finansowe 1'!#REF!</definedName>
    <definedName name="_siig1b5071x" localSheetId="19">'[5]wybrane dane finansowe 1'!#REF!</definedName>
    <definedName name="_siig1b5071x" localSheetId="20">'[5]wybrane dane finansowe 1'!#REF!</definedName>
    <definedName name="_siig1b5071x">'[5]wybrane dane finansowe 1'!#REF!</definedName>
    <definedName name="_sk5toj507y" localSheetId="2">'[5]wybrane dane finansowe 1'!#REF!</definedName>
    <definedName name="_sk5toj507y" localSheetId="5">'[5]wybrane dane finansowe 1'!#REF!</definedName>
    <definedName name="_sk5toj507y" localSheetId="1">'[5]wybrane dane finansowe 1'!#REF!</definedName>
    <definedName name="_sk5toj507y" localSheetId="4">'[5]wybrane dane finansowe 1'!#REF!</definedName>
    <definedName name="_sk5toj507y" localSheetId="10">'[5]wybrane dane finansowe 1'!#REF!</definedName>
    <definedName name="_sk5toj507y" localSheetId="19">'[5]wybrane dane finansowe 1'!#REF!</definedName>
    <definedName name="_sk5toj507y" localSheetId="20">'[5]wybrane dane finansowe 1'!#REF!</definedName>
    <definedName name="_sk5toj507y">'[5]wybrane dane finansowe 1'!#REF!</definedName>
    <definedName name="_skgj6p53qw" localSheetId="2">'[5]wybrane dane finansowe 1'!#REF!</definedName>
    <definedName name="_skgj6p53qw" localSheetId="5">'[5]wybrane dane finansowe 1'!#REF!</definedName>
    <definedName name="_skgj6p53qw" localSheetId="1">'[5]wybrane dane finansowe 1'!#REF!</definedName>
    <definedName name="_skgj6p53qw" localSheetId="4">'[5]wybrane dane finansowe 1'!#REF!</definedName>
    <definedName name="_skgj6p53qw" localSheetId="10">'[5]wybrane dane finansowe 1'!#REF!</definedName>
    <definedName name="_skgj6p53qw" localSheetId="19">'[5]wybrane dane finansowe 1'!#REF!</definedName>
    <definedName name="_skgj6p53qw" localSheetId="20">'[5]wybrane dane finansowe 1'!#REF!</definedName>
    <definedName name="_skgj6p53qw">'[5]wybrane dane finansowe 1'!#REF!</definedName>
    <definedName name="_skpk3750714" localSheetId="2">'[5]wybrane dane finansowe 1'!#REF!</definedName>
    <definedName name="_skpk3750714" localSheetId="5">'[5]wybrane dane finansowe 1'!#REF!</definedName>
    <definedName name="_skpk3750714" localSheetId="1">'[5]wybrane dane finansowe 1'!#REF!</definedName>
    <definedName name="_skpk3750714" localSheetId="4">'[5]wybrane dane finansowe 1'!#REF!</definedName>
    <definedName name="_skpk3750714" localSheetId="10">'[5]wybrane dane finansowe 1'!#REF!</definedName>
    <definedName name="_skpk3750714" localSheetId="19">'[5]wybrane dane finansowe 1'!#REF!</definedName>
    <definedName name="_skpk3750714" localSheetId="20">'[5]wybrane dane finansowe 1'!#REF!</definedName>
    <definedName name="_skpk3750714">'[5]wybrane dane finansowe 1'!#REF!</definedName>
    <definedName name="_smqz8r50m24" localSheetId="2">'[5]wybrane dane finansowe 1'!#REF!</definedName>
    <definedName name="_smqz8r50m24" localSheetId="5">'[5]wybrane dane finansowe 1'!#REF!</definedName>
    <definedName name="_smqz8r50m24" localSheetId="1">'[5]wybrane dane finansowe 1'!#REF!</definedName>
    <definedName name="_smqz8r50m24" localSheetId="4">'[5]wybrane dane finansowe 1'!#REF!</definedName>
    <definedName name="_smqz8r50m24" localSheetId="10">'[5]wybrane dane finansowe 1'!#REF!</definedName>
    <definedName name="_smqz8r50m24" localSheetId="19">'[5]wybrane dane finansowe 1'!#REF!</definedName>
    <definedName name="_smqz8r50m24" localSheetId="20">'[5]wybrane dane finansowe 1'!#REF!</definedName>
    <definedName name="_smqz8r50m24">'[5]wybrane dane finansowe 1'!#REF!</definedName>
    <definedName name="_smut8u5079" localSheetId="2">'[5]wybrane dane finansowe 1'!#REF!</definedName>
    <definedName name="_smut8u5079" localSheetId="5">'[5]wybrane dane finansowe 1'!#REF!</definedName>
    <definedName name="_smut8u5079" localSheetId="1">'[5]wybrane dane finansowe 1'!#REF!</definedName>
    <definedName name="_smut8u5079" localSheetId="4">'[5]wybrane dane finansowe 1'!#REF!</definedName>
    <definedName name="_smut8u5079" localSheetId="10">'[5]wybrane dane finansowe 1'!#REF!</definedName>
    <definedName name="_smut8u5079" localSheetId="19">'[5]wybrane dane finansowe 1'!#REF!</definedName>
    <definedName name="_smut8u5079" localSheetId="20">'[5]wybrane dane finansowe 1'!#REF!</definedName>
    <definedName name="_smut8u5079">'[5]wybrane dane finansowe 1'!#REF!</definedName>
    <definedName name="_spki3d50m1p" localSheetId="2">'[5]wybrane dane finansowe 1'!#REF!</definedName>
    <definedName name="_spki3d50m1p" localSheetId="5">'[5]wybrane dane finansowe 1'!#REF!</definedName>
    <definedName name="_spki3d50m1p" localSheetId="1">'[5]wybrane dane finansowe 1'!#REF!</definedName>
    <definedName name="_spki3d50m1p" localSheetId="4">'[5]wybrane dane finansowe 1'!#REF!</definedName>
    <definedName name="_spki3d50m1p" localSheetId="10">'[5]wybrane dane finansowe 1'!#REF!</definedName>
    <definedName name="_spki3d50m1p" localSheetId="19">'[5]wybrane dane finansowe 1'!#REF!</definedName>
    <definedName name="_spki3d50m1p" localSheetId="20">'[5]wybrane dane finansowe 1'!#REF!</definedName>
    <definedName name="_spki3d50m1p">'[5]wybrane dane finansowe 1'!#REF!</definedName>
    <definedName name="_spvh1e4y2a" localSheetId="2">'[5]wybrane dane finansowe 1'!#REF!</definedName>
    <definedName name="_spvh1e4y2a" localSheetId="5">'[5]wybrane dane finansowe 1'!#REF!</definedName>
    <definedName name="_spvh1e4y2a" localSheetId="1">'[5]wybrane dane finansowe 1'!#REF!</definedName>
    <definedName name="_spvh1e4y2a" localSheetId="4">'[5]wybrane dane finansowe 1'!#REF!</definedName>
    <definedName name="_spvh1e4y2a" localSheetId="10">'[5]wybrane dane finansowe 1'!#REF!</definedName>
    <definedName name="_spvh1e4y2a" localSheetId="19">'[5]wybrane dane finansowe 1'!#REF!</definedName>
    <definedName name="_spvh1e4y2a" localSheetId="20">'[5]wybrane dane finansowe 1'!#REF!</definedName>
    <definedName name="_spvh1e4y2a">'[5]wybrane dane finansowe 1'!#REF!</definedName>
    <definedName name="_sqtq6a53qb" localSheetId="2">'[5]wybrane dane finansowe 1'!#REF!</definedName>
    <definedName name="_sqtq6a53qb" localSheetId="5">'[5]wybrane dane finansowe 1'!#REF!</definedName>
    <definedName name="_sqtq6a53qb" localSheetId="1">'[5]wybrane dane finansowe 1'!#REF!</definedName>
    <definedName name="_sqtq6a53qb" localSheetId="4">'[5]wybrane dane finansowe 1'!#REF!</definedName>
    <definedName name="_sqtq6a53qb" localSheetId="10">'[5]wybrane dane finansowe 1'!#REF!</definedName>
    <definedName name="_sqtq6a53qb" localSheetId="19">'[5]wybrane dane finansowe 1'!#REF!</definedName>
    <definedName name="_sqtq6a53qb" localSheetId="20">'[5]wybrane dane finansowe 1'!#REF!</definedName>
    <definedName name="_sqtq6a53qb">'[5]wybrane dane finansowe 1'!#REF!</definedName>
    <definedName name="_srl1yu5071e" localSheetId="2">'[5]wybrane dane finansowe 1'!#REF!</definedName>
    <definedName name="_srl1yu5071e" localSheetId="5">'[5]wybrane dane finansowe 1'!#REF!</definedName>
    <definedName name="_srl1yu5071e" localSheetId="1">'[5]wybrane dane finansowe 1'!#REF!</definedName>
    <definedName name="_srl1yu5071e" localSheetId="4">'[5]wybrane dane finansowe 1'!#REF!</definedName>
    <definedName name="_srl1yu5071e" localSheetId="10">'[5]wybrane dane finansowe 1'!#REF!</definedName>
    <definedName name="_srl1yu5071e" localSheetId="19">'[5]wybrane dane finansowe 1'!#REF!</definedName>
    <definedName name="_srl1yu5071e" localSheetId="20">'[5]wybrane dane finansowe 1'!#REF!</definedName>
    <definedName name="_srl1yu5071e">'[5]wybrane dane finansowe 1'!#REF!</definedName>
    <definedName name="_ssl5ay54j1p" localSheetId="2">'[5]wybrane dane finansowe 1'!#REF!</definedName>
    <definedName name="_ssl5ay54j1p" localSheetId="5">'[5]wybrane dane finansowe 1'!#REF!</definedName>
    <definedName name="_ssl5ay54j1p" localSheetId="1">'[5]wybrane dane finansowe 1'!#REF!</definedName>
    <definedName name="_ssl5ay54j1p" localSheetId="4">'[5]wybrane dane finansowe 1'!#REF!</definedName>
    <definedName name="_ssl5ay54j1p" localSheetId="10">'[5]wybrane dane finansowe 1'!#REF!</definedName>
    <definedName name="_ssl5ay54j1p" localSheetId="19">'[5]wybrane dane finansowe 1'!#REF!</definedName>
    <definedName name="_ssl5ay54j1p" localSheetId="20">'[5]wybrane dane finansowe 1'!#REF!</definedName>
    <definedName name="_ssl5ay54j1p">'[5]wybrane dane finansowe 1'!#REF!</definedName>
    <definedName name="_ssqh8g53q2s" localSheetId="2">'[5]wybrane dane finansowe 1'!#REF!</definedName>
    <definedName name="_ssqh8g53q2s" localSheetId="5">'[5]wybrane dane finansowe 1'!#REF!</definedName>
    <definedName name="_ssqh8g53q2s" localSheetId="1">'[5]wybrane dane finansowe 1'!#REF!</definedName>
    <definedName name="_ssqh8g53q2s" localSheetId="4">'[5]wybrane dane finansowe 1'!#REF!</definedName>
    <definedName name="_ssqh8g53q2s" localSheetId="10">'[5]wybrane dane finansowe 1'!#REF!</definedName>
    <definedName name="_ssqh8g53q2s" localSheetId="19">'[5]wybrane dane finansowe 1'!#REF!</definedName>
    <definedName name="_ssqh8g53q2s" localSheetId="20">'[5]wybrane dane finansowe 1'!#REF!</definedName>
    <definedName name="_ssqh8g53q2s">'[5]wybrane dane finansowe 1'!#REF!</definedName>
    <definedName name="_sukoiw50m1j" localSheetId="2">'[5]wybrane dane finansowe 1'!#REF!</definedName>
    <definedName name="_sukoiw50m1j" localSheetId="5">'[5]wybrane dane finansowe 1'!#REF!</definedName>
    <definedName name="_sukoiw50m1j" localSheetId="1">'[5]wybrane dane finansowe 1'!#REF!</definedName>
    <definedName name="_sukoiw50m1j" localSheetId="4">'[5]wybrane dane finansowe 1'!#REF!</definedName>
    <definedName name="_sukoiw50m1j" localSheetId="10">'[5]wybrane dane finansowe 1'!#REF!</definedName>
    <definedName name="_sukoiw50m1j" localSheetId="19">'[5]wybrane dane finansowe 1'!#REF!</definedName>
    <definedName name="_sukoiw50m1j" localSheetId="20">'[5]wybrane dane finansowe 1'!#REF!</definedName>
    <definedName name="_sukoiw50m1j">'[5]wybrane dane finansowe 1'!#REF!</definedName>
    <definedName name="_suwqrd4y21q" localSheetId="2">'[5]wybrane dane finansowe 1'!#REF!</definedName>
    <definedName name="_suwqrd4y21q" localSheetId="5">'[5]wybrane dane finansowe 1'!#REF!</definedName>
    <definedName name="_suwqrd4y21q" localSheetId="1">'[5]wybrane dane finansowe 1'!#REF!</definedName>
    <definedName name="_suwqrd4y21q" localSheetId="4">'[5]wybrane dane finansowe 1'!#REF!</definedName>
    <definedName name="_suwqrd4y21q" localSheetId="10">'[5]wybrane dane finansowe 1'!#REF!</definedName>
    <definedName name="_suwqrd4y21q" localSheetId="19">'[5]wybrane dane finansowe 1'!#REF!</definedName>
    <definedName name="_suwqrd4y21q" localSheetId="20">'[5]wybrane dane finansowe 1'!#REF!</definedName>
    <definedName name="_suwqrd4y21q">'[5]wybrane dane finansowe 1'!#REF!</definedName>
    <definedName name="_sv2a7z54j1n" localSheetId="2">'[5]wybrane dane finansowe 1'!#REF!</definedName>
    <definedName name="_sv2a7z54j1n" localSheetId="5">'[5]wybrane dane finansowe 1'!#REF!</definedName>
    <definedName name="_sv2a7z54j1n" localSheetId="1">'[5]wybrane dane finansowe 1'!#REF!</definedName>
    <definedName name="_sv2a7z54j1n" localSheetId="4">'[5]wybrane dane finansowe 1'!#REF!</definedName>
    <definedName name="_sv2a7z54j1n" localSheetId="10">'[5]wybrane dane finansowe 1'!#REF!</definedName>
    <definedName name="_sv2a7z54j1n" localSheetId="19">'[5]wybrane dane finansowe 1'!#REF!</definedName>
    <definedName name="_sv2a7z54j1n" localSheetId="20">'[5]wybrane dane finansowe 1'!#REF!</definedName>
    <definedName name="_sv2a7z54j1n">'[5]wybrane dane finansowe 1'!#REF!</definedName>
    <definedName name="_sv34y14y218" localSheetId="2">'[5]wybrane dane finansowe 1'!#REF!</definedName>
    <definedName name="_sv34y14y218" localSheetId="5">'[5]wybrane dane finansowe 1'!#REF!</definedName>
    <definedName name="_sv34y14y218" localSheetId="1">'[5]wybrane dane finansowe 1'!#REF!</definedName>
    <definedName name="_sv34y14y218" localSheetId="4">'[5]wybrane dane finansowe 1'!#REF!</definedName>
    <definedName name="_sv34y14y218" localSheetId="10">'[5]wybrane dane finansowe 1'!#REF!</definedName>
    <definedName name="_sv34y14y218" localSheetId="19">'[5]wybrane dane finansowe 1'!#REF!</definedName>
    <definedName name="_sv34y14y218" localSheetId="20">'[5]wybrane dane finansowe 1'!#REF!</definedName>
    <definedName name="_sv34y14y218">'[5]wybrane dane finansowe 1'!#REF!</definedName>
    <definedName name="_sw7xbe54j1j" localSheetId="2">'[5]wybrane dane finansowe 1'!#REF!</definedName>
    <definedName name="_sw7xbe54j1j" localSheetId="5">'[5]wybrane dane finansowe 1'!#REF!</definedName>
    <definedName name="_sw7xbe54j1j" localSheetId="1">'[5]wybrane dane finansowe 1'!#REF!</definedName>
    <definedName name="_sw7xbe54j1j" localSheetId="4">'[5]wybrane dane finansowe 1'!#REF!</definedName>
    <definedName name="_sw7xbe54j1j" localSheetId="10">'[5]wybrane dane finansowe 1'!#REF!</definedName>
    <definedName name="_sw7xbe54j1j" localSheetId="19">'[5]wybrane dane finansowe 1'!#REF!</definedName>
    <definedName name="_sw7xbe54j1j" localSheetId="20">'[5]wybrane dane finansowe 1'!#REF!</definedName>
    <definedName name="_sw7xbe54j1j">'[5]wybrane dane finansowe 1'!#REF!</definedName>
    <definedName name="_swi8el51814" localSheetId="2">'[5]wybrane dane finansowe 1'!#REF!</definedName>
    <definedName name="_swi8el51814" localSheetId="5">'[5]wybrane dane finansowe 1'!#REF!</definedName>
    <definedName name="_swi8el51814" localSheetId="1">'[5]wybrane dane finansowe 1'!#REF!</definedName>
    <definedName name="_swi8el51814" localSheetId="4">'[5]wybrane dane finansowe 1'!#REF!</definedName>
    <definedName name="_swi8el51814" localSheetId="10">'[5]wybrane dane finansowe 1'!#REF!</definedName>
    <definedName name="_swi8el51814" localSheetId="19">'[5]wybrane dane finansowe 1'!#REF!</definedName>
    <definedName name="_swi8el51814" localSheetId="20">'[5]wybrane dane finansowe 1'!#REF!</definedName>
    <definedName name="_swi8el51814">'[5]wybrane dane finansowe 1'!#REF!</definedName>
    <definedName name="_t0ih994zl17" localSheetId="2">'[5]wybrane dane finansowe 1'!#REF!</definedName>
    <definedName name="_t0ih994zl17" localSheetId="5">'[5]wybrane dane finansowe 1'!#REF!</definedName>
    <definedName name="_t0ih994zl17" localSheetId="1">'[5]wybrane dane finansowe 1'!#REF!</definedName>
    <definedName name="_t0ih994zl17" localSheetId="4">'[5]wybrane dane finansowe 1'!#REF!</definedName>
    <definedName name="_t0ih994zl17" localSheetId="10">'[5]wybrane dane finansowe 1'!#REF!</definedName>
    <definedName name="_t0ih994zl17" localSheetId="19">'[5]wybrane dane finansowe 1'!#REF!</definedName>
    <definedName name="_t0ih994zl17" localSheetId="20">'[5]wybrane dane finansowe 1'!#REF!</definedName>
    <definedName name="_t0ih994zl17">'[5]wybrane dane finansowe 1'!#REF!</definedName>
    <definedName name="_t2krb35071b" localSheetId="2">'[5]wybrane dane finansowe 1'!#REF!</definedName>
    <definedName name="_t2krb35071b" localSheetId="5">'[5]wybrane dane finansowe 1'!#REF!</definedName>
    <definedName name="_t2krb35071b" localSheetId="1">'[5]wybrane dane finansowe 1'!#REF!</definedName>
    <definedName name="_t2krb35071b" localSheetId="4">'[5]wybrane dane finansowe 1'!#REF!</definedName>
    <definedName name="_t2krb35071b" localSheetId="10">'[5]wybrane dane finansowe 1'!#REF!</definedName>
    <definedName name="_t2krb35071b" localSheetId="19">'[5]wybrane dane finansowe 1'!#REF!</definedName>
    <definedName name="_t2krb35071b" localSheetId="20">'[5]wybrane dane finansowe 1'!#REF!</definedName>
    <definedName name="_t2krb35071b">'[5]wybrane dane finansowe 1'!#REF!</definedName>
    <definedName name="_t2namf53q1f" localSheetId="2">'[5]wybrane dane finansowe 1'!#REF!</definedName>
    <definedName name="_t2namf53q1f" localSheetId="5">'[5]wybrane dane finansowe 1'!#REF!</definedName>
    <definedName name="_t2namf53q1f" localSheetId="1">'[5]wybrane dane finansowe 1'!#REF!</definedName>
    <definedName name="_t2namf53q1f" localSheetId="4">'[5]wybrane dane finansowe 1'!#REF!</definedName>
    <definedName name="_t2namf53q1f" localSheetId="10">'[5]wybrane dane finansowe 1'!#REF!</definedName>
    <definedName name="_t2namf53q1f" localSheetId="19">'[5]wybrane dane finansowe 1'!#REF!</definedName>
    <definedName name="_t2namf53q1f" localSheetId="20">'[5]wybrane dane finansowe 1'!#REF!</definedName>
    <definedName name="_t2namf53q1f">'[5]wybrane dane finansowe 1'!#REF!</definedName>
    <definedName name="_t2z38m5071j" localSheetId="2">'[5]wybrane dane finansowe 1'!#REF!</definedName>
    <definedName name="_t2z38m5071j" localSheetId="5">'[5]wybrane dane finansowe 1'!#REF!</definedName>
    <definedName name="_t2z38m5071j" localSheetId="1">'[5]wybrane dane finansowe 1'!#REF!</definedName>
    <definedName name="_t2z38m5071j" localSheetId="4">'[5]wybrane dane finansowe 1'!#REF!</definedName>
    <definedName name="_t2z38m5071j" localSheetId="10">'[5]wybrane dane finansowe 1'!#REF!</definedName>
    <definedName name="_t2z38m5071j" localSheetId="19">'[5]wybrane dane finansowe 1'!#REF!</definedName>
    <definedName name="_t2z38m5071j" localSheetId="20">'[5]wybrane dane finansowe 1'!#REF!</definedName>
    <definedName name="_t2z38m5071j">'[5]wybrane dane finansowe 1'!#REF!</definedName>
    <definedName name="_t5c7ge507k" localSheetId="2">'[5]wybrane dane finansowe 1'!#REF!</definedName>
    <definedName name="_t5c7ge507k" localSheetId="5">'[5]wybrane dane finansowe 1'!#REF!</definedName>
    <definedName name="_t5c7ge507k" localSheetId="1">'[5]wybrane dane finansowe 1'!#REF!</definedName>
    <definedName name="_t5c7ge507k" localSheetId="4">'[5]wybrane dane finansowe 1'!#REF!</definedName>
    <definedName name="_t5c7ge507k" localSheetId="10">'[5]wybrane dane finansowe 1'!#REF!</definedName>
    <definedName name="_t5c7ge507k" localSheetId="19">'[5]wybrane dane finansowe 1'!#REF!</definedName>
    <definedName name="_t5c7ge507k" localSheetId="20">'[5]wybrane dane finansowe 1'!#REF!</definedName>
    <definedName name="_t5c7ge507k">'[5]wybrane dane finansowe 1'!#REF!</definedName>
    <definedName name="_t9bdxu53qs" localSheetId="2">'[5]wybrane dane finansowe 1'!#REF!</definedName>
    <definedName name="_t9bdxu53qs" localSheetId="5">'[5]wybrane dane finansowe 1'!#REF!</definedName>
    <definedName name="_t9bdxu53qs" localSheetId="1">'[5]wybrane dane finansowe 1'!#REF!</definedName>
    <definedName name="_t9bdxu53qs" localSheetId="4">'[5]wybrane dane finansowe 1'!#REF!</definedName>
    <definedName name="_t9bdxu53qs" localSheetId="10">'[5]wybrane dane finansowe 1'!#REF!</definedName>
    <definedName name="_t9bdxu53qs" localSheetId="19">'[5]wybrane dane finansowe 1'!#REF!</definedName>
    <definedName name="_t9bdxu53qs" localSheetId="20">'[5]wybrane dane finansowe 1'!#REF!</definedName>
    <definedName name="_t9bdxu53qs">'[5]wybrane dane finansowe 1'!#REF!</definedName>
    <definedName name="_tbtu7i53q8" localSheetId="2">'[5]wybrane dane finansowe 1'!#REF!</definedName>
    <definedName name="_tbtu7i53q8" localSheetId="5">'[5]wybrane dane finansowe 1'!#REF!</definedName>
    <definedName name="_tbtu7i53q8" localSheetId="1">'[5]wybrane dane finansowe 1'!#REF!</definedName>
    <definedName name="_tbtu7i53q8" localSheetId="4">'[5]wybrane dane finansowe 1'!#REF!</definedName>
    <definedName name="_tbtu7i53q8" localSheetId="10">'[5]wybrane dane finansowe 1'!#REF!</definedName>
    <definedName name="_tbtu7i53q8" localSheetId="19">'[5]wybrane dane finansowe 1'!#REF!</definedName>
    <definedName name="_tbtu7i53q8" localSheetId="20">'[5]wybrane dane finansowe 1'!#REF!</definedName>
    <definedName name="_tbtu7i53q8">'[5]wybrane dane finansowe 1'!#REF!</definedName>
    <definedName name="_tbwbdg51p9" localSheetId="2">'[5]wybrane dane finansowe 1'!#REF!</definedName>
    <definedName name="_tbwbdg51p9" localSheetId="5">'[5]wybrane dane finansowe 1'!#REF!</definedName>
    <definedName name="_tbwbdg51p9" localSheetId="1">'[5]wybrane dane finansowe 1'!#REF!</definedName>
    <definedName name="_tbwbdg51p9" localSheetId="4">'[5]wybrane dane finansowe 1'!#REF!</definedName>
    <definedName name="_tbwbdg51p9" localSheetId="10">'[5]wybrane dane finansowe 1'!#REF!</definedName>
    <definedName name="_tbwbdg51p9" localSheetId="19">'[5]wybrane dane finansowe 1'!#REF!</definedName>
    <definedName name="_tbwbdg51p9" localSheetId="20">'[5]wybrane dane finansowe 1'!#REF!</definedName>
    <definedName name="_tbwbdg51p9">'[5]wybrane dane finansowe 1'!#REF!</definedName>
    <definedName name="_tcbams4y22x" localSheetId="2">'[5]wybrane dane finansowe 1'!#REF!</definedName>
    <definedName name="_tcbams4y22x" localSheetId="5">'[5]wybrane dane finansowe 1'!#REF!</definedName>
    <definedName name="_tcbams4y22x" localSheetId="1">'[5]wybrane dane finansowe 1'!#REF!</definedName>
    <definedName name="_tcbams4y22x" localSheetId="4">'[5]wybrane dane finansowe 1'!#REF!</definedName>
    <definedName name="_tcbams4y22x" localSheetId="10">'[5]wybrane dane finansowe 1'!#REF!</definedName>
    <definedName name="_tcbams4y22x" localSheetId="19">'[5]wybrane dane finansowe 1'!#REF!</definedName>
    <definedName name="_tcbams4y22x" localSheetId="20">'[5]wybrane dane finansowe 1'!#REF!</definedName>
    <definedName name="_tcbams4y22x">'[5]wybrane dane finansowe 1'!#REF!</definedName>
    <definedName name="_tcflcf54j1i" localSheetId="2">'[5]wybrane dane finansowe 1'!#REF!</definedName>
    <definedName name="_tcflcf54j1i" localSheetId="5">'[5]wybrane dane finansowe 1'!#REF!</definedName>
    <definedName name="_tcflcf54j1i" localSheetId="1">'[5]wybrane dane finansowe 1'!#REF!</definedName>
    <definedName name="_tcflcf54j1i" localSheetId="4">'[5]wybrane dane finansowe 1'!#REF!</definedName>
    <definedName name="_tcflcf54j1i" localSheetId="10">'[5]wybrane dane finansowe 1'!#REF!</definedName>
    <definedName name="_tcflcf54j1i" localSheetId="19">'[5]wybrane dane finansowe 1'!#REF!</definedName>
    <definedName name="_tcflcf54j1i" localSheetId="20">'[5]wybrane dane finansowe 1'!#REF!</definedName>
    <definedName name="_tcflcf54j1i">'[5]wybrane dane finansowe 1'!#REF!</definedName>
    <definedName name="_tdhyow50m1b" localSheetId="2">'[5]wybrane dane finansowe 1'!#REF!</definedName>
    <definedName name="_tdhyow50m1b" localSheetId="5">'[5]wybrane dane finansowe 1'!#REF!</definedName>
    <definedName name="_tdhyow50m1b" localSheetId="1">'[5]wybrane dane finansowe 1'!#REF!</definedName>
    <definedName name="_tdhyow50m1b" localSheetId="4">'[5]wybrane dane finansowe 1'!#REF!</definedName>
    <definedName name="_tdhyow50m1b" localSheetId="10">'[5]wybrane dane finansowe 1'!#REF!</definedName>
    <definedName name="_tdhyow50m1b" localSheetId="19">'[5]wybrane dane finansowe 1'!#REF!</definedName>
    <definedName name="_tdhyow50m1b" localSheetId="20">'[5]wybrane dane finansowe 1'!#REF!</definedName>
    <definedName name="_tdhyow50m1b">'[5]wybrane dane finansowe 1'!#REF!</definedName>
    <definedName name="_thgbqp518c" localSheetId="2">'[5]wybrane dane finansowe 1'!#REF!</definedName>
    <definedName name="_thgbqp518c" localSheetId="5">'[5]wybrane dane finansowe 1'!#REF!</definedName>
    <definedName name="_thgbqp518c" localSheetId="1">'[5]wybrane dane finansowe 1'!#REF!</definedName>
    <definedName name="_thgbqp518c" localSheetId="4">'[5]wybrane dane finansowe 1'!#REF!</definedName>
    <definedName name="_thgbqp518c" localSheetId="10">'[5]wybrane dane finansowe 1'!#REF!</definedName>
    <definedName name="_thgbqp518c" localSheetId="19">'[5]wybrane dane finansowe 1'!#REF!</definedName>
    <definedName name="_thgbqp518c" localSheetId="20">'[5]wybrane dane finansowe 1'!#REF!</definedName>
    <definedName name="_thgbqp518c">'[5]wybrane dane finansowe 1'!#REF!</definedName>
    <definedName name="_tlw2e94y21f" localSheetId="2">'[5]wybrane dane finansowe 1'!#REF!</definedName>
    <definedName name="_tlw2e94y21f" localSheetId="5">'[5]wybrane dane finansowe 1'!#REF!</definedName>
    <definedName name="_tlw2e94y21f" localSheetId="1">'[5]wybrane dane finansowe 1'!#REF!</definedName>
    <definedName name="_tlw2e94y21f" localSheetId="4">'[5]wybrane dane finansowe 1'!#REF!</definedName>
    <definedName name="_tlw2e94y21f" localSheetId="10">'[5]wybrane dane finansowe 1'!#REF!</definedName>
    <definedName name="_tlw2e94y21f" localSheetId="19">'[5]wybrane dane finansowe 1'!#REF!</definedName>
    <definedName name="_tlw2e94y21f" localSheetId="20">'[5]wybrane dane finansowe 1'!#REF!</definedName>
    <definedName name="_tlw2e94y21f">'[5]wybrane dane finansowe 1'!#REF!</definedName>
    <definedName name="_tlxn1" localSheetId="2">'[5]wybrane dane finansowe 1'!#REF!</definedName>
    <definedName name="_tlxn1" localSheetId="5">'[5]wybrane dane finansowe 1'!#REF!</definedName>
    <definedName name="_tlxn1" localSheetId="1">'[5]wybrane dane finansowe 1'!#REF!</definedName>
    <definedName name="_tlxn1" localSheetId="4">'[5]wybrane dane finansowe 1'!#REF!</definedName>
    <definedName name="_tlxn1" localSheetId="10">'[5]wybrane dane finansowe 1'!#REF!</definedName>
    <definedName name="_tlxn1" localSheetId="19">'[5]wybrane dane finansowe 1'!#REF!</definedName>
    <definedName name="_tlxn1" localSheetId="20">'[5]wybrane dane finansowe 1'!#REF!</definedName>
    <definedName name="_tlxn1">'[5]wybrane dane finansowe 1'!#REF!</definedName>
    <definedName name="_TMI1" localSheetId="2">#REF!</definedName>
    <definedName name="_TMI1" localSheetId="4">#REF!</definedName>
    <definedName name="_TMI1" localSheetId="10">#REF!</definedName>
    <definedName name="_TMI1" localSheetId="19">#REF!</definedName>
    <definedName name="_TMI1">#REF!</definedName>
    <definedName name="_TMI2" localSheetId="2">#REF!</definedName>
    <definedName name="_TMI2" localSheetId="4">#REF!</definedName>
    <definedName name="_TMI2" localSheetId="10">#REF!</definedName>
    <definedName name="_TMI2" localSheetId="19">#REF!</definedName>
    <definedName name="_TMI2">#REF!</definedName>
    <definedName name="_tni7z054j12" localSheetId="2">'[5]wybrane dane finansowe 1'!#REF!</definedName>
    <definedName name="_tni7z054j12" localSheetId="5">'[5]wybrane dane finansowe 1'!#REF!</definedName>
    <definedName name="_tni7z054j12" localSheetId="1">'[5]wybrane dane finansowe 1'!#REF!</definedName>
    <definedName name="_tni7z054j12" localSheetId="4">'[5]wybrane dane finansowe 1'!#REF!</definedName>
    <definedName name="_tni7z054j12" localSheetId="10">'[5]wybrane dane finansowe 1'!#REF!</definedName>
    <definedName name="_tni7z054j12" localSheetId="19">'[5]wybrane dane finansowe 1'!#REF!</definedName>
    <definedName name="_tni7z054j12" localSheetId="20">'[5]wybrane dane finansowe 1'!#REF!</definedName>
    <definedName name="_tni7z054j12">'[5]wybrane dane finansowe 1'!#REF!</definedName>
    <definedName name="_to2vfl50m10" localSheetId="2">'[5]wybrane dane finansowe 1'!#REF!</definedName>
    <definedName name="_to2vfl50m10" localSheetId="5">'[5]wybrane dane finansowe 1'!#REF!</definedName>
    <definedName name="_to2vfl50m10" localSheetId="1">'[5]wybrane dane finansowe 1'!#REF!</definedName>
    <definedName name="_to2vfl50m10" localSheetId="4">'[5]wybrane dane finansowe 1'!#REF!</definedName>
    <definedName name="_to2vfl50m10" localSheetId="10">'[5]wybrane dane finansowe 1'!#REF!</definedName>
    <definedName name="_to2vfl50m10" localSheetId="19">'[5]wybrane dane finansowe 1'!#REF!</definedName>
    <definedName name="_to2vfl50m10" localSheetId="20">'[5]wybrane dane finansowe 1'!#REF!</definedName>
    <definedName name="_to2vfl50m10">'[5]wybrane dane finansowe 1'!#REF!</definedName>
    <definedName name="_tuvqg854j1y" localSheetId="2">'[5]wybrane dane finansowe 1'!#REF!</definedName>
    <definedName name="_tuvqg854j1y" localSheetId="5">'[5]wybrane dane finansowe 1'!#REF!</definedName>
    <definedName name="_tuvqg854j1y" localSheetId="1">'[5]wybrane dane finansowe 1'!#REF!</definedName>
    <definedName name="_tuvqg854j1y" localSheetId="4">'[5]wybrane dane finansowe 1'!#REF!</definedName>
    <definedName name="_tuvqg854j1y" localSheetId="10">'[5]wybrane dane finansowe 1'!#REF!</definedName>
    <definedName name="_tuvqg854j1y" localSheetId="19">'[5]wybrane dane finansowe 1'!#REF!</definedName>
    <definedName name="_tuvqg854j1y" localSheetId="20">'[5]wybrane dane finansowe 1'!#REF!</definedName>
    <definedName name="_tuvqg854j1y">'[5]wybrane dane finansowe 1'!#REF!</definedName>
    <definedName name="_tvkqjn50md" localSheetId="2">'[5]wybrane dane finansowe 1'!#REF!</definedName>
    <definedName name="_tvkqjn50md" localSheetId="5">'[5]wybrane dane finansowe 1'!#REF!</definedName>
    <definedName name="_tvkqjn50md" localSheetId="1">'[5]wybrane dane finansowe 1'!#REF!</definedName>
    <definedName name="_tvkqjn50md" localSheetId="4">'[5]wybrane dane finansowe 1'!#REF!</definedName>
    <definedName name="_tvkqjn50md" localSheetId="10">'[5]wybrane dane finansowe 1'!#REF!</definedName>
    <definedName name="_tvkqjn50md" localSheetId="19">'[5]wybrane dane finansowe 1'!#REF!</definedName>
    <definedName name="_tvkqjn50md" localSheetId="20">'[5]wybrane dane finansowe 1'!#REF!</definedName>
    <definedName name="_tvkqjn50md">'[5]wybrane dane finansowe 1'!#REF!</definedName>
    <definedName name="_TW092006" localSheetId="2">#REF!</definedName>
    <definedName name="_TW092006" localSheetId="4">#REF!</definedName>
    <definedName name="_TW092006" localSheetId="10">#REF!</definedName>
    <definedName name="_TW092006" localSheetId="19">#REF!</definedName>
    <definedName name="_TW092006">#REF!</definedName>
    <definedName name="_TW092007" localSheetId="2">#REF!</definedName>
    <definedName name="_TW092007" localSheetId="4">#REF!</definedName>
    <definedName name="_TW092007" localSheetId="10">#REF!</definedName>
    <definedName name="_TW092007" localSheetId="19">#REF!</definedName>
    <definedName name="_TW092007">#REF!</definedName>
    <definedName name="_tx2bjo53q1a" localSheetId="2">'[5]wybrane dane finansowe 1'!#REF!</definedName>
    <definedName name="_tx2bjo53q1a" localSheetId="5">'[5]wybrane dane finansowe 1'!#REF!</definedName>
    <definedName name="_tx2bjo53q1a" localSheetId="1">'[5]wybrane dane finansowe 1'!#REF!</definedName>
    <definedName name="_tx2bjo53q1a" localSheetId="4">'[5]wybrane dane finansowe 1'!#REF!</definedName>
    <definedName name="_tx2bjo53q1a" localSheetId="10">'[5]wybrane dane finansowe 1'!#REF!</definedName>
    <definedName name="_tx2bjo53q1a" localSheetId="19">'[5]wybrane dane finansowe 1'!#REF!</definedName>
    <definedName name="_tx2bjo53q1a" localSheetId="20">'[5]wybrane dane finansowe 1'!#REF!</definedName>
    <definedName name="_tx2bjo53q1a">'[5]wybrane dane finansowe 1'!#REF!</definedName>
    <definedName name="_tzd29r50mq" localSheetId="2">'[5]wybrane dane finansowe 1'!#REF!</definedName>
    <definedName name="_tzd29r50mq" localSheetId="5">'[5]wybrane dane finansowe 1'!#REF!</definedName>
    <definedName name="_tzd29r50mq" localSheetId="1">'[5]wybrane dane finansowe 1'!#REF!</definedName>
    <definedName name="_tzd29r50mq" localSheetId="4">'[5]wybrane dane finansowe 1'!#REF!</definedName>
    <definedName name="_tzd29r50mq" localSheetId="10">'[5]wybrane dane finansowe 1'!#REF!</definedName>
    <definedName name="_tzd29r50mq" localSheetId="19">'[5]wybrane dane finansowe 1'!#REF!</definedName>
    <definedName name="_tzd29r50mq" localSheetId="20">'[5]wybrane dane finansowe 1'!#REF!</definedName>
    <definedName name="_tzd29r50mq">'[5]wybrane dane finansowe 1'!#REF!</definedName>
    <definedName name="_tzkudd4y228" localSheetId="2">'[5]wybrane dane finansowe 1'!#REF!</definedName>
    <definedName name="_tzkudd4y228" localSheetId="5">'[5]wybrane dane finansowe 1'!#REF!</definedName>
    <definedName name="_tzkudd4y228" localSheetId="1">'[5]wybrane dane finansowe 1'!#REF!</definedName>
    <definedName name="_tzkudd4y228" localSheetId="4">'[5]wybrane dane finansowe 1'!#REF!</definedName>
    <definedName name="_tzkudd4y228" localSheetId="10">'[5]wybrane dane finansowe 1'!#REF!</definedName>
    <definedName name="_tzkudd4y228" localSheetId="19">'[5]wybrane dane finansowe 1'!#REF!</definedName>
    <definedName name="_tzkudd4y228" localSheetId="20">'[5]wybrane dane finansowe 1'!#REF!</definedName>
    <definedName name="_tzkudd4y228">'[5]wybrane dane finansowe 1'!#REF!</definedName>
    <definedName name="_u015b551822" localSheetId="2">'[5]wybrane dane finansowe 1'!#REF!</definedName>
    <definedName name="_u015b551822" localSheetId="5">'[5]wybrane dane finansowe 1'!#REF!</definedName>
    <definedName name="_u015b551822" localSheetId="1">'[5]wybrane dane finansowe 1'!#REF!</definedName>
    <definedName name="_u015b551822" localSheetId="4">'[5]wybrane dane finansowe 1'!#REF!</definedName>
    <definedName name="_u015b551822" localSheetId="10">'[5]wybrane dane finansowe 1'!#REF!</definedName>
    <definedName name="_u015b551822" localSheetId="19">'[5]wybrane dane finansowe 1'!#REF!</definedName>
    <definedName name="_u015b551822" localSheetId="20">'[5]wybrane dane finansowe 1'!#REF!</definedName>
    <definedName name="_u015b551822">'[5]wybrane dane finansowe 1'!#REF!</definedName>
    <definedName name="_u2eoxu50ml" localSheetId="2">'[5]wybrane dane finansowe 1'!#REF!</definedName>
    <definedName name="_u2eoxu50ml" localSheetId="5">'[5]wybrane dane finansowe 1'!#REF!</definedName>
    <definedName name="_u2eoxu50ml" localSheetId="1">'[5]wybrane dane finansowe 1'!#REF!</definedName>
    <definedName name="_u2eoxu50ml" localSheetId="4">'[5]wybrane dane finansowe 1'!#REF!</definedName>
    <definedName name="_u2eoxu50ml" localSheetId="10">'[5]wybrane dane finansowe 1'!#REF!</definedName>
    <definedName name="_u2eoxu50ml" localSheetId="19">'[5]wybrane dane finansowe 1'!#REF!</definedName>
    <definedName name="_u2eoxu50ml" localSheetId="20">'[5]wybrane dane finansowe 1'!#REF!</definedName>
    <definedName name="_u2eoxu50ml">'[5]wybrane dane finansowe 1'!#REF!</definedName>
    <definedName name="_u2f0tl4y2e" localSheetId="2">'[5]wybrane dane finansowe 1'!#REF!</definedName>
    <definedName name="_u2f0tl4y2e" localSheetId="5">'[5]wybrane dane finansowe 1'!#REF!</definedName>
    <definedName name="_u2f0tl4y2e" localSheetId="1">'[5]wybrane dane finansowe 1'!#REF!</definedName>
    <definedName name="_u2f0tl4y2e" localSheetId="4">'[5]wybrane dane finansowe 1'!#REF!</definedName>
    <definedName name="_u2f0tl4y2e" localSheetId="10">'[5]wybrane dane finansowe 1'!#REF!</definedName>
    <definedName name="_u2f0tl4y2e" localSheetId="19">'[5]wybrane dane finansowe 1'!#REF!</definedName>
    <definedName name="_u2f0tl4y2e" localSheetId="20">'[5]wybrane dane finansowe 1'!#REF!</definedName>
    <definedName name="_u2f0tl4y2e">'[5]wybrane dane finansowe 1'!#REF!</definedName>
    <definedName name="_u2m2td4y22l" localSheetId="2">'[5]wybrane dane finansowe 1'!#REF!</definedName>
    <definedName name="_u2m2td4y22l" localSheetId="5">'[5]wybrane dane finansowe 1'!#REF!</definedName>
    <definedName name="_u2m2td4y22l" localSheetId="1">'[5]wybrane dane finansowe 1'!#REF!</definedName>
    <definedName name="_u2m2td4y22l" localSheetId="4">'[5]wybrane dane finansowe 1'!#REF!</definedName>
    <definedName name="_u2m2td4y22l" localSheetId="10">'[5]wybrane dane finansowe 1'!#REF!</definedName>
    <definedName name="_u2m2td4y22l" localSheetId="19">'[5]wybrane dane finansowe 1'!#REF!</definedName>
    <definedName name="_u2m2td4y22l" localSheetId="20">'[5]wybrane dane finansowe 1'!#REF!</definedName>
    <definedName name="_u2m2td4y22l">'[5]wybrane dane finansowe 1'!#REF!</definedName>
    <definedName name="_u2xx8954jm" localSheetId="2">'[5]wybrane dane finansowe 1'!#REF!</definedName>
    <definedName name="_u2xx8954jm" localSheetId="5">'[5]wybrane dane finansowe 1'!#REF!</definedName>
    <definedName name="_u2xx8954jm" localSheetId="1">'[5]wybrane dane finansowe 1'!#REF!</definedName>
    <definedName name="_u2xx8954jm" localSheetId="4">'[5]wybrane dane finansowe 1'!#REF!</definedName>
    <definedName name="_u2xx8954jm" localSheetId="10">'[5]wybrane dane finansowe 1'!#REF!</definedName>
    <definedName name="_u2xx8954jm" localSheetId="19">'[5]wybrane dane finansowe 1'!#REF!</definedName>
    <definedName name="_u2xx8954jm" localSheetId="20">'[5]wybrane dane finansowe 1'!#REF!</definedName>
    <definedName name="_u2xx8954jm">'[5]wybrane dane finansowe 1'!#REF!</definedName>
    <definedName name="_u3k7ea4x9d" localSheetId="2">#REF!</definedName>
    <definedName name="_u3k7ea4x9d" localSheetId="4">#REF!</definedName>
    <definedName name="_u3k7ea4x9d" localSheetId="10">#REF!</definedName>
    <definedName name="_u3k7ea4x9d" localSheetId="19">#REF!</definedName>
    <definedName name="_u3k7ea4x9d">#REF!</definedName>
    <definedName name="_u667qb4zl8" localSheetId="2">'[5]wybrane dane finansowe 1'!#REF!</definedName>
    <definedName name="_u667qb4zl8" localSheetId="5">'[5]wybrane dane finansowe 1'!#REF!</definedName>
    <definedName name="_u667qb4zl8" localSheetId="1">'[5]wybrane dane finansowe 1'!#REF!</definedName>
    <definedName name="_u667qb4zl8" localSheetId="4">'[5]wybrane dane finansowe 1'!#REF!</definedName>
    <definedName name="_u667qb4zl8" localSheetId="10">'[5]wybrane dane finansowe 1'!#REF!</definedName>
    <definedName name="_u667qb4zl8" localSheetId="19">'[5]wybrane dane finansowe 1'!#REF!</definedName>
    <definedName name="_u667qb4zl8" localSheetId="20">'[5]wybrane dane finansowe 1'!#REF!</definedName>
    <definedName name="_u667qb4zl8">'[5]wybrane dane finansowe 1'!#REF!</definedName>
    <definedName name="_u9ta0154j1e" localSheetId="2">'[5]wybrane dane finansowe 1'!#REF!</definedName>
    <definedName name="_u9ta0154j1e" localSheetId="5">'[5]wybrane dane finansowe 1'!#REF!</definedName>
    <definedName name="_u9ta0154j1e" localSheetId="1">'[5]wybrane dane finansowe 1'!#REF!</definedName>
    <definedName name="_u9ta0154j1e" localSheetId="4">'[5]wybrane dane finansowe 1'!#REF!</definedName>
    <definedName name="_u9ta0154j1e" localSheetId="10">'[5]wybrane dane finansowe 1'!#REF!</definedName>
    <definedName name="_u9ta0154j1e" localSheetId="19">'[5]wybrane dane finansowe 1'!#REF!</definedName>
    <definedName name="_u9ta0154j1e" localSheetId="20">'[5]wybrane dane finansowe 1'!#REF!</definedName>
    <definedName name="_u9ta0154j1e">'[5]wybrane dane finansowe 1'!#REF!</definedName>
    <definedName name="_uauvaf4y235" localSheetId="2">'[5]wybrane dane finansowe 1'!#REF!</definedName>
    <definedName name="_uauvaf4y235" localSheetId="5">'[5]wybrane dane finansowe 1'!#REF!</definedName>
    <definedName name="_uauvaf4y235" localSheetId="1">'[5]wybrane dane finansowe 1'!#REF!</definedName>
    <definedName name="_uauvaf4y235" localSheetId="4">'[5]wybrane dane finansowe 1'!#REF!</definedName>
    <definedName name="_uauvaf4y235" localSheetId="10">'[5]wybrane dane finansowe 1'!#REF!</definedName>
    <definedName name="_uauvaf4y235" localSheetId="19">'[5]wybrane dane finansowe 1'!#REF!</definedName>
    <definedName name="_uauvaf4y235" localSheetId="20">'[5]wybrane dane finansowe 1'!#REF!</definedName>
    <definedName name="_uauvaf4y235">'[5]wybrane dane finansowe 1'!#REF!</definedName>
    <definedName name="_ud807u5361j" localSheetId="2">'[5]wybrane dane finansowe 1'!#REF!</definedName>
    <definedName name="_ud807u5361j" localSheetId="5">'[5]wybrane dane finansowe 1'!#REF!</definedName>
    <definedName name="_ud807u5361j" localSheetId="1">'[5]wybrane dane finansowe 1'!#REF!</definedName>
    <definedName name="_ud807u5361j" localSheetId="4">'[5]wybrane dane finansowe 1'!#REF!</definedName>
    <definedName name="_ud807u5361j" localSheetId="10">'[5]wybrane dane finansowe 1'!#REF!</definedName>
    <definedName name="_ud807u5361j" localSheetId="19">'[5]wybrane dane finansowe 1'!#REF!</definedName>
    <definedName name="_ud807u5361j" localSheetId="20">'[5]wybrane dane finansowe 1'!#REF!</definedName>
    <definedName name="_ud807u5361j">'[5]wybrane dane finansowe 1'!#REF!</definedName>
    <definedName name="_udlnpz4y2w" localSheetId="2">'[5]wybrane dane finansowe 1'!#REF!</definedName>
    <definedName name="_udlnpz4y2w" localSheetId="5">'[5]wybrane dane finansowe 1'!#REF!</definedName>
    <definedName name="_udlnpz4y2w" localSheetId="1">'[5]wybrane dane finansowe 1'!#REF!</definedName>
    <definedName name="_udlnpz4y2w" localSheetId="4">'[5]wybrane dane finansowe 1'!#REF!</definedName>
    <definedName name="_udlnpz4y2w" localSheetId="10">'[5]wybrane dane finansowe 1'!#REF!</definedName>
    <definedName name="_udlnpz4y2w" localSheetId="19">'[5]wybrane dane finansowe 1'!#REF!</definedName>
    <definedName name="_udlnpz4y2w" localSheetId="20">'[5]wybrane dane finansowe 1'!#REF!</definedName>
    <definedName name="_udlnpz4y2w">'[5]wybrane dane finansowe 1'!#REF!</definedName>
    <definedName name="_ue9ag850m1k" localSheetId="2">'[5]wybrane dane finansowe 1'!#REF!</definedName>
    <definedName name="_ue9ag850m1k" localSheetId="5">'[5]wybrane dane finansowe 1'!#REF!</definedName>
    <definedName name="_ue9ag850m1k" localSheetId="1">'[5]wybrane dane finansowe 1'!#REF!</definedName>
    <definedName name="_ue9ag850m1k" localSheetId="4">'[5]wybrane dane finansowe 1'!#REF!</definedName>
    <definedName name="_ue9ag850m1k" localSheetId="10">'[5]wybrane dane finansowe 1'!#REF!</definedName>
    <definedName name="_ue9ag850m1k" localSheetId="19">'[5]wybrane dane finansowe 1'!#REF!</definedName>
    <definedName name="_ue9ag850m1k" localSheetId="20">'[5]wybrane dane finansowe 1'!#REF!</definedName>
    <definedName name="_ue9ag850m1k">'[5]wybrane dane finansowe 1'!#REF!</definedName>
    <definedName name="_ugsjyh53q1b" localSheetId="2">'[5]wybrane dane finansowe 1'!#REF!</definedName>
    <definedName name="_ugsjyh53q1b" localSheetId="5">'[5]wybrane dane finansowe 1'!#REF!</definedName>
    <definedName name="_ugsjyh53q1b" localSheetId="1">'[5]wybrane dane finansowe 1'!#REF!</definedName>
    <definedName name="_ugsjyh53q1b" localSheetId="4">'[5]wybrane dane finansowe 1'!#REF!</definedName>
    <definedName name="_ugsjyh53q1b" localSheetId="10">'[5]wybrane dane finansowe 1'!#REF!</definedName>
    <definedName name="_ugsjyh53q1b" localSheetId="19">'[5]wybrane dane finansowe 1'!#REF!</definedName>
    <definedName name="_ugsjyh53q1b" localSheetId="20">'[5]wybrane dane finansowe 1'!#REF!</definedName>
    <definedName name="_ugsjyh53q1b">'[5]wybrane dane finansowe 1'!#REF!</definedName>
    <definedName name="_ujb1c9536h" localSheetId="2">'[5]wybrane dane finansowe 1'!#REF!</definedName>
    <definedName name="_ujb1c9536h" localSheetId="5">'[5]wybrane dane finansowe 1'!#REF!</definedName>
    <definedName name="_ujb1c9536h" localSheetId="1">'[5]wybrane dane finansowe 1'!#REF!</definedName>
    <definedName name="_ujb1c9536h" localSheetId="4">'[5]wybrane dane finansowe 1'!#REF!</definedName>
    <definedName name="_ujb1c9536h" localSheetId="10">'[5]wybrane dane finansowe 1'!#REF!</definedName>
    <definedName name="_ujb1c9536h" localSheetId="19">'[5]wybrane dane finansowe 1'!#REF!</definedName>
    <definedName name="_ujb1c9536h" localSheetId="20">'[5]wybrane dane finansowe 1'!#REF!</definedName>
    <definedName name="_ujb1c9536h">'[5]wybrane dane finansowe 1'!#REF!</definedName>
    <definedName name="_ujlgl050ma" localSheetId="2">'[5]wybrane dane finansowe 1'!#REF!</definedName>
    <definedName name="_ujlgl050ma" localSheetId="5">'[5]wybrane dane finansowe 1'!#REF!</definedName>
    <definedName name="_ujlgl050ma" localSheetId="1">'[5]wybrane dane finansowe 1'!#REF!</definedName>
    <definedName name="_ujlgl050ma" localSheetId="4">'[5]wybrane dane finansowe 1'!#REF!</definedName>
    <definedName name="_ujlgl050ma" localSheetId="10">'[5]wybrane dane finansowe 1'!#REF!</definedName>
    <definedName name="_ujlgl050ma" localSheetId="19">'[5]wybrane dane finansowe 1'!#REF!</definedName>
    <definedName name="_ujlgl050ma" localSheetId="20">'[5]wybrane dane finansowe 1'!#REF!</definedName>
    <definedName name="_ujlgl050ma">'[5]wybrane dane finansowe 1'!#REF!</definedName>
    <definedName name="_ujq1nc4y22y" localSheetId="2">'[5]wybrane dane finansowe 1'!#REF!</definedName>
    <definedName name="_ujq1nc4y22y" localSheetId="5">'[5]wybrane dane finansowe 1'!#REF!</definedName>
    <definedName name="_ujq1nc4y22y" localSheetId="1">'[5]wybrane dane finansowe 1'!#REF!</definedName>
    <definedName name="_ujq1nc4y22y" localSheetId="4">'[5]wybrane dane finansowe 1'!#REF!</definedName>
    <definedName name="_ujq1nc4y22y" localSheetId="10">'[5]wybrane dane finansowe 1'!#REF!</definedName>
    <definedName name="_ujq1nc4y22y" localSheetId="19">'[5]wybrane dane finansowe 1'!#REF!</definedName>
    <definedName name="_ujq1nc4y22y" localSheetId="20">'[5]wybrane dane finansowe 1'!#REF!</definedName>
    <definedName name="_ujq1nc4y22y">'[5]wybrane dane finansowe 1'!#REF!</definedName>
    <definedName name="_ujtqsb50727" localSheetId="2">'[5]wybrane dane finansowe 1'!#REF!</definedName>
    <definedName name="_ujtqsb50727" localSheetId="5">'[5]wybrane dane finansowe 1'!#REF!</definedName>
    <definedName name="_ujtqsb50727" localSheetId="1">'[5]wybrane dane finansowe 1'!#REF!</definedName>
    <definedName name="_ujtqsb50727" localSheetId="4">'[5]wybrane dane finansowe 1'!#REF!</definedName>
    <definedName name="_ujtqsb50727" localSheetId="10">'[5]wybrane dane finansowe 1'!#REF!</definedName>
    <definedName name="_ujtqsb50727" localSheetId="19">'[5]wybrane dane finansowe 1'!#REF!</definedName>
    <definedName name="_ujtqsb50727" localSheetId="20">'[5]wybrane dane finansowe 1'!#REF!</definedName>
    <definedName name="_ujtqsb50727">'[5]wybrane dane finansowe 1'!#REF!</definedName>
    <definedName name="_uk11pr518p" localSheetId="2">'[5]wybrane dane finansowe 1'!#REF!</definedName>
    <definedName name="_uk11pr518p" localSheetId="5">'[5]wybrane dane finansowe 1'!#REF!</definedName>
    <definedName name="_uk11pr518p" localSheetId="1">'[5]wybrane dane finansowe 1'!#REF!</definedName>
    <definedName name="_uk11pr518p" localSheetId="4">'[5]wybrane dane finansowe 1'!#REF!</definedName>
    <definedName name="_uk11pr518p" localSheetId="10">'[5]wybrane dane finansowe 1'!#REF!</definedName>
    <definedName name="_uk11pr518p" localSheetId="19">'[5]wybrane dane finansowe 1'!#REF!</definedName>
    <definedName name="_uk11pr518p" localSheetId="20">'[5]wybrane dane finansowe 1'!#REF!</definedName>
    <definedName name="_uk11pr518p">'[5]wybrane dane finansowe 1'!#REF!</definedName>
    <definedName name="_uminnf4zlq" localSheetId="2">'[5]wybrane dane finansowe 1'!#REF!</definedName>
    <definedName name="_uminnf4zlq" localSheetId="5">'[5]wybrane dane finansowe 1'!#REF!</definedName>
    <definedName name="_uminnf4zlq" localSheetId="1">'[5]wybrane dane finansowe 1'!#REF!</definedName>
    <definedName name="_uminnf4zlq" localSheetId="4">'[5]wybrane dane finansowe 1'!#REF!</definedName>
    <definedName name="_uminnf4zlq" localSheetId="10">'[5]wybrane dane finansowe 1'!#REF!</definedName>
    <definedName name="_uminnf4zlq" localSheetId="19">'[5]wybrane dane finansowe 1'!#REF!</definedName>
    <definedName name="_uminnf4zlq" localSheetId="20">'[5]wybrane dane finansowe 1'!#REF!</definedName>
    <definedName name="_uminnf4zlq">'[5]wybrane dane finansowe 1'!#REF!</definedName>
    <definedName name="_UNI1" localSheetId="2">#REF!</definedName>
    <definedName name="_UNI1" localSheetId="4">#REF!</definedName>
    <definedName name="_UNI1" localSheetId="10">#REF!</definedName>
    <definedName name="_UNI1" localSheetId="19">#REF!</definedName>
    <definedName name="_UNI1">#REF!</definedName>
    <definedName name="_UNI2" localSheetId="2">#REF!</definedName>
    <definedName name="_UNI2" localSheetId="4">#REF!</definedName>
    <definedName name="_UNI2" localSheetId="10">#REF!</definedName>
    <definedName name="_UNI2" localSheetId="19">#REF!</definedName>
    <definedName name="_UNI2">#REF!</definedName>
    <definedName name="_uny4ga536u" localSheetId="2">'[5]wybrane dane finansowe 1'!#REF!</definedName>
    <definedName name="_uny4ga536u" localSheetId="5">'[5]wybrane dane finansowe 1'!#REF!</definedName>
    <definedName name="_uny4ga536u" localSheetId="1">'[5]wybrane dane finansowe 1'!#REF!</definedName>
    <definedName name="_uny4ga536u" localSheetId="4">'[5]wybrane dane finansowe 1'!#REF!</definedName>
    <definedName name="_uny4ga536u" localSheetId="10">'[5]wybrane dane finansowe 1'!#REF!</definedName>
    <definedName name="_uny4ga536u" localSheetId="19">'[5]wybrane dane finansowe 1'!#REF!</definedName>
    <definedName name="_uny4ga536u" localSheetId="20">'[5]wybrane dane finansowe 1'!#REF!</definedName>
    <definedName name="_uny4ga536u">'[5]wybrane dane finansowe 1'!#REF!</definedName>
    <definedName name="_uqnj6753q1m" localSheetId="2">'[5]wybrane dane finansowe 1'!#REF!</definedName>
    <definedName name="_uqnj6753q1m" localSheetId="5">'[5]wybrane dane finansowe 1'!#REF!</definedName>
    <definedName name="_uqnj6753q1m" localSheetId="1">'[5]wybrane dane finansowe 1'!#REF!</definedName>
    <definedName name="_uqnj6753q1m" localSheetId="4">'[5]wybrane dane finansowe 1'!#REF!</definedName>
    <definedName name="_uqnj6753q1m" localSheetId="10">'[5]wybrane dane finansowe 1'!#REF!</definedName>
    <definedName name="_uqnj6753q1m" localSheetId="19">'[5]wybrane dane finansowe 1'!#REF!</definedName>
    <definedName name="_uqnj6753q1m" localSheetId="20">'[5]wybrane dane finansowe 1'!#REF!</definedName>
    <definedName name="_uqnj6753q1m">'[5]wybrane dane finansowe 1'!#REF!</definedName>
    <definedName name="_uutp5g51827" localSheetId="2">'[5]wybrane dane finansowe 1'!#REF!</definedName>
    <definedName name="_uutp5g51827" localSheetId="5">'[5]wybrane dane finansowe 1'!#REF!</definedName>
    <definedName name="_uutp5g51827" localSheetId="1">'[5]wybrane dane finansowe 1'!#REF!</definedName>
    <definedName name="_uutp5g51827" localSheetId="4">'[5]wybrane dane finansowe 1'!#REF!</definedName>
    <definedName name="_uutp5g51827" localSheetId="10">'[5]wybrane dane finansowe 1'!#REF!</definedName>
    <definedName name="_uutp5g51827" localSheetId="19">'[5]wybrane dane finansowe 1'!#REF!</definedName>
    <definedName name="_uutp5g51827" localSheetId="20">'[5]wybrane dane finansowe 1'!#REF!</definedName>
    <definedName name="_uutp5g51827">'[5]wybrane dane finansowe 1'!#REF!</definedName>
    <definedName name="_uvraq15181c" localSheetId="2">'[5]wybrane dane finansowe 1'!#REF!</definedName>
    <definedName name="_uvraq15181c" localSheetId="5">'[5]wybrane dane finansowe 1'!#REF!</definedName>
    <definedName name="_uvraq15181c" localSheetId="1">'[5]wybrane dane finansowe 1'!#REF!</definedName>
    <definedName name="_uvraq15181c" localSheetId="4">'[5]wybrane dane finansowe 1'!#REF!</definedName>
    <definedName name="_uvraq15181c" localSheetId="10">'[5]wybrane dane finansowe 1'!#REF!</definedName>
    <definedName name="_uvraq15181c" localSheetId="19">'[5]wybrane dane finansowe 1'!#REF!</definedName>
    <definedName name="_uvraq15181c" localSheetId="20">'[5]wybrane dane finansowe 1'!#REF!</definedName>
    <definedName name="_uvraq15181c">'[5]wybrane dane finansowe 1'!#REF!</definedName>
    <definedName name="_uxkeon53q2r" localSheetId="2">'[5]wybrane dane finansowe 1'!#REF!</definedName>
    <definedName name="_uxkeon53q2r" localSheetId="5">'[5]wybrane dane finansowe 1'!#REF!</definedName>
    <definedName name="_uxkeon53q2r" localSheetId="1">'[5]wybrane dane finansowe 1'!#REF!</definedName>
    <definedName name="_uxkeon53q2r" localSheetId="4">'[5]wybrane dane finansowe 1'!#REF!</definedName>
    <definedName name="_uxkeon53q2r" localSheetId="10">'[5]wybrane dane finansowe 1'!#REF!</definedName>
    <definedName name="_uxkeon53q2r" localSheetId="19">'[5]wybrane dane finansowe 1'!#REF!</definedName>
    <definedName name="_uxkeon53q2r" localSheetId="20">'[5]wybrane dane finansowe 1'!#REF!</definedName>
    <definedName name="_uxkeon53q2r">'[5]wybrane dane finansowe 1'!#REF!</definedName>
    <definedName name="_v04hqf4zl1q" localSheetId="2">'[5]wybrane dane finansowe 1'!#REF!</definedName>
    <definedName name="_v04hqf4zl1q" localSheetId="5">'[5]wybrane dane finansowe 1'!#REF!</definedName>
    <definedName name="_v04hqf4zl1q" localSheetId="1">'[5]wybrane dane finansowe 1'!#REF!</definedName>
    <definedName name="_v04hqf4zl1q" localSheetId="4">'[5]wybrane dane finansowe 1'!#REF!</definedName>
    <definedName name="_v04hqf4zl1q" localSheetId="10">'[5]wybrane dane finansowe 1'!#REF!</definedName>
    <definedName name="_v04hqf4zl1q" localSheetId="19">'[5]wybrane dane finansowe 1'!#REF!</definedName>
    <definedName name="_v04hqf4zl1q" localSheetId="20">'[5]wybrane dane finansowe 1'!#REF!</definedName>
    <definedName name="_v04hqf4zl1q">'[5]wybrane dane finansowe 1'!#REF!</definedName>
    <definedName name="_v1k63853q1w" localSheetId="2">'[5]wybrane dane finansowe 1'!#REF!</definedName>
    <definedName name="_v1k63853q1w" localSheetId="5">'[5]wybrane dane finansowe 1'!#REF!</definedName>
    <definedName name="_v1k63853q1w" localSheetId="1">'[5]wybrane dane finansowe 1'!#REF!</definedName>
    <definedName name="_v1k63853q1w" localSheetId="4">'[5]wybrane dane finansowe 1'!#REF!</definedName>
    <definedName name="_v1k63853q1w" localSheetId="10">'[5]wybrane dane finansowe 1'!#REF!</definedName>
    <definedName name="_v1k63853q1w" localSheetId="19">'[5]wybrane dane finansowe 1'!#REF!</definedName>
    <definedName name="_v1k63853q1w" localSheetId="20">'[5]wybrane dane finansowe 1'!#REF!</definedName>
    <definedName name="_v1k63853q1w">'[5]wybrane dane finansowe 1'!#REF!</definedName>
    <definedName name="_v2j9jl53qk" localSheetId="2">'[5]wybrane dane finansowe 1'!#REF!</definedName>
    <definedName name="_v2j9jl53qk" localSheetId="5">'[5]wybrane dane finansowe 1'!#REF!</definedName>
    <definedName name="_v2j9jl53qk" localSheetId="1">'[5]wybrane dane finansowe 1'!#REF!</definedName>
    <definedName name="_v2j9jl53qk" localSheetId="4">'[5]wybrane dane finansowe 1'!#REF!</definedName>
    <definedName name="_v2j9jl53qk" localSheetId="10">'[5]wybrane dane finansowe 1'!#REF!</definedName>
    <definedName name="_v2j9jl53qk" localSheetId="19">'[5]wybrane dane finansowe 1'!#REF!</definedName>
    <definedName name="_v2j9jl53qk" localSheetId="20">'[5]wybrane dane finansowe 1'!#REF!</definedName>
    <definedName name="_v2j9jl53qk">'[5]wybrane dane finansowe 1'!#REF!</definedName>
    <definedName name="_v3dvon54j8" localSheetId="2">'[5]wybrane dane finansowe 1'!#REF!</definedName>
    <definedName name="_v3dvon54j8" localSheetId="5">'[5]wybrane dane finansowe 1'!#REF!</definedName>
    <definedName name="_v3dvon54j8" localSheetId="1">'[5]wybrane dane finansowe 1'!#REF!</definedName>
    <definedName name="_v3dvon54j8" localSheetId="4">'[5]wybrane dane finansowe 1'!#REF!</definedName>
    <definedName name="_v3dvon54j8" localSheetId="10">'[5]wybrane dane finansowe 1'!#REF!</definedName>
    <definedName name="_v3dvon54j8" localSheetId="19">'[5]wybrane dane finansowe 1'!#REF!</definedName>
    <definedName name="_v3dvon54j8" localSheetId="20">'[5]wybrane dane finansowe 1'!#REF!</definedName>
    <definedName name="_v3dvon54j8">'[5]wybrane dane finansowe 1'!#REF!</definedName>
    <definedName name="_v4821t53q2u" localSheetId="2">'[5]wybrane dane finansowe 1'!#REF!</definedName>
    <definedName name="_v4821t53q2u" localSheetId="5">'[5]wybrane dane finansowe 1'!#REF!</definedName>
    <definedName name="_v4821t53q2u" localSheetId="1">'[5]wybrane dane finansowe 1'!#REF!</definedName>
    <definedName name="_v4821t53q2u" localSheetId="4">'[5]wybrane dane finansowe 1'!#REF!</definedName>
    <definedName name="_v4821t53q2u" localSheetId="10">'[5]wybrane dane finansowe 1'!#REF!</definedName>
    <definedName name="_v4821t53q2u" localSheetId="19">'[5]wybrane dane finansowe 1'!#REF!</definedName>
    <definedName name="_v4821t53q2u" localSheetId="20">'[5]wybrane dane finansowe 1'!#REF!</definedName>
    <definedName name="_v4821t53q2u">'[5]wybrane dane finansowe 1'!#REF!</definedName>
    <definedName name="_v9to0a4y21c" localSheetId="2">'[5]wybrane dane finansowe 1'!#REF!</definedName>
    <definedName name="_v9to0a4y21c" localSheetId="5">'[5]wybrane dane finansowe 1'!#REF!</definedName>
    <definedName name="_v9to0a4y21c" localSheetId="1">'[5]wybrane dane finansowe 1'!#REF!</definedName>
    <definedName name="_v9to0a4y21c" localSheetId="4">'[5]wybrane dane finansowe 1'!#REF!</definedName>
    <definedName name="_v9to0a4y21c" localSheetId="10">'[5]wybrane dane finansowe 1'!#REF!</definedName>
    <definedName name="_v9to0a4y21c" localSheetId="19">'[5]wybrane dane finansowe 1'!#REF!</definedName>
    <definedName name="_v9to0a4y21c" localSheetId="20">'[5]wybrane dane finansowe 1'!#REF!</definedName>
    <definedName name="_v9to0a4y21c">'[5]wybrane dane finansowe 1'!#REF!</definedName>
    <definedName name="_vaph2g54j23" localSheetId="2">'[5]wybrane dane finansowe 1'!#REF!</definedName>
    <definedName name="_vaph2g54j23" localSheetId="5">'[5]wybrane dane finansowe 1'!#REF!</definedName>
    <definedName name="_vaph2g54j23" localSheetId="1">'[5]wybrane dane finansowe 1'!#REF!</definedName>
    <definedName name="_vaph2g54j23" localSheetId="4">'[5]wybrane dane finansowe 1'!#REF!</definedName>
    <definedName name="_vaph2g54j23" localSheetId="10">'[5]wybrane dane finansowe 1'!#REF!</definedName>
    <definedName name="_vaph2g54j23" localSheetId="19">'[5]wybrane dane finansowe 1'!#REF!</definedName>
    <definedName name="_vaph2g54j23" localSheetId="20">'[5]wybrane dane finansowe 1'!#REF!</definedName>
    <definedName name="_vaph2g54j23">'[5]wybrane dane finansowe 1'!#REF!</definedName>
    <definedName name="_vasdfx50719" localSheetId="2">'[5]wybrane dane finansowe 1'!#REF!</definedName>
    <definedName name="_vasdfx50719" localSheetId="5">'[5]wybrane dane finansowe 1'!#REF!</definedName>
    <definedName name="_vasdfx50719" localSheetId="1">'[5]wybrane dane finansowe 1'!#REF!</definedName>
    <definedName name="_vasdfx50719" localSheetId="4">'[5]wybrane dane finansowe 1'!#REF!</definedName>
    <definedName name="_vasdfx50719" localSheetId="10">'[5]wybrane dane finansowe 1'!#REF!</definedName>
    <definedName name="_vasdfx50719" localSheetId="19">'[5]wybrane dane finansowe 1'!#REF!</definedName>
    <definedName name="_vasdfx50719" localSheetId="20">'[5]wybrane dane finansowe 1'!#REF!</definedName>
    <definedName name="_vasdfx50719">'[5]wybrane dane finansowe 1'!#REF!</definedName>
    <definedName name="_vbyllv54j9" localSheetId="2">'[5]wybrane dane finansowe 1'!#REF!</definedName>
    <definedName name="_vbyllv54j9" localSheetId="5">'[5]wybrane dane finansowe 1'!#REF!</definedName>
    <definedName name="_vbyllv54j9" localSheetId="1">'[5]wybrane dane finansowe 1'!#REF!</definedName>
    <definedName name="_vbyllv54j9" localSheetId="4">'[5]wybrane dane finansowe 1'!#REF!</definedName>
    <definedName name="_vbyllv54j9" localSheetId="10">'[5]wybrane dane finansowe 1'!#REF!</definedName>
    <definedName name="_vbyllv54j9" localSheetId="19">'[5]wybrane dane finansowe 1'!#REF!</definedName>
    <definedName name="_vbyllv54j9" localSheetId="20">'[5]wybrane dane finansowe 1'!#REF!</definedName>
    <definedName name="_vbyllv54j9">'[5]wybrane dane finansowe 1'!#REF!</definedName>
    <definedName name="_vfnm1s5071o" localSheetId="2">'[5]wybrane dane finansowe 1'!#REF!</definedName>
    <definedName name="_vfnm1s5071o" localSheetId="5">'[5]wybrane dane finansowe 1'!#REF!</definedName>
    <definedName name="_vfnm1s5071o" localSheetId="1">'[5]wybrane dane finansowe 1'!#REF!</definedName>
    <definedName name="_vfnm1s5071o" localSheetId="4">'[5]wybrane dane finansowe 1'!#REF!</definedName>
    <definedName name="_vfnm1s5071o" localSheetId="10">'[5]wybrane dane finansowe 1'!#REF!</definedName>
    <definedName name="_vfnm1s5071o" localSheetId="19">'[5]wybrane dane finansowe 1'!#REF!</definedName>
    <definedName name="_vfnm1s5071o" localSheetId="20">'[5]wybrane dane finansowe 1'!#REF!</definedName>
    <definedName name="_vfnm1s5071o">'[5]wybrane dane finansowe 1'!#REF!</definedName>
    <definedName name="_vg0oqp51812" localSheetId="2">'[5]wybrane dane finansowe 1'!#REF!</definedName>
    <definedName name="_vg0oqp51812" localSheetId="5">'[5]wybrane dane finansowe 1'!#REF!</definedName>
    <definedName name="_vg0oqp51812" localSheetId="1">'[5]wybrane dane finansowe 1'!#REF!</definedName>
    <definedName name="_vg0oqp51812" localSheetId="4">'[5]wybrane dane finansowe 1'!#REF!</definedName>
    <definedName name="_vg0oqp51812" localSheetId="10">'[5]wybrane dane finansowe 1'!#REF!</definedName>
    <definedName name="_vg0oqp51812" localSheetId="19">'[5]wybrane dane finansowe 1'!#REF!</definedName>
    <definedName name="_vg0oqp51812" localSheetId="20">'[5]wybrane dane finansowe 1'!#REF!</definedName>
    <definedName name="_vg0oqp51812">'[5]wybrane dane finansowe 1'!#REF!</definedName>
    <definedName name="_vgr6m350723" localSheetId="2">'[5]wybrane dane finansowe 1'!#REF!</definedName>
    <definedName name="_vgr6m350723" localSheetId="5">'[5]wybrane dane finansowe 1'!#REF!</definedName>
    <definedName name="_vgr6m350723" localSheetId="1">'[5]wybrane dane finansowe 1'!#REF!</definedName>
    <definedName name="_vgr6m350723" localSheetId="4">'[5]wybrane dane finansowe 1'!#REF!</definedName>
    <definedName name="_vgr6m350723" localSheetId="10">'[5]wybrane dane finansowe 1'!#REF!</definedName>
    <definedName name="_vgr6m350723" localSheetId="19">'[5]wybrane dane finansowe 1'!#REF!</definedName>
    <definedName name="_vgr6m350723" localSheetId="20">'[5]wybrane dane finansowe 1'!#REF!</definedName>
    <definedName name="_vgr6m350723">'[5]wybrane dane finansowe 1'!#REF!</definedName>
    <definedName name="_vidt1i4y21b" localSheetId="2">'[5]wybrane dane finansowe 1'!#REF!</definedName>
    <definedName name="_vidt1i4y21b" localSheetId="5">'[5]wybrane dane finansowe 1'!#REF!</definedName>
    <definedName name="_vidt1i4y21b" localSheetId="1">'[5]wybrane dane finansowe 1'!#REF!</definedName>
    <definedName name="_vidt1i4y21b" localSheetId="4">'[5]wybrane dane finansowe 1'!#REF!</definedName>
    <definedName name="_vidt1i4y21b" localSheetId="10">'[5]wybrane dane finansowe 1'!#REF!</definedName>
    <definedName name="_vidt1i4y21b" localSheetId="19">'[5]wybrane dane finansowe 1'!#REF!</definedName>
    <definedName name="_vidt1i4y21b" localSheetId="20">'[5]wybrane dane finansowe 1'!#REF!</definedName>
    <definedName name="_vidt1i4y21b">'[5]wybrane dane finansowe 1'!#REF!</definedName>
    <definedName name="_viy5qq54jv" localSheetId="2">'[5]wybrane dane finansowe 1'!#REF!</definedName>
    <definedName name="_viy5qq54jv" localSheetId="5">'[5]wybrane dane finansowe 1'!#REF!</definedName>
    <definedName name="_viy5qq54jv" localSheetId="1">'[5]wybrane dane finansowe 1'!#REF!</definedName>
    <definedName name="_viy5qq54jv" localSheetId="4">'[5]wybrane dane finansowe 1'!#REF!</definedName>
    <definedName name="_viy5qq54jv" localSheetId="10">'[5]wybrane dane finansowe 1'!#REF!</definedName>
    <definedName name="_viy5qq54jv" localSheetId="19">'[5]wybrane dane finansowe 1'!#REF!</definedName>
    <definedName name="_viy5qq54jv" localSheetId="20">'[5]wybrane dane finansowe 1'!#REF!</definedName>
    <definedName name="_viy5qq54jv">'[5]wybrane dane finansowe 1'!#REF!</definedName>
    <definedName name="_vjf0ow5361i" localSheetId="2">'[5]wybrane dane finansowe 1'!#REF!</definedName>
    <definedName name="_vjf0ow5361i" localSheetId="5">'[5]wybrane dane finansowe 1'!#REF!</definedName>
    <definedName name="_vjf0ow5361i" localSheetId="1">'[5]wybrane dane finansowe 1'!#REF!</definedName>
    <definedName name="_vjf0ow5361i" localSheetId="4">'[5]wybrane dane finansowe 1'!#REF!</definedName>
    <definedName name="_vjf0ow5361i" localSheetId="10">'[5]wybrane dane finansowe 1'!#REF!</definedName>
    <definedName name="_vjf0ow5361i" localSheetId="19">'[5]wybrane dane finansowe 1'!#REF!</definedName>
    <definedName name="_vjf0ow5361i" localSheetId="20">'[5]wybrane dane finansowe 1'!#REF!</definedName>
    <definedName name="_vjf0ow5361i">'[5]wybrane dane finansowe 1'!#REF!</definedName>
    <definedName name="_vkt11g4zl18" localSheetId="2">'[5]wybrane dane finansowe 1'!#REF!</definedName>
    <definedName name="_vkt11g4zl18" localSheetId="5">'[5]wybrane dane finansowe 1'!#REF!</definedName>
    <definedName name="_vkt11g4zl18" localSheetId="1">'[5]wybrane dane finansowe 1'!#REF!</definedName>
    <definedName name="_vkt11g4zl18" localSheetId="4">'[5]wybrane dane finansowe 1'!#REF!</definedName>
    <definedName name="_vkt11g4zl18" localSheetId="10">'[5]wybrane dane finansowe 1'!#REF!</definedName>
    <definedName name="_vkt11g4zl18" localSheetId="19">'[5]wybrane dane finansowe 1'!#REF!</definedName>
    <definedName name="_vkt11g4zl18" localSheetId="20">'[5]wybrane dane finansowe 1'!#REF!</definedName>
    <definedName name="_vkt11g4zl18">'[5]wybrane dane finansowe 1'!#REF!</definedName>
    <definedName name="_vlt2x353qj" localSheetId="2">'[5]wybrane dane finansowe 1'!#REF!</definedName>
    <definedName name="_vlt2x353qj" localSheetId="5">'[5]wybrane dane finansowe 1'!#REF!</definedName>
    <definedName name="_vlt2x353qj" localSheetId="1">'[5]wybrane dane finansowe 1'!#REF!</definedName>
    <definedName name="_vlt2x353qj" localSheetId="4">'[5]wybrane dane finansowe 1'!#REF!</definedName>
    <definedName name="_vlt2x353qj" localSheetId="10">'[5]wybrane dane finansowe 1'!#REF!</definedName>
    <definedName name="_vlt2x353qj" localSheetId="19">'[5]wybrane dane finansowe 1'!#REF!</definedName>
    <definedName name="_vlt2x353qj" localSheetId="20">'[5]wybrane dane finansowe 1'!#REF!</definedName>
    <definedName name="_vlt2x353qj">'[5]wybrane dane finansowe 1'!#REF!</definedName>
    <definedName name="_vm2w7k5368" localSheetId="2">'[5]wybrane dane finansowe 1'!#REF!</definedName>
    <definedName name="_vm2w7k5368" localSheetId="5">'[5]wybrane dane finansowe 1'!#REF!</definedName>
    <definedName name="_vm2w7k5368" localSheetId="1">'[5]wybrane dane finansowe 1'!#REF!</definedName>
    <definedName name="_vm2w7k5368" localSheetId="4">'[5]wybrane dane finansowe 1'!#REF!</definedName>
    <definedName name="_vm2w7k5368" localSheetId="10">'[5]wybrane dane finansowe 1'!#REF!</definedName>
    <definedName name="_vm2w7k5368" localSheetId="19">'[5]wybrane dane finansowe 1'!#REF!</definedName>
    <definedName name="_vm2w7k5368" localSheetId="20">'[5]wybrane dane finansowe 1'!#REF!</definedName>
    <definedName name="_vm2w7k5368">'[5]wybrane dane finansowe 1'!#REF!</definedName>
    <definedName name="_vpq3nz4y2q" localSheetId="2">'[5]wybrane dane finansowe 1'!#REF!</definedName>
    <definedName name="_vpq3nz4y2q" localSheetId="5">'[5]wybrane dane finansowe 1'!#REF!</definedName>
    <definedName name="_vpq3nz4y2q" localSheetId="1">'[5]wybrane dane finansowe 1'!#REF!</definedName>
    <definedName name="_vpq3nz4y2q" localSheetId="4">'[5]wybrane dane finansowe 1'!#REF!</definedName>
    <definedName name="_vpq3nz4y2q" localSheetId="10">'[5]wybrane dane finansowe 1'!#REF!</definedName>
    <definedName name="_vpq3nz4y2q" localSheetId="19">'[5]wybrane dane finansowe 1'!#REF!</definedName>
    <definedName name="_vpq3nz4y2q" localSheetId="20">'[5]wybrane dane finansowe 1'!#REF!</definedName>
    <definedName name="_vpq3nz4y2q">'[5]wybrane dane finansowe 1'!#REF!</definedName>
    <definedName name="_vrpugm4ysf" localSheetId="2">'[5]wybrane dane finansowe 1'!#REF!</definedName>
    <definedName name="_vrpugm4ysf" localSheetId="5">'[5]wybrane dane finansowe 1'!#REF!</definedName>
    <definedName name="_vrpugm4ysf" localSheetId="1">'[5]wybrane dane finansowe 1'!#REF!</definedName>
    <definedName name="_vrpugm4ysf" localSheetId="4">'[5]wybrane dane finansowe 1'!#REF!</definedName>
    <definedName name="_vrpugm4ysf" localSheetId="10">'[5]wybrane dane finansowe 1'!#REF!</definedName>
    <definedName name="_vrpugm4ysf" localSheetId="19">'[5]wybrane dane finansowe 1'!#REF!</definedName>
    <definedName name="_vrpugm4ysf" localSheetId="20">'[5]wybrane dane finansowe 1'!#REF!</definedName>
    <definedName name="_vrpugm4ysf">'[5]wybrane dane finansowe 1'!#REF!</definedName>
    <definedName name="_vsl5wy54j10" localSheetId="2">'[5]wybrane dane finansowe 1'!#REF!</definedName>
    <definedName name="_vsl5wy54j10" localSheetId="5">'[5]wybrane dane finansowe 1'!#REF!</definedName>
    <definedName name="_vsl5wy54j10" localSheetId="1">'[5]wybrane dane finansowe 1'!#REF!</definedName>
    <definedName name="_vsl5wy54j10" localSheetId="4">'[5]wybrane dane finansowe 1'!#REF!</definedName>
    <definedName name="_vsl5wy54j10" localSheetId="10">'[5]wybrane dane finansowe 1'!#REF!</definedName>
    <definedName name="_vsl5wy54j10" localSheetId="19">'[5]wybrane dane finansowe 1'!#REF!</definedName>
    <definedName name="_vsl5wy54j10" localSheetId="20">'[5]wybrane dane finansowe 1'!#REF!</definedName>
    <definedName name="_vsl5wy54j10">'[5]wybrane dane finansowe 1'!#REF!</definedName>
    <definedName name="_vucqpx4zl1g" localSheetId="2">'[5]wybrane dane finansowe 1'!#REF!</definedName>
    <definedName name="_vucqpx4zl1g" localSheetId="5">'[5]wybrane dane finansowe 1'!#REF!</definedName>
    <definedName name="_vucqpx4zl1g" localSheetId="1">'[5]wybrane dane finansowe 1'!#REF!</definedName>
    <definedName name="_vucqpx4zl1g" localSheetId="4">'[5]wybrane dane finansowe 1'!#REF!</definedName>
    <definedName name="_vucqpx4zl1g" localSheetId="10">'[5]wybrane dane finansowe 1'!#REF!</definedName>
    <definedName name="_vucqpx4zl1g" localSheetId="19">'[5]wybrane dane finansowe 1'!#REF!</definedName>
    <definedName name="_vucqpx4zl1g" localSheetId="20">'[5]wybrane dane finansowe 1'!#REF!</definedName>
    <definedName name="_vucqpx4zl1g">'[5]wybrane dane finansowe 1'!#REF!</definedName>
    <definedName name="_vuen8r50mi" localSheetId="2">'[5]wybrane dane finansowe 1'!#REF!</definedName>
    <definedName name="_vuen8r50mi" localSheetId="5">'[5]wybrane dane finansowe 1'!#REF!</definedName>
    <definedName name="_vuen8r50mi" localSheetId="1">'[5]wybrane dane finansowe 1'!#REF!</definedName>
    <definedName name="_vuen8r50mi" localSheetId="4">'[5]wybrane dane finansowe 1'!#REF!</definedName>
    <definedName name="_vuen8r50mi" localSheetId="10">'[5]wybrane dane finansowe 1'!#REF!</definedName>
    <definedName name="_vuen8r50mi" localSheetId="19">'[5]wybrane dane finansowe 1'!#REF!</definedName>
    <definedName name="_vuen8r50mi" localSheetId="20">'[5]wybrane dane finansowe 1'!#REF!</definedName>
    <definedName name="_vuen8r50mi">'[5]wybrane dane finansowe 1'!#REF!</definedName>
    <definedName name="_vv9hu54y22p" localSheetId="2">'[5]wybrane dane finansowe 1'!#REF!</definedName>
    <definedName name="_vv9hu54y22p" localSheetId="5">'[5]wybrane dane finansowe 1'!#REF!</definedName>
    <definedName name="_vv9hu54y22p" localSheetId="1">'[5]wybrane dane finansowe 1'!#REF!</definedName>
    <definedName name="_vv9hu54y22p" localSheetId="4">'[5]wybrane dane finansowe 1'!#REF!</definedName>
    <definedName name="_vv9hu54y22p" localSheetId="10">'[5]wybrane dane finansowe 1'!#REF!</definedName>
    <definedName name="_vv9hu54y22p" localSheetId="19">'[5]wybrane dane finansowe 1'!#REF!</definedName>
    <definedName name="_vv9hu54y22p" localSheetId="20">'[5]wybrane dane finansowe 1'!#REF!</definedName>
    <definedName name="_vv9hu54y22p">'[5]wybrane dane finansowe 1'!#REF!</definedName>
    <definedName name="_vvhmf954js" localSheetId="2">'[5]wybrane dane finansowe 1'!#REF!</definedName>
    <definedName name="_vvhmf954js" localSheetId="5">'[5]wybrane dane finansowe 1'!#REF!</definedName>
    <definedName name="_vvhmf954js" localSheetId="1">'[5]wybrane dane finansowe 1'!#REF!</definedName>
    <definedName name="_vvhmf954js" localSheetId="4">'[5]wybrane dane finansowe 1'!#REF!</definedName>
    <definedName name="_vvhmf954js" localSheetId="10">'[5]wybrane dane finansowe 1'!#REF!</definedName>
    <definedName name="_vvhmf954js" localSheetId="19">'[5]wybrane dane finansowe 1'!#REF!</definedName>
    <definedName name="_vvhmf954js" localSheetId="20">'[5]wybrane dane finansowe 1'!#REF!</definedName>
    <definedName name="_vvhmf954js">'[5]wybrane dane finansowe 1'!#REF!</definedName>
    <definedName name="_vvq8re54j1m" localSheetId="2">'[5]wybrane dane finansowe 1'!#REF!</definedName>
    <definedName name="_vvq8re54j1m" localSheetId="5">'[5]wybrane dane finansowe 1'!#REF!</definedName>
    <definedName name="_vvq8re54j1m" localSheetId="1">'[5]wybrane dane finansowe 1'!#REF!</definedName>
    <definedName name="_vvq8re54j1m" localSheetId="4">'[5]wybrane dane finansowe 1'!#REF!</definedName>
    <definedName name="_vvq8re54j1m" localSheetId="10">'[5]wybrane dane finansowe 1'!#REF!</definedName>
    <definedName name="_vvq8re54j1m" localSheetId="19">'[5]wybrane dane finansowe 1'!#REF!</definedName>
    <definedName name="_vvq8re54j1m" localSheetId="20">'[5]wybrane dane finansowe 1'!#REF!</definedName>
    <definedName name="_vvq8re54j1m">'[5]wybrane dane finansowe 1'!#REF!</definedName>
    <definedName name="_vxmsih4zlp" localSheetId="2">'[5]wybrane dane finansowe 1'!#REF!</definedName>
    <definedName name="_vxmsih4zlp" localSheetId="5">'[5]wybrane dane finansowe 1'!#REF!</definedName>
    <definedName name="_vxmsih4zlp" localSheetId="1">'[5]wybrane dane finansowe 1'!#REF!</definedName>
    <definedName name="_vxmsih4zlp" localSheetId="4">'[5]wybrane dane finansowe 1'!#REF!</definedName>
    <definedName name="_vxmsih4zlp" localSheetId="10">'[5]wybrane dane finansowe 1'!#REF!</definedName>
    <definedName name="_vxmsih4zlp" localSheetId="19">'[5]wybrane dane finansowe 1'!#REF!</definedName>
    <definedName name="_vxmsih4zlp" localSheetId="20">'[5]wybrane dane finansowe 1'!#REF!</definedName>
    <definedName name="_vxmsih4zlp">'[5]wybrane dane finansowe 1'!#REF!</definedName>
    <definedName name="_vyj78x4y2m" localSheetId="2">'[5]wybrane dane finansowe 1'!#REF!</definedName>
    <definedName name="_vyj78x4y2m" localSheetId="5">'[5]wybrane dane finansowe 1'!#REF!</definedName>
    <definedName name="_vyj78x4y2m" localSheetId="1">'[5]wybrane dane finansowe 1'!#REF!</definedName>
    <definedName name="_vyj78x4y2m" localSheetId="4">'[5]wybrane dane finansowe 1'!#REF!</definedName>
    <definedName name="_vyj78x4y2m" localSheetId="10">'[5]wybrane dane finansowe 1'!#REF!</definedName>
    <definedName name="_vyj78x4y2m" localSheetId="19">'[5]wybrane dane finansowe 1'!#REF!</definedName>
    <definedName name="_vyj78x4y2m" localSheetId="20">'[5]wybrane dane finansowe 1'!#REF!</definedName>
    <definedName name="_vyj78x4y2m">'[5]wybrane dane finansowe 1'!#REF!</definedName>
    <definedName name="_vyjg2254jp" localSheetId="2">'[5]wybrane dane finansowe 1'!#REF!</definedName>
    <definedName name="_vyjg2254jp" localSheetId="5">'[5]wybrane dane finansowe 1'!#REF!</definedName>
    <definedName name="_vyjg2254jp" localSheetId="1">'[5]wybrane dane finansowe 1'!#REF!</definedName>
    <definedName name="_vyjg2254jp" localSheetId="4">'[5]wybrane dane finansowe 1'!#REF!</definedName>
    <definedName name="_vyjg2254jp" localSheetId="10">'[5]wybrane dane finansowe 1'!#REF!</definedName>
    <definedName name="_vyjg2254jp" localSheetId="19">'[5]wybrane dane finansowe 1'!#REF!</definedName>
    <definedName name="_vyjg2254jp" localSheetId="20">'[5]wybrane dane finansowe 1'!#REF!</definedName>
    <definedName name="_vyjg2254jp">'[5]wybrane dane finansowe 1'!#REF!</definedName>
    <definedName name="_vzwhvo54j1b" localSheetId="2">'[5]wybrane dane finansowe 1'!#REF!</definedName>
    <definedName name="_vzwhvo54j1b" localSheetId="5">'[5]wybrane dane finansowe 1'!#REF!</definedName>
    <definedName name="_vzwhvo54j1b" localSheetId="1">'[5]wybrane dane finansowe 1'!#REF!</definedName>
    <definedName name="_vzwhvo54j1b" localSheetId="4">'[5]wybrane dane finansowe 1'!#REF!</definedName>
    <definedName name="_vzwhvo54j1b" localSheetId="10">'[5]wybrane dane finansowe 1'!#REF!</definedName>
    <definedName name="_vzwhvo54j1b" localSheetId="19">'[5]wybrane dane finansowe 1'!#REF!</definedName>
    <definedName name="_vzwhvo54j1b" localSheetId="20">'[5]wybrane dane finansowe 1'!#REF!</definedName>
    <definedName name="_vzwhvo54j1b">'[5]wybrane dane finansowe 1'!#REF!</definedName>
    <definedName name="_w2rx5p4zle" localSheetId="2">'[5]wybrane dane finansowe 1'!#REF!</definedName>
    <definedName name="_w2rx5p4zle" localSheetId="5">'[5]wybrane dane finansowe 1'!#REF!</definedName>
    <definedName name="_w2rx5p4zle" localSheetId="1">'[5]wybrane dane finansowe 1'!#REF!</definedName>
    <definedName name="_w2rx5p4zle" localSheetId="4">'[5]wybrane dane finansowe 1'!#REF!</definedName>
    <definedName name="_w2rx5p4zle" localSheetId="10">'[5]wybrane dane finansowe 1'!#REF!</definedName>
    <definedName name="_w2rx5p4zle" localSheetId="19">'[5]wybrane dane finansowe 1'!#REF!</definedName>
    <definedName name="_w2rx5p4zle" localSheetId="20">'[5]wybrane dane finansowe 1'!#REF!</definedName>
    <definedName name="_w2rx5p4zle">'[5]wybrane dane finansowe 1'!#REF!</definedName>
    <definedName name="_w3bm8e4y2g" localSheetId="2">'[5]wybrane dane finansowe 1'!#REF!</definedName>
    <definedName name="_w3bm8e4y2g" localSheetId="5">'[5]wybrane dane finansowe 1'!#REF!</definedName>
    <definedName name="_w3bm8e4y2g" localSheetId="1">'[5]wybrane dane finansowe 1'!#REF!</definedName>
    <definedName name="_w3bm8e4y2g" localSheetId="4">'[5]wybrane dane finansowe 1'!#REF!</definedName>
    <definedName name="_w3bm8e4y2g" localSheetId="10">'[5]wybrane dane finansowe 1'!#REF!</definedName>
    <definedName name="_w3bm8e4y2g" localSheetId="19">'[5]wybrane dane finansowe 1'!#REF!</definedName>
    <definedName name="_w3bm8e4y2g" localSheetId="20">'[5]wybrane dane finansowe 1'!#REF!</definedName>
    <definedName name="_w3bm8e4y2g">'[5]wybrane dane finansowe 1'!#REF!</definedName>
    <definedName name="_w66lo451813" localSheetId="2">'[5]wybrane dane finansowe 1'!#REF!</definedName>
    <definedName name="_w66lo451813" localSheetId="5">'[5]wybrane dane finansowe 1'!#REF!</definedName>
    <definedName name="_w66lo451813" localSheetId="1">'[5]wybrane dane finansowe 1'!#REF!</definedName>
    <definedName name="_w66lo451813" localSheetId="4">'[5]wybrane dane finansowe 1'!#REF!</definedName>
    <definedName name="_w66lo451813" localSheetId="10">'[5]wybrane dane finansowe 1'!#REF!</definedName>
    <definedName name="_w66lo451813" localSheetId="19">'[5]wybrane dane finansowe 1'!#REF!</definedName>
    <definedName name="_w66lo451813" localSheetId="20">'[5]wybrane dane finansowe 1'!#REF!</definedName>
    <definedName name="_w66lo451813">'[5]wybrane dane finansowe 1'!#REF!</definedName>
    <definedName name="_w6toc54zl1m" localSheetId="2">'[5]wybrane dane finansowe 1'!#REF!</definedName>
    <definedName name="_w6toc54zl1m" localSheetId="5">'[5]wybrane dane finansowe 1'!#REF!</definedName>
    <definedName name="_w6toc54zl1m" localSheetId="1">'[5]wybrane dane finansowe 1'!#REF!</definedName>
    <definedName name="_w6toc54zl1m" localSheetId="4">'[5]wybrane dane finansowe 1'!#REF!</definedName>
    <definedName name="_w6toc54zl1m" localSheetId="10">'[5]wybrane dane finansowe 1'!#REF!</definedName>
    <definedName name="_w6toc54zl1m" localSheetId="19">'[5]wybrane dane finansowe 1'!#REF!</definedName>
    <definedName name="_w6toc54zl1m" localSheetId="20">'[5]wybrane dane finansowe 1'!#REF!</definedName>
    <definedName name="_w6toc54zl1m">'[5]wybrane dane finansowe 1'!#REF!</definedName>
    <definedName name="_w7s2k54zl15" localSheetId="2">'[5]wybrane dane finansowe 1'!#REF!</definedName>
    <definedName name="_w7s2k54zl15" localSheetId="5">'[5]wybrane dane finansowe 1'!#REF!</definedName>
    <definedName name="_w7s2k54zl15" localSheetId="1">'[5]wybrane dane finansowe 1'!#REF!</definedName>
    <definedName name="_w7s2k54zl15" localSheetId="4">'[5]wybrane dane finansowe 1'!#REF!</definedName>
    <definedName name="_w7s2k54zl15" localSheetId="10">'[5]wybrane dane finansowe 1'!#REF!</definedName>
    <definedName name="_w7s2k54zl15" localSheetId="19">'[5]wybrane dane finansowe 1'!#REF!</definedName>
    <definedName name="_w7s2k54zl15" localSheetId="20">'[5]wybrane dane finansowe 1'!#REF!</definedName>
    <definedName name="_w7s2k54zl15">'[5]wybrane dane finansowe 1'!#REF!</definedName>
    <definedName name="_wa58k551ph" localSheetId="2">'[5]wybrane dane finansowe 1'!#REF!</definedName>
    <definedName name="_wa58k551ph" localSheetId="5">'[5]wybrane dane finansowe 1'!#REF!</definedName>
    <definedName name="_wa58k551ph" localSheetId="1">'[5]wybrane dane finansowe 1'!#REF!</definedName>
    <definedName name="_wa58k551ph" localSheetId="4">'[5]wybrane dane finansowe 1'!#REF!</definedName>
    <definedName name="_wa58k551ph" localSheetId="10">'[5]wybrane dane finansowe 1'!#REF!</definedName>
    <definedName name="_wa58k551ph" localSheetId="19">'[5]wybrane dane finansowe 1'!#REF!</definedName>
    <definedName name="_wa58k551ph" localSheetId="20">'[5]wybrane dane finansowe 1'!#REF!</definedName>
    <definedName name="_wa58k551ph">'[5]wybrane dane finansowe 1'!#REF!</definedName>
    <definedName name="_wazjfl4x9z" localSheetId="2">#REF!</definedName>
    <definedName name="_wazjfl4x9z" localSheetId="4">#REF!</definedName>
    <definedName name="_wazjfl4x9z" localSheetId="10">#REF!</definedName>
    <definedName name="_wazjfl4x9z" localSheetId="19">#REF!</definedName>
    <definedName name="_wazjfl4x9z">#REF!</definedName>
    <definedName name="_wb68iw53qo" localSheetId="2">'[5]wybrane dane finansowe 1'!#REF!</definedName>
    <definedName name="_wb68iw53qo" localSheetId="5">'[5]wybrane dane finansowe 1'!#REF!</definedName>
    <definedName name="_wb68iw53qo" localSheetId="1">'[5]wybrane dane finansowe 1'!#REF!</definedName>
    <definedName name="_wb68iw53qo" localSheetId="4">'[5]wybrane dane finansowe 1'!#REF!</definedName>
    <definedName name="_wb68iw53qo" localSheetId="10">'[5]wybrane dane finansowe 1'!#REF!</definedName>
    <definedName name="_wb68iw53qo" localSheetId="19">'[5]wybrane dane finansowe 1'!#REF!</definedName>
    <definedName name="_wb68iw53qo" localSheetId="20">'[5]wybrane dane finansowe 1'!#REF!</definedName>
    <definedName name="_wb68iw53qo">'[5]wybrane dane finansowe 1'!#REF!</definedName>
    <definedName name="_wbk1" localSheetId="2">#N/A</definedName>
    <definedName name="_wbk1" localSheetId="1">#N/A</definedName>
    <definedName name="_wbk1" localSheetId="4">#N/A</definedName>
    <definedName name="_wbk1" localSheetId="10">#N/A</definedName>
    <definedName name="_wbk1" localSheetId="19">#N/A</definedName>
    <definedName name="_wbk1" localSheetId="20">[2]!_wbk1</definedName>
    <definedName name="_wbk1">'P&amp;L'!_wbk1</definedName>
    <definedName name="_wblgou4zlh" localSheetId="2">'[5]wybrane dane finansowe 1'!#REF!</definedName>
    <definedName name="_wblgou4zlh" localSheetId="5">'[5]wybrane dane finansowe 1'!#REF!</definedName>
    <definedName name="_wblgou4zlh" localSheetId="1">'[5]wybrane dane finansowe 1'!#REF!</definedName>
    <definedName name="_wblgou4zlh" localSheetId="4">'[5]wybrane dane finansowe 1'!#REF!</definedName>
    <definedName name="_wblgou4zlh" localSheetId="10">'[5]wybrane dane finansowe 1'!#REF!</definedName>
    <definedName name="_wblgou4zlh" localSheetId="19">'[5]wybrane dane finansowe 1'!#REF!</definedName>
    <definedName name="_wblgou4zlh" localSheetId="20">'[5]wybrane dane finansowe 1'!#REF!</definedName>
    <definedName name="_wblgou4zlh">'[5]wybrane dane finansowe 1'!#REF!</definedName>
    <definedName name="_wcmwew53q2f" localSheetId="2">'[5]wybrane dane finansowe 1'!#REF!</definedName>
    <definedName name="_wcmwew53q2f" localSheetId="5">'[5]wybrane dane finansowe 1'!#REF!</definedName>
    <definedName name="_wcmwew53q2f" localSheetId="1">'[5]wybrane dane finansowe 1'!#REF!</definedName>
    <definedName name="_wcmwew53q2f" localSheetId="4">'[5]wybrane dane finansowe 1'!#REF!</definedName>
    <definedName name="_wcmwew53q2f" localSheetId="10">'[5]wybrane dane finansowe 1'!#REF!</definedName>
    <definedName name="_wcmwew53q2f" localSheetId="19">'[5]wybrane dane finansowe 1'!#REF!</definedName>
    <definedName name="_wcmwew53q2f" localSheetId="20">'[5]wybrane dane finansowe 1'!#REF!</definedName>
    <definedName name="_wcmwew53q2f">'[5]wybrane dane finansowe 1'!#REF!</definedName>
    <definedName name="_wehtqn4y2o" localSheetId="2">'[5]wybrane dane finansowe 1'!#REF!</definedName>
    <definedName name="_wehtqn4y2o" localSheetId="5">'[5]wybrane dane finansowe 1'!#REF!</definedName>
    <definedName name="_wehtqn4y2o" localSheetId="1">'[5]wybrane dane finansowe 1'!#REF!</definedName>
    <definedName name="_wehtqn4y2o" localSheetId="4">'[5]wybrane dane finansowe 1'!#REF!</definedName>
    <definedName name="_wehtqn4y2o" localSheetId="10">'[5]wybrane dane finansowe 1'!#REF!</definedName>
    <definedName name="_wehtqn4y2o" localSheetId="19">'[5]wybrane dane finansowe 1'!#REF!</definedName>
    <definedName name="_wehtqn4y2o" localSheetId="20">'[5]wybrane dane finansowe 1'!#REF!</definedName>
    <definedName name="_wehtqn4y2o">'[5]wybrane dane finansowe 1'!#REF!</definedName>
    <definedName name="_whax7853q1x" localSheetId="2">'[5]wybrane dane finansowe 1'!#REF!</definedName>
    <definedName name="_whax7853q1x" localSheetId="5">'[5]wybrane dane finansowe 1'!#REF!</definedName>
    <definedName name="_whax7853q1x" localSheetId="1">'[5]wybrane dane finansowe 1'!#REF!</definedName>
    <definedName name="_whax7853q1x" localSheetId="4">'[5]wybrane dane finansowe 1'!#REF!</definedName>
    <definedName name="_whax7853q1x" localSheetId="10">'[5]wybrane dane finansowe 1'!#REF!</definedName>
    <definedName name="_whax7853q1x" localSheetId="19">'[5]wybrane dane finansowe 1'!#REF!</definedName>
    <definedName name="_whax7853q1x" localSheetId="20">'[5]wybrane dane finansowe 1'!#REF!</definedName>
    <definedName name="_whax7853q1x">'[5]wybrane dane finansowe 1'!#REF!</definedName>
    <definedName name="_whshyf5361c" localSheetId="2">'[5]wybrane dane finansowe 1'!#REF!</definedName>
    <definedName name="_whshyf5361c" localSheetId="5">'[5]wybrane dane finansowe 1'!#REF!</definedName>
    <definedName name="_whshyf5361c" localSheetId="1">'[5]wybrane dane finansowe 1'!#REF!</definedName>
    <definedName name="_whshyf5361c" localSheetId="4">'[5]wybrane dane finansowe 1'!#REF!</definedName>
    <definedName name="_whshyf5361c" localSheetId="10">'[5]wybrane dane finansowe 1'!#REF!</definedName>
    <definedName name="_whshyf5361c" localSheetId="19">'[5]wybrane dane finansowe 1'!#REF!</definedName>
    <definedName name="_whshyf5361c" localSheetId="20">'[5]wybrane dane finansowe 1'!#REF!</definedName>
    <definedName name="_whshyf5361c">'[5]wybrane dane finansowe 1'!#REF!</definedName>
    <definedName name="_wiyo1_5gu1beepk7m" localSheetId="2">'[5]wybrane dane finansowe 1'!#REF!</definedName>
    <definedName name="_wiyo1_5gu1beepk7m" localSheetId="5">'[5]wybrane dane finansowe 1'!#REF!</definedName>
    <definedName name="_wiyo1_5gu1beepk7m" localSheetId="1">'[5]wybrane dane finansowe 1'!#REF!</definedName>
    <definedName name="_wiyo1_5gu1beepk7m" localSheetId="4">'[5]wybrane dane finansowe 1'!#REF!</definedName>
    <definedName name="_wiyo1_5gu1beepk7m" localSheetId="10">'[5]wybrane dane finansowe 1'!#REF!</definedName>
    <definedName name="_wiyo1_5gu1beepk7m" localSheetId="19">'[5]wybrane dane finansowe 1'!#REF!</definedName>
    <definedName name="_wiyo1_5gu1beepk7m" localSheetId="20">'[5]wybrane dane finansowe 1'!#REF!</definedName>
    <definedName name="_wiyo1_5gu1beepk7m">'[5]wybrane dane finansowe 1'!#REF!</definedName>
    <definedName name="_wj37o4507e" localSheetId="2">'[5]wybrane dane finansowe 1'!#REF!</definedName>
    <definedName name="_wj37o4507e" localSheetId="5">'[5]wybrane dane finansowe 1'!#REF!</definedName>
    <definedName name="_wj37o4507e" localSheetId="1">'[5]wybrane dane finansowe 1'!#REF!</definedName>
    <definedName name="_wj37o4507e" localSheetId="4">'[5]wybrane dane finansowe 1'!#REF!</definedName>
    <definedName name="_wj37o4507e" localSheetId="10">'[5]wybrane dane finansowe 1'!#REF!</definedName>
    <definedName name="_wj37o4507e" localSheetId="19">'[5]wybrane dane finansowe 1'!#REF!</definedName>
    <definedName name="_wj37o4507e" localSheetId="20">'[5]wybrane dane finansowe 1'!#REF!</definedName>
    <definedName name="_wj37o4507e">'[5]wybrane dane finansowe 1'!#REF!</definedName>
    <definedName name="_wjncr45189" localSheetId="2">'[5]wybrane dane finansowe 1'!#REF!</definedName>
    <definedName name="_wjncr45189" localSheetId="5">'[5]wybrane dane finansowe 1'!#REF!</definedName>
    <definedName name="_wjncr45189" localSheetId="1">'[5]wybrane dane finansowe 1'!#REF!</definedName>
    <definedName name="_wjncr45189" localSheetId="4">'[5]wybrane dane finansowe 1'!#REF!</definedName>
    <definedName name="_wjncr45189" localSheetId="10">'[5]wybrane dane finansowe 1'!#REF!</definedName>
    <definedName name="_wjncr45189" localSheetId="19">'[5]wybrane dane finansowe 1'!#REF!</definedName>
    <definedName name="_wjncr45189" localSheetId="20">'[5]wybrane dane finansowe 1'!#REF!</definedName>
    <definedName name="_wjncr45189">'[5]wybrane dane finansowe 1'!#REF!</definedName>
    <definedName name="_wk1aq8536c" localSheetId="2">'[5]wybrane dane finansowe 1'!#REF!</definedName>
    <definedName name="_wk1aq8536c" localSheetId="5">'[5]wybrane dane finansowe 1'!#REF!</definedName>
    <definedName name="_wk1aq8536c" localSheetId="1">'[5]wybrane dane finansowe 1'!#REF!</definedName>
    <definedName name="_wk1aq8536c" localSheetId="4">'[5]wybrane dane finansowe 1'!#REF!</definedName>
    <definedName name="_wk1aq8536c" localSheetId="10">'[5]wybrane dane finansowe 1'!#REF!</definedName>
    <definedName name="_wk1aq8536c" localSheetId="19">'[5]wybrane dane finansowe 1'!#REF!</definedName>
    <definedName name="_wk1aq8536c" localSheetId="20">'[5]wybrane dane finansowe 1'!#REF!</definedName>
    <definedName name="_wk1aq8536c">'[5]wybrane dane finansowe 1'!#REF!</definedName>
    <definedName name="_wm1ynv50m2p" localSheetId="2">'[5]wybrane dane finansowe 1'!#REF!</definedName>
    <definedName name="_wm1ynv50m2p" localSheetId="5">'[5]wybrane dane finansowe 1'!#REF!</definedName>
    <definedName name="_wm1ynv50m2p" localSheetId="1">'[5]wybrane dane finansowe 1'!#REF!</definedName>
    <definedName name="_wm1ynv50m2p" localSheetId="4">'[5]wybrane dane finansowe 1'!#REF!</definedName>
    <definedName name="_wm1ynv50m2p" localSheetId="10">'[5]wybrane dane finansowe 1'!#REF!</definedName>
    <definedName name="_wm1ynv50m2p" localSheetId="19">'[5]wybrane dane finansowe 1'!#REF!</definedName>
    <definedName name="_wm1ynv50m2p" localSheetId="20">'[5]wybrane dane finansowe 1'!#REF!</definedName>
    <definedName name="_wm1ynv50m2p">'[5]wybrane dane finansowe 1'!#REF!</definedName>
    <definedName name="_wo0lva4zl1b" localSheetId="2">'[5]wybrane dane finansowe 1'!#REF!</definedName>
    <definedName name="_wo0lva4zl1b" localSheetId="5">'[5]wybrane dane finansowe 1'!#REF!</definedName>
    <definedName name="_wo0lva4zl1b" localSheetId="1">'[5]wybrane dane finansowe 1'!#REF!</definedName>
    <definedName name="_wo0lva4zl1b" localSheetId="4">'[5]wybrane dane finansowe 1'!#REF!</definedName>
    <definedName name="_wo0lva4zl1b" localSheetId="10">'[5]wybrane dane finansowe 1'!#REF!</definedName>
    <definedName name="_wo0lva4zl1b" localSheetId="19">'[5]wybrane dane finansowe 1'!#REF!</definedName>
    <definedName name="_wo0lva4zl1b" localSheetId="20">'[5]wybrane dane finansowe 1'!#REF!</definedName>
    <definedName name="_wo0lva4zl1b">'[5]wybrane dane finansowe 1'!#REF!</definedName>
    <definedName name="_wo0qlv50m1w" localSheetId="2">'[5]wybrane dane finansowe 1'!#REF!</definedName>
    <definedName name="_wo0qlv50m1w" localSheetId="5">'[5]wybrane dane finansowe 1'!#REF!</definedName>
    <definedName name="_wo0qlv50m1w" localSheetId="1">'[5]wybrane dane finansowe 1'!#REF!</definedName>
    <definedName name="_wo0qlv50m1w" localSheetId="4">'[5]wybrane dane finansowe 1'!#REF!</definedName>
    <definedName name="_wo0qlv50m1w" localSheetId="10">'[5]wybrane dane finansowe 1'!#REF!</definedName>
    <definedName name="_wo0qlv50m1w" localSheetId="19">'[5]wybrane dane finansowe 1'!#REF!</definedName>
    <definedName name="_wo0qlv50m1w" localSheetId="20">'[5]wybrane dane finansowe 1'!#REF!</definedName>
    <definedName name="_wo0qlv50m1w">'[5]wybrane dane finansowe 1'!#REF!</definedName>
    <definedName name="_wtugt453q21" localSheetId="2">'[5]wybrane dane finansowe 1'!#REF!</definedName>
    <definedName name="_wtugt453q21" localSheetId="5">'[5]wybrane dane finansowe 1'!#REF!</definedName>
    <definedName name="_wtugt453q21" localSheetId="1">'[5]wybrane dane finansowe 1'!#REF!</definedName>
    <definedName name="_wtugt453q21" localSheetId="4">'[5]wybrane dane finansowe 1'!#REF!</definedName>
    <definedName name="_wtugt453q21" localSheetId="10">'[5]wybrane dane finansowe 1'!#REF!</definedName>
    <definedName name="_wtugt453q21" localSheetId="19">'[5]wybrane dane finansowe 1'!#REF!</definedName>
    <definedName name="_wtugt453q21" localSheetId="20">'[5]wybrane dane finansowe 1'!#REF!</definedName>
    <definedName name="_wtugt453q21">'[5]wybrane dane finansowe 1'!#REF!</definedName>
    <definedName name="_wue53n4zlf" localSheetId="2">'[5]wybrane dane finansowe 1'!#REF!</definedName>
    <definedName name="_wue53n4zlf" localSheetId="5">'[5]wybrane dane finansowe 1'!#REF!</definedName>
    <definedName name="_wue53n4zlf" localSheetId="1">'[5]wybrane dane finansowe 1'!#REF!</definedName>
    <definedName name="_wue53n4zlf" localSheetId="4">'[5]wybrane dane finansowe 1'!#REF!</definedName>
    <definedName name="_wue53n4zlf" localSheetId="10">'[5]wybrane dane finansowe 1'!#REF!</definedName>
    <definedName name="_wue53n4zlf" localSheetId="19">'[5]wybrane dane finansowe 1'!#REF!</definedName>
    <definedName name="_wue53n4zlf" localSheetId="20">'[5]wybrane dane finansowe 1'!#REF!</definedName>
    <definedName name="_wue53n4zlf">'[5]wybrane dane finansowe 1'!#REF!</definedName>
    <definedName name="_wxf4yy4x9k" localSheetId="2">#REF!</definedName>
    <definedName name="_wxf4yy4x9k" localSheetId="4">#REF!</definedName>
    <definedName name="_wxf4yy4x9k" localSheetId="10">#REF!</definedName>
    <definedName name="_wxf4yy4x9k" localSheetId="19">#REF!</definedName>
    <definedName name="_wxf4yy4x9k">#REF!</definedName>
    <definedName name="_wxi57a4y21p" localSheetId="2">'[5]wybrane dane finansowe 1'!#REF!</definedName>
    <definedName name="_wxi57a4y21p" localSheetId="5">'[5]wybrane dane finansowe 1'!#REF!</definedName>
    <definedName name="_wxi57a4y21p" localSheetId="1">'[5]wybrane dane finansowe 1'!#REF!</definedName>
    <definedName name="_wxi57a4y21p" localSheetId="4">'[5]wybrane dane finansowe 1'!#REF!</definedName>
    <definedName name="_wxi57a4y21p" localSheetId="10">'[5]wybrane dane finansowe 1'!#REF!</definedName>
    <definedName name="_wxi57a4y21p" localSheetId="19">'[5]wybrane dane finansowe 1'!#REF!</definedName>
    <definedName name="_wxi57a4y21p" localSheetId="20">'[5]wybrane dane finansowe 1'!#REF!</definedName>
    <definedName name="_wxi57a4y21p">'[5]wybrane dane finansowe 1'!#REF!</definedName>
    <definedName name="_wy1y4353q2w" localSheetId="2">'[5]wybrane dane finansowe 1'!#REF!</definedName>
    <definedName name="_wy1y4353q2w" localSheetId="5">'[5]wybrane dane finansowe 1'!#REF!</definedName>
    <definedName name="_wy1y4353q2w" localSheetId="1">'[5]wybrane dane finansowe 1'!#REF!</definedName>
    <definedName name="_wy1y4353q2w" localSheetId="4">'[5]wybrane dane finansowe 1'!#REF!</definedName>
    <definedName name="_wy1y4353q2w" localSheetId="10">'[5]wybrane dane finansowe 1'!#REF!</definedName>
    <definedName name="_wy1y4353q2w" localSheetId="19">'[5]wybrane dane finansowe 1'!#REF!</definedName>
    <definedName name="_wy1y4353q2w" localSheetId="20">'[5]wybrane dane finansowe 1'!#REF!</definedName>
    <definedName name="_wy1y4353q2w">'[5]wybrane dane finansowe 1'!#REF!</definedName>
    <definedName name="_x358wq536v" localSheetId="2">'[5]wybrane dane finansowe 1'!#REF!</definedName>
    <definedName name="_x358wq536v" localSheetId="5">'[5]wybrane dane finansowe 1'!#REF!</definedName>
    <definedName name="_x358wq536v" localSheetId="1">'[5]wybrane dane finansowe 1'!#REF!</definedName>
    <definedName name="_x358wq536v" localSheetId="4">'[5]wybrane dane finansowe 1'!#REF!</definedName>
    <definedName name="_x358wq536v" localSheetId="10">'[5]wybrane dane finansowe 1'!#REF!</definedName>
    <definedName name="_x358wq536v" localSheetId="19">'[5]wybrane dane finansowe 1'!#REF!</definedName>
    <definedName name="_x358wq536v" localSheetId="20">'[5]wybrane dane finansowe 1'!#REF!</definedName>
    <definedName name="_x358wq536v">'[5]wybrane dane finansowe 1'!#REF!</definedName>
    <definedName name="_x5jje04y227" localSheetId="2">'[5]wybrane dane finansowe 1'!#REF!</definedName>
    <definedName name="_x5jje04y227" localSheetId="5">'[5]wybrane dane finansowe 1'!#REF!</definedName>
    <definedName name="_x5jje04y227" localSheetId="1">'[5]wybrane dane finansowe 1'!#REF!</definedName>
    <definedName name="_x5jje04y227" localSheetId="4">'[5]wybrane dane finansowe 1'!#REF!</definedName>
    <definedName name="_x5jje04y227" localSheetId="10">'[5]wybrane dane finansowe 1'!#REF!</definedName>
    <definedName name="_x5jje04y227" localSheetId="19">'[5]wybrane dane finansowe 1'!#REF!</definedName>
    <definedName name="_x5jje04y227" localSheetId="20">'[5]wybrane dane finansowe 1'!#REF!</definedName>
    <definedName name="_x5jje04y227">'[5]wybrane dane finansowe 1'!#REF!</definedName>
    <definedName name="_x7c9j64zlz" localSheetId="2">'[5]wybrane dane finansowe 1'!#REF!</definedName>
    <definedName name="_x7c9j64zlz" localSheetId="5">'[5]wybrane dane finansowe 1'!#REF!</definedName>
    <definedName name="_x7c9j64zlz" localSheetId="1">'[5]wybrane dane finansowe 1'!#REF!</definedName>
    <definedName name="_x7c9j64zlz" localSheetId="4">'[5]wybrane dane finansowe 1'!#REF!</definedName>
    <definedName name="_x7c9j64zlz" localSheetId="10">'[5]wybrane dane finansowe 1'!#REF!</definedName>
    <definedName name="_x7c9j64zlz" localSheetId="19">'[5]wybrane dane finansowe 1'!#REF!</definedName>
    <definedName name="_x7c9j64zlz" localSheetId="20">'[5]wybrane dane finansowe 1'!#REF!</definedName>
    <definedName name="_x7c9j64zlz">'[5]wybrane dane finansowe 1'!#REF!</definedName>
    <definedName name="_x94mzu507g" localSheetId="2">'[5]wybrane dane finansowe 1'!#REF!</definedName>
    <definedName name="_x94mzu507g" localSheetId="5">'[5]wybrane dane finansowe 1'!#REF!</definedName>
    <definedName name="_x94mzu507g" localSheetId="1">'[5]wybrane dane finansowe 1'!#REF!</definedName>
    <definedName name="_x94mzu507g" localSheetId="4">'[5]wybrane dane finansowe 1'!#REF!</definedName>
    <definedName name="_x94mzu507g" localSheetId="10">'[5]wybrane dane finansowe 1'!#REF!</definedName>
    <definedName name="_x94mzu507g" localSheetId="19">'[5]wybrane dane finansowe 1'!#REF!</definedName>
    <definedName name="_x94mzu507g" localSheetId="20">'[5]wybrane dane finansowe 1'!#REF!</definedName>
    <definedName name="_x94mzu507g">'[5]wybrane dane finansowe 1'!#REF!</definedName>
    <definedName name="_xekgfw51pg" localSheetId="2">'[5]wybrane dane finansowe 1'!#REF!</definedName>
    <definedName name="_xekgfw51pg" localSheetId="5">'[5]wybrane dane finansowe 1'!#REF!</definedName>
    <definedName name="_xekgfw51pg" localSheetId="1">'[5]wybrane dane finansowe 1'!#REF!</definedName>
    <definedName name="_xekgfw51pg" localSheetId="4">'[5]wybrane dane finansowe 1'!#REF!</definedName>
    <definedName name="_xekgfw51pg" localSheetId="10">'[5]wybrane dane finansowe 1'!#REF!</definedName>
    <definedName name="_xekgfw51pg" localSheetId="19">'[5]wybrane dane finansowe 1'!#REF!</definedName>
    <definedName name="_xekgfw51pg" localSheetId="20">'[5]wybrane dane finansowe 1'!#REF!</definedName>
    <definedName name="_xekgfw51pg">'[5]wybrane dane finansowe 1'!#REF!</definedName>
    <definedName name="_xg66cg4y230" localSheetId="2">'[5]wybrane dane finansowe 1'!#REF!</definedName>
    <definedName name="_xg66cg4y230" localSheetId="5">'[5]wybrane dane finansowe 1'!#REF!</definedName>
    <definedName name="_xg66cg4y230" localSheetId="1">'[5]wybrane dane finansowe 1'!#REF!</definedName>
    <definedName name="_xg66cg4y230" localSheetId="4">'[5]wybrane dane finansowe 1'!#REF!</definedName>
    <definedName name="_xg66cg4y230" localSheetId="10">'[5]wybrane dane finansowe 1'!#REF!</definedName>
    <definedName name="_xg66cg4y230" localSheetId="19">'[5]wybrane dane finansowe 1'!#REF!</definedName>
    <definedName name="_xg66cg4y230" localSheetId="20">'[5]wybrane dane finansowe 1'!#REF!</definedName>
    <definedName name="_xg66cg4y230">'[5]wybrane dane finansowe 1'!#REF!</definedName>
    <definedName name="_xgwiyf53q2h" localSheetId="2">'[5]wybrane dane finansowe 1'!#REF!</definedName>
    <definedName name="_xgwiyf53q2h" localSheetId="5">'[5]wybrane dane finansowe 1'!#REF!</definedName>
    <definedName name="_xgwiyf53q2h" localSheetId="1">'[5]wybrane dane finansowe 1'!#REF!</definedName>
    <definedName name="_xgwiyf53q2h" localSheetId="4">'[5]wybrane dane finansowe 1'!#REF!</definedName>
    <definedName name="_xgwiyf53q2h" localSheetId="10">'[5]wybrane dane finansowe 1'!#REF!</definedName>
    <definedName name="_xgwiyf53q2h" localSheetId="19">'[5]wybrane dane finansowe 1'!#REF!</definedName>
    <definedName name="_xgwiyf53q2h" localSheetId="20">'[5]wybrane dane finansowe 1'!#REF!</definedName>
    <definedName name="_xgwiyf53q2h">'[5]wybrane dane finansowe 1'!#REF!</definedName>
    <definedName name="_ximb7a4zl1r" localSheetId="2">'[5]wybrane dane finansowe 1'!#REF!</definedName>
    <definedName name="_ximb7a4zl1r" localSheetId="5">'[5]wybrane dane finansowe 1'!#REF!</definedName>
    <definedName name="_ximb7a4zl1r" localSheetId="1">'[5]wybrane dane finansowe 1'!#REF!</definedName>
    <definedName name="_ximb7a4zl1r" localSheetId="4">'[5]wybrane dane finansowe 1'!#REF!</definedName>
    <definedName name="_ximb7a4zl1r" localSheetId="10">'[5]wybrane dane finansowe 1'!#REF!</definedName>
    <definedName name="_ximb7a4zl1r" localSheetId="19">'[5]wybrane dane finansowe 1'!#REF!</definedName>
    <definedName name="_ximb7a4zl1r" localSheetId="20">'[5]wybrane dane finansowe 1'!#REF!</definedName>
    <definedName name="_ximb7a4zl1r">'[5]wybrane dane finansowe 1'!#REF!</definedName>
    <definedName name="_xkdq9354j17" localSheetId="2">'[5]wybrane dane finansowe 1'!#REF!</definedName>
    <definedName name="_xkdq9354j17" localSheetId="5">'[5]wybrane dane finansowe 1'!#REF!</definedName>
    <definedName name="_xkdq9354j17" localSheetId="1">'[5]wybrane dane finansowe 1'!#REF!</definedName>
    <definedName name="_xkdq9354j17" localSheetId="4">'[5]wybrane dane finansowe 1'!#REF!</definedName>
    <definedName name="_xkdq9354j17" localSheetId="10">'[5]wybrane dane finansowe 1'!#REF!</definedName>
    <definedName name="_xkdq9354j17" localSheetId="19">'[5]wybrane dane finansowe 1'!#REF!</definedName>
    <definedName name="_xkdq9354j17" localSheetId="20">'[5]wybrane dane finansowe 1'!#REF!</definedName>
    <definedName name="_xkdq9354j17">'[5]wybrane dane finansowe 1'!#REF!</definedName>
    <definedName name="_xkuhqi5182g" localSheetId="2">'[5]wybrane dane finansowe 1'!#REF!</definedName>
    <definedName name="_xkuhqi5182g" localSheetId="5">'[5]wybrane dane finansowe 1'!#REF!</definedName>
    <definedName name="_xkuhqi5182g" localSheetId="1">'[5]wybrane dane finansowe 1'!#REF!</definedName>
    <definedName name="_xkuhqi5182g" localSheetId="4">'[5]wybrane dane finansowe 1'!#REF!</definedName>
    <definedName name="_xkuhqi5182g" localSheetId="10">'[5]wybrane dane finansowe 1'!#REF!</definedName>
    <definedName name="_xkuhqi5182g" localSheetId="19">'[5]wybrane dane finansowe 1'!#REF!</definedName>
    <definedName name="_xkuhqi5182g" localSheetId="20">'[5]wybrane dane finansowe 1'!#REF!</definedName>
    <definedName name="_xkuhqi5182g">'[5]wybrane dane finansowe 1'!#REF!</definedName>
    <definedName name="_xndxwd53q2k" localSheetId="2">'[5]wybrane dane finansowe 1'!#REF!</definedName>
    <definedName name="_xndxwd53q2k" localSheetId="5">'[5]wybrane dane finansowe 1'!#REF!</definedName>
    <definedName name="_xndxwd53q2k" localSheetId="1">'[5]wybrane dane finansowe 1'!#REF!</definedName>
    <definedName name="_xndxwd53q2k" localSheetId="4">'[5]wybrane dane finansowe 1'!#REF!</definedName>
    <definedName name="_xndxwd53q2k" localSheetId="10">'[5]wybrane dane finansowe 1'!#REF!</definedName>
    <definedName name="_xndxwd53q2k" localSheetId="19">'[5]wybrane dane finansowe 1'!#REF!</definedName>
    <definedName name="_xndxwd53q2k" localSheetId="20">'[5]wybrane dane finansowe 1'!#REF!</definedName>
    <definedName name="_xndxwd53q2k">'[5]wybrane dane finansowe 1'!#REF!</definedName>
    <definedName name="_xqfgrb4y22q" localSheetId="2">'[5]wybrane dane finansowe 1'!#REF!</definedName>
    <definedName name="_xqfgrb4y22q" localSheetId="5">'[5]wybrane dane finansowe 1'!#REF!</definedName>
    <definedName name="_xqfgrb4y22q" localSheetId="1">'[5]wybrane dane finansowe 1'!#REF!</definedName>
    <definedName name="_xqfgrb4y22q" localSheetId="4">'[5]wybrane dane finansowe 1'!#REF!</definedName>
    <definedName name="_xqfgrb4y22q" localSheetId="10">'[5]wybrane dane finansowe 1'!#REF!</definedName>
    <definedName name="_xqfgrb4y22q" localSheetId="19">'[5]wybrane dane finansowe 1'!#REF!</definedName>
    <definedName name="_xqfgrb4y22q" localSheetId="20">'[5]wybrane dane finansowe 1'!#REF!</definedName>
    <definedName name="_xqfgrb4y22q">'[5]wybrane dane finansowe 1'!#REF!</definedName>
    <definedName name="_xszrhk507j" localSheetId="2">'[5]wybrane dane finansowe 1'!#REF!</definedName>
    <definedName name="_xszrhk507j" localSheetId="5">'[5]wybrane dane finansowe 1'!#REF!</definedName>
    <definedName name="_xszrhk507j" localSheetId="1">'[5]wybrane dane finansowe 1'!#REF!</definedName>
    <definedName name="_xszrhk507j" localSheetId="4">'[5]wybrane dane finansowe 1'!#REF!</definedName>
    <definedName name="_xszrhk507j" localSheetId="10">'[5]wybrane dane finansowe 1'!#REF!</definedName>
    <definedName name="_xszrhk507j" localSheetId="19">'[5]wybrane dane finansowe 1'!#REF!</definedName>
    <definedName name="_xszrhk507j" localSheetId="20">'[5]wybrane dane finansowe 1'!#REF!</definedName>
    <definedName name="_xszrhk507j">'[5]wybrane dane finansowe 1'!#REF!</definedName>
    <definedName name="_xyfxwr50m2l" localSheetId="2">'[5]wybrane dane finansowe 1'!#REF!</definedName>
    <definedName name="_xyfxwr50m2l" localSheetId="5">'[5]wybrane dane finansowe 1'!#REF!</definedName>
    <definedName name="_xyfxwr50m2l" localSheetId="1">'[5]wybrane dane finansowe 1'!#REF!</definedName>
    <definedName name="_xyfxwr50m2l" localSheetId="4">'[5]wybrane dane finansowe 1'!#REF!</definedName>
    <definedName name="_xyfxwr50m2l" localSheetId="10">'[5]wybrane dane finansowe 1'!#REF!</definedName>
    <definedName name="_xyfxwr50m2l" localSheetId="19">'[5]wybrane dane finansowe 1'!#REF!</definedName>
    <definedName name="_xyfxwr50m2l" localSheetId="20">'[5]wybrane dane finansowe 1'!#REF!</definedName>
    <definedName name="_xyfxwr50m2l">'[5]wybrane dane finansowe 1'!#REF!</definedName>
    <definedName name="_xzkpfs50me" localSheetId="2">'[5]wybrane dane finansowe 1'!#REF!</definedName>
    <definedName name="_xzkpfs50me" localSheetId="5">'[5]wybrane dane finansowe 1'!#REF!</definedName>
    <definedName name="_xzkpfs50me" localSheetId="1">'[5]wybrane dane finansowe 1'!#REF!</definedName>
    <definedName name="_xzkpfs50me" localSheetId="4">'[5]wybrane dane finansowe 1'!#REF!</definedName>
    <definedName name="_xzkpfs50me" localSheetId="10">'[5]wybrane dane finansowe 1'!#REF!</definedName>
    <definedName name="_xzkpfs50me" localSheetId="19">'[5]wybrane dane finansowe 1'!#REF!</definedName>
    <definedName name="_xzkpfs50me" localSheetId="20">'[5]wybrane dane finansowe 1'!#REF!</definedName>
    <definedName name="_xzkpfs50me">'[5]wybrane dane finansowe 1'!#REF!</definedName>
    <definedName name="_xzsytz54j1c" localSheetId="2">'[5]wybrane dane finansowe 1'!#REF!</definedName>
    <definedName name="_xzsytz54j1c" localSheetId="5">'[5]wybrane dane finansowe 1'!#REF!</definedName>
    <definedName name="_xzsytz54j1c" localSheetId="1">'[5]wybrane dane finansowe 1'!#REF!</definedName>
    <definedName name="_xzsytz54j1c" localSheetId="4">'[5]wybrane dane finansowe 1'!#REF!</definedName>
    <definedName name="_xzsytz54j1c" localSheetId="10">'[5]wybrane dane finansowe 1'!#REF!</definedName>
    <definedName name="_xzsytz54j1c" localSheetId="19">'[5]wybrane dane finansowe 1'!#REF!</definedName>
    <definedName name="_xzsytz54j1c" localSheetId="20">'[5]wybrane dane finansowe 1'!#REF!</definedName>
    <definedName name="_xzsytz54j1c">'[5]wybrane dane finansowe 1'!#REF!</definedName>
    <definedName name="_y12bx550m2f" localSheetId="2">'[5]wybrane dane finansowe 1'!#REF!</definedName>
    <definedName name="_y12bx550m2f" localSheetId="5">'[5]wybrane dane finansowe 1'!#REF!</definedName>
    <definedName name="_y12bx550m2f" localSheetId="1">'[5]wybrane dane finansowe 1'!#REF!</definedName>
    <definedName name="_y12bx550m2f" localSheetId="4">'[5]wybrane dane finansowe 1'!#REF!</definedName>
    <definedName name="_y12bx550m2f" localSheetId="10">'[5]wybrane dane finansowe 1'!#REF!</definedName>
    <definedName name="_y12bx550m2f" localSheetId="19">'[5]wybrane dane finansowe 1'!#REF!</definedName>
    <definedName name="_y12bx550m2f" localSheetId="20">'[5]wybrane dane finansowe 1'!#REF!</definedName>
    <definedName name="_y12bx550m2f">'[5]wybrane dane finansowe 1'!#REF!</definedName>
    <definedName name="_y3nhc151826" localSheetId="2">'[5]wybrane dane finansowe 1'!#REF!</definedName>
    <definedName name="_y3nhc151826" localSheetId="5">'[5]wybrane dane finansowe 1'!#REF!</definedName>
    <definedName name="_y3nhc151826" localSheetId="1">'[5]wybrane dane finansowe 1'!#REF!</definedName>
    <definedName name="_y3nhc151826" localSheetId="4">'[5]wybrane dane finansowe 1'!#REF!</definedName>
    <definedName name="_y3nhc151826" localSheetId="10">'[5]wybrane dane finansowe 1'!#REF!</definedName>
    <definedName name="_y3nhc151826" localSheetId="19">'[5]wybrane dane finansowe 1'!#REF!</definedName>
    <definedName name="_y3nhc151826" localSheetId="20">'[5]wybrane dane finansowe 1'!#REF!</definedName>
    <definedName name="_y3nhc151826">'[5]wybrane dane finansowe 1'!#REF!</definedName>
    <definedName name="_y60wct507z" localSheetId="2">'[5]wybrane dane finansowe 1'!#REF!</definedName>
    <definedName name="_y60wct507z" localSheetId="5">'[5]wybrane dane finansowe 1'!#REF!</definedName>
    <definedName name="_y60wct507z" localSheetId="1">'[5]wybrane dane finansowe 1'!#REF!</definedName>
    <definedName name="_y60wct507z" localSheetId="4">'[5]wybrane dane finansowe 1'!#REF!</definedName>
    <definedName name="_y60wct507z" localSheetId="10">'[5]wybrane dane finansowe 1'!#REF!</definedName>
    <definedName name="_y60wct507z" localSheetId="19">'[5]wybrane dane finansowe 1'!#REF!</definedName>
    <definedName name="_y60wct507z" localSheetId="20">'[5]wybrane dane finansowe 1'!#REF!</definedName>
    <definedName name="_y60wct507z">'[5]wybrane dane finansowe 1'!#REF!</definedName>
    <definedName name="_y91e0353q1y" localSheetId="2">'[5]wybrane dane finansowe 1'!#REF!</definedName>
    <definedName name="_y91e0353q1y" localSheetId="5">'[5]wybrane dane finansowe 1'!#REF!</definedName>
    <definedName name="_y91e0353q1y" localSheetId="1">'[5]wybrane dane finansowe 1'!#REF!</definedName>
    <definedName name="_y91e0353q1y" localSheetId="4">'[5]wybrane dane finansowe 1'!#REF!</definedName>
    <definedName name="_y91e0353q1y" localSheetId="10">'[5]wybrane dane finansowe 1'!#REF!</definedName>
    <definedName name="_y91e0353q1y" localSheetId="19">'[5]wybrane dane finansowe 1'!#REF!</definedName>
    <definedName name="_y91e0353q1y" localSheetId="20">'[5]wybrane dane finansowe 1'!#REF!</definedName>
    <definedName name="_y91e0353q1y">'[5]wybrane dane finansowe 1'!#REF!</definedName>
    <definedName name="_y9guvu54ju" localSheetId="2">'[5]wybrane dane finansowe 1'!#REF!</definedName>
    <definedName name="_y9guvu54ju" localSheetId="5">'[5]wybrane dane finansowe 1'!#REF!</definedName>
    <definedName name="_y9guvu54ju" localSheetId="1">'[5]wybrane dane finansowe 1'!#REF!</definedName>
    <definedName name="_y9guvu54ju" localSheetId="4">'[5]wybrane dane finansowe 1'!#REF!</definedName>
    <definedName name="_y9guvu54ju" localSheetId="10">'[5]wybrane dane finansowe 1'!#REF!</definedName>
    <definedName name="_y9guvu54ju" localSheetId="19">'[5]wybrane dane finansowe 1'!#REF!</definedName>
    <definedName name="_y9guvu54ju" localSheetId="20">'[5]wybrane dane finansowe 1'!#REF!</definedName>
    <definedName name="_y9guvu54ju">'[5]wybrane dane finansowe 1'!#REF!</definedName>
    <definedName name="_y9wkj950m2a" localSheetId="2">'[5]wybrane dane finansowe 1'!#REF!</definedName>
    <definedName name="_y9wkj950m2a" localSheetId="5">'[5]wybrane dane finansowe 1'!#REF!</definedName>
    <definedName name="_y9wkj950m2a" localSheetId="1">'[5]wybrane dane finansowe 1'!#REF!</definedName>
    <definedName name="_y9wkj950m2a" localSheetId="4">'[5]wybrane dane finansowe 1'!#REF!</definedName>
    <definedName name="_y9wkj950m2a" localSheetId="10">'[5]wybrane dane finansowe 1'!#REF!</definedName>
    <definedName name="_y9wkj950m2a" localSheetId="19">'[5]wybrane dane finansowe 1'!#REF!</definedName>
    <definedName name="_y9wkj950m2a" localSheetId="20">'[5]wybrane dane finansowe 1'!#REF!</definedName>
    <definedName name="_y9wkj950m2a">'[5]wybrane dane finansowe 1'!#REF!</definedName>
    <definedName name="_ybwe2b4x9x" localSheetId="2">#REF!</definedName>
    <definedName name="_ybwe2b4x9x" localSheetId="4">#REF!</definedName>
    <definedName name="_ybwe2b4x9x" localSheetId="10">#REF!</definedName>
    <definedName name="_ybwe2b4x9x" localSheetId="19">#REF!</definedName>
    <definedName name="_ybwe2b4x9x">#REF!</definedName>
    <definedName name="_ygxxpd53q24" localSheetId="2">'[5]wybrane dane finansowe 1'!#REF!</definedName>
    <definedName name="_ygxxpd53q24" localSheetId="5">'[5]wybrane dane finansowe 1'!#REF!</definedName>
    <definedName name="_ygxxpd53q24" localSheetId="1">'[5]wybrane dane finansowe 1'!#REF!</definedName>
    <definedName name="_ygxxpd53q24" localSheetId="4">'[5]wybrane dane finansowe 1'!#REF!</definedName>
    <definedName name="_ygxxpd53q24" localSheetId="10">'[5]wybrane dane finansowe 1'!#REF!</definedName>
    <definedName name="_ygxxpd53q24" localSheetId="19">'[5]wybrane dane finansowe 1'!#REF!</definedName>
    <definedName name="_ygxxpd53q24" localSheetId="20">'[5]wybrane dane finansowe 1'!#REF!</definedName>
    <definedName name="_ygxxpd53q24">'[5]wybrane dane finansowe 1'!#REF!</definedName>
    <definedName name="_ygzciu50mr" localSheetId="2">'[5]wybrane dane finansowe 1'!#REF!</definedName>
    <definedName name="_ygzciu50mr" localSheetId="5">'[5]wybrane dane finansowe 1'!#REF!</definedName>
    <definedName name="_ygzciu50mr" localSheetId="1">'[5]wybrane dane finansowe 1'!#REF!</definedName>
    <definedName name="_ygzciu50mr" localSheetId="4">'[5]wybrane dane finansowe 1'!#REF!</definedName>
    <definedName name="_ygzciu50mr" localSheetId="10">'[5]wybrane dane finansowe 1'!#REF!</definedName>
    <definedName name="_ygzciu50mr" localSheetId="19">'[5]wybrane dane finansowe 1'!#REF!</definedName>
    <definedName name="_ygzciu50mr" localSheetId="20">'[5]wybrane dane finansowe 1'!#REF!</definedName>
    <definedName name="_ygzciu50mr">'[5]wybrane dane finansowe 1'!#REF!</definedName>
    <definedName name="_yhlxey507o" localSheetId="2">'[5]wybrane dane finansowe 1'!#REF!</definedName>
    <definedName name="_yhlxey507o" localSheetId="5">'[5]wybrane dane finansowe 1'!#REF!</definedName>
    <definedName name="_yhlxey507o" localSheetId="1">'[5]wybrane dane finansowe 1'!#REF!</definedName>
    <definedName name="_yhlxey507o" localSheetId="4">'[5]wybrane dane finansowe 1'!#REF!</definedName>
    <definedName name="_yhlxey507o" localSheetId="10">'[5]wybrane dane finansowe 1'!#REF!</definedName>
    <definedName name="_yhlxey507o" localSheetId="19">'[5]wybrane dane finansowe 1'!#REF!</definedName>
    <definedName name="_yhlxey507o" localSheetId="20">'[5]wybrane dane finansowe 1'!#REF!</definedName>
    <definedName name="_yhlxey507o">'[5]wybrane dane finansowe 1'!#REF!</definedName>
    <definedName name="_yi9fmu518y" localSheetId="2">'[5]wybrane dane finansowe 1'!#REF!</definedName>
    <definedName name="_yi9fmu518y" localSheetId="5">'[5]wybrane dane finansowe 1'!#REF!</definedName>
    <definedName name="_yi9fmu518y" localSheetId="1">'[5]wybrane dane finansowe 1'!#REF!</definedName>
    <definedName name="_yi9fmu518y" localSheetId="4">'[5]wybrane dane finansowe 1'!#REF!</definedName>
    <definedName name="_yi9fmu518y" localSheetId="10">'[5]wybrane dane finansowe 1'!#REF!</definedName>
    <definedName name="_yi9fmu518y" localSheetId="19">'[5]wybrane dane finansowe 1'!#REF!</definedName>
    <definedName name="_yi9fmu518y" localSheetId="20">'[5]wybrane dane finansowe 1'!#REF!</definedName>
    <definedName name="_yi9fmu518y">'[5]wybrane dane finansowe 1'!#REF!</definedName>
    <definedName name="_yiutlz5361h" localSheetId="2">'[5]wybrane dane finansowe 1'!#REF!</definedName>
    <definedName name="_yiutlz5361h" localSheetId="5">'[5]wybrane dane finansowe 1'!#REF!</definedName>
    <definedName name="_yiutlz5361h" localSheetId="1">'[5]wybrane dane finansowe 1'!#REF!</definedName>
    <definedName name="_yiutlz5361h" localSheetId="4">'[5]wybrane dane finansowe 1'!#REF!</definedName>
    <definedName name="_yiutlz5361h" localSheetId="10">'[5]wybrane dane finansowe 1'!#REF!</definedName>
    <definedName name="_yiutlz5361h" localSheetId="19">'[5]wybrane dane finansowe 1'!#REF!</definedName>
    <definedName name="_yiutlz5361h" localSheetId="20">'[5]wybrane dane finansowe 1'!#REF!</definedName>
    <definedName name="_yiutlz5361h">'[5]wybrane dane finansowe 1'!#REF!</definedName>
    <definedName name="_yl2nzw4y2t" localSheetId="2">'[5]wybrane dane finansowe 1'!#REF!</definedName>
    <definedName name="_yl2nzw4y2t" localSheetId="5">'[5]wybrane dane finansowe 1'!#REF!</definedName>
    <definedName name="_yl2nzw4y2t" localSheetId="1">'[5]wybrane dane finansowe 1'!#REF!</definedName>
    <definedName name="_yl2nzw4y2t" localSheetId="4">'[5]wybrane dane finansowe 1'!#REF!</definedName>
    <definedName name="_yl2nzw4y2t" localSheetId="10">'[5]wybrane dane finansowe 1'!#REF!</definedName>
    <definedName name="_yl2nzw4y2t" localSheetId="19">'[5]wybrane dane finansowe 1'!#REF!</definedName>
    <definedName name="_yl2nzw4y2t" localSheetId="20">'[5]wybrane dane finansowe 1'!#REF!</definedName>
    <definedName name="_yl2nzw4y2t">'[5]wybrane dane finansowe 1'!#REF!</definedName>
    <definedName name="_yldvrl53q2c" localSheetId="2">'[5]wybrane dane finansowe 1'!#REF!</definedName>
    <definedName name="_yldvrl53q2c" localSheetId="5">'[5]wybrane dane finansowe 1'!#REF!</definedName>
    <definedName name="_yldvrl53q2c" localSheetId="1">'[5]wybrane dane finansowe 1'!#REF!</definedName>
    <definedName name="_yldvrl53q2c" localSheetId="4">'[5]wybrane dane finansowe 1'!#REF!</definedName>
    <definedName name="_yldvrl53q2c" localSheetId="10">'[5]wybrane dane finansowe 1'!#REF!</definedName>
    <definedName name="_yldvrl53q2c" localSheetId="19">'[5]wybrane dane finansowe 1'!#REF!</definedName>
    <definedName name="_yldvrl53q2c" localSheetId="20">'[5]wybrane dane finansowe 1'!#REF!</definedName>
    <definedName name="_yldvrl53q2c">'[5]wybrane dane finansowe 1'!#REF!</definedName>
    <definedName name="_ylgebs50m18" localSheetId="2">'[5]wybrane dane finansowe 1'!#REF!</definedName>
    <definedName name="_ylgebs50m18" localSheetId="5">'[5]wybrane dane finansowe 1'!#REF!</definedName>
    <definedName name="_ylgebs50m18" localSheetId="1">'[5]wybrane dane finansowe 1'!#REF!</definedName>
    <definedName name="_ylgebs50m18" localSheetId="4">'[5]wybrane dane finansowe 1'!#REF!</definedName>
    <definedName name="_ylgebs50m18" localSheetId="10">'[5]wybrane dane finansowe 1'!#REF!</definedName>
    <definedName name="_ylgebs50m18" localSheetId="19">'[5]wybrane dane finansowe 1'!#REF!</definedName>
    <definedName name="_ylgebs50m18" localSheetId="20">'[5]wybrane dane finansowe 1'!#REF!</definedName>
    <definedName name="_ylgebs50m18">'[5]wybrane dane finansowe 1'!#REF!</definedName>
    <definedName name="_yqcnbk4y2l" localSheetId="2">'[5]wybrane dane finansowe 1'!#REF!</definedName>
    <definedName name="_yqcnbk4y2l" localSheetId="5">'[5]wybrane dane finansowe 1'!#REF!</definedName>
    <definedName name="_yqcnbk4y2l" localSheetId="1">'[5]wybrane dane finansowe 1'!#REF!</definedName>
    <definedName name="_yqcnbk4y2l" localSheetId="4">'[5]wybrane dane finansowe 1'!#REF!</definedName>
    <definedName name="_yqcnbk4y2l" localSheetId="10">'[5]wybrane dane finansowe 1'!#REF!</definedName>
    <definedName name="_yqcnbk4y2l" localSheetId="19">'[5]wybrane dane finansowe 1'!#REF!</definedName>
    <definedName name="_yqcnbk4y2l" localSheetId="20">'[5]wybrane dane finansowe 1'!#REF!</definedName>
    <definedName name="_yqcnbk4y2l">'[5]wybrane dane finansowe 1'!#REF!</definedName>
    <definedName name="_yqxjiu518h" localSheetId="2">'[5]wybrane dane finansowe 1'!#REF!</definedName>
    <definedName name="_yqxjiu518h" localSheetId="5">'[5]wybrane dane finansowe 1'!#REF!</definedName>
    <definedName name="_yqxjiu518h" localSheetId="1">'[5]wybrane dane finansowe 1'!#REF!</definedName>
    <definedName name="_yqxjiu518h" localSheetId="4">'[5]wybrane dane finansowe 1'!#REF!</definedName>
    <definedName name="_yqxjiu518h" localSheetId="10">'[5]wybrane dane finansowe 1'!#REF!</definedName>
    <definedName name="_yqxjiu518h" localSheetId="19">'[5]wybrane dane finansowe 1'!#REF!</definedName>
    <definedName name="_yqxjiu518h" localSheetId="20">'[5]wybrane dane finansowe 1'!#REF!</definedName>
    <definedName name="_yqxjiu518h">'[5]wybrane dane finansowe 1'!#REF!</definedName>
    <definedName name="_ysi9rs4zlc" localSheetId="2">'[5]wybrane dane finansowe 1'!#REF!</definedName>
    <definedName name="_ysi9rs4zlc" localSheetId="5">'[5]wybrane dane finansowe 1'!#REF!</definedName>
    <definedName name="_ysi9rs4zlc" localSheetId="1">'[5]wybrane dane finansowe 1'!#REF!</definedName>
    <definedName name="_ysi9rs4zlc" localSheetId="4">'[5]wybrane dane finansowe 1'!#REF!</definedName>
    <definedName name="_ysi9rs4zlc" localSheetId="10">'[5]wybrane dane finansowe 1'!#REF!</definedName>
    <definedName name="_ysi9rs4zlc" localSheetId="19">'[5]wybrane dane finansowe 1'!#REF!</definedName>
    <definedName name="_ysi9rs4zlc" localSheetId="20">'[5]wybrane dane finansowe 1'!#REF!</definedName>
    <definedName name="_ysi9rs4zlc">'[5]wybrane dane finansowe 1'!#REF!</definedName>
    <definedName name="_ytomox5181d" localSheetId="2">'[5]wybrane dane finansowe 1'!#REF!</definedName>
    <definedName name="_ytomox5181d" localSheetId="5">'[5]wybrane dane finansowe 1'!#REF!</definedName>
    <definedName name="_ytomox5181d" localSheetId="1">'[5]wybrane dane finansowe 1'!#REF!</definedName>
    <definedName name="_ytomox5181d" localSheetId="4">'[5]wybrane dane finansowe 1'!#REF!</definedName>
    <definedName name="_ytomox5181d" localSheetId="10">'[5]wybrane dane finansowe 1'!#REF!</definedName>
    <definedName name="_ytomox5181d" localSheetId="19">'[5]wybrane dane finansowe 1'!#REF!</definedName>
    <definedName name="_ytomox5181d" localSheetId="20">'[5]wybrane dane finansowe 1'!#REF!</definedName>
    <definedName name="_ytomox5181d">'[5]wybrane dane finansowe 1'!#REF!</definedName>
    <definedName name="_yux8344y22o" localSheetId="2">'[5]wybrane dane finansowe 1'!#REF!</definedName>
    <definedName name="_yux8344y22o" localSheetId="5">'[5]wybrane dane finansowe 1'!#REF!</definedName>
    <definedName name="_yux8344y22o" localSheetId="1">'[5]wybrane dane finansowe 1'!#REF!</definedName>
    <definedName name="_yux8344y22o" localSheetId="4">'[5]wybrane dane finansowe 1'!#REF!</definedName>
    <definedName name="_yux8344y22o" localSheetId="10">'[5]wybrane dane finansowe 1'!#REF!</definedName>
    <definedName name="_yux8344y22o" localSheetId="19">'[5]wybrane dane finansowe 1'!#REF!</definedName>
    <definedName name="_yux8344y22o" localSheetId="20">'[5]wybrane dane finansowe 1'!#REF!</definedName>
    <definedName name="_yux8344y22o">'[5]wybrane dane finansowe 1'!#REF!</definedName>
    <definedName name="_yvwd955181z" localSheetId="2">'[5]wybrane dane finansowe 1'!#REF!</definedName>
    <definedName name="_yvwd955181z" localSheetId="5">'[5]wybrane dane finansowe 1'!#REF!</definedName>
    <definedName name="_yvwd955181z" localSheetId="1">'[5]wybrane dane finansowe 1'!#REF!</definedName>
    <definedName name="_yvwd955181z" localSheetId="4">'[5]wybrane dane finansowe 1'!#REF!</definedName>
    <definedName name="_yvwd955181z" localSheetId="10">'[5]wybrane dane finansowe 1'!#REF!</definedName>
    <definedName name="_yvwd955181z" localSheetId="19">'[5]wybrane dane finansowe 1'!#REF!</definedName>
    <definedName name="_yvwd955181z" localSheetId="20">'[5]wybrane dane finansowe 1'!#REF!</definedName>
    <definedName name="_yvwd955181z">'[5]wybrane dane finansowe 1'!#REF!</definedName>
    <definedName name="_yz9tz65071a" localSheetId="2">'[5]wybrane dane finansowe 1'!#REF!</definedName>
    <definedName name="_yz9tz65071a" localSheetId="5">'[5]wybrane dane finansowe 1'!#REF!</definedName>
    <definedName name="_yz9tz65071a" localSheetId="1">'[5]wybrane dane finansowe 1'!#REF!</definedName>
    <definedName name="_yz9tz65071a" localSheetId="4">'[5]wybrane dane finansowe 1'!#REF!</definedName>
    <definedName name="_yz9tz65071a" localSheetId="10">'[5]wybrane dane finansowe 1'!#REF!</definedName>
    <definedName name="_yz9tz65071a" localSheetId="19">'[5]wybrane dane finansowe 1'!#REF!</definedName>
    <definedName name="_yz9tz65071a" localSheetId="20">'[5]wybrane dane finansowe 1'!#REF!</definedName>
    <definedName name="_yz9tz65071a">'[5]wybrane dane finansowe 1'!#REF!</definedName>
    <definedName name="_z01hig536t" localSheetId="2">'[5]wybrane dane finansowe 1'!#REF!</definedName>
    <definedName name="_z01hig536t" localSheetId="5">'[5]wybrane dane finansowe 1'!#REF!</definedName>
    <definedName name="_z01hig536t" localSheetId="1">'[5]wybrane dane finansowe 1'!#REF!</definedName>
    <definedName name="_z01hig536t" localSheetId="4">'[5]wybrane dane finansowe 1'!#REF!</definedName>
    <definedName name="_z01hig536t" localSheetId="10">'[5]wybrane dane finansowe 1'!#REF!</definedName>
    <definedName name="_z01hig536t" localSheetId="19">'[5]wybrane dane finansowe 1'!#REF!</definedName>
    <definedName name="_z01hig536t" localSheetId="20">'[5]wybrane dane finansowe 1'!#REF!</definedName>
    <definedName name="_z01hig536t">'[5]wybrane dane finansowe 1'!#REF!</definedName>
    <definedName name="_z4pqex54je" localSheetId="2">'[5]wybrane dane finansowe 1'!#REF!</definedName>
    <definedName name="_z4pqex54je" localSheetId="5">'[5]wybrane dane finansowe 1'!#REF!</definedName>
    <definedName name="_z4pqex54je" localSheetId="1">'[5]wybrane dane finansowe 1'!#REF!</definedName>
    <definedName name="_z4pqex54je" localSheetId="4">'[5]wybrane dane finansowe 1'!#REF!</definedName>
    <definedName name="_z4pqex54je" localSheetId="10">'[5]wybrane dane finansowe 1'!#REF!</definedName>
    <definedName name="_z4pqex54je" localSheetId="19">'[5]wybrane dane finansowe 1'!#REF!</definedName>
    <definedName name="_z4pqex54je" localSheetId="20">'[5]wybrane dane finansowe 1'!#REF!</definedName>
    <definedName name="_z4pqex54je">'[5]wybrane dane finansowe 1'!#REF!</definedName>
    <definedName name="_z5yvp450m1l" localSheetId="2">'[5]wybrane dane finansowe 1'!#REF!</definedName>
    <definedName name="_z5yvp450m1l" localSheetId="5">'[5]wybrane dane finansowe 1'!#REF!</definedName>
    <definedName name="_z5yvp450m1l" localSheetId="1">'[5]wybrane dane finansowe 1'!#REF!</definedName>
    <definedName name="_z5yvp450m1l" localSheetId="4">'[5]wybrane dane finansowe 1'!#REF!</definedName>
    <definedName name="_z5yvp450m1l" localSheetId="10">'[5]wybrane dane finansowe 1'!#REF!</definedName>
    <definedName name="_z5yvp450m1l" localSheetId="19">'[5]wybrane dane finansowe 1'!#REF!</definedName>
    <definedName name="_z5yvp450m1l" localSheetId="20">'[5]wybrane dane finansowe 1'!#REF!</definedName>
    <definedName name="_z5yvp450m1l">'[5]wybrane dane finansowe 1'!#REF!</definedName>
    <definedName name="_z9v9s14ysd" localSheetId="2">'[5]wybrane dane finansowe 1'!#REF!</definedName>
    <definedName name="_z9v9s14ysd" localSheetId="5">'[5]wybrane dane finansowe 1'!#REF!</definedName>
    <definedName name="_z9v9s14ysd" localSheetId="1">'[5]wybrane dane finansowe 1'!#REF!</definedName>
    <definedName name="_z9v9s14ysd" localSheetId="4">'[5]wybrane dane finansowe 1'!#REF!</definedName>
    <definedName name="_z9v9s14ysd" localSheetId="10">'[5]wybrane dane finansowe 1'!#REF!</definedName>
    <definedName name="_z9v9s14ysd" localSheetId="19">'[5]wybrane dane finansowe 1'!#REF!</definedName>
    <definedName name="_z9v9s14ysd" localSheetId="20">'[5]wybrane dane finansowe 1'!#REF!</definedName>
    <definedName name="_z9v9s14ysd">'[5]wybrane dane finansowe 1'!#REF!</definedName>
    <definedName name="_zbwtkk50m2m" localSheetId="2">'[5]wybrane dane finansowe 1'!#REF!</definedName>
    <definedName name="_zbwtkk50m2m" localSheetId="5">'[5]wybrane dane finansowe 1'!#REF!</definedName>
    <definedName name="_zbwtkk50m2m" localSheetId="1">'[5]wybrane dane finansowe 1'!#REF!</definedName>
    <definedName name="_zbwtkk50m2m" localSheetId="4">'[5]wybrane dane finansowe 1'!#REF!</definedName>
    <definedName name="_zbwtkk50m2m" localSheetId="10">'[5]wybrane dane finansowe 1'!#REF!</definedName>
    <definedName name="_zbwtkk50m2m" localSheetId="19">'[5]wybrane dane finansowe 1'!#REF!</definedName>
    <definedName name="_zbwtkk50m2m" localSheetId="20">'[5]wybrane dane finansowe 1'!#REF!</definedName>
    <definedName name="_zbwtkk50m2m">'[5]wybrane dane finansowe 1'!#REF!</definedName>
    <definedName name="_zd9xdr51820" localSheetId="2">'[5]wybrane dane finansowe 1'!#REF!</definedName>
    <definedName name="_zd9xdr51820" localSheetId="5">'[5]wybrane dane finansowe 1'!#REF!</definedName>
    <definedName name="_zd9xdr51820" localSheetId="1">'[5]wybrane dane finansowe 1'!#REF!</definedName>
    <definedName name="_zd9xdr51820" localSheetId="4">'[5]wybrane dane finansowe 1'!#REF!</definedName>
    <definedName name="_zd9xdr51820" localSheetId="10">'[5]wybrane dane finansowe 1'!#REF!</definedName>
    <definedName name="_zd9xdr51820" localSheetId="19">'[5]wybrane dane finansowe 1'!#REF!</definedName>
    <definedName name="_zd9xdr51820" localSheetId="20">'[5]wybrane dane finansowe 1'!#REF!</definedName>
    <definedName name="_zd9xdr51820">'[5]wybrane dane finansowe 1'!#REF!</definedName>
    <definedName name="_zde6464y21t" localSheetId="2">'[5]wybrane dane finansowe 1'!#REF!</definedName>
    <definedName name="_zde6464y21t" localSheetId="5">'[5]wybrane dane finansowe 1'!#REF!</definedName>
    <definedName name="_zde6464y21t" localSheetId="1">'[5]wybrane dane finansowe 1'!#REF!</definedName>
    <definedName name="_zde6464y21t" localSheetId="4">'[5]wybrane dane finansowe 1'!#REF!</definedName>
    <definedName name="_zde6464y21t" localSheetId="10">'[5]wybrane dane finansowe 1'!#REF!</definedName>
    <definedName name="_zde6464y21t" localSheetId="19">'[5]wybrane dane finansowe 1'!#REF!</definedName>
    <definedName name="_zde6464y21t" localSheetId="20">'[5]wybrane dane finansowe 1'!#REF!</definedName>
    <definedName name="_zde6464y21t">'[5]wybrane dane finansowe 1'!#REF!</definedName>
    <definedName name="_zkp6jf4x9n" localSheetId="2">#REF!</definedName>
    <definedName name="_zkp6jf4x9n" localSheetId="4">#REF!</definedName>
    <definedName name="_zkp6jf4x9n" localSheetId="10">#REF!</definedName>
    <definedName name="_zkp6jf4x9n" localSheetId="19">#REF!</definedName>
    <definedName name="_zkp6jf4x9n">#REF!</definedName>
    <definedName name="_zkqv055071t" localSheetId="2">'[5]wybrane dane finansowe 1'!#REF!</definedName>
    <definedName name="_zkqv055071t" localSheetId="5">'[5]wybrane dane finansowe 1'!#REF!</definedName>
    <definedName name="_zkqv055071t" localSheetId="1">'[5]wybrane dane finansowe 1'!#REF!</definedName>
    <definedName name="_zkqv055071t" localSheetId="4">'[5]wybrane dane finansowe 1'!#REF!</definedName>
    <definedName name="_zkqv055071t" localSheetId="10">'[5]wybrane dane finansowe 1'!#REF!</definedName>
    <definedName name="_zkqv055071t" localSheetId="19">'[5]wybrane dane finansowe 1'!#REF!</definedName>
    <definedName name="_zkqv055071t" localSheetId="20">'[5]wybrane dane finansowe 1'!#REF!</definedName>
    <definedName name="_zkqv055071t">'[5]wybrane dane finansowe 1'!#REF!</definedName>
    <definedName name="_zmujun51pm" localSheetId="2">'[5]wybrane dane finansowe 1'!#REF!</definedName>
    <definedName name="_zmujun51pm" localSheetId="5">'[5]wybrane dane finansowe 1'!#REF!</definedName>
    <definedName name="_zmujun51pm" localSheetId="1">'[5]wybrane dane finansowe 1'!#REF!</definedName>
    <definedName name="_zmujun51pm" localSheetId="4">'[5]wybrane dane finansowe 1'!#REF!</definedName>
    <definedName name="_zmujun51pm" localSheetId="10">'[5]wybrane dane finansowe 1'!#REF!</definedName>
    <definedName name="_zmujun51pm" localSheetId="19">'[5]wybrane dane finansowe 1'!#REF!</definedName>
    <definedName name="_zmujun51pm" localSheetId="20">'[5]wybrane dane finansowe 1'!#REF!</definedName>
    <definedName name="_zmujun51pm">'[5]wybrane dane finansowe 1'!#REF!</definedName>
    <definedName name="_zpmhyn53q29" localSheetId="2">'[5]wybrane dane finansowe 1'!#REF!</definedName>
    <definedName name="_zpmhyn53q29" localSheetId="5">'[5]wybrane dane finansowe 1'!#REF!</definedName>
    <definedName name="_zpmhyn53q29" localSheetId="1">'[5]wybrane dane finansowe 1'!#REF!</definedName>
    <definedName name="_zpmhyn53q29" localSheetId="4">'[5]wybrane dane finansowe 1'!#REF!</definedName>
    <definedName name="_zpmhyn53q29" localSheetId="10">'[5]wybrane dane finansowe 1'!#REF!</definedName>
    <definedName name="_zpmhyn53q29" localSheetId="19">'[5]wybrane dane finansowe 1'!#REF!</definedName>
    <definedName name="_zpmhyn53q29" localSheetId="20">'[5]wybrane dane finansowe 1'!#REF!</definedName>
    <definedName name="_zpmhyn53q29">'[5]wybrane dane finansowe 1'!#REF!</definedName>
    <definedName name="_zprkvi54j1g" localSheetId="2">'[5]wybrane dane finansowe 1'!#REF!</definedName>
    <definedName name="_zprkvi54j1g" localSheetId="5">'[5]wybrane dane finansowe 1'!#REF!</definedName>
    <definedName name="_zprkvi54j1g" localSheetId="1">'[5]wybrane dane finansowe 1'!#REF!</definedName>
    <definedName name="_zprkvi54j1g" localSheetId="4">'[5]wybrane dane finansowe 1'!#REF!</definedName>
    <definedName name="_zprkvi54j1g" localSheetId="10">'[5]wybrane dane finansowe 1'!#REF!</definedName>
    <definedName name="_zprkvi54j1g" localSheetId="19">'[5]wybrane dane finansowe 1'!#REF!</definedName>
    <definedName name="_zprkvi54j1g" localSheetId="20">'[5]wybrane dane finansowe 1'!#REF!</definedName>
    <definedName name="_zprkvi54j1g">'[5]wybrane dane finansowe 1'!#REF!</definedName>
    <definedName name="_zqu7tj54jj" localSheetId="2">'[5]wybrane dane finansowe 1'!#REF!</definedName>
    <definedName name="_zqu7tj54jj" localSheetId="5">'[5]wybrane dane finansowe 1'!#REF!</definedName>
    <definedName name="_zqu7tj54jj" localSheetId="1">'[5]wybrane dane finansowe 1'!#REF!</definedName>
    <definedName name="_zqu7tj54jj" localSheetId="4">'[5]wybrane dane finansowe 1'!#REF!</definedName>
    <definedName name="_zqu7tj54jj" localSheetId="10">'[5]wybrane dane finansowe 1'!#REF!</definedName>
    <definedName name="_zqu7tj54jj" localSheetId="19">'[5]wybrane dane finansowe 1'!#REF!</definedName>
    <definedName name="_zqu7tj54jj" localSheetId="20">'[5]wybrane dane finansowe 1'!#REF!</definedName>
    <definedName name="_zqu7tj54jj">'[5]wybrane dane finansowe 1'!#REF!</definedName>
    <definedName name="_zrogjp536l" localSheetId="2">'[5]wybrane dane finansowe 1'!#REF!</definedName>
    <definedName name="_zrogjp536l" localSheetId="5">'[5]wybrane dane finansowe 1'!#REF!</definedName>
    <definedName name="_zrogjp536l" localSheetId="1">'[5]wybrane dane finansowe 1'!#REF!</definedName>
    <definedName name="_zrogjp536l" localSheetId="4">'[5]wybrane dane finansowe 1'!#REF!</definedName>
    <definedName name="_zrogjp536l" localSheetId="10">'[5]wybrane dane finansowe 1'!#REF!</definedName>
    <definedName name="_zrogjp536l" localSheetId="19">'[5]wybrane dane finansowe 1'!#REF!</definedName>
    <definedName name="_zrogjp536l" localSheetId="20">'[5]wybrane dane finansowe 1'!#REF!</definedName>
    <definedName name="_zrogjp536l">'[5]wybrane dane finansowe 1'!#REF!</definedName>
    <definedName name="_zt49hv4y226" localSheetId="2">'[5]wybrane dane finansowe 1'!#REF!</definedName>
    <definedName name="_zt49hv4y226" localSheetId="5">'[5]wybrane dane finansowe 1'!#REF!</definedName>
    <definedName name="_zt49hv4y226" localSheetId="1">'[5]wybrane dane finansowe 1'!#REF!</definedName>
    <definedName name="_zt49hv4y226" localSheetId="4">'[5]wybrane dane finansowe 1'!#REF!</definedName>
    <definedName name="_zt49hv4y226" localSheetId="10">'[5]wybrane dane finansowe 1'!#REF!</definedName>
    <definedName name="_zt49hv4y226" localSheetId="19">'[5]wybrane dane finansowe 1'!#REF!</definedName>
    <definedName name="_zt49hv4y226" localSheetId="20">'[5]wybrane dane finansowe 1'!#REF!</definedName>
    <definedName name="_zt49hv4y226">'[5]wybrane dane finansowe 1'!#REF!</definedName>
    <definedName name="_zvccjk4y21j" localSheetId="2">'[5]wybrane dane finansowe 1'!#REF!</definedName>
    <definedName name="_zvccjk4y21j" localSheetId="5">'[5]wybrane dane finansowe 1'!#REF!</definedName>
    <definedName name="_zvccjk4y21j" localSheetId="1">'[5]wybrane dane finansowe 1'!#REF!</definedName>
    <definedName name="_zvccjk4y21j" localSheetId="4">'[5]wybrane dane finansowe 1'!#REF!</definedName>
    <definedName name="_zvccjk4y21j" localSheetId="10">'[5]wybrane dane finansowe 1'!#REF!</definedName>
    <definedName name="_zvccjk4y21j" localSheetId="19">'[5]wybrane dane finansowe 1'!#REF!</definedName>
    <definedName name="_zvccjk4y21j" localSheetId="20">'[5]wybrane dane finansowe 1'!#REF!</definedName>
    <definedName name="_zvccjk4y21j">'[5]wybrane dane finansowe 1'!#REF!</definedName>
    <definedName name="_zwr61r50m1z" localSheetId="2">'[5]wybrane dane finansowe 1'!#REF!</definedName>
    <definedName name="_zwr61r50m1z" localSheetId="5">'[5]wybrane dane finansowe 1'!#REF!</definedName>
    <definedName name="_zwr61r50m1z" localSheetId="1">'[5]wybrane dane finansowe 1'!#REF!</definedName>
    <definedName name="_zwr61r50m1z" localSheetId="4">'[5]wybrane dane finansowe 1'!#REF!</definedName>
    <definedName name="_zwr61r50m1z" localSheetId="10">'[5]wybrane dane finansowe 1'!#REF!</definedName>
    <definedName name="_zwr61r50m1z" localSheetId="19">'[5]wybrane dane finansowe 1'!#REF!</definedName>
    <definedName name="_zwr61r50m1z" localSheetId="20">'[5]wybrane dane finansowe 1'!#REF!</definedName>
    <definedName name="_zwr61r50m1z">'[5]wybrane dane finansowe 1'!#REF!</definedName>
    <definedName name="_zy8m6050m2q" localSheetId="2">'[5]wybrane dane finansowe 1'!#REF!</definedName>
    <definedName name="_zy8m6050m2q" localSheetId="5">'[5]wybrane dane finansowe 1'!#REF!</definedName>
    <definedName name="_zy8m6050m2q" localSheetId="1">'[5]wybrane dane finansowe 1'!#REF!</definedName>
    <definedName name="_zy8m6050m2q" localSheetId="4">'[5]wybrane dane finansowe 1'!#REF!</definedName>
    <definedName name="_zy8m6050m2q" localSheetId="10">'[5]wybrane dane finansowe 1'!#REF!</definedName>
    <definedName name="_zy8m6050m2q" localSheetId="19">'[5]wybrane dane finansowe 1'!#REF!</definedName>
    <definedName name="_zy8m6050m2q" localSheetId="20">'[5]wybrane dane finansowe 1'!#REF!</definedName>
    <definedName name="_zy8m6050m2q">'[5]wybrane dane finansowe 1'!#REF!</definedName>
    <definedName name="a" localSheetId="2" hidden="1">{"'BZ SA P&amp;l (fORECAST)'!$A$1:$BR$26"}</definedName>
    <definedName name="a" localSheetId="1" hidden="1">{"'BZ SA P&amp;l (fORECAST)'!$A$1:$BR$26"}</definedName>
    <definedName name="a" localSheetId="4" hidden="1">{"'BZ SA P&amp;l (fORECAST)'!$A$1:$BR$26"}</definedName>
    <definedName name="A" localSheetId="20">{"'BZ SA P&amp;l (fORECAST)'!$A$1:$BR$26"}</definedName>
    <definedName name="a" hidden="1">{"'BZ SA P&amp;l (fORECAST)'!$A$1:$BR$26"}</definedName>
    <definedName name="a_a" localSheetId="2" hidden="1">{"'BZ SA P&amp;l (fORECAST)'!$A$1:$BR$26"}</definedName>
    <definedName name="a_a" localSheetId="1" hidden="1">{"'BZ SA P&amp;l (fORECAST)'!$A$1:$BR$26"}</definedName>
    <definedName name="a_a" localSheetId="4" hidden="1">{"'BZ SA P&amp;l (fORECAST)'!$A$1:$BR$26"}</definedName>
    <definedName name="a_a" hidden="1">{"'BZ SA P&amp;l (fORECAST)'!$A$1:$BR$26"}</definedName>
    <definedName name="a_aa">#N/A</definedName>
    <definedName name="aa" localSheetId="2">BS!aa</definedName>
    <definedName name="aa" localSheetId="1">#N/A</definedName>
    <definedName name="aa" localSheetId="4">'Przychody prowizyjne'!aa</definedName>
    <definedName name="aa" localSheetId="20">#N/A</definedName>
    <definedName name="aa">BS!aa</definedName>
    <definedName name="aaa" localSheetId="4" hidden="1">#N/A</definedName>
    <definedName name="aaa" localSheetId="20">'[17]SBB-N-1-A'!$A$1:$B$62</definedName>
    <definedName name="aaa" hidden="1">#N/A</definedName>
    <definedName name="aaaa">#N/A</definedName>
    <definedName name="aaaaaaaaaaaaaa" localSheetId="2">#REF!</definedName>
    <definedName name="aaaaaaaaaaaaaa" localSheetId="4">#REF!</definedName>
    <definedName name="aaaaaaaaaaaaaa" localSheetId="10">#REF!</definedName>
    <definedName name="aaaaaaaaaaaaaa" localSheetId="19">#REF!</definedName>
    <definedName name="aaaaaaaaaaaaaa">#REF!</definedName>
    <definedName name="aaaaaaaaaaaaaabb" localSheetId="2">#REF!</definedName>
    <definedName name="aaaaaaaaaaaaaabb" localSheetId="4">#REF!</definedName>
    <definedName name="aaaaaaaaaaaaaabb" localSheetId="10">#REF!</definedName>
    <definedName name="aaaaaaaaaaaaaabb" localSheetId="19">#REF!</definedName>
    <definedName name="aaaaaaaaaaaaaabb">#REF!</definedName>
    <definedName name="AAQAA">#N/A</definedName>
    <definedName name="AAS2000M" localSheetId="2">#REF!</definedName>
    <definedName name="AAS2000M" localSheetId="4">#REF!</definedName>
    <definedName name="AAS2000M" localSheetId="10">#REF!</definedName>
    <definedName name="AAS2000M" localSheetId="19">#REF!</definedName>
    <definedName name="AAS2000M">#REF!</definedName>
    <definedName name="AAS2000Y" localSheetId="2">#REF!</definedName>
    <definedName name="AAS2000Y" localSheetId="4">#REF!</definedName>
    <definedName name="AAS2000Y" localSheetId="10">#REF!</definedName>
    <definedName name="AAS2000Y" localSheetId="19">#REF!</definedName>
    <definedName name="AAS2000Y">#REF!</definedName>
    <definedName name="AAS2001M" localSheetId="2">#REF!</definedName>
    <definedName name="AAS2001M" localSheetId="4">#REF!</definedName>
    <definedName name="AAS2001M" localSheetId="10">#REF!</definedName>
    <definedName name="AAS2001M" localSheetId="19">#REF!</definedName>
    <definedName name="AAS2001M">#REF!</definedName>
    <definedName name="AAS2001Y" localSheetId="2">#REF!</definedName>
    <definedName name="AAS2001Y" localSheetId="4">#REF!</definedName>
    <definedName name="AAS2001Y" localSheetId="10">#REF!</definedName>
    <definedName name="AAS2001Y" localSheetId="19">#REF!</definedName>
    <definedName name="AAS2001Y">#REF!</definedName>
    <definedName name="ab" localSheetId="2" hidden="1">{"'BZ SA P&amp;l (fORECAST)'!$A$1:$BR$26"}</definedName>
    <definedName name="ab" localSheetId="1" hidden="1">{"'BZ SA P&amp;l (fORECAST)'!$A$1:$BR$26"}</definedName>
    <definedName name="ab" localSheetId="4" hidden="1">{"'BZ SA P&amp;l (fORECAST)'!$A$1:$BR$26"}</definedName>
    <definedName name="ab" hidden="1">{"'BZ SA P&amp;l (fORECAST)'!$A$1:$BR$26"}</definedName>
    <definedName name="ABI" localSheetId="2">#REF!</definedName>
    <definedName name="ABI" localSheetId="4">#REF!</definedName>
    <definedName name="ABI" localSheetId="10">#REF!</definedName>
    <definedName name="ABI" localSheetId="19">#REF!</definedName>
    <definedName name="ABI">#REF!</definedName>
    <definedName name="ADJUSTMENTS2000WBKM" localSheetId="2">#REF!</definedName>
    <definedName name="ADJUSTMENTS2000WBKM" localSheetId="4">#REF!</definedName>
    <definedName name="ADJUSTMENTS2000WBKM" localSheetId="10">#REF!</definedName>
    <definedName name="ADJUSTMENTS2000WBKM" localSheetId="19">#REF!</definedName>
    <definedName name="ADJUSTMENTS2000WBKM">#REF!</definedName>
    <definedName name="ADJUSTMENTS2000WBKY" localSheetId="2">#REF!</definedName>
    <definedName name="ADJUSTMENTS2000WBKY" localSheetId="4">#REF!</definedName>
    <definedName name="ADJUSTMENTS2000WBKY" localSheetId="10">#REF!</definedName>
    <definedName name="ADJUSTMENTS2000WBKY" localSheetId="19">#REF!</definedName>
    <definedName name="ADJUSTMENTS2000WBKY">#REF!</definedName>
    <definedName name="agayaay" localSheetId="2" hidden="1">{"'BZ SA P&amp;l (fORECAST)'!$A$1:$BR$26"}</definedName>
    <definedName name="agayaay" localSheetId="1" hidden="1">{"'BZ SA P&amp;l (fORECAST)'!$A$1:$BR$26"}</definedName>
    <definedName name="agayaay" localSheetId="4" hidden="1">{"'BZ SA P&amp;l (fORECAST)'!$A$1:$BR$26"}</definedName>
    <definedName name="agayaay" hidden="1">{"'BZ SA P&amp;l (fORECAST)'!$A$1:$BR$26"}</definedName>
    <definedName name="Akcjonariusz" localSheetId="2">#REF!</definedName>
    <definedName name="Akcjonariusz" localSheetId="4">#REF!</definedName>
    <definedName name="Akcjonariusz" localSheetId="10">#REF!</definedName>
    <definedName name="Akcjonariusz" localSheetId="19">#REF!</definedName>
    <definedName name="Akcjonariusz" localSheetId="20">#REF!</definedName>
    <definedName name="Akcjonariusz">#REF!</definedName>
    <definedName name="aktualiz07" localSheetId="2">[18]kapitaly!#REF!</definedName>
    <definedName name="aktualiz07" localSheetId="5">[18]kapitaly!#REF!</definedName>
    <definedName name="aktualiz07" localSheetId="4">[18]kapitaly!#REF!</definedName>
    <definedName name="aktualiz07" localSheetId="10">[18]kapitaly!#REF!</definedName>
    <definedName name="aktualiz07" localSheetId="19">[18]kapitaly!#REF!</definedName>
    <definedName name="aktualiz07" localSheetId="20">[18]kapitaly!#REF!</definedName>
    <definedName name="aktualiz07">[18]kapitaly!#REF!</definedName>
    <definedName name="Aktywa_do_zbycia" localSheetId="2">#REF!</definedName>
    <definedName name="Aktywa_do_zbycia" localSheetId="4">#REF!</definedName>
    <definedName name="Aktywa_do_zbycia" localSheetId="10">#REF!</definedName>
    <definedName name="Aktywa_do_zbycia" localSheetId="19">#REF!</definedName>
    <definedName name="Aktywa_do_zbycia">#REF!</definedName>
    <definedName name="Aktywa_finansowe_wycenianie_do_wartości_godziwej_przez_rachunek_zysków_i_strat__Zobowiązania_finansowe_przeznaczone_do_obrotu" localSheetId="2">#REF!</definedName>
    <definedName name="Aktywa_finansowe_wycenianie_do_wartości_godziwej_przez_rachunek_zysków_i_strat__Zobowiązania_finansowe_przeznaczone_do_obrotu" localSheetId="4">#REF!</definedName>
    <definedName name="Aktywa_finansowe_wycenianie_do_wartości_godziwej_przez_rachunek_zysków_i_strat__Zobowiązania_finansowe_przeznaczone_do_obrotu" localSheetId="10">#REF!</definedName>
    <definedName name="Aktywa_finansowe_wycenianie_do_wartości_godziwej_przez_rachunek_zysków_i_strat__Zobowiązania_finansowe_przeznaczone_do_obrotu" localSheetId="19">#REF!</definedName>
    <definedName name="Aktywa_finansowe_wycenianie_do_wartości_godziwej_przez_rachunek_zysków_i_strat__Zobowiązania_finansowe_przeznaczone_do_obrotu">#REF!</definedName>
    <definedName name="Aktywa_z_tytułu_podatku_odroczonego" localSheetId="2">#REF!</definedName>
    <definedName name="Aktywa_z_tytułu_podatku_odroczonego" localSheetId="4">#REF!</definedName>
    <definedName name="Aktywa_z_tytułu_podatku_odroczonego" localSheetId="10">#REF!</definedName>
    <definedName name="Aktywa_z_tytułu_podatku_odroczonego" localSheetId="19">#REF!</definedName>
    <definedName name="Aktywa_z_tytułu_podatku_odroczonego" localSheetId="20">#REF!</definedName>
    <definedName name="Aktywa_z_tytułu_podatku_odroczonego">#REF!</definedName>
    <definedName name="ala" localSheetId="2">#REF!</definedName>
    <definedName name="ala" localSheetId="4">#REF!</definedName>
    <definedName name="ala" localSheetId="10">#REF!</definedName>
    <definedName name="ala" localSheetId="19">#REF!</definedName>
    <definedName name="ala">#REF!</definedName>
    <definedName name="All_Month_to_Date_Re_Br" localSheetId="2">#REF!</definedName>
    <definedName name="All_Month_to_Date_Re_Br" localSheetId="4">#REF!</definedName>
    <definedName name="All_Month_to_Date_Re_Br" localSheetId="10">#REF!</definedName>
    <definedName name="All_Month_to_Date_Re_Br" localSheetId="19">#REF!</definedName>
    <definedName name="All_Month_to_Date_Re_Br">#REF!</definedName>
    <definedName name="All_Month_to_Date_Re_Ccy" localSheetId="2">#REF!</definedName>
    <definedName name="All_Month_to_Date_Re_Ccy" localSheetId="4">#REF!</definedName>
    <definedName name="All_Month_to_Date_Re_Ccy" localSheetId="10">#REF!</definedName>
    <definedName name="All_Month_to_Date_Re_Ccy" localSheetId="19">#REF!</definedName>
    <definedName name="All_Month_to_Date_Re_Ccy">#REF!</definedName>
    <definedName name="All_Month_to_Date_Re_Cno" localSheetId="2">#REF!</definedName>
    <definedName name="All_Month_to_Date_Re_Cno" localSheetId="4">#REF!</definedName>
    <definedName name="All_Month_to_Date_Re_Cno" localSheetId="10">#REF!</definedName>
    <definedName name="All_Month_to_Date_Re_Cno" localSheetId="19">#REF!</definedName>
    <definedName name="All_Month_to_Date_Re_Cno">#REF!</definedName>
    <definedName name="All_Month_to_Date_Re_Date" localSheetId="2">#REF!</definedName>
    <definedName name="All_Month_to_Date_Re_Date" localSheetId="4">#REF!</definedName>
    <definedName name="All_Month_to_Date_Re_Date" localSheetId="10">#REF!</definedName>
    <definedName name="All_Month_to_Date_Re_Date" localSheetId="19">#REF!</definedName>
    <definedName name="All_Month_to_Date_Re_Date">#REF!</definedName>
    <definedName name="All_Month_to_Date_Re_Description" localSheetId="2">#REF!</definedName>
    <definedName name="All_Month_to_Date_Re_Description" localSheetId="4">#REF!</definedName>
    <definedName name="All_Month_to_Date_Re_Description" localSheetId="10">#REF!</definedName>
    <definedName name="All_Month_to_Date_Re_Description" localSheetId="19">#REF!</definedName>
    <definedName name="All_Month_to_Date_Re_Description">#REF!</definedName>
    <definedName name="All_Month_to_Date_Re_Invtype" localSheetId="2">#REF!</definedName>
    <definedName name="All_Month_to_Date_Re_Invtype" localSheetId="4">#REF!</definedName>
    <definedName name="All_Month_to_Date_Re_Invtype" localSheetId="10">#REF!</definedName>
    <definedName name="All_Month_to_Date_Re_Invtype" localSheetId="19">#REF!</definedName>
    <definedName name="All_Month_to_Date_Re_Invtype">#REF!</definedName>
    <definedName name="All_Month_to_Date_Re_Issuedate" localSheetId="2">#REF!</definedName>
    <definedName name="All_Month_to_Date_Re_Issuedate" localSheetId="4">#REF!</definedName>
    <definedName name="All_Month_to_Date_Re_Issuedate" localSheetId="10">#REF!</definedName>
    <definedName name="All_Month_to_Date_Re_Issuedate" localSheetId="19">#REF!</definedName>
    <definedName name="All_Month_to_Date_Re_Issuedate">#REF!</definedName>
    <definedName name="All_Month_to_Date_Re_Issuer" localSheetId="2">#REF!</definedName>
    <definedName name="All_Month_to_Date_Re_Issuer" localSheetId="4">#REF!</definedName>
    <definedName name="All_Month_to_Date_Re_Issuer" localSheetId="10">#REF!</definedName>
    <definedName name="All_Month_to_Date_Re_Issuer" localSheetId="19">#REF!</definedName>
    <definedName name="All_Month_to_Date_Re_Issuer">#REF!</definedName>
    <definedName name="All_Month_to_Date_Re_Matdate" localSheetId="2">#REF!</definedName>
    <definedName name="All_Month_to_Date_Re_Matdate" localSheetId="4">#REF!</definedName>
    <definedName name="All_Month_to_Date_Re_Matdate" localSheetId="10">#REF!</definedName>
    <definedName name="All_Month_to_Date_Re_Matdate" localSheetId="19">#REF!</definedName>
    <definedName name="All_Month_to_Date_Re_Matdate">#REF!</definedName>
    <definedName name="All_Month_to_Date_Re_Next_Month_End" localSheetId="2">#REF!</definedName>
    <definedName name="All_Month_to_Date_Re_Next_Month_End" localSheetId="4">#REF!</definedName>
    <definedName name="All_Month_to_Date_Re_Next_Month_End" localSheetId="10">#REF!</definedName>
    <definedName name="All_Month_to_Date_Re_Next_Month_End" localSheetId="19">#REF!</definedName>
    <definedName name="All_Month_to_Date_Re_Next_Month_End">#REF!</definedName>
    <definedName name="All_Month_to_Date_Re_Opics_Realised_Pl" localSheetId="2">#REF!</definedName>
    <definedName name="All_Month_to_Date_Re_Opics_Realised_Pl" localSheetId="4">#REF!</definedName>
    <definedName name="All_Month_to_Date_Re_Opics_Realised_Pl" localSheetId="10">#REF!</definedName>
    <definedName name="All_Month_to_Date_Re_Opics_Realised_Pl" localSheetId="19">#REF!</definedName>
    <definedName name="All_Month_to_Date_Re_Opics_Realised_Pl">#REF!</definedName>
    <definedName name="All_Month_to_Date_Re_Port" localSheetId="2">#REF!</definedName>
    <definedName name="All_Month_to_Date_Re_Port" localSheetId="4">#REF!</definedName>
    <definedName name="All_Month_to_Date_Re_Port" localSheetId="10">#REF!</definedName>
    <definedName name="All_Month_to_Date_Re_Port" localSheetId="19">#REF!</definedName>
    <definedName name="All_Month_to_Date_Re_Port">#REF!</definedName>
    <definedName name="All_Month_to_Date_Re_Prev_Month_End" localSheetId="2">#REF!</definedName>
    <definedName name="All_Month_to_Date_Re_Prev_Month_End" localSheetId="4">#REF!</definedName>
    <definedName name="All_Month_to_Date_Re_Prev_Month_End" localSheetId="10">#REF!</definedName>
    <definedName name="All_Month_to_Date_Re_Prev_Month_End" localSheetId="19">#REF!</definedName>
    <definedName name="All_Month_to_Date_Re_Prev_Month_End">#REF!</definedName>
    <definedName name="All_Month_to_Date_Re_Prodtype" localSheetId="2">#REF!</definedName>
    <definedName name="All_Month_to_Date_Re_Prodtype" localSheetId="4">#REF!</definedName>
    <definedName name="All_Month_to_Date_Re_Prodtype" localSheetId="10">#REF!</definedName>
    <definedName name="All_Month_to_Date_Re_Prodtype" localSheetId="19">#REF!</definedName>
    <definedName name="All_Month_to_Date_Re_Prodtype">#REF!</definedName>
    <definedName name="All_Month_to_Date_Re_Product" localSheetId="2">#REF!</definedName>
    <definedName name="All_Month_to_Date_Re_Product" localSheetId="4">#REF!</definedName>
    <definedName name="All_Month_to_Date_Re_Product" localSheetId="10">#REF!</definedName>
    <definedName name="All_Month_to_Date_Re_Product" localSheetId="19">#REF!</definedName>
    <definedName name="All_Month_to_Date_Re_Product">#REF!</definedName>
    <definedName name="All_Month_to_Date_Re_Purc_Disc_Prem_Todate" localSheetId="2">#REF!</definedName>
    <definedName name="All_Month_to_Date_Re_Purc_Disc_Prem_Todate" localSheetId="4">#REF!</definedName>
    <definedName name="All_Month_to_Date_Re_Purc_Disc_Prem_Todate" localSheetId="10">#REF!</definedName>
    <definedName name="All_Month_to_Date_Re_Purc_Disc_Prem_Todate" localSheetId="19">#REF!</definedName>
    <definedName name="All_Month_to_Date_Re_Purc_Disc_Prem_Todate">#REF!</definedName>
    <definedName name="All_Month_to_Date_Re_Purc_Disc_Prem_Today" localSheetId="2">#REF!</definedName>
    <definedName name="All_Month_to_Date_Re_Purc_Disc_Prem_Today" localSheetId="4">#REF!</definedName>
    <definedName name="All_Month_to_Date_Re_Purc_Disc_Prem_Today" localSheetId="10">#REF!</definedName>
    <definedName name="All_Month_to_Date_Re_Purc_Disc_Prem_Today" localSheetId="19">#REF!</definedName>
    <definedName name="All_Month_to_Date_Re_Purc_Disc_Prem_Today">#REF!</definedName>
    <definedName name="All_Month_to_Date_Re_Purc_Qty_Todate" localSheetId="2">#REF!</definedName>
    <definedName name="All_Month_to_Date_Re_Purc_Qty_Todate" localSheetId="4">#REF!</definedName>
    <definedName name="All_Month_to_Date_Re_Purc_Qty_Todate" localSheetId="10">#REF!</definedName>
    <definedName name="All_Month_to_Date_Re_Purc_Qty_Todate" localSheetId="19">#REF!</definedName>
    <definedName name="All_Month_to_Date_Re_Purc_Qty_Todate">#REF!</definedName>
    <definedName name="All_Month_to_Date_Re_Purc_Qty_Today" localSheetId="2">#REF!</definedName>
    <definedName name="All_Month_to_Date_Re_Purc_Qty_Today" localSheetId="4">#REF!</definedName>
    <definedName name="All_Month_to_Date_Re_Purc_Qty_Today" localSheetId="10">#REF!</definedName>
    <definedName name="All_Month_to_Date_Re_Purc_Qty_Today" localSheetId="19">#REF!</definedName>
    <definedName name="All_Month_to_Date_Re_Purc_Qty_Today">#REF!</definedName>
    <definedName name="All_Month_to_Date_Re_Purchint_Purch_Todate" localSheetId="2">#REF!</definedName>
    <definedName name="All_Month_to_Date_Re_Purchint_Purch_Todate" localSheetId="4">#REF!</definedName>
    <definedName name="All_Month_to_Date_Re_Purchint_Purch_Todate" localSheetId="10">#REF!</definedName>
    <definedName name="All_Month_to_Date_Re_Purchint_Purch_Todate" localSheetId="19">#REF!</definedName>
    <definedName name="All_Month_to_Date_Re_Purchint_Purch_Todate">#REF!</definedName>
    <definedName name="All_Month_to_Date_Re_Purchint_Purch_Today" localSheetId="2">#REF!</definedName>
    <definedName name="All_Month_to_Date_Re_Purchint_Purch_Today" localSheetId="4">#REF!</definedName>
    <definedName name="All_Month_to_Date_Re_Purchint_Purch_Today" localSheetId="10">#REF!</definedName>
    <definedName name="All_Month_to_Date_Re_Purchint_Purch_Today" localSheetId="19">#REF!</definedName>
    <definedName name="All_Month_to_Date_Re_Purchint_Purch_Today">#REF!</definedName>
    <definedName name="All_Month_to_Date_Re_Purchint_Sale_Todate" localSheetId="2">#REF!</definedName>
    <definedName name="All_Month_to_Date_Re_Purchint_Sale_Todate" localSheetId="4">#REF!</definedName>
    <definedName name="All_Month_to_Date_Re_Purchint_Sale_Todate" localSheetId="10">#REF!</definedName>
    <definedName name="All_Month_to_Date_Re_Purchint_Sale_Todate" localSheetId="19">#REF!</definedName>
    <definedName name="All_Month_to_Date_Re_Purchint_Sale_Todate">#REF!</definedName>
    <definedName name="All_Month_to_Date_Re_Purchint_Sale_Today" localSheetId="2">#REF!</definedName>
    <definedName name="All_Month_to_Date_Re_Purchint_Sale_Today" localSheetId="4">#REF!</definedName>
    <definedName name="All_Month_to_Date_Re_Purchint_Sale_Today" localSheetId="10">#REF!</definedName>
    <definedName name="All_Month_to_Date_Re_Purchint_Sale_Today" localSheetId="19">#REF!</definedName>
    <definedName name="All_Month_to_Date_Re_Purchint_Sale_Today">#REF!</definedName>
    <definedName name="All_Month_to_Date_Re_Qty_Calc" localSheetId="2">#REF!</definedName>
    <definedName name="All_Month_to_Date_Re_Qty_Calc" localSheetId="4">#REF!</definedName>
    <definedName name="All_Month_to_Date_Re_Qty_Calc" localSheetId="10">#REF!</definedName>
    <definedName name="All_Month_to_Date_Re_Qty_Calc" localSheetId="19">#REF!</definedName>
    <definedName name="All_Month_to_Date_Re_Qty_Calc">#REF!</definedName>
    <definedName name="All_Month_to_Date_Re_Sale_Disc_Prem_Today" localSheetId="2">#REF!</definedName>
    <definedName name="All_Month_to_Date_Re_Sale_Disc_Prem_Today" localSheetId="4">#REF!</definedName>
    <definedName name="All_Month_to_Date_Re_Sale_Disc_Prem_Today" localSheetId="10">#REF!</definedName>
    <definedName name="All_Month_to_Date_Re_Sale_Disc_Prem_Today" localSheetId="19">#REF!</definedName>
    <definedName name="All_Month_to_Date_Re_Sale_Disc_Prem_Today">#REF!</definedName>
    <definedName name="All_Month_to_Date_Re_Sale_Qty_Todate" localSheetId="2">#REF!</definedName>
    <definedName name="All_Month_to_Date_Re_Sale_Qty_Todate" localSheetId="4">#REF!</definedName>
    <definedName name="All_Month_to_Date_Re_Sale_Qty_Todate" localSheetId="10">#REF!</definedName>
    <definedName name="All_Month_to_Date_Re_Sale_Qty_Todate" localSheetId="19">#REF!</definedName>
    <definedName name="All_Month_to_Date_Re_Sale_Qty_Todate">#REF!</definedName>
    <definedName name="All_Month_to_Date_Re_Sale_Qty_Today" localSheetId="2">#REF!</definedName>
    <definedName name="All_Month_to_Date_Re_Sale_Qty_Today" localSheetId="4">#REF!</definedName>
    <definedName name="All_Month_to_Date_Re_Sale_Qty_Today" localSheetId="10">#REF!</definedName>
    <definedName name="All_Month_to_Date_Re_Sale_Qty_Today" localSheetId="19">#REF!</definedName>
    <definedName name="All_Month_to_Date_Re_Sale_Qty_Today">#REF!</definedName>
    <definedName name="All_Month_to_Date_Re_Secid" localSheetId="2">#REF!</definedName>
    <definedName name="All_Month_to_Date_Re_Secid" localSheetId="4">#REF!</definedName>
    <definedName name="All_Month_to_Date_Re_Secid" localSheetId="10">#REF!</definedName>
    <definedName name="All_Month_to_Date_Re_Secid" localSheetId="19">#REF!</definedName>
    <definedName name="All_Month_to_Date_Re_Secid">#REF!</definedName>
    <definedName name="All_Month_to_Date_Re_Short_Ind" localSheetId="2">#REF!</definedName>
    <definedName name="All_Month_to_Date_Re_Short_Ind" localSheetId="4">#REF!</definedName>
    <definedName name="All_Month_to_Date_Re_Short_Ind" localSheetId="10">#REF!</definedName>
    <definedName name="All_Month_to_Date_Re_Short_Ind" localSheetId="19">#REF!</definedName>
    <definedName name="All_Month_to_Date_Re_Short_Ind">#REF!</definedName>
    <definedName name="All_Month_to_Date_Re_Spw" localSheetId="2">#REF!</definedName>
    <definedName name="All_Month_to_Date_Re_Spw" localSheetId="4">#REF!</definedName>
    <definedName name="All_Month_to_Date_Re_Spw" localSheetId="10">#REF!</definedName>
    <definedName name="All_Month_to_Date_Re_Spw" localSheetId="19">#REF!</definedName>
    <definedName name="All_Month_to_Date_Re_Spw">#REF!</definedName>
    <definedName name="allfirstnotes" localSheetId="2">[19]S.P.23!#REF!</definedName>
    <definedName name="allfirstnotes" localSheetId="4">[19]S.P.23!#REF!</definedName>
    <definedName name="allfirstnotes" localSheetId="10">[19]S.P.23!#REF!</definedName>
    <definedName name="allfirstnotes" localSheetId="19">[19]S.P.23!#REF!</definedName>
    <definedName name="allfirstnotes">[19]S.P.23!#REF!</definedName>
    <definedName name="AMCDochody2000M" localSheetId="2">#REF!</definedName>
    <definedName name="AMCDochody2000M" localSheetId="4">#REF!</definedName>
    <definedName name="AMCDochody2000M" localSheetId="10">#REF!</definedName>
    <definedName name="AMCDochody2000M" localSheetId="19">#REF!</definedName>
    <definedName name="AMCDochody2000M">#REF!</definedName>
    <definedName name="AMCDochody2000Y" localSheetId="2">#REF!</definedName>
    <definedName name="AMCDochody2000Y" localSheetId="4">#REF!</definedName>
    <definedName name="AMCDochody2000Y" localSheetId="10">#REF!</definedName>
    <definedName name="AMCDochody2000Y" localSheetId="19">#REF!</definedName>
    <definedName name="AMCDochody2000Y">#REF!</definedName>
    <definedName name="AMCDochody2001M" localSheetId="2">#REF!</definedName>
    <definedName name="AMCDochody2001M" localSheetId="4">#REF!</definedName>
    <definedName name="AMCDochody2001M" localSheetId="10">#REF!</definedName>
    <definedName name="AMCDochody2001M" localSheetId="19">#REF!</definedName>
    <definedName name="AMCDochody2001M">#REF!</definedName>
    <definedName name="AMCDochody2001Y" localSheetId="2">#REF!</definedName>
    <definedName name="AMCDochody2001Y" localSheetId="4">#REF!</definedName>
    <definedName name="AMCDochody2001Y" localSheetId="10">#REF!</definedName>
    <definedName name="AMCDochody2001Y" localSheetId="19">#REF!</definedName>
    <definedName name="AMCDochody2001Y">#REF!</definedName>
    <definedName name="aPP">[20]Lists!$A$39:$A$41</definedName>
    <definedName name="AprilD" localSheetId="2">#REF!</definedName>
    <definedName name="AprilD" localSheetId="4">#REF!</definedName>
    <definedName name="AprilD" localSheetId="10">#REF!</definedName>
    <definedName name="AprilD" localSheetId="19">#REF!</definedName>
    <definedName name="AprilD">#REF!</definedName>
    <definedName name="AprilL" localSheetId="2">#REF!</definedName>
    <definedName name="AprilL" localSheetId="4">#REF!</definedName>
    <definedName name="AprilL" localSheetId="10">#REF!</definedName>
    <definedName name="AprilL" localSheetId="19">#REF!</definedName>
    <definedName name="AprilL">#REF!</definedName>
    <definedName name="aqa" localSheetId="2">BS!aqa</definedName>
    <definedName name="aqa" localSheetId="1">#N/A</definedName>
    <definedName name="aqa" localSheetId="4">'Przychody prowizyjne'!aqa</definedName>
    <definedName name="aqa" localSheetId="20">#N/A</definedName>
    <definedName name="aqa">BS!aqa</definedName>
    <definedName name="AS" localSheetId="2">#REF!</definedName>
    <definedName name="AS" localSheetId="4">#REF!</definedName>
    <definedName name="AS" localSheetId="10">#REF!</definedName>
    <definedName name="AS" localSheetId="19">#REF!</definedName>
    <definedName name="AS">#REF!</definedName>
    <definedName name="asdasad" localSheetId="2" hidden="1">#REF!</definedName>
    <definedName name="asdasad" localSheetId="4" hidden="1">#REF!</definedName>
    <definedName name="asdasad" localSheetId="10" hidden="1">#REF!</definedName>
    <definedName name="asdasad" localSheetId="19" hidden="1">#REF!</definedName>
    <definedName name="asdasad" hidden="1">#REF!</definedName>
    <definedName name="ASI" localSheetId="2">#REF!</definedName>
    <definedName name="ASI" localSheetId="4">#REF!</definedName>
    <definedName name="ASI" localSheetId="10">#REF!</definedName>
    <definedName name="ASI" localSheetId="19">#REF!</definedName>
    <definedName name="ASI">#REF!</definedName>
    <definedName name="ASSET2000M" localSheetId="2">#REF!</definedName>
    <definedName name="ASSET2000M" localSheetId="4">#REF!</definedName>
    <definedName name="ASSET2000M" localSheetId="10">#REF!</definedName>
    <definedName name="ASSET2000M" localSheetId="19">#REF!</definedName>
    <definedName name="ASSET2000M">#REF!</definedName>
    <definedName name="ASSET2000Y" localSheetId="2">#REF!</definedName>
    <definedName name="ASSET2000Y" localSheetId="4">#REF!</definedName>
    <definedName name="ASSET2000Y" localSheetId="10">#REF!</definedName>
    <definedName name="ASSET2000Y" localSheetId="19">#REF!</definedName>
    <definedName name="ASSET2000Y">#REF!</definedName>
    <definedName name="ASSET2001M" localSheetId="2">#REF!</definedName>
    <definedName name="ASSET2001M" localSheetId="4">#REF!</definedName>
    <definedName name="ASSET2001M" localSheetId="10">#REF!</definedName>
    <definedName name="ASSET2001M" localSheetId="19">#REF!</definedName>
    <definedName name="ASSET2001M">#REF!</definedName>
    <definedName name="ASSET2001Y" localSheetId="2">#REF!</definedName>
    <definedName name="ASSET2001Y" localSheetId="4">#REF!</definedName>
    <definedName name="ASSET2001Y" localSheetId="10">#REF!</definedName>
    <definedName name="ASSET2001Y" localSheetId="19">#REF!</definedName>
    <definedName name="ASSET2001Y">#REF!</definedName>
    <definedName name="ASSETsamDochody2000M" localSheetId="2">#REF!</definedName>
    <definedName name="ASSETsamDochody2000M" localSheetId="4">#REF!</definedName>
    <definedName name="ASSETsamDochody2000M" localSheetId="10">#REF!</definedName>
    <definedName name="ASSETsamDochody2000M" localSheetId="19">#REF!</definedName>
    <definedName name="ASSETsamDochody2000M">#REF!</definedName>
    <definedName name="ASSETsamDochody2000Y" localSheetId="2">#REF!</definedName>
    <definedName name="ASSETsamDochody2000Y" localSheetId="4">#REF!</definedName>
    <definedName name="ASSETsamDochody2000Y" localSheetId="10">#REF!</definedName>
    <definedName name="ASSETsamDochody2000Y" localSheetId="19">#REF!</definedName>
    <definedName name="ASSETsamDochody2000Y">#REF!</definedName>
    <definedName name="ASSETsamDochody2001M" localSheetId="2">#REF!</definedName>
    <definedName name="ASSETsamDochody2001M" localSheetId="4">#REF!</definedName>
    <definedName name="ASSETsamDochody2001M" localSheetId="10">#REF!</definedName>
    <definedName name="ASSETsamDochody2001M" localSheetId="19">#REF!</definedName>
    <definedName name="ASSETsamDochody2001M">#REF!</definedName>
    <definedName name="ASSETsamDochody2001Y" localSheetId="2">#REF!</definedName>
    <definedName name="ASSETsamDochody2001Y" localSheetId="4">#REF!</definedName>
    <definedName name="ASSETsamDochody2001Y" localSheetId="10">#REF!</definedName>
    <definedName name="ASSETsamDochody2001Y" localSheetId="19">#REF!</definedName>
    <definedName name="ASSETsamDochody2001Y">#REF!</definedName>
    <definedName name="asslet" localSheetId="2">#REF!</definedName>
    <definedName name="asslet" localSheetId="4">#REF!</definedName>
    <definedName name="asslet" localSheetId="10">#REF!</definedName>
    <definedName name="asslet" localSheetId="19">#REF!</definedName>
    <definedName name="asslet">#REF!</definedName>
    <definedName name="assrr" localSheetId="2">#REF!</definedName>
    <definedName name="assrr" localSheetId="4">#REF!</definedName>
    <definedName name="assrr" localSheetId="10">#REF!</definedName>
    <definedName name="assrr" localSheetId="19">#REF!</definedName>
    <definedName name="assrr">#REF!</definedName>
    <definedName name="ATFI2000M" localSheetId="2">#REF!</definedName>
    <definedName name="ATFI2000M" localSheetId="4">#REF!</definedName>
    <definedName name="ATFI2000M" localSheetId="10">#REF!</definedName>
    <definedName name="ATFI2000M" localSheetId="19">#REF!</definedName>
    <definedName name="ATFI2000M">#REF!</definedName>
    <definedName name="ATFI2000Y" localSheetId="2">#REF!</definedName>
    <definedName name="ATFI2000Y" localSheetId="4">#REF!</definedName>
    <definedName name="ATFI2000Y" localSheetId="10">#REF!</definedName>
    <definedName name="ATFI2000Y" localSheetId="19">#REF!</definedName>
    <definedName name="ATFI2000Y">#REF!</definedName>
    <definedName name="ATFI2001M" localSheetId="2">#REF!</definedName>
    <definedName name="ATFI2001M" localSheetId="4">#REF!</definedName>
    <definedName name="ATFI2001M" localSheetId="10">#REF!</definedName>
    <definedName name="ATFI2001M" localSheetId="19">#REF!</definedName>
    <definedName name="ATFI2001M">#REF!</definedName>
    <definedName name="ATFI2001Y" localSheetId="2">#REF!</definedName>
    <definedName name="ATFI2001Y" localSheetId="4">#REF!</definedName>
    <definedName name="ATFI2001Y" localSheetId="10">#REF!</definedName>
    <definedName name="ATFI2001Y" localSheetId="19">#REF!</definedName>
    <definedName name="ATFI2001Y">#REF!</definedName>
    <definedName name="AugustII" localSheetId="2">#REF!</definedName>
    <definedName name="AugustII" localSheetId="4">#REF!</definedName>
    <definedName name="AugustII" localSheetId="10">#REF!</definedName>
    <definedName name="AugustII" localSheetId="19">#REF!</definedName>
    <definedName name="AugustII">#REF!</definedName>
    <definedName name="AugustL" localSheetId="2">#REF!</definedName>
    <definedName name="AugustL" localSheetId="4">#REF!</definedName>
    <definedName name="AugustL" localSheetId="10">#REF!</definedName>
    <definedName name="AugustL" localSheetId="19">#REF!</definedName>
    <definedName name="AugustL">#REF!</definedName>
    <definedName name="av" localSheetId="2">#REF!</definedName>
    <definedName name="av" localSheetId="4">#REF!</definedName>
    <definedName name="av" localSheetId="10">#REF!</definedName>
    <definedName name="av" localSheetId="19">#REF!</definedName>
    <definedName name="av">#REF!</definedName>
    <definedName name="b" localSheetId="2" hidden="1">{"'BZ SA P&amp;l (fORECAST)'!$A$1:$BR$26"}</definedName>
    <definedName name="b" localSheetId="1" hidden="1">{"'BZ SA P&amp;l (fORECAST)'!$A$1:$BR$26"}</definedName>
    <definedName name="b" localSheetId="4" hidden="1">{"'BZ SA P&amp;l (fORECAST)'!$A$1:$BR$26"}</definedName>
    <definedName name="b" localSheetId="20" hidden="1">{"'BZ SA P&amp;l (fORECAST)'!$A$1:$BR$26"}</definedName>
    <definedName name="b" hidden="1">{"'BZ SA P&amp;l (fORECAST)'!$A$1:$BR$26"}</definedName>
    <definedName name="ba" localSheetId="2" hidden="1">{"'BZ SA P&amp;l (fORECAST)'!$A$1:$BR$26"}</definedName>
    <definedName name="ba" localSheetId="1" hidden="1">{"'BZ SA P&amp;l (fORECAST)'!$A$1:$BR$26"}</definedName>
    <definedName name="ba" localSheetId="4" hidden="1">{"'BZ SA P&amp;l (fORECAST)'!$A$1:$BR$26"}</definedName>
    <definedName name="ba" hidden="1">{"'BZ SA P&amp;l (fORECAST)'!$A$1:$BR$26"}</definedName>
    <definedName name="BAMC2001Y" localSheetId="2">#REF!</definedName>
    <definedName name="BAMC2001Y" localSheetId="4">#REF!</definedName>
    <definedName name="BAMC2001Y" localSheetId="10">#REF!</definedName>
    <definedName name="BAMC2001Y" localSheetId="19">#REF!</definedName>
    <definedName name="BAMC2001Y">#REF!</definedName>
    <definedName name="BAMC2003M" localSheetId="2">#REF!</definedName>
    <definedName name="BAMC2003M" localSheetId="4">#REF!</definedName>
    <definedName name="BAMC2003M" localSheetId="10">#REF!</definedName>
    <definedName name="BAMC2003M" localSheetId="19">#REF!</definedName>
    <definedName name="BAMC2003M">#REF!</definedName>
    <definedName name="BAMC2003Y" localSheetId="2">#REF!</definedName>
    <definedName name="BAMC2003Y" localSheetId="4">#REF!</definedName>
    <definedName name="BAMC2003Y" localSheetId="10">#REF!</definedName>
    <definedName name="BAMC2003Y" localSheetId="19">#REF!</definedName>
    <definedName name="BAMC2003Y">#REF!</definedName>
    <definedName name="BAMCcons2003M" localSheetId="2">#REF!</definedName>
    <definedName name="BAMCcons2003M" localSheetId="4">#REF!</definedName>
    <definedName name="BAMCcons2003M" localSheetId="10">#REF!</definedName>
    <definedName name="BAMCcons2003M" localSheetId="19">#REF!</definedName>
    <definedName name="BAMCcons2003M">#REF!</definedName>
    <definedName name="BAMCcons2003Y" localSheetId="2">#REF!</definedName>
    <definedName name="BAMCcons2003Y" localSheetId="4">#REF!</definedName>
    <definedName name="BAMCcons2003Y" localSheetId="10">#REF!</definedName>
    <definedName name="BAMCcons2003Y" localSheetId="19">#REF!</definedName>
    <definedName name="BAMCcons2003Y">#REF!</definedName>
    <definedName name="BAMCDochody2001M" localSheetId="2">#REF!</definedName>
    <definedName name="BAMCDochody2001M" localSheetId="4">#REF!</definedName>
    <definedName name="BAMCDochody2001M" localSheetId="10">#REF!</definedName>
    <definedName name="BAMCDochody2001M" localSheetId="19">#REF!</definedName>
    <definedName name="BAMCDochody2001M">#REF!</definedName>
    <definedName name="BAMCDochody2001Y" localSheetId="2">#REF!</definedName>
    <definedName name="BAMCDochody2001Y" localSheetId="4">#REF!</definedName>
    <definedName name="BAMCDochody2001Y" localSheetId="10">#REF!</definedName>
    <definedName name="BAMCDochody2001Y" localSheetId="19">#REF!</definedName>
    <definedName name="BAMCDochody2001Y">#REF!</definedName>
    <definedName name="bank">[21]nazwy!$D$1:$D$3</definedName>
    <definedName name="BAS2001M" localSheetId="2">#REF!</definedName>
    <definedName name="BAS2001M" localSheetId="4">#REF!</definedName>
    <definedName name="BAS2001M" localSheetId="10">#REF!</definedName>
    <definedName name="BAS2001M" localSheetId="19">#REF!</definedName>
    <definedName name="BAS2001M">#REF!</definedName>
    <definedName name="BAS2001Y" localSheetId="2">#REF!</definedName>
    <definedName name="BAS2001Y" localSheetId="4">#REF!</definedName>
    <definedName name="BAS2001Y" localSheetId="10">#REF!</definedName>
    <definedName name="BAS2001Y" localSheetId="19">#REF!</definedName>
    <definedName name="BAS2001Y">#REF!</definedName>
    <definedName name="BASSET2000M" localSheetId="2">#REF!</definedName>
    <definedName name="BASSET2000M" localSheetId="4">#REF!</definedName>
    <definedName name="BASSET2000M" localSheetId="10">#REF!</definedName>
    <definedName name="BASSET2000M" localSheetId="19">#REF!</definedName>
    <definedName name="BASSET2000M">#REF!</definedName>
    <definedName name="BASSET2000Y" localSheetId="2">#REF!</definedName>
    <definedName name="BASSET2000Y" localSheetId="4">#REF!</definedName>
    <definedName name="BASSET2000Y" localSheetId="10">#REF!</definedName>
    <definedName name="BASSET2000Y" localSheetId="19">#REF!</definedName>
    <definedName name="BASSET2000Y">#REF!</definedName>
    <definedName name="BASSET2001M" localSheetId="2">#REF!</definedName>
    <definedName name="BASSET2001M" localSheetId="4">#REF!</definedName>
    <definedName name="BASSET2001M" localSheetId="10">#REF!</definedName>
    <definedName name="BASSET2001M" localSheetId="19">#REF!</definedName>
    <definedName name="BASSET2001M">#REF!</definedName>
    <definedName name="BASSET2001Y" localSheetId="2">#REF!</definedName>
    <definedName name="BASSET2001Y" localSheetId="4">#REF!</definedName>
    <definedName name="BASSET2001Y" localSheetId="10">#REF!</definedName>
    <definedName name="BASSET2001Y" localSheetId="19">#REF!</definedName>
    <definedName name="BASSET2001Y">#REF!</definedName>
    <definedName name="BASSETsamDochody2001M" localSheetId="2">#REF!</definedName>
    <definedName name="BASSETsamDochody2001M" localSheetId="4">#REF!</definedName>
    <definedName name="BASSETsamDochody2001M" localSheetId="10">#REF!</definedName>
    <definedName name="BASSETsamDochody2001M" localSheetId="19">#REF!</definedName>
    <definedName name="BASSETsamDochody2001M">#REF!</definedName>
    <definedName name="BASSETsamDochody2001Y" localSheetId="2">#REF!</definedName>
    <definedName name="BASSETsamDochody2001Y" localSheetId="4">#REF!</definedName>
    <definedName name="BASSETsamDochody2001Y" localSheetId="10">#REF!</definedName>
    <definedName name="BASSETsamDochody2001Y" localSheetId="19">#REF!</definedName>
    <definedName name="BASSETsamDochody2001Y">#REF!</definedName>
    <definedName name="basubs" localSheetId="2">#REF!</definedName>
    <definedName name="basubs" localSheetId="4">#REF!</definedName>
    <definedName name="basubs" localSheetId="10">#REF!</definedName>
    <definedName name="basubs" localSheetId="19">#REF!</definedName>
    <definedName name="basubs">#REF!</definedName>
    <definedName name="baza_09" localSheetId="2">#REF!</definedName>
    <definedName name="baza_09" localSheetId="4">#REF!</definedName>
    <definedName name="baza_09" localSheetId="10">#REF!</definedName>
    <definedName name="baza_09" localSheetId="19">#REF!</definedName>
    <definedName name="baza_09">#REF!</definedName>
    <definedName name="baza_BZ" localSheetId="2">#REF!</definedName>
    <definedName name="baza_BZ" localSheetId="4">#REF!</definedName>
    <definedName name="baza_BZ" localSheetId="10">#REF!</definedName>
    <definedName name="baza_BZ" localSheetId="19">#REF!</definedName>
    <definedName name="baza_BZ">#REF!</definedName>
    <definedName name="_xlnm.Database" localSheetId="2">#REF!</definedName>
    <definedName name="_xlnm.Database" localSheetId="4">#REF!</definedName>
    <definedName name="_xlnm.Database" localSheetId="10">#REF!</definedName>
    <definedName name="_xlnm.Database" localSheetId="19">#REF!</definedName>
    <definedName name="_xlnm.Database" localSheetId="20">#REF!</definedName>
    <definedName name="_xlnm.Database">#REF!</definedName>
    <definedName name="bb" localSheetId="2">BS!bb</definedName>
    <definedName name="bb" localSheetId="1">#N/A</definedName>
    <definedName name="bb" localSheetId="4">'Przychody prowizyjne'!bb</definedName>
    <definedName name="bb" localSheetId="20">#N/A</definedName>
    <definedName name="bb">BS!bb</definedName>
    <definedName name="bbb" localSheetId="2">BS!bbb</definedName>
    <definedName name="bbb" localSheetId="1">#N/A</definedName>
    <definedName name="bbb" localSheetId="4">'Przychody prowizyjne'!bbb</definedName>
    <definedName name="bbb" localSheetId="20">#N/A</definedName>
    <definedName name="bbb">BS!bbb</definedName>
    <definedName name="bbbb" localSheetId="2">BS!bbbb</definedName>
    <definedName name="bbbb" localSheetId="1">#N/A</definedName>
    <definedName name="bbbb" localSheetId="4">'Przychody prowizyjne'!bbbb</definedName>
    <definedName name="bbbb" localSheetId="20">#N/A</definedName>
    <definedName name="bbbb">BS!bbbb</definedName>
    <definedName name="bbbbb" localSheetId="2">BS!bbbbb</definedName>
    <definedName name="bbbbb" localSheetId="1">#N/A</definedName>
    <definedName name="bbbbb" localSheetId="4">'Przychody prowizyjne'!bbbbb</definedName>
    <definedName name="bbbbb" localSheetId="20">#N/A</definedName>
    <definedName name="bbbbb">BS!bbbbb</definedName>
    <definedName name="BBZWBK2003M" localSheetId="2">#REF!</definedName>
    <definedName name="BBZWBK2003M" localSheetId="4">#REF!</definedName>
    <definedName name="BBZWBK2003M" localSheetId="10">#REF!</definedName>
    <definedName name="BBZWBK2003M" localSheetId="19">#REF!</definedName>
    <definedName name="BBZWBK2003M">#REF!</definedName>
    <definedName name="BBZWBK2003Y" localSheetId="2">#REF!</definedName>
    <definedName name="BBZWBK2003Y" localSheetId="4">#REF!</definedName>
    <definedName name="BBZWBK2003Y" localSheetId="10">#REF!</definedName>
    <definedName name="BBZWBK2003Y" localSheetId="19">#REF!</definedName>
    <definedName name="BBZWBK2003Y">#REF!</definedName>
    <definedName name="bc" localSheetId="2">#REF!</definedName>
    <definedName name="bc" localSheetId="4">#REF!</definedName>
    <definedName name="bc" localSheetId="10">#REF!</definedName>
    <definedName name="bc" localSheetId="19">#REF!</definedName>
    <definedName name="bc">#REF!</definedName>
    <definedName name="BCONSOL2003M" localSheetId="2">#REF!</definedName>
    <definedName name="BCONSOL2003M" localSheetId="4">#REF!</definedName>
    <definedName name="BCONSOL2003M" localSheetId="10">#REF!</definedName>
    <definedName name="BCONSOL2003M" localSheetId="19">#REF!</definedName>
    <definedName name="BCONSOL2003M">#REF!</definedName>
    <definedName name="BCONSOL2003Y" localSheetId="2">#REF!</definedName>
    <definedName name="BCONSOL2003Y" localSheetId="4">#REF!</definedName>
    <definedName name="BCONSOL2003Y" localSheetId="10">#REF!</definedName>
    <definedName name="BCONSOL2003Y" localSheetId="19">#REF!</definedName>
    <definedName name="BCONSOL2003Y">#REF!</definedName>
    <definedName name="BDM2003M" localSheetId="2">#REF!</definedName>
    <definedName name="BDM2003M" localSheetId="4">#REF!</definedName>
    <definedName name="BDM2003M" localSheetId="10">#REF!</definedName>
    <definedName name="BDM2003M" localSheetId="19">#REF!</definedName>
    <definedName name="BDM2003M">#REF!</definedName>
    <definedName name="BDM2003Y" localSheetId="2">#REF!</definedName>
    <definedName name="BDM2003Y" localSheetId="4">#REF!</definedName>
    <definedName name="BDM2003Y" localSheetId="10">#REF!</definedName>
    <definedName name="BDM2003Y" localSheetId="19">#REF!</definedName>
    <definedName name="BDM2003Y">#REF!</definedName>
    <definedName name="BDMDochody2001M" localSheetId="2">#REF!</definedName>
    <definedName name="BDMDochody2001M" localSheetId="4">#REF!</definedName>
    <definedName name="BDMDochody2001M" localSheetId="10">#REF!</definedName>
    <definedName name="BDMDochody2001M" localSheetId="19">#REF!</definedName>
    <definedName name="BDMDochody2001M">#REF!</definedName>
    <definedName name="BDMDochody2001Y" localSheetId="2">#REF!</definedName>
    <definedName name="BDMDochody2001Y" localSheetId="4">#REF!</definedName>
    <definedName name="BDMDochody2001Y" localSheetId="10">#REF!</definedName>
    <definedName name="BDMDochody2001Y" localSheetId="19">#REF!</definedName>
    <definedName name="BDMDochody2001Y">#REF!</definedName>
    <definedName name="BDMDochody2003M" localSheetId="2">#REF!</definedName>
    <definedName name="BDMDochody2003M" localSheetId="4">#REF!</definedName>
    <definedName name="BDMDochody2003M" localSheetId="10">#REF!</definedName>
    <definedName name="BDMDochody2003M" localSheetId="19">#REF!</definedName>
    <definedName name="BDMDochody2003M">#REF!</definedName>
    <definedName name="BDMDochody2003Y" localSheetId="2">#REF!</definedName>
    <definedName name="BDMDochody2003Y" localSheetId="4">#REF!</definedName>
    <definedName name="BDMDochody2003Y" localSheetId="10">#REF!</definedName>
    <definedName name="BDMDochody2003Y" localSheetId="19">#REF!</definedName>
    <definedName name="BDMDochody2003Y">#REF!</definedName>
    <definedName name="BDMfutures2003M" localSheetId="2">#REF!</definedName>
    <definedName name="BDMfutures2003M" localSheetId="4">#REF!</definedName>
    <definedName name="BDMfutures2003M" localSheetId="10">#REF!</definedName>
    <definedName name="BDMfutures2003M" localSheetId="19">#REF!</definedName>
    <definedName name="BDMfutures2003M">#REF!</definedName>
    <definedName name="BDMfutures2003Y" localSheetId="2">#REF!</definedName>
    <definedName name="BDMfutures2003Y" localSheetId="4">#REF!</definedName>
    <definedName name="BDMfutures2003Y" localSheetId="10">#REF!</definedName>
    <definedName name="BDMfutures2003Y" localSheetId="19">#REF!</definedName>
    <definedName name="BDMfutures2003Y">#REF!</definedName>
    <definedName name="BDMobroty2001M" localSheetId="2">#REF!</definedName>
    <definedName name="BDMobroty2001M" localSheetId="4">#REF!</definedName>
    <definedName name="BDMobroty2001M" localSheetId="10">#REF!</definedName>
    <definedName name="BDMobroty2001M" localSheetId="19">#REF!</definedName>
    <definedName name="BDMobroty2001M">#REF!</definedName>
    <definedName name="BDMobroty2001Y" localSheetId="2">#REF!</definedName>
    <definedName name="BDMobroty2001Y" localSheetId="4">#REF!</definedName>
    <definedName name="BDMobroty2001Y" localSheetId="10">#REF!</definedName>
    <definedName name="BDMobroty2001Y" localSheetId="19">#REF!</definedName>
    <definedName name="BDMobroty2001Y">#REF!</definedName>
    <definedName name="BDMobroty2003M" localSheetId="2">#REF!</definedName>
    <definedName name="BDMobroty2003M" localSheetId="4">#REF!</definedName>
    <definedName name="BDMobroty2003M" localSheetId="10">#REF!</definedName>
    <definedName name="BDMobroty2003M" localSheetId="19">#REF!</definedName>
    <definedName name="BDMobroty2003M">#REF!</definedName>
    <definedName name="BDMobroty2003Y" localSheetId="2">#REF!</definedName>
    <definedName name="BDMobroty2003Y" localSheetId="4">#REF!</definedName>
    <definedName name="BDMobroty2003Y" localSheetId="10">#REF!</definedName>
    <definedName name="BDMobroty2003Y" localSheetId="19">#REF!</definedName>
    <definedName name="BDMobroty2003Y">#REF!</definedName>
    <definedName name="BDMWBK2000M" localSheetId="2">#REF!</definedName>
    <definedName name="BDMWBK2000M" localSheetId="4">#REF!</definedName>
    <definedName name="BDMWBK2000M" localSheetId="10">#REF!</definedName>
    <definedName name="BDMWBK2000M" localSheetId="19">#REF!</definedName>
    <definedName name="BDMWBK2000M">#REF!</definedName>
    <definedName name="BDMWBK2000Y" localSheetId="2">#REF!</definedName>
    <definedName name="BDMWBK2000Y" localSheetId="4">#REF!</definedName>
    <definedName name="BDMWBK2000Y" localSheetId="10">#REF!</definedName>
    <definedName name="BDMWBK2000Y" localSheetId="19">#REF!</definedName>
    <definedName name="BDMWBK2000Y">#REF!</definedName>
    <definedName name="BDMWBK2001M" localSheetId="2">#REF!</definedName>
    <definedName name="BDMWBK2001M" localSheetId="4">#REF!</definedName>
    <definedName name="BDMWBK2001M" localSheetId="10">#REF!</definedName>
    <definedName name="BDMWBK2001M" localSheetId="19">#REF!</definedName>
    <definedName name="BDMWBK2001M">#REF!</definedName>
    <definedName name="BDMWBK2001Y" localSheetId="2">#REF!</definedName>
    <definedName name="BDMWBK2001Y" localSheetId="4">#REF!</definedName>
    <definedName name="BDMWBK2001Y" localSheetId="10">#REF!</definedName>
    <definedName name="BDMWBK2001Y" localSheetId="19">#REF!</definedName>
    <definedName name="BDMWBK2001Y">#REF!</definedName>
    <definedName name="Benefits" localSheetId="2">[19]S.P.27!#REF!</definedName>
    <definedName name="Benefits" localSheetId="4">[19]S.P.27!#REF!</definedName>
    <definedName name="Benefits" localSheetId="10">[19]S.P.27!#REF!</definedName>
    <definedName name="Benefits" localSheetId="19">[19]S.P.27!#REF!</definedName>
    <definedName name="Benefits">[19]S.P.27!#REF!</definedName>
    <definedName name="BFAKTOR2003M" localSheetId="2">#REF!</definedName>
    <definedName name="BFAKTOR2003M" localSheetId="4">#REF!</definedName>
    <definedName name="BFAKTOR2003M" localSheetId="10">#REF!</definedName>
    <definedName name="BFAKTOR2003M" localSheetId="19">#REF!</definedName>
    <definedName name="BFAKTOR2003M">#REF!</definedName>
    <definedName name="BFAKTOR2003Y" localSheetId="2">#REF!</definedName>
    <definedName name="BFAKTOR2003Y" localSheetId="4">#REF!</definedName>
    <definedName name="BFAKTOR2003Y" localSheetId="10">#REF!</definedName>
    <definedName name="BFAKTOR2003Y" localSheetId="19">#REF!</definedName>
    <definedName name="BFAKTOR2003Y">#REF!</definedName>
    <definedName name="BFL2000M" localSheetId="2">#REF!</definedName>
    <definedName name="BFL2000M" localSheetId="4">#REF!</definedName>
    <definedName name="BFL2000M" localSheetId="10">#REF!</definedName>
    <definedName name="BFL2000M" localSheetId="19">#REF!</definedName>
    <definedName name="BFL2000M">#REF!</definedName>
    <definedName name="BFL2000Y" localSheetId="2">#REF!</definedName>
    <definedName name="BFL2000Y" localSheetId="4">#REF!</definedName>
    <definedName name="BFL2000Y" localSheetId="10">#REF!</definedName>
    <definedName name="BFL2000Y" localSheetId="19">#REF!</definedName>
    <definedName name="BFL2000Y">#REF!</definedName>
    <definedName name="BFL2001M" localSheetId="2">#REF!</definedName>
    <definedName name="BFL2001M" localSheetId="4">#REF!</definedName>
    <definedName name="BFL2001M" localSheetId="10">#REF!</definedName>
    <definedName name="BFL2001M" localSheetId="19">#REF!</definedName>
    <definedName name="BFL2001M">#REF!</definedName>
    <definedName name="BFL2001Y" localSheetId="2">#REF!</definedName>
    <definedName name="BFL2001Y" localSheetId="4">#REF!</definedName>
    <definedName name="BFL2001Y" localSheetId="10">#REF!</definedName>
    <definedName name="BFL2001Y" localSheetId="19">#REF!</definedName>
    <definedName name="BFL2001Y">#REF!</definedName>
    <definedName name="BFL2003M" localSheetId="2">#REF!</definedName>
    <definedName name="BFL2003M" localSheetId="4">#REF!</definedName>
    <definedName name="BFL2003M" localSheetId="10">#REF!</definedName>
    <definedName name="BFL2003M" localSheetId="19">#REF!</definedName>
    <definedName name="BFL2003M">#REF!</definedName>
    <definedName name="BFL2003Y" localSheetId="2">#REF!</definedName>
    <definedName name="BFL2003Y" localSheetId="4">#REF!</definedName>
    <definedName name="BFL2003Y" localSheetId="10">#REF!</definedName>
    <definedName name="BFL2003Y" localSheetId="19">#REF!</definedName>
    <definedName name="BFL2003Y">#REF!</definedName>
    <definedName name="BFUND2000M" localSheetId="2">#REF!</definedName>
    <definedName name="BFUND2000M" localSheetId="4">#REF!</definedName>
    <definedName name="BFUND2000M" localSheetId="10">#REF!</definedName>
    <definedName name="BFUND2000M" localSheetId="19">#REF!</definedName>
    <definedName name="BFUND2000M">#REF!</definedName>
    <definedName name="BFUND2000Y" localSheetId="2">#REF!</definedName>
    <definedName name="BFUND2000Y" localSheetId="4">#REF!</definedName>
    <definedName name="BFUND2000Y" localSheetId="10">#REF!</definedName>
    <definedName name="BFUND2000Y" localSheetId="19">#REF!</definedName>
    <definedName name="BFUND2000Y">#REF!</definedName>
    <definedName name="BFUND2001M" localSheetId="2">#REF!</definedName>
    <definedName name="BFUND2001M" localSheetId="4">#REF!</definedName>
    <definedName name="BFUND2001M" localSheetId="10">#REF!</definedName>
    <definedName name="BFUND2001M" localSheetId="19">#REF!</definedName>
    <definedName name="BFUND2001M">#REF!</definedName>
    <definedName name="BFUND2001Y" localSheetId="2">#REF!</definedName>
    <definedName name="BFUND2001Y" localSheetId="4">#REF!</definedName>
    <definedName name="BFUND2001Y" localSheetId="10">#REF!</definedName>
    <definedName name="BFUND2001Y" localSheetId="19">#REF!</definedName>
    <definedName name="BFUND2001Y">#REF!</definedName>
    <definedName name="BFUND2003M" localSheetId="2">#REF!</definedName>
    <definedName name="BFUND2003M" localSheetId="4">#REF!</definedName>
    <definedName name="BFUND2003M" localSheetId="10">#REF!</definedName>
    <definedName name="BFUND2003M" localSheetId="19">#REF!</definedName>
    <definedName name="BFUND2003M">#REF!</definedName>
    <definedName name="BFUND2003Y" localSheetId="2">#REF!</definedName>
    <definedName name="BFUND2003Y" localSheetId="4">#REF!</definedName>
    <definedName name="BFUND2003Y" localSheetId="10">#REF!</definedName>
    <definedName name="BFUND2003Y" localSheetId="19">#REF!</definedName>
    <definedName name="BFUND2003Y">#REF!</definedName>
    <definedName name="BGBH2000M" localSheetId="2">#REF!</definedName>
    <definedName name="BGBH2000M" localSheetId="4">#REF!</definedName>
    <definedName name="BGBH2000M" localSheetId="10">#REF!</definedName>
    <definedName name="BGBH2000M" localSheetId="19">#REF!</definedName>
    <definedName name="BGBH2000M">#REF!</definedName>
    <definedName name="BGBH2000Y" localSheetId="2">#REF!</definedName>
    <definedName name="BGBH2000Y" localSheetId="4">#REF!</definedName>
    <definedName name="BGBH2000Y" localSheetId="10">#REF!</definedName>
    <definedName name="BGBH2000Y" localSheetId="19">#REF!</definedName>
    <definedName name="BGBH2000Y">#REF!</definedName>
    <definedName name="BGBH2001M" localSheetId="2">#REF!</definedName>
    <definedName name="BGBH2001M" localSheetId="4">#REF!</definedName>
    <definedName name="BGBH2001M" localSheetId="10">#REF!</definedName>
    <definedName name="BGBH2001M" localSheetId="19">#REF!</definedName>
    <definedName name="BGBH2001M">#REF!</definedName>
    <definedName name="BGBH2001Y" localSheetId="2">#REF!</definedName>
    <definedName name="BGBH2001Y" localSheetId="4">#REF!</definedName>
    <definedName name="BGBH2001Y" localSheetId="10">#REF!</definedName>
    <definedName name="BGBH2001Y" localSheetId="19">#REF!</definedName>
    <definedName name="BGBH2001Y">#REF!</definedName>
    <definedName name="BGrupa2000M" localSheetId="2">#REF!</definedName>
    <definedName name="BGrupa2000M" localSheetId="4">#REF!</definedName>
    <definedName name="BGrupa2000M" localSheetId="10">#REF!</definedName>
    <definedName name="BGrupa2000M" localSheetId="19">#REF!</definedName>
    <definedName name="BGrupa2000M">#REF!</definedName>
    <definedName name="BGrupa2000Y" localSheetId="2">#REF!</definedName>
    <definedName name="BGrupa2000Y" localSheetId="4">#REF!</definedName>
    <definedName name="BGrupa2000Y" localSheetId="10">#REF!</definedName>
    <definedName name="BGrupa2000Y" localSheetId="19">#REF!</definedName>
    <definedName name="BGrupa2000Y">#REF!</definedName>
    <definedName name="BGrupa2001M" localSheetId="2">#REF!</definedName>
    <definedName name="BGrupa2001M" localSheetId="4">#REF!</definedName>
    <definedName name="BGrupa2001M" localSheetId="10">#REF!</definedName>
    <definedName name="BGrupa2001M" localSheetId="19">#REF!</definedName>
    <definedName name="BGrupa2001M">#REF!</definedName>
    <definedName name="BGrupa2001Y" localSheetId="2">#REF!</definedName>
    <definedName name="BGrupa2001Y" localSheetId="4">#REF!</definedName>
    <definedName name="BGrupa2001Y" localSheetId="10">#REF!</definedName>
    <definedName name="BGrupa2001Y" localSheetId="19">#REF!</definedName>
    <definedName name="BGrupa2001Y">#REF!</definedName>
    <definedName name="bhjbvgh">#N/A</definedName>
    <definedName name="bilans" localSheetId="2">{"'BZ SA P&amp;l (fORECAST)'!$A$1:$BR$26"}</definedName>
    <definedName name="bilans" localSheetId="1">{"'BZ SA P&amp;l (fORECAST)'!$A$1:$BR$26"}</definedName>
    <definedName name="bilans" localSheetId="4">{"'BZ SA P&amp;l (fORECAST)'!$A$1:$BR$26"}</definedName>
    <definedName name="bilans">{"'BZ SA P&amp;l (fORECAST)'!$A$1:$BR$26"}</definedName>
    <definedName name="Bilans_AIB" localSheetId="2">#REF!</definedName>
    <definedName name="Bilans_AIB" localSheetId="4">#REF!</definedName>
    <definedName name="Bilans_AIB" localSheetId="10">#REF!</definedName>
    <definedName name="Bilans_AIB" localSheetId="19">#REF!</definedName>
    <definedName name="Bilans_AIB" localSheetId="20">#REF!</definedName>
    <definedName name="Bilans_AIB">#REF!</definedName>
    <definedName name="Bilans_KPWiG" localSheetId="20">[22]lista!$H$2:$H$18</definedName>
    <definedName name="Bilans_KPWiG">[22]lista!$H$2:$H$18</definedName>
    <definedName name="Bilans_skons" localSheetId="2">#REF!</definedName>
    <definedName name="Bilans_skons" localSheetId="4">#REF!</definedName>
    <definedName name="Bilans_skons" localSheetId="10">#REF!</definedName>
    <definedName name="Bilans_skons" localSheetId="19">#REF!</definedName>
    <definedName name="Bilans_skons" localSheetId="20">#REF!</definedName>
    <definedName name="Bilans_skons">#REF!</definedName>
    <definedName name="Bilans_zarzadcza" localSheetId="20">[22]lista!$F$2:$F$19</definedName>
    <definedName name="Bilans_zarzadcza">[22]lista!$F$2:$F$19</definedName>
    <definedName name="bilansseg0309" localSheetId="2">#REF!</definedName>
    <definedName name="bilansseg0309" localSheetId="4">#REF!</definedName>
    <definedName name="bilansseg0309" localSheetId="10">#REF!</definedName>
    <definedName name="bilansseg0309" localSheetId="19">#REF!</definedName>
    <definedName name="bilansseg0309">#REF!</definedName>
    <definedName name="billsff" localSheetId="2">#REF!</definedName>
    <definedName name="billsff" localSheetId="4">#REF!</definedName>
    <definedName name="billsff" localSheetId="10">#REF!</definedName>
    <definedName name="billsff" localSheetId="19">#REF!</definedName>
    <definedName name="billsff">#REF!</definedName>
    <definedName name="BINWESTYCJE2003M" localSheetId="2">#REF!</definedName>
    <definedName name="BINWESTYCJE2003M" localSheetId="4">#REF!</definedName>
    <definedName name="BINWESTYCJE2003M" localSheetId="10">#REF!</definedName>
    <definedName name="BINWESTYCJE2003M" localSheetId="19">#REF!</definedName>
    <definedName name="BINWESTYCJE2003M">#REF!</definedName>
    <definedName name="BINWESTYCJE2003Y" localSheetId="2">#REF!</definedName>
    <definedName name="BINWESTYCJE2003Y" localSheetId="4">#REF!</definedName>
    <definedName name="BINWESTYCJE2003Y" localSheetId="10">#REF!</definedName>
    <definedName name="BINWESTYCJE2003Y" localSheetId="19">#REF!</definedName>
    <definedName name="BINWESTYCJE2003Y">#REF!</definedName>
    <definedName name="BKOMAND2003M" localSheetId="2">#REF!</definedName>
    <definedName name="BKOMAND2003M" localSheetId="4">#REF!</definedName>
    <definedName name="BKOMAND2003M" localSheetId="10">#REF!</definedName>
    <definedName name="BKOMAND2003M" localSheetId="19">#REF!</definedName>
    <definedName name="BKOMAND2003M">#REF!</definedName>
    <definedName name="BKOMAND2003Y" localSheetId="2">#REF!</definedName>
    <definedName name="BKOMAND2003Y" localSheetId="4">#REF!</definedName>
    <definedName name="BKOMAND2003Y" localSheetId="10">#REF!</definedName>
    <definedName name="BKOMAND2003Y" localSheetId="19">#REF!</definedName>
    <definedName name="BKOMAND2003Y">#REF!</definedName>
    <definedName name="BKONSOL2000M" localSheetId="2">#REF!</definedName>
    <definedName name="BKONSOL2000M" localSheetId="4">#REF!</definedName>
    <definedName name="BKONSOL2000M" localSheetId="10">#REF!</definedName>
    <definedName name="BKONSOL2000M" localSheetId="19">#REF!</definedName>
    <definedName name="BKONSOL2000M">#REF!</definedName>
    <definedName name="BKONSOL2000Y" localSheetId="2">#REF!</definedName>
    <definedName name="BKONSOL2000Y" localSheetId="4">#REF!</definedName>
    <definedName name="BKONSOL2000Y" localSheetId="10">#REF!</definedName>
    <definedName name="BKONSOL2000Y" localSheetId="19">#REF!</definedName>
    <definedName name="BKONSOL2000Y">#REF!</definedName>
    <definedName name="BKONSOL2001M" localSheetId="2">#REF!</definedName>
    <definedName name="BKONSOL2001M" localSheetId="4">#REF!</definedName>
    <definedName name="BKONSOL2001M" localSheetId="10">#REF!</definedName>
    <definedName name="BKONSOL2001M" localSheetId="19">#REF!</definedName>
    <definedName name="BKONSOL2001M">#REF!</definedName>
    <definedName name="BKONSOL2001Y" localSheetId="2">#REF!</definedName>
    <definedName name="BKONSOL2001Y" localSheetId="4">#REF!</definedName>
    <definedName name="BKONSOL2001Y" localSheetId="10">#REF!</definedName>
    <definedName name="BKONSOL2001Y" localSheetId="19">#REF!</definedName>
    <definedName name="BKONSOL2001Y">#REF!</definedName>
    <definedName name="BLEASING2003M" localSheetId="2">#REF!</definedName>
    <definedName name="BLEASING2003M" localSheetId="4">#REF!</definedName>
    <definedName name="BLEASING2003M" localSheetId="10">#REF!</definedName>
    <definedName name="BLEASING2003M" localSheetId="19">#REF!</definedName>
    <definedName name="BLEASING2003M">#REF!</definedName>
    <definedName name="BLEASING2003Y" localSheetId="2">#REF!</definedName>
    <definedName name="BLEASING2003Y" localSheetId="4">#REF!</definedName>
    <definedName name="BLEASING2003Y" localSheetId="10">#REF!</definedName>
    <definedName name="BLEASING2003Y" localSheetId="19">#REF!</definedName>
    <definedName name="BLEASING2003Y">#REF!</definedName>
    <definedName name="BNIERUCHOMOŚCI2000M" localSheetId="2">#REF!</definedName>
    <definedName name="BNIERUCHOMOŚCI2000M" localSheetId="4">#REF!</definedName>
    <definedName name="BNIERUCHOMOŚCI2000M" localSheetId="10">#REF!</definedName>
    <definedName name="BNIERUCHOMOŚCI2000M" localSheetId="19">#REF!</definedName>
    <definedName name="BNIERUCHOMOŚCI2000M">#REF!</definedName>
    <definedName name="BNIERUCHOMOŚCI2000Y" localSheetId="2">#REF!</definedName>
    <definedName name="BNIERUCHOMOŚCI2000Y" localSheetId="4">#REF!</definedName>
    <definedName name="BNIERUCHOMOŚCI2000Y" localSheetId="10">#REF!</definedName>
    <definedName name="BNIERUCHOMOŚCI2000Y" localSheetId="19">#REF!</definedName>
    <definedName name="BNIERUCHOMOŚCI2000Y">#REF!</definedName>
    <definedName name="BNIERUCHOMOŚCI2001M" localSheetId="2">#REF!</definedName>
    <definedName name="BNIERUCHOMOŚCI2001M" localSheetId="4">#REF!</definedName>
    <definedName name="BNIERUCHOMOŚCI2001M" localSheetId="10">#REF!</definedName>
    <definedName name="BNIERUCHOMOŚCI2001M" localSheetId="19">#REF!</definedName>
    <definedName name="BNIERUCHOMOŚCI2001M">#REF!</definedName>
    <definedName name="BNIERUCHOMOŚCI2001Y" localSheetId="2">#REF!</definedName>
    <definedName name="BNIERUCHOMOŚCI2001Y" localSheetId="4">#REF!</definedName>
    <definedName name="BNIERUCHOMOŚCI2001Y" localSheetId="10">#REF!</definedName>
    <definedName name="BNIERUCHOMOŚCI2001Y" localSheetId="19">#REF!</definedName>
    <definedName name="BNIERUCHOMOŚCI2001Y">#REF!</definedName>
    <definedName name="BNIERUCHOMOŚCI2003M" localSheetId="2">#REF!</definedName>
    <definedName name="BNIERUCHOMOŚCI2003M" localSheetId="4">#REF!</definedName>
    <definedName name="BNIERUCHOMOŚCI2003M" localSheetId="10">#REF!</definedName>
    <definedName name="BNIERUCHOMOŚCI2003M" localSheetId="19">#REF!</definedName>
    <definedName name="BNIERUCHOMOŚCI2003M">#REF!</definedName>
    <definedName name="BNIERUCHOMOŚCI2003Y" localSheetId="2">#REF!</definedName>
    <definedName name="BNIERUCHOMOŚCI2003Y" localSheetId="4">#REF!</definedName>
    <definedName name="BNIERUCHOMOŚCI2003Y" localSheetId="10">#REF!</definedName>
    <definedName name="BNIERUCHOMOŚCI2003Y" localSheetId="19">#REF!</definedName>
    <definedName name="BNIERUCHOMOŚCI2003Y">#REF!</definedName>
    <definedName name="bonds10" localSheetId="2">[19]S.P.3!#REF!</definedName>
    <definedName name="bonds10" localSheetId="4">[19]S.P.3!#REF!</definedName>
    <definedName name="bonds10" localSheetId="10">[19]S.P.3!#REF!</definedName>
    <definedName name="bonds10" localSheetId="19">[19]S.P.3!#REF!</definedName>
    <definedName name="bonds10">[19]S.P.3!#REF!</definedName>
    <definedName name="bonds20" localSheetId="2">[19]S.P.2!#REF!</definedName>
    <definedName name="bonds20" localSheetId="4">[19]S.P.2!#REF!</definedName>
    <definedName name="bonds20" localSheetId="10">[19]S.P.2!#REF!</definedName>
    <definedName name="bonds20" localSheetId="19">[19]S.P.2!#REF!</definedName>
    <definedName name="bonds20">[19]S.P.2!#REF!</definedName>
    <definedName name="BONY_dt" localSheetId="2">#REF!</definedName>
    <definedName name="BONY_dt" localSheetId="4">#REF!</definedName>
    <definedName name="BONY_dt" localSheetId="10">#REF!</definedName>
    <definedName name="BONY_dt" localSheetId="19">#REF!</definedName>
    <definedName name="BONY_dt">#REF!</definedName>
    <definedName name="BONY_dw" localSheetId="2">#REF!</definedName>
    <definedName name="BONY_dw" localSheetId="4">#REF!</definedName>
    <definedName name="BONY_dw" localSheetId="10">#REF!</definedName>
    <definedName name="BONY_dw" localSheetId="19">#REF!</definedName>
    <definedName name="BONY_dw">#REF!</definedName>
    <definedName name="BORG_L2003M" localSheetId="2">#REF!</definedName>
    <definedName name="BORG_L2003M" localSheetId="4">#REF!</definedName>
    <definedName name="BORG_L2003M" localSheetId="10">#REF!</definedName>
    <definedName name="BORG_L2003M" localSheetId="19">#REF!</definedName>
    <definedName name="BORG_L2003M">#REF!</definedName>
    <definedName name="BORG_L2003Y" localSheetId="2">#REF!</definedName>
    <definedName name="BORG_L2003Y" localSheetId="4">#REF!</definedName>
    <definedName name="BORG_L2003Y" localSheetId="10">#REF!</definedName>
    <definedName name="BORG_L2003Y" localSheetId="19">#REF!</definedName>
    <definedName name="BORG_L2003Y">#REF!</definedName>
    <definedName name="BP_CHFEUR">[23]disc_new!$AP$26:$AQ$36</definedName>
    <definedName name="BP_CHFPLN">[23]disc_new!$AD$4:$AE$14</definedName>
    <definedName name="BP_EURPLN">[23]disc_new!$V$4:$W$15</definedName>
    <definedName name="BP_JPYPLN">[23]disc_new!$AH$4:$AI$14</definedName>
    <definedName name="BP_PLN_3_1">[23]disc_new!$Z$4:$AA$27</definedName>
    <definedName name="BP_PLN_3_6">[23]disc_new!$J$4:$K$36</definedName>
    <definedName name="BP_USDEUR">[23]disc_new!$AP$4:$AQ$14</definedName>
    <definedName name="BP_USDPLN">[23]disc_new!$AL$4:$AM$14</definedName>
    <definedName name="BPOLSOFT2000M" localSheetId="2">#REF!</definedName>
    <definedName name="BPOLSOFT2000M" localSheetId="4">#REF!</definedName>
    <definedName name="BPOLSOFT2000M" localSheetId="10">#REF!</definedName>
    <definedName name="BPOLSOFT2000M" localSheetId="19">#REF!</definedName>
    <definedName name="BPOLSOFT2000M">#REF!</definedName>
    <definedName name="BPOLSOFT2000Y" localSheetId="2">#REF!</definedName>
    <definedName name="BPOLSOFT2000Y" localSheetId="4">#REF!</definedName>
    <definedName name="BPOLSOFT2000Y" localSheetId="10">#REF!</definedName>
    <definedName name="BPOLSOFT2000Y" localSheetId="19">#REF!</definedName>
    <definedName name="BPOLSOFT2000Y">#REF!</definedName>
    <definedName name="BPOLSOFT2001M" localSheetId="2">#REF!</definedName>
    <definedName name="BPOLSOFT2001M" localSheetId="4">#REF!</definedName>
    <definedName name="BPOLSOFT2001M" localSheetId="10">#REF!</definedName>
    <definedName name="BPOLSOFT2001M" localSheetId="19">#REF!</definedName>
    <definedName name="BPOLSOFT2001M">#REF!</definedName>
    <definedName name="BPOLSOFT2001Y" localSheetId="2">#REF!</definedName>
    <definedName name="BPOLSOFT2001Y" localSheetId="4">#REF!</definedName>
    <definedName name="BPOLSOFT2001Y" localSheetId="10">#REF!</definedName>
    <definedName name="BPOLSOFT2001Y" localSheetId="19">#REF!</definedName>
    <definedName name="BPOLSOFT2001Y">#REF!</definedName>
    <definedName name="BPOLSOFT2003M" localSheetId="2">#REF!</definedName>
    <definedName name="BPOLSOFT2003M" localSheetId="4">#REF!</definedName>
    <definedName name="BPOLSOFT2003M" localSheetId="10">#REF!</definedName>
    <definedName name="BPOLSOFT2003M" localSheetId="19">#REF!</definedName>
    <definedName name="BPOLSOFT2003M">#REF!</definedName>
    <definedName name="BPOLSOFT2003Y" localSheetId="2">#REF!</definedName>
    <definedName name="BPOLSOFT2003Y" localSheetId="4">#REF!</definedName>
    <definedName name="BPOLSOFT2003Y" localSheetId="10">#REF!</definedName>
    <definedName name="BPOLSOFT2003Y" localSheetId="19">#REF!</definedName>
    <definedName name="BPOLSOFT2003Y">#REF!</definedName>
    <definedName name="BPOLSOFTDochody2001M" localSheetId="2">#REF!</definedName>
    <definedName name="BPOLSOFTDochody2001M" localSheetId="4">#REF!</definedName>
    <definedName name="BPOLSOFTDochody2001M" localSheetId="10">#REF!</definedName>
    <definedName name="BPOLSOFTDochody2001M" localSheetId="19">#REF!</definedName>
    <definedName name="BPOLSOFTDochody2001M">#REF!</definedName>
    <definedName name="BPOLSOFTDochody2001Y" localSheetId="2">#REF!</definedName>
    <definedName name="BPOLSOFTDochody2001Y" localSheetId="4">#REF!</definedName>
    <definedName name="BPOLSOFTDochody2001Y" localSheetId="10">#REF!</definedName>
    <definedName name="BPOLSOFTDochody2001Y" localSheetId="19">#REF!</definedName>
    <definedName name="BPOLSOFTDochody2001Y">#REF!</definedName>
    <definedName name="Branza" localSheetId="2">#REF!</definedName>
    <definedName name="Branza" localSheetId="4">#REF!</definedName>
    <definedName name="Branza" localSheetId="10">#REF!</definedName>
    <definedName name="Branza" localSheetId="19">#REF!</definedName>
    <definedName name="Branza" localSheetId="20">#REF!</definedName>
    <definedName name="Branza">#REF!</definedName>
    <definedName name="broker" localSheetId="2">BS!broker</definedName>
    <definedName name="broker" localSheetId="5">'Koszty działania razem'!broker</definedName>
    <definedName name="broker" localSheetId="1">'P&amp;L'!broker</definedName>
    <definedName name="broker" localSheetId="4">'Przychody prowizyjne'!broker</definedName>
    <definedName name="broker" localSheetId="20">#N/A</definedName>
    <definedName name="broker">BS!broker</definedName>
    <definedName name="BS" localSheetId="2">#REF!</definedName>
    <definedName name="BS" localSheetId="4">#REF!</definedName>
    <definedName name="BS" localSheetId="10">#REF!</definedName>
    <definedName name="BS" localSheetId="19">#REF!</definedName>
    <definedName name="BS">#REF!</definedName>
    <definedName name="BS_2" localSheetId="2">BS!$C$1:$C$53</definedName>
    <definedName name="BS_2" localSheetId="4">#REF!</definedName>
    <definedName name="BS_2" localSheetId="10">#REF!</definedName>
    <definedName name="BS_2" localSheetId="19">#REF!</definedName>
    <definedName name="BS_2" localSheetId="20">#REF!</definedName>
    <definedName name="BS_2">#REF!</definedName>
    <definedName name="BS_Bank" localSheetId="2">#REF!</definedName>
    <definedName name="BS_Bank" localSheetId="4">#REF!</definedName>
    <definedName name="BS_Bank" localSheetId="10">#REF!</definedName>
    <definedName name="BS_Bank" localSheetId="19">#REF!</definedName>
    <definedName name="BS_Bank" localSheetId="20">#REF!</definedName>
    <definedName name="BS_Bank">#REF!</definedName>
    <definedName name="BS_FX_DUBLIN_i" localSheetId="2">#REF!</definedName>
    <definedName name="BS_FX_DUBLIN_i" localSheetId="4">#REF!</definedName>
    <definedName name="BS_FX_DUBLIN_i" localSheetId="10">#REF!</definedName>
    <definedName name="BS_FX_DUBLIN_i" localSheetId="19">#REF!</definedName>
    <definedName name="BS_FX_DUBLIN_i">#REF!</definedName>
    <definedName name="BS_irs_cost_DUBLIN" localSheetId="2">#REF!</definedName>
    <definedName name="BS_irs_cost_DUBLIN" localSheetId="4">#REF!</definedName>
    <definedName name="BS_irs_cost_DUBLIN" localSheetId="10">#REF!</definedName>
    <definedName name="BS_irs_cost_DUBLIN" localSheetId="19">#REF!</definedName>
    <definedName name="BS_irs_cost_DUBLIN">#REF!</definedName>
    <definedName name="BS000_Norm._ostroż." localSheetId="2">#REF!</definedName>
    <definedName name="BS000_Norm._ostroż." localSheetId="4">#REF!</definedName>
    <definedName name="BS000_Norm._ostroż." localSheetId="10">#REF!</definedName>
    <definedName name="BS000_Norm._ostroż." localSheetId="19">#REF!</definedName>
    <definedName name="BS000_Norm._ostroż.">#REF!</definedName>
    <definedName name="BS001_podm._powiąz." localSheetId="2">#REF!</definedName>
    <definedName name="BS001_podm._powiąz." localSheetId="4">#REF!</definedName>
    <definedName name="BS001_podm._powiąz." localSheetId="10">#REF!</definedName>
    <definedName name="BS001_podm._powiąz." localSheetId="19">#REF!</definedName>
    <definedName name="BS001_podm._powiąz." localSheetId="20">#REF!</definedName>
    <definedName name="BS001_podm._powiąz.">#REF!</definedName>
    <definedName name="BTFI2001M" localSheetId="2">#REF!</definedName>
    <definedName name="BTFI2001M" localSheetId="4">#REF!</definedName>
    <definedName name="BTFI2001M" localSheetId="10">#REF!</definedName>
    <definedName name="BTFI2001M" localSheetId="19">#REF!</definedName>
    <definedName name="BTFI2001M">#REF!</definedName>
    <definedName name="BTFI2001Y" localSheetId="2">#REF!</definedName>
    <definedName name="BTFI2001Y" localSheetId="4">#REF!</definedName>
    <definedName name="BTFI2001Y" localSheetId="10">#REF!</definedName>
    <definedName name="BTFI2001Y" localSheetId="19">#REF!</definedName>
    <definedName name="BTFI2001Y">#REF!</definedName>
    <definedName name="BTFI2003M" localSheetId="2">#REF!</definedName>
    <definedName name="BTFI2003M" localSheetId="4">#REF!</definedName>
    <definedName name="BTFI2003M" localSheetId="10">#REF!</definedName>
    <definedName name="BTFI2003M" localSheetId="19">#REF!</definedName>
    <definedName name="BTFI2003M">#REF!</definedName>
    <definedName name="BTFI2003Y" localSheetId="2">#REF!</definedName>
    <definedName name="BTFI2003Y" localSheetId="4">#REF!</definedName>
    <definedName name="BTFI2003Y" localSheetId="10">#REF!</definedName>
    <definedName name="BTFI2003Y" localSheetId="19">#REF!</definedName>
    <definedName name="BTFI2003Y">#REF!</definedName>
    <definedName name="BTFIDochody2001M" localSheetId="2">#REF!</definedName>
    <definedName name="BTFIDochody2001M" localSheetId="4">#REF!</definedName>
    <definedName name="BTFIDochody2001M" localSheetId="10">#REF!</definedName>
    <definedName name="BTFIDochody2001M" localSheetId="19">#REF!</definedName>
    <definedName name="BTFIDochody2001M">#REF!</definedName>
    <definedName name="BTFIDochody2001Y" localSheetId="2">#REF!</definedName>
    <definedName name="BTFIDochody2001Y" localSheetId="4">#REF!</definedName>
    <definedName name="BTFIDochody2001Y" localSheetId="10">#REF!</definedName>
    <definedName name="BTFIDochody2001Y" localSheetId="19">#REF!</definedName>
    <definedName name="BTFIDochody2001Y">#REF!</definedName>
    <definedName name="bubu">[24]Otwórz!$D$3:$D$3</definedName>
    <definedName name="bvwtywywww">#N/A</definedName>
    <definedName name="BWBK2000M" localSheetId="2">#REF!</definedName>
    <definedName name="BWBK2000M" localSheetId="4">#REF!</definedName>
    <definedName name="BWBK2000M" localSheetId="10">#REF!</definedName>
    <definedName name="BWBK2000M" localSheetId="19">#REF!</definedName>
    <definedName name="BWBK2000M">#REF!</definedName>
    <definedName name="BWBK2000Y" localSheetId="2">#REF!</definedName>
    <definedName name="BWBK2000Y" localSheetId="4">#REF!</definedName>
    <definedName name="BWBK2000Y" localSheetId="10">#REF!</definedName>
    <definedName name="BWBK2000Y" localSheetId="19">#REF!</definedName>
    <definedName name="BWBK2000Y">#REF!</definedName>
    <definedName name="BWBK2001M" localSheetId="2">#REF!</definedName>
    <definedName name="BWBK2001M" localSheetId="4">#REF!</definedName>
    <definedName name="BWBK2001M" localSheetId="10">#REF!</definedName>
    <definedName name="BWBK2001M" localSheetId="19">#REF!</definedName>
    <definedName name="BWBK2001M">#REF!</definedName>
    <definedName name="BWBK2001Y" localSheetId="2">#REF!</definedName>
    <definedName name="BWBK2001Y" localSheetId="4">#REF!</definedName>
    <definedName name="BWBK2001Y" localSheetId="10">#REF!</definedName>
    <definedName name="BWBK2001Y" localSheetId="19">#REF!</definedName>
    <definedName name="BWBK2001Y">#REF!</definedName>
    <definedName name="BWBKCU2000M" localSheetId="2">#REF!</definedName>
    <definedName name="BWBKCU2000M" localSheetId="4">#REF!</definedName>
    <definedName name="BWBKCU2000M" localSheetId="10">#REF!</definedName>
    <definedName name="BWBKCU2000M" localSheetId="19">#REF!</definedName>
    <definedName name="BWBKCU2000M">#REF!</definedName>
    <definedName name="BWBKCU2000Y" localSheetId="2">#REF!</definedName>
    <definedName name="BWBKCU2000Y" localSheetId="4">#REF!</definedName>
    <definedName name="BWBKCU2000Y" localSheetId="10">#REF!</definedName>
    <definedName name="BWBKCU2000Y" localSheetId="19">#REF!</definedName>
    <definedName name="BWBKCU2000Y">#REF!</definedName>
    <definedName name="BWBKCU2001M" localSheetId="2">#REF!</definedName>
    <definedName name="BWBKCU2001M" localSheetId="4">#REF!</definedName>
    <definedName name="BWBKCU2001M" localSheetId="10">#REF!</definedName>
    <definedName name="BWBKCU2001M" localSheetId="19">#REF!</definedName>
    <definedName name="BWBKCU2001M">#REF!</definedName>
    <definedName name="BWBKCU2001Y" localSheetId="2">#REF!</definedName>
    <definedName name="BWBKCU2001Y" localSheetId="4">#REF!</definedName>
    <definedName name="BWBKCU2001Y" localSheetId="10">#REF!</definedName>
    <definedName name="BWBKCU2001Y" localSheetId="19">#REF!</definedName>
    <definedName name="BWBKCU2001Y">#REF!</definedName>
    <definedName name="BWBKCU2003M" localSheetId="2">#REF!</definedName>
    <definedName name="BWBKCU2003M" localSheetId="4">#REF!</definedName>
    <definedName name="BWBKCU2003M" localSheetId="10">#REF!</definedName>
    <definedName name="BWBKCU2003M" localSheetId="19">#REF!</definedName>
    <definedName name="BWBKCU2003M">#REF!</definedName>
    <definedName name="BWBKCU2003Y" localSheetId="2">#REF!</definedName>
    <definedName name="BWBKCU2003Y" localSheetId="4">#REF!</definedName>
    <definedName name="BWBKCU2003Y" localSheetId="10">#REF!</definedName>
    <definedName name="BWBKCU2003Y" localSheetId="19">#REF!</definedName>
    <definedName name="BWBKCU2003Y">#REF!</definedName>
    <definedName name="bzwbk" localSheetId="2">BS!bzwbk</definedName>
    <definedName name="bzwbk" localSheetId="1">#N/A</definedName>
    <definedName name="bzwbk" localSheetId="4">'Przychody prowizyjne'!bzwbk</definedName>
    <definedName name="bzwbk" localSheetId="20">#N/A</definedName>
    <definedName name="bzwbk">BS!bzwbk</definedName>
    <definedName name="bzwbk1">#N/A</definedName>
    <definedName name="CAI" localSheetId="2">#REF!</definedName>
    <definedName name="CAI" localSheetId="4">#REF!</definedName>
    <definedName name="CAI" localSheetId="10">#REF!</definedName>
    <definedName name="CAI" localSheetId="19">#REF!</definedName>
    <definedName name="CAI">#REF!</definedName>
    <definedName name="Calkowitedochody0309" localSheetId="2">#REF!</definedName>
    <definedName name="Calkowitedochody0309" localSheetId="4">#REF!</definedName>
    <definedName name="Calkowitedochody0309" localSheetId="10">#REF!</definedName>
    <definedName name="Calkowitedochody0309" localSheetId="19">#REF!</definedName>
    <definedName name="Calkowitedochody0309" localSheetId="20">#REF!</definedName>
    <definedName name="Calkowitedochody0309">#REF!</definedName>
    <definedName name="Carlos" localSheetId="2">#REF!</definedName>
    <definedName name="Carlos" localSheetId="4">#REF!</definedName>
    <definedName name="Carlos" localSheetId="10">#REF!</definedName>
    <definedName name="Carlos" localSheetId="19">#REF!</definedName>
    <definedName name="Carlos">#REF!</definedName>
    <definedName name="Cash_components" localSheetId="2">#REF!</definedName>
    <definedName name="Cash_components" localSheetId="4">#REF!</definedName>
    <definedName name="Cash_components" localSheetId="10">#REF!</definedName>
    <definedName name="Cash_components" localSheetId="19">#REF!</definedName>
    <definedName name="Cash_components">#REF!</definedName>
    <definedName name="CashFlows">OFFSET([25]CVA_Pricer!$G$12,MATCH([25]CVA_Pricer!$E1,[25]CVA_Pricer!$E$12:$E$34,1),0,COUNT([25]CVA_Pricer!$G$12:$G$166)-MATCH([25]CVA_Pricer!$E1,[25]CVA_Pricer!$E$12:$E$166,1),1)</definedName>
    <definedName name="CashFlows2">OFFSET([25]CVA_Pricer!$G1,0,0,COUNT([25]CVA_Pricer!$G1:$G$166),1)</definedName>
    <definedName name="cbb">#N/A</definedName>
    <definedName name="cbk">#N/A</definedName>
    <definedName name="CC_CashFee_Inter">OFFSET([26]CC!$AA$27,0,[26]CC!$Z$2,1,13)</definedName>
    <definedName name="CC_CashFee_Issuer">OFFSET([26]CC!$AA$25,0,[26]CC!$Z$2,1,13)</definedName>
    <definedName name="CC_CashFee_Late">OFFSET([26]CC!$AA$28,0,[26]CC!$Z$2,1,13)</definedName>
    <definedName name="CC_CashFee_OthC">OFFSET([26]CC!$AA$29,0,[26]CC!$Z$2,1,13)</definedName>
    <definedName name="CC_CashFee_Paid">OFFSET([26]CC!$AA$30,0,[26]CC!$Z$2,1,13)</definedName>
    <definedName name="CC_CashFee_With">OFFSET([26]CC!$AA$26,0,[26]CC!$Z$2,1,13)</definedName>
    <definedName name="CC_MarginActual">OFFSET([27]CC!$W$17,0,[27]CC!$V$2,1,13)</definedName>
    <definedName name="CC_MarginBudget">OFFSET([27]CC!$W$18,0,[27]CC!$V$2,1,13)</definedName>
    <definedName name="ccbb">#N/A</definedName>
    <definedName name="CCBudget">OFFSET([27]CC!$W$12,0,[27]CC!$V$2,1,13)</definedName>
    <definedName name="ccc" localSheetId="2">BS!ccc</definedName>
    <definedName name="ccc" localSheetId="1">#N/A</definedName>
    <definedName name="ccc" localSheetId="4">'Przychody prowizyjne'!ccc</definedName>
    <definedName name="ccc" localSheetId="20">#N/A</definedName>
    <definedName name="ccc">BS!ccc</definedName>
    <definedName name="cccc" localSheetId="2" hidden="1">{"'BZ SA P&amp;l (fORECAST)'!$A$1:$BR$26"}</definedName>
    <definedName name="cccc" localSheetId="1" hidden="1">{"'BZ SA P&amp;l (fORECAST)'!$A$1:$BR$26"}</definedName>
    <definedName name="cccc" localSheetId="4" hidden="1">{"'BZ SA P&amp;l (fORECAST)'!$A$1:$BR$26"}</definedName>
    <definedName name="cccc" localSheetId="20" hidden="1">{"'BZ SA P&amp;l (fORECAST)'!$A$1:$BR$26"}</definedName>
    <definedName name="cccc" hidden="1">{"'BZ SA P&amp;l (fORECAST)'!$A$1:$BR$26"}</definedName>
    <definedName name="ccccc" localSheetId="2" hidden="1">{"'BZ SA P&amp;l (fORECAST)'!$A$1:$BR$26"}</definedName>
    <definedName name="ccccc" localSheetId="1" hidden="1">{"'BZ SA P&amp;l (fORECAST)'!$A$1:$BR$26"}</definedName>
    <definedName name="ccccc" localSheetId="4" hidden="1">{"'BZ SA P&amp;l (fORECAST)'!$A$1:$BR$26"}</definedName>
    <definedName name="ccccc" localSheetId="20" hidden="1">{"'BZ SA P&amp;l (fORECAST)'!$A$1:$BR$26"}</definedName>
    <definedName name="ccccc" hidden="1">{"'BZ SA P&amp;l (fORECAST)'!$A$1:$BR$26"}</definedName>
    <definedName name="CCCreditLU">OFFSET([27]CC!$W$8,0,[27]CC!$V$2,1,13)</definedName>
    <definedName name="CCInterestBB">OFFSET([27]CC!$W$4,0,[27]CC!$V$2,1,13)</definedName>
    <definedName name="CCMonth">OFFSET([27]CC!$W$1,0,[27]CC!$V$2,1,13)</definedName>
    <definedName name="CCNonIBB">OFFSET([27]CC!$W$5,0,[27]CC!$V$2,1,13)</definedName>
    <definedName name="centrala_baza" localSheetId="2">#REF!</definedName>
    <definedName name="centrala_baza" localSheetId="4">#REF!</definedName>
    <definedName name="centrala_baza" localSheetId="10">#REF!</definedName>
    <definedName name="centrala_baza" localSheetId="19">#REF!</definedName>
    <definedName name="centrala_baza">#REF!</definedName>
    <definedName name="CF_13" localSheetId="2">#REF!</definedName>
    <definedName name="CF_13" localSheetId="4">#REF!</definedName>
    <definedName name="CF_13" localSheetId="10">#REF!</definedName>
    <definedName name="CF_13" localSheetId="19">#REF!</definedName>
    <definedName name="CF_13">#REF!</definedName>
    <definedName name="CF_7" localSheetId="2">#REF!</definedName>
    <definedName name="CF_7" localSheetId="4">#REF!</definedName>
    <definedName name="CF_7" localSheetId="10">#REF!</definedName>
    <definedName name="CF_7" localSheetId="19">#REF!</definedName>
    <definedName name="CF_7" localSheetId="20">#REF!</definedName>
    <definedName name="CF_7">#REF!</definedName>
    <definedName name="CF_dod" localSheetId="2">#REF!</definedName>
    <definedName name="CF_dod" localSheetId="4">#REF!</definedName>
    <definedName name="CF_dod" localSheetId="10">#REF!</definedName>
    <definedName name="CF_dod" localSheetId="19">#REF!</definedName>
    <definedName name="CF_dod">#REF!</definedName>
    <definedName name="cgbbk" localSheetId="2">#REF!</definedName>
    <definedName name="cgbbk" localSheetId="4">#REF!</definedName>
    <definedName name="cgbbk" localSheetId="10">#REF!</definedName>
    <definedName name="cgbbk" localSheetId="19">#REF!</definedName>
    <definedName name="cgbbk">#REF!</definedName>
    <definedName name="cgbcost" localSheetId="2">#REF!</definedName>
    <definedName name="cgbcost" localSheetId="4">#REF!</definedName>
    <definedName name="cgbcost" localSheetId="10">#REF!</definedName>
    <definedName name="cgbcost" localSheetId="19">#REF!</definedName>
    <definedName name="cgbcost">#REF!</definedName>
    <definedName name="cgbdisc" localSheetId="2">#REF!</definedName>
    <definedName name="cgbdisc" localSheetId="4">#REF!</definedName>
    <definedName name="cgbdisc" localSheetId="10">#REF!</definedName>
    <definedName name="cgbdisc" localSheetId="19">#REF!</definedName>
    <definedName name="cgbdisc">#REF!</definedName>
    <definedName name="cgbmk" localSheetId="2">#REF!</definedName>
    <definedName name="cgbmk" localSheetId="4">#REF!</definedName>
    <definedName name="cgbmk" localSheetId="10">#REF!</definedName>
    <definedName name="cgbmk" localSheetId="19">#REF!</definedName>
    <definedName name="cgbmk">#REF!</definedName>
    <definedName name="CHARAKTER_POWIĄZANIA" localSheetId="2">#REF!</definedName>
    <definedName name="CHARAKTER_POWIĄZANIA" localSheetId="4">#REF!</definedName>
    <definedName name="CHARAKTER_POWIĄZANIA" localSheetId="10">#REF!</definedName>
    <definedName name="CHARAKTER_POWIĄZANIA" localSheetId="19">#REF!</definedName>
    <definedName name="CHARAKTER_POWIĄZANIA" localSheetId="20">#REF!</definedName>
    <definedName name="CHARAKTER_POWIĄZANIA">#REF!</definedName>
    <definedName name="CHF_Mortgage_EOP">OFFSET([26]ML_CHF!$AF$4,0,[26]ML_CHF!$AE$1,1,13)</definedName>
    <definedName name="CHF_Mortgage_EOP_inCHF">OFFSET([26]ML_CHF!$BH$4,0,[26]ML_CHF!$AE$2,1,26)</definedName>
    <definedName name="CHF_Mortgage_EOP_inPLN">OFFSET([26]ML_CHF!$BH$5,0,[26]ML_CHF!$AE$2,1,26)</definedName>
    <definedName name="CHF_Mortgage_Margin">OFFSET([26]ML_CHF!$AF$5,0,[26]ML_CHF!$AE$1,1,13)</definedName>
    <definedName name="CHF_Mortgage_NPL_R">OFFSET([26]ML_CHF!$AF$9,0,[26]ML_CHF!$AE$1,1,13)</definedName>
    <definedName name="CHF_MortgageMonth">OFFSET([26]ML_CHF!$AF$1,0,[26]ML_CHF!$AE$1,1,13)</definedName>
    <definedName name="CHF_MortgageMonth2">OFFSET([26]ML_CHF!$BH$1,0,[26]ML_CHF!$AE$2,1,26)</definedName>
    <definedName name="CHFPLN" localSheetId="2">#REF!</definedName>
    <definedName name="CHFPLN" localSheetId="4">#REF!</definedName>
    <definedName name="CHFPLN" localSheetId="10">#REF!</definedName>
    <definedName name="CHFPLN" localSheetId="19">#REF!</definedName>
    <definedName name="CHFPLN">#REF!</definedName>
    <definedName name="CHFPLN3006" localSheetId="2">#REF!</definedName>
    <definedName name="CHFPLN3006" localSheetId="4">#REF!</definedName>
    <definedName name="CHFPLN3006" localSheetId="10">#REF!</definedName>
    <definedName name="CHFPLN3006" localSheetId="19">#REF!</definedName>
    <definedName name="CHFPLN3006">#REF!</definedName>
    <definedName name="CHFPLN3009" localSheetId="2">#REF!</definedName>
    <definedName name="CHFPLN3009" localSheetId="4">#REF!</definedName>
    <definedName name="CHFPLN3009" localSheetId="10">#REF!</definedName>
    <definedName name="CHFPLN3009" localSheetId="19">#REF!</definedName>
    <definedName name="CHFPLN3009">#REF!</definedName>
    <definedName name="CHFPLN3112" localSheetId="2">#REF!</definedName>
    <definedName name="CHFPLN3112" localSheetId="4">#REF!</definedName>
    <definedName name="CHFPLN3112" localSheetId="10">#REF!</definedName>
    <definedName name="CHFPLN3112" localSheetId="19">#REF!</definedName>
    <definedName name="CHFPLN3112">#REF!</definedName>
    <definedName name="CL_CashFee">OFFSET('[26]CL(summary)'!$AB$18,0,'[26]CL(summary)'!$AA$2,1,13)</definedName>
    <definedName name="CL_Commision">OFFSET('[26]CL(summary)'!$AB$20,0,'[26]CL(summary)'!$AA$2,1,13)</definedName>
    <definedName name="CL_Drawn">OFFSET('[26]CL(summary)'!$AB$38,0,'[26]CL(summary)'!$AA$2,1,13)</definedName>
    <definedName name="CL_NPLSale">OFFSET('[26]CL(summary)'!$AB$41,0,'[26]CL(summary)'!$AA$2,1,13)</definedName>
    <definedName name="CL_PrePay">OFFSET('[26]CL(summary)'!$AB$40,0,'[26]CL(summary)'!$AA$2,1,13)</definedName>
    <definedName name="CL_Sale">OFFSET('[26]CL(summary)'!$AB$16,0,'[26]CL(summary)'!$AA$2,1,13)</definedName>
    <definedName name="CL_SchedPay">OFFSET('[26]CL(summary)'!$AB$39,0,'[26]CL(summary)'!$AA$2,1,13)</definedName>
    <definedName name="CLBBudget" localSheetId="2">OFFSET(#REF!,0,#REF!,1,13)</definedName>
    <definedName name="CLBBudget" localSheetId="4">OFFSET(#REF!,0,#REF!,1,13)</definedName>
    <definedName name="CLBBudget" localSheetId="10">OFFSET(#REF!,0,#REF!,1,13)</definedName>
    <definedName name="CLBBudget" localSheetId="19">OFFSET(#REF!,0,#REF!,1,13)</definedName>
    <definedName name="CLBBudget">OFFSET(#REF!,0,#REF!,1,13)</definedName>
    <definedName name="CLBFinancial" localSheetId="2">OFFSET(#REF!,0,#REF!,1,13)</definedName>
    <definedName name="CLBFinancial" localSheetId="4">OFFSET(#REF!,0,#REF!,1,13)</definedName>
    <definedName name="CLBFinancial" localSheetId="10">OFFSET(#REF!,0,#REF!,1,13)</definedName>
    <definedName name="CLBFinancial" localSheetId="19">OFFSET(#REF!,0,#REF!,1,13)</definedName>
    <definedName name="CLBFinancial">OFFSET(#REF!,0,#REF!,1,13)</definedName>
    <definedName name="CLBM_Financial" localSheetId="2">OFFSET(#REF!,0,#REF!,1,13)</definedName>
    <definedName name="CLBM_Financial" localSheetId="4">OFFSET(#REF!,0,#REF!,1,13)</definedName>
    <definedName name="CLBM_Financial" localSheetId="10">OFFSET(#REF!,0,#REF!,1,13)</definedName>
    <definedName name="CLBM_Financial" localSheetId="19">OFFSET(#REF!,0,#REF!,1,13)</definedName>
    <definedName name="CLBM_Financial">OFFSET(#REF!,0,#REF!,1,13)</definedName>
    <definedName name="CLBM_Secured" localSheetId="2">OFFSET(#REF!,0,#REF!,1,13)</definedName>
    <definedName name="CLBM_Secured" localSheetId="4">OFFSET(#REF!,0,#REF!,1,13)</definedName>
    <definedName name="CLBM_Secured" localSheetId="10">OFFSET(#REF!,0,#REF!,1,13)</definedName>
    <definedName name="CLBM_Secured" localSheetId="19">OFFSET(#REF!,0,#REF!,1,13)</definedName>
    <definedName name="CLBM_Secured">OFFSET(#REF!,0,#REF!,1,13)</definedName>
    <definedName name="CLBM_Standard" localSheetId="2">OFFSET(#REF!,0,#REF!,1,13)</definedName>
    <definedName name="CLBM_Standard" localSheetId="4">OFFSET(#REF!,0,#REF!,1,13)</definedName>
    <definedName name="CLBM_Standard" localSheetId="10">OFFSET(#REF!,0,#REF!,1,13)</definedName>
    <definedName name="CLBM_Standard" localSheetId="19">OFFSET(#REF!,0,#REF!,1,13)</definedName>
    <definedName name="CLBM_Standard">OFFSET(#REF!,0,#REF!,1,13)</definedName>
    <definedName name="CLBMonth" localSheetId="2">OFFSET(#REF!,0,#REF!,1,13)</definedName>
    <definedName name="CLBMonth" localSheetId="4">OFFSET(#REF!,0,#REF!,1,13)</definedName>
    <definedName name="CLBMonth" localSheetId="10">OFFSET(#REF!,0,#REF!,1,13)</definedName>
    <definedName name="CLBMonth" localSheetId="19">OFFSET(#REF!,0,#REF!,1,13)</definedName>
    <definedName name="CLBMonth">OFFSET(#REF!,0,#REF!,1,13)</definedName>
    <definedName name="CLBSecured" localSheetId="2">OFFSET(#REF!,0,#REF!,1,13)</definedName>
    <definedName name="CLBSecured" localSheetId="4">OFFSET(#REF!,0,#REF!,1,13)</definedName>
    <definedName name="CLBSecured" localSheetId="10">OFFSET(#REF!,0,#REF!,1,13)</definedName>
    <definedName name="CLBSecured" localSheetId="19">OFFSET(#REF!,0,#REF!,1,13)</definedName>
    <definedName name="CLBSecured">OFFSET(#REF!,0,#REF!,1,13)</definedName>
    <definedName name="CLBStandard" localSheetId="2">OFFSET(#REF!,0,#REF!,1,13)</definedName>
    <definedName name="CLBStandard" localSheetId="4">OFFSET(#REF!,0,#REF!,1,13)</definedName>
    <definedName name="CLBStandard" localSheetId="10">OFFSET(#REF!,0,#REF!,1,13)</definedName>
    <definedName name="CLBStandard" localSheetId="19">OFFSET(#REF!,0,#REF!,1,13)</definedName>
    <definedName name="CLBStandard">OFFSET(#REF!,0,#REF!,1,13)</definedName>
    <definedName name="CLOC_Comm" localSheetId="2">OFFSET(#REF!,0,#REF!,1,13)</definedName>
    <definedName name="CLOC_Comm" localSheetId="4">OFFSET(#REF!,0,#REF!,1,13)</definedName>
    <definedName name="CLOC_Comm" localSheetId="10">OFFSET(#REF!,0,#REF!,1,13)</definedName>
    <definedName name="CLOC_Comm" localSheetId="19">OFFSET(#REF!,0,#REF!,1,13)</definedName>
    <definedName name="CLOC_Comm">OFFSET(#REF!,0,#REF!,1,13)</definedName>
    <definedName name="CLOC_Inter" localSheetId="2">OFFSET(#REF!,0,#REF!,1,13)</definedName>
    <definedName name="CLOC_Inter" localSheetId="4">OFFSET(#REF!,0,#REF!,1,13)</definedName>
    <definedName name="CLOC_Inter" localSheetId="10">OFFSET(#REF!,0,#REF!,1,13)</definedName>
    <definedName name="CLOC_Inter" localSheetId="19">OFFSET(#REF!,0,#REF!,1,13)</definedName>
    <definedName name="CLOC_Inter">OFFSET(#REF!,0,#REF!,1,13)</definedName>
    <definedName name="CLOC_Month" localSheetId="2">OFFSET(#REF!,0,#REF!,1,13)</definedName>
    <definedName name="CLOC_Month" localSheetId="4">OFFSET(#REF!,0,#REF!,1,13)</definedName>
    <definedName name="CLOC_Month" localSheetId="10">OFFSET(#REF!,0,#REF!,1,13)</definedName>
    <definedName name="CLOC_Month" localSheetId="19">OFFSET(#REF!,0,#REF!,1,13)</definedName>
    <definedName name="CLOC_Month">OFFSET(#REF!,0,#REF!,1,13)</definedName>
    <definedName name="CLOC_Partner" localSheetId="2">OFFSET(#REF!,0,#REF!,1,13)</definedName>
    <definedName name="CLOC_Partner" localSheetId="4">OFFSET(#REF!,0,#REF!,1,13)</definedName>
    <definedName name="CLOC_Partner" localSheetId="10">OFFSET(#REF!,0,#REF!,1,13)</definedName>
    <definedName name="CLOC_Partner" localSheetId="19">OFFSET(#REF!,0,#REF!,1,13)</definedName>
    <definedName name="CLOC_Partner">OFFSET(#REF!,0,#REF!,1,13)</definedName>
    <definedName name="CLOCM_Comm" localSheetId="2">OFFSET(#REF!,0,#REF!,1,13)</definedName>
    <definedName name="CLOCM_Comm" localSheetId="4">OFFSET(#REF!,0,#REF!,1,13)</definedName>
    <definedName name="CLOCM_Comm" localSheetId="10">OFFSET(#REF!,0,#REF!,1,13)</definedName>
    <definedName name="CLOCM_Comm" localSheetId="19">OFFSET(#REF!,0,#REF!,1,13)</definedName>
    <definedName name="CLOCM_Comm">OFFSET(#REF!,0,#REF!,1,13)</definedName>
    <definedName name="CLOCM_Inter" localSheetId="2">OFFSET(#REF!,0,#REF!,1,13)</definedName>
    <definedName name="CLOCM_Inter" localSheetId="4">OFFSET(#REF!,0,#REF!,1,13)</definedName>
    <definedName name="CLOCM_Inter" localSheetId="10">OFFSET(#REF!,0,#REF!,1,13)</definedName>
    <definedName name="CLOCM_Inter" localSheetId="19">OFFSET(#REF!,0,#REF!,1,13)</definedName>
    <definedName name="CLOCM_Inter">OFFSET(#REF!,0,#REF!,1,13)</definedName>
    <definedName name="CLOCM_Partner" localSheetId="2">OFFSET(#REF!,0,#REF!,1,13)</definedName>
    <definedName name="CLOCM_Partner" localSheetId="4">OFFSET(#REF!,0,#REF!,1,13)</definedName>
    <definedName name="CLOCM_Partner" localSheetId="10">OFFSET(#REF!,0,#REF!,1,13)</definedName>
    <definedName name="CLOCM_Partner" localSheetId="19">OFFSET(#REF!,0,#REF!,1,13)</definedName>
    <definedName name="CLOCM_Partner">OFFSET(#REF!,0,#REF!,1,13)</definedName>
    <definedName name="CLSumBudget">OFFSET('[27]CL(summary)'!$AB$45,0,'[27]CL(summary)'!$AA$2,1,13)</definedName>
    <definedName name="CLSumMarginBudget">OFFSET('[27]CL(summary)'!$AB$94,0,'[27]CL(summary)'!$AA$2,1,13)</definedName>
    <definedName name="CLSumMarginTotal">OFFSET('[27]CL(summary)'!$AB$95,0,'[27]CL(summary)'!$AA$2,1,13)</definedName>
    <definedName name="CLSumMonth">OFFSET('[27]CL(summary)'!$AB$1,0,'[27]CL(summary)'!$AA$2,1,13)</definedName>
    <definedName name="CLSumNewMargin">OFFSET('[27]CL(summary)'!$AB$97,0,'[27]CL(summary)'!$AA$2,1,13)</definedName>
    <definedName name="CLSumNewMarginBudget" localSheetId="2">OFFSET(#REF!,0,#REF!,1,13)</definedName>
    <definedName name="CLSumNewMarginBudget" localSheetId="4">OFFSET(#REF!,0,#REF!,1,13)</definedName>
    <definedName name="CLSumNewMarginBudget" localSheetId="10">OFFSET(#REF!,0,#REF!,1,13)</definedName>
    <definedName name="CLSumNewMarginBudget" localSheetId="19">OFFSET(#REF!,0,#REF!,1,13)</definedName>
    <definedName name="CLSumNewMarginBudget">OFFSET(#REF!,0,#REF!,1,13)</definedName>
    <definedName name="CLSumTotal">OFFSET('[27]CL(summary)'!$AB$44,0,'[27]CL(summary)'!$AA$2,1,13)</definedName>
    <definedName name="CLSumTOTALnewMargin">OFFSET('[27]CL(summary)'!$AB$103,0,'[27]CL(summary)'!$AA$2,1,13)</definedName>
    <definedName name="comprehensive_income" localSheetId="2">#REF!</definedName>
    <definedName name="comprehensive_income" localSheetId="4">#REF!</definedName>
    <definedName name="comprehensive_income" localSheetId="10">#REF!</definedName>
    <definedName name="comprehensive_income" localSheetId="19">#REF!</definedName>
    <definedName name="comprehensive_income">#REF!</definedName>
    <definedName name="CONSOL2001M" localSheetId="2">#REF!</definedName>
    <definedName name="CONSOL2001M" localSheetId="4">#REF!</definedName>
    <definedName name="CONSOL2001M" localSheetId="10">#REF!</definedName>
    <definedName name="CONSOL2001M" localSheetId="19">#REF!</definedName>
    <definedName name="CONSOL2001M">#REF!</definedName>
    <definedName name="CONSOL2001Y" localSheetId="2">#REF!</definedName>
    <definedName name="CONSOL2001Y" localSheetId="4">#REF!</definedName>
    <definedName name="CONSOL2001Y" localSheetId="10">#REF!</definedName>
    <definedName name="CONSOL2001Y" localSheetId="19">#REF!</definedName>
    <definedName name="CONSOL2001Y">#REF!</definedName>
    <definedName name="costh" localSheetId="2">[19]S.P.13!#REF!</definedName>
    <definedName name="costh" localSheetId="4">[19]S.P.13!#REF!</definedName>
    <definedName name="costh" localSheetId="10">[19]S.P.13!#REF!</definedName>
    <definedName name="costh" localSheetId="19">[19]S.P.13!#REF!</definedName>
    <definedName name="costh">[19]S.P.13!#REF!</definedName>
    <definedName name="ctax1" localSheetId="2">#REF!</definedName>
    <definedName name="ctax1" localSheetId="4">#REF!</definedName>
    <definedName name="ctax1" localSheetId="10">#REF!</definedName>
    <definedName name="ctax1" localSheetId="19">#REF!</definedName>
    <definedName name="ctax1">#REF!</definedName>
    <definedName name="ctfntx" localSheetId="2">#REF!</definedName>
    <definedName name="ctfntx" localSheetId="4">#REF!</definedName>
    <definedName name="ctfntx" localSheetId="10">#REF!</definedName>
    <definedName name="ctfntx" localSheetId="19">#REF!</definedName>
    <definedName name="ctfntx">#REF!</definedName>
    <definedName name="ctirtx" localSheetId="2">#REF!</definedName>
    <definedName name="ctirtx" localSheetId="4">#REF!</definedName>
    <definedName name="ctirtx" localSheetId="10">#REF!</definedName>
    <definedName name="ctirtx" localSheetId="19">#REF!</definedName>
    <definedName name="ctirtx">#REF!</definedName>
    <definedName name="ctprov" localSheetId="2">#REF!</definedName>
    <definedName name="ctprov" localSheetId="4">#REF!</definedName>
    <definedName name="ctprov" localSheetId="10">#REF!</definedName>
    <definedName name="ctprov" localSheetId="19">#REF!</definedName>
    <definedName name="ctprov">#REF!</definedName>
    <definedName name="ctrtto" localSheetId="2">#REF!</definedName>
    <definedName name="ctrtto" localSheetId="4">#REF!</definedName>
    <definedName name="ctrtto" localSheetId="10">#REF!</definedName>
    <definedName name="ctrtto" localSheetId="19">#REF!</definedName>
    <definedName name="ctrtto">#REF!</definedName>
    <definedName name="ctxblb" localSheetId="2">#REF!</definedName>
    <definedName name="ctxblb" localSheetId="4">#REF!</definedName>
    <definedName name="ctxblb" localSheetId="10">#REF!</definedName>
    <definedName name="ctxblb" localSheetId="19">#REF!</definedName>
    <definedName name="ctxblb">#REF!</definedName>
    <definedName name="Customer_Relationship___Sales_Division" localSheetId="2">#REF!</definedName>
    <definedName name="Customer_Relationship___Sales_Division" localSheetId="4">#REF!</definedName>
    <definedName name="Customer_Relationship___Sales_Division" localSheetId="10">#REF!</definedName>
    <definedName name="Customer_Relationship___Sales_Division" localSheetId="19">#REF!</definedName>
    <definedName name="Customer_Relationship___Sales_Division">#REF!</definedName>
    <definedName name="CZERWIEC___JUNE__1999" localSheetId="2">#REF!</definedName>
    <definedName name="CZERWIEC___JUNE__1999" localSheetId="4">#REF!</definedName>
    <definedName name="CZERWIEC___JUNE__1999" localSheetId="10">#REF!</definedName>
    <definedName name="CZERWIEC___JUNE__1999" localSheetId="19">#REF!</definedName>
    <definedName name="CZERWIEC___JUNE__1999" localSheetId="20">#REF!</definedName>
    <definedName name="CZERWIEC___JUNE__1999">#REF!</definedName>
    <definedName name="data">[28]disc_new!$A$3</definedName>
    <definedName name="data_spr" localSheetId="2">#REF!</definedName>
    <definedName name="data_spr" localSheetId="4">#REF!</definedName>
    <definedName name="data_spr" localSheetId="10">#REF!</definedName>
    <definedName name="data_spr" localSheetId="19">#REF!</definedName>
    <definedName name="data_spr">#REF!</definedName>
    <definedName name="DATA10">[29]S_ALR_87011990!$J$2:$J$25</definedName>
    <definedName name="DATA11">[29]S_ALR_87011990!$K$2:$K$25</definedName>
    <definedName name="DATA12">[29]S_ALR_87011990!$L$2:$L$25</definedName>
    <definedName name="DATA13">[29]S_ALR_87011990!$M$2:$M$25</definedName>
    <definedName name="DATA14" localSheetId="2">#REF!</definedName>
    <definedName name="DATA14" localSheetId="4">#REF!</definedName>
    <definedName name="DATA14" localSheetId="10">#REF!</definedName>
    <definedName name="DATA14" localSheetId="19">#REF!</definedName>
    <definedName name="DATA14">#REF!</definedName>
    <definedName name="DATA15" localSheetId="2">#REF!</definedName>
    <definedName name="DATA15" localSheetId="4">#REF!</definedName>
    <definedName name="DATA15" localSheetId="10">#REF!</definedName>
    <definedName name="DATA15" localSheetId="19">#REF!</definedName>
    <definedName name="DATA15">#REF!</definedName>
    <definedName name="DATA16" localSheetId="2">#REF!</definedName>
    <definedName name="DATA16" localSheetId="4">#REF!</definedName>
    <definedName name="DATA16" localSheetId="10">#REF!</definedName>
    <definedName name="DATA16" localSheetId="19">#REF!</definedName>
    <definedName name="DATA16">#REF!</definedName>
    <definedName name="DATA17" localSheetId="2">#REF!</definedName>
    <definedName name="DATA17" localSheetId="4">#REF!</definedName>
    <definedName name="DATA17" localSheetId="10">#REF!</definedName>
    <definedName name="DATA17" localSheetId="19">#REF!</definedName>
    <definedName name="DATA17">#REF!</definedName>
    <definedName name="DATA18" localSheetId="2">#REF!</definedName>
    <definedName name="DATA18" localSheetId="4">#REF!</definedName>
    <definedName name="DATA18" localSheetId="10">#REF!</definedName>
    <definedName name="DATA18" localSheetId="19">#REF!</definedName>
    <definedName name="DATA18">#REF!</definedName>
    <definedName name="DATA19" localSheetId="2">#REF!</definedName>
    <definedName name="DATA19" localSheetId="4">#REF!</definedName>
    <definedName name="DATA19" localSheetId="10">#REF!</definedName>
    <definedName name="DATA19" localSheetId="19">#REF!</definedName>
    <definedName name="DATA19">#REF!</definedName>
    <definedName name="DATA5">[29]S_ALR_87011990!$E$2:$E$25</definedName>
    <definedName name="DATA6">[29]S_ALR_87011990!$F$2:$F$25</definedName>
    <definedName name="DATA7">[29]S_ALR_87011990!$G$2:$G$25</definedName>
    <definedName name="DATA8">[29]S_ALR_87011990!$H$2:$H$25</definedName>
    <definedName name="DATA9">[29]S_ALR_87011990!$I$2:$I$25</definedName>
    <definedName name="DAY_mm" localSheetId="2">#REF!</definedName>
    <definedName name="DAY_mm" localSheetId="4">#REF!</definedName>
    <definedName name="DAY_mm" localSheetId="10">#REF!</definedName>
    <definedName name="DAY_mm" localSheetId="19">#REF!</definedName>
    <definedName name="DAY_mm">#REF!</definedName>
    <definedName name="DAY_prior" localSheetId="2">#REF!</definedName>
    <definedName name="DAY_prior" localSheetId="4">#REF!</definedName>
    <definedName name="DAY_prior" localSheetId="10">#REF!</definedName>
    <definedName name="DAY_prior" localSheetId="19">#REF!</definedName>
    <definedName name="DAY_prior">#REF!</definedName>
    <definedName name="DAY_ytd" localSheetId="2">#REF!</definedName>
    <definedName name="DAY_ytd" localSheetId="4">#REF!</definedName>
    <definedName name="DAY_ytd" localSheetId="10">#REF!</definedName>
    <definedName name="DAY_ytd" localSheetId="19">#REF!</definedName>
    <definedName name="DAY_ytd">#REF!</definedName>
    <definedName name="DBI" localSheetId="2">#REF!</definedName>
    <definedName name="DBI" localSheetId="4">#REF!</definedName>
    <definedName name="DBI" localSheetId="10">#REF!</definedName>
    <definedName name="DBI" localSheetId="19">#REF!</definedName>
    <definedName name="DBI">#REF!</definedName>
    <definedName name="DD" localSheetId="2">#REF!</definedName>
    <definedName name="DD" localSheetId="4">#REF!</definedName>
    <definedName name="DD" localSheetId="10">#REF!</definedName>
    <definedName name="DD" localSheetId="19">#REF!</definedName>
    <definedName name="DD">#REF!</definedName>
    <definedName name="ddcddd" localSheetId="2">'[30]wybrane dane finansowe 1'!#REF!</definedName>
    <definedName name="ddcddd" localSheetId="5">'[30]wybrane dane finansowe 1'!#REF!</definedName>
    <definedName name="ddcddd" localSheetId="1">'[30]wybrane dane finansowe 1'!#REF!</definedName>
    <definedName name="ddcddd" localSheetId="4">'[30]wybrane dane finansowe 1'!#REF!</definedName>
    <definedName name="ddcddd" localSheetId="10">'[30]wybrane dane finansowe 1'!#REF!</definedName>
    <definedName name="ddcddd" localSheetId="19">'[30]wybrane dane finansowe 1'!#REF!</definedName>
    <definedName name="ddcddd" localSheetId="20">'[31]wybrane dane finansowe 1'!#REF!</definedName>
    <definedName name="ddcddd">'[30]wybrane dane finansowe 1'!#REF!</definedName>
    <definedName name="dddd" localSheetId="2">BS!dddd</definedName>
    <definedName name="dddd" localSheetId="1">#N/A</definedName>
    <definedName name="dddd" localSheetId="4">'Przychody prowizyjne'!dddd</definedName>
    <definedName name="dddd" localSheetId="20">#N/A</definedName>
    <definedName name="dddd">BS!dddd</definedName>
    <definedName name="ddddd" localSheetId="2"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 localSheetId="4"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 localSheetId="20"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dddddddddddddddddddd" localSheetId="2">#REF!</definedName>
    <definedName name="ddddddddddddddddddddddddd" localSheetId="4">#REF!</definedName>
    <definedName name="ddddddddddddddddddddddddd" localSheetId="10">#REF!</definedName>
    <definedName name="ddddddddddddddddddddddddd" localSheetId="19">#REF!</definedName>
    <definedName name="ddddddddddddddddddddddddd">#REF!</definedName>
    <definedName name="Dec_2002" localSheetId="2">#REF!</definedName>
    <definedName name="Dec_2002" localSheetId="4">#REF!</definedName>
    <definedName name="Dec_2002" localSheetId="10">#REF!</definedName>
    <definedName name="Dec_2002" localSheetId="19">#REF!</definedName>
    <definedName name="Dec_2002">#REF!</definedName>
    <definedName name="Dec_2003" localSheetId="2">#REF!</definedName>
    <definedName name="Dec_2003" localSheetId="4">#REF!</definedName>
    <definedName name="Dec_2003" localSheetId="10">#REF!</definedName>
    <definedName name="Dec_2003" localSheetId="19">#REF!</definedName>
    <definedName name="Dec_2003">#REF!</definedName>
    <definedName name="Dec_2004" localSheetId="2">#REF!</definedName>
    <definedName name="Dec_2004" localSheetId="4">#REF!</definedName>
    <definedName name="Dec_2004" localSheetId="10">#REF!</definedName>
    <definedName name="Dec_2004" localSheetId="19">#REF!</definedName>
    <definedName name="Dec_2004">#REF!</definedName>
    <definedName name="Dec_2005" localSheetId="2">#REF!</definedName>
    <definedName name="Dec_2005" localSheetId="4">#REF!</definedName>
    <definedName name="Dec_2005" localSheetId="10">#REF!</definedName>
    <definedName name="Dec_2005" localSheetId="19">#REF!</definedName>
    <definedName name="Dec_2005">#REF!</definedName>
    <definedName name="DecemberIC" localSheetId="2">#REF!</definedName>
    <definedName name="DecemberIC" localSheetId="4">#REF!</definedName>
    <definedName name="DecemberIC" localSheetId="10">#REF!</definedName>
    <definedName name="DecemberIC" localSheetId="19">#REF!</definedName>
    <definedName name="DecemberIC">#REF!</definedName>
    <definedName name="DecemberII" localSheetId="2">#REF!</definedName>
    <definedName name="DecemberII" localSheetId="4">#REF!</definedName>
    <definedName name="DecemberII" localSheetId="10">#REF!</definedName>
    <definedName name="DecemberII" localSheetId="19">#REF!</definedName>
    <definedName name="DecemberII">#REF!</definedName>
    <definedName name="DecemberL" localSheetId="2">#REF!</definedName>
    <definedName name="DecemberL" localSheetId="4">#REF!</definedName>
    <definedName name="DecemberL" localSheetId="10">#REF!</definedName>
    <definedName name="DecemberL" localSheetId="19">#REF!</definedName>
    <definedName name="DecemberL">#REF!</definedName>
    <definedName name="DEM" localSheetId="2">#REF!</definedName>
    <definedName name="DEM" localSheetId="4">#REF!</definedName>
    <definedName name="DEM" localSheetId="10">#REF!</definedName>
    <definedName name="DEM" localSheetId="19">#REF!</definedName>
    <definedName name="DEM">#REF!</definedName>
    <definedName name="DEPO_dt" localSheetId="2">#REF!</definedName>
    <definedName name="DEPO_dt" localSheetId="4">#REF!</definedName>
    <definedName name="DEPO_dt" localSheetId="10">#REF!</definedName>
    <definedName name="DEPO_dt" localSheetId="19">#REF!</definedName>
    <definedName name="DEPO_dt">#REF!</definedName>
    <definedName name="DEPO_dw" localSheetId="2">#REF!</definedName>
    <definedName name="DEPO_dw" localSheetId="4">#REF!</definedName>
    <definedName name="DEPO_dw" localSheetId="10">#REF!</definedName>
    <definedName name="DEPO_dw" localSheetId="19">#REF!</definedName>
    <definedName name="DEPO_dw">#REF!</definedName>
    <definedName name="DF_AIB" localSheetId="2">[23]disc_new!#REF!</definedName>
    <definedName name="DF_AIB" localSheetId="4">[23]disc_new!#REF!</definedName>
    <definedName name="DF_AIB" localSheetId="10">[23]disc_new!#REF!</definedName>
    <definedName name="DF_AIB" localSheetId="19">[23]disc_new!#REF!</definedName>
    <definedName name="DF_AIB">[23]disc_new!#REF!</definedName>
    <definedName name="DF_BP_CHFPLN_3M">[23]disc_new!$Q$158:$R$183</definedName>
    <definedName name="DF_BP_EUR_3M">[23]disc_new!$T$158:$U$183</definedName>
    <definedName name="DF_BP_JPYPLN_3M">[23]disc_new!$AC$158:$AD$183</definedName>
    <definedName name="DF_BP_USDPLN_3M">[23]disc_new!$AI$158:$AJ$183</definedName>
    <definedName name="DF_CHF_3M">[23]disc_new!$L$104:$M$124</definedName>
    <definedName name="df_curve" localSheetId="2">OFFSET(#REF!,0,0,COUNT(#REF!),1)</definedName>
    <definedName name="df_curve" localSheetId="4">OFFSET(#REF!,0,0,COUNT(#REF!),1)</definedName>
    <definedName name="df_curve" localSheetId="10">OFFSET(#REF!,0,0,COUNT(#REF!),1)</definedName>
    <definedName name="df_curve" localSheetId="19">OFFSET(#REF!,0,0,COUNT(#REF!),1)</definedName>
    <definedName name="df_curve">OFFSET(#REF!,0,0,COUNT(#REF!),1)</definedName>
    <definedName name="DF_EUR_3M">[23]disc_new!$L$40:$M$64</definedName>
    <definedName name="DF_PLN">[23]disc_new!$D$158:$E$184</definedName>
    <definedName name="DF_PLN_3M">[23]disc_new!$L$158:$M$183</definedName>
    <definedName name="DF_USD_3M">[23]disc_new!$L$73:$M$96</definedName>
    <definedName name="DFCHF" localSheetId="2">#REF!</definedName>
    <definedName name="DFCHF" localSheetId="4">#REF!</definedName>
    <definedName name="DFCHF" localSheetId="10">#REF!</definedName>
    <definedName name="DFCHF" localSheetId="19">#REF!</definedName>
    <definedName name="DFCHF">#REF!</definedName>
    <definedName name="DFCHF3006" localSheetId="2">#REF!</definedName>
    <definedName name="DFCHF3006" localSheetId="4">#REF!</definedName>
    <definedName name="DFCHF3006" localSheetId="10">#REF!</definedName>
    <definedName name="DFCHF3006" localSheetId="19">#REF!</definedName>
    <definedName name="DFCHF3006">#REF!</definedName>
    <definedName name="DFCHF3009" localSheetId="2">#REF!</definedName>
    <definedName name="DFCHF3009" localSheetId="4">#REF!</definedName>
    <definedName name="DFCHF3009" localSheetId="10">#REF!</definedName>
    <definedName name="DFCHF3009" localSheetId="19">#REF!</definedName>
    <definedName name="DFCHF3009">#REF!</definedName>
    <definedName name="DFCHF3112" localSheetId="2">#REF!</definedName>
    <definedName name="DFCHF3112" localSheetId="4">#REF!</definedName>
    <definedName name="DFCHF3112" localSheetId="10">#REF!</definedName>
    <definedName name="DFCHF3112" localSheetId="19">#REF!</definedName>
    <definedName name="DFCHF3112">#REF!</definedName>
    <definedName name="dfdgbfdg" localSheetId="2">'[14]Table 39_'!#REF!</definedName>
    <definedName name="dfdgbfdg" localSheetId="4">'[14]Table 39_'!#REF!</definedName>
    <definedName name="dfdgbfdg" localSheetId="10">'[14]Table 39_'!#REF!</definedName>
    <definedName name="dfdgbfdg" localSheetId="19">'[14]Table 39_'!#REF!</definedName>
    <definedName name="dfdgbfdg">'[14]Table 39_'!#REF!</definedName>
    <definedName name="DFEUR" localSheetId="2">#REF!</definedName>
    <definedName name="DFEUR" localSheetId="4">#REF!</definedName>
    <definedName name="DFEUR" localSheetId="10">#REF!</definedName>
    <definedName name="DFEUR" localSheetId="19">#REF!</definedName>
    <definedName name="DFEUR">#REF!</definedName>
    <definedName name="DFEUR3006" localSheetId="2">#REF!</definedName>
    <definedName name="DFEUR3006" localSheetId="4">#REF!</definedName>
    <definedName name="DFEUR3006" localSheetId="10">#REF!</definedName>
    <definedName name="DFEUR3006" localSheetId="19">#REF!</definedName>
    <definedName name="DFEUR3006">#REF!</definedName>
    <definedName name="DFEUR3009" localSheetId="2">#REF!</definedName>
    <definedName name="DFEUR3009" localSheetId="4">#REF!</definedName>
    <definedName name="DFEUR3009" localSheetId="10">#REF!</definedName>
    <definedName name="DFEUR3009" localSheetId="19">#REF!</definedName>
    <definedName name="DFEUR3009">#REF!</definedName>
    <definedName name="DFEUR3112" localSheetId="2">#REF!</definedName>
    <definedName name="DFEUR3112" localSheetId="4">#REF!</definedName>
    <definedName name="DFEUR3112" localSheetId="10">#REF!</definedName>
    <definedName name="DFEUR3112" localSheetId="19">#REF!</definedName>
    <definedName name="DFEUR3112">#REF!</definedName>
    <definedName name="DFJPY" localSheetId="2">#REF!</definedName>
    <definedName name="DFJPY" localSheetId="4">#REF!</definedName>
    <definedName name="DFJPY" localSheetId="10">#REF!</definedName>
    <definedName name="DFJPY" localSheetId="19">#REF!</definedName>
    <definedName name="DFJPY">#REF!</definedName>
    <definedName name="DFJPY3006" localSheetId="2">#REF!</definedName>
    <definedName name="DFJPY3006" localSheetId="4">#REF!</definedName>
    <definedName name="DFJPY3006" localSheetId="10">#REF!</definedName>
    <definedName name="DFJPY3006" localSheetId="19">#REF!</definedName>
    <definedName name="DFJPY3006">#REF!</definedName>
    <definedName name="DFJPY3009" localSheetId="2">#REF!</definedName>
    <definedName name="DFJPY3009" localSheetId="4">#REF!</definedName>
    <definedName name="DFJPY3009" localSheetId="10">#REF!</definedName>
    <definedName name="DFJPY3009" localSheetId="19">#REF!</definedName>
    <definedName name="DFJPY3009">#REF!</definedName>
    <definedName name="DFJPY3112" localSheetId="2">#REF!</definedName>
    <definedName name="DFJPY3112" localSheetId="4">#REF!</definedName>
    <definedName name="DFJPY3112" localSheetId="10">#REF!</definedName>
    <definedName name="DFJPY3112" localSheetId="19">#REF!</definedName>
    <definedName name="DFJPY3112">#REF!</definedName>
    <definedName name="DFPLN" localSheetId="2">#REF!</definedName>
    <definedName name="DFPLN" localSheetId="4">#REF!</definedName>
    <definedName name="DFPLN" localSheetId="10">#REF!</definedName>
    <definedName name="DFPLN" localSheetId="19">#REF!</definedName>
    <definedName name="DFPLN">#REF!</definedName>
    <definedName name="DFPLN3006" localSheetId="2">#REF!</definedName>
    <definedName name="DFPLN3006" localSheetId="4">#REF!</definedName>
    <definedName name="DFPLN3006" localSheetId="10">#REF!</definedName>
    <definedName name="DFPLN3006" localSheetId="19">#REF!</definedName>
    <definedName name="DFPLN3006">#REF!</definedName>
    <definedName name="DFPLN3009" localSheetId="2">#REF!</definedName>
    <definedName name="DFPLN3009" localSheetId="4">#REF!</definedName>
    <definedName name="DFPLN3009" localSheetId="10">#REF!</definedName>
    <definedName name="DFPLN3009" localSheetId="19">#REF!</definedName>
    <definedName name="DFPLN3009">#REF!</definedName>
    <definedName name="DFPLN3112" localSheetId="2">#REF!</definedName>
    <definedName name="DFPLN3112" localSheetId="4">#REF!</definedName>
    <definedName name="DFPLN3112" localSheetId="10">#REF!</definedName>
    <definedName name="DFPLN3112" localSheetId="19">#REF!</definedName>
    <definedName name="DFPLN3112">#REF!</definedName>
    <definedName name="dfr" localSheetId="2">#REF!</definedName>
    <definedName name="dfr" localSheetId="4">#REF!</definedName>
    <definedName name="dfr" localSheetId="10">#REF!</definedName>
    <definedName name="dfr" localSheetId="19">#REF!</definedName>
    <definedName name="dfr">#REF!</definedName>
    <definedName name="dfrty" localSheetId="2">#REF!</definedName>
    <definedName name="dfrty" localSheetId="4">#REF!</definedName>
    <definedName name="dfrty" localSheetId="10">#REF!</definedName>
    <definedName name="dfrty" localSheetId="19">#REF!</definedName>
    <definedName name="dfrty">#REF!</definedName>
    <definedName name="DFUSD" localSheetId="2">#REF!</definedName>
    <definedName name="DFUSD" localSheetId="4">#REF!</definedName>
    <definedName name="DFUSD" localSheetId="10">#REF!</definedName>
    <definedName name="DFUSD" localSheetId="19">#REF!</definedName>
    <definedName name="DFUSD">#REF!</definedName>
    <definedName name="DFUSD3006" localSheetId="2">#REF!</definedName>
    <definedName name="DFUSD3006" localSheetId="4">#REF!</definedName>
    <definedName name="DFUSD3006" localSheetId="10">#REF!</definedName>
    <definedName name="DFUSD3006" localSheetId="19">#REF!</definedName>
    <definedName name="DFUSD3006">#REF!</definedName>
    <definedName name="DFUSD3009" localSheetId="2">#REF!</definedName>
    <definedName name="DFUSD3009" localSheetId="4">#REF!</definedName>
    <definedName name="DFUSD3009" localSheetId="10">#REF!</definedName>
    <definedName name="DFUSD3009" localSheetId="19">#REF!</definedName>
    <definedName name="DFUSD3009">#REF!</definedName>
    <definedName name="DFUSD3112" localSheetId="2">#REF!</definedName>
    <definedName name="DFUSD3112" localSheetId="4">#REF!</definedName>
    <definedName name="DFUSD3112" localSheetId="10">#REF!</definedName>
    <definedName name="DFUSD3112" localSheetId="19">#REF!</definedName>
    <definedName name="DFUSD3112">#REF!</definedName>
    <definedName name="Dialog1_Button3_Click">[2]!Dialog1_Button3_Click</definedName>
    <definedName name="DICT">[32]Słownik!$A$7:$C$338</definedName>
    <definedName name="disch" localSheetId="2">[19]S.P.13!#REF!</definedName>
    <definedName name="disch" localSheetId="4">[19]S.P.13!#REF!</definedName>
    <definedName name="disch" localSheetId="10">[19]S.P.13!#REF!</definedName>
    <definedName name="disch" localSheetId="19">[19]S.P.13!#REF!</definedName>
    <definedName name="disch">[19]S.P.13!#REF!</definedName>
    <definedName name="discount_factors">OFFSET('[33]Zero Curve'!$A$113,0,0,COUNT('[33]Zero Curve'!$A$113:$A$200),2)</definedName>
    <definedName name="dit" localSheetId="2">#REF!</definedName>
    <definedName name="dit" localSheetId="4">#REF!</definedName>
    <definedName name="dit" localSheetId="10">#REF!</definedName>
    <definedName name="dit" localSheetId="19">#REF!</definedName>
    <definedName name="dit">#REF!</definedName>
    <definedName name="DMDochody2000M" localSheetId="2">#REF!</definedName>
    <definedName name="DMDochody2000M" localSheetId="4">#REF!</definedName>
    <definedName name="DMDochody2000M" localSheetId="10">#REF!</definedName>
    <definedName name="DMDochody2000M" localSheetId="19">#REF!</definedName>
    <definedName name="DMDochody2000M">#REF!</definedName>
    <definedName name="DMDochody2000Y" localSheetId="2">#REF!</definedName>
    <definedName name="DMDochody2000Y" localSheetId="4">#REF!</definedName>
    <definedName name="DMDochody2000Y" localSheetId="10">#REF!</definedName>
    <definedName name="DMDochody2000Y" localSheetId="19">#REF!</definedName>
    <definedName name="DMDochody2000Y">#REF!</definedName>
    <definedName name="DMDochody2001M" localSheetId="2">#REF!</definedName>
    <definedName name="DMDochody2001M" localSheetId="4">#REF!</definedName>
    <definedName name="DMDochody2001M" localSheetId="10">#REF!</definedName>
    <definedName name="DMDochody2001M" localSheetId="19">#REF!</definedName>
    <definedName name="DMDochody2001M">#REF!</definedName>
    <definedName name="DMDochody2001Y" localSheetId="2">#REF!</definedName>
    <definedName name="DMDochody2001Y" localSheetId="4">#REF!</definedName>
    <definedName name="DMDochody2001Y" localSheetId="10">#REF!</definedName>
    <definedName name="DMDochody2001Y" localSheetId="19">#REF!</definedName>
    <definedName name="DMDochody2001Y">#REF!</definedName>
    <definedName name="DMobroty2000M" localSheetId="2">#REF!</definedName>
    <definedName name="DMobroty2000M" localSheetId="4">#REF!</definedName>
    <definedName name="DMobroty2000M" localSheetId="10">#REF!</definedName>
    <definedName name="DMobroty2000M" localSheetId="19">#REF!</definedName>
    <definedName name="DMobroty2000M">#REF!</definedName>
    <definedName name="DMobroty2000Y" localSheetId="2">#REF!</definedName>
    <definedName name="DMobroty2000Y" localSheetId="4">#REF!</definedName>
    <definedName name="DMobroty2000Y" localSheetId="10">#REF!</definedName>
    <definedName name="DMobroty2000Y" localSheetId="19">#REF!</definedName>
    <definedName name="DMobroty2000Y">#REF!</definedName>
    <definedName name="DMobroty2001M" localSheetId="2">#REF!</definedName>
    <definedName name="DMobroty2001M" localSheetId="4">#REF!</definedName>
    <definedName name="DMobroty2001M" localSheetId="10">#REF!</definedName>
    <definedName name="DMobroty2001M" localSheetId="19">#REF!</definedName>
    <definedName name="DMobroty2001M">#REF!</definedName>
    <definedName name="DMobroty2001Y" localSheetId="2">#REF!</definedName>
    <definedName name="DMobroty2001Y" localSheetId="4">#REF!</definedName>
    <definedName name="DMobroty2001Y" localSheetId="10">#REF!</definedName>
    <definedName name="DMobroty2001Y" localSheetId="19">#REF!</definedName>
    <definedName name="DMobroty2001Y">#REF!</definedName>
    <definedName name="DMWBK2000M" localSheetId="2">#REF!</definedName>
    <definedName name="DMWBK2000M" localSheetId="4">#REF!</definedName>
    <definedName name="DMWBK2000M" localSheetId="10">#REF!</definedName>
    <definedName name="DMWBK2000M" localSheetId="19">#REF!</definedName>
    <definedName name="DMWBK2000M">#REF!</definedName>
    <definedName name="DMWBK2000Y" localSheetId="2">#REF!</definedName>
    <definedName name="DMWBK2000Y" localSheetId="4">#REF!</definedName>
    <definedName name="DMWBK2000Y" localSheetId="10">#REF!</definedName>
    <definedName name="DMWBK2000Y" localSheetId="19">#REF!</definedName>
    <definedName name="DMWBK2000Y">#REF!</definedName>
    <definedName name="DMWBK2001M" localSheetId="2">#REF!</definedName>
    <definedName name="DMWBK2001M" localSheetId="4">#REF!</definedName>
    <definedName name="DMWBK2001M" localSheetId="10">#REF!</definedName>
    <definedName name="DMWBK2001M" localSheetId="19">#REF!</definedName>
    <definedName name="DMWBK2001M">#REF!</definedName>
    <definedName name="DMWBK2001Y" localSheetId="2">#REF!</definedName>
    <definedName name="DMWBK2001Y" localSheetId="4">#REF!</definedName>
    <definedName name="DMWBK2001Y" localSheetId="10">#REF!</definedName>
    <definedName name="DMWBK2001Y" localSheetId="19">#REF!</definedName>
    <definedName name="DMWBK2001Y">#REF!</definedName>
    <definedName name="do_usunie" localSheetId="2" hidden="1">{"'BZ SA P&amp;l (fORECAST)'!$A$1:$BR$26"}</definedName>
    <definedName name="do_usunie" localSheetId="1" hidden="1">{"'BZ SA P&amp;l (fORECAST)'!$A$1:$BR$26"}</definedName>
    <definedName name="do_usunie" localSheetId="4" hidden="1">{"'BZ SA P&amp;l (fORECAST)'!$A$1:$BR$26"}</definedName>
    <definedName name="do_usunie" hidden="1">{"'BZ SA P&amp;l (fORECAST)'!$A$1:$BR$26"}</definedName>
    <definedName name="dochody_skons" localSheetId="2">#REF!</definedName>
    <definedName name="dochody_skons" localSheetId="4">#REF!</definedName>
    <definedName name="dochody_skons" localSheetId="10">#REF!</definedName>
    <definedName name="dochody_skons" localSheetId="19">#REF!</definedName>
    <definedName name="dochody_skons" localSheetId="20">#REF!</definedName>
    <definedName name="dochody_skons">#REF!</definedName>
    <definedName name="DPI" localSheetId="2">#REF!</definedName>
    <definedName name="DPI" localSheetId="4">#REF!</definedName>
    <definedName name="DPI" localSheetId="10">#REF!</definedName>
    <definedName name="DPI" localSheetId="19">#REF!</definedName>
    <definedName name="DPI">#REF!</definedName>
    <definedName name="ds" localSheetId="2" hidden="1">{"'BZ SA P&amp;l (fORECAST)'!$A$1:$BR$26"}</definedName>
    <definedName name="ds" localSheetId="1" hidden="1">{"'BZ SA P&amp;l (fORECAST)'!$A$1:$BR$26"}</definedName>
    <definedName name="ds" localSheetId="4" hidden="1">{"'BZ SA P&amp;l (fORECAST)'!$A$1:$BR$26"}</definedName>
    <definedName name="ds" hidden="1">{"'BZ SA P&amp;l (fORECAST)'!$A$1:$BR$26"}</definedName>
    <definedName name="dsa" localSheetId="2">#REF!</definedName>
    <definedName name="dsa" localSheetId="4">#REF!</definedName>
    <definedName name="dsa" localSheetId="10">#REF!</definedName>
    <definedName name="dsa" localSheetId="19">#REF!</definedName>
    <definedName name="dsa">#REF!</definedName>
    <definedName name="Dscf">OFFSET([25]CVA_Pricer!$H$12,MATCH([25]CVA_Pricer!$E1,[25]CVA_Pricer!$E$12:$E$34,1),0,COUNT([25]CVA_Pricer!$G$12:$G$166)-MATCH([25]CVA_Pricer!$E1,[25]CVA_Pricer!$E$12:$E$166,1),1)</definedName>
    <definedName name="Dscf2">OFFSET([25]CVA_Pricer!$H1,0,0,COUNT([25]CVA_Pricer!$G1:$G$166),1)</definedName>
    <definedName name="DSI" localSheetId="2">#REF!</definedName>
    <definedName name="DSI" localSheetId="4">#REF!</definedName>
    <definedName name="DSI" localSheetId="10">#REF!</definedName>
    <definedName name="DSI" localSheetId="19">#REF!</definedName>
    <definedName name="DSI">#REF!</definedName>
    <definedName name="DTI" localSheetId="2">#REF!</definedName>
    <definedName name="DTI" localSheetId="4">#REF!</definedName>
    <definedName name="DTI" localSheetId="10">#REF!</definedName>
    <definedName name="DTI" localSheetId="19">#REF!</definedName>
    <definedName name="DTI">#REF!</definedName>
    <definedName name="duik">[23]disc_new!$A$3</definedName>
    <definedName name="dywidendy" localSheetId="2">#REF!</definedName>
    <definedName name="dywidendy" localSheetId="4">#REF!</definedName>
    <definedName name="dywidendy" localSheetId="10">#REF!</definedName>
    <definedName name="dywidendy" localSheetId="19">#REF!</definedName>
    <definedName name="dywidendy" localSheetId="20">#REF!</definedName>
    <definedName name="dywidendy">#REF!</definedName>
    <definedName name="e" localSheetId="2" hidden="1">{"'BZ SA P&amp;l (fORECAST)'!$A$1:$BR$26"}</definedName>
    <definedName name="e" localSheetId="1" hidden="1">{"'BZ SA P&amp;l (fORECAST)'!$A$1:$BR$26"}</definedName>
    <definedName name="e" localSheetId="4" hidden="1">{"'BZ SA P&amp;l (fORECAST)'!$A$1:$BR$26"}</definedName>
    <definedName name="e" hidden="1">{"'BZ SA P&amp;l (fORECAST)'!$A$1:$BR$26"}</definedName>
    <definedName name="ee" localSheetId="2" hidden="1">{"'BZ SA P&amp;l (fORECAST)'!$A$1:$BR$26"}</definedName>
    <definedName name="ee" localSheetId="1" hidden="1">{"'BZ SA P&amp;l (fORECAST)'!$A$1:$BR$26"}</definedName>
    <definedName name="ee" localSheetId="4" hidden="1">{"'BZ SA P&amp;l (fORECAST)'!$A$1:$BR$26"}</definedName>
    <definedName name="ee" hidden="1">{"'BZ SA P&amp;l (fORECAST)'!$A$1:$BR$26"}</definedName>
    <definedName name="eeee" localSheetId="2">BS!eeee</definedName>
    <definedName name="eeee" localSheetId="1">#N/A</definedName>
    <definedName name="eeee" localSheetId="4">'Przychody prowizyjne'!eeee</definedName>
    <definedName name="eeee" localSheetId="20">#N/A</definedName>
    <definedName name="eeee">BS!eeee</definedName>
    <definedName name="eeeee" localSheetId="2"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eeee"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eeee" localSheetId="4"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eeee" localSheetId="20"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eeee"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k.FBN010A_2" localSheetId="2">[34]FBN010A_2!#REF!</definedName>
    <definedName name="ek.FBN010A_2" localSheetId="4">[34]FBN010A_2!#REF!</definedName>
    <definedName name="ek.FBN010A_2" localSheetId="10">[34]FBN010A_2!#REF!</definedName>
    <definedName name="ek.FBN010A_2" localSheetId="19">[34]FBN010A_2!#REF!</definedName>
    <definedName name="ek.FBN010A_2">[34]FBN010A_2!#REF!</definedName>
    <definedName name="ek.FBN019_4" localSheetId="2">#REF!</definedName>
    <definedName name="ek.FBN019_4" localSheetId="4">#REF!</definedName>
    <definedName name="ek.FBN019_4" localSheetId="10">#REF!</definedName>
    <definedName name="ek.FBN019_4" localSheetId="19">#REF!</definedName>
    <definedName name="ek.FBN019_4">#REF!</definedName>
    <definedName name="ek.FBN019_6" localSheetId="2">#REF!</definedName>
    <definedName name="ek.FBN019_6" localSheetId="4">#REF!</definedName>
    <definedName name="ek.FBN019_6" localSheetId="10">#REF!</definedName>
    <definedName name="ek.FBN019_6" localSheetId="19">#REF!</definedName>
    <definedName name="ek.FBN019_6">#REF!</definedName>
    <definedName name="ek.FBN019_7" localSheetId="2">#REF!</definedName>
    <definedName name="ek.FBN019_7" localSheetId="4">#REF!</definedName>
    <definedName name="ek.FBN019_7" localSheetId="10">#REF!</definedName>
    <definedName name="ek.FBN019_7" localSheetId="19">#REF!</definedName>
    <definedName name="ek.FBN019_7">#REF!</definedName>
    <definedName name="ek.FBN019_8" localSheetId="2">#REF!</definedName>
    <definedName name="ek.FBN019_8" localSheetId="4">#REF!</definedName>
    <definedName name="ek.FBN019_8" localSheetId="10">#REF!</definedName>
    <definedName name="ek.FBN019_8" localSheetId="19">#REF!</definedName>
    <definedName name="ek.FBN019_8">#REF!</definedName>
    <definedName name="ek.FBN020_2" localSheetId="2">#REF!</definedName>
    <definedName name="ek.FBN020_2" localSheetId="4">#REF!</definedName>
    <definedName name="ek.FBN020_2" localSheetId="10">#REF!</definedName>
    <definedName name="ek.FBN020_2" localSheetId="19">#REF!</definedName>
    <definedName name="ek.FBN020_2">#REF!</definedName>
    <definedName name="ek.FIN004A" localSheetId="2">'[34]FIN004A i 4B'!#REF!</definedName>
    <definedName name="ek.FIN004A" localSheetId="4">'[34]FIN004A i 4B'!#REF!</definedName>
    <definedName name="ek.FIN004A" localSheetId="10">'[34]FIN004A i 4B'!#REF!</definedName>
    <definedName name="ek.FIN004A" localSheetId="19">'[34]FIN004A i 4B'!#REF!</definedName>
    <definedName name="ek.FIN004A">'[34]FIN004A i 4B'!#REF!</definedName>
    <definedName name="ek.FIN005_1" localSheetId="2">#REF!</definedName>
    <definedName name="ek.FIN005_1" localSheetId="4">#REF!</definedName>
    <definedName name="ek.FIN005_1" localSheetId="10">#REF!</definedName>
    <definedName name="ek.FIN005_1" localSheetId="19">#REF!</definedName>
    <definedName name="ek.FIN005_1">#REF!</definedName>
    <definedName name="ela" localSheetId="2">#REF!</definedName>
    <definedName name="ela" localSheetId="5">#REF!</definedName>
    <definedName name="ela" localSheetId="1">#REF!</definedName>
    <definedName name="ela" localSheetId="4">#REF!</definedName>
    <definedName name="ela" localSheetId="10">#REF!</definedName>
    <definedName name="ela" localSheetId="19">#REF!</definedName>
    <definedName name="ela" localSheetId="20">#REF!</definedName>
    <definedName name="ela">#REF!</definedName>
    <definedName name="emisja" localSheetId="2">#REF!</definedName>
    <definedName name="emisja" localSheetId="4">#REF!</definedName>
    <definedName name="emisja" localSheetId="10">#REF!</definedName>
    <definedName name="emisja" localSheetId="19">#REF!</definedName>
    <definedName name="emisja" localSheetId="20">#REF!</definedName>
    <definedName name="emisja">#REF!</definedName>
    <definedName name="ENGLISH" localSheetId="2">#REF!</definedName>
    <definedName name="ENGLISH" localSheetId="4">#REF!</definedName>
    <definedName name="ENGLISH" localSheetId="10">#REF!</definedName>
    <definedName name="ENGLISH" localSheetId="19">#REF!</definedName>
    <definedName name="ENGLISH">#REF!</definedName>
    <definedName name="EPO_List">[35]SMT_List!$A$38:$A$59</definedName>
    <definedName name="EQI" localSheetId="2">#REF!</definedName>
    <definedName name="EQI" localSheetId="4">#REF!</definedName>
    <definedName name="EQI" localSheetId="10">#REF!</definedName>
    <definedName name="EQI" localSheetId="19">#REF!</definedName>
    <definedName name="EQI">#REF!</definedName>
    <definedName name="EUR" localSheetId="2">#REF!</definedName>
    <definedName name="EUR" localSheetId="4">#REF!</definedName>
    <definedName name="EUR" localSheetId="10">#REF!</definedName>
    <definedName name="EUR" localSheetId="19">#REF!</definedName>
    <definedName name="EUR">#REF!</definedName>
    <definedName name="EUR_Mortgage_EOP">OFFSET([26]ML_EUR!$AF$4,0,[26]ML_EUR!$AE$1,1,13)</definedName>
    <definedName name="EUR_Mortgage_EOP_inEUR">OFFSET([26]ML_EUR!$BH$4,0,[26]ML_EUR!$AE$2,1,26)</definedName>
    <definedName name="EUR_Mortgage_EOP_inPLN">OFFSET([26]ML_EUR!$BH$5,0,[26]ML_EUR!$AE$2,1,26)</definedName>
    <definedName name="EUR_Mortgage_Margin">OFFSET([26]ML_EUR!$AF$5,0,[26]ML_EUR!$AE$1,1,13)</definedName>
    <definedName name="EUR_Mortgage_NPL_R">OFFSET([26]ML_EUR!$AF$9,0,[26]ML_EUR!$AE$1,1,13)</definedName>
    <definedName name="EUR_MortgageMonth">OFFSET([26]ML_EUR!$AF$1,0,[26]ML_EUR!$AE$1,1,13)</definedName>
    <definedName name="EUR_MortgageMonth2">OFFSET([26]ML_EUR!$BH$1,0,[26]ML_EUR!$AE$2,1,26)</definedName>
    <definedName name="EURPLN" localSheetId="2">#REF!</definedName>
    <definedName name="EURPLN" localSheetId="4">#REF!</definedName>
    <definedName name="EURPLN" localSheetId="10">#REF!</definedName>
    <definedName name="EURPLN" localSheetId="19">#REF!</definedName>
    <definedName name="EURPLN">#REF!</definedName>
    <definedName name="EURPLN1M" localSheetId="2">#REF!</definedName>
    <definedName name="EURPLN1M" localSheetId="4">#REF!</definedName>
    <definedName name="EURPLN1M" localSheetId="10">#REF!</definedName>
    <definedName name="EURPLN1M" localSheetId="19">#REF!</definedName>
    <definedName name="EURPLN1M">#REF!</definedName>
    <definedName name="EURPLN3006" localSheetId="2">#REF!</definedName>
    <definedName name="EURPLN3006" localSheetId="4">#REF!</definedName>
    <definedName name="EURPLN3006" localSheetId="10">#REF!</definedName>
    <definedName name="EURPLN3006" localSheetId="19">#REF!</definedName>
    <definedName name="EURPLN3006">#REF!</definedName>
    <definedName name="EURPLN3009" localSheetId="2">#REF!</definedName>
    <definedName name="EURPLN3009" localSheetId="4">#REF!</definedName>
    <definedName name="EURPLN3009" localSheetId="10">#REF!</definedName>
    <definedName name="EURPLN3009" localSheetId="19">#REF!</definedName>
    <definedName name="EURPLN3009">#REF!</definedName>
    <definedName name="EURPLN3112" localSheetId="2">#REF!</definedName>
    <definedName name="EURPLN3112" localSheetId="4">#REF!</definedName>
    <definedName name="EURPLN3112" localSheetId="10">#REF!</definedName>
    <definedName name="EURPLN3112" localSheetId="19">#REF!</definedName>
    <definedName name="EURPLN3112">#REF!</definedName>
    <definedName name="ew.FBN019_4" localSheetId="2">#REF!</definedName>
    <definedName name="ew.FBN019_4" localSheetId="4">#REF!</definedName>
    <definedName name="ew.FBN019_4" localSheetId="10">#REF!</definedName>
    <definedName name="ew.FBN019_4" localSheetId="19">#REF!</definedName>
    <definedName name="ew.FBN019_4">#REF!</definedName>
    <definedName name="ew.FBN019_6" localSheetId="2">#REF!</definedName>
    <definedName name="ew.FBN019_6" localSheetId="4">#REF!</definedName>
    <definedName name="ew.FBN019_6" localSheetId="10">#REF!</definedName>
    <definedName name="ew.FBN019_6" localSheetId="19">#REF!</definedName>
    <definedName name="ew.FBN019_6">#REF!</definedName>
    <definedName name="ew.FBN019_7" localSheetId="2">#REF!</definedName>
    <definedName name="ew.FBN019_7" localSheetId="4">#REF!</definedName>
    <definedName name="ew.FBN019_7" localSheetId="10">#REF!</definedName>
    <definedName name="ew.FBN019_7" localSheetId="19">#REF!</definedName>
    <definedName name="ew.FBN019_7">#REF!</definedName>
    <definedName name="ew.FBN019_8" localSheetId="2">#REF!</definedName>
    <definedName name="ew.FBN019_8" localSheetId="4">#REF!</definedName>
    <definedName name="ew.FBN019_8" localSheetId="10">#REF!</definedName>
    <definedName name="ew.FBN019_8" localSheetId="19">#REF!</definedName>
    <definedName name="ew.FBN019_8">#REF!</definedName>
    <definedName name="ew.FBN020_2" localSheetId="2">#REF!</definedName>
    <definedName name="ew.FBN020_2" localSheetId="4">#REF!</definedName>
    <definedName name="ew.FBN020_2" localSheetId="10">#REF!</definedName>
    <definedName name="ew.FBN020_2" localSheetId="19">#REF!</definedName>
    <definedName name="ew.FBN020_2">#REF!</definedName>
    <definedName name="ew.FIN005_1" localSheetId="2">#REF!</definedName>
    <definedName name="ew.FIN005_1" localSheetId="4">#REF!</definedName>
    <definedName name="ew.FIN005_1" localSheetId="10">#REF!</definedName>
    <definedName name="ew.FIN005_1" localSheetId="19">#REF!</definedName>
    <definedName name="ew.FIN005_1">#REF!</definedName>
    <definedName name="FCI" localSheetId="2">#REF!</definedName>
    <definedName name="FCI" localSheetId="4">#REF!</definedName>
    <definedName name="FCI" localSheetId="10">#REF!</definedName>
    <definedName name="FCI" localSheetId="19">#REF!</definedName>
    <definedName name="FCI">#REF!</definedName>
    <definedName name="fdsg" localSheetId="2">'[13]Table 39_'!#REF!</definedName>
    <definedName name="fdsg" localSheetId="4">'[13]Table 39_'!#REF!</definedName>
    <definedName name="fdsg" localSheetId="10">'[13]Table 39_'!#REF!</definedName>
    <definedName name="fdsg" localSheetId="19">'[13]Table 39_'!#REF!</definedName>
    <definedName name="fdsg">'[13]Table 39_'!#REF!</definedName>
    <definedName name="fdtv" localSheetId="2">#REF!</definedName>
    <definedName name="fdtv" localSheetId="4">#REF!</definedName>
    <definedName name="fdtv" localSheetId="10">#REF!</definedName>
    <definedName name="fdtv" localSheetId="19">#REF!</definedName>
    <definedName name="fdtv">#REF!</definedName>
    <definedName name="FebruaryIC" localSheetId="2">#REF!</definedName>
    <definedName name="FebruaryIC" localSheetId="4">#REF!</definedName>
    <definedName name="FebruaryIC" localSheetId="10">#REF!</definedName>
    <definedName name="FebruaryIC" localSheetId="19">#REF!</definedName>
    <definedName name="FebruaryIC">#REF!</definedName>
    <definedName name="FebruaryII" localSheetId="2">#REF!</definedName>
    <definedName name="FebruaryII" localSheetId="4">#REF!</definedName>
    <definedName name="FebruaryII" localSheetId="10">#REF!</definedName>
    <definedName name="FebruaryII" localSheetId="19">#REF!</definedName>
    <definedName name="FebruaryII">#REF!</definedName>
    <definedName name="FebruaryL" localSheetId="2">#REF!</definedName>
    <definedName name="FebruaryL" localSheetId="4">#REF!</definedName>
    <definedName name="FebruaryL" localSheetId="10">#REF!</definedName>
    <definedName name="FebruaryL" localSheetId="19">#REF!</definedName>
    <definedName name="FebruaryL">#REF!</definedName>
    <definedName name="Fed_FundsBanks" localSheetId="2">[19]S.P.23!#REF!</definedName>
    <definedName name="Fed_FundsBanks" localSheetId="4">[19]S.P.23!#REF!</definedName>
    <definedName name="Fed_FundsBanks" localSheetId="10">[19]S.P.23!#REF!</definedName>
    <definedName name="Fed_FundsBanks" localSheetId="19">[19]S.P.23!#REF!</definedName>
    <definedName name="Fed_FundsBanks">[19]S.P.23!#REF!</definedName>
    <definedName name="Fed_fundsbanks_percent" localSheetId="2">[19]S.P.23!#REF!</definedName>
    <definedName name="Fed_fundsbanks_percent" localSheetId="4">[19]S.P.23!#REF!</definedName>
    <definedName name="Fed_fundsbanks_percent" localSheetId="10">[19]S.P.23!#REF!</definedName>
    <definedName name="Fed_fundsbanks_percent" localSheetId="19">[19]S.P.23!#REF!</definedName>
    <definedName name="Fed_fundsbanks_percent">[19]S.P.23!#REF!</definedName>
    <definedName name="Fed_fundsnon_bank_percent" localSheetId="2">[19]S.P.23!#REF!</definedName>
    <definedName name="Fed_fundsnon_bank_percent" localSheetId="4">[19]S.P.23!#REF!</definedName>
    <definedName name="Fed_fundsnon_bank_percent" localSheetId="10">[19]S.P.23!#REF!</definedName>
    <definedName name="Fed_fundsnon_bank_percent" localSheetId="19">[19]S.P.23!#REF!</definedName>
    <definedName name="Fed_fundsnon_bank_percent">[19]S.P.23!#REF!</definedName>
    <definedName name="Fed_Fundsnon_banks" localSheetId="2">[19]S.P.23!#REF!</definedName>
    <definedName name="Fed_Fundsnon_banks" localSheetId="4">[19]S.P.23!#REF!</definedName>
    <definedName name="Fed_Fundsnon_banks" localSheetId="10">[19]S.P.23!#REF!</definedName>
    <definedName name="Fed_Fundsnon_banks" localSheetId="19">[19]S.P.23!#REF!</definedName>
    <definedName name="Fed_Fundsnon_banks">[19]S.P.23!#REF!</definedName>
    <definedName name="fedfundsbanks" localSheetId="2">[19]S.P.23!#REF!</definedName>
    <definedName name="fedfundsbanks" localSheetId="4">[19]S.P.23!#REF!</definedName>
    <definedName name="fedfundsbanks" localSheetId="10">[19]S.P.23!#REF!</definedName>
    <definedName name="fedfundsbanks" localSheetId="19">[19]S.P.23!#REF!</definedName>
    <definedName name="fedfundsbanks">[19]S.P.23!#REF!</definedName>
    <definedName name="fedfundsnon_banks" localSheetId="2">[19]S.P.23!#REF!</definedName>
    <definedName name="fedfundsnon_banks" localSheetId="4">[19]S.P.23!#REF!</definedName>
    <definedName name="fedfundsnon_banks" localSheetId="10">[19]S.P.23!#REF!</definedName>
    <definedName name="fedfundsnon_banks" localSheetId="19">[19]S.P.23!#REF!</definedName>
    <definedName name="fedfundsnon_banks">[19]S.P.23!#REF!</definedName>
    <definedName name="ff" localSheetId="2" hidden="1">BS!ff</definedName>
    <definedName name="ff" localSheetId="1" hidden="1">#N/A</definedName>
    <definedName name="ff" localSheetId="4" hidden="1">'Przychody prowizyjne'!ff</definedName>
    <definedName name="ff" localSheetId="20" hidden="1">#N/A</definedName>
    <definedName name="ff" hidden="1">BS!ff</definedName>
    <definedName name="fff" localSheetId="2">BS!fff</definedName>
    <definedName name="fff" localSheetId="1">#N/A</definedName>
    <definedName name="fff" localSheetId="4">'Przychody prowizyjne'!fff</definedName>
    <definedName name="fff" localSheetId="20">#N/A</definedName>
    <definedName name="fff">BS!fff</definedName>
    <definedName name="ffff" localSheetId="2">BS!ffff</definedName>
    <definedName name="ffff" localSheetId="1">#N/A</definedName>
    <definedName name="ffff" localSheetId="4">'Przychody prowizyjne'!ffff</definedName>
    <definedName name="ffff" localSheetId="20">#N/A</definedName>
    <definedName name="ffff">BS!ffff</definedName>
    <definedName name="fffff" localSheetId="2">BS!fffff</definedName>
    <definedName name="fffff" localSheetId="1">#N/A</definedName>
    <definedName name="fffff" localSheetId="4">'Przychody prowizyjne'!fffff</definedName>
    <definedName name="fffff" localSheetId="20">#N/A</definedName>
    <definedName name="fffff">BS!fffff</definedName>
    <definedName name="ffffff" localSheetId="2">BS!ffffff</definedName>
    <definedName name="ffffff" localSheetId="1">#N/A</definedName>
    <definedName name="ffffff" localSheetId="4">'Przychody prowizyjne'!ffffff</definedName>
    <definedName name="ffffff" localSheetId="20">#N/A</definedName>
    <definedName name="ffffff">BS!ffffff</definedName>
    <definedName name="ffmovs" localSheetId="2">#REF!</definedName>
    <definedName name="ffmovs" localSheetId="4">#REF!</definedName>
    <definedName name="ffmovs" localSheetId="10">#REF!</definedName>
    <definedName name="ffmovs" localSheetId="19">#REF!</definedName>
    <definedName name="ffmovs">#REF!</definedName>
    <definedName name="fg" localSheetId="2" hidden="1">{"'BZ SA P&amp;l (fORECAST)'!$A$1:$BR$26"}</definedName>
    <definedName name="fg" localSheetId="1" hidden="1">{"'BZ SA P&amp;l (fORECAST)'!$A$1:$BR$26"}</definedName>
    <definedName name="fg" localSheetId="4" hidden="1">{"'BZ SA P&amp;l (fORECAST)'!$A$1:$BR$26"}</definedName>
    <definedName name="fg" hidden="1">{"'BZ SA P&amp;l (fORECAST)'!$A$1:$BR$26"}</definedName>
    <definedName name="fgf" localSheetId="2">'[15]Table 39_'!#REF!</definedName>
    <definedName name="fgf" localSheetId="4">'[15]Table 39_'!#REF!</definedName>
    <definedName name="fgf" localSheetId="10">'[15]Table 39_'!#REF!</definedName>
    <definedName name="fgf" localSheetId="19">'[15]Table 39_'!#REF!</definedName>
    <definedName name="fgf">'[15]Table 39_'!#REF!</definedName>
    <definedName name="fghjk">[2]!fghjk</definedName>
    <definedName name="fixing">[23]kursy!$A$1:$G$65536</definedName>
    <definedName name="FL2000M" localSheetId="2">#REF!</definedName>
    <definedName name="FL2000M" localSheetId="4">#REF!</definedName>
    <definedName name="FL2000M" localSheetId="10">#REF!</definedName>
    <definedName name="FL2000M" localSheetId="19">#REF!</definedName>
    <definedName name="FL2000M">#REF!</definedName>
    <definedName name="FL2000Y" localSheetId="2">#REF!</definedName>
    <definedName name="FL2000Y" localSheetId="4">#REF!</definedName>
    <definedName name="FL2000Y" localSheetId="10">#REF!</definedName>
    <definedName name="FL2000Y" localSheetId="19">#REF!</definedName>
    <definedName name="FL2000Y">#REF!</definedName>
    <definedName name="FL2001M" localSheetId="2">#REF!</definedName>
    <definedName name="FL2001M" localSheetId="4">#REF!</definedName>
    <definedName name="FL2001M" localSheetId="10">#REF!</definedName>
    <definedName name="FL2001M" localSheetId="19">#REF!</definedName>
    <definedName name="FL2001M">#REF!</definedName>
    <definedName name="FL2001Y" localSheetId="2">#REF!</definedName>
    <definedName name="FL2001Y" localSheetId="4">#REF!</definedName>
    <definedName name="FL2001Y" localSheetId="10">#REF!</definedName>
    <definedName name="FL2001Y" localSheetId="19">#REF!</definedName>
    <definedName name="FL2001Y">#REF!</definedName>
    <definedName name="FLHPINC" localSheetId="2">#REF!</definedName>
    <definedName name="FLHPINC" localSheetId="4">#REF!</definedName>
    <definedName name="FLHPINC" localSheetId="10">#REF!</definedName>
    <definedName name="FLHPINC" localSheetId="19">#REF!</definedName>
    <definedName name="FLHPINC">#REF!</definedName>
    <definedName name="flrent" localSheetId="2">#REF!</definedName>
    <definedName name="flrent" localSheetId="4">#REF!</definedName>
    <definedName name="flrent" localSheetId="10">#REF!</definedName>
    <definedName name="flrent" localSheetId="19">#REF!</definedName>
    <definedName name="flrent">#REF!</definedName>
    <definedName name="Format" localSheetId="2">#REF!</definedName>
    <definedName name="Format" localSheetId="4">#REF!</definedName>
    <definedName name="Format" localSheetId="10">#REF!</definedName>
    <definedName name="Format" localSheetId="19">#REF!</definedName>
    <definedName name="Format">#REF!</definedName>
    <definedName name="FRA_dt" localSheetId="2">#REF!</definedName>
    <definedName name="FRA_dt" localSheetId="4">#REF!</definedName>
    <definedName name="FRA_dt" localSheetId="10">#REF!</definedName>
    <definedName name="FRA_dt" localSheetId="19">#REF!</definedName>
    <definedName name="FRA_dt">#REF!</definedName>
    <definedName name="Frequency">[20]Lists!$A$21:$A$25</definedName>
    <definedName name="FS" localSheetId="2" hidden="1">{"'BZ SA P&amp;l (fORECAST)'!$A$1:$BR$26"}</definedName>
    <definedName name="FS" localSheetId="1" hidden="1">{"'BZ SA P&amp;l (fORECAST)'!$A$1:$BR$26"}</definedName>
    <definedName name="FS" localSheetId="4" hidden="1">{"'BZ SA P&amp;l (fORECAST)'!$A$1:$BR$26"}</definedName>
    <definedName name="FS" hidden="1">{"'BZ SA P&amp;l (fORECAST)'!$A$1:$BR$26"}</definedName>
    <definedName name="ftyf" localSheetId="2" hidden="1">{"'BZ SA P&amp;l (fORECAST)'!$A$1:$BR$26"}</definedName>
    <definedName name="ftyf" localSheetId="1" hidden="1">{"'BZ SA P&amp;l (fORECAST)'!$A$1:$BR$26"}</definedName>
    <definedName name="ftyf" localSheetId="4" hidden="1">{"'BZ SA P&amp;l (fORECAST)'!$A$1:$BR$26"}</definedName>
    <definedName name="ftyf" hidden="1">{"'BZ SA P&amp;l (fORECAST)'!$A$1:$BR$26"}</definedName>
    <definedName name="FUND2000M" localSheetId="2">#REF!</definedName>
    <definedName name="FUND2000M" localSheetId="4">#REF!</definedName>
    <definedName name="FUND2000M" localSheetId="10">#REF!</definedName>
    <definedName name="FUND2000M" localSheetId="19">#REF!</definedName>
    <definedName name="FUND2000M">#REF!</definedName>
    <definedName name="FUND2000Y" localSheetId="2">#REF!</definedName>
    <definedName name="FUND2000Y" localSheetId="4">#REF!</definedName>
    <definedName name="FUND2000Y" localSheetId="10">#REF!</definedName>
    <definedName name="FUND2000Y" localSheetId="19">#REF!</definedName>
    <definedName name="FUND2000Y">#REF!</definedName>
    <definedName name="FUND2001M" localSheetId="2">#REF!</definedName>
    <definedName name="FUND2001M" localSheetId="4">#REF!</definedName>
    <definedName name="FUND2001M" localSheetId="10">#REF!</definedName>
    <definedName name="FUND2001M" localSheetId="19">#REF!</definedName>
    <definedName name="FUND2001M">#REF!</definedName>
    <definedName name="FUND2001Y" localSheetId="2">#REF!</definedName>
    <definedName name="FUND2001Y" localSheetId="4">#REF!</definedName>
    <definedName name="FUND2001Y" localSheetId="10">#REF!</definedName>
    <definedName name="FUND2001Y" localSheetId="19">#REF!</definedName>
    <definedName name="FUND2001Y">#REF!</definedName>
    <definedName name="GBH2000M" localSheetId="2">#REF!</definedName>
    <definedName name="GBH2000M" localSheetId="4">#REF!</definedName>
    <definedName name="GBH2000M" localSheetId="10">#REF!</definedName>
    <definedName name="GBH2000M" localSheetId="19">#REF!</definedName>
    <definedName name="GBH2000M">#REF!</definedName>
    <definedName name="GBH2000Y" localSheetId="2">#REF!</definedName>
    <definedName name="GBH2000Y" localSheetId="4">#REF!</definedName>
    <definedName name="GBH2000Y" localSheetId="10">#REF!</definedName>
    <definedName name="GBH2000Y" localSheetId="19">#REF!</definedName>
    <definedName name="GBH2000Y">#REF!</definedName>
    <definedName name="GBH2001M" localSheetId="2">#REF!</definedName>
    <definedName name="GBH2001M" localSheetId="4">#REF!</definedName>
    <definedName name="GBH2001M" localSheetId="10">#REF!</definedName>
    <definedName name="GBH2001M" localSheetId="19">#REF!</definedName>
    <definedName name="GBH2001M">#REF!</definedName>
    <definedName name="GBH2001Y" localSheetId="2">#REF!</definedName>
    <definedName name="GBH2001Y" localSheetId="4">#REF!</definedName>
    <definedName name="GBH2001Y" localSheetId="10">#REF!</definedName>
    <definedName name="GBH2001Y" localSheetId="19">#REF!</definedName>
    <definedName name="GBH2001Y">#REF!</definedName>
    <definedName name="GBP" localSheetId="2">#REF!</definedName>
    <definedName name="GBP" localSheetId="4">#REF!</definedName>
    <definedName name="GBP" localSheetId="10">#REF!</definedName>
    <definedName name="GBP" localSheetId="19">#REF!</definedName>
    <definedName name="GBP">#REF!</definedName>
    <definedName name="gdwill1" localSheetId="2">[19]S.P.29!#REF!</definedName>
    <definedName name="gdwill1" localSheetId="4">[19]S.P.29!#REF!</definedName>
    <definedName name="gdwill1" localSheetId="10">[19]S.P.29!#REF!</definedName>
    <definedName name="gdwill1" localSheetId="19">[19]S.P.29!#REF!</definedName>
    <definedName name="gdwill1">[19]S.P.29!#REF!</definedName>
    <definedName name="gdwill2" localSheetId="2">[19]S.P.29!#REF!</definedName>
    <definedName name="gdwill2" localSheetId="4">[19]S.P.29!#REF!</definedName>
    <definedName name="gdwill2" localSheetId="10">[19]S.P.29!#REF!</definedName>
    <definedName name="gdwill2" localSheetId="19">[19]S.P.29!#REF!</definedName>
    <definedName name="gdwill2">[19]S.P.29!#REF!</definedName>
    <definedName name="gdwill3" localSheetId="2">[19]S.P.29!#REF!</definedName>
    <definedName name="gdwill3" localSheetId="4">[19]S.P.29!#REF!</definedName>
    <definedName name="gdwill3" localSheetId="10">[19]S.P.29!#REF!</definedName>
    <definedName name="gdwill3" localSheetId="19">[19]S.P.29!#REF!</definedName>
    <definedName name="gdwill3">[19]S.P.29!#REF!</definedName>
    <definedName name="gf" localSheetId="2" hidden="1">{"'BZ SA P&amp;l (fORECAST)'!$A$1:$BR$26"}</definedName>
    <definedName name="gf" localSheetId="1" hidden="1">{"'BZ SA P&amp;l (fORECAST)'!$A$1:$BR$26"}</definedName>
    <definedName name="gf" localSheetId="4" hidden="1">{"'BZ SA P&amp;l (fORECAST)'!$A$1:$BR$26"}</definedName>
    <definedName name="gf" hidden="1">{"'BZ SA P&amp;l (fORECAST)'!$A$1:$BR$26"}</definedName>
    <definedName name="gg" localSheetId="2"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 localSheetId="4"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 localSheetId="20"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g" localSheetId="2">BS!ggg</definedName>
    <definedName name="ggg" localSheetId="1">#N/A</definedName>
    <definedName name="ggg" localSheetId="4">'Przychody prowizyjne'!ggg</definedName>
    <definedName name="ggg" localSheetId="20">#N/A</definedName>
    <definedName name="ggg">BS!ggg</definedName>
    <definedName name="gggg" localSheetId="2">BS!gggg</definedName>
    <definedName name="gggg" localSheetId="1">#N/A</definedName>
    <definedName name="gggg" localSheetId="4">'Przychody prowizyjne'!gggg</definedName>
    <definedName name="gggg" localSheetId="20">#N/A</definedName>
    <definedName name="gggg">BS!gggg</definedName>
    <definedName name="ggggg" localSheetId="2">BS!ggggg</definedName>
    <definedName name="ggggg" localSheetId="1">#N/A</definedName>
    <definedName name="ggggg" localSheetId="4">'Przychody prowizyjne'!ggggg</definedName>
    <definedName name="ggggg" localSheetId="20">#N/A</definedName>
    <definedName name="ggggg">BS!ggggg</definedName>
    <definedName name="GII" localSheetId="2">#REF!</definedName>
    <definedName name="GII" localSheetId="4">#REF!</definedName>
    <definedName name="GII" localSheetId="10">#REF!</definedName>
    <definedName name="GII" localSheetId="19">#REF!</definedName>
    <definedName name="GII">#REF!</definedName>
    <definedName name="gilts" localSheetId="2">[19]S.P.2!#REF!</definedName>
    <definedName name="gilts" localSheetId="4">[19]S.P.2!#REF!</definedName>
    <definedName name="gilts" localSheetId="10">[19]S.P.2!#REF!</definedName>
    <definedName name="gilts" localSheetId="19">[19]S.P.2!#REF!</definedName>
    <definedName name="gilts">[19]S.P.2!#REF!</definedName>
    <definedName name="gilts10" localSheetId="2">[19]S.P.3!#REF!</definedName>
    <definedName name="gilts10" localSheetId="4">[19]S.P.3!#REF!</definedName>
    <definedName name="gilts10" localSheetId="10">[19]S.P.3!#REF!</definedName>
    <definedName name="gilts10" localSheetId="19">[19]S.P.3!#REF!</definedName>
    <definedName name="gilts10">[19]S.P.3!#REF!</definedName>
    <definedName name="gilts20" localSheetId="2">[19]S.P.2!#REF!</definedName>
    <definedName name="gilts20" localSheetId="4">[19]S.P.2!#REF!</definedName>
    <definedName name="gilts20" localSheetId="10">[19]S.P.2!#REF!</definedName>
    <definedName name="gilts20" localSheetId="19">[19]S.P.2!#REF!</definedName>
    <definedName name="gilts20">[19]S.P.2!#REF!</definedName>
    <definedName name="GotoErrGrid" localSheetId="2">#REF!</definedName>
    <definedName name="GotoErrGrid" localSheetId="4">#REF!</definedName>
    <definedName name="GotoErrGrid" localSheetId="10">#REF!</definedName>
    <definedName name="GotoErrGrid" localSheetId="19">#REF!</definedName>
    <definedName name="GotoErrGrid">#REF!</definedName>
    <definedName name="GotoErrMsg" localSheetId="2">#REF!</definedName>
    <definedName name="GotoErrMsg" localSheetId="4">#REF!</definedName>
    <definedName name="GotoErrMsg" localSheetId="10">#REF!</definedName>
    <definedName name="GotoErrMsg" localSheetId="19">#REF!</definedName>
    <definedName name="GotoErrMsg">#REF!</definedName>
    <definedName name="Gototitles" localSheetId="2">#REF!</definedName>
    <definedName name="Gototitles" localSheetId="4">#REF!</definedName>
    <definedName name="Gototitles" localSheetId="10">#REF!</definedName>
    <definedName name="Gototitles" localSheetId="19">#REF!</definedName>
    <definedName name="Gototitles">#REF!</definedName>
    <definedName name="Gotówka_i_operacje_z_bankiem_centralnym" localSheetId="2">#REF!</definedName>
    <definedName name="Gotówka_i_operacje_z_bankiem_centralnym" localSheetId="4">#REF!</definedName>
    <definedName name="Gotówka_i_operacje_z_bankiem_centralnym" localSheetId="10">#REF!</definedName>
    <definedName name="Gotówka_i_operacje_z_bankiem_centralnym" localSheetId="19">#REF!</definedName>
    <definedName name="Gotówka_i_operacje_z_bankiem_centralnym" localSheetId="20">#REF!</definedName>
    <definedName name="Gotówka_i_operacje_z_bankiem_centralnym">#REF!</definedName>
    <definedName name="Grading" localSheetId="2">#REF!</definedName>
    <definedName name="Grading" localSheetId="4">#REF!</definedName>
    <definedName name="Grading" localSheetId="10">#REF!</definedName>
    <definedName name="Grading" localSheetId="19">#REF!</definedName>
    <definedName name="Grading" localSheetId="20">#REF!</definedName>
    <definedName name="Grading">#REF!</definedName>
    <definedName name="groshedg20" localSheetId="2">[19]S.P.2!#REF!</definedName>
    <definedName name="groshedg20" localSheetId="4">[19]S.P.2!#REF!</definedName>
    <definedName name="groshedg20" localSheetId="10">[19]S.P.2!#REF!</definedName>
    <definedName name="groshedg20" localSheetId="19">[19]S.P.2!#REF!</definedName>
    <definedName name="groshedg20">[19]S.P.2!#REF!</definedName>
    <definedName name="grosinv20" localSheetId="2">[19]S.P.2!#REF!</definedName>
    <definedName name="grosinv20" localSheetId="4">[19]S.P.2!#REF!</definedName>
    <definedName name="grosinv20" localSheetId="10">[19]S.P.2!#REF!</definedName>
    <definedName name="grosinv20" localSheetId="19">[19]S.P.2!#REF!</definedName>
    <definedName name="grosinv20">[19]S.P.2!#REF!</definedName>
    <definedName name="grprelief_paid" localSheetId="2">#REF!</definedName>
    <definedName name="grprelief_paid" localSheetId="4">#REF!</definedName>
    <definedName name="grprelief_paid" localSheetId="10">#REF!</definedName>
    <definedName name="grprelief_paid" localSheetId="19">#REF!</definedName>
    <definedName name="grprelief_paid">#REF!</definedName>
    <definedName name="grprelief_received" localSheetId="2">#REF!</definedName>
    <definedName name="grprelief_received" localSheetId="4">#REF!</definedName>
    <definedName name="grprelief_received" localSheetId="10">#REF!</definedName>
    <definedName name="grprelief_received" localSheetId="19">#REF!</definedName>
    <definedName name="grprelief_received">#REF!</definedName>
    <definedName name="grupa" localSheetId="2">[36]grupa!#REF!</definedName>
    <definedName name="grupa" localSheetId="5">[36]grupa!#REF!</definedName>
    <definedName name="grupa" localSheetId="4">[36]grupa!#REF!</definedName>
    <definedName name="grupa" localSheetId="10">[36]grupa!#REF!</definedName>
    <definedName name="grupa" localSheetId="19">[36]grupa!#REF!</definedName>
    <definedName name="grupa" localSheetId="20">[37]grupa!#REF!</definedName>
    <definedName name="grupa">[36]grupa!#REF!</definedName>
    <definedName name="Grupa2000M" localSheetId="2">#REF!</definedName>
    <definedName name="Grupa2000M" localSheetId="4">#REF!</definedName>
    <definedName name="Grupa2000M" localSheetId="10">#REF!</definedName>
    <definedName name="Grupa2000M" localSheetId="19">#REF!</definedName>
    <definedName name="Grupa2000M">#REF!</definedName>
    <definedName name="Grupa2000Y" localSheetId="2">#REF!</definedName>
    <definedName name="Grupa2000Y" localSheetId="4">#REF!</definedName>
    <definedName name="Grupa2000Y" localSheetId="10">#REF!</definedName>
    <definedName name="Grupa2000Y" localSheetId="19">#REF!</definedName>
    <definedName name="Grupa2000Y">#REF!</definedName>
    <definedName name="Grupa2001M" localSheetId="2">#REF!</definedName>
    <definedName name="Grupa2001M" localSheetId="4">#REF!</definedName>
    <definedName name="Grupa2001M" localSheetId="10">#REF!</definedName>
    <definedName name="Grupa2001M" localSheetId="19">#REF!</definedName>
    <definedName name="Grupa2001M">#REF!</definedName>
    <definedName name="Grupa2001Y" localSheetId="2">#REF!</definedName>
    <definedName name="Grupa2001Y" localSheetId="4">#REF!</definedName>
    <definedName name="Grupa2001Y" localSheetId="10">#REF!</definedName>
    <definedName name="Grupa2001Y" localSheetId="19">#REF!</definedName>
    <definedName name="Grupa2001Y">#REF!</definedName>
    <definedName name="gty" localSheetId="2"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ty"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ty" localSheetId="4"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ty" localSheetId="20"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ty"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djhsusisdsdf" localSheetId="2" hidden="1">{"'BZ SA P&amp;l (fORECAST)'!$A$1:$BR$26"}</definedName>
    <definedName name="hdjhsusisdsdf" localSheetId="1" hidden="1">{"'BZ SA P&amp;l (fORECAST)'!$A$1:$BR$26"}</definedName>
    <definedName name="hdjhsusisdsdf" localSheetId="4" hidden="1">{"'BZ SA P&amp;l (fORECAST)'!$A$1:$BR$26"}</definedName>
    <definedName name="hdjhsusisdsdf" hidden="1">{"'BZ SA P&amp;l (fORECAST)'!$A$1:$BR$26"}</definedName>
    <definedName name="Header" localSheetId="2">#REF!</definedName>
    <definedName name="Header" localSheetId="4">#REF!</definedName>
    <definedName name="Header" localSheetId="10">#REF!</definedName>
    <definedName name="Header" localSheetId="19">#REF!</definedName>
    <definedName name="Header">#REF!</definedName>
    <definedName name="Hedge" localSheetId="2">#REF!</definedName>
    <definedName name="Hedge" localSheetId="4">#REF!</definedName>
    <definedName name="Hedge" localSheetId="10">#REF!</definedName>
    <definedName name="Hedge" localSheetId="19">#REF!</definedName>
    <definedName name="Hedge">#REF!</definedName>
    <definedName name="hedge_07" localSheetId="2">#REF!</definedName>
    <definedName name="hedge_07" localSheetId="4">#REF!</definedName>
    <definedName name="hedge_07" localSheetId="10">#REF!</definedName>
    <definedName name="hedge_07" localSheetId="19">#REF!</definedName>
    <definedName name="hedge_07">#REF!</definedName>
    <definedName name="hedge_08" localSheetId="2">#REF!</definedName>
    <definedName name="hedge_08" localSheetId="4">#REF!</definedName>
    <definedName name="hedge_08" localSheetId="10">#REF!</definedName>
    <definedName name="hedge_08" localSheetId="19">#REF!</definedName>
    <definedName name="hedge_08">#REF!</definedName>
    <definedName name="hefjwdfjk" localSheetId="2">'[5]wybrane dane finansowe 1'!#REF!</definedName>
    <definedName name="hefjwdfjk" localSheetId="4">'[5]wybrane dane finansowe 1'!#REF!</definedName>
    <definedName name="hefjwdfjk" localSheetId="10">'[5]wybrane dane finansowe 1'!#REF!</definedName>
    <definedName name="hefjwdfjk" localSheetId="19">'[5]wybrane dane finansowe 1'!#REF!</definedName>
    <definedName name="hefjwdfjk" localSheetId="20">'[5]wybrane dane finansowe 1'!#REF!</definedName>
    <definedName name="hefjwdfjk">'[5]wybrane dane finansowe 1'!#REF!</definedName>
    <definedName name="hh" localSheetId="2">BS!hh</definedName>
    <definedName name="hh" localSheetId="1">#N/A</definedName>
    <definedName name="hh" localSheetId="4">'Przychody prowizyjne'!hh</definedName>
    <definedName name="hh" localSheetId="20">#N/A</definedName>
    <definedName name="hh">BS!hh</definedName>
    <definedName name="hhh" localSheetId="2" hidden="1">{"'BZ SA P&amp;l (fORECAST)'!$A$1:$BR$26"}</definedName>
    <definedName name="hhh" localSheetId="1" hidden="1">{"'BZ SA P&amp;l (fORECAST)'!$A$1:$BR$26"}</definedName>
    <definedName name="hhh" localSheetId="4" hidden="1">{"'BZ SA P&amp;l (fORECAST)'!$A$1:$BR$26"}</definedName>
    <definedName name="hhh" localSheetId="20" hidden="1">{"'BZ SA P&amp;l (fORECAST)'!$A$1:$BR$26"}</definedName>
    <definedName name="hhh" hidden="1">{"'BZ SA P&amp;l (fORECAST)'!$A$1:$BR$26"}</definedName>
    <definedName name="hhhh" localSheetId="2"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 localSheetId="4"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 localSheetId="20"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h" localSheetId="2">BS!hhhhh</definedName>
    <definedName name="hhhhh" localSheetId="1">#N/A</definedName>
    <definedName name="hhhhh" localSheetId="4">'Przychody prowizyjne'!hhhhh</definedName>
    <definedName name="hhhhh" localSheetId="20">#N/A</definedName>
    <definedName name="hhhhh">BS!hhhhh</definedName>
    <definedName name="hhhhhhh">#N/A</definedName>
    <definedName name="hjakha">#N/A</definedName>
    <definedName name="hjskaa" localSheetId="2" hidden="1">{"'BZ SA P&amp;l (fORECAST)'!$A$1:$BR$26"}</definedName>
    <definedName name="hjskaa" localSheetId="1" hidden="1">{"'BZ SA P&amp;l (fORECAST)'!$A$1:$BR$26"}</definedName>
    <definedName name="hjskaa" localSheetId="4" hidden="1">{"'BZ SA P&amp;l (fORECAST)'!$A$1:$BR$26"}</definedName>
    <definedName name="hjskaa" hidden="1">{"'BZ SA P&amp;l (fORECAST)'!$A$1:$BR$26"}</definedName>
    <definedName name="hjsufyufdfsfsf">#N/A</definedName>
    <definedName name="ho" localSheetId="2">#REF!</definedName>
    <definedName name="ho" localSheetId="4">#REF!</definedName>
    <definedName name="ho" localSheetId="10">#REF!</definedName>
    <definedName name="ho" localSheetId="19">#REF!</definedName>
    <definedName name="ho">#REF!</definedName>
    <definedName name="holidays">OFFSET([33]Holidays!$A$6,0,0,COUNT([33]Holidays!$A$6:$A$105),1)</definedName>
    <definedName name="HTML_CodePage" hidden="1">1250</definedName>
    <definedName name="HTML_Control" localSheetId="2" hidden="1">{"'BZ SA P&amp;l (fORECAST)'!$A$1:$BR$26"}</definedName>
    <definedName name="HTML_Control" localSheetId="1" hidden="1">{"'BZ SA P&amp;l (fORECAST)'!$A$1:$BR$26"}</definedName>
    <definedName name="HTML_Control" localSheetId="4" hidden="1">{"'BZ SA P&amp;l (fORECAST)'!$A$1:$BR$26"}</definedName>
    <definedName name="HTML_Control" localSheetId="20" hidden="1">{"'BZ SA P&amp;l (fORECAST)'!$A$1:$BR$26"}</definedName>
    <definedName name="HTML_Control" hidden="1">{"'BZ SA P&amp;l (fORECAST)'!$A$1:$BR$26"}</definedName>
    <definedName name="HTML_Description" hidden="1">""</definedName>
    <definedName name="HTML_Email" hidden="1">"db.wp@bz.pl"</definedName>
    <definedName name="HTML_Header" hidden="1">"BZ SA P&amp;l (FORECAST)"</definedName>
    <definedName name="HTML_LastUpdate" hidden="1">"00-04-25"</definedName>
    <definedName name="HTML_LineAfter" hidden="1">TRUE</definedName>
    <definedName name="HTML_LineBefore" hidden="1">TRUE</definedName>
    <definedName name="HTML_Name" hidden="1">"Departament Budżetu i Kontrolingu"</definedName>
    <definedName name="HTML_OBDlg2" hidden="1">TRUE</definedName>
    <definedName name="HTML_OBDlg4" hidden="1">TRUE</definedName>
    <definedName name="HTML_OS" hidden="1">0</definedName>
    <definedName name="HTML_PathFile" hidden="1">"D:\prognoza 2000\strona z prognozą.htm"</definedName>
    <definedName name="HTML_Title" hidden="1">"Prognoza realizacji budzetu 2000 BZ publikacja"</definedName>
    <definedName name="hy" localSheetId="2">#REF!</definedName>
    <definedName name="hy" localSheetId="4">#REF!</definedName>
    <definedName name="hy" localSheetId="10">#REF!</definedName>
    <definedName name="hy" localSheetId="19">#REF!</definedName>
    <definedName name="hy">#REF!</definedName>
    <definedName name="HypDateTimeFormat">"mm/dd/yy HH:MM AM/PM"</definedName>
    <definedName name="HypIntgFormat">"###0"</definedName>
    <definedName name="HypRealFormat">"#,##0.#####"</definedName>
    <definedName name="hyukj" localSheetId="2">#REF!</definedName>
    <definedName name="hyukj" localSheetId="4">#REF!</definedName>
    <definedName name="hyukj" localSheetId="10">#REF!</definedName>
    <definedName name="hyukj" localSheetId="19">#REF!</definedName>
    <definedName name="hyukj">#REF!</definedName>
    <definedName name="HZ_indeks" localSheetId="2" hidden="1">{"Bilans płatniczy narastająco",#N/A,TRUE,"Bilans płatniczy narastająco"}</definedName>
    <definedName name="HZ_indeks" localSheetId="1" hidden="1">{"Bilans płatniczy narastająco",#N/A,TRUE,"Bilans płatniczy narastająco"}</definedName>
    <definedName name="HZ_indeks" localSheetId="4" hidden="1">{"Bilans płatniczy narastająco",#N/A,TRUE,"Bilans płatniczy narastająco"}</definedName>
    <definedName name="HZ_indeks" localSheetId="20" hidden="1">{"Bilans płatniczy narastająco",#N/A,TRUE,"Bilans płatniczy narastająco"}</definedName>
    <definedName name="HZ_indeks" hidden="1">{"Bilans płatniczy narastająco",#N/A,TRUE,"Bilans płatniczy narastająco"}</definedName>
    <definedName name="IAF06_2007" localSheetId="2">#REF!</definedName>
    <definedName name="IAF06_2007" localSheetId="4">#REF!</definedName>
    <definedName name="IAF06_2007" localSheetId="10">#REF!</definedName>
    <definedName name="IAF06_2007" localSheetId="19">#REF!</definedName>
    <definedName name="IAF06_2007">#REF!</definedName>
    <definedName name="IAF2006_2" localSheetId="2">#REF!</definedName>
    <definedName name="IAF2006_2" localSheetId="4">#REF!</definedName>
    <definedName name="IAF2006_2" localSheetId="10">#REF!</definedName>
    <definedName name="IAF2006_2" localSheetId="19">#REF!</definedName>
    <definedName name="IAF2006_2">#REF!</definedName>
    <definedName name="IBNR" localSheetId="2">#REF!</definedName>
    <definedName name="IBNR" localSheetId="4">#REF!</definedName>
    <definedName name="IBNR" localSheetId="10">#REF!</definedName>
    <definedName name="IBNR" localSheetId="19">#REF!</definedName>
    <definedName name="IBNR">#REF!</definedName>
    <definedName name="ICBS" localSheetId="2">#REF!</definedName>
    <definedName name="ICBS" localSheetId="4">#REF!</definedName>
    <definedName name="ICBS" localSheetId="10">#REF!</definedName>
    <definedName name="ICBS" localSheetId="19">#REF!</definedName>
    <definedName name="ICBS">#REF!</definedName>
    <definedName name="ID" localSheetId="2">#REF!</definedName>
    <definedName name="ID" localSheetId="4">#REF!</definedName>
    <definedName name="ID" localSheetId="10">#REF!</definedName>
    <definedName name="ID" localSheetId="19">#REF!</definedName>
    <definedName name="ID" localSheetId="20">#REF!</definedName>
    <definedName name="ID">#REF!</definedName>
    <definedName name="ID_XBRL" localSheetId="2">#REF!</definedName>
    <definedName name="ID_XBRL" localSheetId="4">#REF!</definedName>
    <definedName name="ID_XBRL" localSheetId="10">#REF!</definedName>
    <definedName name="ID_XBRL" localSheetId="19">#REF!</definedName>
    <definedName name="ID_XBRL" localSheetId="20">#REF!</definedName>
    <definedName name="ID_XBRL">#REF!</definedName>
    <definedName name="IDIOMA">[38]IDIOMA!$B$4</definedName>
    <definedName name="IETrendYearMonth13">'[39]Control Tab'!$U$5</definedName>
    <definedName name="II">#N/A</definedName>
    <definedName name="iiiiiiiiiiiiiiiiiiiiiiiiiiiiiiiiiiiiiiiiiiiiiiiiiiiiiiiiiiiiiiiiiiiiiiii" localSheetId="2">'[30]wybrane dane finansowe 1'!#REF!</definedName>
    <definedName name="iiiiiiiiiiiiiiiiiiiiiiiiiiiiiiiiiiiiiiiiiiiiiiiiiiiiiiiiiiiiiiiiiiiiiiii" localSheetId="5">'[30]wybrane dane finansowe 1'!#REF!</definedName>
    <definedName name="iiiiiiiiiiiiiiiiiiiiiiiiiiiiiiiiiiiiiiiiiiiiiiiiiiiiiiiiiiiiiiiiiiiiiiii" localSheetId="1">'[30]wybrane dane finansowe 1'!#REF!</definedName>
    <definedName name="iiiiiiiiiiiiiiiiiiiiiiiiiiiiiiiiiiiiiiiiiiiiiiiiiiiiiiiiiiiiiiiiiiiiiiii" localSheetId="4">'[30]wybrane dane finansowe 1'!#REF!</definedName>
    <definedName name="iiiiiiiiiiiiiiiiiiiiiiiiiiiiiiiiiiiiiiiiiiiiiiiiiiiiiiiiiiiiiiiiiiiiiiii" localSheetId="10">'[30]wybrane dane finansowe 1'!#REF!</definedName>
    <definedName name="iiiiiiiiiiiiiiiiiiiiiiiiiiiiiiiiiiiiiiiiiiiiiiiiiiiiiiiiiiiiiiiiiiiiiiii" localSheetId="19">'[30]wybrane dane finansowe 1'!#REF!</definedName>
    <definedName name="iiiiiiiiiiiiiiiiiiiiiiiiiiiiiiiiiiiiiiiiiiiiiiiiiiiiiiiiiiiiiiiiiiiiiiii" localSheetId="20">'[31]wybrane dane finansowe 1'!#REF!</definedName>
    <definedName name="iiiiiiiiiiiiiiiiiiiiiiiiiiiiiiiiiiiiiiiiiiiiiiiiiiiiiiiiiiiiiiiiiiiiiiii">'[30]wybrane dane finansowe 1'!#REF!</definedName>
    <definedName name="Industry" localSheetId="2">#REF!</definedName>
    <definedName name="Industry" localSheetId="4">#REF!</definedName>
    <definedName name="Industry" localSheetId="10">#REF!</definedName>
    <definedName name="Industry" localSheetId="19">#REF!</definedName>
    <definedName name="Industry" localSheetId="20">#REF!</definedName>
    <definedName name="Industry">#REF!</definedName>
    <definedName name="inf" localSheetId="2">#REF!</definedName>
    <definedName name="inf" localSheetId="4">#REF!</definedName>
    <definedName name="inf" localSheetId="10">#REF!</definedName>
    <definedName name="inf" localSheetId="19">#REF!</definedName>
    <definedName name="inf">#REF!</definedName>
    <definedName name="inf_2" localSheetId="2">#REF!</definedName>
    <definedName name="inf_2" localSheetId="4">#REF!</definedName>
    <definedName name="inf_2" localSheetId="10">#REF!</definedName>
    <definedName name="inf_2" localSheetId="19">#REF!</definedName>
    <definedName name="inf_2">#REF!</definedName>
    <definedName name="Informacja_dodatkowa07" localSheetId="2">#REF!</definedName>
    <definedName name="Informacja_dodatkowa07" localSheetId="4">#REF!</definedName>
    <definedName name="Informacja_dodatkowa07" localSheetId="10">#REF!</definedName>
    <definedName name="Informacja_dodatkowa07" localSheetId="19">#REF!</definedName>
    <definedName name="Informacja_dodatkowa07" localSheetId="20">#REF!</definedName>
    <definedName name="Informacja_dodatkowa07">#REF!</definedName>
    <definedName name="Informacja_dodatkowa08" localSheetId="2">#REF!</definedName>
    <definedName name="Informacja_dodatkowa08" localSheetId="4">#REF!</definedName>
    <definedName name="Informacja_dodatkowa08" localSheetId="10">#REF!</definedName>
    <definedName name="Informacja_dodatkowa08" localSheetId="19">#REF!</definedName>
    <definedName name="Informacja_dodatkowa08" localSheetId="20">#REF!</definedName>
    <definedName name="Informacja_dodatkowa08">#REF!</definedName>
    <definedName name="Investments_in_associates_12_2007" localSheetId="2">#REF!</definedName>
    <definedName name="Investments_in_associates_12_2007" localSheetId="4">#REF!</definedName>
    <definedName name="Investments_in_associates_12_2007" localSheetId="10">#REF!</definedName>
    <definedName name="Investments_in_associates_12_2007" localSheetId="19">#REF!</definedName>
    <definedName name="Investments_in_associates_12_2007">#REF!</definedName>
    <definedName name="Investments_in_associates_12_2008" localSheetId="2">#REF!</definedName>
    <definedName name="Investments_in_associates_12_2008" localSheetId="4">#REF!</definedName>
    <definedName name="Investments_in_associates_12_2008" localSheetId="10">#REF!</definedName>
    <definedName name="Investments_in_associates_12_2008" localSheetId="19">#REF!</definedName>
    <definedName name="Investments_in_associates_12_2008">#REF!</definedName>
    <definedName name="Inwestycje_w_podmioty" localSheetId="2">#REF!</definedName>
    <definedName name="Inwestycje_w_podmioty" localSheetId="4">#REF!</definedName>
    <definedName name="Inwestycje_w_podmioty" localSheetId="10">#REF!</definedName>
    <definedName name="Inwestycje_w_podmioty" localSheetId="19">#REF!</definedName>
    <definedName name="Inwestycje_w_podmioty" localSheetId="20">#REF!</definedName>
    <definedName name="Inwestycje_w_podmioty">#REF!</definedName>
    <definedName name="Inwestycyjne_aktywa_finansowe" localSheetId="2">#REF!</definedName>
    <definedName name="Inwestycyjne_aktywa_finansowe" localSheetId="4">#REF!</definedName>
    <definedName name="Inwestycyjne_aktywa_finansowe" localSheetId="10">#REF!</definedName>
    <definedName name="Inwestycyjne_aktywa_finansowe" localSheetId="19">#REF!</definedName>
    <definedName name="Inwestycyjne_aktywa_finansowe" localSheetId="20">#REF!</definedName>
    <definedName name="Inwestycyjne_aktywa_finansowe">#REF!</definedName>
    <definedName name="IRS_dt" localSheetId="2">#REF!</definedName>
    <definedName name="IRS_dt" localSheetId="4">#REF!</definedName>
    <definedName name="IRS_dt" localSheetId="10">#REF!</definedName>
    <definedName name="IRS_dt" localSheetId="19">#REF!</definedName>
    <definedName name="IRS_dt">#REF!</definedName>
    <definedName name="IRS_dw" localSheetId="2">#REF!</definedName>
    <definedName name="IRS_dw" localSheetId="4">#REF!</definedName>
    <definedName name="IRS_dw" localSheetId="10">#REF!</definedName>
    <definedName name="IRS_dw" localSheetId="19">#REF!</definedName>
    <definedName name="IRS_dw">#REF!</definedName>
    <definedName name="IV_1" localSheetId="2">#REF!</definedName>
    <definedName name="IV_1" localSheetId="4">#REF!</definedName>
    <definedName name="IV_1" localSheetId="10">#REF!</definedName>
    <definedName name="IV_1" localSheetId="19">#REF!</definedName>
    <definedName name="IV_1">#REF!</definedName>
    <definedName name="IV_2" localSheetId="2">#REF!</definedName>
    <definedName name="IV_2" localSheetId="4">#REF!</definedName>
    <definedName name="IV_2" localSheetId="10">#REF!</definedName>
    <definedName name="IV_2" localSheetId="19">#REF!</definedName>
    <definedName name="IV_2" localSheetId="20">#REF!</definedName>
    <definedName name="IV_2">#REF!</definedName>
    <definedName name="IX.2005">#N/A</definedName>
    <definedName name="jakikredyt">[21]nazwy!$E$1:$E$13</definedName>
    <definedName name="jakikredyt3">[40]nazwy!$E$1:$E$15</definedName>
    <definedName name="JanuaryL" localSheetId="2">#REF!</definedName>
    <definedName name="JanuaryL" localSheetId="4">#REF!</definedName>
    <definedName name="JanuaryL" localSheetId="10">#REF!</definedName>
    <definedName name="JanuaryL" localSheetId="19">#REF!</definedName>
    <definedName name="JanuaryL">#REF!</definedName>
    <definedName name="JedenRadekPodSestavou" localSheetId="2">#REF!</definedName>
    <definedName name="JedenRadekPodSestavou" localSheetId="4">#REF!</definedName>
    <definedName name="JedenRadekPodSestavou" localSheetId="10">#REF!</definedName>
    <definedName name="JedenRadekPodSestavou" localSheetId="19">#REF!</definedName>
    <definedName name="JedenRadekPodSestavou">#REF!</definedName>
    <definedName name="JedenRadekPodSestavou_11" localSheetId="2">#REF!</definedName>
    <definedName name="JedenRadekPodSestavou_11" localSheetId="4">#REF!</definedName>
    <definedName name="JedenRadekPodSestavou_11" localSheetId="10">#REF!</definedName>
    <definedName name="JedenRadekPodSestavou_11" localSheetId="19">#REF!</definedName>
    <definedName name="JedenRadekPodSestavou_11">#REF!</definedName>
    <definedName name="JedenRadekPodSestavou_2" localSheetId="2">#REF!</definedName>
    <definedName name="JedenRadekPodSestavou_2" localSheetId="4">#REF!</definedName>
    <definedName name="JedenRadekPodSestavou_2" localSheetId="10">#REF!</definedName>
    <definedName name="JedenRadekPodSestavou_2" localSheetId="19">#REF!</definedName>
    <definedName name="JedenRadekPodSestavou_2">#REF!</definedName>
    <definedName name="JedenRadekPodSestavou_28" localSheetId="2">#REF!</definedName>
    <definedName name="JedenRadekPodSestavou_28" localSheetId="4">#REF!</definedName>
    <definedName name="JedenRadekPodSestavou_28" localSheetId="10">#REF!</definedName>
    <definedName name="JedenRadekPodSestavou_28" localSheetId="19">#REF!</definedName>
    <definedName name="JedenRadekPodSestavou_28">#REF!</definedName>
    <definedName name="JedenRadekVedleSestavy" localSheetId="2">#REF!</definedName>
    <definedName name="JedenRadekVedleSestavy" localSheetId="4">#REF!</definedName>
    <definedName name="JedenRadekVedleSestavy" localSheetId="10">#REF!</definedName>
    <definedName name="JedenRadekVedleSestavy" localSheetId="19">#REF!</definedName>
    <definedName name="JedenRadekVedleSestavy">#REF!</definedName>
    <definedName name="JedenRadekVedleSestavy_11" localSheetId="2">#REF!</definedName>
    <definedName name="JedenRadekVedleSestavy_11" localSheetId="4">#REF!</definedName>
    <definedName name="JedenRadekVedleSestavy_11" localSheetId="10">#REF!</definedName>
    <definedName name="JedenRadekVedleSestavy_11" localSheetId="19">#REF!</definedName>
    <definedName name="JedenRadekVedleSestavy_11">#REF!</definedName>
    <definedName name="JedenRadekVedleSestavy_2" localSheetId="2">#REF!</definedName>
    <definedName name="JedenRadekVedleSestavy_2" localSheetId="4">#REF!</definedName>
    <definedName name="JedenRadekVedleSestavy_2" localSheetId="10">#REF!</definedName>
    <definedName name="JedenRadekVedleSestavy_2" localSheetId="19">#REF!</definedName>
    <definedName name="JedenRadekVedleSestavy_2">#REF!</definedName>
    <definedName name="JedenRadekVedleSestavy_28" localSheetId="2">#REF!</definedName>
    <definedName name="JedenRadekVedleSestavy_28" localSheetId="4">#REF!</definedName>
    <definedName name="JedenRadekVedleSestavy_28" localSheetId="10">#REF!</definedName>
    <definedName name="JedenRadekVedleSestavy_28" localSheetId="19">#REF!</definedName>
    <definedName name="JedenRadekVedleSestavy_28">#REF!</definedName>
    <definedName name="jednostka_raportująca" localSheetId="20">[41]lista!$B$2:$B$3</definedName>
    <definedName name="jednostka_raportująca">[41]lista!$B$2:$B$3</definedName>
    <definedName name="jhskhsfsfsf" localSheetId="2" hidden="1">{"Bilans płatniczy narastająco",#N/A,TRUE,"Bilans płatniczy narastająco"}</definedName>
    <definedName name="jhskhsfsfsf" localSheetId="1" hidden="1">{"Bilans płatniczy narastająco",#N/A,TRUE,"Bilans płatniczy narastająco"}</definedName>
    <definedName name="jhskhsfsfsf" localSheetId="4" hidden="1">{"Bilans płatniczy narastająco",#N/A,TRUE,"Bilans płatniczy narastająco"}</definedName>
    <definedName name="jhskhsfsfsf" hidden="1">{"Bilans płatniczy narastająco",#N/A,TRUE,"Bilans płatniczy narastająco"}</definedName>
    <definedName name="JI" localSheetId="2" hidden="1">{"'BZ SA P&amp;l (fORECAST)'!$A$1:$BR$26"}</definedName>
    <definedName name="JI" localSheetId="1" hidden="1">{"'BZ SA P&amp;l (fORECAST)'!$A$1:$BR$26"}</definedName>
    <definedName name="JI" localSheetId="4" hidden="1">{"'BZ SA P&amp;l (fORECAST)'!$A$1:$BR$26"}</definedName>
    <definedName name="JI" localSheetId="20" hidden="1">{"'BZ SA P&amp;l (fORECAST)'!$A$1:$BR$26"}</definedName>
    <definedName name="JI" hidden="1">{"'BZ SA P&amp;l (fORECAST)'!$A$1:$BR$26"}</definedName>
    <definedName name="JJ">#N/A</definedName>
    <definedName name="jjj" localSheetId="2" hidden="1">{"'BZ SA P&amp;l (fORECAST)'!$A$1:$BR$26"}</definedName>
    <definedName name="jjj" localSheetId="1" hidden="1">{"'BZ SA P&amp;l (fORECAST)'!$A$1:$BR$26"}</definedName>
    <definedName name="jjj" localSheetId="4" hidden="1">{"'BZ SA P&amp;l (fORECAST)'!$A$1:$BR$26"}</definedName>
    <definedName name="jjj" localSheetId="20" hidden="1">{"'BZ SA P&amp;l (fORECAST)'!$A$1:$BR$26"}</definedName>
    <definedName name="jjj" hidden="1">{"'BZ SA P&amp;l (fORECAST)'!$A$1:$BR$26"}</definedName>
    <definedName name="jjjj" localSheetId="2" hidden="1">{"'BZ SA P&amp;l (fORECAST)'!$A$1:$BR$26"}</definedName>
    <definedName name="jjjj" localSheetId="1" hidden="1">{"'BZ SA P&amp;l (fORECAST)'!$A$1:$BR$26"}</definedName>
    <definedName name="jjjj" localSheetId="4" hidden="1">{"'BZ SA P&amp;l (fORECAST)'!$A$1:$BR$26"}</definedName>
    <definedName name="jjjj" localSheetId="20" hidden="1">{"'BZ SA P&amp;l (fORECAST)'!$A$1:$BR$26"}</definedName>
    <definedName name="jjjj" hidden="1">{"'BZ SA P&amp;l (fORECAST)'!$A$1:$BR$26"}</definedName>
    <definedName name="jjjjjj" localSheetId="2" hidden="1">{"'BZ SA P&amp;l (fORECAST)'!$A$1:$BR$26"}</definedName>
    <definedName name="jjjjjj" localSheetId="1" hidden="1">{"'BZ SA P&amp;l (fORECAST)'!$A$1:$BR$26"}</definedName>
    <definedName name="jjjjjj" localSheetId="4" hidden="1">{"'BZ SA P&amp;l (fORECAST)'!$A$1:$BR$26"}</definedName>
    <definedName name="jjjjjj" localSheetId="20" hidden="1">{"'BZ SA P&amp;l (fORECAST)'!$A$1:$BR$26"}</definedName>
    <definedName name="jjjjjj" hidden="1">{"'BZ SA P&amp;l (fORECAST)'!$A$1:$BR$26"}</definedName>
    <definedName name="jjjjjjj" localSheetId="2" hidden="1">{"'BZ SA P&amp;l (fORECAST)'!$A$1:$BR$26"}</definedName>
    <definedName name="jjjjjjj" localSheetId="1" hidden="1">{"'BZ SA P&amp;l (fORECAST)'!$A$1:$BR$26"}</definedName>
    <definedName name="jjjjjjj" localSheetId="4" hidden="1">{"'BZ SA P&amp;l (fORECAST)'!$A$1:$BR$26"}</definedName>
    <definedName name="jjjjjjj" localSheetId="20" hidden="1">{"'BZ SA P&amp;l (fORECAST)'!$A$1:$BR$26"}</definedName>
    <definedName name="jjjjjjj" hidden="1">{"'BZ SA P&amp;l (fORECAST)'!$A$1:$BR$26"}</definedName>
    <definedName name="jkhgjhj" localSheetId="2" hidden="1">{"'BZ SA P&amp;l (fORECAST)'!$A$1:$BR$26"}</definedName>
    <definedName name="jkhgjhj" localSheetId="1" hidden="1">{"'BZ SA P&amp;l (fORECAST)'!$A$1:$BR$26"}</definedName>
    <definedName name="jkhgjhj" localSheetId="4" hidden="1">{"'BZ SA P&amp;l (fORECAST)'!$A$1:$BR$26"}</definedName>
    <definedName name="jkhgjhj" localSheetId="20" hidden="1">{"'BZ SA P&amp;l (fORECAST)'!$A$1:$BR$26"}</definedName>
    <definedName name="jkhgjhj" hidden="1">{"'BZ SA P&amp;l (fORECAST)'!$A$1:$BR$26"}</definedName>
    <definedName name="jkhjkhjk" localSheetId="2" hidden="1">{"'BZ SA P&amp;l (fORECAST)'!$A$1:$BR$26"}</definedName>
    <definedName name="jkhjkhjk" localSheetId="1" hidden="1">{"'BZ SA P&amp;l (fORECAST)'!$A$1:$BR$26"}</definedName>
    <definedName name="jkhjkhjk" localSheetId="4" hidden="1">{"'BZ SA P&amp;l (fORECAST)'!$A$1:$BR$26"}</definedName>
    <definedName name="jkhjkhjk" localSheetId="20" hidden="1">{"'BZ SA P&amp;l (fORECAST)'!$A$1:$BR$26"}</definedName>
    <definedName name="jkhjkhjk" hidden="1">{"'BZ SA P&amp;l (fORECAST)'!$A$1:$BR$26"}</definedName>
    <definedName name="jkm" localSheetId="2" hidden="1">{"'BZ SA P&amp;l (fORECAST)'!$A$1:$BR$26"}</definedName>
    <definedName name="jkm" localSheetId="1" hidden="1">{"'BZ SA P&amp;l (fORECAST)'!$A$1:$BR$26"}</definedName>
    <definedName name="jkm" localSheetId="4" hidden="1">{"'BZ SA P&amp;l (fORECAST)'!$A$1:$BR$26"}</definedName>
    <definedName name="jkm" localSheetId="20" hidden="1">{"'BZ SA P&amp;l (fORECAST)'!$A$1:$BR$26"}</definedName>
    <definedName name="jkm" hidden="1">{"'BZ SA P&amp;l (fORECAST)'!$A$1:$BR$26"}</definedName>
    <definedName name="jksksskss" localSheetId="2" hidden="1">{"'BZ SA P&amp;l (fORECAST)'!$A$1:$BR$26"}</definedName>
    <definedName name="jksksskss" localSheetId="1" hidden="1">{"'BZ SA P&amp;l (fORECAST)'!$A$1:$BR$26"}</definedName>
    <definedName name="jksksskss" localSheetId="4" hidden="1">{"'BZ SA P&amp;l (fORECAST)'!$A$1:$BR$26"}</definedName>
    <definedName name="jksksskss" hidden="1">{"'BZ SA P&amp;l (fORECAST)'!$A$1:$BR$26"}</definedName>
    <definedName name="JPYPLN" localSheetId="2">#REF!</definedName>
    <definedName name="JPYPLN" localSheetId="4">#REF!</definedName>
    <definedName name="JPYPLN" localSheetId="10">#REF!</definedName>
    <definedName name="JPYPLN" localSheetId="19">#REF!</definedName>
    <definedName name="JPYPLN">#REF!</definedName>
    <definedName name="JPYPLN1M" localSheetId="2">#REF!</definedName>
    <definedName name="JPYPLN1M" localSheetId="4">#REF!</definedName>
    <definedName name="JPYPLN1M" localSheetId="10">#REF!</definedName>
    <definedName name="JPYPLN1M" localSheetId="19">#REF!</definedName>
    <definedName name="JPYPLN1M">#REF!</definedName>
    <definedName name="jshhdgsud">#N/A</definedName>
    <definedName name="JulyFC" localSheetId="2">#REF!</definedName>
    <definedName name="JulyFC" localSheetId="4">#REF!</definedName>
    <definedName name="JulyFC" localSheetId="10">#REF!</definedName>
    <definedName name="JulyFC" localSheetId="19">#REF!</definedName>
    <definedName name="JulyFC">#REF!</definedName>
    <definedName name="JulyIC" localSheetId="2">#REF!</definedName>
    <definedName name="JulyIC" localSheetId="4">#REF!</definedName>
    <definedName name="JulyIC" localSheetId="10">#REF!</definedName>
    <definedName name="JulyIC" localSheetId="19">#REF!</definedName>
    <definedName name="JulyIC">#REF!</definedName>
    <definedName name="JulyII" localSheetId="2">#REF!</definedName>
    <definedName name="JulyII" localSheetId="4">#REF!</definedName>
    <definedName name="JulyII" localSheetId="10">#REF!</definedName>
    <definedName name="JulyII" localSheetId="19">#REF!</definedName>
    <definedName name="JulyII">#REF!</definedName>
    <definedName name="JulyL" localSheetId="2">#REF!</definedName>
    <definedName name="JulyL" localSheetId="4">#REF!</definedName>
    <definedName name="JulyL" localSheetId="10">#REF!</definedName>
    <definedName name="JulyL" localSheetId="19">#REF!</definedName>
    <definedName name="JulyL">#REF!</definedName>
    <definedName name="Jun_2003" localSheetId="2">#REF!</definedName>
    <definedName name="Jun_2003" localSheetId="4">#REF!</definedName>
    <definedName name="Jun_2003" localSheetId="10">#REF!</definedName>
    <definedName name="Jun_2003" localSheetId="19">#REF!</definedName>
    <definedName name="Jun_2003">#REF!</definedName>
    <definedName name="JuneL" localSheetId="2">#REF!</definedName>
    <definedName name="JuneL" localSheetId="4">#REF!</definedName>
    <definedName name="JuneL" localSheetId="10">#REF!</definedName>
    <definedName name="JuneL" localSheetId="19">#REF!</definedName>
    <definedName name="JuneL">#REF!</definedName>
    <definedName name="K_11" localSheetId="2">#REF!</definedName>
    <definedName name="K_11" localSheetId="4">#REF!</definedName>
    <definedName name="K_11" localSheetId="10">#REF!</definedName>
    <definedName name="K_11" localSheetId="19">#REF!</definedName>
    <definedName name="K_11" localSheetId="20">#REF!</definedName>
    <definedName name="K_11">#REF!</definedName>
    <definedName name="K_11_1" localSheetId="2">#REF!</definedName>
    <definedName name="K_11_1" localSheetId="4">#REF!</definedName>
    <definedName name="K_11_1" localSheetId="10">#REF!</definedName>
    <definedName name="K_11_1" localSheetId="19">#REF!</definedName>
    <definedName name="K_11_1" localSheetId="20">#REF!</definedName>
    <definedName name="K_11_1">#REF!</definedName>
    <definedName name="K_11_2" localSheetId="2">#REF!</definedName>
    <definedName name="K_11_2" localSheetId="4">#REF!</definedName>
    <definedName name="K_11_2" localSheetId="10">#REF!</definedName>
    <definedName name="K_11_2" localSheetId="19">#REF!</definedName>
    <definedName name="K_11_2" localSheetId="20">#REF!</definedName>
    <definedName name="K_11_2">#REF!</definedName>
    <definedName name="K_310305" localSheetId="2">#REF!</definedName>
    <definedName name="K_310305" localSheetId="4">#REF!</definedName>
    <definedName name="K_310305" localSheetId="10">#REF!</definedName>
    <definedName name="K_310305" localSheetId="19">#REF!</definedName>
    <definedName name="K_310305" localSheetId="20">#REF!</definedName>
    <definedName name="K_310305">#REF!</definedName>
    <definedName name="K_310306" localSheetId="2">#REF!</definedName>
    <definedName name="K_310306" localSheetId="4">#REF!</definedName>
    <definedName name="K_310306" localSheetId="10">#REF!</definedName>
    <definedName name="K_310306" localSheetId="19">#REF!</definedName>
    <definedName name="K_310306" localSheetId="20">#REF!</definedName>
    <definedName name="K_310306">#REF!</definedName>
    <definedName name="K_311204" localSheetId="2">#REF!</definedName>
    <definedName name="K_311204" localSheetId="4">#REF!</definedName>
    <definedName name="K_311204" localSheetId="10">#REF!</definedName>
    <definedName name="K_311204" localSheetId="19">#REF!</definedName>
    <definedName name="K_311204" localSheetId="20">#REF!</definedName>
    <definedName name="K_311204">#REF!</definedName>
    <definedName name="K_311205" localSheetId="2">#REF!</definedName>
    <definedName name="K_311205" localSheetId="4">#REF!</definedName>
    <definedName name="K_311205" localSheetId="10">#REF!</definedName>
    <definedName name="K_311205" localSheetId="19">#REF!</definedName>
    <definedName name="K_311205" localSheetId="20">#REF!</definedName>
    <definedName name="K_311205">#REF!</definedName>
    <definedName name="K_N42">'[42]Kapitały (2)'!$A$4:$F$18</definedName>
    <definedName name="K_N43">'[42]Kapitały (2)'!$A$21:$C$65</definedName>
    <definedName name="K_N44">'[42]Kapitały (2)'!$A$68:$B$78</definedName>
    <definedName name="K_PF" localSheetId="2">[43]Kapitały!#REF!</definedName>
    <definedName name="K_PF" localSheetId="5">[43]Kapitały!#REF!</definedName>
    <definedName name="K_PF" localSheetId="1">[43]Kapitały!#REF!</definedName>
    <definedName name="K_PF" localSheetId="4">[43]Kapitały!#REF!</definedName>
    <definedName name="K_PF" localSheetId="10">[43]Kapitały!#REF!</definedName>
    <definedName name="K_PF" localSheetId="19">[43]Kapitały!#REF!</definedName>
    <definedName name="K_PF" localSheetId="20">[43]Kapitały!#REF!</definedName>
    <definedName name="K_PF">[43]Kapitały!#REF!</definedName>
    <definedName name="kap_skons2" localSheetId="2">'[18]kapitaly skons'!#REF!</definedName>
    <definedName name="kap_skons2" localSheetId="5">'[18]kapitaly skons'!#REF!</definedName>
    <definedName name="kap_skons2" localSheetId="4">'[18]kapitaly skons'!#REF!</definedName>
    <definedName name="kap_skons2" localSheetId="10">'[18]kapitaly skons'!#REF!</definedName>
    <definedName name="kap_skons2" localSheetId="19">'[18]kapitaly skons'!#REF!</definedName>
    <definedName name="kap_skons2" localSheetId="20">'[18]kapitaly skons'!#REF!</definedName>
    <definedName name="kap_skons2">'[18]kapitaly skons'!#REF!</definedName>
    <definedName name="Kapiatły_skons" localSheetId="2">#REF!</definedName>
    <definedName name="Kapiatły_skons" localSheetId="4">#REF!</definedName>
    <definedName name="Kapiatły_skons" localSheetId="10">#REF!</definedName>
    <definedName name="Kapiatły_skons" localSheetId="19">#REF!</definedName>
    <definedName name="Kapiatły_skons" localSheetId="20">#REF!</definedName>
    <definedName name="Kapiatły_skons">#REF!</definedName>
    <definedName name="kapitaly_0607" localSheetId="2">#REF!</definedName>
    <definedName name="kapitaly_0607" localSheetId="4">#REF!</definedName>
    <definedName name="kapitaly_0607" localSheetId="10">#REF!</definedName>
    <definedName name="kapitaly_0607" localSheetId="19">#REF!</definedName>
    <definedName name="kapitaly_0607">#REF!</definedName>
    <definedName name="kapitaly_0608" localSheetId="2">#REF!</definedName>
    <definedName name="kapitaly_0608" localSheetId="4">#REF!</definedName>
    <definedName name="kapitaly_0608" localSheetId="10">#REF!</definedName>
    <definedName name="kapitaly_0608" localSheetId="19">#REF!</definedName>
    <definedName name="kapitaly_0608">#REF!</definedName>
    <definedName name="kapitaly_1207" localSheetId="2">#REF!</definedName>
    <definedName name="kapitaly_1207" localSheetId="4">#REF!</definedName>
    <definedName name="kapitaly_1207" localSheetId="10">#REF!</definedName>
    <definedName name="kapitaly_1207" localSheetId="19">#REF!</definedName>
    <definedName name="kapitaly_1207">#REF!</definedName>
    <definedName name="kapitały_skons0608" localSheetId="2">'[18]kapitaly skons'!#REF!</definedName>
    <definedName name="kapitały_skons0608" localSheetId="5">'[18]kapitaly skons'!#REF!</definedName>
    <definedName name="kapitały_skons0608" localSheetId="4">'[18]kapitaly skons'!#REF!</definedName>
    <definedName name="kapitały_skons0608" localSheetId="10">'[18]kapitaly skons'!#REF!</definedName>
    <definedName name="kapitały_skons0608" localSheetId="19">'[18]kapitaly skons'!#REF!</definedName>
    <definedName name="kapitały_skons0608" localSheetId="20">'[18]kapitaly skons'!#REF!</definedName>
    <definedName name="kapitały_skons0608">'[18]kapitaly skons'!#REF!</definedName>
    <definedName name="kk">#N/A</definedName>
    <definedName name="kkkkkkkk">[2]!kkkkkkkk</definedName>
    <definedName name="KL_WSK_ROK" localSheetId="2">#REF!</definedName>
    <definedName name="KL_WSK_ROK" localSheetId="4">#REF!</definedName>
    <definedName name="KL_WSK_ROK" localSheetId="10">#REF!</definedName>
    <definedName name="KL_WSK_ROK" localSheetId="19">#REF!</definedName>
    <definedName name="KL_WSK_ROK" localSheetId="20">#REF!</definedName>
    <definedName name="KL_WSK_ROK">#REF!</definedName>
    <definedName name="Komentarz">[44]lista!$J$2:$J$100</definedName>
    <definedName name="koncentracja_branz0606" localSheetId="2">'[45]branże 2008'!#REF!</definedName>
    <definedName name="koncentracja_branz0606" localSheetId="4">'[45]branże 2008'!#REF!</definedName>
    <definedName name="koncentracja_branz0606" localSheetId="10">'[45]branże 2008'!#REF!</definedName>
    <definedName name="koncentracja_branz0606" localSheetId="19">'[45]branże 2008'!#REF!</definedName>
    <definedName name="koncentracja_branz0606">'[45]branże 2008'!#REF!</definedName>
    <definedName name="Koncentracja_geogr0606" localSheetId="2">'[45]regiony 06.08'!#REF!</definedName>
    <definedName name="Koncentracja_geogr0606" localSheetId="4">'[45]regiony 06.08'!#REF!</definedName>
    <definedName name="Koncentracja_geogr0606" localSheetId="10">'[45]regiony 06.08'!#REF!</definedName>
    <definedName name="Koncentracja_geogr0606" localSheetId="19">'[45]regiony 06.08'!#REF!</definedName>
    <definedName name="Koncentracja_geogr0606">'[45]regiony 06.08'!#REF!</definedName>
    <definedName name="koniec_FBN019_4" localSheetId="2">#REF!</definedName>
    <definedName name="koniec_FBN019_4" localSheetId="4">#REF!</definedName>
    <definedName name="koniec_FBN019_4" localSheetId="10">#REF!</definedName>
    <definedName name="koniec_FBN019_4" localSheetId="19">#REF!</definedName>
    <definedName name="koniec_FBN019_4">#REF!</definedName>
    <definedName name="koniec_FBN019_6" localSheetId="2">#REF!</definedName>
    <definedName name="koniec_FBN019_6" localSheetId="4">#REF!</definedName>
    <definedName name="koniec_FBN019_6" localSheetId="10">#REF!</definedName>
    <definedName name="koniec_FBN019_6" localSheetId="19">#REF!</definedName>
    <definedName name="koniec_FBN019_6">#REF!</definedName>
    <definedName name="koniec_FBN019_7" localSheetId="2">#REF!</definedName>
    <definedName name="koniec_FBN019_7" localSheetId="4">#REF!</definedName>
    <definedName name="koniec_FBN019_7" localSheetId="10">#REF!</definedName>
    <definedName name="koniec_FBN019_7" localSheetId="19">#REF!</definedName>
    <definedName name="koniec_FBN019_7">#REF!</definedName>
    <definedName name="koniec_FBN019_8" localSheetId="2">#REF!</definedName>
    <definedName name="koniec_FBN019_8" localSheetId="4">#REF!</definedName>
    <definedName name="koniec_FBN019_8" localSheetId="10">#REF!</definedName>
    <definedName name="koniec_FBN019_8" localSheetId="19">#REF!</definedName>
    <definedName name="koniec_FBN019_8">#REF!</definedName>
    <definedName name="koniec_FBN020_2" localSheetId="2">#REF!</definedName>
    <definedName name="koniec_FBN020_2" localSheetId="4">#REF!</definedName>
    <definedName name="koniec_FBN020_2" localSheetId="10">#REF!</definedName>
    <definedName name="koniec_FBN020_2" localSheetId="19">#REF!</definedName>
    <definedName name="koniec_FBN020_2">#REF!</definedName>
    <definedName name="koniec_FIN004A" localSheetId="2">'[34]FIN004A i 4B'!#REF!</definedName>
    <definedName name="koniec_FIN004A" localSheetId="4">'[34]FIN004A i 4B'!#REF!</definedName>
    <definedName name="koniec_FIN004A" localSheetId="10">'[34]FIN004A i 4B'!#REF!</definedName>
    <definedName name="koniec_FIN004A" localSheetId="19">'[34]FIN004A i 4B'!#REF!</definedName>
    <definedName name="koniec_FIN004A">'[34]FIN004A i 4B'!#REF!</definedName>
    <definedName name="koniec_FIN005_1" localSheetId="2">#REF!</definedName>
    <definedName name="koniec_FIN005_1" localSheetId="4">#REF!</definedName>
    <definedName name="koniec_FIN005_1" localSheetId="10">#REF!</definedName>
    <definedName name="koniec_FIN005_1" localSheetId="19">#REF!</definedName>
    <definedName name="koniec_FIN005_1">#REF!</definedName>
    <definedName name="KONSOL2000M" localSheetId="2">#REF!</definedName>
    <definedName name="KONSOL2000M" localSheetId="4">#REF!</definedName>
    <definedName name="KONSOL2000M" localSheetId="10">#REF!</definedName>
    <definedName name="KONSOL2000M" localSheetId="19">#REF!</definedName>
    <definedName name="KONSOL2000M">#REF!</definedName>
    <definedName name="KONSOL2000Y" localSheetId="2">#REF!</definedName>
    <definedName name="KONSOL2000Y" localSheetId="4">#REF!</definedName>
    <definedName name="KONSOL2000Y" localSheetId="10">#REF!</definedName>
    <definedName name="KONSOL2000Y" localSheetId="19">#REF!</definedName>
    <definedName name="KONSOL2000Y">#REF!</definedName>
    <definedName name="Kontrpartne" localSheetId="20">[46]lista!$B$2:$B$20</definedName>
    <definedName name="Kontrpartne">[46]lista!$B$2:$B$20</definedName>
    <definedName name="Kontrpartner" localSheetId="20">[22]lista!$B$2:$B$212</definedName>
    <definedName name="Kontrpartner">[22]lista!$B$2:$B$212</definedName>
    <definedName name="KOPIA" localSheetId="2">'[5]wybrane dane finansowe 1'!#REF!</definedName>
    <definedName name="KOPIA" localSheetId="4">'[5]wybrane dane finansowe 1'!#REF!</definedName>
    <definedName name="KOPIA" localSheetId="10">'[5]wybrane dane finansowe 1'!#REF!</definedName>
    <definedName name="KOPIA" localSheetId="19">'[5]wybrane dane finansowe 1'!#REF!</definedName>
    <definedName name="KOPIA" localSheetId="20">'[5]wybrane dane finansowe 1'!#REF!</definedName>
    <definedName name="KOPIA">'[5]wybrane dane finansowe 1'!#REF!</definedName>
    <definedName name="Koszty_działania_banku" localSheetId="2">#REF!</definedName>
    <definedName name="Koszty_działania_banku" localSheetId="4">#REF!</definedName>
    <definedName name="Koszty_działania_banku" localSheetId="10">#REF!</definedName>
    <definedName name="Koszty_działania_banku" localSheetId="19">#REF!</definedName>
    <definedName name="Koszty_działania_banku" localSheetId="20">#REF!</definedName>
    <definedName name="Koszty_działania_banku">#REF!</definedName>
    <definedName name="Koszty_pracownicze" localSheetId="2">#REF!</definedName>
    <definedName name="Koszty_pracownicze" localSheetId="4">#REF!</definedName>
    <definedName name="Koszty_pracownicze" localSheetId="10">#REF!</definedName>
    <definedName name="Koszty_pracownicze" localSheetId="19">#REF!</definedName>
    <definedName name="Koszty_pracownicze" localSheetId="20">#REF!</definedName>
    <definedName name="Koszty_pracownicze">#REF!</definedName>
    <definedName name="KS_062006" localSheetId="2">#REF!</definedName>
    <definedName name="KS_062006" localSheetId="4">#REF!</definedName>
    <definedName name="KS_062006" localSheetId="10">#REF!</definedName>
    <definedName name="KS_062006" localSheetId="19">#REF!</definedName>
    <definedName name="KS_062006">#REF!</definedName>
    <definedName name="KS_300905" localSheetId="2">#REF!</definedName>
    <definedName name="KS_300905" localSheetId="4">#REF!</definedName>
    <definedName name="KS_300905" localSheetId="10">#REF!</definedName>
    <definedName name="KS_300905" localSheetId="19">#REF!</definedName>
    <definedName name="KS_300905" localSheetId="20">#REF!</definedName>
    <definedName name="KS_300905">#REF!</definedName>
    <definedName name="KS_30092005" localSheetId="2">#REF!</definedName>
    <definedName name="KS_30092005" localSheetId="4">#REF!</definedName>
    <definedName name="KS_30092005" localSheetId="10">#REF!</definedName>
    <definedName name="KS_30092005" localSheetId="19">#REF!</definedName>
    <definedName name="KS_30092005" localSheetId="20">#REF!</definedName>
    <definedName name="KS_30092005">#REF!</definedName>
    <definedName name="KS_310305" localSheetId="2">#REF!</definedName>
    <definedName name="KS_310305" localSheetId="4">#REF!</definedName>
    <definedName name="KS_310305" localSheetId="10">#REF!</definedName>
    <definedName name="KS_310305" localSheetId="19">#REF!</definedName>
    <definedName name="KS_310305" localSheetId="20">#REF!</definedName>
    <definedName name="KS_310305">#REF!</definedName>
    <definedName name="KS_310306" localSheetId="2">#REF!</definedName>
    <definedName name="KS_310306" localSheetId="4">#REF!</definedName>
    <definedName name="KS_310306" localSheetId="10">#REF!</definedName>
    <definedName name="KS_310306" localSheetId="19">#REF!</definedName>
    <definedName name="KS_310306" localSheetId="20">#REF!</definedName>
    <definedName name="KS_310306">#REF!</definedName>
    <definedName name="KS_311204" localSheetId="2">#REF!</definedName>
    <definedName name="KS_311204" localSheetId="4">#REF!</definedName>
    <definedName name="KS_311204" localSheetId="10">#REF!</definedName>
    <definedName name="KS_311204" localSheetId="19">#REF!</definedName>
    <definedName name="KS_311204" localSheetId="20">#REF!</definedName>
    <definedName name="KS_311204">#REF!</definedName>
    <definedName name="KS_311205" localSheetId="2">#REF!</definedName>
    <definedName name="KS_311205" localSheetId="4">#REF!</definedName>
    <definedName name="KS_311205" localSheetId="10">#REF!</definedName>
    <definedName name="KS_311205" localSheetId="19">#REF!</definedName>
    <definedName name="KS_311205" localSheetId="20">#REF!</definedName>
    <definedName name="KS_311205">#REF!</definedName>
    <definedName name="KW_MB2004" localSheetId="2">#REF!</definedName>
    <definedName name="KW_MB2004" localSheetId="4">#REF!</definedName>
    <definedName name="KW_MB2004" localSheetId="10">#REF!</definedName>
    <definedName name="KW_MB2004" localSheetId="19">#REF!</definedName>
    <definedName name="KW_MB2004" localSheetId="20">#REF!</definedName>
    <definedName name="KW_MB2004">#REF!</definedName>
    <definedName name="kwiecień_bez_FIAT" localSheetId="2">BS!kwiecień_bez_FIAT</definedName>
    <definedName name="kwiecień_bez_FIAT" localSheetId="1">#N/A</definedName>
    <definedName name="kwiecień_bez_FIAT" localSheetId="4">'Przychody prowizyjne'!kwiecień_bez_FIAT</definedName>
    <definedName name="kwiecień_bez_FIAT" localSheetId="20">#N/A</definedName>
    <definedName name="kwiecień_bez_FIAT">BS!kwiecień_bez_FIAT</definedName>
    <definedName name="L">#N/A</definedName>
    <definedName name="LANG">[32]Słownik!$A$2</definedName>
    <definedName name="LBI" localSheetId="2">#REF!</definedName>
    <definedName name="LBI" localSheetId="4">#REF!</definedName>
    <definedName name="LBI" localSheetId="10">#REF!</definedName>
    <definedName name="LBI" localSheetId="19">#REF!</definedName>
    <definedName name="LBI">#REF!</definedName>
    <definedName name="LFI" localSheetId="2">#REF!</definedName>
    <definedName name="LFI" localSheetId="4">#REF!</definedName>
    <definedName name="LFI" localSheetId="10">#REF!</definedName>
    <definedName name="LFI" localSheetId="19">#REF!</definedName>
    <definedName name="LFI">#REF!</definedName>
    <definedName name="LIB_Month" localSheetId="2">OFFSET(#REF!,0,#REF!,1,13)</definedName>
    <definedName name="LIB_Month" localSheetId="4">OFFSET(#REF!,0,#REF!,1,13)</definedName>
    <definedName name="LIB_Month" localSheetId="10">OFFSET(#REF!,0,#REF!,1,13)</definedName>
    <definedName name="LIB_Month" localSheetId="19">OFFSET(#REF!,0,#REF!,1,13)</definedName>
    <definedName name="LIB_Month">OFFSET(#REF!,0,#REF!,1,13)</definedName>
    <definedName name="LIB_MortgageFX" localSheetId="2">OFFSET(#REF!,0,#REF!,1,13)</definedName>
    <definedName name="LIB_MortgageFX" localSheetId="4">OFFSET(#REF!,0,#REF!,1,13)</definedName>
    <definedName name="LIB_MortgageFX" localSheetId="10">OFFSET(#REF!,0,#REF!,1,13)</definedName>
    <definedName name="LIB_MortgageFX" localSheetId="19">OFFSET(#REF!,0,#REF!,1,13)</definedName>
    <definedName name="LIB_MortgageFX">OFFSET(#REF!,0,#REF!,1,13)</definedName>
    <definedName name="LIB_MortgagePLN" localSheetId="2">OFFSET(#REF!,0,#REF!,1,13)</definedName>
    <definedName name="LIB_MortgagePLN" localSheetId="4">OFFSET(#REF!,0,#REF!,1,13)</definedName>
    <definedName name="LIB_MortgagePLN" localSheetId="10">OFFSET(#REF!,0,#REF!,1,13)</definedName>
    <definedName name="LIB_MortgagePLN" localSheetId="19">OFFSET(#REF!,0,#REF!,1,13)</definedName>
    <definedName name="LIB_MortgagePLN">OFFSET(#REF!,0,#REF!,1,13)</definedName>
    <definedName name="LIB_PS" localSheetId="2">OFFSET(#REF!,0,#REF!,1,13)</definedName>
    <definedName name="LIB_PS" localSheetId="4">OFFSET(#REF!,0,#REF!,1,13)</definedName>
    <definedName name="LIB_PS" localSheetId="10">OFFSET(#REF!,0,#REF!,1,13)</definedName>
    <definedName name="LIB_PS" localSheetId="19">OFFSET(#REF!,0,#REF!,1,13)</definedName>
    <definedName name="LIB_PS">OFFSET(#REF!,0,#REF!,1,13)</definedName>
    <definedName name="LIB_SCL" localSheetId="2">OFFSET(#REF!,0,#REF!,1,13)</definedName>
    <definedName name="LIB_SCL" localSheetId="4">OFFSET(#REF!,0,#REF!,1,13)</definedName>
    <definedName name="LIB_SCL" localSheetId="10">OFFSET(#REF!,0,#REF!,1,13)</definedName>
    <definedName name="LIB_SCL" localSheetId="19">OFFSET(#REF!,0,#REF!,1,13)</definedName>
    <definedName name="LIB_SCL">OFFSET(#REF!,0,#REF!,1,13)</definedName>
    <definedName name="LIB_Secured" localSheetId="2">OFFSET(#REF!,0,#REF!,1,13)</definedName>
    <definedName name="LIB_Secured" localSheetId="4">OFFSET(#REF!,0,#REF!,1,13)</definedName>
    <definedName name="LIB_Secured" localSheetId="10">OFFSET(#REF!,0,#REF!,1,13)</definedName>
    <definedName name="LIB_Secured" localSheetId="19">OFFSET(#REF!,0,#REF!,1,13)</definedName>
    <definedName name="LIB_Secured">OFFSET(#REF!,0,#REF!,1,13)</definedName>
    <definedName name="LIBM_MortgageFX" localSheetId="2">OFFSET(#REF!,0,#REF!,1,13)</definedName>
    <definedName name="LIBM_MortgageFX" localSheetId="4">OFFSET(#REF!,0,#REF!,1,13)</definedName>
    <definedName name="LIBM_MortgageFX" localSheetId="10">OFFSET(#REF!,0,#REF!,1,13)</definedName>
    <definedName name="LIBM_MortgageFX" localSheetId="19">OFFSET(#REF!,0,#REF!,1,13)</definedName>
    <definedName name="LIBM_MortgageFX">OFFSET(#REF!,0,#REF!,1,13)</definedName>
    <definedName name="LIBM_MortgagePLN" localSheetId="2">OFFSET(#REF!,0,#REF!,1,13)</definedName>
    <definedName name="LIBM_MortgagePLN" localSheetId="4">OFFSET(#REF!,0,#REF!,1,13)</definedName>
    <definedName name="LIBM_MortgagePLN" localSheetId="10">OFFSET(#REF!,0,#REF!,1,13)</definedName>
    <definedName name="LIBM_MortgagePLN" localSheetId="19">OFFSET(#REF!,0,#REF!,1,13)</definedName>
    <definedName name="LIBM_MortgagePLN">OFFSET(#REF!,0,#REF!,1,13)</definedName>
    <definedName name="LIBM_PS" localSheetId="2">OFFSET(#REF!,0,#REF!,1,13)</definedName>
    <definedName name="LIBM_PS" localSheetId="4">OFFSET(#REF!,0,#REF!,1,13)</definedName>
    <definedName name="LIBM_PS" localSheetId="10">OFFSET(#REF!,0,#REF!,1,13)</definedName>
    <definedName name="LIBM_PS" localSheetId="19">OFFSET(#REF!,0,#REF!,1,13)</definedName>
    <definedName name="LIBM_PS">OFFSET(#REF!,0,#REF!,1,13)</definedName>
    <definedName name="LIBM_SCL" localSheetId="2">OFFSET(#REF!,0,#REF!,1,13)</definedName>
    <definedName name="LIBM_SCL" localSheetId="4">OFFSET(#REF!,0,#REF!,1,13)</definedName>
    <definedName name="LIBM_SCL" localSheetId="10">OFFSET(#REF!,0,#REF!,1,13)</definedName>
    <definedName name="LIBM_SCL" localSheetId="19">OFFSET(#REF!,0,#REF!,1,13)</definedName>
    <definedName name="LIBM_SCL">OFFSET(#REF!,0,#REF!,1,13)</definedName>
    <definedName name="LIBM_Secured" localSheetId="2">OFFSET(#REF!,0,#REF!,1,13)</definedName>
    <definedName name="LIBM_Secured" localSheetId="4">OFFSET(#REF!,0,#REF!,1,13)</definedName>
    <definedName name="LIBM_Secured" localSheetId="10">OFFSET(#REF!,0,#REF!,1,13)</definedName>
    <definedName name="LIBM_Secured" localSheetId="19">OFFSET(#REF!,0,#REF!,1,13)</definedName>
    <definedName name="LIBM_Secured">OFFSET(#REF!,0,#REF!,1,13)</definedName>
    <definedName name="liczba_nagrod" localSheetId="2">#REF!</definedName>
    <definedName name="liczba_nagrod" localSheetId="4">#REF!</definedName>
    <definedName name="liczba_nagrod" localSheetId="10">#REF!</definedName>
    <definedName name="liczba_nagrod" localSheetId="19">#REF!</definedName>
    <definedName name="liczba_nagrod" localSheetId="20">#REF!</definedName>
    <definedName name="liczba_nagrod">#REF!</definedName>
    <definedName name="liczbanagrod2008" localSheetId="2">#REF!</definedName>
    <definedName name="liczbanagrod2008" localSheetId="4">#REF!</definedName>
    <definedName name="liczbanagrod2008" localSheetId="10">#REF!</definedName>
    <definedName name="liczbanagrod2008" localSheetId="19">#REF!</definedName>
    <definedName name="liczbanagrod2008" localSheetId="20">#REF!</definedName>
    <definedName name="liczbanagrod2008">#REF!</definedName>
    <definedName name="Link" localSheetId="2">#REF!</definedName>
    <definedName name="Link" localSheetId="4">#REF!</definedName>
    <definedName name="Link" localSheetId="10">#REF!</definedName>
    <definedName name="Link" localSheetId="19">#REF!</definedName>
    <definedName name="Link" localSheetId="20">#REF!</definedName>
    <definedName name="Link">#REF!</definedName>
    <definedName name="lip" localSheetId="2">BS!lip</definedName>
    <definedName name="lip" localSheetId="1">#N/A</definedName>
    <definedName name="lip" localSheetId="4">'Przychody prowizyjne'!lip</definedName>
    <definedName name="lip" localSheetId="20">#N/A</definedName>
    <definedName name="lip">BS!lip</definedName>
    <definedName name="Lista">[47]SEGMENTY!$H$5:$H$7</definedName>
    <definedName name="lista_jednostek">[48]jednostki_biznesowe!$A$2:$A$22</definedName>
    <definedName name="lista_podzial_podmiotowy" localSheetId="2">#REF!</definedName>
    <definedName name="lista_podzial_podmiotowy" localSheetId="4">#REF!</definedName>
    <definedName name="lista_podzial_podmiotowy" localSheetId="10">#REF!</definedName>
    <definedName name="lista_podzial_podmiotowy" localSheetId="19">#REF!</definedName>
    <definedName name="lista_podzial_podmiotowy">#REF!</definedName>
    <definedName name="lk">#N/A</definedName>
    <definedName name="lklj" localSheetId="2">#REF!</definedName>
    <definedName name="lklj" localSheetId="4">#REF!</definedName>
    <definedName name="lklj" localSheetId="10">#REF!</definedName>
    <definedName name="lklj" localSheetId="19">#REF!</definedName>
    <definedName name="lklj">#REF!</definedName>
    <definedName name="ll" localSheetId="20">'[49]Noty bilans'!$A$49:$C$61</definedName>
    <definedName name="ll">'[49]Noty bilans'!$A$49:$C$61</definedName>
    <definedName name="lll">#N/A</definedName>
    <definedName name="llll" localSheetId="20">'[49]Noty bilans'!$A$149:$C$180</definedName>
    <definedName name="llll">'[49]Noty bilans'!$A$149:$C$180</definedName>
    <definedName name="lllll">#N/A</definedName>
    <definedName name="LPI" localSheetId="2">#REF!</definedName>
    <definedName name="LPI" localSheetId="4">#REF!</definedName>
    <definedName name="LPI" localSheetId="10">#REF!</definedName>
    <definedName name="LPI" localSheetId="19">#REF!</definedName>
    <definedName name="LPI">#REF!</definedName>
    <definedName name="M" localSheetId="2">#REF!</definedName>
    <definedName name="M" localSheetId="4">#REF!</definedName>
    <definedName name="M" localSheetId="10">#REF!</definedName>
    <definedName name="M" localSheetId="19">#REF!</definedName>
    <definedName name="M">#REF!</definedName>
    <definedName name="M_MarginFX">OFFSET([27]ML!$Z$49,0,[27]ML!$Y$2,1,13)</definedName>
    <definedName name="M_MarginPLN">OFFSET([27]ML!$Z$48,0,[27]ML!$Y$2,1,13)</definedName>
    <definedName name="M_MarginTotal">OFFSET([27]ML!$Z$47,0,[27]ML!$Y$2,1,13)</definedName>
    <definedName name="M_NB_FX_BMargin" localSheetId="2">OFFSET(#REF!,0,#REF!,1,13)</definedName>
    <definedName name="M_NB_FX_BMargin" localSheetId="4">OFFSET(#REF!,0,#REF!,1,13)</definedName>
    <definedName name="M_NB_FX_BMargin" localSheetId="10">OFFSET(#REF!,0,#REF!,1,13)</definedName>
    <definedName name="M_NB_FX_BMargin" localSheetId="19">OFFSET(#REF!,0,#REF!,1,13)</definedName>
    <definedName name="M_NB_FX_BMargin">OFFSET(#REF!,0,#REF!,1,13)</definedName>
    <definedName name="M_NB_FX_EOP">OFFSET([26]ML!$Z$55,0,[26]ML!$Y$2,1,13)</definedName>
    <definedName name="M_NB_FX_Margin">OFFSET([26]ML!$Z$60,0,[26]ML!$Y$2,1,13)</definedName>
    <definedName name="M_NB_PLN_BMargin" localSheetId="2">OFFSET(#REF!,0,#REF!,1,13)</definedName>
    <definedName name="M_NB_PLN_BMargin" localSheetId="4">OFFSET(#REF!,0,#REF!,1,13)</definedName>
    <definedName name="M_NB_PLN_BMargin" localSheetId="10">OFFSET(#REF!,0,#REF!,1,13)</definedName>
    <definedName name="M_NB_PLN_BMargin" localSheetId="19">OFFSET(#REF!,0,#REF!,1,13)</definedName>
    <definedName name="M_NB_PLN_BMargin">OFFSET(#REF!,0,#REF!,1,13)</definedName>
    <definedName name="M_NB_PLN_EOP">OFFSET([26]ML!$Z$41,0,[26]ML!$Y$2,1,13)</definedName>
    <definedName name="M_NB_PLN_Margin">OFFSET([26]ML!$Z$46,0,[26]ML!$Y$2,1,13)</definedName>
    <definedName name="mar" localSheetId="2" hidden="1">{"'BZ SA P&amp;l (fORECAST)'!$A$1:$BR$26"}</definedName>
    <definedName name="mar" localSheetId="1" hidden="1">{"'BZ SA P&amp;l (fORECAST)'!$A$1:$BR$26"}</definedName>
    <definedName name="mar" localSheetId="4" hidden="1">{"'BZ SA P&amp;l (fORECAST)'!$A$1:$BR$26"}</definedName>
    <definedName name="mar" localSheetId="20" hidden="1">{"'BZ SA P&amp;l (fORECAST)'!$A$1:$BR$26"}</definedName>
    <definedName name="mar" hidden="1">{"'BZ SA P&amp;l (fORECAST)'!$A$1:$BR$26"}</definedName>
    <definedName name="Mar_2003" localSheetId="2">#REF!</definedName>
    <definedName name="Mar_2003" localSheetId="4">#REF!</definedName>
    <definedName name="Mar_2003" localSheetId="10">#REF!</definedName>
    <definedName name="Mar_2003" localSheetId="19">#REF!</definedName>
    <definedName name="Mar_2003">#REF!</definedName>
    <definedName name="MarchL" localSheetId="2">#REF!</definedName>
    <definedName name="MarchL" localSheetId="4">#REF!</definedName>
    <definedName name="MarchL" localSheetId="10">#REF!</definedName>
    <definedName name="MarchL" localSheetId="19">#REF!</definedName>
    <definedName name="MarchL">#REF!</definedName>
    <definedName name="masternotes_allfirst" localSheetId="2">[19]S.P.23!#REF!</definedName>
    <definedName name="masternotes_allfirst" localSheetId="4">[19]S.P.23!#REF!</definedName>
    <definedName name="masternotes_allfirst" localSheetId="10">[19]S.P.23!#REF!</definedName>
    <definedName name="masternotes_allfirst" localSheetId="19">[19]S.P.23!#REF!</definedName>
    <definedName name="masternotes_allfirst">[19]S.P.23!#REF!</definedName>
    <definedName name="masternotes_allfirst_percent" localSheetId="2">[19]S.P.23!#REF!</definedName>
    <definedName name="masternotes_allfirst_percent" localSheetId="4">[19]S.P.23!#REF!</definedName>
    <definedName name="masternotes_allfirst_percent" localSheetId="10">[19]S.P.23!#REF!</definedName>
    <definedName name="masternotes_allfirst_percent" localSheetId="19">[19]S.P.23!#REF!</definedName>
    <definedName name="masternotes_allfirst_percent">[19]S.P.23!#REF!</definedName>
    <definedName name="MaxOblastTabulky" localSheetId="2">#REF!</definedName>
    <definedName name="MaxOblastTabulky" localSheetId="4">#REF!</definedName>
    <definedName name="MaxOblastTabulky" localSheetId="10">#REF!</definedName>
    <definedName name="MaxOblastTabulky" localSheetId="19">#REF!</definedName>
    <definedName name="MaxOblastTabulky">#REF!</definedName>
    <definedName name="MaxOblastTabulky_11" localSheetId="2">#REF!</definedName>
    <definedName name="MaxOblastTabulky_11" localSheetId="4">#REF!</definedName>
    <definedName name="MaxOblastTabulky_11" localSheetId="10">#REF!</definedName>
    <definedName name="MaxOblastTabulky_11" localSheetId="19">#REF!</definedName>
    <definedName name="MaxOblastTabulky_11">#REF!</definedName>
    <definedName name="MaxOblastTabulky_2" localSheetId="2">#REF!</definedName>
    <definedName name="MaxOblastTabulky_2" localSheetId="4">#REF!</definedName>
    <definedName name="MaxOblastTabulky_2" localSheetId="10">#REF!</definedName>
    <definedName name="MaxOblastTabulky_2" localSheetId="19">#REF!</definedName>
    <definedName name="MaxOblastTabulky_2">#REF!</definedName>
    <definedName name="MaxOblastTabulky_28" localSheetId="2">#REF!</definedName>
    <definedName name="MaxOblastTabulky_28" localSheetId="4">#REF!</definedName>
    <definedName name="MaxOblastTabulky_28" localSheetId="10">#REF!</definedName>
    <definedName name="MaxOblastTabulky_28" localSheetId="19">#REF!</definedName>
    <definedName name="MaxOblastTabulky_28">#REF!</definedName>
    <definedName name="MayL" localSheetId="2">#REF!</definedName>
    <definedName name="MayL" localSheetId="4">#REF!</definedName>
    <definedName name="MayL" localSheetId="10">#REF!</definedName>
    <definedName name="MayL" localSheetId="19">#REF!</definedName>
    <definedName name="MayL">#REF!</definedName>
    <definedName name="met_kon" localSheetId="2">#REF!</definedName>
    <definedName name="met_kon" localSheetId="4">#REF!</definedName>
    <definedName name="met_kon" localSheetId="10">#REF!</definedName>
    <definedName name="met_kon" localSheetId="19">#REF!</definedName>
    <definedName name="met_kon" localSheetId="20">#REF!</definedName>
    <definedName name="met_kon">#REF!</definedName>
    <definedName name="METODA_KONSOLIDACJI" localSheetId="2">#REF!</definedName>
    <definedName name="METODA_KONSOLIDACJI" localSheetId="4">#REF!</definedName>
    <definedName name="METODA_KONSOLIDACJI" localSheetId="10">#REF!</definedName>
    <definedName name="METODA_KONSOLIDACJI" localSheetId="19">#REF!</definedName>
    <definedName name="METODA_KONSOLIDACJI" localSheetId="20">#REF!</definedName>
    <definedName name="METODA_KONSOLIDACJI">#REF!</definedName>
    <definedName name="mies">[50]PB2009!$C$2</definedName>
    <definedName name="miesiące" localSheetId="2">#REF!</definedName>
    <definedName name="miesiące" localSheetId="4">#REF!</definedName>
    <definedName name="miesiące" localSheetId="10">#REF!</definedName>
    <definedName name="miesiące" localSheetId="19">#REF!</definedName>
    <definedName name="miesiące" localSheetId="20">#REF!</definedName>
    <definedName name="miesiące">#REF!</definedName>
    <definedName name="Miesiące_krótkie">[51]START!$C$46:$D$57</definedName>
    <definedName name="MIKA" localSheetId="2">#REF!</definedName>
    <definedName name="MIKA" localSheetId="4">#REF!</definedName>
    <definedName name="MIKA" localSheetId="10">#REF!</definedName>
    <definedName name="MIKA" localSheetId="19">#REF!</definedName>
    <definedName name="MIKA">#REF!</definedName>
    <definedName name="mist" localSheetId="2" hidden="1">{"'BZ SA P&amp;l (fORECAST)'!$A$1:$BR$26"}</definedName>
    <definedName name="mist" localSheetId="1" hidden="1">{"'BZ SA P&amp;l (fORECAST)'!$A$1:$BR$26"}</definedName>
    <definedName name="mist" localSheetId="4" hidden="1">{"'BZ SA P&amp;l (fORECAST)'!$A$1:$BR$26"}</definedName>
    <definedName name="mist" localSheetId="20" hidden="1">{"'BZ SA P&amp;l (fORECAST)'!$A$1:$BR$26"}</definedName>
    <definedName name="mist" hidden="1">{"'BZ SA P&amp;l (fORECAST)'!$A$1:$BR$26"}</definedName>
    <definedName name="mist2" localSheetId="2" hidden="1">{"'BZ SA P&amp;l (fORECAST)'!$A$1:$BR$26"}</definedName>
    <definedName name="mist2" localSheetId="1" hidden="1">{"'BZ SA P&amp;l (fORECAST)'!$A$1:$BR$26"}</definedName>
    <definedName name="mist2" localSheetId="4" hidden="1">{"'BZ SA P&amp;l (fORECAST)'!$A$1:$BR$26"}</definedName>
    <definedName name="mist2" hidden="1">{"'BZ SA P&amp;l (fORECAST)'!$A$1:$BR$26"}</definedName>
    <definedName name="mkttrad" localSheetId="2">[19]S.P.20!#REF!</definedName>
    <definedName name="mkttrad" localSheetId="4">[19]S.P.20!#REF!</definedName>
    <definedName name="mkttrad" localSheetId="10">[19]S.P.20!#REF!</definedName>
    <definedName name="mkttrad" localSheetId="19">[19]S.P.20!#REF!</definedName>
    <definedName name="mkttrad">[19]S.P.20!#REF!</definedName>
    <definedName name="mm" localSheetId="2">BS!mm</definedName>
    <definedName name="mm" localSheetId="1">#N/A</definedName>
    <definedName name="mm" localSheetId="4">'Przychody prowizyjne'!mm</definedName>
    <definedName name="mm" localSheetId="20">#N/A</definedName>
    <definedName name="mm">BS!mm</definedName>
    <definedName name="mmm" localSheetId="2">BS!mmm</definedName>
    <definedName name="mmm" localSheetId="1">#N/A</definedName>
    <definedName name="mmm" localSheetId="4">'Przychody prowizyjne'!mmm</definedName>
    <definedName name="mmm" localSheetId="20">#N/A</definedName>
    <definedName name="mmm">BS!mmm</definedName>
    <definedName name="mmmm" localSheetId="2">BS!mmmm</definedName>
    <definedName name="mmmm" localSheetId="1">#N/A</definedName>
    <definedName name="mmmm" localSheetId="4">'Przychody prowizyjne'!mmmm</definedName>
    <definedName name="mmmm" localSheetId="20">#N/A</definedName>
    <definedName name="mmmm">BS!mmmm</definedName>
    <definedName name="mmmmm" localSheetId="2">BS!mmmmm</definedName>
    <definedName name="mmmmm" localSheetId="1">#N/A</definedName>
    <definedName name="mmmmm" localSheetId="4">'Przychody prowizyjne'!mmmmm</definedName>
    <definedName name="mmmmm" localSheetId="20">#N/A</definedName>
    <definedName name="mmmmm">BS!mmmmm</definedName>
    <definedName name="mmmmmmmmmmmmmmmmmmmmmmmmmmm">#N/A</definedName>
    <definedName name="Module2.Dialog1_Button3_Click">[2]!Module2.Dialog1_Button3_Click</definedName>
    <definedName name="month" localSheetId="2">#REF!</definedName>
    <definedName name="month" localSheetId="4">#REF!</definedName>
    <definedName name="month" localSheetId="10">#REF!</definedName>
    <definedName name="month" localSheetId="19">#REF!</definedName>
    <definedName name="month" localSheetId="20">#REF!</definedName>
    <definedName name="month">#REF!</definedName>
    <definedName name="Month_to_Date_Result_Br" localSheetId="2">#REF!</definedName>
    <definedName name="Month_to_Date_Result_Br" localSheetId="4">#REF!</definedName>
    <definedName name="Month_to_Date_Result_Br" localSheetId="10">#REF!</definedName>
    <definedName name="Month_to_Date_Result_Br" localSheetId="19">#REF!</definedName>
    <definedName name="Month_to_Date_Result_Br">#REF!</definedName>
    <definedName name="Month_to_Date_Result_Ccy" localSheetId="2">#REF!</definedName>
    <definedName name="Month_to_Date_Result_Ccy" localSheetId="4">#REF!</definedName>
    <definedName name="Month_to_Date_Result_Ccy" localSheetId="10">#REF!</definedName>
    <definedName name="Month_to_Date_Result_Ccy" localSheetId="19">#REF!</definedName>
    <definedName name="Month_to_Date_Result_Ccy">#REF!</definedName>
    <definedName name="Month_to_Date_Result_Cno" localSheetId="2">#REF!</definedName>
    <definedName name="Month_to_Date_Result_Cno" localSheetId="4">#REF!</definedName>
    <definedName name="Month_to_Date_Result_Cno" localSheetId="10">#REF!</definedName>
    <definedName name="Month_to_Date_Result_Cno" localSheetId="19">#REF!</definedName>
    <definedName name="Month_to_Date_Result_Cno">#REF!</definedName>
    <definedName name="Month_to_Date_Result_Date" localSheetId="2">#REF!</definedName>
    <definedName name="Month_to_Date_Result_Date" localSheetId="4">#REF!</definedName>
    <definedName name="Month_to_Date_Result_Date" localSheetId="10">#REF!</definedName>
    <definedName name="Month_to_Date_Result_Date" localSheetId="19">#REF!</definedName>
    <definedName name="Month_to_Date_Result_Date">#REF!</definedName>
    <definedName name="Month_to_Date_Result_Description" localSheetId="2">#REF!</definedName>
    <definedName name="Month_to_Date_Result_Description" localSheetId="4">#REF!</definedName>
    <definedName name="Month_to_Date_Result_Description" localSheetId="10">#REF!</definedName>
    <definedName name="Month_to_Date_Result_Description" localSheetId="19">#REF!</definedName>
    <definedName name="Month_to_Date_Result_Description">#REF!</definedName>
    <definedName name="Month_to_Date_Result_Invtype" localSheetId="2">#REF!</definedName>
    <definedName name="Month_to_Date_Result_Invtype" localSheetId="4">#REF!</definedName>
    <definedName name="Month_to_Date_Result_Invtype" localSheetId="10">#REF!</definedName>
    <definedName name="Month_to_Date_Result_Invtype" localSheetId="19">#REF!</definedName>
    <definedName name="Month_to_Date_Result_Invtype">#REF!</definedName>
    <definedName name="Month_to_Date_Result_Issuedate" localSheetId="2">#REF!</definedName>
    <definedName name="Month_to_Date_Result_Issuedate" localSheetId="4">#REF!</definedName>
    <definedName name="Month_to_Date_Result_Issuedate" localSheetId="10">#REF!</definedName>
    <definedName name="Month_to_Date_Result_Issuedate" localSheetId="19">#REF!</definedName>
    <definedName name="Month_to_Date_Result_Issuedate">#REF!</definedName>
    <definedName name="Month_to_Date_Result_Issuer" localSheetId="2">#REF!</definedName>
    <definedName name="Month_to_Date_Result_Issuer" localSheetId="4">#REF!</definedName>
    <definedName name="Month_to_Date_Result_Issuer" localSheetId="10">#REF!</definedName>
    <definedName name="Month_to_Date_Result_Issuer" localSheetId="19">#REF!</definedName>
    <definedName name="Month_to_Date_Result_Issuer">#REF!</definedName>
    <definedName name="Month_to_Date_Result_Matdate" localSheetId="2">#REF!</definedName>
    <definedName name="Month_to_Date_Result_Matdate" localSheetId="4">#REF!</definedName>
    <definedName name="Month_to_Date_Result_Matdate" localSheetId="10">#REF!</definedName>
    <definedName name="Month_to_Date_Result_Matdate" localSheetId="19">#REF!</definedName>
    <definedName name="Month_to_Date_Result_Matdate">#REF!</definedName>
    <definedName name="Month_to_Date_Result_Next_Month_End" localSheetId="2">#REF!</definedName>
    <definedName name="Month_to_Date_Result_Next_Month_End" localSheetId="4">#REF!</definedName>
    <definedName name="Month_to_Date_Result_Next_Month_End" localSheetId="10">#REF!</definedName>
    <definedName name="Month_to_Date_Result_Next_Month_End" localSheetId="19">#REF!</definedName>
    <definedName name="Month_to_Date_Result_Next_Month_End">#REF!</definedName>
    <definedName name="Month_to_Date_Result_Opics_Realised_Pl" localSheetId="2">#REF!</definedName>
    <definedName name="Month_to_Date_Result_Opics_Realised_Pl" localSheetId="4">#REF!</definedName>
    <definedName name="Month_to_Date_Result_Opics_Realised_Pl" localSheetId="10">#REF!</definedName>
    <definedName name="Month_to_Date_Result_Opics_Realised_Pl" localSheetId="19">#REF!</definedName>
    <definedName name="Month_to_Date_Result_Opics_Realised_Pl">#REF!</definedName>
    <definedName name="Month_to_Date_Result_Port" localSheetId="2">#REF!</definedName>
    <definedName name="Month_to_Date_Result_Port" localSheetId="4">#REF!</definedName>
    <definedName name="Month_to_Date_Result_Port" localSheetId="10">#REF!</definedName>
    <definedName name="Month_to_Date_Result_Port" localSheetId="19">#REF!</definedName>
    <definedName name="Month_to_Date_Result_Port">#REF!</definedName>
    <definedName name="Month_to_Date_Result_Prev_Month_End" localSheetId="2">#REF!</definedName>
    <definedName name="Month_to_Date_Result_Prev_Month_End" localSheetId="4">#REF!</definedName>
    <definedName name="Month_to_Date_Result_Prev_Month_End" localSheetId="10">#REF!</definedName>
    <definedName name="Month_to_Date_Result_Prev_Month_End" localSheetId="19">#REF!</definedName>
    <definedName name="Month_to_Date_Result_Prev_Month_End">#REF!</definedName>
    <definedName name="Month_to_Date_Result_Prodtype" localSheetId="2">#REF!</definedName>
    <definedName name="Month_to_Date_Result_Prodtype" localSheetId="4">#REF!</definedName>
    <definedName name="Month_to_Date_Result_Prodtype" localSheetId="10">#REF!</definedName>
    <definedName name="Month_to_Date_Result_Prodtype" localSheetId="19">#REF!</definedName>
    <definedName name="Month_to_Date_Result_Prodtype">#REF!</definedName>
    <definedName name="Month_to_Date_Result_Product" localSheetId="2">#REF!</definedName>
    <definedName name="Month_to_Date_Result_Product" localSheetId="4">#REF!</definedName>
    <definedName name="Month_to_Date_Result_Product" localSheetId="10">#REF!</definedName>
    <definedName name="Month_to_Date_Result_Product" localSheetId="19">#REF!</definedName>
    <definedName name="Month_to_Date_Result_Product">#REF!</definedName>
    <definedName name="Month_to_Date_Result_Purc_Disc_Prem_Todate" localSheetId="2">#REF!</definedName>
    <definedName name="Month_to_Date_Result_Purc_Disc_Prem_Todate" localSheetId="4">#REF!</definedName>
    <definedName name="Month_to_Date_Result_Purc_Disc_Prem_Todate" localSheetId="10">#REF!</definedName>
    <definedName name="Month_to_Date_Result_Purc_Disc_Prem_Todate" localSheetId="19">#REF!</definedName>
    <definedName name="Month_to_Date_Result_Purc_Disc_Prem_Todate">#REF!</definedName>
    <definedName name="Month_to_Date_Result_Purc_Disc_Prem_Today" localSheetId="2">#REF!</definedName>
    <definedName name="Month_to_Date_Result_Purc_Disc_Prem_Today" localSheetId="4">#REF!</definedName>
    <definedName name="Month_to_Date_Result_Purc_Disc_Prem_Today" localSheetId="10">#REF!</definedName>
    <definedName name="Month_to_Date_Result_Purc_Disc_Prem_Today" localSheetId="19">#REF!</definedName>
    <definedName name="Month_to_Date_Result_Purc_Disc_Prem_Today">#REF!</definedName>
    <definedName name="Month_to_Date_Result_Purc_Qty_Todate" localSheetId="2">#REF!</definedName>
    <definedName name="Month_to_Date_Result_Purc_Qty_Todate" localSheetId="4">#REF!</definedName>
    <definedName name="Month_to_Date_Result_Purc_Qty_Todate" localSheetId="10">#REF!</definedName>
    <definedName name="Month_to_Date_Result_Purc_Qty_Todate" localSheetId="19">#REF!</definedName>
    <definedName name="Month_to_Date_Result_Purc_Qty_Todate">#REF!</definedName>
    <definedName name="Month_to_Date_Result_Purc_Qty_Today" localSheetId="2">#REF!</definedName>
    <definedName name="Month_to_Date_Result_Purc_Qty_Today" localSheetId="4">#REF!</definedName>
    <definedName name="Month_to_Date_Result_Purc_Qty_Today" localSheetId="10">#REF!</definedName>
    <definedName name="Month_to_Date_Result_Purc_Qty_Today" localSheetId="19">#REF!</definedName>
    <definedName name="Month_to_Date_Result_Purc_Qty_Today">#REF!</definedName>
    <definedName name="Month_to_Date_Result_Purchint_Purch_Todate" localSheetId="2">#REF!</definedName>
    <definedName name="Month_to_Date_Result_Purchint_Purch_Todate" localSheetId="4">#REF!</definedName>
    <definedName name="Month_to_Date_Result_Purchint_Purch_Todate" localSheetId="10">#REF!</definedName>
    <definedName name="Month_to_Date_Result_Purchint_Purch_Todate" localSheetId="19">#REF!</definedName>
    <definedName name="Month_to_Date_Result_Purchint_Purch_Todate">#REF!</definedName>
    <definedName name="Month_to_Date_Result_Purchint_Purch_Today" localSheetId="2">#REF!</definedName>
    <definedName name="Month_to_Date_Result_Purchint_Purch_Today" localSheetId="4">#REF!</definedName>
    <definedName name="Month_to_Date_Result_Purchint_Purch_Today" localSheetId="10">#REF!</definedName>
    <definedName name="Month_to_Date_Result_Purchint_Purch_Today" localSheetId="19">#REF!</definedName>
    <definedName name="Month_to_Date_Result_Purchint_Purch_Today">#REF!</definedName>
    <definedName name="Month_to_Date_Result_Purchint_Sale_Todate" localSheetId="2">#REF!</definedName>
    <definedName name="Month_to_Date_Result_Purchint_Sale_Todate" localSheetId="4">#REF!</definedName>
    <definedName name="Month_to_Date_Result_Purchint_Sale_Todate" localSheetId="10">#REF!</definedName>
    <definedName name="Month_to_Date_Result_Purchint_Sale_Todate" localSheetId="19">#REF!</definedName>
    <definedName name="Month_to_Date_Result_Purchint_Sale_Todate">#REF!</definedName>
    <definedName name="Month_to_Date_Result_Purchint_Sale_Today" localSheetId="2">#REF!</definedName>
    <definedName name="Month_to_Date_Result_Purchint_Sale_Today" localSheetId="4">#REF!</definedName>
    <definedName name="Month_to_Date_Result_Purchint_Sale_Today" localSheetId="10">#REF!</definedName>
    <definedName name="Month_to_Date_Result_Purchint_Sale_Today" localSheetId="19">#REF!</definedName>
    <definedName name="Month_to_Date_Result_Purchint_Sale_Today">#REF!</definedName>
    <definedName name="Month_to_Date_Result_Qty_Calc" localSheetId="2">#REF!</definedName>
    <definedName name="Month_to_Date_Result_Qty_Calc" localSheetId="4">#REF!</definedName>
    <definedName name="Month_to_Date_Result_Qty_Calc" localSheetId="10">#REF!</definedName>
    <definedName name="Month_to_Date_Result_Qty_Calc" localSheetId="19">#REF!</definedName>
    <definedName name="Month_to_Date_Result_Qty_Calc">#REF!</definedName>
    <definedName name="Month_to_Date_Result_Sale_Disc_Prem_Today" localSheetId="2">#REF!</definedName>
    <definedName name="Month_to_Date_Result_Sale_Disc_Prem_Today" localSheetId="4">#REF!</definedName>
    <definedName name="Month_to_Date_Result_Sale_Disc_Prem_Today" localSheetId="10">#REF!</definedName>
    <definedName name="Month_to_Date_Result_Sale_Disc_Prem_Today" localSheetId="19">#REF!</definedName>
    <definedName name="Month_to_Date_Result_Sale_Disc_Prem_Today">#REF!</definedName>
    <definedName name="Month_to_Date_Result_Sale_Qty_Todate" localSheetId="2">#REF!</definedName>
    <definedName name="Month_to_Date_Result_Sale_Qty_Todate" localSheetId="4">#REF!</definedName>
    <definedName name="Month_to_Date_Result_Sale_Qty_Todate" localSheetId="10">#REF!</definedName>
    <definedName name="Month_to_Date_Result_Sale_Qty_Todate" localSheetId="19">#REF!</definedName>
    <definedName name="Month_to_Date_Result_Sale_Qty_Todate">#REF!</definedName>
    <definedName name="Month_to_Date_Result_Sale_Qty_Today" localSheetId="2">#REF!</definedName>
    <definedName name="Month_to_Date_Result_Sale_Qty_Today" localSheetId="4">#REF!</definedName>
    <definedName name="Month_to_Date_Result_Sale_Qty_Today" localSheetId="10">#REF!</definedName>
    <definedName name="Month_to_Date_Result_Sale_Qty_Today" localSheetId="19">#REF!</definedName>
    <definedName name="Month_to_Date_Result_Sale_Qty_Today">#REF!</definedName>
    <definedName name="Month_to_Date_Result_Secid" localSheetId="2">#REF!</definedName>
    <definedName name="Month_to_Date_Result_Secid" localSheetId="4">#REF!</definedName>
    <definedName name="Month_to_Date_Result_Secid" localSheetId="10">#REF!</definedName>
    <definedName name="Month_to_Date_Result_Secid" localSheetId="19">#REF!</definedName>
    <definedName name="Month_to_Date_Result_Secid">#REF!</definedName>
    <definedName name="Month_to_Date_Result_Short_Ind" localSheetId="2">#REF!</definedName>
    <definedName name="Month_to_Date_Result_Short_Ind" localSheetId="4">#REF!</definedName>
    <definedName name="Month_to_Date_Result_Short_Ind" localSheetId="10">#REF!</definedName>
    <definedName name="Month_to_Date_Result_Short_Ind" localSheetId="19">#REF!</definedName>
    <definedName name="Month_to_Date_Result_Short_Ind">#REF!</definedName>
    <definedName name="Month_to_Date_Result_Spw" localSheetId="2">#REF!</definedName>
    <definedName name="Month_to_Date_Result_Spw" localSheetId="4">#REF!</definedName>
    <definedName name="Month_to_Date_Result_Spw" localSheetId="10">#REF!</definedName>
    <definedName name="Month_to_Date_Result_Spw" localSheetId="19">#REF!</definedName>
    <definedName name="Month_to_Date_Result_Spw">#REF!</definedName>
    <definedName name="MortgageBudget">OFFSET([27]ML!$Z$7,0,[27]ML!$Y$2,1,13)</definedName>
    <definedName name="MortgageFX">OFFSET([27]ML!$Z$5,0,[27]ML!$Y$2,1,13)</definedName>
    <definedName name="MortgageMonth">OFFSET([27]ML!$Z$1,0,[27]ML!$Y$2,1,13)</definedName>
    <definedName name="MortgagePLN">OFFSET([27]ML!$Z$4,0,[27]ML!$Y$2,1,13)</definedName>
    <definedName name="MortgageUnused">OFFSET([27]ML!$Z$6,0,[27]ML!$Y$2,1,13)</definedName>
    <definedName name="motable" localSheetId="2">#REF!</definedName>
    <definedName name="motable" localSheetId="4">#REF!</definedName>
    <definedName name="motable" localSheetId="10">#REF!</definedName>
    <definedName name="motable" localSheetId="19">#REF!</definedName>
    <definedName name="motable" localSheetId="20">#REF!</definedName>
    <definedName name="motable">#REF!</definedName>
    <definedName name="Movements" localSheetId="2">#REF!</definedName>
    <definedName name="Movements" localSheetId="4">#REF!</definedName>
    <definedName name="Movements" localSheetId="10">#REF!</definedName>
    <definedName name="Movements" localSheetId="19">#REF!</definedName>
    <definedName name="Movements" localSheetId="20">#REF!</definedName>
    <definedName name="Movements">#REF!</definedName>
    <definedName name="MOVTAX" localSheetId="2">#REF!</definedName>
    <definedName name="MOVTAX" localSheetId="4">#REF!</definedName>
    <definedName name="MOVTAX" localSheetId="10">#REF!</definedName>
    <definedName name="MOVTAX" localSheetId="19">#REF!</definedName>
    <definedName name="MOVTAX">#REF!</definedName>
    <definedName name="MPK" localSheetId="2">#REF!</definedName>
    <definedName name="MPK" localSheetId="4">#REF!</definedName>
    <definedName name="MPK" localSheetId="10">#REF!</definedName>
    <definedName name="MPK" localSheetId="19">#REF!</definedName>
    <definedName name="MPK">#REF!</definedName>
    <definedName name="N_25" localSheetId="2">'[52]Noty bilans 26'!#REF!</definedName>
    <definedName name="N_25" localSheetId="4">'[52]Noty bilans 26'!#REF!</definedName>
    <definedName name="N_25" localSheetId="10">'[52]Noty bilans 26'!#REF!</definedName>
    <definedName name="N_25" localSheetId="19">'[52]Noty bilans 26'!#REF!</definedName>
    <definedName name="N_25">'[52]Noty bilans 26'!#REF!</definedName>
    <definedName name="N_LAN">[53]X!$I$1</definedName>
    <definedName name="N_MON">[53]X!$D$1</definedName>
    <definedName name="N24_1" localSheetId="2">#REF!</definedName>
    <definedName name="N24_1" localSheetId="4">#REF!</definedName>
    <definedName name="N24_1" localSheetId="10">#REF!</definedName>
    <definedName name="N24_1" localSheetId="19">#REF!</definedName>
    <definedName name="N24_1">#REF!</definedName>
    <definedName name="N24_2" localSheetId="2">#REF!</definedName>
    <definedName name="N24_2" localSheetId="4">#REF!</definedName>
    <definedName name="N24_2" localSheetId="10">#REF!</definedName>
    <definedName name="N24_2" localSheetId="19">#REF!</definedName>
    <definedName name="N24_2">#REF!</definedName>
    <definedName name="NAA">[10]AA!$A$1:$AG$123</definedName>
    <definedName name="NAAZ">[10]AAZ!$A$1:$AG$123</definedName>
    <definedName name="NAE">[54]AE!$A$2:$AA$177</definedName>
    <definedName name="NAEZ">[54]AEZ!$A$2:$AA$177</definedName>
    <definedName name="NAGI">[10]AGI!$A$1:$AG$123</definedName>
    <definedName name="Nagrody2007" localSheetId="2">#REF!</definedName>
    <definedName name="Nagrody2007" localSheetId="4">#REF!</definedName>
    <definedName name="Nagrody2007" localSheetId="10">#REF!</definedName>
    <definedName name="Nagrody2007" localSheetId="19">#REF!</definedName>
    <definedName name="Nagrody2007" localSheetId="20">#REF!</definedName>
    <definedName name="Nagrody2007">#REF!</definedName>
    <definedName name="Należności" localSheetId="2">#REF!</definedName>
    <definedName name="Należności" localSheetId="4">#REF!</definedName>
    <definedName name="Należności" localSheetId="10">#REF!</definedName>
    <definedName name="Należności" localSheetId="19">#REF!</definedName>
    <definedName name="Należności">#REF!</definedName>
    <definedName name="Należności_od_banków" localSheetId="2">#REF!</definedName>
    <definedName name="Należności_od_banków" localSheetId="4">#REF!</definedName>
    <definedName name="Należności_od_banków" localSheetId="10">#REF!</definedName>
    <definedName name="Należności_od_banków" localSheetId="19">#REF!</definedName>
    <definedName name="Należności_od_banków" localSheetId="20">#REF!</definedName>
    <definedName name="Należności_od_banków">#REF!</definedName>
    <definedName name="Należności_od_klientów" localSheetId="2">#REF!</definedName>
    <definedName name="Należności_od_klientów" localSheetId="4">#REF!</definedName>
    <definedName name="Należności_od_klientów" localSheetId="10">#REF!</definedName>
    <definedName name="Należności_od_klientów" localSheetId="19">#REF!</definedName>
    <definedName name="Należności_od_klientów" localSheetId="20">#REF!</definedName>
    <definedName name="Należności_od_klientów">#REF!</definedName>
    <definedName name="NAM">[55]AM!$A$1:$AA$313</definedName>
    <definedName name="Name_of_entity07" localSheetId="2">#REF!</definedName>
    <definedName name="Name_of_entity07" localSheetId="4">#REF!</definedName>
    <definedName name="Name_of_entity07" localSheetId="10">#REF!</definedName>
    <definedName name="Name_of_entity07" localSheetId="19">#REF!</definedName>
    <definedName name="Name_of_entity07">#REF!</definedName>
    <definedName name="Name_of_entity08" localSheetId="2">#REF!</definedName>
    <definedName name="Name_of_entity08" localSheetId="4">#REF!</definedName>
    <definedName name="Name_of_entity08" localSheetId="10">#REF!</definedName>
    <definedName name="Name_of_entity08" localSheetId="19">#REF!</definedName>
    <definedName name="Name_of_entity08">#REF!</definedName>
    <definedName name="NAMTF">[55]AMTF!$A$1:$AA$312</definedName>
    <definedName name="NAN">[10]AN!$A$1:$AG$123</definedName>
    <definedName name="NANE">[54]ANE!$A$2:$AA$177</definedName>
    <definedName name="NAO">[10]AO!$A$1:$AG$123</definedName>
    <definedName name="NAOD">[10]AOD!$A$1:$AG$123</definedName>
    <definedName name="NAOE">[10]AOE!$A$1:$AG$123</definedName>
    <definedName name="NAOK">[10]AOK!$A$1:$AG$123</definedName>
    <definedName name="NAPA">[10]APA!$A$1:$AG$123</definedName>
    <definedName name="NASE">[10]ASE!$A$1:$AG$123</definedName>
    <definedName name="NASW">[10]ASW!$A$1:$AG$123</definedName>
    <definedName name="NASWEZ">[54]ASWEZ!$A$2:$AF$238</definedName>
    <definedName name="NAVIP">[54]AVIP!$A$2:$AB$213</definedName>
    <definedName name="NAZ">[10]AZ!$A$1:$AG$123</definedName>
    <definedName name="nazwa">[21]nazwy!$A$1</definedName>
    <definedName name="NazwaWierszyGrupa">[56]Słownik!$A$1:$C$32</definedName>
    <definedName name="NazwyMiesięcyKrótkie">[53]Słownik!$E$1:$F$12</definedName>
    <definedName name="NazwyMiesięcyPełne">[53]Słownik!$H$1:$I$12</definedName>
    <definedName name="NazwyWierszyGrupa">[53]Słownik!$A$1:$C$32</definedName>
    <definedName name="NB_21a" localSheetId="2">#REF!</definedName>
    <definedName name="NB_21a" localSheetId="4">#REF!</definedName>
    <definedName name="NB_21a" localSheetId="10">#REF!</definedName>
    <definedName name="NB_21a" localSheetId="19">#REF!</definedName>
    <definedName name="NB_21a">#REF!</definedName>
    <definedName name="NB_23stowarzyszone" localSheetId="2">#REF!</definedName>
    <definedName name="NB_23stowarzyszone" localSheetId="4">#REF!</definedName>
    <definedName name="NB_23stowarzyszone" localSheetId="10">#REF!</definedName>
    <definedName name="NB_23stowarzyszone" localSheetId="19">#REF!</definedName>
    <definedName name="NB_23stowarzyszone">#REF!</definedName>
    <definedName name="NB_30a" localSheetId="2">'[43]Noty bilans'!#REF!</definedName>
    <definedName name="NB_30a" localSheetId="5">'[43]Noty bilans'!#REF!</definedName>
    <definedName name="NB_30a" localSheetId="1">'[43]Noty bilans'!#REF!</definedName>
    <definedName name="NB_30a" localSheetId="4">'[43]Noty bilans'!#REF!</definedName>
    <definedName name="NB_30a" localSheetId="10">'[43]Noty bilans'!#REF!</definedName>
    <definedName name="NB_30a" localSheetId="19">'[43]Noty bilans'!#REF!</definedName>
    <definedName name="NB_30a" localSheetId="20">'[43]Noty bilans'!#REF!</definedName>
    <definedName name="NB_30a">'[43]Noty bilans'!#REF!</definedName>
    <definedName name="NB_33r" localSheetId="2">#REF!</definedName>
    <definedName name="NB_33r" localSheetId="4">#REF!</definedName>
    <definedName name="NB_33r" localSheetId="10">#REF!</definedName>
    <definedName name="NB_33r" localSheetId="19">#REF!</definedName>
    <definedName name="NB_33r">#REF!</definedName>
    <definedName name="NB_N16" localSheetId="2">#REF!</definedName>
    <definedName name="NB_N16" localSheetId="4">#REF!</definedName>
    <definedName name="NB_N16" localSheetId="10">#REF!</definedName>
    <definedName name="NB_N16" localSheetId="19">#REF!</definedName>
    <definedName name="NB_N16">#REF!</definedName>
    <definedName name="NB_N17" localSheetId="2">#REF!</definedName>
    <definedName name="NB_N17" localSheetId="4">#REF!</definedName>
    <definedName name="NB_N17" localSheetId="10">#REF!</definedName>
    <definedName name="NB_N17" localSheetId="19">#REF!</definedName>
    <definedName name="NB_N17">#REF!</definedName>
    <definedName name="NB_N18" localSheetId="2">'[45]Noty bilans'!#REF!</definedName>
    <definedName name="NB_N18" localSheetId="4">'[45]Noty bilans'!#REF!</definedName>
    <definedName name="NB_N18" localSheetId="10">'[45]Noty bilans'!#REF!</definedName>
    <definedName name="NB_N18" localSheetId="19">'[45]Noty bilans'!#REF!</definedName>
    <definedName name="NB_N18">'[45]Noty bilans'!#REF!</definedName>
    <definedName name="NB_N19" localSheetId="2">'[49]Noty bilans'!#REF!</definedName>
    <definedName name="NB_N19" localSheetId="5">'[49]Noty bilans'!#REF!</definedName>
    <definedName name="NB_N19" localSheetId="1">'[49]Noty bilans'!#REF!</definedName>
    <definedName name="NB_N19" localSheetId="4">'[49]Noty bilans'!#REF!</definedName>
    <definedName name="NB_N19" localSheetId="10">'[49]Noty bilans'!#REF!</definedName>
    <definedName name="NB_N19" localSheetId="19">'[49]Noty bilans'!#REF!</definedName>
    <definedName name="NB_N19" localSheetId="20">'[49]Noty bilans'!#REF!</definedName>
    <definedName name="NB_N19">'[49]Noty bilans'!#REF!</definedName>
    <definedName name="NB_N20" localSheetId="2">#REF!</definedName>
    <definedName name="NB_N20" localSheetId="4">#REF!</definedName>
    <definedName name="NB_N20" localSheetId="10">#REF!</definedName>
    <definedName name="NB_N20" localSheetId="19">#REF!</definedName>
    <definedName name="NB_N20">#REF!</definedName>
    <definedName name="NB_N21" localSheetId="2">#REF!</definedName>
    <definedName name="NB_N21" localSheetId="4">#REF!</definedName>
    <definedName name="NB_N21" localSheetId="10">#REF!</definedName>
    <definedName name="NB_N21" localSheetId="19">#REF!</definedName>
    <definedName name="NB_N21">#REF!</definedName>
    <definedName name="NB_N22" localSheetId="2">#REF!</definedName>
    <definedName name="NB_N22" localSheetId="4">#REF!</definedName>
    <definedName name="NB_N22" localSheetId="10">#REF!</definedName>
    <definedName name="NB_N22" localSheetId="19">#REF!</definedName>
    <definedName name="NB_N22">#REF!</definedName>
    <definedName name="NB_N22r" localSheetId="2">#REF!</definedName>
    <definedName name="NB_N22r" localSheetId="4">#REF!</definedName>
    <definedName name="NB_N22r" localSheetId="10">#REF!</definedName>
    <definedName name="NB_N22r" localSheetId="19">#REF!</definedName>
    <definedName name="NB_N22r">#REF!</definedName>
    <definedName name="NB_N23" localSheetId="2">#REF!</definedName>
    <definedName name="NB_N23" localSheetId="4">#REF!</definedName>
    <definedName name="NB_N23" localSheetId="10">#REF!</definedName>
    <definedName name="NB_N23" localSheetId="19">#REF!</definedName>
    <definedName name="NB_N23">#REF!</definedName>
    <definedName name="NB_N24" localSheetId="2">#REF!</definedName>
    <definedName name="NB_N24" localSheetId="4">#REF!</definedName>
    <definedName name="NB_N24" localSheetId="10">#REF!</definedName>
    <definedName name="NB_N24" localSheetId="19">#REF!</definedName>
    <definedName name="NB_N24">#REF!</definedName>
    <definedName name="NB_N25" localSheetId="2">#REF!</definedName>
    <definedName name="NB_N25" localSheetId="4">#REF!</definedName>
    <definedName name="NB_N25" localSheetId="10">#REF!</definedName>
    <definedName name="NB_N25" localSheetId="19">#REF!</definedName>
    <definedName name="NB_N25">#REF!</definedName>
    <definedName name="NB_N26" localSheetId="2">#REF!</definedName>
    <definedName name="NB_N26" localSheetId="4">#REF!</definedName>
    <definedName name="NB_N26" localSheetId="10">#REF!</definedName>
    <definedName name="NB_N26" localSheetId="19">#REF!</definedName>
    <definedName name="NB_N26">#REF!</definedName>
    <definedName name="NB_N27" localSheetId="2">#REF!</definedName>
    <definedName name="NB_N27" localSheetId="4">#REF!</definedName>
    <definedName name="NB_N27" localSheetId="10">#REF!</definedName>
    <definedName name="NB_N27" localSheetId="19">#REF!</definedName>
    <definedName name="NB_N27">#REF!</definedName>
    <definedName name="NB_N28" localSheetId="2">#REF!</definedName>
    <definedName name="NB_N28" localSheetId="4">#REF!</definedName>
    <definedName name="NB_N28" localSheetId="10">#REF!</definedName>
    <definedName name="NB_N28" localSheetId="19">#REF!</definedName>
    <definedName name="NB_N28">#REF!</definedName>
    <definedName name="NB_N29" localSheetId="2">#REF!</definedName>
    <definedName name="NB_N29" localSheetId="4">#REF!</definedName>
    <definedName name="NB_N29" localSheetId="10">#REF!</definedName>
    <definedName name="NB_N29" localSheetId="19">#REF!</definedName>
    <definedName name="NB_N29">#REF!</definedName>
    <definedName name="NB_N30" localSheetId="2">#REF!</definedName>
    <definedName name="NB_N30" localSheetId="4">#REF!</definedName>
    <definedName name="NB_N30" localSheetId="10">#REF!</definedName>
    <definedName name="NB_N30" localSheetId="19">#REF!</definedName>
    <definedName name="NB_N30">#REF!</definedName>
    <definedName name="NB_N30_2006" localSheetId="2">#REF!</definedName>
    <definedName name="NB_N30_2006" localSheetId="4">#REF!</definedName>
    <definedName name="NB_N30_2006" localSheetId="10">#REF!</definedName>
    <definedName name="NB_N30_2006" localSheetId="19">#REF!</definedName>
    <definedName name="NB_N30_2006">#REF!</definedName>
    <definedName name="NB_N31" localSheetId="2">'[43]Noty bilans'!#REF!</definedName>
    <definedName name="NB_N31" localSheetId="5">'[43]Noty bilans'!#REF!</definedName>
    <definedName name="NB_N31" localSheetId="1">'[43]Noty bilans'!#REF!</definedName>
    <definedName name="NB_N31" localSheetId="4">'[43]Noty bilans'!#REF!</definedName>
    <definedName name="NB_N31" localSheetId="10">'[43]Noty bilans'!#REF!</definedName>
    <definedName name="NB_N31" localSheetId="19">'[43]Noty bilans'!#REF!</definedName>
    <definedName name="NB_N31" localSheetId="20">'[57]Noty bilans'!#REF!</definedName>
    <definedName name="NB_N31">'[43]Noty bilans'!#REF!</definedName>
    <definedName name="NB_N32" localSheetId="2">#REF!</definedName>
    <definedName name="NB_N32" localSheetId="4">#REF!</definedName>
    <definedName name="NB_N32" localSheetId="10">#REF!</definedName>
    <definedName name="NB_N32" localSheetId="19">#REF!</definedName>
    <definedName name="NB_N32">#REF!</definedName>
    <definedName name="NB_N33" localSheetId="2">#REF!</definedName>
    <definedName name="NB_N33" localSheetId="4">#REF!</definedName>
    <definedName name="NB_N33" localSheetId="10">#REF!</definedName>
    <definedName name="NB_N33" localSheetId="19">#REF!</definedName>
    <definedName name="NB_N33">#REF!</definedName>
    <definedName name="NB_N33_06" localSheetId="2">#REF!</definedName>
    <definedName name="NB_N33_06" localSheetId="4">#REF!</definedName>
    <definedName name="NB_N33_06" localSheetId="10">#REF!</definedName>
    <definedName name="NB_N33_06" localSheetId="19">#REF!</definedName>
    <definedName name="NB_N33_06">#REF!</definedName>
    <definedName name="NB_N33_2" localSheetId="2">#REF!</definedName>
    <definedName name="NB_N33_2" localSheetId="4">#REF!</definedName>
    <definedName name="NB_N33_2" localSheetId="10">#REF!</definedName>
    <definedName name="NB_N33_2" localSheetId="19">#REF!</definedName>
    <definedName name="NB_N33_2">#REF!</definedName>
    <definedName name="NB_N33062006" localSheetId="2">#REF!</definedName>
    <definedName name="NB_N33062006" localSheetId="4">#REF!</definedName>
    <definedName name="NB_N33062006" localSheetId="10">#REF!</definedName>
    <definedName name="NB_N33062006" localSheetId="19">#REF!</definedName>
    <definedName name="NB_N33062006">#REF!</definedName>
    <definedName name="NB_Wnip" localSheetId="2">'[43]Noty bilans 31,32,38,54'!#REF!</definedName>
    <definedName name="NB_Wnip" localSheetId="5">'[43]Noty bilans 31,32,38,54'!#REF!</definedName>
    <definedName name="NB_Wnip" localSheetId="1">'[43]Noty bilans 31,32,38,54'!#REF!</definedName>
    <definedName name="NB_Wnip" localSheetId="4">'[43]Noty bilans 31,32,38,54'!#REF!</definedName>
    <definedName name="NB_Wnip" localSheetId="10">'[43]Noty bilans 31,32,38,54'!#REF!</definedName>
    <definedName name="NB_Wnip" localSheetId="19">'[43]Noty bilans 31,32,38,54'!#REF!</definedName>
    <definedName name="NB_Wnip" localSheetId="20">'[43]Noty bilans 31,32,38,54'!#REF!</definedName>
    <definedName name="NB_Wnip">'[43]Noty bilans 31,32,38,54'!#REF!</definedName>
    <definedName name="NBZWBK">[55]BZWBK!$A$1:$AA$313</definedName>
    <definedName name="NCC_alloc" localSheetId="2">#REF!</definedName>
    <definedName name="NCC_alloc" localSheetId="4">#REF!</definedName>
    <definedName name="NCC_alloc" localSheetId="10">#REF!</definedName>
    <definedName name="NCC_alloc" localSheetId="19">#REF!</definedName>
    <definedName name="NCC_alloc">#REF!</definedName>
    <definedName name="NCU">[55]CU!$A$1:$AA$313</definedName>
    <definedName name="NDM">[55]DM!$A$1:$AA$315</definedName>
    <definedName name="NELIM">[55]ELIM!$A$1:$AA$311</definedName>
    <definedName name="NFA">[55]FA!$A$1:$AA$313</definedName>
    <definedName name="NFAP">[10]FAP!$A$1:$AG$123</definedName>
    <definedName name="NFAZ">[10]FAZ!$A$1:$AG$123</definedName>
    <definedName name="NFIN">[55]FIN!$A$1:$AA$313</definedName>
    <definedName name="NFL">[55]FL!$A$1:$AA$313</definedName>
    <definedName name="NFS">[10]FS!$A$1:$AG$123</definedName>
    <definedName name="NFU">[55]FU!$A$1:$AA$282</definedName>
    <definedName name="NGroup_after_alloc">[58]Group_after_alloc!$A$1:$AA$218</definedName>
    <definedName name="NGrupa_aa">[59]Group_after_alloc!$A$1:$AA$273</definedName>
    <definedName name="NIERUCHOMOŚCI2000M" localSheetId="2">#REF!</definedName>
    <definedName name="NIERUCHOMOŚCI2000M" localSheetId="4">#REF!</definedName>
    <definedName name="NIERUCHOMOŚCI2000M" localSheetId="10">#REF!</definedName>
    <definedName name="NIERUCHOMOŚCI2000M" localSheetId="19">#REF!</definedName>
    <definedName name="NIERUCHOMOŚCI2000M">#REF!</definedName>
    <definedName name="NIERUCHOMOŚCI2000Y" localSheetId="2">#REF!</definedName>
    <definedName name="NIERUCHOMOŚCI2000Y" localSheetId="4">#REF!</definedName>
    <definedName name="NIERUCHOMOŚCI2000Y" localSheetId="10">#REF!</definedName>
    <definedName name="NIERUCHOMOŚCI2000Y" localSheetId="19">#REF!</definedName>
    <definedName name="NIERUCHOMOŚCI2000Y">#REF!</definedName>
    <definedName name="NIERUCHOMOŚCI2001M" localSheetId="2">#REF!</definedName>
    <definedName name="NIERUCHOMOŚCI2001M" localSheetId="4">#REF!</definedName>
    <definedName name="NIERUCHOMOŚCI2001M" localSheetId="10">#REF!</definedName>
    <definedName name="NIERUCHOMOŚCI2001M" localSheetId="19">#REF!</definedName>
    <definedName name="NIERUCHOMOŚCI2001M">#REF!</definedName>
    <definedName name="NIERUCHOMOŚCI2001Y" localSheetId="2">#REF!</definedName>
    <definedName name="NIERUCHOMOŚCI2001Y" localSheetId="4">#REF!</definedName>
    <definedName name="NIERUCHOMOŚCI2001Y" localSheetId="10">#REF!</definedName>
    <definedName name="NIERUCHOMOŚCI2001Y" localSheetId="19">#REF!</definedName>
    <definedName name="NIERUCHOMOŚCI2001Y">#REF!</definedName>
    <definedName name="NII" localSheetId="2">#REF!</definedName>
    <definedName name="NII" localSheetId="4">#REF!</definedName>
    <definedName name="NII" localSheetId="10">#REF!</definedName>
    <definedName name="NII" localSheetId="19">#REF!</definedName>
    <definedName name="NII">#REF!</definedName>
    <definedName name="NIN">[60]IN!$A$1:$AA$243</definedName>
    <definedName name="NKO">[55]KO!$A$1:$AA$282</definedName>
    <definedName name="NLE">[55]LE!$A$1:$AA$313</definedName>
    <definedName name="NLSW">[10]LSW!$A$1:$AG$123</definedName>
    <definedName name="NLUKAS">[61]LSW!$A$2:$AA$178</definedName>
    <definedName name="NLUKAS_tar">[62]LSW!$A$2:$AA$38</definedName>
    <definedName name="nn">[2]!nn</definedName>
    <definedName name="NNB_23" localSheetId="2">'[49]Noty bilans 22,23,29'!#REF!</definedName>
    <definedName name="NNB_23" localSheetId="5">'[49]Noty bilans 22,23,29'!#REF!</definedName>
    <definedName name="NNB_23" localSheetId="1">'[49]Noty bilans 22,23,29'!#REF!</definedName>
    <definedName name="NNB_23" localSheetId="4">'[49]Noty bilans 22,23,29'!#REF!</definedName>
    <definedName name="NNB_23" localSheetId="10">'[49]Noty bilans 22,23,29'!#REF!</definedName>
    <definedName name="NNB_23" localSheetId="19">'[49]Noty bilans 22,23,29'!#REF!</definedName>
    <definedName name="NNB_23" localSheetId="20">'[49]Noty bilans 22,23,29'!#REF!</definedName>
    <definedName name="NNB_23">'[49]Noty bilans 22,23,29'!#REF!</definedName>
    <definedName name="NNEW3">[54]NEW3!$A$2:$AA$177</definedName>
    <definedName name="NNEW4">[54]NEW4!$A$2:$AA$177</definedName>
    <definedName name="NNI">[55]NI!$A$1:$AA$312</definedName>
    <definedName name="nnnnn" localSheetId="2">BS!nnnnn</definedName>
    <definedName name="nnnnn" localSheetId="1">#N/A</definedName>
    <definedName name="nnnnn" localSheetId="4">'Przychody prowizyjne'!nnnnn</definedName>
    <definedName name="nnnnn" localSheetId="20">#N/A</definedName>
    <definedName name="nnnnn">BS!nnnnn</definedName>
    <definedName name="No._of_awards" localSheetId="2">'[63]Progr motyw prac 11 i 12 BZ WBK'!#REF!</definedName>
    <definedName name="No._of_awards" localSheetId="4">'[63]Progr motyw prac 11 i 12 BZ WBK'!#REF!</definedName>
    <definedName name="No._of_awards" localSheetId="10">'[63]Progr motyw prac 11 i 12 BZ WBK'!#REF!</definedName>
    <definedName name="No._of_awards" localSheetId="19">'[63]Progr motyw prac 11 i 12 BZ WBK'!#REF!</definedName>
    <definedName name="No._of_awards">'[63]Progr motyw prac 11 i 12 BZ WBK'!#REF!</definedName>
    <definedName name="nominaly" localSheetId="2">#REF!</definedName>
    <definedName name="nominaly" localSheetId="4">#REF!</definedName>
    <definedName name="nominaly" localSheetId="10">#REF!</definedName>
    <definedName name="nominaly" localSheetId="19">#REF!</definedName>
    <definedName name="nominaly">#REF!</definedName>
    <definedName name="Nominały_instrumentów_pochodnych" localSheetId="2">#REF!</definedName>
    <definedName name="Nominały_instrumentów_pochodnych" localSheetId="4">#REF!</definedName>
    <definedName name="Nominały_instrumentów_pochodnych" localSheetId="10">#REF!</definedName>
    <definedName name="Nominały_instrumentów_pochodnych" localSheetId="19">#REF!</definedName>
    <definedName name="Nominały_instrumentów_pochodnych">#REF!</definedName>
    <definedName name="Nota_01_SBB_A" localSheetId="2">#REF!</definedName>
    <definedName name="Nota_01_SBB_A" localSheetId="4">#REF!</definedName>
    <definedName name="Nota_01_SBB_A" localSheetId="10">#REF!</definedName>
    <definedName name="Nota_01_SBB_A" localSheetId="19">#REF!</definedName>
    <definedName name="Nota_01_SBB_A" localSheetId="20">#REF!</definedName>
    <definedName name="Nota_01_SBB_A">#REF!</definedName>
    <definedName name="Nota_02_SBB_A" localSheetId="2">#REF!</definedName>
    <definedName name="Nota_02_SBB_A" localSheetId="4">#REF!</definedName>
    <definedName name="Nota_02_SBB_A" localSheetId="10">#REF!</definedName>
    <definedName name="Nota_02_SBB_A" localSheetId="19">#REF!</definedName>
    <definedName name="Nota_02_SBB_A" localSheetId="20">#REF!</definedName>
    <definedName name="Nota_02_SBB_A">#REF!</definedName>
    <definedName name="Nota_03_SBB_A" localSheetId="2">#REF!</definedName>
    <definedName name="Nota_03_SBB_A" localSheetId="5">#REF!</definedName>
    <definedName name="Nota_03_SBB_A" localSheetId="1">#REF!</definedName>
    <definedName name="Nota_03_SBB_A" localSheetId="4">#REF!</definedName>
    <definedName name="Nota_03_SBB_A" localSheetId="10">#REF!</definedName>
    <definedName name="Nota_03_SBB_A" localSheetId="19">#REF!</definedName>
    <definedName name="Nota_03_SBB_A" localSheetId="20">#REF!</definedName>
    <definedName name="Nota_03_SBB_A">#REF!</definedName>
    <definedName name="Nota_04_SBB_A" localSheetId="2">#REF!</definedName>
    <definedName name="Nota_04_SBB_A" localSheetId="4">#REF!</definedName>
    <definedName name="Nota_04_SBB_A" localSheetId="10">#REF!</definedName>
    <definedName name="Nota_04_SBB_A" localSheetId="19">#REF!</definedName>
    <definedName name="Nota_04_SBB_A" localSheetId="20">#REF!</definedName>
    <definedName name="Nota_04_SBB_A">#REF!</definedName>
    <definedName name="Nota_05_SBB_A" localSheetId="2">#REF!</definedName>
    <definedName name="Nota_05_SBB_A" localSheetId="4">#REF!</definedName>
    <definedName name="Nota_05_SBB_A" localSheetId="10">#REF!</definedName>
    <definedName name="Nota_05_SBB_A" localSheetId="19">#REF!</definedName>
    <definedName name="Nota_05_SBB_A" localSheetId="20">#REF!</definedName>
    <definedName name="Nota_05_SBB_A">#REF!</definedName>
    <definedName name="Nota_06_SBB_A" localSheetId="2">#REF!</definedName>
    <definedName name="Nota_06_SBB_A" localSheetId="4">#REF!</definedName>
    <definedName name="Nota_06_SBB_A" localSheetId="10">#REF!</definedName>
    <definedName name="Nota_06_SBB_A" localSheetId="19">#REF!</definedName>
    <definedName name="Nota_06_SBB_A" localSheetId="20">#REF!</definedName>
    <definedName name="Nota_06_SBB_A">#REF!</definedName>
    <definedName name="Nota_07_SBB_A" localSheetId="2">#REF!</definedName>
    <definedName name="Nota_07_SBB_A" localSheetId="4">#REF!</definedName>
    <definedName name="Nota_07_SBB_A" localSheetId="10">#REF!</definedName>
    <definedName name="Nota_07_SBB_A" localSheetId="19">#REF!</definedName>
    <definedName name="Nota_07_SBB_A" localSheetId="20">#REF!</definedName>
    <definedName name="Nota_07_SBB_A">#REF!</definedName>
    <definedName name="Nota_08_SBB_A" localSheetId="2">#REF!</definedName>
    <definedName name="Nota_08_SBB_A" localSheetId="4">#REF!</definedName>
    <definedName name="Nota_08_SBB_A" localSheetId="10">#REF!</definedName>
    <definedName name="Nota_08_SBB_A" localSheetId="19">#REF!</definedName>
    <definedName name="Nota_08_SBB_A" localSheetId="20">#REF!</definedName>
    <definedName name="Nota_08_SBB_A">#REF!</definedName>
    <definedName name="Nota_09_SBB_A" localSheetId="2">#REF!</definedName>
    <definedName name="Nota_09_SBB_A" localSheetId="4">#REF!</definedName>
    <definedName name="Nota_09_SBB_A" localSheetId="10">#REF!</definedName>
    <definedName name="Nota_09_SBB_A" localSheetId="19">#REF!</definedName>
    <definedName name="Nota_09_SBB_A" localSheetId="20">#REF!</definedName>
    <definedName name="Nota_09_SBB_A">#REF!</definedName>
    <definedName name="Nota_1_SBB_A" localSheetId="2">#REF!</definedName>
    <definedName name="Nota_1_SBB_A" localSheetId="5">#REF!</definedName>
    <definedName name="Nota_1_SBB_A" localSheetId="1">#REF!</definedName>
    <definedName name="Nota_1_SBB_A" localSheetId="4">#REF!</definedName>
    <definedName name="Nota_1_SBB_A" localSheetId="10">#REF!</definedName>
    <definedName name="Nota_1_SBB_A" localSheetId="19">#REF!</definedName>
    <definedName name="Nota_1_SBB_A" localSheetId="20">#REF!</definedName>
    <definedName name="Nota_1_SBB_A">#REF!</definedName>
    <definedName name="Nota_10_SBB_A" localSheetId="2">#REF!</definedName>
    <definedName name="Nota_10_SBB_A" localSheetId="4">#REF!</definedName>
    <definedName name="Nota_10_SBB_A" localSheetId="10">#REF!</definedName>
    <definedName name="Nota_10_SBB_A" localSheetId="19">#REF!</definedName>
    <definedName name="Nota_10_SBB_A" localSheetId="20">#REF!</definedName>
    <definedName name="Nota_10_SBB_A">#REF!</definedName>
    <definedName name="Nota_11_SBB_A" localSheetId="2">#REF!</definedName>
    <definedName name="Nota_11_SBB_A" localSheetId="4">#REF!</definedName>
    <definedName name="Nota_11_SBB_A" localSheetId="10">#REF!</definedName>
    <definedName name="Nota_11_SBB_A" localSheetId="19">#REF!</definedName>
    <definedName name="Nota_11_SBB_A" localSheetId="20">#REF!</definedName>
    <definedName name="Nota_11_SBB_A">#REF!</definedName>
    <definedName name="Nota_12_SBB_A" localSheetId="2">#REF!</definedName>
    <definedName name="Nota_12_SBB_A" localSheetId="4">#REF!</definedName>
    <definedName name="Nota_12_SBB_A" localSheetId="10">#REF!</definedName>
    <definedName name="Nota_12_SBB_A" localSheetId="19">#REF!</definedName>
    <definedName name="Nota_12_SBB_A" localSheetId="20">#REF!</definedName>
    <definedName name="Nota_12_SBB_A">#REF!</definedName>
    <definedName name="Nota_13_SBB_P" localSheetId="2">#REF!</definedName>
    <definedName name="Nota_13_SBB_P" localSheetId="5">#REF!</definedName>
    <definedName name="Nota_13_SBB_P" localSheetId="1">#REF!</definedName>
    <definedName name="Nota_13_SBB_P" localSheetId="4">#REF!</definedName>
    <definedName name="Nota_13_SBB_P" localSheetId="10">#REF!</definedName>
    <definedName name="Nota_13_SBB_P" localSheetId="19">#REF!</definedName>
    <definedName name="Nota_13_SBB_P" localSheetId="20">#REF!</definedName>
    <definedName name="Nota_13_SBB_P">#REF!</definedName>
    <definedName name="Nota_14_SBB_P" localSheetId="2">#REF!</definedName>
    <definedName name="Nota_14_SBB_P" localSheetId="4">#REF!</definedName>
    <definedName name="Nota_14_SBB_P" localSheetId="10">#REF!</definedName>
    <definedName name="Nota_14_SBB_P" localSheetId="19">#REF!</definedName>
    <definedName name="Nota_14_SBB_P" localSheetId="20">#REF!</definedName>
    <definedName name="Nota_14_SBB_P">#REF!</definedName>
    <definedName name="Nota_15_SBB_P" localSheetId="2">#REF!</definedName>
    <definedName name="Nota_15_SBB_P" localSheetId="4">#REF!</definedName>
    <definedName name="Nota_15_SBB_P" localSheetId="10">#REF!</definedName>
    <definedName name="Nota_15_SBB_P" localSheetId="19">#REF!</definedName>
    <definedName name="Nota_15_SBB_P" localSheetId="20">#REF!</definedName>
    <definedName name="Nota_15_SBB_P">#REF!</definedName>
    <definedName name="Nota_16_SBB_P" localSheetId="2">#REF!</definedName>
    <definedName name="Nota_16_SBB_P" localSheetId="4">#REF!</definedName>
    <definedName name="Nota_16_SBB_P" localSheetId="10">#REF!</definedName>
    <definedName name="Nota_16_SBB_P" localSheetId="19">#REF!</definedName>
    <definedName name="Nota_16_SBB_P" localSheetId="20">#REF!</definedName>
    <definedName name="Nota_16_SBB_P">#REF!</definedName>
    <definedName name="Nota_17_SBB_P" localSheetId="2">#REF!</definedName>
    <definedName name="Nota_17_SBB_P" localSheetId="4">#REF!</definedName>
    <definedName name="Nota_17_SBB_P" localSheetId="10">#REF!</definedName>
    <definedName name="Nota_17_SBB_P" localSheetId="19">#REF!</definedName>
    <definedName name="Nota_17_SBB_P" localSheetId="20">#REF!</definedName>
    <definedName name="Nota_17_SBB_P">#REF!</definedName>
    <definedName name="Nota_18_SBB_P" localSheetId="2">#REF!</definedName>
    <definedName name="Nota_18_SBB_P" localSheetId="4">#REF!</definedName>
    <definedName name="Nota_18_SBB_P" localSheetId="10">#REF!</definedName>
    <definedName name="Nota_18_SBB_P" localSheetId="19">#REF!</definedName>
    <definedName name="Nota_18_SBB_P" localSheetId="20">#REF!</definedName>
    <definedName name="Nota_18_SBB_P">#REF!</definedName>
    <definedName name="Nota_19_SBB_P" localSheetId="2">#REF!</definedName>
    <definedName name="Nota_19_SBB_P" localSheetId="4">#REF!</definedName>
    <definedName name="Nota_19_SBB_P" localSheetId="10">#REF!</definedName>
    <definedName name="Nota_19_SBB_P" localSheetId="19">#REF!</definedName>
    <definedName name="Nota_19_SBB_P" localSheetId="20">#REF!</definedName>
    <definedName name="Nota_19_SBB_P">#REF!</definedName>
    <definedName name="Nota_2_SBB_A" localSheetId="2">#REF!</definedName>
    <definedName name="Nota_2_SBB_A" localSheetId="4">#REF!</definedName>
    <definedName name="Nota_2_SBB_A" localSheetId="10">#REF!</definedName>
    <definedName name="Nota_2_SBB_A" localSheetId="19">#REF!</definedName>
    <definedName name="Nota_2_SBB_A" localSheetId="20">#REF!</definedName>
    <definedName name="Nota_2_SBB_A">#REF!</definedName>
    <definedName name="Nota_20_SBB_P" localSheetId="2">#REF!</definedName>
    <definedName name="Nota_20_SBB_P" localSheetId="4">#REF!</definedName>
    <definedName name="Nota_20_SBB_P" localSheetId="10">#REF!</definedName>
    <definedName name="Nota_20_SBB_P" localSheetId="19">#REF!</definedName>
    <definedName name="Nota_20_SBB_P" localSheetId="20">#REF!</definedName>
    <definedName name="Nota_20_SBB_P">#REF!</definedName>
    <definedName name="Nota_21_SBB_P" localSheetId="2">#REF!</definedName>
    <definedName name="Nota_21_SBB_P" localSheetId="4">#REF!</definedName>
    <definedName name="Nota_21_SBB_P" localSheetId="10">#REF!</definedName>
    <definedName name="Nota_21_SBB_P" localSheetId="19">#REF!</definedName>
    <definedName name="Nota_21_SBB_P" localSheetId="20">#REF!</definedName>
    <definedName name="Nota_21_SBB_P">#REF!</definedName>
    <definedName name="Nota_22_SBB_P" localSheetId="2">#REF!</definedName>
    <definedName name="Nota_22_SBB_P" localSheetId="4">#REF!</definedName>
    <definedName name="Nota_22_SBB_P" localSheetId="10">#REF!</definedName>
    <definedName name="Nota_22_SBB_P" localSheetId="19">#REF!</definedName>
    <definedName name="Nota_22_SBB_P" localSheetId="20">#REF!</definedName>
    <definedName name="Nota_22_SBB_P">#REF!</definedName>
    <definedName name="Nota_23_SBB_P" localSheetId="2">#REF!</definedName>
    <definedName name="Nota_23_SBB_P" localSheetId="4">#REF!</definedName>
    <definedName name="Nota_23_SBB_P" localSheetId="10">#REF!</definedName>
    <definedName name="Nota_23_SBB_P" localSheetId="19">#REF!</definedName>
    <definedName name="Nota_23_SBB_P" localSheetId="20">#REF!</definedName>
    <definedName name="Nota_23_SBB_P">#REF!</definedName>
    <definedName name="Nota_24_SBB_P" localSheetId="2">#REF!</definedName>
    <definedName name="Nota_24_SBB_P" localSheetId="4">#REF!</definedName>
    <definedName name="Nota_24_SBB_P" localSheetId="10">#REF!</definedName>
    <definedName name="Nota_24_SBB_P" localSheetId="19">#REF!</definedName>
    <definedName name="Nota_24_SBB_P" localSheetId="20">#REF!</definedName>
    <definedName name="Nota_24_SBB_P">#REF!</definedName>
    <definedName name="Nota_25" localSheetId="2">#REF!</definedName>
    <definedName name="Nota_25" localSheetId="4">#REF!</definedName>
    <definedName name="Nota_25" localSheetId="10">#REF!</definedName>
    <definedName name="Nota_25" localSheetId="19">#REF!</definedName>
    <definedName name="Nota_25" localSheetId="20">#REF!</definedName>
    <definedName name="Nota_25">#REF!</definedName>
    <definedName name="Nota_26" localSheetId="2">#REF!</definedName>
    <definedName name="Nota_26" localSheetId="4">#REF!</definedName>
    <definedName name="Nota_26" localSheetId="10">#REF!</definedName>
    <definedName name="Nota_26" localSheetId="19">#REF!</definedName>
    <definedName name="Nota_26">#REF!</definedName>
    <definedName name="Nota_26_SBB_PP" localSheetId="2">#REF!</definedName>
    <definedName name="Nota_26_SBB_PP" localSheetId="4">#REF!</definedName>
    <definedName name="Nota_26_SBB_PP" localSheetId="10">#REF!</definedName>
    <definedName name="Nota_26_SBB_PP" localSheetId="19">#REF!</definedName>
    <definedName name="Nota_26_SBB_PP" localSheetId="20">#REF!</definedName>
    <definedName name="Nota_26_SBB_PP">#REF!</definedName>
    <definedName name="Nota_27_SRZiS" localSheetId="2">#REF!</definedName>
    <definedName name="Nota_27_SRZiS" localSheetId="4">#REF!</definedName>
    <definedName name="Nota_27_SRZiS" localSheetId="10">#REF!</definedName>
    <definedName name="Nota_27_SRZiS" localSheetId="19">#REF!</definedName>
    <definedName name="Nota_27_SRZiS" localSheetId="20">#REF!</definedName>
    <definedName name="Nota_27_SRZiS">#REF!</definedName>
    <definedName name="Nota_27_SRZiSB" localSheetId="2">#REF!</definedName>
    <definedName name="Nota_27_SRZiSB" localSheetId="4">#REF!</definedName>
    <definedName name="Nota_27_SRZiSB" localSheetId="10">#REF!</definedName>
    <definedName name="Nota_27_SRZiSB" localSheetId="19">#REF!</definedName>
    <definedName name="Nota_27_SRZiSB" localSheetId="20">#REF!</definedName>
    <definedName name="Nota_27_SRZiSB">#REF!</definedName>
    <definedName name="Nota_28_SRZiS" localSheetId="2">#REF!</definedName>
    <definedName name="Nota_28_SRZiS" localSheetId="4">#REF!</definedName>
    <definedName name="Nota_28_SRZiS" localSheetId="10">#REF!</definedName>
    <definedName name="Nota_28_SRZiS" localSheetId="19">#REF!</definedName>
    <definedName name="Nota_28_SRZiS" localSheetId="20">#REF!</definedName>
    <definedName name="Nota_28_SRZiS">#REF!</definedName>
    <definedName name="Nota_28_SRZiSB" localSheetId="2">#REF!</definedName>
    <definedName name="Nota_28_SRZiSB" localSheetId="4">#REF!</definedName>
    <definedName name="Nota_28_SRZiSB" localSheetId="10">#REF!</definedName>
    <definedName name="Nota_28_SRZiSB" localSheetId="19">#REF!</definedName>
    <definedName name="Nota_28_SRZiSB" localSheetId="20">#REF!</definedName>
    <definedName name="Nota_28_SRZiSB">#REF!</definedName>
    <definedName name="Nota_29_SRZiSB" localSheetId="2">#REF!</definedName>
    <definedName name="Nota_29_SRZiSB" localSheetId="4">#REF!</definedName>
    <definedName name="Nota_29_SRZiSB" localSheetId="10">#REF!</definedName>
    <definedName name="Nota_29_SRZiSB" localSheetId="19">#REF!</definedName>
    <definedName name="Nota_29_SRZiSB" localSheetId="20">#REF!</definedName>
    <definedName name="Nota_29_SRZiSB">#REF!</definedName>
    <definedName name="Nota_3_SBB_A" localSheetId="2">#REF!</definedName>
    <definedName name="Nota_3_SBB_A" localSheetId="4">#REF!</definedName>
    <definedName name="Nota_3_SBB_A" localSheetId="10">#REF!</definedName>
    <definedName name="Nota_3_SBB_A" localSheetId="19">#REF!</definedName>
    <definedName name="Nota_3_SBB_A" localSheetId="20">#REF!</definedName>
    <definedName name="Nota_3_SBB_A">#REF!</definedName>
    <definedName name="Nota_30_SRZiSB" localSheetId="2">#REF!</definedName>
    <definedName name="Nota_30_SRZiSB" localSheetId="4">#REF!</definedName>
    <definedName name="Nota_30_SRZiSB" localSheetId="10">#REF!</definedName>
    <definedName name="Nota_30_SRZiSB" localSheetId="19">#REF!</definedName>
    <definedName name="Nota_30_SRZiSB" localSheetId="20">#REF!</definedName>
    <definedName name="Nota_30_SRZiSB">#REF!</definedName>
    <definedName name="Nota_31_SRZiSB" localSheetId="2">#REF!</definedName>
    <definedName name="Nota_31_SRZiSB" localSheetId="4">#REF!</definedName>
    <definedName name="Nota_31_SRZiSB" localSheetId="10">#REF!</definedName>
    <definedName name="Nota_31_SRZiSB" localSheetId="19">#REF!</definedName>
    <definedName name="Nota_31_SRZiSB" localSheetId="20">#REF!</definedName>
    <definedName name="Nota_31_SRZiSB">#REF!</definedName>
    <definedName name="Nota_32_SRZiSB" localSheetId="2">#REF!</definedName>
    <definedName name="Nota_32_SRZiSB" localSheetId="4">#REF!</definedName>
    <definedName name="Nota_32_SRZiSB" localSheetId="10">#REF!</definedName>
    <definedName name="Nota_32_SRZiSB" localSheetId="19">#REF!</definedName>
    <definedName name="Nota_32_SRZiSB" localSheetId="20">#REF!</definedName>
    <definedName name="Nota_32_SRZiSB">#REF!</definedName>
    <definedName name="Nota_33_SRZiSB" localSheetId="2">#REF!</definedName>
    <definedName name="Nota_33_SRZiSB" localSheetId="4">#REF!</definedName>
    <definedName name="Nota_33_SRZiSB" localSheetId="10">#REF!</definedName>
    <definedName name="Nota_33_SRZiSB" localSheetId="19">#REF!</definedName>
    <definedName name="Nota_33_SRZiSB" localSheetId="20">#REF!</definedName>
    <definedName name="Nota_33_SRZiSB">#REF!</definedName>
    <definedName name="Nota_34_SRZiSB" localSheetId="2">#REF!</definedName>
    <definedName name="Nota_34_SRZiSB" localSheetId="4">#REF!</definedName>
    <definedName name="Nota_34_SRZiSB" localSheetId="10">#REF!</definedName>
    <definedName name="Nota_34_SRZiSB" localSheetId="19">#REF!</definedName>
    <definedName name="Nota_34_SRZiSB" localSheetId="20">#REF!</definedName>
    <definedName name="Nota_34_SRZiSB">#REF!</definedName>
    <definedName name="Nota_35_SRZiSB" localSheetId="2">#REF!</definedName>
    <definedName name="Nota_35_SRZiSB" localSheetId="4">#REF!</definedName>
    <definedName name="Nota_35_SRZiSB" localSheetId="10">#REF!</definedName>
    <definedName name="Nota_35_SRZiSB" localSheetId="19">#REF!</definedName>
    <definedName name="Nota_35_SRZiSB" localSheetId="20">#REF!</definedName>
    <definedName name="Nota_35_SRZiSB">#REF!</definedName>
    <definedName name="Nota_36_SRZiSB" localSheetId="2">#REF!</definedName>
    <definedName name="Nota_36_SRZiSB" localSheetId="4">#REF!</definedName>
    <definedName name="Nota_36_SRZiSB" localSheetId="10">#REF!</definedName>
    <definedName name="Nota_36_SRZiSB" localSheetId="19">#REF!</definedName>
    <definedName name="Nota_36_SRZiSB" localSheetId="20">#REF!</definedName>
    <definedName name="Nota_36_SRZiSB">#REF!</definedName>
    <definedName name="Nota_37_SRZiSB" localSheetId="2">#REF!</definedName>
    <definedName name="Nota_37_SRZiSB" localSheetId="4">#REF!</definedName>
    <definedName name="Nota_37_SRZiSB" localSheetId="10">#REF!</definedName>
    <definedName name="Nota_37_SRZiSB" localSheetId="19">#REF!</definedName>
    <definedName name="Nota_37_SRZiSB" localSheetId="20">#REF!</definedName>
    <definedName name="Nota_37_SRZiSB">#REF!</definedName>
    <definedName name="Nota_38_SRZiSB" localSheetId="2">#REF!</definedName>
    <definedName name="Nota_38_SRZiSB" localSheetId="4">#REF!</definedName>
    <definedName name="Nota_38_SRZiSB" localSheetId="10">#REF!</definedName>
    <definedName name="Nota_38_SRZiSB" localSheetId="19">#REF!</definedName>
    <definedName name="Nota_38_SRZiSB" localSheetId="20">#REF!</definedName>
    <definedName name="Nota_38_SRZiSB">#REF!</definedName>
    <definedName name="Nota_39_SRZiSB" localSheetId="2">#REF!</definedName>
    <definedName name="Nota_39_SRZiSB" localSheetId="4">#REF!</definedName>
    <definedName name="Nota_39_SRZiSB" localSheetId="10">#REF!</definedName>
    <definedName name="Nota_39_SRZiSB" localSheetId="19">#REF!</definedName>
    <definedName name="Nota_39_SRZiSB" localSheetId="20">#REF!</definedName>
    <definedName name="Nota_39_SRZiSB">#REF!</definedName>
    <definedName name="Nota_4_SBB_A" localSheetId="2">#REF!</definedName>
    <definedName name="Nota_4_SBB_A" localSheetId="4">#REF!</definedName>
    <definedName name="Nota_4_SBB_A" localSheetId="10">#REF!</definedName>
    <definedName name="Nota_4_SBB_A" localSheetId="19">#REF!</definedName>
    <definedName name="Nota_4_SBB_A" localSheetId="20">#REF!</definedName>
    <definedName name="Nota_4_SBB_A">#REF!</definedName>
    <definedName name="Nota_40_SRZiSB" localSheetId="2">#REF!</definedName>
    <definedName name="Nota_40_SRZiSB" localSheetId="4">#REF!</definedName>
    <definedName name="Nota_40_SRZiSB" localSheetId="10">#REF!</definedName>
    <definedName name="Nota_40_SRZiSB" localSheetId="19">#REF!</definedName>
    <definedName name="Nota_40_SRZiSB" localSheetId="20">#REF!</definedName>
    <definedName name="Nota_40_SRZiSB">#REF!</definedName>
    <definedName name="Nota_41_SRZiSB" localSheetId="2">#REF!</definedName>
    <definedName name="Nota_41_SRZiSB" localSheetId="4">#REF!</definedName>
    <definedName name="Nota_41_SRZiSB" localSheetId="10">#REF!</definedName>
    <definedName name="Nota_41_SRZiSB" localSheetId="19">#REF!</definedName>
    <definedName name="Nota_41_SRZiSB" localSheetId="20">#REF!</definedName>
    <definedName name="Nota_41_SRZiSB">#REF!</definedName>
    <definedName name="Nota_5_SBB_A" localSheetId="2">#REF!</definedName>
    <definedName name="Nota_5_SBB_A" localSheetId="4">#REF!</definedName>
    <definedName name="Nota_5_SBB_A" localSheetId="10">#REF!</definedName>
    <definedName name="Nota_5_SBB_A" localSheetId="19">#REF!</definedName>
    <definedName name="Nota_5_SBB_A" localSheetId="20">#REF!</definedName>
    <definedName name="Nota_5_SBB_A">#REF!</definedName>
    <definedName name="Nota_6_SBB_A" localSheetId="2">#REF!</definedName>
    <definedName name="Nota_6_SBB_A" localSheetId="4">#REF!</definedName>
    <definedName name="Nota_6_SBB_A" localSheetId="10">#REF!</definedName>
    <definedName name="Nota_6_SBB_A" localSheetId="19">#REF!</definedName>
    <definedName name="Nota_6_SBB_A" localSheetId="20">#REF!</definedName>
    <definedName name="Nota_6_SBB_A">#REF!</definedName>
    <definedName name="Nota_7_SBB_A" localSheetId="2">#REF!</definedName>
    <definedName name="Nota_7_SBB_A" localSheetId="4">#REF!</definedName>
    <definedName name="Nota_7_SBB_A" localSheetId="10">#REF!</definedName>
    <definedName name="Nota_7_SBB_A" localSheetId="19">#REF!</definedName>
    <definedName name="Nota_7_SBB_A" localSheetId="20">#REF!</definedName>
    <definedName name="Nota_7_SBB_A">#REF!</definedName>
    <definedName name="Nota_8_SBB_A" localSheetId="2">#REF!</definedName>
    <definedName name="Nota_8_SBB_A" localSheetId="4">#REF!</definedName>
    <definedName name="Nota_8_SBB_A" localSheetId="10">#REF!</definedName>
    <definedName name="Nota_8_SBB_A" localSheetId="19">#REF!</definedName>
    <definedName name="Nota_8_SBB_A" localSheetId="20">#REF!</definedName>
    <definedName name="Nota_8_SBB_A">#REF!</definedName>
    <definedName name="nota18kopia" localSheetId="2">#REF!</definedName>
    <definedName name="nota18kopia" localSheetId="4">#REF!</definedName>
    <definedName name="nota18kopia" localSheetId="10">#REF!</definedName>
    <definedName name="nota18kopia" localSheetId="19">#REF!</definedName>
    <definedName name="nota18kopia">#REF!</definedName>
    <definedName name="Noty_do_SRPPB" localSheetId="2">#REF!</definedName>
    <definedName name="Noty_do_SRPPB" localSheetId="4">#REF!</definedName>
    <definedName name="Noty_do_SRPPB" localSheetId="10">#REF!</definedName>
    <definedName name="Noty_do_SRPPB" localSheetId="19">#REF!</definedName>
    <definedName name="Noty_do_SRPPB" localSheetId="20">#REF!</definedName>
    <definedName name="Noty_do_SRPPB">#REF!</definedName>
    <definedName name="NovemberIC" localSheetId="2">#REF!</definedName>
    <definedName name="NovemberIC" localSheetId="4">#REF!</definedName>
    <definedName name="NovemberIC" localSheetId="10">#REF!</definedName>
    <definedName name="NovemberIC" localSheetId="19">#REF!</definedName>
    <definedName name="NovemberIC">#REF!</definedName>
    <definedName name="NovemberII" localSheetId="2">#REF!</definedName>
    <definedName name="NovemberII" localSheetId="4">#REF!</definedName>
    <definedName name="NovemberII" localSheetId="10">#REF!</definedName>
    <definedName name="NovemberII" localSheetId="19">#REF!</definedName>
    <definedName name="NovemberII">#REF!</definedName>
    <definedName name="NovemberL" localSheetId="2">#REF!</definedName>
    <definedName name="NovemberL" localSheetId="4">#REF!</definedName>
    <definedName name="NovemberL" localSheetId="10">#REF!</definedName>
    <definedName name="NovemberL" localSheetId="19">#REF!</definedName>
    <definedName name="NovemberL">#REF!</definedName>
    <definedName name="NP_nip" localSheetId="2">#REF!</definedName>
    <definedName name="NP_nip" localSheetId="4">#REF!</definedName>
    <definedName name="NP_nip" localSheetId="10">#REF!</definedName>
    <definedName name="NP_nip" localSheetId="19">#REF!</definedName>
    <definedName name="NP_nip">#REF!</definedName>
    <definedName name="NP_zw" localSheetId="2">#REF!</definedName>
    <definedName name="NP_zw" localSheetId="4">#REF!</definedName>
    <definedName name="NP_zw" localSheetId="10">#REF!</definedName>
    <definedName name="NP_zw" localSheetId="19">#REF!</definedName>
    <definedName name="NP_zw">#REF!</definedName>
    <definedName name="NPoland_Div" localSheetId="2">[Poland2008.xls]Poland [64]Division!$A$1:$AA$218</definedName>
    <definedName name="NPoland_Div" localSheetId="1">[Poland2008.xls]Poland [64]Division!$A$1:$AA$218</definedName>
    <definedName name="NPoland_Div" localSheetId="4">[Poland2008.xls]Poland [64]Division!$A$1:$AA$218</definedName>
    <definedName name="NPoland_Div" localSheetId="10">[Poland2008.xls]Poland [64]Division!$A$1:$AA$218</definedName>
    <definedName name="NPoland_Div" localSheetId="19">[Poland2008.xls]Poland [64]Division!$A$1:$AA$218</definedName>
    <definedName name="NPoland_Div">[Poland2008.xls]Poland [64]Division!$A$1:$AA$218</definedName>
    <definedName name="NR_N1" localSheetId="2">#REF!</definedName>
    <definedName name="NR_N1" localSheetId="4">#REF!</definedName>
    <definedName name="NR_N1" localSheetId="10">#REF!</definedName>
    <definedName name="NR_N1" localSheetId="19">#REF!</definedName>
    <definedName name="NR_N1">#REF!</definedName>
    <definedName name="NR_N10" localSheetId="2">'[43]Noty rachunek'!#REF!</definedName>
    <definedName name="NR_N10" localSheetId="5">'[43]Noty rachunek'!#REF!</definedName>
    <definedName name="NR_N10" localSheetId="1">'[43]Noty rachunek'!#REF!</definedName>
    <definedName name="NR_N10" localSheetId="4">'[43]Noty rachunek'!#REF!</definedName>
    <definedName name="NR_N10" localSheetId="10">'[43]Noty rachunek'!#REF!</definedName>
    <definedName name="NR_N10" localSheetId="19">'[43]Noty rachunek'!#REF!</definedName>
    <definedName name="NR_N10" localSheetId="20">'[57]Noty rachunek'!#REF!</definedName>
    <definedName name="NR_N10">'[43]Noty rachunek'!#REF!</definedName>
    <definedName name="NR_N11" localSheetId="2">#REF!</definedName>
    <definedName name="NR_N11" localSheetId="4">#REF!</definedName>
    <definedName name="NR_N11" localSheetId="10">#REF!</definedName>
    <definedName name="NR_N11" localSheetId="19">#REF!</definedName>
    <definedName name="NR_N11">#REF!</definedName>
    <definedName name="NR_N12" localSheetId="2">#REF!</definedName>
    <definedName name="NR_N12" localSheetId="4">#REF!</definedName>
    <definedName name="NR_N12" localSheetId="10">#REF!</definedName>
    <definedName name="NR_N12" localSheetId="19">#REF!</definedName>
    <definedName name="NR_N12">#REF!</definedName>
    <definedName name="NR_N13" localSheetId="2">#REF!</definedName>
    <definedName name="NR_N13" localSheetId="4">#REF!</definedName>
    <definedName name="NR_N13" localSheetId="10">#REF!</definedName>
    <definedName name="NR_N13" localSheetId="19">#REF!</definedName>
    <definedName name="NR_N13">#REF!</definedName>
    <definedName name="NR_N14" localSheetId="2">#REF!</definedName>
    <definedName name="NR_N14" localSheetId="4">#REF!</definedName>
    <definedName name="NR_N14" localSheetId="10">#REF!</definedName>
    <definedName name="NR_N14" localSheetId="19">#REF!</definedName>
    <definedName name="NR_N14">#REF!</definedName>
    <definedName name="NR_N14_2" localSheetId="2">#REF!</definedName>
    <definedName name="NR_N14_2" localSheetId="4">#REF!</definedName>
    <definedName name="NR_N14_2" localSheetId="10">#REF!</definedName>
    <definedName name="NR_N14_2" localSheetId="19">#REF!</definedName>
    <definedName name="NR_N14_2">#REF!</definedName>
    <definedName name="NR_N15" localSheetId="2">#REF!</definedName>
    <definedName name="NR_N15" localSheetId="4">#REF!</definedName>
    <definedName name="NR_N15" localSheetId="10">#REF!</definedName>
    <definedName name="NR_N15" localSheetId="19">#REF!</definedName>
    <definedName name="NR_N15">#REF!</definedName>
    <definedName name="NR_N2" localSheetId="2">#REF!</definedName>
    <definedName name="NR_N2" localSheetId="4">#REF!</definedName>
    <definedName name="NR_N2" localSheetId="10">#REF!</definedName>
    <definedName name="NR_N2" localSheetId="19">#REF!</definedName>
    <definedName name="NR_N2">#REF!</definedName>
    <definedName name="NR_N3" localSheetId="2">#REF!</definedName>
    <definedName name="NR_N3" localSheetId="4">#REF!</definedName>
    <definedName name="NR_N3" localSheetId="10">#REF!</definedName>
    <definedName name="NR_N3" localSheetId="19">#REF!</definedName>
    <definedName name="NR_N3">#REF!</definedName>
    <definedName name="NR_N4" localSheetId="2">'[65]Noty rachunek'!#REF!</definedName>
    <definedName name="NR_N4" localSheetId="5">'[65]Noty rachunek'!#REF!</definedName>
    <definedName name="NR_N4" localSheetId="1">'[65]Noty rachunek'!#REF!</definedName>
    <definedName name="NR_N4" localSheetId="4">'[65]Noty rachunek'!#REF!</definedName>
    <definedName name="NR_N4" localSheetId="10">'[65]Noty rachunek'!#REF!</definedName>
    <definedName name="NR_N4" localSheetId="19">'[65]Noty rachunek'!#REF!</definedName>
    <definedName name="NR_N4" localSheetId="20">'[65]Noty rachunek'!#REF!</definedName>
    <definedName name="NR_N4">'[65]Noty rachunek'!#REF!</definedName>
    <definedName name="NR_N5" localSheetId="2">'[65]Noty rachunek'!#REF!</definedName>
    <definedName name="NR_N5" localSheetId="5">'[65]Noty rachunek'!#REF!</definedName>
    <definedName name="NR_N5" localSheetId="1">'[65]Noty rachunek'!#REF!</definedName>
    <definedName name="NR_N5" localSheetId="4">'[65]Noty rachunek'!#REF!</definedName>
    <definedName name="NR_N5" localSheetId="10">'[65]Noty rachunek'!#REF!</definedName>
    <definedName name="NR_N5" localSheetId="19">'[65]Noty rachunek'!#REF!</definedName>
    <definedName name="NR_N5" localSheetId="20">'[65]Noty rachunek'!#REF!</definedName>
    <definedName name="NR_N5">'[65]Noty rachunek'!#REF!</definedName>
    <definedName name="NR_N6.1" localSheetId="2">#REF!</definedName>
    <definedName name="NR_N6.1" localSheetId="4">#REF!</definedName>
    <definedName name="NR_N6.1" localSheetId="10">#REF!</definedName>
    <definedName name="NR_N6.1" localSheetId="19">#REF!</definedName>
    <definedName name="NR_N6.1">#REF!</definedName>
    <definedName name="NR_N6.2" localSheetId="2">#REF!</definedName>
    <definedName name="NR_N6.2" localSheetId="4">#REF!</definedName>
    <definedName name="NR_N6.2" localSheetId="10">#REF!</definedName>
    <definedName name="NR_N6.2" localSheetId="19">#REF!</definedName>
    <definedName name="NR_N6.2">#REF!</definedName>
    <definedName name="NR_N7" localSheetId="2">#REF!</definedName>
    <definedName name="NR_N7" localSheetId="4">#REF!</definedName>
    <definedName name="NR_N7" localSheetId="10">#REF!</definedName>
    <definedName name="NR_N7" localSheetId="19">#REF!</definedName>
    <definedName name="NR_N7">#REF!</definedName>
    <definedName name="NR_N8" localSheetId="2">#REF!</definedName>
    <definedName name="NR_N8" localSheetId="4">#REF!</definedName>
    <definedName name="NR_N8" localSheetId="10">#REF!</definedName>
    <definedName name="NR_N8" localSheetId="19">#REF!</definedName>
    <definedName name="NR_N8">#REF!</definedName>
    <definedName name="NR_N9" localSheetId="2">#REF!</definedName>
    <definedName name="NR_N9" localSheetId="4">#REF!</definedName>
    <definedName name="NR_N9" localSheetId="10">#REF!</definedName>
    <definedName name="NR_N9" localSheetId="19">#REF!</definedName>
    <definedName name="NR_N9">#REF!</definedName>
    <definedName name="NR_PO" localSheetId="2">#REF!</definedName>
    <definedName name="NR_PO" localSheetId="4">#REF!</definedName>
    <definedName name="NR_PO" localSheetId="10">#REF!</definedName>
    <definedName name="NR_PO" localSheetId="19">#REF!</definedName>
    <definedName name="NR_PO">#REF!</definedName>
    <definedName name="NRPK">[10]RPK!$A$1:$AG$123</definedName>
    <definedName name="NSIWE">[54]SIWE!$A$2:$AA$177</definedName>
    <definedName name="NTF">[55]TF!$A$1:$AA$313</definedName>
    <definedName name="NTOTAL">[61]Total!$A$2:$AA$178</definedName>
    <definedName name="NTOTAL_tar">[62]Total!$A$2:$AA$38</definedName>
    <definedName name="NTOTALL">[61]TotalL!$A$2:$AA$178</definedName>
    <definedName name="NTOTALL_tar">[62]TotalL!$A$2:$AA$38</definedName>
    <definedName name="NTrini_FOM" localSheetId="2">#REF!</definedName>
    <definedName name="NTrini_FOM" localSheetId="4">#REF!</definedName>
    <definedName name="NTrini_FOM" localSheetId="10">#REF!</definedName>
    <definedName name="NTrini_FOM" localSheetId="19">#REF!</definedName>
    <definedName name="NTrini_FOM">#REF!</definedName>
    <definedName name="numerki" localSheetId="2" hidden="1">{"'BZ SA P&amp;l (fORECAST)'!$A$1:$BR$26"}</definedName>
    <definedName name="numerki" localSheetId="1" hidden="1">{"'BZ SA P&amp;l (fORECAST)'!$A$1:$BR$26"}</definedName>
    <definedName name="numerki" localSheetId="4" hidden="1">{"'BZ SA P&amp;l (fORECAST)'!$A$1:$BR$26"}</definedName>
    <definedName name="numerki" hidden="1">{"'BZ SA P&amp;l (fORECAST)'!$A$1:$BR$26"}</definedName>
    <definedName name="o.FBN019_4" localSheetId="2">#REF!</definedName>
    <definedName name="o.FBN019_4" localSheetId="4">#REF!</definedName>
    <definedName name="o.FBN019_4" localSheetId="10">#REF!</definedName>
    <definedName name="o.FBN019_4" localSheetId="19">#REF!</definedName>
    <definedName name="o.FBN019_4">#REF!</definedName>
    <definedName name="o.FBN019_6" localSheetId="2">#REF!</definedName>
    <definedName name="o.FBN019_6" localSheetId="4">#REF!</definedName>
    <definedName name="o.FBN019_6" localSheetId="10">#REF!</definedName>
    <definedName name="o.FBN019_6" localSheetId="19">#REF!</definedName>
    <definedName name="o.FBN019_6">#REF!</definedName>
    <definedName name="o.FBN019_7" localSheetId="2">#REF!</definedName>
    <definedName name="o.FBN019_7" localSheetId="4">#REF!</definedName>
    <definedName name="o.FBN019_7" localSheetId="10">#REF!</definedName>
    <definedName name="o.FBN019_7" localSheetId="19">#REF!</definedName>
    <definedName name="o.FBN019_7">#REF!</definedName>
    <definedName name="o.FBN019_8" localSheetId="2">#REF!</definedName>
    <definedName name="o.FBN019_8" localSheetId="4">#REF!</definedName>
    <definedName name="o.FBN019_8" localSheetId="10">#REF!</definedName>
    <definedName name="o.FBN019_8" localSheetId="19">#REF!</definedName>
    <definedName name="o.FBN019_8">#REF!</definedName>
    <definedName name="o.FBN020_2" localSheetId="2">#REF!</definedName>
    <definedName name="o.FBN020_2" localSheetId="4">#REF!</definedName>
    <definedName name="o.FBN020_2" localSheetId="10">#REF!</definedName>
    <definedName name="o.FBN020_2" localSheetId="19">#REF!</definedName>
    <definedName name="o.FBN020_2">#REF!</definedName>
    <definedName name="o.FIN004A" localSheetId="2">'[34]FIN004A i 4B'!#REF!</definedName>
    <definedName name="o.FIN004A" localSheetId="4">'[34]FIN004A i 4B'!#REF!</definedName>
    <definedName name="o.FIN004A" localSheetId="10">'[34]FIN004A i 4B'!#REF!</definedName>
    <definedName name="o.FIN004A" localSheetId="19">'[34]FIN004A i 4B'!#REF!</definedName>
    <definedName name="o.FIN004A">'[34]FIN004A i 4B'!#REF!</definedName>
    <definedName name="o.FIN005_1" localSheetId="2">#REF!</definedName>
    <definedName name="o.FIN005_1" localSheetId="4">#REF!</definedName>
    <definedName name="o.FIN005_1" localSheetId="10">#REF!</definedName>
    <definedName name="o.FIN005_1" localSheetId="19">#REF!</definedName>
    <definedName name="o.FIN005_1">#REF!</definedName>
    <definedName name="O_Budget">OFFSET([27]Other!$AB$13,0,[27]Other!$AA$1,1,13)</definedName>
    <definedName name="O_Month">OFFSET([27]Other!$AB$1,0,[27]Other!$AA$1,1,13)</definedName>
    <definedName name="O_PS">OFFSET([27]Other!$AB$5,0,[27]Other!$AA$1,1,13)</definedName>
    <definedName name="O_SL">OFFSET([27]Other!$AB$6,0,[27]Other!$AA$1,1,13)</definedName>
    <definedName name="O_Total">OFFSET([26]Other!$AA$3,0,[26]Other!$Z$1,1,13)</definedName>
    <definedName name="Obciążenie_z_tytułu_podatku_dochodowego" localSheetId="2">#REF!</definedName>
    <definedName name="Obciążenie_z_tytułu_podatku_dochodowego" localSheetId="4">#REF!</definedName>
    <definedName name="Obciążenie_z_tytułu_podatku_dochodowego" localSheetId="10">#REF!</definedName>
    <definedName name="Obciążenie_z_tytułu_podatku_dochodowego" localSheetId="19">#REF!</definedName>
    <definedName name="Obciążenie_z_tytułu_podatku_dochodowego" localSheetId="20">#REF!</definedName>
    <definedName name="Obciążenie_z_tytułu_podatku_dochodowego">#REF!</definedName>
    <definedName name="OblastDat2" localSheetId="2">#REF!</definedName>
    <definedName name="OblastDat2" localSheetId="4">#REF!</definedName>
    <definedName name="OblastDat2" localSheetId="10">#REF!</definedName>
    <definedName name="OblastDat2" localSheetId="19">#REF!</definedName>
    <definedName name="OblastDat2">#REF!</definedName>
    <definedName name="OblastDat2_11" localSheetId="2">#REF!</definedName>
    <definedName name="OblastDat2_11" localSheetId="4">#REF!</definedName>
    <definedName name="OblastDat2_11" localSheetId="10">#REF!</definedName>
    <definedName name="OblastDat2_11" localSheetId="19">#REF!</definedName>
    <definedName name="OblastDat2_11">#REF!</definedName>
    <definedName name="OblastDat2_2" localSheetId="2">#REF!</definedName>
    <definedName name="OblastDat2_2" localSheetId="4">#REF!</definedName>
    <definedName name="OblastDat2_2" localSheetId="10">#REF!</definedName>
    <definedName name="OblastDat2_2" localSheetId="19">#REF!</definedName>
    <definedName name="OblastDat2_2">#REF!</definedName>
    <definedName name="OblastDat2_28" localSheetId="2">#REF!</definedName>
    <definedName name="OblastDat2_28" localSheetId="4">#REF!</definedName>
    <definedName name="OblastDat2_28" localSheetId="10">#REF!</definedName>
    <definedName name="OblastDat2_28" localSheetId="19">#REF!</definedName>
    <definedName name="OblastDat2_28">#REF!</definedName>
    <definedName name="OblastNadpisuRadku" localSheetId="2">#REF!</definedName>
    <definedName name="OblastNadpisuRadku" localSheetId="4">#REF!</definedName>
    <definedName name="OblastNadpisuRadku" localSheetId="10">#REF!</definedName>
    <definedName name="OblastNadpisuRadku" localSheetId="19">#REF!</definedName>
    <definedName name="OblastNadpisuRadku">#REF!</definedName>
    <definedName name="OblastNadpisuRadku_11" localSheetId="2">#REF!</definedName>
    <definedName name="OblastNadpisuRadku_11" localSheetId="4">#REF!</definedName>
    <definedName name="OblastNadpisuRadku_11" localSheetId="10">#REF!</definedName>
    <definedName name="OblastNadpisuRadku_11" localSheetId="19">#REF!</definedName>
    <definedName name="OblastNadpisuRadku_11">#REF!</definedName>
    <definedName name="OblastNadpisuRadku_2" localSheetId="2">#REF!</definedName>
    <definedName name="OblastNadpisuRadku_2" localSheetId="4">#REF!</definedName>
    <definedName name="OblastNadpisuRadku_2" localSheetId="10">#REF!</definedName>
    <definedName name="OblastNadpisuRadku_2" localSheetId="19">#REF!</definedName>
    <definedName name="OblastNadpisuRadku_2">#REF!</definedName>
    <definedName name="OblastNadpisuRadku_28" localSheetId="2">#REF!</definedName>
    <definedName name="OblastNadpisuRadku_28" localSheetId="4">#REF!</definedName>
    <definedName name="OblastNadpisuRadku_28" localSheetId="10">#REF!</definedName>
    <definedName name="OblastNadpisuRadku_28" localSheetId="19">#REF!</definedName>
    <definedName name="OblastNadpisuRadku_28">#REF!</definedName>
    <definedName name="OblastNadpisuSloupcu" localSheetId="2">#REF!</definedName>
    <definedName name="OblastNadpisuSloupcu" localSheetId="4">#REF!</definedName>
    <definedName name="OblastNadpisuSloupcu" localSheetId="10">#REF!</definedName>
    <definedName name="OblastNadpisuSloupcu" localSheetId="19">#REF!</definedName>
    <definedName name="OblastNadpisuSloupcu">#REF!</definedName>
    <definedName name="OblastNadpisuSloupcu_11" localSheetId="2">#REF!</definedName>
    <definedName name="OblastNadpisuSloupcu_11" localSheetId="4">#REF!</definedName>
    <definedName name="OblastNadpisuSloupcu_11" localSheetId="10">#REF!</definedName>
    <definedName name="OblastNadpisuSloupcu_11" localSheetId="19">#REF!</definedName>
    <definedName name="OblastNadpisuSloupcu_11">#REF!</definedName>
    <definedName name="OblastNadpisuSloupcu_2" localSheetId="2">#REF!</definedName>
    <definedName name="OblastNadpisuSloupcu_2" localSheetId="4">#REF!</definedName>
    <definedName name="OblastNadpisuSloupcu_2" localSheetId="10">#REF!</definedName>
    <definedName name="OblastNadpisuSloupcu_2" localSheetId="19">#REF!</definedName>
    <definedName name="OblastNadpisuSloupcu_2">#REF!</definedName>
    <definedName name="OblastNadpisuSloupcu_28" localSheetId="2">#REF!</definedName>
    <definedName name="OblastNadpisuSloupcu_28" localSheetId="4">#REF!</definedName>
    <definedName name="OblastNadpisuSloupcu_28" localSheetId="10">#REF!</definedName>
    <definedName name="OblastNadpisuSloupcu_28" localSheetId="19">#REF!</definedName>
    <definedName name="OblastNadpisuSloupcu_28">#REF!</definedName>
    <definedName name="OBLIG_dt" localSheetId="2">#REF!</definedName>
    <definedName name="OBLIG_dt" localSheetId="4">#REF!</definedName>
    <definedName name="OBLIG_dt" localSheetId="10">#REF!</definedName>
    <definedName name="OBLIG_dt" localSheetId="19">#REF!</definedName>
    <definedName name="OBLIG_dt">#REF!</definedName>
    <definedName name="OBLIG_dw" localSheetId="2">#REF!</definedName>
    <definedName name="OBLIG_dw" localSheetId="4">#REF!</definedName>
    <definedName name="OBLIG_dw" localSheetId="10">#REF!</definedName>
    <definedName name="OBLIG_dw" localSheetId="19">#REF!</definedName>
    <definedName name="OBLIG_dw">#REF!</definedName>
    <definedName name="_xlnm.Print_Area" localSheetId="2">BS!$A$1:$C$53</definedName>
    <definedName name="_xlnm.Print_Area" localSheetId="4">#REF!</definedName>
    <definedName name="_xlnm.Print_Area" localSheetId="10">#REF!</definedName>
    <definedName name="_xlnm.Print_Area" localSheetId="19">#REF!</definedName>
    <definedName name="_xlnm.Print_Area">#REF!</definedName>
    <definedName name="Obszar_wydruku_MI" localSheetId="2">#REF!</definedName>
    <definedName name="Obszar_wydruku_MI" localSheetId="4">#REF!</definedName>
    <definedName name="Obszar_wydruku_MI" localSheetId="10">#REF!</definedName>
    <definedName name="Obszar_wydruku_MI" localSheetId="19">#REF!</definedName>
    <definedName name="Obszar_wydruku_MI" localSheetId="20">#REF!</definedName>
    <definedName name="Obszar_wydruku_MI">#REF!</definedName>
    <definedName name="OctoberIC" localSheetId="2">#REF!</definedName>
    <definedName name="OctoberIC" localSheetId="4">#REF!</definedName>
    <definedName name="OctoberIC" localSheetId="10">#REF!</definedName>
    <definedName name="OctoberIC" localSheetId="19">#REF!</definedName>
    <definedName name="OctoberIC">#REF!</definedName>
    <definedName name="OctoberII" localSheetId="2">#REF!</definedName>
    <definedName name="OctoberII" localSheetId="4">#REF!</definedName>
    <definedName name="OctoberII" localSheetId="10">#REF!</definedName>
    <definedName name="OctoberII" localSheetId="19">#REF!</definedName>
    <definedName name="OctoberII">#REF!</definedName>
    <definedName name="OctoberL" localSheetId="2">#REF!</definedName>
    <definedName name="OctoberL" localSheetId="4">#REF!</definedName>
    <definedName name="OctoberL" localSheetId="10">#REF!</definedName>
    <definedName name="OctoberL" localSheetId="19">#REF!</definedName>
    <definedName name="OctoberL">#REF!</definedName>
    <definedName name="oddz" localSheetId="2">#REF!</definedName>
    <definedName name="oddz" localSheetId="4">#REF!</definedName>
    <definedName name="oddz" localSheetId="10">#REF!</definedName>
    <definedName name="oddz" localSheetId="19">#REF!</definedName>
    <definedName name="oddz">#REF!</definedName>
    <definedName name="Oddział" localSheetId="20">[66]lista!$B$2:$B$188</definedName>
    <definedName name="Oddział">[66]lista!$B$2:$B$188</definedName>
    <definedName name="oddziały_i_spółki" localSheetId="20">[67]lista!$E$2:$E$209</definedName>
    <definedName name="oddziały_i_spółki">[67]lista!$E$2:$E$209</definedName>
    <definedName name="Odpisy" localSheetId="2">#REF!</definedName>
    <definedName name="Odpisy" localSheetId="4">#REF!</definedName>
    <definedName name="Odpisy" localSheetId="10">#REF!</definedName>
    <definedName name="Odpisy" localSheetId="19">#REF!</definedName>
    <definedName name="Odpisy" localSheetId="20">#REF!</definedName>
    <definedName name="Odpisy">#REF!</definedName>
    <definedName name="Off_balance" localSheetId="2">#REF!</definedName>
    <definedName name="Off_balance" localSheetId="4">#REF!</definedName>
    <definedName name="Off_balance" localSheetId="10">#REF!</definedName>
    <definedName name="Off_balance" localSheetId="19">#REF!</definedName>
    <definedName name="Off_balance">#REF!</definedName>
    <definedName name="ok">#N/A</definedName>
    <definedName name="OM_Budget">OFFSET([26]Other!$AA$19,0,[26]Other!$Z$1,1,13)</definedName>
    <definedName name="OM_PS">OFFSET([27]Other!$AB$19,0,[27]Other!$AA$1,1,13)</definedName>
    <definedName name="OM_SL">OFFSET([27]Other!$AB$17,0,[27]Other!$AA$1,1,13)</definedName>
    <definedName name="OM_Total">OFFSET([26]Other!$AA$18,0,[26]Other!$Z$1,1,13)</definedName>
    <definedName name="oo" localSheetId="20">'[49]Noty bilans'!$A$209:$D$216</definedName>
    <definedName name="oo">'[49]Noty bilans'!$A$209:$D$216</definedName>
    <definedName name="Other_reserve_funds" localSheetId="2">#REF!</definedName>
    <definedName name="Other_reserve_funds" localSheetId="4">#REF!</definedName>
    <definedName name="Other_reserve_funds" localSheetId="10">#REF!</definedName>
    <definedName name="Other_reserve_funds" localSheetId="19">#REF!</definedName>
    <definedName name="Other_reserve_funds">#REF!</definedName>
    <definedName name="outcomms" localSheetId="2">[19]S.P.30!#REF!</definedName>
    <definedName name="outcomms" localSheetId="4">[19]S.P.30!#REF!</definedName>
    <definedName name="outcomms" localSheetId="10">[19]S.P.30!#REF!</definedName>
    <definedName name="outcomms" localSheetId="19">[19]S.P.30!#REF!</definedName>
    <definedName name="outcomms">[19]S.P.30!#REF!</definedName>
    <definedName name="OV_Budget">OFFSET([27]OV!$Y$8,0,[27]OV!$X$1,1,13)</definedName>
    <definedName name="OV_Month">OFFSET([27]OV!$Y$1,0,[27]OV!$X$1,1,13)</definedName>
    <definedName name="OV_Unused">OFFSET([27]OV!$Y$10,0,[27]OV!$X$1,1,13)</definedName>
    <definedName name="OV_Used">OFFSET([27]OV!$Y$5,0,[27]OV!$X$1,1,13)</definedName>
    <definedName name="OVM_Actual">OFFSET([27]OV!$Y$16,0,[27]OV!$X$1,1,13)</definedName>
    <definedName name="OVM_Budget">OFFSET([27]OV!$Y$17,0,[27]OV!$X$1,1,13)</definedName>
    <definedName name="ow.FBN019_4" localSheetId="2">#REF!</definedName>
    <definedName name="ow.FBN019_4" localSheetId="4">#REF!</definedName>
    <definedName name="ow.FBN019_4" localSheetId="10">#REF!</definedName>
    <definedName name="ow.FBN019_4" localSheetId="19">#REF!</definedName>
    <definedName name="ow.FBN019_4">#REF!</definedName>
    <definedName name="ow.FBN019_6" localSheetId="2">#REF!</definedName>
    <definedName name="ow.FBN019_6" localSheetId="4">#REF!</definedName>
    <definedName name="ow.FBN019_6" localSheetId="10">#REF!</definedName>
    <definedName name="ow.FBN019_6" localSheetId="19">#REF!</definedName>
    <definedName name="ow.FBN019_6">#REF!</definedName>
    <definedName name="ow.FBN019_7" localSheetId="2">#REF!</definedName>
    <definedName name="ow.FBN019_7" localSheetId="4">#REF!</definedName>
    <definedName name="ow.FBN019_7" localSheetId="10">#REF!</definedName>
    <definedName name="ow.FBN019_7" localSheetId="19">#REF!</definedName>
    <definedName name="ow.FBN019_7">#REF!</definedName>
    <definedName name="ow.FBN019_8" localSheetId="2">#REF!</definedName>
    <definedName name="ow.FBN019_8" localSheetId="4">#REF!</definedName>
    <definedName name="ow.FBN019_8" localSheetId="10">#REF!</definedName>
    <definedName name="ow.FBN019_8" localSheetId="19">#REF!</definedName>
    <definedName name="ow.FBN019_8">#REF!</definedName>
    <definedName name="ow.FBN020_2" localSheetId="2">#REF!</definedName>
    <definedName name="ow.FBN020_2" localSheetId="4">#REF!</definedName>
    <definedName name="ow.FBN020_2" localSheetId="10">#REF!</definedName>
    <definedName name="ow.FBN020_2" localSheetId="19">#REF!</definedName>
    <definedName name="ow.FBN020_2">#REF!</definedName>
    <definedName name="ow.FIN005_1" localSheetId="2">#REF!</definedName>
    <definedName name="ow.FIN005_1" localSheetId="4">#REF!</definedName>
    <definedName name="ow.FIN005_1" localSheetId="10">#REF!</definedName>
    <definedName name="ow.FIN005_1" localSheetId="19">#REF!</definedName>
    <definedName name="ow.FIN005_1">#REF!</definedName>
    <definedName name="P_L">'[68]P&amp;L porównywalny'!$A$5:$C$42</definedName>
    <definedName name="Papiery_utrzymywane_zapadalności" localSheetId="2">'[69]noty bilans'!#REF!</definedName>
    <definedName name="Papiery_utrzymywane_zapadalności" localSheetId="5">'[69]noty bilans'!#REF!</definedName>
    <definedName name="Papiery_utrzymywane_zapadalności" localSheetId="4">'[69]noty bilans'!#REF!</definedName>
    <definedName name="Papiery_utrzymywane_zapadalności" localSheetId="10">'[69]noty bilans'!#REF!</definedName>
    <definedName name="Papiery_utrzymywane_zapadalności" localSheetId="19">'[69]noty bilans'!#REF!</definedName>
    <definedName name="Papiery_utrzymywane_zapadalności" localSheetId="20">#REF!</definedName>
    <definedName name="Papiery_utrzymywane_zapadalności">'[69]noty bilans'!#REF!</definedName>
    <definedName name="Pasywa_pod07" localSheetId="2">#REF!</definedName>
    <definedName name="Pasywa_pod07" localSheetId="4">#REF!</definedName>
    <definedName name="Pasywa_pod07" localSheetId="10">#REF!</definedName>
    <definedName name="Pasywa_pod07" localSheetId="19">#REF!</definedName>
    <definedName name="Pasywa_pod07" localSheetId="20">#REF!</definedName>
    <definedName name="Pasywa_pod07">#REF!</definedName>
    <definedName name="Pasywa_pod08" localSheetId="2">#REF!</definedName>
    <definedName name="Pasywa_pod08" localSheetId="4">#REF!</definedName>
    <definedName name="Pasywa_pod08" localSheetId="10">#REF!</definedName>
    <definedName name="Pasywa_pod08" localSheetId="19">#REF!</definedName>
    <definedName name="Pasywa_pod08" localSheetId="20">#REF!</definedName>
    <definedName name="Pasywa_pod08">#REF!</definedName>
    <definedName name="Pensions" localSheetId="2">[19]S.P.27!#REF!</definedName>
    <definedName name="Pensions" localSheetId="4">[19]S.P.27!#REF!</definedName>
    <definedName name="Pensions" localSheetId="10">[19]S.P.27!#REF!</definedName>
    <definedName name="Pensions" localSheetId="19">[19]S.P.27!#REF!</definedName>
    <definedName name="Pensions">[19]S.P.27!#REF!</definedName>
    <definedName name="Performing_Loans" localSheetId="2">#REF!</definedName>
    <definedName name="Performing_Loans" localSheetId="4">#REF!</definedName>
    <definedName name="Performing_Loans" localSheetId="10">#REF!</definedName>
    <definedName name="Performing_Loans" localSheetId="19">#REF!</definedName>
    <definedName name="Performing_Loans">#REF!</definedName>
    <definedName name="PeriodDates" localSheetId="2">OFFSET(#REF!,0,0,COUNT(#REF!),1)</definedName>
    <definedName name="PeriodDates" localSheetId="4">OFFSET(#REF!,0,0,COUNT(#REF!),1)</definedName>
    <definedName name="PeriodDates" localSheetId="10">OFFSET(#REF!,0,0,COUNT(#REF!),1)</definedName>
    <definedName name="PeriodDates" localSheetId="19">OFFSET(#REF!,0,0,COUNT(#REF!),1)</definedName>
    <definedName name="PeriodDates">OFFSET(#REF!,0,0,COUNT(#REF!),1)</definedName>
    <definedName name="PKD" localSheetId="2">#REF!</definedName>
    <definedName name="PKD" localSheetId="4">#REF!</definedName>
    <definedName name="PKD" localSheetId="10">#REF!</definedName>
    <definedName name="PKD" localSheetId="19">#REF!</definedName>
    <definedName name="PKD" localSheetId="20">#REF!</definedName>
    <definedName name="PKD">#REF!</definedName>
    <definedName name="PKO" localSheetId="2">#REF!</definedName>
    <definedName name="PKO" localSheetId="4">#REF!</definedName>
    <definedName name="PKO" localSheetId="10">#REF!</definedName>
    <definedName name="PKO" localSheetId="19">#REF!</definedName>
    <definedName name="PKO" localSheetId="20">#REF!</definedName>
    <definedName name="PKO">#REF!</definedName>
    <definedName name="PL">'[68]P&amp;L porównywalny'!$A$5:$C$42</definedName>
    <definedName name="PL_3" localSheetId="2">#REF!</definedName>
    <definedName name="PL_3" localSheetId="4">#REF!</definedName>
    <definedName name="PL_3" localSheetId="10">#REF!</definedName>
    <definedName name="PL_3" localSheetId="19">#REF!</definedName>
    <definedName name="PL_3" localSheetId="20">#REF!</definedName>
    <definedName name="PL_3">#REF!</definedName>
    <definedName name="PL_9" localSheetId="2">#REF!</definedName>
    <definedName name="PL_9" localSheetId="4">#REF!</definedName>
    <definedName name="PL_9" localSheetId="10">#REF!</definedName>
    <definedName name="PL_9" localSheetId="19">#REF!</definedName>
    <definedName name="PL_9" localSheetId="20">#REF!</definedName>
    <definedName name="PL_9">#REF!</definedName>
    <definedName name="PL3QS" localSheetId="2">#REF!</definedName>
    <definedName name="PL3QS" localSheetId="4">#REF!</definedName>
    <definedName name="PL3QS" localSheetId="10">#REF!</definedName>
    <definedName name="PL3QS" localSheetId="19">#REF!</definedName>
    <definedName name="PL3QS" localSheetId="20">#REF!</definedName>
    <definedName name="PL3QS">#REF!</definedName>
    <definedName name="PLBANKQ2" localSheetId="2">#REF!</definedName>
    <definedName name="PLBANKQ2" localSheetId="4">#REF!</definedName>
    <definedName name="PLBANKQ2" localSheetId="10">#REF!</definedName>
    <definedName name="PLBANKQ2" localSheetId="19">#REF!</definedName>
    <definedName name="PLBANKQ2">#REF!</definedName>
    <definedName name="PLocena">#N/A</definedName>
    <definedName name="Pochodne_instrumenty_finansowe_handl" localSheetId="2">'[69]noty bilans 2'!#REF!</definedName>
    <definedName name="Pochodne_instrumenty_finansowe_handl" localSheetId="5">'[69]noty bilans 2'!#REF!</definedName>
    <definedName name="Pochodne_instrumenty_finansowe_handl" localSheetId="4">'[69]noty bilans 2'!#REF!</definedName>
    <definedName name="Pochodne_instrumenty_finansowe_handl" localSheetId="10">'[69]noty bilans 2'!#REF!</definedName>
    <definedName name="Pochodne_instrumenty_finansowe_handl" localSheetId="19">'[69]noty bilans 2'!#REF!</definedName>
    <definedName name="Pochodne_instrumenty_finansowe_handl" localSheetId="20">[18]podatek!#REF!</definedName>
    <definedName name="Pochodne_instrumenty_finansowe_handl">'[69]noty bilans 2'!#REF!</definedName>
    <definedName name="pochodne_opis" localSheetId="2">'[69]noty bilans 2'!#REF!</definedName>
    <definedName name="pochodne_opis" localSheetId="5">'[69]noty bilans 2'!#REF!</definedName>
    <definedName name="pochodne_opis" localSheetId="4">'[69]noty bilans 2'!#REF!</definedName>
    <definedName name="pochodne_opis" localSheetId="10">'[69]noty bilans 2'!#REF!</definedName>
    <definedName name="pochodne_opis" localSheetId="19">'[69]noty bilans 2'!#REF!</definedName>
    <definedName name="pochodne_opis" localSheetId="20">[18]podatek!#REF!</definedName>
    <definedName name="pochodne_opis">'[69]noty bilans 2'!#REF!</definedName>
    <definedName name="pochodzenie">[21]nazwy!$C$1:$C$23</definedName>
    <definedName name="Podpis">[44]lista!$K$2:$K$50</definedName>
    <definedName name="PODPISY" localSheetId="2">#REF!</definedName>
    <definedName name="PODPISY" localSheetId="4">#REF!</definedName>
    <definedName name="PODPISY" localSheetId="10">#REF!</definedName>
    <definedName name="PODPISY" localSheetId="19">#REF!</definedName>
    <definedName name="PODPISY">#REF!</definedName>
    <definedName name="PodpisyQ3" localSheetId="2">#REF!</definedName>
    <definedName name="PodpisyQ3" localSheetId="4">#REF!</definedName>
    <definedName name="PodpisyQ3" localSheetId="10">#REF!</definedName>
    <definedName name="PodpisyQ3" localSheetId="19">#REF!</definedName>
    <definedName name="PodpisyQ3">#REF!</definedName>
    <definedName name="podzial_podmiotowy" localSheetId="2">#REF!</definedName>
    <definedName name="podzial_podmiotowy" localSheetId="4">#REF!</definedName>
    <definedName name="podzial_podmiotowy" localSheetId="10">#REF!</definedName>
    <definedName name="podzial_podmiotowy" localSheetId="19">#REF!</definedName>
    <definedName name="podzial_podmiotowy">#REF!</definedName>
    <definedName name="Poftfel_2" localSheetId="2">[18]portfel!#REF!</definedName>
    <definedName name="Poftfel_2" localSheetId="5">[18]portfel!#REF!</definedName>
    <definedName name="Poftfel_2" localSheetId="4">[18]portfel!#REF!</definedName>
    <definedName name="Poftfel_2" localSheetId="10">[18]portfel!#REF!</definedName>
    <definedName name="Poftfel_2" localSheetId="19">[18]portfel!#REF!</definedName>
    <definedName name="Poftfel_2" localSheetId="20">[18]portfel!#REF!</definedName>
    <definedName name="Poftfel_2">[18]portfel!#REF!</definedName>
    <definedName name="POI" localSheetId="2">BS!POI</definedName>
    <definedName name="POI" localSheetId="1">#N/A</definedName>
    <definedName name="POI" localSheetId="4">'Przychody prowizyjne'!POI</definedName>
    <definedName name="POI" localSheetId="20">#N/A</definedName>
    <definedName name="POI">BS!POI</definedName>
    <definedName name="POKILO" localSheetId="2" hidden="1">{"'BZ SA P&amp;l (fORECAST)'!$A$1:$BR$26"}</definedName>
    <definedName name="POKILO" localSheetId="1" hidden="1">{"'BZ SA P&amp;l (fORECAST)'!$A$1:$BR$26"}</definedName>
    <definedName name="POKILO" localSheetId="4" hidden="1">{"'BZ SA P&amp;l (fORECAST)'!$A$1:$BR$26"}</definedName>
    <definedName name="POKILO" localSheetId="20" hidden="1">{"'BZ SA P&amp;l (fORECAST)'!$A$1:$BR$26"}</definedName>
    <definedName name="POKILO" hidden="1">{"'BZ SA P&amp;l (fORECAST)'!$A$1:$BR$26"}</definedName>
    <definedName name="Poland_Division">'[58]Poland Division'!$A$3:$AA$92</definedName>
    <definedName name="POLISH" localSheetId="2">#REF!</definedName>
    <definedName name="POLISH" localSheetId="4">#REF!</definedName>
    <definedName name="POLISH" localSheetId="10">#REF!</definedName>
    <definedName name="POLISH" localSheetId="19">#REF!</definedName>
    <definedName name="POLISH">#REF!</definedName>
    <definedName name="polityka0910" localSheetId="2">#REF!</definedName>
    <definedName name="polityka0910" localSheetId="4">#REF!</definedName>
    <definedName name="polityka0910" localSheetId="10">#REF!</definedName>
    <definedName name="polityka0910" localSheetId="19">#REF!</definedName>
    <definedName name="polityka0910">#REF!</definedName>
    <definedName name="POLSOFT2000M" localSheetId="2">#REF!</definedName>
    <definedName name="POLSOFT2000M" localSheetId="4">#REF!</definedName>
    <definedName name="POLSOFT2000M" localSheetId="10">#REF!</definedName>
    <definedName name="POLSOFT2000M" localSheetId="19">#REF!</definedName>
    <definedName name="POLSOFT2000M">#REF!</definedName>
    <definedName name="POLSOFT2000Y" localSheetId="2">#REF!</definedName>
    <definedName name="POLSOFT2000Y" localSheetId="4">#REF!</definedName>
    <definedName name="POLSOFT2000Y" localSheetId="10">#REF!</definedName>
    <definedName name="POLSOFT2000Y" localSheetId="19">#REF!</definedName>
    <definedName name="POLSOFT2000Y">#REF!</definedName>
    <definedName name="POLSOFT2001M" localSheetId="2">#REF!</definedName>
    <definedName name="POLSOFT2001M" localSheetId="4">#REF!</definedName>
    <definedName name="POLSOFT2001M" localSheetId="10">#REF!</definedName>
    <definedName name="POLSOFT2001M" localSheetId="19">#REF!</definedName>
    <definedName name="POLSOFT2001M">#REF!</definedName>
    <definedName name="POLSOFT2001Y" localSheetId="2">#REF!</definedName>
    <definedName name="POLSOFT2001Y" localSheetId="4">#REF!</definedName>
    <definedName name="POLSOFT2001Y" localSheetId="10">#REF!</definedName>
    <definedName name="POLSOFT2001Y" localSheetId="19">#REF!</definedName>
    <definedName name="POLSOFT2001Y">#REF!</definedName>
    <definedName name="POLSOFTDochody2000M" localSheetId="2">#REF!</definedName>
    <definedName name="POLSOFTDochody2000M" localSheetId="4">#REF!</definedName>
    <definedName name="POLSOFTDochody2000M" localSheetId="10">#REF!</definedName>
    <definedName name="POLSOFTDochody2000M" localSheetId="19">#REF!</definedName>
    <definedName name="POLSOFTDochody2000M">#REF!</definedName>
    <definedName name="POLSOFTDochody2000Y" localSheetId="2">#REF!</definedName>
    <definedName name="POLSOFTDochody2000Y" localSheetId="4">#REF!</definedName>
    <definedName name="POLSOFTDochody2000Y" localSheetId="10">#REF!</definedName>
    <definedName name="POLSOFTDochody2000Y" localSheetId="19">#REF!</definedName>
    <definedName name="POLSOFTDochody2000Y">#REF!</definedName>
    <definedName name="POLSOFTDochody2001M" localSheetId="2">#REF!</definedName>
    <definedName name="POLSOFTDochody2001M" localSheetId="4">#REF!</definedName>
    <definedName name="POLSOFTDochody2001M" localSheetId="10">#REF!</definedName>
    <definedName name="POLSOFTDochody2001M" localSheetId="19">#REF!</definedName>
    <definedName name="POLSOFTDochody2001M">#REF!</definedName>
    <definedName name="POLSOFTDochody2001Y" localSheetId="2">#REF!</definedName>
    <definedName name="POLSOFTDochody2001Y" localSheetId="4">#REF!</definedName>
    <definedName name="POLSOFTDochody2001Y" localSheetId="10">#REF!</definedName>
    <definedName name="POLSOFTDochody2001Y" localSheetId="19">#REF!</definedName>
    <definedName name="POLSOFTDochody2001Y">#REF!</definedName>
    <definedName name="pooi" localSheetId="2">'[30]wybrane dane finansowe 1'!#REF!</definedName>
    <definedName name="pooi" localSheetId="5">'[30]wybrane dane finansowe 1'!#REF!</definedName>
    <definedName name="pooi" localSheetId="1">'[30]wybrane dane finansowe 1'!#REF!</definedName>
    <definedName name="pooi" localSheetId="4">'[30]wybrane dane finansowe 1'!#REF!</definedName>
    <definedName name="pooi" localSheetId="10">'[30]wybrane dane finansowe 1'!#REF!</definedName>
    <definedName name="pooi" localSheetId="19">'[30]wybrane dane finansowe 1'!#REF!</definedName>
    <definedName name="pooi" localSheetId="20">'[31]wybrane dane finansowe 1'!#REF!</definedName>
    <definedName name="pooi">'[30]wybrane dane finansowe 1'!#REF!</definedName>
    <definedName name="portfel_bp" localSheetId="2">#REF!</definedName>
    <definedName name="portfel_bp" localSheetId="4">#REF!</definedName>
    <definedName name="portfel_bp" localSheetId="10">#REF!</definedName>
    <definedName name="portfel_bp" localSheetId="19">#REF!</definedName>
    <definedName name="portfel_bp" localSheetId="20">#REF!</definedName>
    <definedName name="portfel_bp">#REF!</definedName>
    <definedName name="PORTFELE2007">'[70]Portfele 2007'!$A$2:$AB$88</definedName>
    <definedName name="PORTFELE2008">'[70]Portfele 2008'!$A$2:$AB$88</definedName>
    <definedName name="PORTFELE2008budget">'[70]Portfele 2008 budget'!$A$2:$AB$88</definedName>
    <definedName name="PORTFELE2009">'[70]Portfele 2009'!$A$2:$AB$88</definedName>
    <definedName name="powiazanie" localSheetId="2">#REF!</definedName>
    <definedName name="powiazanie" localSheetId="4">#REF!</definedName>
    <definedName name="powiazanie" localSheetId="10">#REF!</definedName>
    <definedName name="powiazanie" localSheetId="19">#REF!</definedName>
    <definedName name="powiazanie" localSheetId="20">#REF!</definedName>
    <definedName name="powiazanie">#REF!</definedName>
    <definedName name="Pozab_klasy" localSheetId="2">[69]impairment!#REF!</definedName>
    <definedName name="Pozab_klasy" localSheetId="5">[69]impairment!#REF!</definedName>
    <definedName name="Pozab_klasy" localSheetId="4">[69]impairment!#REF!</definedName>
    <definedName name="Pozab_klasy" localSheetId="10">[69]impairment!#REF!</definedName>
    <definedName name="Pozab_klasy" localSheetId="19">[69]impairment!#REF!</definedName>
    <definedName name="Pozab_klasy" localSheetId="20">[71]impairment!#REF!</definedName>
    <definedName name="Pozab_klasy">[69]impairment!#REF!</definedName>
    <definedName name="Pozabilans" localSheetId="2">[72]lista!#REF!</definedName>
    <definedName name="Pozabilans" localSheetId="4">[72]lista!#REF!</definedName>
    <definedName name="Pozabilans" localSheetId="10">[72]lista!#REF!</definedName>
    <definedName name="Pozabilans" localSheetId="19">[72]lista!#REF!</definedName>
    <definedName name="Pozabilans">[72]lista!#REF!</definedName>
    <definedName name="Pozabilans1" localSheetId="2">[72]lista!#REF!</definedName>
    <definedName name="Pozabilans1" localSheetId="4">[72]lista!#REF!</definedName>
    <definedName name="Pozabilans1" localSheetId="10">[72]lista!#REF!</definedName>
    <definedName name="Pozabilans1" localSheetId="19">[72]lista!#REF!</definedName>
    <definedName name="Pozabilans1">[72]lista!#REF!</definedName>
    <definedName name="Pozabilans2" localSheetId="2">[72]lista!#REF!</definedName>
    <definedName name="Pozabilans2" localSheetId="4">[72]lista!#REF!</definedName>
    <definedName name="Pozabilans2" localSheetId="10">[72]lista!#REF!</definedName>
    <definedName name="Pozabilans2" localSheetId="19">[72]lista!#REF!</definedName>
    <definedName name="Pozabilans2">[72]lista!#REF!</definedName>
    <definedName name="Pozostałe_aktywa" localSheetId="2">#REF!</definedName>
    <definedName name="Pozostałe_aktywa" localSheetId="4">#REF!</definedName>
    <definedName name="Pozostałe_aktywa" localSheetId="10">#REF!</definedName>
    <definedName name="Pozostałe_aktywa" localSheetId="19">#REF!</definedName>
    <definedName name="Pozostałe_aktywa" localSheetId="20">#REF!</definedName>
    <definedName name="Pozostałe_aktywa">#REF!</definedName>
    <definedName name="Pozostałe_pasywa" localSheetId="2">#REF!</definedName>
    <definedName name="Pozostałe_pasywa" localSheetId="4">#REF!</definedName>
    <definedName name="Pozostałe_pasywa" localSheetId="10">#REF!</definedName>
    <definedName name="Pozostałe_pasywa" localSheetId="19">#REF!</definedName>
    <definedName name="Pozostałe_pasywa" localSheetId="20">#REF!</definedName>
    <definedName name="Pozostałe_pasywa">#REF!</definedName>
    <definedName name="Pozycje_bilans_wg_KPWiG" localSheetId="20">[41]lista!$C$2:$C$18</definedName>
    <definedName name="Pozycje_bilans_wg_KPWiG">[41]lista!$C$2:$C$18</definedName>
    <definedName name="Pozycje_pozabilansowe" localSheetId="2">[73]impairment!#REF!</definedName>
    <definedName name="Pozycje_pozabilansowe" localSheetId="5">[73]impairment!#REF!</definedName>
    <definedName name="Pozycje_pozabilansowe" localSheetId="4">[73]impairment!#REF!</definedName>
    <definedName name="Pozycje_pozabilansowe" localSheetId="10">[73]impairment!#REF!</definedName>
    <definedName name="Pozycje_pozabilansowe" localSheetId="19">[73]impairment!#REF!</definedName>
    <definedName name="Pozycje_pozabilansowe" localSheetId="20">[73]impairment!#REF!</definedName>
    <definedName name="Pozycje_pozabilansowe">[73]impairment!#REF!</definedName>
    <definedName name="Pozycje_RZiS_wg_KPWiG" localSheetId="20">[66]lista!$D$2:$D$6</definedName>
    <definedName name="Pozycje_RZiS_wg_KPWiG">[66]lista!$D$2:$D$6</definedName>
    <definedName name="ppkl" localSheetId="2">'[30]wybrane dane finansowe 1'!#REF!</definedName>
    <definedName name="ppkl" localSheetId="5">'[30]wybrane dane finansowe 1'!#REF!</definedName>
    <definedName name="ppkl" localSheetId="1">'[30]wybrane dane finansowe 1'!#REF!</definedName>
    <definedName name="ppkl" localSheetId="4">'[30]wybrane dane finansowe 1'!#REF!</definedName>
    <definedName name="ppkl" localSheetId="10">'[30]wybrane dane finansowe 1'!#REF!</definedName>
    <definedName name="ppkl" localSheetId="19">'[30]wybrane dane finansowe 1'!#REF!</definedName>
    <definedName name="ppkl" localSheetId="20">'[31]wybrane dane finansowe 1'!#REF!</definedName>
    <definedName name="ppkl">'[30]wybrane dane finansowe 1'!#REF!</definedName>
    <definedName name="PPO" localSheetId="2">#REF!</definedName>
    <definedName name="PPO" localSheetId="4">#REF!</definedName>
    <definedName name="PPO" localSheetId="10">#REF!</definedName>
    <definedName name="PPO" localSheetId="19">#REF!</definedName>
    <definedName name="PPO" localSheetId="20">#REF!</definedName>
    <definedName name="PPO">#REF!</definedName>
    <definedName name="PPP" localSheetId="2" hidden="1">{"'BZ SA P&amp;l (fORECAST)'!$A$1:$BR$26"}</definedName>
    <definedName name="PPP" localSheetId="1" hidden="1">{"'BZ SA P&amp;l (fORECAST)'!$A$1:$BR$26"}</definedName>
    <definedName name="PPP" localSheetId="4" hidden="1">{"'BZ SA P&amp;l (fORECAST)'!$A$1:$BR$26"}</definedName>
    <definedName name="PPP" localSheetId="20" hidden="1">{"'BZ SA P&amp;l (fORECAST)'!$A$1:$BR$26"}</definedName>
    <definedName name="PPP" hidden="1">{"'BZ SA P&amp;l (fORECAST)'!$A$1:$BR$26"}</definedName>
    <definedName name="pracNPL">[21]nazwy!$F$1:$F$2</definedName>
    <definedName name="Prawaprzyznane" localSheetId="2">#REF!</definedName>
    <definedName name="Prawaprzyznane" localSheetId="4">#REF!</definedName>
    <definedName name="Prawaprzyznane" localSheetId="10">#REF!</definedName>
    <definedName name="Prawaprzyznane" localSheetId="19">#REF!</definedName>
    <definedName name="Prawaprzyznane" localSheetId="20">#REF!</definedName>
    <definedName name="Prawaprzyznane">#REF!</definedName>
    <definedName name="PrErrgrid" localSheetId="2">#REF!</definedName>
    <definedName name="PrErrgrid" localSheetId="4">#REF!</definedName>
    <definedName name="PrErrgrid" localSheetId="10">#REF!</definedName>
    <definedName name="PrErrgrid" localSheetId="19">#REF!</definedName>
    <definedName name="PrErrgrid">#REF!</definedName>
    <definedName name="Print_Area_MI" localSheetId="2">#REF!</definedName>
    <definedName name="Print_Area_MI" localSheetId="4">#REF!</definedName>
    <definedName name="Print_Area_MI" localSheetId="10">#REF!</definedName>
    <definedName name="Print_Area_MI" localSheetId="19">#REF!</definedName>
    <definedName name="Print_Area_MI">#REF!</definedName>
    <definedName name="Print_Area_MI_11" localSheetId="2">#REF!</definedName>
    <definedName name="Print_Area_MI_11" localSheetId="4">#REF!</definedName>
    <definedName name="Print_Area_MI_11" localSheetId="10">#REF!</definedName>
    <definedName name="Print_Area_MI_11" localSheetId="19">#REF!</definedName>
    <definedName name="Print_Area_MI_11">#REF!</definedName>
    <definedName name="Print_Area_MI_2" localSheetId="2">#REF!</definedName>
    <definedName name="Print_Area_MI_2" localSheetId="4">#REF!</definedName>
    <definedName name="Print_Area_MI_2" localSheetId="10">#REF!</definedName>
    <definedName name="Print_Area_MI_2" localSheetId="19">#REF!</definedName>
    <definedName name="Print_Area_MI_2">#REF!</definedName>
    <definedName name="Print_Area_MI_28" localSheetId="2">#REF!</definedName>
    <definedName name="Print_Area_MI_28" localSheetId="4">#REF!</definedName>
    <definedName name="Print_Area_MI_28" localSheetId="10">#REF!</definedName>
    <definedName name="Print_Area_MI_28" localSheetId="19">#REF!</definedName>
    <definedName name="Print_Area_MI_28">#REF!</definedName>
    <definedName name="Print_Titles_MI" localSheetId="2">#REF!</definedName>
    <definedName name="Print_Titles_MI" localSheetId="4">#REF!</definedName>
    <definedName name="Print_Titles_MI" localSheetId="10">#REF!</definedName>
    <definedName name="Print_Titles_MI" localSheetId="19">#REF!</definedName>
    <definedName name="Print_Titles_MI">#REF!</definedName>
    <definedName name="Print_Titles_MI_11" localSheetId="2">#REF!</definedName>
    <definedName name="Print_Titles_MI_11" localSheetId="4">#REF!</definedName>
    <definedName name="Print_Titles_MI_11" localSheetId="10">#REF!</definedName>
    <definedName name="Print_Titles_MI_11" localSheetId="19">#REF!</definedName>
    <definedName name="Print_Titles_MI_11">#REF!</definedName>
    <definedName name="Print_Titles_MI_2" localSheetId="2">#REF!</definedName>
    <definedName name="Print_Titles_MI_2" localSheetId="4">#REF!</definedName>
    <definedName name="Print_Titles_MI_2" localSheetId="10">#REF!</definedName>
    <definedName name="Print_Titles_MI_2" localSheetId="19">#REF!</definedName>
    <definedName name="Print_Titles_MI_2">#REF!</definedName>
    <definedName name="Print_Titles_MI_28" localSheetId="2">#REF!</definedName>
    <definedName name="Print_Titles_MI_28" localSheetId="4">#REF!</definedName>
    <definedName name="Print_Titles_MI_28" localSheetId="10">#REF!</definedName>
    <definedName name="Print_Titles_MI_28" localSheetId="19">#REF!</definedName>
    <definedName name="Print_Titles_MI_28">#REF!</definedName>
    <definedName name="proceedshedg" localSheetId="2">[19]S.P.13!#REF!</definedName>
    <definedName name="proceedshedg" localSheetId="4">[19]S.P.13!#REF!</definedName>
    <definedName name="proceedshedg" localSheetId="10">[19]S.P.13!#REF!</definedName>
    <definedName name="proceedshedg" localSheetId="19">[19]S.P.13!#REF!</definedName>
    <definedName name="proceedshedg">[19]S.P.13!#REF!</definedName>
    <definedName name="profit" localSheetId="2">#REF!</definedName>
    <definedName name="profit" localSheetId="4">#REF!</definedName>
    <definedName name="profit" localSheetId="10">#REF!</definedName>
    <definedName name="profit" localSheetId="19">#REF!</definedName>
    <definedName name="profit">#REF!</definedName>
    <definedName name="prognoza_2000" localSheetId="2">#REF!</definedName>
    <definedName name="prognoza_2000" localSheetId="4">#REF!</definedName>
    <definedName name="prognoza_2000" localSheetId="10">#REF!</definedName>
    <definedName name="prognoza_2000" localSheetId="19">#REF!</definedName>
    <definedName name="prognoza_2000">#REF!</definedName>
    <definedName name="provh" localSheetId="2">[19]S.P.13!#REF!</definedName>
    <definedName name="provh" localSheetId="4">[19]S.P.13!#REF!</definedName>
    <definedName name="provh" localSheetId="10">[19]S.P.13!#REF!</definedName>
    <definedName name="provh" localSheetId="19">[19]S.P.13!#REF!</definedName>
    <definedName name="provh">[19]S.P.13!#REF!</definedName>
    <definedName name="provision_cover" localSheetId="2">#REF!</definedName>
    <definedName name="provision_cover" localSheetId="4">#REF!</definedName>
    <definedName name="provision_cover" localSheetId="10">#REF!</definedName>
    <definedName name="provision_cover" localSheetId="19">#REF!</definedName>
    <definedName name="provision_cover">#REF!</definedName>
    <definedName name="prowizje_mar_08">#N/A</definedName>
    <definedName name="Przychody_odsetkowe" localSheetId="2">#REF!</definedName>
    <definedName name="Przychody_odsetkowe" localSheetId="4">#REF!</definedName>
    <definedName name="Przychody_odsetkowe" localSheetId="10">#REF!</definedName>
    <definedName name="Przychody_odsetkowe" localSheetId="19">#REF!</definedName>
    <definedName name="Przychody_odsetkowe" localSheetId="20">#REF!</definedName>
    <definedName name="Przychody_odsetkowe">#REF!</definedName>
    <definedName name="Przychody_prowizyjne" localSheetId="2">#REF!</definedName>
    <definedName name="Przychody_prowizyjne" localSheetId="4">#REF!</definedName>
    <definedName name="Przychody_prowizyjne" localSheetId="10">#REF!</definedName>
    <definedName name="Przychody_prowizyjne" localSheetId="19">#REF!</definedName>
    <definedName name="Przychody_prowizyjne" localSheetId="20">#REF!</definedName>
    <definedName name="Przychody_prowizyjne">#REF!</definedName>
    <definedName name="qerde" localSheetId="2">BS!qerde</definedName>
    <definedName name="qerde" localSheetId="1">#N/A</definedName>
    <definedName name="qerde" localSheetId="4">'Przychody prowizyjne'!qerde</definedName>
    <definedName name="qerde" localSheetId="20">#N/A</definedName>
    <definedName name="qerde">BS!qerde</definedName>
    <definedName name="qq" localSheetId="2">BS!qq</definedName>
    <definedName name="qq" localSheetId="1">#N/A</definedName>
    <definedName name="qq" localSheetId="4">'Przychody prowizyjne'!qq</definedName>
    <definedName name="qq" localSheetId="20">#N/A</definedName>
    <definedName name="qq">BS!qq</definedName>
    <definedName name="qqqqqqqqqqqqqqqqqqqqqqqqqq">#N/A</definedName>
    <definedName name="qqqqqqqqqqqqqqqqqqqqqqqqqqqqqqqqqqqqqqqqq">#N/A</definedName>
    <definedName name="Quarter" localSheetId="2">#REF!</definedName>
    <definedName name="Quarter" localSheetId="4">#REF!</definedName>
    <definedName name="Quarter" localSheetId="10">#REF!</definedName>
    <definedName name="Quarter" localSheetId="19">#REF!</definedName>
    <definedName name="Quarter">#REF!</definedName>
    <definedName name="R_BaseITR_CC">OFFSET([74]RATES!$D$122,0,[74]RATES!$C$62,1,13)</definedName>
    <definedName name="R_BaseITR_MLFX">OFFSET([74]RATES!$D$112,0,[74]RATES!$C$62,1,13)</definedName>
    <definedName name="R_BaseITR_MLPLN">OFFSET([74]RATES!$D$102,0,[74]RATES!$C$62,1,13)</definedName>
    <definedName name="R_BaseITR_NBCL">OFFSET([75]RATES!$D$80,0,[75]RATES!$C$62,1,13)</definedName>
    <definedName name="R_BaseITR_Other">OFFSET([74]RATES!$D$142,0,[74]RATES!$C$62,1,13)</definedName>
    <definedName name="R_BaseITR_OV">OFFSET([74]RATES!$D$132,0,[74]RATES!$C$62,1,13)</definedName>
    <definedName name="R_BaseITR_TotalCL">OFFSET([74]RATES!$D$70,0,[74]RATES!$C$62,1,13)</definedName>
    <definedName name="R_Client_CC">OFFSET([74]RATES!$D$120,0,[74]RATES!$C$62,1,13)</definedName>
    <definedName name="R_Client_MLFX">OFFSET([74]RATES!$D$110,0,[74]RATES!$C$62,1,13)</definedName>
    <definedName name="R_Client_MLPLN">OFFSET([74]RATES!$D$100,0,[74]RATES!$C$62,1,13)</definedName>
    <definedName name="R_Client_NBCL">OFFSET([74]RATES!$D$78,0,[74]RATES!$C$62,1,13)</definedName>
    <definedName name="R_Client_other">OFFSET([74]RATES!$D$140,0,[74]RATES!$C$62,1,13)</definedName>
    <definedName name="R_Client_OV">OFFSET([74]RATES!$D$130,0,[74]RATES!$C$62,1,13)</definedName>
    <definedName name="R_Client_TotalCL">OFFSET([74]RATES!$D$68,0,[74]RATES!$C$62,1,13)</definedName>
    <definedName name="R_FX_MLFX">OFFSET([74]RATES!$D$114,0,[74]RATES!$C$62,1,13)</definedName>
    <definedName name="R_ITR_NBCL">OFFSET([74]RATES!$D$83,0,[74]RATES!$C$62,1,13)</definedName>
    <definedName name="R_LP_CC">OFFSET([74]RATES!$D$123,0,[74]RATES!$C$62,1,13)</definedName>
    <definedName name="R_LP_MLFX">OFFSET([74]RATES!$D$113,0,[74]RATES!$C$62,1,13)</definedName>
    <definedName name="R_LP_MLPLN">OFFSET([74]RATES!$D$103,0,[74]RATES!$C$62,1,13)</definedName>
    <definedName name="R_LP_NBCL">OFFSET([75]RATES!$D$81,0,[75]RATES!$C$62,1,13)</definedName>
    <definedName name="R_LP_Other">OFFSET([74]RATES!$D$143,0,[74]RATES!$C$62,1,13)</definedName>
    <definedName name="R_LP_OV">OFFSET([74]RATES!$D$133,0,[74]RATES!$C$62,1,13)</definedName>
    <definedName name="R_LP_TotalCL">OFFSET([74]RATES!$D$71,0,[74]RATES!$C$62,1,13)</definedName>
    <definedName name="R_Margin_CC">OFFSET([74]RATES!$D$126,0,[74]RATES!$C$62,1,13)</definedName>
    <definedName name="R_Margin_MLFX">OFFSET([74]RATES!$D$116,0,[74]RATES!$C$62,1,13)</definedName>
    <definedName name="R_Margin_MLPLN">OFFSET([74]RATES!$D$106,0,[74]RATES!$C$62,1,13)</definedName>
    <definedName name="R_Margin_NBCL">OFFSET([74]RATES!$D$84,0,[74]RATES!$C$62,1,13)</definedName>
    <definedName name="R_Margin_Other">OFFSET([74]RATES!$D$146,0,[74]RATES!$C$62,1,13)</definedName>
    <definedName name="R_Margin_OV">OFFSET([74]RATES!$D$136,0,[74]RATES!$C$62,1,13)</definedName>
    <definedName name="R_Margin_TotalCL">OFFSET([74]RATES!$D$74,0,[74]RATES!$C$62,1,13)</definedName>
    <definedName name="R_Month">OFFSET([74]RATES!$D$60,0,[74]RATES!$C$62,1,13)</definedName>
    <definedName name="Rachunek0309" localSheetId="2">#REF!</definedName>
    <definedName name="Rachunek0309" localSheetId="4">#REF!</definedName>
    <definedName name="Rachunek0309" localSheetId="10">#REF!</definedName>
    <definedName name="Rachunek0309" localSheetId="19">#REF!</definedName>
    <definedName name="Rachunek0309">#REF!</definedName>
    <definedName name="Rachunekskons0309" localSheetId="2">#REF!</definedName>
    <definedName name="Rachunekskons0309" localSheetId="4">#REF!</definedName>
    <definedName name="Rachunekskons0309" localSheetId="10">#REF!</definedName>
    <definedName name="Rachunekskons0309" localSheetId="19">#REF!</definedName>
    <definedName name="Rachunekskons0309">#REF!</definedName>
    <definedName name="RAI1B" localSheetId="2">#REF!</definedName>
    <definedName name="RAI1B" localSheetId="4">#REF!</definedName>
    <definedName name="RAI1B" localSheetId="10">#REF!</definedName>
    <definedName name="RAI1B" localSheetId="19">#REF!</definedName>
    <definedName name="RAI1B">#REF!</definedName>
    <definedName name="RAI2B" localSheetId="2">#REF!</definedName>
    <definedName name="RAI2B" localSheetId="4">#REF!</definedName>
    <definedName name="RAI2B" localSheetId="10">#REF!</definedName>
    <definedName name="RAI2B" localSheetId="19">#REF!</definedName>
    <definedName name="RAI2B">#REF!</definedName>
    <definedName name="raporty_daty">[76]lista!$A$1:$A$50</definedName>
    <definedName name="RawData" localSheetId="2">#REF!</definedName>
    <definedName name="RawData" localSheetId="4">#REF!</definedName>
    <definedName name="RawData" localSheetId="10">#REF!</definedName>
    <definedName name="RawData" localSheetId="19">#REF!</definedName>
    <definedName name="RawData">#REF!</definedName>
    <definedName name="Razem_a_z_finansowe" localSheetId="2">'[69]noty bilans 2'!#REF!</definedName>
    <definedName name="Razem_a_z_finansowe" localSheetId="5">'[69]noty bilans 2'!#REF!</definedName>
    <definedName name="Razem_a_z_finansowe" localSheetId="4">'[69]noty bilans 2'!#REF!</definedName>
    <definedName name="Razem_a_z_finansowe" localSheetId="10">'[69]noty bilans 2'!#REF!</definedName>
    <definedName name="Razem_a_z_finansowe" localSheetId="19">'[69]noty bilans 2'!#REF!</definedName>
    <definedName name="Razem_a_z_finansowe" localSheetId="20">'[71]noty bilans 2'!#REF!</definedName>
    <definedName name="Razem_a_z_finansowe">'[69]noty bilans 2'!#REF!</definedName>
    <definedName name="Recoveries.of.provision.from.central.write_down.Total" localSheetId="2">#REF!</definedName>
    <definedName name="Recoveries.of.provision.from.central.write_down.Total" localSheetId="4">#REF!</definedName>
    <definedName name="Recoveries.of.provision.from.central.write_down.Total" localSheetId="10">#REF!</definedName>
    <definedName name="Recoveries.of.provision.from.central.write_down.Total" localSheetId="19">#REF!</definedName>
    <definedName name="Recoveries.of.provision.from.central.write_down.Total">#REF!</definedName>
    <definedName name="region" localSheetId="2">#REF!</definedName>
    <definedName name="region" localSheetId="4">#REF!</definedName>
    <definedName name="region" localSheetId="10">#REF!</definedName>
    <definedName name="region" localSheetId="19">#REF!</definedName>
    <definedName name="region">#REF!</definedName>
    <definedName name="_xlnm.Recorder" localSheetId="2">#REF!</definedName>
    <definedName name="_xlnm.Recorder" localSheetId="4">#REF!</definedName>
    <definedName name="_xlnm.Recorder" localSheetId="10">#REF!</definedName>
    <definedName name="_xlnm.Recorder" localSheetId="19">#REF!</definedName>
    <definedName name="_xlnm.Recorder">#REF!</definedName>
    <definedName name="REPO_dt" localSheetId="2">#REF!</definedName>
    <definedName name="REPO_dt" localSheetId="4">#REF!</definedName>
    <definedName name="REPO_dt" localSheetId="10">#REF!</definedName>
    <definedName name="REPO_dt" localSheetId="19">#REF!</definedName>
    <definedName name="REPO_dt">#REF!</definedName>
    <definedName name="REPO_dw" localSheetId="2">#REF!</definedName>
    <definedName name="REPO_dw" localSheetId="4">#REF!</definedName>
    <definedName name="REPO_dw" localSheetId="10">#REF!</definedName>
    <definedName name="REPO_dw" localSheetId="19">#REF!</definedName>
    <definedName name="REPO_dw">#REF!</definedName>
    <definedName name="resma" localSheetId="2">[19]S.P.20!#REF!</definedName>
    <definedName name="resma" localSheetId="4">[19]S.P.20!#REF!</definedName>
    <definedName name="resma" localSheetId="10">[19]S.P.20!#REF!</definedName>
    <definedName name="resma" localSheetId="19">[19]S.P.20!#REF!</definedName>
    <definedName name="resma">[19]S.P.20!#REF!</definedName>
    <definedName name="Revaluation_reserve_07" localSheetId="2">#REF!</definedName>
    <definedName name="Revaluation_reserve_07" localSheetId="4">#REF!</definedName>
    <definedName name="Revaluation_reserve_07" localSheetId="10">#REF!</definedName>
    <definedName name="Revaluation_reserve_07" localSheetId="19">#REF!</definedName>
    <definedName name="Revaluation_reserve_07">#REF!</definedName>
    <definedName name="Revaluation_reserve_08" localSheetId="2">#REF!</definedName>
    <definedName name="Revaluation_reserve_08" localSheetId="4">#REF!</definedName>
    <definedName name="Revaluation_reserve_08" localSheetId="10">#REF!</definedName>
    <definedName name="Revaluation_reserve_08" localSheetId="19">#REF!</definedName>
    <definedName name="Revaluation_reserve_08">#REF!</definedName>
    <definedName name="rezerwy" localSheetId="2">'[5]wybrane dane finansowe 1'!#REF!</definedName>
    <definedName name="rezerwy" localSheetId="4">'[5]wybrane dane finansowe 1'!#REF!</definedName>
    <definedName name="rezerwy">'[5]wybrane dane finansowe 1'!#REF!</definedName>
    <definedName name="rfgf" localSheetId="2">'[13]Table 39_'!#REF!</definedName>
    <definedName name="rfgf" localSheetId="4">'[13]Table 39_'!#REF!</definedName>
    <definedName name="rfgf" localSheetId="10">'[13]Table 39_'!#REF!</definedName>
    <definedName name="rfgf" localSheetId="19">'[13]Table 39_'!#REF!</definedName>
    <definedName name="rfgf">'[13]Table 39_'!#REF!</definedName>
    <definedName name="rfty" localSheetId="2">#REF!</definedName>
    <definedName name="rfty" localSheetId="4">#REF!</definedName>
    <definedName name="rfty" localSheetId="10">#REF!</definedName>
    <definedName name="rfty" localSheetId="19">#REF!</definedName>
    <definedName name="rfty">#REF!</definedName>
    <definedName name="rodzaj">[21]nazwy!$B$1:$B$6</definedName>
    <definedName name="ROEM2009" localSheetId="2">'[7]wybrane dane finansowe 1'!#REF!</definedName>
    <definedName name="ROEM2009" localSheetId="4">'[7]wybrane dane finansowe 1'!#REF!</definedName>
    <definedName name="ROEM2009" localSheetId="10">'[7]wybrane dane finansowe 1'!#REF!</definedName>
    <definedName name="ROEM2009" localSheetId="19">'[7]wybrane dane finansowe 1'!#REF!</definedName>
    <definedName name="ROEM2009">'[7]wybrane dane finansowe 1'!#REF!</definedName>
    <definedName name="RPI" localSheetId="2">#REF!</definedName>
    <definedName name="RPI" localSheetId="4">#REF!</definedName>
    <definedName name="RPI" localSheetId="10">#REF!</definedName>
    <definedName name="RPI" localSheetId="19">#REF!</definedName>
    <definedName name="RPI">#REF!</definedName>
    <definedName name="rrrrrrrrrr" localSheetId="2">'[30]wybrane dane finansowe 1'!#REF!</definedName>
    <definedName name="rrrrrrrrrr" localSheetId="5">'[30]wybrane dane finansowe 1'!#REF!</definedName>
    <definedName name="rrrrrrrrrr" localSheetId="1">'[30]wybrane dane finansowe 1'!#REF!</definedName>
    <definedName name="rrrrrrrrrr" localSheetId="4">'[30]wybrane dane finansowe 1'!#REF!</definedName>
    <definedName name="rrrrrrrrrr" localSheetId="10">'[30]wybrane dane finansowe 1'!#REF!</definedName>
    <definedName name="rrrrrrrrrr" localSheetId="19">'[30]wybrane dane finansowe 1'!#REF!</definedName>
    <definedName name="rrrrrrrrrr" localSheetId="20">'[31]wybrane dane finansowe 1'!#REF!</definedName>
    <definedName name="rrrrrrrrrr">'[30]wybrane dane finansowe 1'!#REF!</definedName>
    <definedName name="rrrrrrrrrrrrrrrrrrrrrrrr">#N/A</definedName>
    <definedName name="RSI" localSheetId="2">#REF!</definedName>
    <definedName name="RSI" localSheetId="4">#REF!</definedName>
    <definedName name="RSI" localSheetId="10">#REF!</definedName>
    <definedName name="RSI" localSheetId="19">#REF!</definedName>
    <definedName name="RSI">#REF!</definedName>
    <definedName name="RTI" localSheetId="2">#REF!</definedName>
    <definedName name="RTI" localSheetId="4">#REF!</definedName>
    <definedName name="RTI" localSheetId="10">#REF!</definedName>
    <definedName name="RTI" localSheetId="19">#REF!</definedName>
    <definedName name="RTI">#REF!</definedName>
    <definedName name="Ruch_na_dłużnych_papierach_wartościowych" localSheetId="2">#REF!</definedName>
    <definedName name="Ruch_na_dłużnych_papierach_wartościowych" localSheetId="4">#REF!</definedName>
    <definedName name="Ruch_na_dłużnych_papierach_wartościowych" localSheetId="10">#REF!</definedName>
    <definedName name="Ruch_na_dłużnych_papierach_wartościowych" localSheetId="19">#REF!</definedName>
    <definedName name="Ruch_na_dłużnych_papierach_wartościowych">#REF!</definedName>
    <definedName name="RW" localSheetId="2">#REF!</definedName>
    <definedName name="RW" localSheetId="4">#REF!</definedName>
    <definedName name="RW" localSheetId="10">#REF!</definedName>
    <definedName name="RW" localSheetId="19">#REF!</definedName>
    <definedName name="RW" localSheetId="20">#REF!</definedName>
    <definedName name="RW">#REF!</definedName>
    <definedName name="RW_Bank_30.06.2005" localSheetId="2">#REF!</definedName>
    <definedName name="RW_Bank_30.06.2005" localSheetId="4">#REF!</definedName>
    <definedName name="RW_Bank_30.06.2005" localSheetId="10">#REF!</definedName>
    <definedName name="RW_Bank_30.06.2005" localSheetId="19">#REF!</definedName>
    <definedName name="RW_Bank_30.06.2005">#REF!</definedName>
    <definedName name="RW_skons" localSheetId="2">#REF!</definedName>
    <definedName name="RW_skons" localSheetId="4">#REF!</definedName>
    <definedName name="RW_skons" localSheetId="10">#REF!</definedName>
    <definedName name="RW_skons" localSheetId="19">#REF!</definedName>
    <definedName name="RW_skons" localSheetId="20">#REF!</definedName>
    <definedName name="RW_skons">#REF!</definedName>
    <definedName name="ryzyko_07" localSheetId="2">#REF!</definedName>
    <definedName name="ryzyko_07" localSheetId="4">#REF!</definedName>
    <definedName name="ryzyko_07" localSheetId="10">#REF!</definedName>
    <definedName name="ryzyko_07" localSheetId="19">#REF!</definedName>
    <definedName name="ryzyko_07">#REF!</definedName>
    <definedName name="ryzyko_08" localSheetId="2">#REF!</definedName>
    <definedName name="ryzyko_08" localSheetId="4">#REF!</definedName>
    <definedName name="ryzyko_08" localSheetId="10">#REF!</definedName>
    <definedName name="ryzyko_08" localSheetId="19">#REF!</definedName>
    <definedName name="ryzyko_08">#REF!</definedName>
    <definedName name="ryzyko_zapad07" localSheetId="2">[18]ryzyko!#REF!</definedName>
    <definedName name="ryzyko_zapad07" localSheetId="5">[18]ryzyko!#REF!</definedName>
    <definedName name="ryzyko_zapad07" localSheetId="4">[18]ryzyko!#REF!</definedName>
    <definedName name="ryzyko_zapad07" localSheetId="10">[18]ryzyko!#REF!</definedName>
    <definedName name="ryzyko_zapad07" localSheetId="19">[18]ryzyko!#REF!</definedName>
    <definedName name="ryzyko_zapad07" localSheetId="20">[18]ryzyko!#REF!</definedName>
    <definedName name="ryzyko_zapad07">[18]ryzyko!#REF!</definedName>
    <definedName name="Rzeczowe_aktywa_trwałe_07" localSheetId="2">#REF!</definedName>
    <definedName name="Rzeczowe_aktywa_trwałe_07" localSheetId="4">#REF!</definedName>
    <definedName name="Rzeczowe_aktywa_trwałe_07" localSheetId="10">#REF!</definedName>
    <definedName name="Rzeczowe_aktywa_trwałe_07" localSheetId="19">#REF!</definedName>
    <definedName name="Rzeczowe_aktywa_trwałe_07" localSheetId="20">#REF!</definedName>
    <definedName name="Rzeczowe_aktywa_trwałe_07">#REF!</definedName>
    <definedName name="Rzeczowe_aktywa_trwałe_08" localSheetId="2">#REF!</definedName>
    <definedName name="Rzeczowe_aktywa_trwałe_08" localSheetId="4">#REF!</definedName>
    <definedName name="Rzeczowe_aktywa_trwałe_08" localSheetId="10">#REF!</definedName>
    <definedName name="Rzeczowe_aktywa_trwałe_08" localSheetId="19">#REF!</definedName>
    <definedName name="Rzeczowe_aktywa_trwałe_08" localSheetId="20">#REF!</definedName>
    <definedName name="Rzeczowe_aktywa_trwałe_08">#REF!</definedName>
    <definedName name="RZiS_AIB" localSheetId="2">#REF!</definedName>
    <definedName name="RZiS_AIB" localSheetId="4">#REF!</definedName>
    <definedName name="RZiS_AIB" localSheetId="10">#REF!</definedName>
    <definedName name="RZiS_AIB" localSheetId="19">#REF!</definedName>
    <definedName name="RZiS_AIB" localSheetId="20">#REF!</definedName>
    <definedName name="RZiS_AIB">#REF!</definedName>
    <definedName name="RZiS_KPWiG" localSheetId="20">[22]lista!$E$2:$E$15</definedName>
    <definedName name="RZiS_KPWiG">[22]lista!$E$2:$E$15</definedName>
    <definedName name="RZiS_zarzadcza" localSheetId="20">[22]lista!$C$2:$C$71</definedName>
    <definedName name="RZiS_zarzadcza">[22]lista!$C$2:$C$71</definedName>
    <definedName name="s" localSheetId="2">BS!s</definedName>
    <definedName name="s" localSheetId="1">#N/A</definedName>
    <definedName name="s" localSheetId="4">'Przychody prowizyjne'!s</definedName>
    <definedName name="s" localSheetId="20">#N/A</definedName>
    <definedName name="s">BS!s</definedName>
    <definedName name="saa" localSheetId="2">BS!saa</definedName>
    <definedName name="saa" localSheetId="1">#N/A</definedName>
    <definedName name="saa" localSheetId="4">'Przychody prowizyjne'!saa</definedName>
    <definedName name="saa" localSheetId="20">#N/A</definedName>
    <definedName name="saa">BS!saa</definedName>
    <definedName name="SAFSDF">#N/A</definedName>
    <definedName name="SBB_dt" localSheetId="2">#REF!</definedName>
    <definedName name="SBB_dt" localSheetId="4">#REF!</definedName>
    <definedName name="SBB_dt" localSheetId="10">#REF!</definedName>
    <definedName name="SBB_dt" localSheetId="19">#REF!</definedName>
    <definedName name="SBB_dt">#REF!</definedName>
    <definedName name="SBB_dw" localSheetId="2">#REF!</definedName>
    <definedName name="SBB_dw" localSheetId="4">#REF!</definedName>
    <definedName name="SBB_dw" localSheetId="10">#REF!</definedName>
    <definedName name="SBB_dw" localSheetId="19">#REF!</definedName>
    <definedName name="SBB_dw">#REF!</definedName>
    <definedName name="SBB_N_08_A" localSheetId="2">#REF!</definedName>
    <definedName name="SBB_N_08_A" localSheetId="4">#REF!</definedName>
    <definedName name="SBB_N_08_A" localSheetId="10">#REF!</definedName>
    <definedName name="SBB_N_08_A" localSheetId="19">#REF!</definedName>
    <definedName name="SBB_N_08_A" localSheetId="20">#REF!</definedName>
    <definedName name="SBB_N_08_A">#REF!</definedName>
    <definedName name="SBB_N_17_A" localSheetId="2">#REF!</definedName>
    <definedName name="SBB_N_17_A" localSheetId="4">#REF!</definedName>
    <definedName name="SBB_N_17_A" localSheetId="10">#REF!</definedName>
    <definedName name="SBB_N_17_A" localSheetId="19">#REF!</definedName>
    <definedName name="SBB_N_17_A" localSheetId="20">#REF!</definedName>
    <definedName name="SBB_N_17_A">#REF!</definedName>
    <definedName name="SBB_N_18_A" localSheetId="2">#REF!</definedName>
    <definedName name="SBB_N_18_A" localSheetId="4">#REF!</definedName>
    <definedName name="SBB_N_18_A" localSheetId="10">#REF!</definedName>
    <definedName name="SBB_N_18_A" localSheetId="19">#REF!</definedName>
    <definedName name="SBB_N_18_A" localSheetId="20">#REF!</definedName>
    <definedName name="SBB_N_18_A">#REF!</definedName>
    <definedName name="SBB_N_19_A" localSheetId="2">#REF!</definedName>
    <definedName name="SBB_N_19_A" localSheetId="4">#REF!</definedName>
    <definedName name="SBB_N_19_A" localSheetId="10">#REF!</definedName>
    <definedName name="SBB_N_19_A" localSheetId="19">#REF!</definedName>
    <definedName name="SBB_N_19_A" localSheetId="20">#REF!</definedName>
    <definedName name="SBB_N_19_A">#REF!</definedName>
    <definedName name="SBB_N_20_A" localSheetId="2">#REF!</definedName>
    <definedName name="SBB_N_20_A" localSheetId="4">#REF!</definedName>
    <definedName name="SBB_N_20_A" localSheetId="10">#REF!</definedName>
    <definedName name="SBB_N_20_A" localSheetId="19">#REF!</definedName>
    <definedName name="SBB_N_20_A" localSheetId="20">#REF!</definedName>
    <definedName name="SBB_N_20_A">#REF!</definedName>
    <definedName name="SBB_N_21_A" localSheetId="2">#REF!</definedName>
    <definedName name="SBB_N_21_A" localSheetId="4">#REF!</definedName>
    <definedName name="SBB_N_21_A" localSheetId="10">#REF!</definedName>
    <definedName name="SBB_N_21_A" localSheetId="19">#REF!</definedName>
    <definedName name="SBB_N_21_A" localSheetId="20">#REF!</definedName>
    <definedName name="SBB_N_21_A">#REF!</definedName>
    <definedName name="SBB_N_22_A" localSheetId="2">#REF!</definedName>
    <definedName name="SBB_N_22_A" localSheetId="4">#REF!</definedName>
    <definedName name="SBB_N_22_A" localSheetId="10">#REF!</definedName>
    <definedName name="SBB_N_22_A" localSheetId="19">#REF!</definedName>
    <definedName name="SBB_N_22_A" localSheetId="20">#REF!</definedName>
    <definedName name="SBB_N_22_A">#REF!</definedName>
    <definedName name="SBB_N_23_A" localSheetId="2">#REF!</definedName>
    <definedName name="SBB_N_23_A" localSheetId="4">#REF!</definedName>
    <definedName name="SBB_N_23_A" localSheetId="10">#REF!</definedName>
    <definedName name="SBB_N_23_A" localSheetId="19">#REF!</definedName>
    <definedName name="SBB_N_23_A" localSheetId="20">#REF!</definedName>
    <definedName name="SBB_N_23_A">#REF!</definedName>
    <definedName name="SBB_N_24_A" localSheetId="2">#REF!</definedName>
    <definedName name="SBB_N_24_A" localSheetId="4">#REF!</definedName>
    <definedName name="SBB_N_24_A" localSheetId="10">#REF!</definedName>
    <definedName name="SBB_N_24_A" localSheetId="19">#REF!</definedName>
    <definedName name="SBB_N_24_A" localSheetId="20">#REF!</definedName>
    <definedName name="SBB_N_24_A">#REF!</definedName>
    <definedName name="SBB_N_28_P" localSheetId="2">#REF!</definedName>
    <definedName name="SBB_N_28_P" localSheetId="4">#REF!</definedName>
    <definedName name="SBB_N_28_P" localSheetId="10">#REF!</definedName>
    <definedName name="SBB_N_28_P" localSheetId="19">#REF!</definedName>
    <definedName name="SBB_N_28_P" localSheetId="20">#REF!</definedName>
    <definedName name="SBB_N_28_P">#REF!</definedName>
    <definedName name="SBB_N_28_W1A" localSheetId="2">#REF!</definedName>
    <definedName name="SBB_N_28_W1A" localSheetId="4">#REF!</definedName>
    <definedName name="SBB_N_28_W1A" localSheetId="10">#REF!</definedName>
    <definedName name="SBB_N_28_W1A" localSheetId="19">#REF!</definedName>
    <definedName name="SBB_N_28_W1A" localSheetId="20">#REF!</definedName>
    <definedName name="SBB_N_28_W1A">#REF!</definedName>
    <definedName name="SBB_N_29_P" localSheetId="2">#REF!</definedName>
    <definedName name="SBB_N_29_P" localSheetId="4">#REF!</definedName>
    <definedName name="SBB_N_29_P" localSheetId="10">#REF!</definedName>
    <definedName name="SBB_N_29_P" localSheetId="19">#REF!</definedName>
    <definedName name="SBB_N_29_P" localSheetId="20">#REF!</definedName>
    <definedName name="SBB_N_29_P">#REF!</definedName>
    <definedName name="SBB_N_30_P" localSheetId="2">#REF!</definedName>
    <definedName name="SBB_N_30_P" localSheetId="4">#REF!</definedName>
    <definedName name="SBB_N_30_P" localSheetId="10">#REF!</definedName>
    <definedName name="SBB_N_30_P" localSheetId="19">#REF!</definedName>
    <definedName name="SBB_N_30_P" localSheetId="20">#REF!</definedName>
    <definedName name="SBB_N_30_P">#REF!</definedName>
    <definedName name="SBB_N_31_P" localSheetId="2">#REF!</definedName>
    <definedName name="SBB_N_31_P" localSheetId="4">#REF!</definedName>
    <definedName name="SBB_N_31_P" localSheetId="10">#REF!</definedName>
    <definedName name="SBB_N_31_P" localSheetId="19">#REF!</definedName>
    <definedName name="SBB_N_31_P" localSheetId="20">#REF!</definedName>
    <definedName name="SBB_N_31_P">#REF!</definedName>
    <definedName name="SBB_N_32_P" localSheetId="2">#REF!</definedName>
    <definedName name="SBB_N_32_P" localSheetId="4">#REF!</definedName>
    <definedName name="SBB_N_32_P" localSheetId="10">#REF!</definedName>
    <definedName name="SBB_N_32_P" localSheetId="19">#REF!</definedName>
    <definedName name="SBB_N_32_P" localSheetId="20">#REF!</definedName>
    <definedName name="SBB_N_32_P">#REF!</definedName>
    <definedName name="SBB_N_33_P" localSheetId="2">#REF!</definedName>
    <definedName name="SBB_N_33_P" localSheetId="4">#REF!</definedName>
    <definedName name="SBB_N_33_P" localSheetId="10">#REF!</definedName>
    <definedName name="SBB_N_33_P" localSheetId="19">#REF!</definedName>
    <definedName name="SBB_N_33_P" localSheetId="20">#REF!</definedName>
    <definedName name="SBB_N_33_P">#REF!</definedName>
    <definedName name="SBB_N_34_P" localSheetId="2">#REF!</definedName>
    <definedName name="SBB_N_34_P" localSheetId="4">#REF!</definedName>
    <definedName name="SBB_N_34_P" localSheetId="10">#REF!</definedName>
    <definedName name="SBB_N_34_P" localSheetId="19">#REF!</definedName>
    <definedName name="SBB_N_34_P" localSheetId="20">#REF!</definedName>
    <definedName name="SBB_N_34_P">#REF!</definedName>
    <definedName name="SBB_N_35_P" localSheetId="2">#REF!</definedName>
    <definedName name="SBB_N_35_P" localSheetId="4">#REF!</definedName>
    <definedName name="SBB_N_35_P" localSheetId="10">#REF!</definedName>
    <definedName name="SBB_N_35_P" localSheetId="19">#REF!</definedName>
    <definedName name="SBB_N_35_P" localSheetId="20">#REF!</definedName>
    <definedName name="SBB_N_35_P">#REF!</definedName>
    <definedName name="SBB_N_36_P" localSheetId="2">#REF!</definedName>
    <definedName name="SBB_N_36_P" localSheetId="4">#REF!</definedName>
    <definedName name="SBB_N_36_P" localSheetId="10">#REF!</definedName>
    <definedName name="SBB_N_36_P" localSheetId="19">#REF!</definedName>
    <definedName name="SBB_N_36_P" localSheetId="20">#REF!</definedName>
    <definedName name="SBB_N_36_P">#REF!</definedName>
    <definedName name="SBB_N_37_WW" localSheetId="2">#REF!</definedName>
    <definedName name="SBB_N_37_WW" localSheetId="4">#REF!</definedName>
    <definedName name="SBB_N_37_WW" localSheetId="10">#REF!</definedName>
    <definedName name="SBB_N_37_WW" localSheetId="19">#REF!</definedName>
    <definedName name="SBB_N_37_WW" localSheetId="20">#REF!</definedName>
    <definedName name="SBB_N_37_WW">#REF!</definedName>
    <definedName name="SBB_N_38_W1A" localSheetId="2">#REF!</definedName>
    <definedName name="SBB_N_38_W1A" localSheetId="4">#REF!</definedName>
    <definedName name="SBB_N_38_W1A" localSheetId="10">#REF!</definedName>
    <definedName name="SBB_N_38_W1A" localSheetId="19">#REF!</definedName>
    <definedName name="SBB_N_38_W1A" localSheetId="20">#REF!</definedName>
    <definedName name="SBB_N_38_W1A">#REF!</definedName>
    <definedName name="SBB_N_39_PP" localSheetId="2">#REF!</definedName>
    <definedName name="SBB_N_39_PP" localSheetId="4">#REF!</definedName>
    <definedName name="SBB_N_39_PP" localSheetId="10">#REF!</definedName>
    <definedName name="SBB_N_39_PP" localSheetId="19">#REF!</definedName>
    <definedName name="SBB_N_39_PP" localSheetId="20">#REF!</definedName>
    <definedName name="SBB_N_39_PP">#REF!</definedName>
    <definedName name="SBB_N10_A" localSheetId="2">#REF!</definedName>
    <definedName name="SBB_N10_A" localSheetId="4">#REF!</definedName>
    <definedName name="SBB_N10_A" localSheetId="10">#REF!</definedName>
    <definedName name="SBB_N10_A" localSheetId="19">#REF!</definedName>
    <definedName name="SBB_N10_A" localSheetId="20">#REF!</definedName>
    <definedName name="SBB_N10_A">#REF!</definedName>
    <definedName name="SBB_N1A" localSheetId="2">#REF!</definedName>
    <definedName name="SBB_N1A" localSheetId="4">#REF!</definedName>
    <definedName name="SBB_N1A" localSheetId="10">#REF!</definedName>
    <definedName name="SBB_N1A" localSheetId="19">#REF!</definedName>
    <definedName name="SBB_N1A" localSheetId="20">#REF!</definedName>
    <definedName name="SBB_N1A">#REF!</definedName>
    <definedName name="SBB_N2A" localSheetId="2">#REF!</definedName>
    <definedName name="SBB_N2A" localSheetId="4">#REF!</definedName>
    <definedName name="SBB_N2A" localSheetId="10">#REF!</definedName>
    <definedName name="SBB_N2A" localSheetId="19">#REF!</definedName>
    <definedName name="SBB_N2A" localSheetId="20">#REF!</definedName>
    <definedName name="SBB_N2A">#REF!</definedName>
    <definedName name="SBB_N3A" localSheetId="2">#REF!</definedName>
    <definedName name="SBB_N3A" localSheetId="4">#REF!</definedName>
    <definedName name="SBB_N3A" localSheetId="10">#REF!</definedName>
    <definedName name="SBB_N3A" localSheetId="19">#REF!</definedName>
    <definedName name="SBB_N3A" localSheetId="20">#REF!</definedName>
    <definedName name="SBB_N3A">#REF!</definedName>
    <definedName name="SBB_N4A" localSheetId="2">#REF!</definedName>
    <definedName name="SBB_N4A" localSheetId="4">#REF!</definedName>
    <definedName name="SBB_N4A" localSheetId="10">#REF!</definedName>
    <definedName name="SBB_N4A" localSheetId="19">#REF!</definedName>
    <definedName name="SBB_N4A" localSheetId="20">#REF!</definedName>
    <definedName name="SBB_N4A">#REF!</definedName>
    <definedName name="SBB_N5A" localSheetId="2">#REF!</definedName>
    <definedName name="SBB_N5A" localSheetId="4">#REF!</definedName>
    <definedName name="SBB_N5A" localSheetId="10">#REF!</definedName>
    <definedName name="SBB_N5A" localSheetId="19">#REF!</definedName>
    <definedName name="SBB_N5A" localSheetId="20">#REF!</definedName>
    <definedName name="SBB_N5A">#REF!</definedName>
    <definedName name="SBB_N6A" localSheetId="2">#REF!</definedName>
    <definedName name="SBB_N6A" localSheetId="4">#REF!</definedName>
    <definedName name="SBB_N6A" localSheetId="10">#REF!</definedName>
    <definedName name="SBB_N6A" localSheetId="19">#REF!</definedName>
    <definedName name="SBB_N6A" localSheetId="20">#REF!</definedName>
    <definedName name="SBB_N6A">#REF!</definedName>
    <definedName name="SBB_N7A" localSheetId="2">#REF!</definedName>
    <definedName name="SBB_N7A" localSheetId="4">#REF!</definedName>
    <definedName name="SBB_N7A" localSheetId="10">#REF!</definedName>
    <definedName name="SBB_N7A" localSheetId="19">#REF!</definedName>
    <definedName name="SBB_N7A" localSheetId="20">#REF!</definedName>
    <definedName name="SBB_N7A">#REF!</definedName>
    <definedName name="SBB_N8A" localSheetId="2">#REF!</definedName>
    <definedName name="SBB_N8A" localSheetId="4">#REF!</definedName>
    <definedName name="SBB_N8A" localSheetId="10">#REF!</definedName>
    <definedName name="SBB_N8A" localSheetId="19">#REF!</definedName>
    <definedName name="SBB_N8A" localSheetId="20">#REF!</definedName>
    <definedName name="SBB_N8A">#REF!</definedName>
    <definedName name="SD">#N/A</definedName>
    <definedName name="sdf">[2]!sdf</definedName>
    <definedName name="sdfdfsdfs">[77]SEGMENTY!$H$5:$H$7</definedName>
    <definedName name="SDI" localSheetId="2">#REF!</definedName>
    <definedName name="SDI" localSheetId="4">#REF!</definedName>
    <definedName name="SDI" localSheetId="10">#REF!</definedName>
    <definedName name="SDI" localSheetId="19">#REF!</definedName>
    <definedName name="SDI">#REF!</definedName>
    <definedName name="SEG_B_05" localSheetId="2">'[78]SEG 30-06-2005'!#REF!</definedName>
    <definedName name="SEG_B_05" localSheetId="5">'[78]SEG 30-06-2005'!#REF!</definedName>
    <definedName name="SEG_B_05" localSheetId="4">'[78]SEG 30-06-2005'!#REF!</definedName>
    <definedName name="SEG_B_05" localSheetId="10">'[78]SEG 30-06-2005'!#REF!</definedName>
    <definedName name="SEG_B_05" localSheetId="19">'[78]SEG 30-06-2005'!#REF!</definedName>
    <definedName name="SEG_B_05" localSheetId="20">'[78]SEG 30-06-2005'!#REF!</definedName>
    <definedName name="SEG_B_05">'[78]SEG 30-06-2005'!#REF!</definedName>
    <definedName name="SEG_B_06" localSheetId="2">'[79]SEG 30-09-2007'!#REF!</definedName>
    <definedName name="SEG_B_06" localSheetId="5">'[79]SEG 30-09-2007'!#REF!</definedName>
    <definedName name="SEG_B_06" localSheetId="1">'[79]SEG 30-09-2007'!#REF!</definedName>
    <definedName name="SEG_B_06" localSheetId="4">'[79]SEG 30-09-2007'!#REF!</definedName>
    <definedName name="SEG_B_06" localSheetId="10">'[79]SEG 30-09-2007'!#REF!</definedName>
    <definedName name="SEG_B_06" localSheetId="19">'[79]SEG 30-09-2007'!#REF!</definedName>
    <definedName name="SEG_B_06" localSheetId="20">'[78]SEG 30-06-2006'!#REF!</definedName>
    <definedName name="SEG_B_06">'[79]SEG 30-09-2007'!#REF!</definedName>
    <definedName name="SEG_R_05" localSheetId="2">#REF!</definedName>
    <definedName name="SEG_R_05" localSheetId="4">#REF!</definedName>
    <definedName name="SEG_R_05" localSheetId="10">#REF!</definedName>
    <definedName name="SEG_R_05" localSheetId="19">#REF!</definedName>
    <definedName name="SEG_R_05">#REF!</definedName>
    <definedName name="SEG_R_06" localSheetId="2">#REF!</definedName>
    <definedName name="SEG_R_06" localSheetId="4">#REF!</definedName>
    <definedName name="SEG_R_06" localSheetId="10">#REF!</definedName>
    <definedName name="SEG_R_06" localSheetId="19">#REF!</definedName>
    <definedName name="SEG_R_06">#REF!</definedName>
    <definedName name="Segbilans0308" localSheetId="2">#REF!</definedName>
    <definedName name="Segbilans0308" localSheetId="4">#REF!</definedName>
    <definedName name="Segbilans0308" localSheetId="10">#REF!</definedName>
    <definedName name="Segbilans0308" localSheetId="19">#REF!</definedName>
    <definedName name="Segbilans0308">#REF!</definedName>
    <definedName name="SEGM_0305" localSheetId="2">#REF!</definedName>
    <definedName name="SEGM_0305" localSheetId="4">#REF!</definedName>
    <definedName name="SEGM_0305" localSheetId="10">#REF!</definedName>
    <definedName name="SEGM_0305" localSheetId="19">#REF!</definedName>
    <definedName name="SEGM_0305" localSheetId="20">#REF!</definedName>
    <definedName name="SEGM_0305">#REF!</definedName>
    <definedName name="SEGM_0306" localSheetId="2">#REF!</definedName>
    <definedName name="SEGM_0306" localSheetId="4">#REF!</definedName>
    <definedName name="SEGM_0306" localSheetId="10">#REF!</definedName>
    <definedName name="SEGM_0306" localSheetId="19">#REF!</definedName>
    <definedName name="SEGM_0306" localSheetId="20">#REF!</definedName>
    <definedName name="SEGM_0306">#REF!</definedName>
    <definedName name="SEGM_1205" localSheetId="2">#REF!</definedName>
    <definedName name="SEGM_1205" localSheetId="4">#REF!</definedName>
    <definedName name="SEGM_1205" localSheetId="10">#REF!</definedName>
    <definedName name="SEGM_1205" localSheetId="19">#REF!</definedName>
    <definedName name="SEGM_1205" localSheetId="20">#REF!</definedName>
    <definedName name="SEGM_1205">#REF!</definedName>
    <definedName name="segment07" localSheetId="2">#REF!</definedName>
    <definedName name="segment07" localSheetId="4">#REF!</definedName>
    <definedName name="segment07" localSheetId="10">#REF!</definedName>
    <definedName name="segment07" localSheetId="19">#REF!</definedName>
    <definedName name="segment07" localSheetId="20">#REF!</definedName>
    <definedName name="segment07">#REF!</definedName>
    <definedName name="segmenty0309" localSheetId="2">#REF!</definedName>
    <definedName name="segmenty0309" localSheetId="4">#REF!</definedName>
    <definedName name="segmenty0309" localSheetId="10">#REF!</definedName>
    <definedName name="segmenty0309" localSheetId="19">#REF!</definedName>
    <definedName name="segmenty0309">#REF!</definedName>
    <definedName name="segmenty08" localSheetId="2">#REF!</definedName>
    <definedName name="segmenty08" localSheetId="4">#REF!</definedName>
    <definedName name="segmenty08" localSheetId="10">#REF!</definedName>
    <definedName name="segmenty08" localSheetId="19">#REF!</definedName>
    <definedName name="segmenty08" localSheetId="20">#REF!</definedName>
    <definedName name="segmenty08">#REF!</definedName>
    <definedName name="Sept_2003" localSheetId="2">#REF!</definedName>
    <definedName name="Sept_2003" localSheetId="4">#REF!</definedName>
    <definedName name="Sept_2003" localSheetId="10">#REF!</definedName>
    <definedName name="Sept_2003" localSheetId="19">#REF!</definedName>
    <definedName name="Sept_2003">#REF!</definedName>
    <definedName name="SeptemberIC" localSheetId="2">#REF!</definedName>
    <definedName name="SeptemberIC" localSheetId="4">#REF!</definedName>
    <definedName name="SeptemberIC" localSheetId="10">#REF!</definedName>
    <definedName name="SeptemberIC" localSheetId="19">#REF!</definedName>
    <definedName name="SeptemberIC">#REF!</definedName>
    <definedName name="SeptemberII" localSheetId="2">#REF!</definedName>
    <definedName name="SeptemberII" localSheetId="4">#REF!</definedName>
    <definedName name="SeptemberII" localSheetId="10">#REF!</definedName>
    <definedName name="SeptemberII" localSheetId="19">#REF!</definedName>
    <definedName name="SeptemberII">#REF!</definedName>
    <definedName name="SeptemberL" localSheetId="2">#REF!</definedName>
    <definedName name="SeptemberL" localSheetId="4">#REF!</definedName>
    <definedName name="SeptemberL" localSheetId="10">#REF!</definedName>
    <definedName name="SeptemberL" localSheetId="19">#REF!</definedName>
    <definedName name="SeptemberL">#REF!</definedName>
    <definedName name="SFI" localSheetId="2">#REF!</definedName>
    <definedName name="SFI" localSheetId="4">#REF!</definedName>
    <definedName name="SFI" localSheetId="10">#REF!</definedName>
    <definedName name="SFI" localSheetId="19">#REF!</definedName>
    <definedName name="SFI">#REF!</definedName>
    <definedName name="sfsfsf" localSheetId="2" hidden="1">{"'BZ SA P&amp;l (fORECAST)'!$A$1:$BR$26"}</definedName>
    <definedName name="sfsfsf" localSheetId="1" hidden="1">{"'BZ SA P&amp;l (fORECAST)'!$A$1:$BR$26"}</definedName>
    <definedName name="sfsfsf" localSheetId="4" hidden="1">{"'BZ SA P&amp;l (fORECAST)'!$A$1:$BR$26"}</definedName>
    <definedName name="sfsfsf" hidden="1">{"'BZ SA P&amp;l (fORECAST)'!$A$1:$BR$26"}</definedName>
    <definedName name="Share_capital" localSheetId="2">#REF!</definedName>
    <definedName name="Share_capital" localSheetId="4">#REF!</definedName>
    <definedName name="Share_capital" localSheetId="10">#REF!</definedName>
    <definedName name="Share_capital" localSheetId="19">#REF!</definedName>
    <definedName name="Share_capital">#REF!</definedName>
    <definedName name="slajd_Depo_CBB">OFFSET([80]Slajd!$B$28,0,[80]Slajd!$AK$2-1,1,13)</definedName>
    <definedName name="slajd_Depo_CBK">OFFSET([80]Slajd!$B$29,0,[80]Slajd!$AK$2-1,1,13)</definedName>
    <definedName name="slajd_Depo_GBM">OFFSET([80]Slajd!$B$31,0,[80]Slajd!$AK$2-1,1,13)</definedName>
    <definedName name="slajd_Depo_PER">OFFSET([80]Slajd!$B$26,0,[80]Slajd!$AK$2-1,1,13)</definedName>
    <definedName name="slajd_Depo_PRO">OFFSET([80]Slajd!$B$30,0,[80]Slajd!$AK$2-1,1,13)</definedName>
    <definedName name="slajd_Depo_SME">OFFSET([80]Slajd!$B$27,0,[80]Slajd!$AK$2-1,1,13)</definedName>
    <definedName name="slajd_Loans_Cash">OFFSET([80]Slajd!$B$99,0,[80]Slajd!$AK$2-1,1,13)</definedName>
    <definedName name="slajd_Loans_CBB">OFFSET([80]Slajd!$B$101,0,[80]Slajd!$AK$2-1,1,13)</definedName>
    <definedName name="slajd_Loans_CBK">OFFSET([80]Slajd!$B$102,0,[80]Slajd!$AK$2-1,1,13)</definedName>
    <definedName name="slajd_Loans_GBM">OFFSET([80]Slajd!$B$104,0,[80]Slajd!$AK$2-1,1,13)</definedName>
    <definedName name="slajd_Loans_Mort">OFFSET([80]Slajd!$B$98,0,[80]Slajd!$AK$2-1,1,13)</definedName>
    <definedName name="slajd_Loans_PRO">OFFSET([80]Slajd!$B$105,0,[80]Slajd!$AK$2-1,1,13)</definedName>
    <definedName name="slajd_Loans_SME">OFFSET([80]Slajd!$B$100,0,[80]Slajd!$AK$2-1,1,13)</definedName>
    <definedName name="slajd_miesiące">OFFSET([80]Slajd!$B$1,0,[80]Slajd!$AK$2-1,1,13)</definedName>
    <definedName name="SMT" localSheetId="2">#REF!</definedName>
    <definedName name="SMT" localSheetId="4">#REF!</definedName>
    <definedName name="SMT" localSheetId="10">#REF!</definedName>
    <definedName name="SMT" localSheetId="19">#REF!</definedName>
    <definedName name="SMT">#REF!</definedName>
    <definedName name="SMT_List">[81]SMT_List!$A$1:$A$13</definedName>
    <definedName name="SMT_List_detailed">[82]SMT_List!$B$1:$B$33</definedName>
    <definedName name="SP25cfs1" localSheetId="2">#REF!</definedName>
    <definedName name="SP25cfs1" localSheetId="4">#REF!</definedName>
    <definedName name="SP25cfs1" localSheetId="10">#REF!</definedName>
    <definedName name="SP25cfs1" localSheetId="19">#REF!</definedName>
    <definedName name="SP25cfs1">#REF!</definedName>
    <definedName name="sp25cfs2" localSheetId="2">#REF!</definedName>
    <definedName name="sp25cfs2" localSheetId="4">#REF!</definedName>
    <definedName name="sp25cfs2" localSheetId="10">#REF!</definedName>
    <definedName name="sp25cfs2" localSheetId="19">#REF!</definedName>
    <definedName name="sp25cfs2">#REF!</definedName>
    <definedName name="SP25cfs3" localSheetId="2">#REF!</definedName>
    <definedName name="SP25cfs3" localSheetId="4">#REF!</definedName>
    <definedName name="SP25cfs3" localSheetId="10">#REF!</definedName>
    <definedName name="SP25cfs3" localSheetId="19">#REF!</definedName>
    <definedName name="SP25cfs3">#REF!</definedName>
    <definedName name="SP4analysis1" localSheetId="2">#REF!</definedName>
    <definedName name="SP4analysis1" localSheetId="4">#REF!</definedName>
    <definedName name="SP4analysis1" localSheetId="10">#REF!</definedName>
    <definedName name="SP4analysis1" localSheetId="19">#REF!</definedName>
    <definedName name="SP4analysis1">#REF!</definedName>
    <definedName name="SP4analysis2" localSheetId="2">#REF!</definedName>
    <definedName name="SP4analysis2" localSheetId="4">#REF!</definedName>
    <definedName name="SP4analysis2" localSheetId="10">#REF!</definedName>
    <definedName name="SP4analysis2" localSheetId="19">#REF!</definedName>
    <definedName name="SP4analysis2">#REF!</definedName>
    <definedName name="SP4dt" localSheetId="2">#REF!</definedName>
    <definedName name="SP4dt" localSheetId="4">#REF!</definedName>
    <definedName name="SP4dt" localSheetId="10">#REF!</definedName>
    <definedName name="SP4dt" localSheetId="19">#REF!</definedName>
    <definedName name="SP4dt">#REF!</definedName>
    <definedName name="SP4rec1" localSheetId="2">#REF!</definedName>
    <definedName name="SP4rec1" localSheetId="4">#REF!</definedName>
    <definedName name="SP4rec1" localSheetId="10">#REF!</definedName>
    <definedName name="SP4rec1" localSheetId="19">#REF!</definedName>
    <definedName name="SP4rec1">#REF!</definedName>
    <definedName name="SP4rec2" localSheetId="2">#REF!</definedName>
    <definedName name="SP4rec2" localSheetId="4">#REF!</definedName>
    <definedName name="SP4rec2" localSheetId="10">#REF!</definedName>
    <definedName name="SP4rec2" localSheetId="19">#REF!</definedName>
    <definedName name="SP4rec2">#REF!</definedName>
    <definedName name="Spółka">[83]START!$A$28:$G$41</definedName>
    <definedName name="Spółki" localSheetId="20">[22]lista!$A$2:$A$18</definedName>
    <definedName name="Spółki">[22]lista!$A$2:$A$18</definedName>
    <definedName name="sprz" localSheetId="2" hidden="1">{"'BZ SA P&amp;l (fORECAST)'!$A$1:$BR$26"}</definedName>
    <definedName name="sprz" localSheetId="1" hidden="1">{"'BZ SA P&amp;l (fORECAST)'!$A$1:$BR$26"}</definedName>
    <definedName name="sprz" localSheetId="4" hidden="1">{"'BZ SA P&amp;l (fORECAST)'!$A$1:$BR$26"}</definedName>
    <definedName name="sprz" localSheetId="20" hidden="1">{"'BZ SA P&amp;l (fORECAST)'!$A$1:$BR$26"}</definedName>
    <definedName name="sprz" hidden="1">{"'BZ SA P&amp;l (fORECAST)'!$A$1:$BR$26"}</definedName>
    <definedName name="Sprzedaże" localSheetId="2">#REF!</definedName>
    <definedName name="Sprzedaże" localSheetId="4">#REF!</definedName>
    <definedName name="Sprzedaże" localSheetId="10">#REF!</definedName>
    <definedName name="Sprzedaże" localSheetId="19">#REF!</definedName>
    <definedName name="Sprzedaże" localSheetId="20">#REF!</definedName>
    <definedName name="Sprzedaże">#REF!</definedName>
    <definedName name="Sprzedaże_w_roku_2008" localSheetId="2">#REF!</definedName>
    <definedName name="Sprzedaże_w_roku_2008" localSheetId="4">#REF!</definedName>
    <definedName name="Sprzedaże_w_roku_2008" localSheetId="10">#REF!</definedName>
    <definedName name="Sprzedaże_w_roku_2008" localSheetId="19">#REF!</definedName>
    <definedName name="Sprzedaże_w_roku_2008" localSheetId="20">#REF!</definedName>
    <definedName name="Sprzedaże_w_roku_2008">#REF!</definedName>
    <definedName name="SRZiS" localSheetId="2">'[84]P&amp;L 3'!$A$3:$G$37,'[84]P&amp;L 3'!$H$3:$H$37</definedName>
    <definedName name="SRZiS" localSheetId="20">#REF!,#REF!</definedName>
    <definedName name="SRZiS">'[84]P&amp;L 3'!$A$3:$G$37,'[84]P&amp;L 3'!$H$3:$H$37</definedName>
    <definedName name="SRZiS_N_40" localSheetId="2">#REF!</definedName>
    <definedName name="SRZiS_N_40" localSheetId="4">#REF!</definedName>
    <definedName name="SRZiS_N_40" localSheetId="10">#REF!</definedName>
    <definedName name="SRZiS_N_40" localSheetId="19">#REF!</definedName>
    <definedName name="SRZiS_N_40" localSheetId="20">#REF!</definedName>
    <definedName name="SRZiS_N_40">#REF!</definedName>
    <definedName name="SRZiS_N_41" localSheetId="2">#REF!</definedName>
    <definedName name="SRZiS_N_41" localSheetId="4">#REF!</definedName>
    <definedName name="SRZiS_N_41" localSheetId="10">#REF!</definedName>
    <definedName name="SRZiS_N_41" localSheetId="19">#REF!</definedName>
    <definedName name="SRZiS_N_41" localSheetId="20">#REF!</definedName>
    <definedName name="SRZiS_N_41">#REF!</definedName>
    <definedName name="SRZiS_N_42" localSheetId="2">#REF!</definedName>
    <definedName name="SRZiS_N_42" localSheetId="4">#REF!</definedName>
    <definedName name="SRZiS_N_42" localSheetId="10">#REF!</definedName>
    <definedName name="SRZiS_N_42" localSheetId="19">#REF!</definedName>
    <definedName name="SRZiS_N_42" localSheetId="20">#REF!</definedName>
    <definedName name="SRZiS_N_42">#REF!</definedName>
    <definedName name="SRZiS_N_43" localSheetId="2">#REF!</definedName>
    <definedName name="SRZiS_N_43" localSheetId="4">#REF!</definedName>
    <definedName name="SRZiS_N_43" localSheetId="10">#REF!</definedName>
    <definedName name="SRZiS_N_43" localSheetId="19">#REF!</definedName>
    <definedName name="SRZiS_N_43" localSheetId="20">#REF!</definedName>
    <definedName name="SRZiS_N_43">#REF!</definedName>
    <definedName name="SRZiS_N_44" localSheetId="2">#REF!</definedName>
    <definedName name="SRZiS_N_44" localSheetId="4">#REF!</definedName>
    <definedName name="SRZiS_N_44" localSheetId="10">#REF!</definedName>
    <definedName name="SRZiS_N_44" localSheetId="19">#REF!</definedName>
    <definedName name="SRZiS_N_44" localSheetId="20">#REF!</definedName>
    <definedName name="SRZiS_N_44">#REF!</definedName>
    <definedName name="SRZiS_N_45" localSheetId="2">#REF!</definedName>
    <definedName name="SRZiS_N_45" localSheetId="4">#REF!</definedName>
    <definedName name="SRZiS_N_45" localSheetId="10">#REF!</definedName>
    <definedName name="SRZiS_N_45" localSheetId="19">#REF!</definedName>
    <definedName name="SRZiS_N_45" localSheetId="20">#REF!</definedName>
    <definedName name="SRZiS_N_45">#REF!</definedName>
    <definedName name="SRZiS_N_46" localSheetId="2">#REF!</definedName>
    <definedName name="SRZiS_N_46" localSheetId="4">#REF!</definedName>
    <definedName name="SRZiS_N_46" localSheetId="10">#REF!</definedName>
    <definedName name="SRZiS_N_46" localSheetId="19">#REF!</definedName>
    <definedName name="SRZiS_N_46" localSheetId="20">#REF!</definedName>
    <definedName name="SRZiS_N_46">#REF!</definedName>
    <definedName name="SRZiS_N_47" localSheetId="2">#REF!</definedName>
    <definedName name="SRZiS_N_47" localSheetId="4">#REF!</definedName>
    <definedName name="SRZiS_N_47" localSheetId="10">#REF!</definedName>
    <definedName name="SRZiS_N_47" localSheetId="19">#REF!</definedName>
    <definedName name="SRZiS_N_47" localSheetId="20">#REF!</definedName>
    <definedName name="SRZiS_N_47">#REF!</definedName>
    <definedName name="SRZiS_N_48" localSheetId="2">#REF!</definedName>
    <definedName name="SRZiS_N_48" localSheetId="4">#REF!</definedName>
    <definedName name="SRZiS_N_48" localSheetId="10">#REF!</definedName>
    <definedName name="SRZiS_N_48" localSheetId="19">#REF!</definedName>
    <definedName name="SRZiS_N_48" localSheetId="20">#REF!</definedName>
    <definedName name="SRZiS_N_48">#REF!</definedName>
    <definedName name="SRZiSB_N_44" localSheetId="2">#REF!</definedName>
    <definedName name="SRZiSB_N_44" localSheetId="4">#REF!</definedName>
    <definedName name="SRZiSB_N_44" localSheetId="10">#REF!</definedName>
    <definedName name="SRZiSB_N_44" localSheetId="19">#REF!</definedName>
    <definedName name="SRZiSB_N_44" localSheetId="20">#REF!</definedName>
    <definedName name="SRZiSB_N_44">#REF!</definedName>
    <definedName name="SRZiSB_N_45" localSheetId="2">#REF!</definedName>
    <definedName name="SRZiSB_N_45" localSheetId="4">#REF!</definedName>
    <definedName name="SRZiSB_N_45" localSheetId="10">#REF!</definedName>
    <definedName name="SRZiSB_N_45" localSheetId="19">#REF!</definedName>
    <definedName name="SRZiSB_N_45" localSheetId="20">#REF!</definedName>
    <definedName name="SRZiSB_N_45">#REF!</definedName>
    <definedName name="SRZiSB_N_46" localSheetId="2">#REF!</definedName>
    <definedName name="SRZiSB_N_46" localSheetId="4">#REF!</definedName>
    <definedName name="SRZiSB_N_46" localSheetId="10">#REF!</definedName>
    <definedName name="SRZiSB_N_46" localSheetId="19">#REF!</definedName>
    <definedName name="SRZiSB_N_46" localSheetId="20">#REF!</definedName>
    <definedName name="SRZiSB_N_46">#REF!</definedName>
    <definedName name="SRZiSB_N_47" localSheetId="2">#REF!</definedName>
    <definedName name="SRZiSB_N_47" localSheetId="4">#REF!</definedName>
    <definedName name="SRZiSB_N_47" localSheetId="10">#REF!</definedName>
    <definedName name="SRZiSB_N_47" localSheetId="19">#REF!</definedName>
    <definedName name="SRZiSB_N_47" localSheetId="20">#REF!</definedName>
    <definedName name="SRZiSB_N_47">#REF!</definedName>
    <definedName name="SRZiSB_N_48" localSheetId="2">#REF!</definedName>
    <definedName name="SRZiSB_N_48" localSheetId="4">#REF!</definedName>
    <definedName name="SRZiSB_N_48" localSheetId="10">#REF!</definedName>
    <definedName name="SRZiSB_N_48" localSheetId="19">#REF!</definedName>
    <definedName name="SRZiSB_N_48" localSheetId="20">#REF!</definedName>
    <definedName name="SRZiSB_N_48">#REF!</definedName>
    <definedName name="SRZiSB_N_49" localSheetId="2">#REF!</definedName>
    <definedName name="SRZiSB_N_49" localSheetId="4">#REF!</definedName>
    <definedName name="SRZiSB_N_49" localSheetId="10">#REF!</definedName>
    <definedName name="SRZiSB_N_49" localSheetId="19">#REF!</definedName>
    <definedName name="SRZiSB_N_49" localSheetId="20">#REF!</definedName>
    <definedName name="SRZiSB_N_49">#REF!</definedName>
    <definedName name="SRZiSB_N_50" localSheetId="2">#REF!</definedName>
    <definedName name="SRZiSB_N_50" localSheetId="4">#REF!</definedName>
    <definedName name="SRZiSB_N_50" localSheetId="10">#REF!</definedName>
    <definedName name="SRZiSB_N_50" localSheetId="19">#REF!</definedName>
    <definedName name="SRZiSB_N_50" localSheetId="20">#REF!</definedName>
    <definedName name="SRZiSB_N_50">#REF!</definedName>
    <definedName name="SRZiSB_N_51" localSheetId="2">#REF!</definedName>
    <definedName name="SRZiSB_N_51" localSheetId="4">#REF!</definedName>
    <definedName name="SRZiSB_N_51" localSheetId="10">#REF!</definedName>
    <definedName name="SRZiSB_N_51" localSheetId="19">#REF!</definedName>
    <definedName name="SRZiSB_N_51" localSheetId="20">#REF!</definedName>
    <definedName name="SRZiSB_N_51">#REF!</definedName>
    <definedName name="SRZiSB_N_52" localSheetId="2">#REF!</definedName>
    <definedName name="SRZiSB_N_52" localSheetId="4">#REF!</definedName>
    <definedName name="SRZiSB_N_52" localSheetId="10">#REF!</definedName>
    <definedName name="SRZiSB_N_52" localSheetId="19">#REF!</definedName>
    <definedName name="SRZiSB_N_52" localSheetId="20">#REF!</definedName>
    <definedName name="SRZiSB_N_52">#REF!</definedName>
    <definedName name="SRZiSB_N_53" localSheetId="2">#REF!</definedName>
    <definedName name="SRZiSB_N_53" localSheetId="4">#REF!</definedName>
    <definedName name="SRZiSB_N_53" localSheetId="10">#REF!</definedName>
    <definedName name="SRZiSB_N_53" localSheetId="19">#REF!</definedName>
    <definedName name="SRZiSB_N_53" localSheetId="20">#REF!</definedName>
    <definedName name="SRZiSB_N_53">#REF!</definedName>
    <definedName name="SRZiSB_N_54" localSheetId="2">#REF!</definedName>
    <definedName name="SRZiSB_N_54" localSheetId="4">#REF!</definedName>
    <definedName name="SRZiSB_N_54" localSheetId="10">#REF!</definedName>
    <definedName name="SRZiSB_N_54" localSheetId="19">#REF!</definedName>
    <definedName name="SRZiSB_N_54" localSheetId="20">#REF!</definedName>
    <definedName name="SRZiSB_N_54">#REF!</definedName>
    <definedName name="SRZiSB_N_55" localSheetId="2">#REF!</definedName>
    <definedName name="SRZiSB_N_55" localSheetId="4">#REF!</definedName>
    <definedName name="SRZiSB_N_55" localSheetId="10">#REF!</definedName>
    <definedName name="SRZiSB_N_55" localSheetId="19">#REF!</definedName>
    <definedName name="SRZiSB_N_55" localSheetId="20">#REF!</definedName>
    <definedName name="SRZiSB_N_55">#REF!</definedName>
    <definedName name="SRZiSB_N_56" localSheetId="2">#REF!</definedName>
    <definedName name="SRZiSB_N_56" localSheetId="4">#REF!</definedName>
    <definedName name="SRZiSB_N_56" localSheetId="10">#REF!</definedName>
    <definedName name="SRZiSB_N_56" localSheetId="19">#REF!</definedName>
    <definedName name="SRZiSB_N_56" localSheetId="20">#REF!</definedName>
    <definedName name="SRZiSB_N_56">#REF!</definedName>
    <definedName name="SRZiSB_N_57" localSheetId="2">#REF!</definedName>
    <definedName name="SRZiSB_N_57" localSheetId="4">#REF!</definedName>
    <definedName name="SRZiSB_N_57" localSheetId="10">#REF!</definedName>
    <definedName name="SRZiSB_N_57" localSheetId="19">#REF!</definedName>
    <definedName name="SRZiSB_N_57" localSheetId="20">#REF!</definedName>
    <definedName name="SRZiSB_N_57">#REF!</definedName>
    <definedName name="SRZiSB_N_58" localSheetId="2">#REF!</definedName>
    <definedName name="SRZiSB_N_58" localSheetId="4">#REF!</definedName>
    <definedName name="SRZiSB_N_58" localSheetId="10">#REF!</definedName>
    <definedName name="SRZiSB_N_58" localSheetId="19">#REF!</definedName>
    <definedName name="SRZiSB_N_58" localSheetId="20">#REF!</definedName>
    <definedName name="SRZiSB_N_58">#REF!</definedName>
    <definedName name="SRZiSB_N_59" localSheetId="2">#REF!</definedName>
    <definedName name="SRZiSB_N_59" localSheetId="4">#REF!</definedName>
    <definedName name="SRZiSB_N_59" localSheetId="10">#REF!</definedName>
    <definedName name="SRZiSB_N_59" localSheetId="19">#REF!</definedName>
    <definedName name="SRZiSB_N_59" localSheetId="20">#REF!</definedName>
    <definedName name="SRZiSB_N_59">#REF!</definedName>
    <definedName name="ss" localSheetId="2">BS!ss</definedName>
    <definedName name="ss" localSheetId="1">#N/A</definedName>
    <definedName name="ss" localSheetId="4">'Przychody prowizyjne'!ss</definedName>
    <definedName name="ss" localSheetId="20">#N/A</definedName>
    <definedName name="ss">BS!ss</definedName>
    <definedName name="sssss" localSheetId="2">BS!sssss</definedName>
    <definedName name="sssss" localSheetId="1">#N/A</definedName>
    <definedName name="sssss" localSheetId="4">'Przychody prowizyjne'!sssss</definedName>
    <definedName name="sssss" localSheetId="20">#N/A</definedName>
    <definedName name="sssss">BS!sssss</definedName>
    <definedName name="Stan_na_31.12.2007" localSheetId="2">[18]kapitaly!#REF!</definedName>
    <definedName name="Stan_na_31.12.2007" localSheetId="5">[18]kapitaly!#REF!</definedName>
    <definedName name="Stan_na_31.12.2007" localSheetId="4">[18]kapitaly!#REF!</definedName>
    <definedName name="Stan_na_31.12.2007" localSheetId="10">[18]kapitaly!#REF!</definedName>
    <definedName name="Stan_na_31.12.2007" localSheetId="19">[18]kapitaly!#REF!</definedName>
    <definedName name="Stan_na_31.12.2007" localSheetId="20">[18]kapitaly!#REF!</definedName>
    <definedName name="Stan_na_31.12.2007">[18]kapitaly!#REF!</definedName>
    <definedName name="start_FBN019_4" localSheetId="2">#REF!</definedName>
    <definedName name="start_FBN019_4" localSheetId="4">#REF!</definedName>
    <definedName name="start_FBN019_4" localSheetId="10">#REF!</definedName>
    <definedName name="start_FBN019_4" localSheetId="19">#REF!</definedName>
    <definedName name="start_FBN019_4">#REF!</definedName>
    <definedName name="start_FBN019_6" localSheetId="2">#REF!</definedName>
    <definedName name="start_FBN019_6" localSheetId="4">#REF!</definedName>
    <definedName name="start_FBN019_6" localSheetId="10">#REF!</definedName>
    <definedName name="start_FBN019_6" localSheetId="19">#REF!</definedName>
    <definedName name="start_FBN019_6">#REF!</definedName>
    <definedName name="start_FBN019_7" localSheetId="2">#REF!</definedName>
    <definedName name="start_FBN019_7" localSheetId="4">#REF!</definedName>
    <definedName name="start_FBN019_7" localSheetId="10">#REF!</definedName>
    <definedName name="start_FBN019_7" localSheetId="19">#REF!</definedName>
    <definedName name="start_FBN019_7">#REF!</definedName>
    <definedName name="start_FBN019_8" localSheetId="2">#REF!</definedName>
    <definedName name="start_FBN019_8" localSheetId="4">#REF!</definedName>
    <definedName name="start_FBN019_8" localSheetId="10">#REF!</definedName>
    <definedName name="start_FBN019_8" localSheetId="19">#REF!</definedName>
    <definedName name="start_FBN019_8">#REF!</definedName>
    <definedName name="start_FBN020_2" localSheetId="2">#REF!</definedName>
    <definedName name="start_FBN020_2" localSheetId="4">#REF!</definedName>
    <definedName name="start_FBN020_2" localSheetId="10">#REF!</definedName>
    <definedName name="start_FBN020_2" localSheetId="19">#REF!</definedName>
    <definedName name="start_FBN020_2">#REF!</definedName>
    <definedName name="start_FIN005_1" localSheetId="2">#REF!</definedName>
    <definedName name="start_FIN005_1" localSheetId="4">#REF!</definedName>
    <definedName name="start_FIN005_1" localSheetId="10">#REF!</definedName>
    <definedName name="start_FIN005_1" localSheetId="19">#REF!</definedName>
    <definedName name="start_FIN005_1">#REF!</definedName>
    <definedName name="static1">[23]static!$A$1:$B$65536</definedName>
    <definedName name="SUMA_NOWE" localSheetId="2">SUMIF(OFFSET(#REF!,1,0):#REF!,1,OFFSET(#REF!,1,0):#REF!)</definedName>
    <definedName name="SUMA_NOWE" localSheetId="4">SUMIF(OFFSET(#REF!,1,0):#REF!,1,OFFSET(#REF!,1,0):#REF!)</definedName>
    <definedName name="SUMA_NOWE" localSheetId="10">SUMIF(OFFSET(#REF!,1,0):#REF!,1,OFFSET(#REF!,1,0):#REF!)</definedName>
    <definedName name="SUMA_NOWE" localSheetId="19">SUMIF(OFFSET(#REF!,1,0):#REF!,1,OFFSET(#REF!,1,0):#REF!)</definedName>
    <definedName name="SUMA_NOWE">SUMIF(OFFSET(#REF!,1,0):#REF!,1,OFFSET(#REF!,1,0):#REF!)</definedName>
    <definedName name="Summary" localSheetId="2">#REF!</definedName>
    <definedName name="Summary" localSheetId="4">#REF!</definedName>
    <definedName name="Summary" localSheetId="10">#REF!</definedName>
    <definedName name="Summary" localSheetId="19">#REF!</definedName>
    <definedName name="Summary" localSheetId="20">#REF!</definedName>
    <definedName name="Summary">#REF!</definedName>
    <definedName name="sw_307_list">'[85]FC switches'!$A$2:$A$9</definedName>
    <definedName name="sw_331_list">'[85]FC switches'!$A$20:$A$29</definedName>
    <definedName name="sw_332_list">'[85]FC switches'!$A$31:$A$34</definedName>
    <definedName name="sw_43_list">'[85]FC switches'!$A$11:$A$18</definedName>
    <definedName name="SWAPFX_dt" localSheetId="2">#REF!</definedName>
    <definedName name="SWAPFX_dt" localSheetId="4">#REF!</definedName>
    <definedName name="SWAPFX_dt" localSheetId="10">#REF!</definedName>
    <definedName name="SWAPFX_dt" localSheetId="19">#REF!</definedName>
    <definedName name="SWAPFX_dt">#REF!</definedName>
    <definedName name="SWAPFX_dw" localSheetId="2">#REF!</definedName>
    <definedName name="SWAPFX_dw" localSheetId="4">#REF!</definedName>
    <definedName name="SWAPFX_dw" localSheetId="10">#REF!</definedName>
    <definedName name="SWAPFX_dw" localSheetId="19">#REF!</definedName>
    <definedName name="SWAPFX_dw">#REF!</definedName>
    <definedName name="sy" localSheetId="2" hidden="1">{"'BZ SA P&amp;l (fORECAST)'!$A$1:$BR$26"}</definedName>
    <definedName name="sy" localSheetId="1" hidden="1">{"'BZ SA P&amp;l (fORECAST)'!$A$1:$BR$26"}</definedName>
    <definedName name="sy" localSheetId="4" hidden="1">{"'BZ SA P&amp;l (fORECAST)'!$A$1:$BR$26"}</definedName>
    <definedName name="sy" localSheetId="20" hidden="1">{"'BZ SA P&amp;l (fORECAST)'!$A$1:$BR$26"}</definedName>
    <definedName name="sy" hidden="1">{"'BZ SA P&amp;l (fORECAST)'!$A$1:$BR$26"}</definedName>
    <definedName name="sys" localSheetId="2" hidden="1">{"'BZ SA P&amp;l (fORECAST)'!$A$1:$BR$26"}</definedName>
    <definedName name="sys" localSheetId="1" hidden="1">{"'BZ SA P&amp;l (fORECAST)'!$A$1:$BR$26"}</definedName>
    <definedName name="sys" localSheetId="4" hidden="1">{"'BZ SA P&amp;l (fORECAST)'!$A$1:$BR$26"}</definedName>
    <definedName name="sys" localSheetId="20" hidden="1">{"'BZ SA P&amp;l (fORECAST)'!$A$1:$BR$26"}</definedName>
    <definedName name="sys" hidden="1">{"'BZ SA P&amp;l (fORECAST)'!$A$1:$BR$26"}</definedName>
    <definedName name="t.FBN019_4" localSheetId="2">#REF!</definedName>
    <definedName name="t.FBN019_4" localSheetId="4">#REF!</definedName>
    <definedName name="t.FBN019_4" localSheetId="10">#REF!</definedName>
    <definedName name="t.FBN019_4" localSheetId="19">#REF!</definedName>
    <definedName name="t.FBN019_4">#REF!</definedName>
    <definedName name="t.FBN019_6" localSheetId="2">#REF!</definedName>
    <definedName name="t.FBN019_6" localSheetId="4">#REF!</definedName>
    <definedName name="t.FBN019_6" localSheetId="10">#REF!</definedName>
    <definedName name="t.FBN019_6" localSheetId="19">#REF!</definedName>
    <definedName name="t.FBN019_6">#REF!</definedName>
    <definedName name="t.FBN019_7" localSheetId="2">#REF!</definedName>
    <definedName name="t.FBN019_7" localSheetId="4">#REF!</definedName>
    <definedName name="t.FBN019_7" localSheetId="10">#REF!</definedName>
    <definedName name="t.FBN019_7" localSheetId="19">#REF!</definedName>
    <definedName name="t.FBN019_7">#REF!</definedName>
    <definedName name="t.FBN019_8" localSheetId="2">#REF!</definedName>
    <definedName name="t.FBN019_8" localSheetId="4">#REF!</definedName>
    <definedName name="t.FBN019_8" localSheetId="10">#REF!</definedName>
    <definedName name="t.FBN019_8" localSheetId="19">#REF!</definedName>
    <definedName name="t.FBN019_8">#REF!</definedName>
    <definedName name="t.FBN020_2" localSheetId="2">#REF!</definedName>
    <definedName name="t.FBN020_2" localSheetId="4">#REF!</definedName>
    <definedName name="t.FBN020_2" localSheetId="10">#REF!</definedName>
    <definedName name="t.FBN020_2" localSheetId="19">#REF!</definedName>
    <definedName name="t.FBN020_2">#REF!</definedName>
    <definedName name="t.FIN004A" localSheetId="2">'[34]FIN004A i 4B'!#REF!</definedName>
    <definedName name="t.FIN004A" localSheetId="4">'[34]FIN004A i 4B'!#REF!</definedName>
    <definedName name="t.FIN004A" localSheetId="10">'[34]FIN004A i 4B'!#REF!</definedName>
    <definedName name="t.FIN004A" localSheetId="19">'[34]FIN004A i 4B'!#REF!</definedName>
    <definedName name="t.FIN004A">'[34]FIN004A i 4B'!#REF!</definedName>
    <definedName name="t.FIN005_1.G3" localSheetId="2">#REF!</definedName>
    <definedName name="t.FIN005_1.G3" localSheetId="4">#REF!</definedName>
    <definedName name="t.FIN005_1.G3" localSheetId="10">#REF!</definedName>
    <definedName name="t.FIN005_1.G3" localSheetId="19">#REF!</definedName>
    <definedName name="t.FIN005_1.G3">#REF!</definedName>
    <definedName name="Table1">OFFSET([25]CVA_Pricer!$A$170,MATCH([25]CVA_Pricer!$E1,[25]CVA_Pricer!$C$170:$C$332,1),0,COUNT([25]CVA_Pricer!$B$170:$B$332)-MATCH([25]CVA_Pricer!$E1,[25]CVA_Pricer!$C$170:$C$332,1),5)</definedName>
    <definedName name="Table1_1">OFFSET([25]CVA_Pricer!$A$170,MATCH([25]CVA_Pricer!$D1,[25]CVA_Pricer!$C$170:$C$342,1),0,COUNT([25]CVA_Pricer!$B$170:$B$332)-MATCH([25]CVA_Pricer!$D1,[25]CVA_Pricer!$C$170:$C$332,1),5)</definedName>
    <definedName name="Table1_2">OFFSET([25]CVA_Pricer!$A$170,0,0,COUNT([25]CVA_Pricer!$B$170:$B$332),5)</definedName>
    <definedName name="Table2">OFFSET([25]CVA_Pricer!$F$170,MATCH([25]CVA_Pricer!$E1,[25]CVA_Pricer!$C$170:$C$342,1),0,COUNT([25]CVA_Pricer!$B$170:$B$332)-MATCH([25]CVA_Pricer!$E1,[25]CVA_Pricer!$C$170:$C$332,1),6)</definedName>
    <definedName name="Table2_2">OFFSET([25]CVA_Pricer!$F$170,MATCH([25]CVA_Pricer!$D1,[25]CVA_Pricer!$C$170:$C$342,1),0,COUNT([25]CVA_Pricer!$B$170:$B$332)-MATCH([25]CVA_Pricer!$D1,[25]CVA_Pricer!$C$170:$C$332,1),6)</definedName>
    <definedName name="Table2_3">OFFSET([25]CVA_Pricer!$F$170,0,0,COUNT([25]CVA_Pricer!$B$170:$B$332),6)</definedName>
    <definedName name="Table3">OFFSET([25]CVA_Pricer!$L$170,MATCH([25]CVA_Pricer!$E1,[25]CVA_Pricer!$C$170:$C$342,1),0,COUNT([25]CVA_Pricer!$B$170:$B$332)-MATCH([25]CVA_Pricer!$E1,[25]CVA_Pricer!$C$170:$C$332,1),2)</definedName>
    <definedName name="Table3_3">OFFSET([25]CVA_Pricer!$L$170,MATCH([25]CVA_Pricer!$D1,[25]CVA_Pricer!$C$170:$C$195,1),0,COUNT([25]CVA_Pricer!$B$170:$B$332)-MATCH([25]CVA_Pricer!$D1,[25]CVA_Pricer!$C$170:$C$332,1),2)</definedName>
    <definedName name="Table3_4">OFFSET([25]CVA_Pricer!$L$170,0,0,COUNT([25]CVA_Pricer!$B$170:$B$332),2)</definedName>
    <definedName name="TABLICA">INDIRECT(ADDRESS(10,1)&amp;":"&amp;ADDRESS(1000,20))</definedName>
    <definedName name="taxassoc" localSheetId="2">#REF!</definedName>
    <definedName name="taxassoc" localSheetId="4">#REF!</definedName>
    <definedName name="taxassoc" localSheetId="10">#REF!</definedName>
    <definedName name="taxassoc" localSheetId="19">#REF!</definedName>
    <definedName name="taxassoc">#REF!</definedName>
    <definedName name="TaxRate">0.35</definedName>
    <definedName name="tdeftx" localSheetId="2">#REF!</definedName>
    <definedName name="tdeftx" localSheetId="4">#REF!</definedName>
    <definedName name="tdeftx" localSheetId="10">#REF!</definedName>
    <definedName name="tdeftx" localSheetId="19">#REF!</definedName>
    <definedName name="tdeftx">#REF!</definedName>
    <definedName name="TFIDochody2000M" localSheetId="2">#REF!</definedName>
    <definedName name="TFIDochody2000M" localSheetId="4">#REF!</definedName>
    <definedName name="TFIDochody2000M" localSheetId="10">#REF!</definedName>
    <definedName name="TFIDochody2000M" localSheetId="19">#REF!</definedName>
    <definedName name="TFIDochody2000M">#REF!</definedName>
    <definedName name="TFIDochody2000Y" localSheetId="2">#REF!</definedName>
    <definedName name="TFIDochody2000Y" localSheetId="4">#REF!</definedName>
    <definedName name="TFIDochody2000Y" localSheetId="10">#REF!</definedName>
    <definedName name="TFIDochody2000Y" localSheetId="19">#REF!</definedName>
    <definedName name="TFIDochody2000Y">#REF!</definedName>
    <definedName name="TFIDochody2001M" localSheetId="2">#REF!</definedName>
    <definedName name="TFIDochody2001M" localSheetId="4">#REF!</definedName>
    <definedName name="TFIDochody2001M" localSheetId="10">#REF!</definedName>
    <definedName name="TFIDochody2001M" localSheetId="19">#REF!</definedName>
    <definedName name="TFIDochody2001M">#REF!</definedName>
    <definedName name="TFIDochody2001Y" localSheetId="2">#REF!</definedName>
    <definedName name="TFIDochody2001Y" localSheetId="4">#REF!</definedName>
    <definedName name="TFIDochody2001Y" localSheetId="10">#REF!</definedName>
    <definedName name="TFIDochody2001Y" localSheetId="19">#REF!</definedName>
    <definedName name="TFIDochody2001Y">#REF!</definedName>
    <definedName name="TheNumber" localSheetId="2">#REF!</definedName>
    <definedName name="TheNumber" localSheetId="4">#REF!</definedName>
    <definedName name="TheNumber" localSheetId="10">#REF!</definedName>
    <definedName name="TheNumber" localSheetId="19">#REF!</definedName>
    <definedName name="TheNumber">#REF!</definedName>
    <definedName name="TOTAL" localSheetId="2">#REF!</definedName>
    <definedName name="TOTAL" localSheetId="4">#REF!</definedName>
    <definedName name="TOTAL" localSheetId="10">#REF!</definedName>
    <definedName name="TOTAL" localSheetId="19">#REF!</definedName>
    <definedName name="TOTAL" localSheetId="20">#REF!</definedName>
    <definedName name="TOTAL">#REF!</definedName>
    <definedName name="Total.Raised_Off.Bal.linie.kredytowe_Collective.Imp" localSheetId="2">#REF!</definedName>
    <definedName name="Total.Raised_Off.Bal.linie.kredytowe_Collective.Imp" localSheetId="4">#REF!</definedName>
    <definedName name="Total.Raised_Off.Bal.linie.kredytowe_Collective.Imp" localSheetId="10">#REF!</definedName>
    <definedName name="Total.Raised_Off.Bal.linie.kredytowe_Collective.Imp" localSheetId="19">#REF!</definedName>
    <definedName name="Total.Raised_Off.Bal.linie.kredytowe_Collective.Imp">#REF!</definedName>
    <definedName name="Total.Raised_Off.Bal.linie.kredytowe_IBNR" localSheetId="2">#REF!</definedName>
    <definedName name="Total.Raised_Off.Bal.linie.kredytowe_IBNR" localSheetId="4">#REF!</definedName>
    <definedName name="Total.Raised_Off.Bal.linie.kredytowe_IBNR" localSheetId="10">#REF!</definedName>
    <definedName name="Total.Raised_Off.Bal.linie.kredytowe_IBNR" localSheetId="19">#REF!</definedName>
    <definedName name="Total.Raised_Off.Bal.linie.kredytowe_IBNR">#REF!</definedName>
    <definedName name="Total.Raised_Off.Bal.linie.kredytowe_Individual.Imp" localSheetId="2">#REF!</definedName>
    <definedName name="Total.Raised_Off.Bal.linie.kredytowe_Individual.Imp" localSheetId="4">#REF!</definedName>
    <definedName name="Total.Raised_Off.Bal.linie.kredytowe_Individual.Imp" localSheetId="10">#REF!</definedName>
    <definedName name="Total.Raised_Off.Bal.linie.kredytowe_Individual.Imp" localSheetId="19">#REF!</definedName>
    <definedName name="Total.Raised_Off.Bal.linie.kredytowe_Individual.Imp">#REF!</definedName>
    <definedName name="Total.Raised_Off.Bal.udziel.gwarancje_Collective.Imp" localSheetId="2">#REF!</definedName>
    <definedName name="Total.Raised_Off.Bal.udziel.gwarancje_Collective.Imp" localSheetId="4">#REF!</definedName>
    <definedName name="Total.Raised_Off.Bal.udziel.gwarancje_Collective.Imp" localSheetId="10">#REF!</definedName>
    <definedName name="Total.Raised_Off.Bal.udziel.gwarancje_Collective.Imp" localSheetId="19">#REF!</definedName>
    <definedName name="Total.Raised_Off.Bal.udziel.gwarancje_Collective.Imp">#REF!</definedName>
    <definedName name="Total.Raised_Off.Bal.udziel.gwarancje_IBNR" localSheetId="2">#REF!</definedName>
    <definedName name="Total.Raised_Off.Bal.udziel.gwarancje_IBNR" localSheetId="4">#REF!</definedName>
    <definedName name="Total.Raised_Off.Bal.udziel.gwarancje_IBNR" localSheetId="10">#REF!</definedName>
    <definedName name="Total.Raised_Off.Bal.udziel.gwarancje_IBNR" localSheetId="19">#REF!</definedName>
    <definedName name="Total.Raised_Off.Bal.udziel.gwarancje_IBNR">#REF!</definedName>
    <definedName name="Total.Raised_Off.Bal.udziel.gwarancje_Individual.Imp" localSheetId="2">#REF!</definedName>
    <definedName name="Total.Raised_Off.Bal.udziel.gwarancje_Individual.Imp" localSheetId="4">#REF!</definedName>
    <definedName name="Total.Raised_Off.Bal.udziel.gwarancje_Individual.Imp" localSheetId="10">#REF!</definedName>
    <definedName name="Total.Raised_Off.Bal.udziel.gwarancje_Individual.Imp" localSheetId="19">#REF!</definedName>
    <definedName name="Total.Raised_Off.Bal.udziel.gwarancje_Individual.Imp">#REF!</definedName>
    <definedName name="Total.Raised_TP_Collective.Imp" localSheetId="2">#REF!</definedName>
    <definedName name="Total.Raised_TP_Collective.Imp" localSheetId="4">#REF!</definedName>
    <definedName name="Total.Raised_TP_Collective.Imp" localSheetId="10">#REF!</definedName>
    <definedName name="Total.Raised_TP_Collective.Imp" localSheetId="19">#REF!</definedName>
    <definedName name="Total.Raised_TP_Collective.Imp">#REF!</definedName>
    <definedName name="Total.Raised_TP_IBNR" localSheetId="2">#REF!</definedName>
    <definedName name="Total.Raised_TP_IBNR" localSheetId="4">#REF!</definedName>
    <definedName name="Total.Raised_TP_IBNR" localSheetId="10">#REF!</definedName>
    <definedName name="Total.Raised_TP_IBNR" localSheetId="19">#REF!</definedName>
    <definedName name="Total.Raised_TP_IBNR">#REF!</definedName>
    <definedName name="Total.Raised_TP_Individual.Imp" localSheetId="2">#REF!</definedName>
    <definedName name="Total.Raised_TP_Individual.Imp" localSheetId="4">#REF!</definedName>
    <definedName name="Total.Raised_TP_Individual.Imp" localSheetId="10">#REF!</definedName>
    <definedName name="Total.Raised_TP_Individual.Imp" localSheetId="19">#REF!</definedName>
    <definedName name="Total.Raised_TP_Individual.Imp">#REF!</definedName>
    <definedName name="total_baza" localSheetId="2">#REF!</definedName>
    <definedName name="total_baza" localSheetId="4">#REF!</definedName>
    <definedName name="total_baza" localSheetId="10">#REF!</definedName>
    <definedName name="total_baza" localSheetId="19">#REF!</definedName>
    <definedName name="total_baza">#REF!</definedName>
    <definedName name="tr" localSheetId="2">#REF!</definedName>
    <definedName name="tr" localSheetId="4">#REF!</definedName>
    <definedName name="tr" localSheetId="10">#REF!</definedName>
    <definedName name="tr" localSheetId="19">#REF!</definedName>
    <definedName name="tr">#REF!</definedName>
    <definedName name="Transakcje_wzajemne__zobowiązania_warunkowe_udzielone_otrzymane" localSheetId="2">#REF!</definedName>
    <definedName name="Transakcje_wzajemne__zobowiązania_warunkowe_udzielone_otrzymane" localSheetId="4">#REF!</definedName>
    <definedName name="Transakcje_wzajemne__zobowiązania_warunkowe_udzielone_otrzymane" localSheetId="10">#REF!</definedName>
    <definedName name="Transakcje_wzajemne__zobowiązania_warunkowe_udzielone_otrzymane" localSheetId="19">#REF!</definedName>
    <definedName name="Transakcje_wzajemne__zobowiązania_warunkowe_udzielone_otrzymane">#REF!</definedName>
    <definedName name="Transakcje_z_jednostkami_zależnymi" localSheetId="2">#REF!</definedName>
    <definedName name="Transakcje_z_jednostkami_zależnymi" localSheetId="4">#REF!</definedName>
    <definedName name="Transakcje_z_jednostkami_zależnymi" localSheetId="10">#REF!</definedName>
    <definedName name="Transakcje_z_jednostkami_zależnymi" localSheetId="19">#REF!</definedName>
    <definedName name="Transakcje_z_jednostkami_zależnymi" localSheetId="20">#REF!</definedName>
    <definedName name="Transakcje_z_jednostkami_zależnymi">#REF!</definedName>
    <definedName name="TrendMonth13">'[39]Control Tab'!$U$4</definedName>
    <definedName name="TSI" localSheetId="2">#REF!</definedName>
    <definedName name="TSI" localSheetId="4">#REF!</definedName>
    <definedName name="TSI" localSheetId="10">#REF!</definedName>
    <definedName name="TSI" localSheetId="19">#REF!</definedName>
    <definedName name="TSI">#REF!</definedName>
    <definedName name="tsy_tax" localSheetId="2">[19]S.P.23!#REF!</definedName>
    <definedName name="tsy_tax" localSheetId="4">[19]S.P.23!#REF!</definedName>
    <definedName name="tsy_tax" localSheetId="10">[19]S.P.23!#REF!</definedName>
    <definedName name="tsy_tax" localSheetId="19">[19]S.P.23!#REF!</definedName>
    <definedName name="tsy_tax">[19]S.P.23!#REF!</definedName>
    <definedName name="tsy_tax_percent" localSheetId="2">[19]S.P.23!#REF!</definedName>
    <definedName name="tsy_tax_percent" localSheetId="4">[19]S.P.23!#REF!</definedName>
    <definedName name="tsy_tax_percent" localSheetId="10">[19]S.P.23!#REF!</definedName>
    <definedName name="tsy_tax_percent" localSheetId="19">[19]S.P.23!#REF!</definedName>
    <definedName name="tsy_tax_percent">[19]S.P.23!#REF!</definedName>
    <definedName name="tsytaxlnfunds" localSheetId="2">[19]S.P.23!#REF!</definedName>
    <definedName name="tsytaxlnfunds" localSheetId="4">[19]S.P.23!#REF!</definedName>
    <definedName name="tsytaxlnfunds" localSheetId="10">[19]S.P.23!#REF!</definedName>
    <definedName name="tsytaxlnfunds" localSheetId="19">[19]S.P.23!#REF!</definedName>
    <definedName name="tsytaxlnfunds">[19]S.P.23!#REF!</definedName>
    <definedName name="ttxchg" localSheetId="2">#REF!</definedName>
    <definedName name="ttxchg" localSheetId="4">#REF!</definedName>
    <definedName name="ttxchg" localSheetId="10">#REF!</definedName>
    <definedName name="ttxchg" localSheetId="19">#REF!</definedName>
    <definedName name="ttxchg">#REF!</definedName>
    <definedName name="TW_B07" localSheetId="2">#REF!</definedName>
    <definedName name="TW_B07" localSheetId="4">#REF!</definedName>
    <definedName name="TW_B07" localSheetId="10">#REF!</definedName>
    <definedName name="TW_B07" localSheetId="19">#REF!</definedName>
    <definedName name="TW_B07">#REF!</definedName>
    <definedName name="TW_B08" localSheetId="2">#REF!</definedName>
    <definedName name="TW_B08" localSheetId="4">#REF!</definedName>
    <definedName name="TW_B08" localSheetId="10">#REF!</definedName>
    <definedName name="TW_B08" localSheetId="19">#REF!</definedName>
    <definedName name="TW_B08">#REF!</definedName>
    <definedName name="TW_bilans12.06" localSheetId="2">#REF!</definedName>
    <definedName name="TW_bilans12.06" localSheetId="4">#REF!</definedName>
    <definedName name="TW_bilans12.06" localSheetId="10">#REF!</definedName>
    <definedName name="TW_bilans12.06" localSheetId="19">#REF!</definedName>
    <definedName name="TW_bilans12.06">#REF!</definedName>
    <definedName name="TW_koszty1204" localSheetId="2">#REF!</definedName>
    <definedName name="TW_koszty1204" localSheetId="4">#REF!</definedName>
    <definedName name="TW_koszty1204" localSheetId="10">#REF!</definedName>
    <definedName name="TW_koszty1204" localSheetId="19">#REF!</definedName>
    <definedName name="TW_koszty1204" localSheetId="20">#REF!</definedName>
    <definedName name="TW_koszty1204">#REF!</definedName>
    <definedName name="TW_koszty1205" localSheetId="2">#REF!</definedName>
    <definedName name="TW_koszty1205" localSheetId="4">#REF!</definedName>
    <definedName name="TW_koszty1205" localSheetId="10">#REF!</definedName>
    <definedName name="TW_koszty1205" localSheetId="19">#REF!</definedName>
    <definedName name="TW_koszty1205" localSheetId="20">#REF!</definedName>
    <definedName name="TW_koszty1205">#REF!</definedName>
    <definedName name="TW_nal0305" localSheetId="2">#REF!</definedName>
    <definedName name="TW_nal0305" localSheetId="4">#REF!</definedName>
    <definedName name="TW_nal0305" localSheetId="10">#REF!</definedName>
    <definedName name="TW_nal0305" localSheetId="19">#REF!</definedName>
    <definedName name="TW_nal0305" localSheetId="20">#REF!</definedName>
    <definedName name="TW_nal0305">#REF!</definedName>
    <definedName name="TW_nal0306" localSheetId="2">#REF!</definedName>
    <definedName name="TW_nal0306" localSheetId="4">#REF!</definedName>
    <definedName name="TW_nal0306" localSheetId="10">#REF!</definedName>
    <definedName name="TW_nal0306" localSheetId="19">#REF!</definedName>
    <definedName name="TW_nal0306" localSheetId="20">#REF!</definedName>
    <definedName name="TW_nal0306">#REF!</definedName>
    <definedName name="TW_nal1204" localSheetId="2">#REF!</definedName>
    <definedName name="TW_nal1204" localSheetId="4">#REF!</definedName>
    <definedName name="TW_nal1204" localSheetId="10">#REF!</definedName>
    <definedName name="TW_nal1204" localSheetId="19">#REF!</definedName>
    <definedName name="TW_nal1204" localSheetId="20">#REF!</definedName>
    <definedName name="TW_nal1204">#REF!</definedName>
    <definedName name="TW_nal1205" localSheetId="2">#REF!</definedName>
    <definedName name="TW_nal1205" localSheetId="4">#REF!</definedName>
    <definedName name="TW_nal1205" localSheetId="10">#REF!</definedName>
    <definedName name="TW_nal1205" localSheetId="19">#REF!</definedName>
    <definedName name="TW_nal1205" localSheetId="20">#REF!</definedName>
    <definedName name="TW_nal1205">#REF!</definedName>
    <definedName name="TW_nominaly" localSheetId="2">#REF!</definedName>
    <definedName name="TW_nominaly" localSheetId="4">#REF!</definedName>
    <definedName name="TW_nominaly" localSheetId="10">#REF!</definedName>
    <definedName name="TW_nominaly" localSheetId="19">#REF!</definedName>
    <definedName name="TW_nominaly" localSheetId="20">#REF!</definedName>
    <definedName name="TW_nominaly">#REF!</definedName>
    <definedName name="TW_pozab0306" localSheetId="2">#REF!</definedName>
    <definedName name="TW_pozab0306" localSheetId="4">#REF!</definedName>
    <definedName name="TW_pozab0306" localSheetId="10">#REF!</definedName>
    <definedName name="TW_pozab0306" localSheetId="19">#REF!</definedName>
    <definedName name="TW_pozab0306">#REF!</definedName>
    <definedName name="TW_pozabil1205" localSheetId="2">'[79]TW-pozabilans'!#REF!</definedName>
    <definedName name="TW_pozabil1205" localSheetId="5">'[79]TW-pozabilans'!#REF!</definedName>
    <definedName name="TW_pozabil1205" localSheetId="1">'[79]TW-pozabilans'!#REF!</definedName>
    <definedName name="TW_pozabil1205" localSheetId="4">'[79]TW-pozabilans'!#REF!</definedName>
    <definedName name="TW_pozabil1205" localSheetId="10">'[79]TW-pozabilans'!#REF!</definedName>
    <definedName name="TW_pozabil1205" localSheetId="19">'[79]TW-pozabilans'!#REF!</definedName>
    <definedName name="TW_pozabil1205" localSheetId="20">#REF!</definedName>
    <definedName name="TW_pozabil1205">'[79]TW-pozabilans'!#REF!</definedName>
    <definedName name="TW_przych1204" localSheetId="2">#REF!</definedName>
    <definedName name="TW_przych1204" localSheetId="4">#REF!</definedName>
    <definedName name="TW_przych1204" localSheetId="10">#REF!</definedName>
    <definedName name="TW_przych1204" localSheetId="19">#REF!</definedName>
    <definedName name="TW_przych1204" localSheetId="20">#REF!</definedName>
    <definedName name="TW_przych1204">#REF!</definedName>
    <definedName name="TW_przychody1205" localSheetId="2">#REF!</definedName>
    <definedName name="TW_przychody1205" localSheetId="4">#REF!</definedName>
    <definedName name="TW_przychody1205" localSheetId="10">#REF!</definedName>
    <definedName name="TW_przychody1205" localSheetId="19">#REF!</definedName>
    <definedName name="TW_przychody1205" localSheetId="20">#REF!</definedName>
    <definedName name="TW_przychody1205">#REF!</definedName>
    <definedName name="TW_rach0306" localSheetId="2">#REF!</definedName>
    <definedName name="TW_rach0306" localSheetId="4">#REF!</definedName>
    <definedName name="TW_rach0306" localSheetId="10">#REF!</definedName>
    <definedName name="TW_rach0306" localSheetId="19">#REF!</definedName>
    <definedName name="TW_rach0306">#REF!</definedName>
    <definedName name="TW_RW0305" localSheetId="2">#REF!</definedName>
    <definedName name="TW_RW0305" localSheetId="4">#REF!</definedName>
    <definedName name="TW_RW0305" localSheetId="10">#REF!</definedName>
    <definedName name="TW_RW0305" localSheetId="19">#REF!</definedName>
    <definedName name="TW_RW0305">#REF!</definedName>
    <definedName name="TW_udzieloneotrzymane" localSheetId="2">#REF!</definedName>
    <definedName name="TW_udzieloneotrzymane" localSheetId="4">#REF!</definedName>
    <definedName name="TW_udzieloneotrzymane" localSheetId="10">#REF!</definedName>
    <definedName name="TW_udzieloneotrzymane" localSheetId="19">#REF!</definedName>
    <definedName name="TW_udzieloneotrzymane" localSheetId="20">#REF!</definedName>
    <definedName name="TW_udzieloneotrzymane">#REF!</definedName>
    <definedName name="TW_zob0305" localSheetId="2">#REF!</definedName>
    <definedName name="TW_zob0305" localSheetId="4">#REF!</definedName>
    <definedName name="TW_zob0305" localSheetId="10">#REF!</definedName>
    <definedName name="TW_zob0305" localSheetId="19">#REF!</definedName>
    <definedName name="TW_zob0305" localSheetId="20">#REF!</definedName>
    <definedName name="TW_zob0305">#REF!</definedName>
    <definedName name="TW_zob0306" localSheetId="2">#REF!</definedName>
    <definedName name="TW_zob0306" localSheetId="4">#REF!</definedName>
    <definedName name="TW_zob0306" localSheetId="10">#REF!</definedName>
    <definedName name="TW_zob0306" localSheetId="19">#REF!</definedName>
    <definedName name="TW_zob0306" localSheetId="20">#REF!</definedName>
    <definedName name="TW_zob0306">#REF!</definedName>
    <definedName name="TW_zob1204" localSheetId="2">#REF!</definedName>
    <definedName name="TW_zob1204" localSheetId="4">#REF!</definedName>
    <definedName name="TW_zob1204" localSheetId="10">#REF!</definedName>
    <definedName name="TW_zob1204" localSheetId="19">#REF!</definedName>
    <definedName name="TW_zob1204" localSheetId="20">#REF!</definedName>
    <definedName name="TW_zob1204">#REF!</definedName>
    <definedName name="TW_zob1205" localSheetId="2">#REF!</definedName>
    <definedName name="TW_zob1205" localSheetId="4">#REF!</definedName>
    <definedName name="TW_zob1205" localSheetId="10">#REF!</definedName>
    <definedName name="TW_zob1205" localSheetId="19">#REF!</definedName>
    <definedName name="TW_zob1205" localSheetId="20">#REF!</definedName>
    <definedName name="TW_zob1205">#REF!</definedName>
    <definedName name="TW06_2006" localSheetId="2">#REF!</definedName>
    <definedName name="TW06_2006" localSheetId="4">#REF!</definedName>
    <definedName name="TW06_2006" localSheetId="10">#REF!</definedName>
    <definedName name="TW06_2006" localSheetId="19">#REF!</definedName>
    <definedName name="TW06_2006">#REF!</definedName>
    <definedName name="TWpozabilans" localSheetId="2">#REF!</definedName>
    <definedName name="TWpozabilans" localSheetId="4">#REF!</definedName>
    <definedName name="TWpozabilans" localSheetId="10">#REF!</definedName>
    <definedName name="TWpozabilans" localSheetId="19">#REF!</definedName>
    <definedName name="TWpozabilans">#REF!</definedName>
    <definedName name="TWrachunek_0306" localSheetId="2">#REF!</definedName>
    <definedName name="TWrachunek_0306" localSheetId="4">#REF!</definedName>
    <definedName name="TWrachunek_0306" localSheetId="10">#REF!</definedName>
    <definedName name="TWrachunek_0306" localSheetId="19">#REF!</definedName>
    <definedName name="TWrachunek_0306">#REF!</definedName>
    <definedName name="txcbdi" localSheetId="2">#REF!</definedName>
    <definedName name="txcbdi" localSheetId="4">#REF!</definedName>
    <definedName name="txcbdi" localSheetId="10">#REF!</definedName>
    <definedName name="txcbdi" localSheetId="19">#REF!</definedName>
    <definedName name="txcbdi">#REF!</definedName>
    <definedName name="txexta" localSheetId="2">#REF!</definedName>
    <definedName name="txexta" localSheetId="4">#REF!</definedName>
    <definedName name="txexta" localSheetId="10">#REF!</definedName>
    <definedName name="txexta" localSheetId="19">#REF!</definedName>
    <definedName name="txexta">#REF!</definedName>
    <definedName name="txfrdp" localSheetId="2">#REF!</definedName>
    <definedName name="txfrdp" localSheetId="4">#REF!</definedName>
    <definedName name="txfrdp" localSheetId="10">#REF!</definedName>
    <definedName name="txfrdp" localSheetId="19">#REF!</definedName>
    <definedName name="txfrdp">#REF!</definedName>
    <definedName name="txobdi" localSheetId="2">#REF!</definedName>
    <definedName name="txobdi" localSheetId="4">#REF!</definedName>
    <definedName name="txobdi" localSheetId="10">#REF!</definedName>
    <definedName name="txobdi" localSheetId="19">#REF!</definedName>
    <definedName name="txobdi">#REF!</definedName>
    <definedName name="txpala" localSheetId="2">#REF!</definedName>
    <definedName name="txpala" localSheetId="4">#REF!</definedName>
    <definedName name="txpala" localSheetId="10">#REF!</definedName>
    <definedName name="txpala" localSheetId="19">#REF!</definedName>
    <definedName name="txpala">#REF!</definedName>
    <definedName name="TytułyStron">[53]Słownik!$B$37:$C$41</definedName>
    <definedName name="u" localSheetId="2">BS!u</definedName>
    <definedName name="u" localSheetId="1">#N/A</definedName>
    <definedName name="u" localSheetId="4">'Przychody prowizyjne'!u</definedName>
    <definedName name="u" localSheetId="20">#N/A</definedName>
    <definedName name="u">BS!u</definedName>
    <definedName name="uchwała_CA_1" localSheetId="2">#REF!</definedName>
    <definedName name="uchwała_CA_1" localSheetId="4">#REF!</definedName>
    <definedName name="uchwała_CA_1" localSheetId="10">#REF!</definedName>
    <definedName name="uchwała_CA_1" localSheetId="19">#REF!</definedName>
    <definedName name="uchwała_CA_1" localSheetId="20">#REF!</definedName>
    <definedName name="uchwała_CA_1">#REF!</definedName>
    <definedName name="udz_m" localSheetId="2" hidden="1">{"'BZ SA P&amp;l (fORECAST)'!$A$1:$BR$26"}</definedName>
    <definedName name="udz_m" localSheetId="1" hidden="1">{"'BZ SA P&amp;l (fORECAST)'!$A$1:$BR$26"}</definedName>
    <definedName name="udz_m" localSheetId="4" hidden="1">{"'BZ SA P&amp;l (fORECAST)'!$A$1:$BR$26"}</definedName>
    <definedName name="udz_m" localSheetId="20" hidden="1">{"'BZ SA P&amp;l (fORECAST)'!$A$1:$BR$26"}</definedName>
    <definedName name="udz_m" hidden="1">{"'BZ SA P&amp;l (fORECAST)'!$A$1:$BR$26"}</definedName>
    <definedName name="unamff" localSheetId="2">#REF!</definedName>
    <definedName name="unamff" localSheetId="4">#REF!</definedName>
    <definedName name="unamff" localSheetId="10">#REF!</definedName>
    <definedName name="unamff" localSheetId="19">#REF!</definedName>
    <definedName name="unamff">#REF!</definedName>
    <definedName name="USD" localSheetId="2">#REF!</definedName>
    <definedName name="USD" localSheetId="4">#REF!</definedName>
    <definedName name="USD" localSheetId="10">#REF!</definedName>
    <definedName name="USD" localSheetId="19">#REF!</definedName>
    <definedName name="USD">#REF!</definedName>
    <definedName name="utrata_wartości" localSheetId="2">#REF!</definedName>
    <definedName name="utrata_wartości" localSheetId="4">#REF!</definedName>
    <definedName name="utrata_wartości" localSheetId="10">#REF!</definedName>
    <definedName name="utrata_wartości" localSheetId="19">#REF!</definedName>
    <definedName name="utrata_wartości">#REF!</definedName>
    <definedName name="uu" localSheetId="2">BS!uu</definedName>
    <definedName name="uu" localSheetId="1">#N/A</definedName>
    <definedName name="uu" localSheetId="4">'Przychody prowizyjne'!uu</definedName>
    <definedName name="uu" localSheetId="20">#N/A</definedName>
    <definedName name="uu">BS!uu</definedName>
    <definedName name="uuu" localSheetId="2">BS!uuu</definedName>
    <definedName name="uuu" localSheetId="1">#N/A</definedName>
    <definedName name="uuu" localSheetId="4">'Przychody prowizyjne'!uuu</definedName>
    <definedName name="uuu" localSheetId="20">#N/A</definedName>
    <definedName name="uuu">BS!uuu</definedName>
    <definedName name="uuuu" localSheetId="2">BS!uuuu</definedName>
    <definedName name="uuuu" localSheetId="1">#N/A</definedName>
    <definedName name="uuuu" localSheetId="4">'Przychody prowizyjne'!uuuu</definedName>
    <definedName name="uuuu" localSheetId="20">#N/A</definedName>
    <definedName name="uuuu">BS!uuuu</definedName>
    <definedName name="uuuuuu" localSheetId="2">BS!uuuuuu</definedName>
    <definedName name="uuuuuu" localSheetId="1">#N/A</definedName>
    <definedName name="uuuuuu" localSheetId="4">'Przychody prowizyjne'!uuuuuu</definedName>
    <definedName name="uuuuuu" localSheetId="20">#N/A</definedName>
    <definedName name="uuuuuu">BS!uuuuuu</definedName>
    <definedName name="VER">[86]X!$A$2</definedName>
    <definedName name="vv" localSheetId="2">BS!vv</definedName>
    <definedName name="vv" localSheetId="1">#N/A</definedName>
    <definedName name="vv" localSheetId="4">'Przychody prowizyjne'!vv</definedName>
    <definedName name="vv" localSheetId="20">#N/A</definedName>
    <definedName name="vv">BS!vv</definedName>
    <definedName name="vvv" localSheetId="2">BS!vvv</definedName>
    <definedName name="vvv" localSheetId="1">#N/A</definedName>
    <definedName name="vvv" localSheetId="4">'Przychody prowizyjne'!vvv</definedName>
    <definedName name="vvv" localSheetId="20">#N/A</definedName>
    <definedName name="vvv">BS!vvv</definedName>
    <definedName name="Wartości_niematerialne_07" localSheetId="2">#REF!</definedName>
    <definedName name="Wartości_niematerialne_07" localSheetId="4">#REF!</definedName>
    <definedName name="Wartości_niematerialne_07" localSheetId="10">#REF!</definedName>
    <definedName name="Wartości_niematerialne_07" localSheetId="19">#REF!</definedName>
    <definedName name="Wartości_niematerialne_07" localSheetId="20">#REF!</definedName>
    <definedName name="Wartości_niematerialne_07">#REF!</definedName>
    <definedName name="Wartości_niematerialne_08" localSheetId="2">#REF!</definedName>
    <definedName name="Wartości_niematerialne_08" localSheetId="4">#REF!</definedName>
    <definedName name="Wartości_niematerialne_08" localSheetId="10">#REF!</definedName>
    <definedName name="Wartości_niematerialne_08" localSheetId="19">#REF!</definedName>
    <definedName name="Wartości_niematerialne_08" localSheetId="20">#REF!</definedName>
    <definedName name="Wartości_niematerialne_08">#REF!</definedName>
    <definedName name="warunkowe" localSheetId="2">#REF!</definedName>
    <definedName name="warunkowe" localSheetId="4">#REF!</definedName>
    <definedName name="warunkowe" localSheetId="10">#REF!</definedName>
    <definedName name="warunkowe" localSheetId="19">#REF!</definedName>
    <definedName name="warunkowe">#REF!</definedName>
    <definedName name="WB_0606" localSheetId="2">#REF!</definedName>
    <definedName name="WB_0606" localSheetId="4">#REF!</definedName>
    <definedName name="WB_0606" localSheetId="10">#REF!</definedName>
    <definedName name="WB_0606" localSheetId="19">#REF!</definedName>
    <definedName name="WB_0606">#REF!</definedName>
    <definedName name="wbk" localSheetId="2">BS!wbk</definedName>
    <definedName name="wbk" localSheetId="5">'Koszty działania razem'!wbk</definedName>
    <definedName name="wbk" localSheetId="1">'P&amp;L'!wbk</definedName>
    <definedName name="wbk" localSheetId="4">'Przychody prowizyjne'!wbk</definedName>
    <definedName name="wbk" localSheetId="20">#N/A</definedName>
    <definedName name="wbk">BS!wbk</definedName>
    <definedName name="WBK2000M" localSheetId="2">#REF!</definedName>
    <definedName name="WBK2000M" localSheetId="4">#REF!</definedName>
    <definedName name="WBK2000M" localSheetId="10">#REF!</definedName>
    <definedName name="WBK2000M" localSheetId="19">#REF!</definedName>
    <definedName name="WBK2000M">#REF!</definedName>
    <definedName name="WBK2000Y" localSheetId="2">#REF!</definedName>
    <definedName name="WBK2000Y" localSheetId="4">#REF!</definedName>
    <definedName name="WBK2000Y" localSheetId="10">#REF!</definedName>
    <definedName name="WBK2000Y" localSheetId="19">#REF!</definedName>
    <definedName name="WBK2000Y">#REF!</definedName>
    <definedName name="WBK2001M" localSheetId="2">#REF!</definedName>
    <definedName name="WBK2001M" localSheetId="4">#REF!</definedName>
    <definedName name="WBK2001M" localSheetId="10">#REF!</definedName>
    <definedName name="WBK2001M" localSheetId="19">#REF!</definedName>
    <definedName name="WBK2001M">#REF!</definedName>
    <definedName name="WBK2001Y" localSheetId="2">#REF!</definedName>
    <definedName name="WBK2001Y" localSheetId="4">#REF!</definedName>
    <definedName name="WBK2001Y" localSheetId="10">#REF!</definedName>
    <definedName name="WBK2001Y" localSheetId="19">#REF!</definedName>
    <definedName name="WBK2001Y">#REF!</definedName>
    <definedName name="wbkbz" localSheetId="2">#N/A</definedName>
    <definedName name="wbkbz" localSheetId="1">#N/A</definedName>
    <definedName name="wbkbz" localSheetId="4">'Przychody prowizyjne'!wbkbz</definedName>
    <definedName name="wbkbz" localSheetId="20">#N/A</definedName>
    <definedName name="wbkbz">[0]!wbkbz</definedName>
    <definedName name="WBKCU2000M" localSheetId="2">#REF!</definedName>
    <definedName name="WBKCU2000M" localSheetId="4">#REF!</definedName>
    <definedName name="WBKCU2000M" localSheetId="10">#REF!</definedName>
    <definedName name="WBKCU2000M" localSheetId="19">#REF!</definedName>
    <definedName name="WBKCU2000M">#REF!</definedName>
    <definedName name="WBKCU2000Y" localSheetId="2">#REF!</definedName>
    <definedName name="WBKCU2000Y" localSheetId="4">#REF!</definedName>
    <definedName name="WBKCU2000Y" localSheetId="10">#REF!</definedName>
    <definedName name="WBKCU2000Y" localSheetId="19">#REF!</definedName>
    <definedName name="WBKCU2000Y">#REF!</definedName>
    <definedName name="WBKCU2001M" localSheetId="2">#REF!</definedName>
    <definedName name="WBKCU2001M" localSheetId="4">#REF!</definedName>
    <definedName name="WBKCU2001M" localSheetId="10">#REF!</definedName>
    <definedName name="WBKCU2001M" localSheetId="19">#REF!</definedName>
    <definedName name="WBKCU2001M">#REF!</definedName>
    <definedName name="WBKCU2001Y" localSheetId="2">#REF!</definedName>
    <definedName name="WBKCU2001Y" localSheetId="4">#REF!</definedName>
    <definedName name="WBKCU2001Y" localSheetId="10">#REF!</definedName>
    <definedName name="WBKCU2001Y" localSheetId="19">#REF!</definedName>
    <definedName name="WBKCU2001Y">#REF!</definedName>
    <definedName name="wczytanepliki">'[24]wczytane pliki'!$A$1:$A$70</definedName>
    <definedName name="we" localSheetId="2">#REF!</definedName>
    <definedName name="we" localSheetId="4">#REF!</definedName>
    <definedName name="we" localSheetId="10">#REF!</definedName>
    <definedName name="we" localSheetId="19">#REF!</definedName>
    <definedName name="we">#REF!</definedName>
    <definedName name="wersja" localSheetId="2">#REF!</definedName>
    <definedName name="wersja" localSheetId="4">#REF!</definedName>
    <definedName name="wersja" localSheetId="10">#REF!</definedName>
    <definedName name="wersja" localSheetId="19">#REF!</definedName>
    <definedName name="wersja">#REF!</definedName>
    <definedName name="wf">#N/A</definedName>
    <definedName name="Write.off_TP_Collective.Imp" localSheetId="2">#REF!</definedName>
    <definedName name="Write.off_TP_Collective.Imp" localSheetId="4">#REF!</definedName>
    <definedName name="Write.off_TP_Collective.Imp" localSheetId="10">#REF!</definedName>
    <definedName name="Write.off_TP_Collective.Imp" localSheetId="19">#REF!</definedName>
    <definedName name="Write.off_TP_Collective.Imp">#REF!</definedName>
    <definedName name="Write.off_TP_Individual.Imp" localSheetId="2">#REF!</definedName>
    <definedName name="Write.off_TP_Individual.Imp" localSheetId="4">#REF!</definedName>
    <definedName name="Write.off_TP_Individual.Imp" localSheetId="10">#REF!</definedName>
    <definedName name="Write.off_TP_Individual.Imp" localSheetId="19">#REF!</definedName>
    <definedName name="Write.off_TP_Individual.Imp">#REF!</definedName>
    <definedName name="Written.Back_Off.Bal.linie.kredytowe_Collective.Imp" localSheetId="2">#REF!</definedName>
    <definedName name="Written.Back_Off.Bal.linie.kredytowe_Collective.Imp" localSheetId="4">#REF!</definedName>
    <definedName name="Written.Back_Off.Bal.linie.kredytowe_Collective.Imp" localSheetId="10">#REF!</definedName>
    <definedName name="Written.Back_Off.Bal.linie.kredytowe_Collective.Imp" localSheetId="19">#REF!</definedName>
    <definedName name="Written.Back_Off.Bal.linie.kredytowe_Collective.Imp">#REF!</definedName>
    <definedName name="Written.Back_Off.Bal.linie.kredytowe_IBNR" localSheetId="2">#REF!</definedName>
    <definedName name="Written.Back_Off.Bal.linie.kredytowe_IBNR" localSheetId="4">#REF!</definedName>
    <definedName name="Written.Back_Off.Bal.linie.kredytowe_IBNR" localSheetId="10">#REF!</definedName>
    <definedName name="Written.Back_Off.Bal.linie.kredytowe_IBNR" localSheetId="19">#REF!</definedName>
    <definedName name="Written.Back_Off.Bal.linie.kredytowe_IBNR">#REF!</definedName>
    <definedName name="Written.Back_Off.Bal.linie.kredytowe_Individual.Imp" localSheetId="2">#REF!</definedName>
    <definedName name="Written.Back_Off.Bal.linie.kredytowe_Individual.Imp" localSheetId="4">#REF!</definedName>
    <definedName name="Written.Back_Off.Bal.linie.kredytowe_Individual.Imp" localSheetId="10">#REF!</definedName>
    <definedName name="Written.Back_Off.Bal.linie.kredytowe_Individual.Imp" localSheetId="19">#REF!</definedName>
    <definedName name="Written.Back_Off.Bal.linie.kredytowe_Individual.Imp">#REF!</definedName>
    <definedName name="Written.Back_Off.Bal.udziel.gwarancje_Collective.Imp" localSheetId="2">#REF!</definedName>
    <definedName name="Written.Back_Off.Bal.udziel.gwarancje_Collective.Imp" localSheetId="4">#REF!</definedName>
    <definedName name="Written.Back_Off.Bal.udziel.gwarancje_Collective.Imp" localSheetId="10">#REF!</definedName>
    <definedName name="Written.Back_Off.Bal.udziel.gwarancje_Collective.Imp" localSheetId="19">#REF!</definedName>
    <definedName name="Written.Back_Off.Bal.udziel.gwarancje_Collective.Imp">#REF!</definedName>
    <definedName name="Written.Back_Off.Bal.udziel.gwarancje_IBNR" localSheetId="2">#REF!</definedName>
    <definedName name="Written.Back_Off.Bal.udziel.gwarancje_IBNR" localSheetId="4">#REF!</definedName>
    <definedName name="Written.Back_Off.Bal.udziel.gwarancje_IBNR" localSheetId="10">#REF!</definedName>
    <definedName name="Written.Back_Off.Bal.udziel.gwarancje_IBNR" localSheetId="19">#REF!</definedName>
    <definedName name="Written.Back_Off.Bal.udziel.gwarancje_IBNR">#REF!</definedName>
    <definedName name="Written.Back_Off.Bal.udziel.gwarancje_Individual.Imp" localSheetId="2">#REF!</definedName>
    <definedName name="Written.Back_Off.Bal.udziel.gwarancje_Individual.Imp" localSheetId="4">#REF!</definedName>
    <definedName name="Written.Back_Off.Bal.udziel.gwarancje_Individual.Imp" localSheetId="10">#REF!</definedName>
    <definedName name="Written.Back_Off.Bal.udziel.gwarancje_Individual.Imp" localSheetId="19">#REF!</definedName>
    <definedName name="Written.Back_Off.Bal.udziel.gwarancje_Individual.Imp">#REF!</definedName>
    <definedName name="Written.Back_TP_Collective.Imp" localSheetId="2">#REF!</definedName>
    <definedName name="Written.Back_TP_Collective.Imp" localSheetId="4">#REF!</definedName>
    <definedName name="Written.Back_TP_Collective.Imp" localSheetId="10">#REF!</definedName>
    <definedName name="Written.Back_TP_Collective.Imp" localSheetId="19">#REF!</definedName>
    <definedName name="Written.Back_TP_Collective.Imp">#REF!</definedName>
    <definedName name="Written.Back_TP_IBNR" localSheetId="2">#REF!</definedName>
    <definedName name="Written.Back_TP_IBNR" localSheetId="4">#REF!</definedName>
    <definedName name="Written.Back_TP_IBNR" localSheetId="10">#REF!</definedName>
    <definedName name="Written.Back_TP_IBNR" localSheetId="19">#REF!</definedName>
    <definedName name="Written.Back_TP_IBNR">#REF!</definedName>
    <definedName name="Written.Back_TP_Individual.Imp" localSheetId="2">#REF!</definedName>
    <definedName name="Written.Back_TP_Individual.Imp" localSheetId="4">#REF!</definedName>
    <definedName name="Written.Back_TP_Individual.Imp" localSheetId="10">#REF!</definedName>
    <definedName name="Written.Back_TP_Individual.Imp" localSheetId="19">#REF!</definedName>
    <definedName name="Written.Back_TP_Individual.Imp">#REF!</definedName>
    <definedName name="wrn.Bilans._.płatniczy._.1989._.1996." localSheetId="2" hidden="1">{"Bilans płatniczy narastająco",#N/A,TRUE,"Bilans płatniczy narastająco"}</definedName>
    <definedName name="wrn.Bilans._.płatniczy._.1989._.1996." localSheetId="1" hidden="1">{"Bilans płatniczy narastająco",#N/A,TRUE,"Bilans płatniczy narastająco"}</definedName>
    <definedName name="wrn.Bilans._.płatniczy._.1989._.1996." localSheetId="4" hidden="1">{"Bilans płatniczy narastająco",#N/A,TRUE,"Bilans płatniczy narastająco"}</definedName>
    <definedName name="wrn.Bilans._.płatniczy._.1989._.1996." localSheetId="20" hidden="1">{"Bilans płatniczy narastająco",#N/A,TRUE,"Bilans płatniczy narastająco"}</definedName>
    <definedName name="wrn.Bilans._.płatniczy._.1989._.1996." hidden="1">{"Bilans płatniczy narastająco",#N/A,TRUE,"Bilans płatniczy narastająco"}</definedName>
    <definedName name="wrn.MIS." localSheetId="2"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rn.MIS."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rn.MIS." localSheetId="4"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rn.MIS." localSheetId="20"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rn.MIS."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w" localSheetId="2">BS!ww</definedName>
    <definedName name="ww" localSheetId="1">#N/A</definedName>
    <definedName name="ww" localSheetId="4">'Przychody prowizyjne'!ww</definedName>
    <definedName name="ww" localSheetId="20">#N/A</definedName>
    <definedName name="ww">BS!ww</definedName>
    <definedName name="www" localSheetId="2">BS!www</definedName>
    <definedName name="www" localSheetId="1">#N/A</definedName>
    <definedName name="www" localSheetId="4">'Przychody prowizyjne'!www</definedName>
    <definedName name="www" localSheetId="20">#N/A</definedName>
    <definedName name="www">BS!www</definedName>
    <definedName name="WYBRANE_DANE" localSheetId="2">#REF!</definedName>
    <definedName name="WYBRANE_DANE" localSheetId="4">#REF!</definedName>
    <definedName name="WYBRANE_DANE" localSheetId="10">#REF!</definedName>
    <definedName name="WYBRANE_DANE" localSheetId="19">#REF!</definedName>
    <definedName name="WYBRANE_DANE" localSheetId="20">#REF!</definedName>
    <definedName name="WYBRANE_DANE">#REF!</definedName>
    <definedName name="wydruk" localSheetId="2">#REF!</definedName>
    <definedName name="wydruk" localSheetId="4">#REF!</definedName>
    <definedName name="wydruk" localSheetId="10">#REF!</definedName>
    <definedName name="wydruk" localSheetId="19">#REF!</definedName>
    <definedName name="wydruk" localSheetId="20">#REF!</definedName>
    <definedName name="wydruk">#REF!</definedName>
    <definedName name="Wykres4" localSheetId="2" hidden="1">{"Bilans płatniczy narastająco",#N/A,TRUE,"Bilans płatniczy narastająco"}</definedName>
    <definedName name="Wykres4" localSheetId="1" hidden="1">{"Bilans płatniczy narastająco",#N/A,TRUE,"Bilans płatniczy narastająco"}</definedName>
    <definedName name="Wykres4" localSheetId="4" hidden="1">{"Bilans płatniczy narastająco",#N/A,TRUE,"Bilans płatniczy narastająco"}</definedName>
    <definedName name="Wykres4" localSheetId="20" hidden="1">{"Bilans płatniczy narastająco",#N/A,TRUE,"Bilans płatniczy narastająco"}</definedName>
    <definedName name="Wykres4" hidden="1">{"Bilans płatniczy narastająco",#N/A,TRUE,"Bilans płatniczy narastająco"}</definedName>
    <definedName name="wymogi" localSheetId="2">#REF!</definedName>
    <definedName name="wymogi" localSheetId="4">#REF!</definedName>
    <definedName name="wymogi" localSheetId="10">#REF!</definedName>
    <definedName name="wymogi" localSheetId="19">#REF!</definedName>
    <definedName name="wymogi">#REF!</definedName>
    <definedName name="wymogi09" localSheetId="2">#REF!</definedName>
    <definedName name="wymogi09" localSheetId="4">#REF!</definedName>
    <definedName name="wymogi09" localSheetId="10">#REF!</definedName>
    <definedName name="wymogi09" localSheetId="19">#REF!</definedName>
    <definedName name="wymogi09">#REF!</definedName>
    <definedName name="wymogi122008" localSheetId="2">#REF!</definedName>
    <definedName name="wymogi122008" localSheetId="4">#REF!</definedName>
    <definedName name="wymogi122008" localSheetId="10">#REF!</definedName>
    <definedName name="wymogi122008" localSheetId="19">#REF!</definedName>
    <definedName name="wymogi122008">#REF!</definedName>
    <definedName name="wymogi2" localSheetId="2">#REF!</definedName>
    <definedName name="wymogi2" localSheetId="4">#REF!</definedName>
    <definedName name="wymogi2" localSheetId="10">#REF!</definedName>
    <definedName name="wymogi2" localSheetId="19">#REF!</definedName>
    <definedName name="wymogi2">#REF!</definedName>
    <definedName name="WynagrCzłZarz" localSheetId="2">#REF!</definedName>
    <definedName name="WynagrCzłZarz" localSheetId="4">#REF!</definedName>
    <definedName name="WynagrCzłZarz" localSheetId="10">#REF!</definedName>
    <definedName name="WynagrCzłZarz" localSheetId="19">#REF!</definedName>
    <definedName name="WynagrCzłZarz" localSheetId="20">#REF!</definedName>
    <definedName name="WynagrCzłZarz">#REF!</definedName>
    <definedName name="WynagRN2008" localSheetId="2">#REF!</definedName>
    <definedName name="WynagRN2008" localSheetId="4">#REF!</definedName>
    <definedName name="WynagRN2008" localSheetId="10">#REF!</definedName>
    <definedName name="WynagRN2008" localSheetId="19">#REF!</definedName>
    <definedName name="WynagRN2008" localSheetId="20">#REF!</definedName>
    <definedName name="WynagRN2008">#REF!</definedName>
    <definedName name="WynagRN2010" localSheetId="2">#REF!</definedName>
    <definedName name="WynagRN2010" localSheetId="4">#REF!</definedName>
    <definedName name="WynagRN2010" localSheetId="10">#REF!</definedName>
    <definedName name="WynagRN2010" localSheetId="19">#REF!</definedName>
    <definedName name="WynagRN2010" localSheetId="20">#REF!</definedName>
    <definedName name="WynagRN2010">#REF!</definedName>
    <definedName name="WynagrRN" localSheetId="2">#REF!</definedName>
    <definedName name="WynagrRN" localSheetId="4">#REF!</definedName>
    <definedName name="WynagrRN" localSheetId="10">#REF!</definedName>
    <definedName name="WynagrRN" localSheetId="19">#REF!</definedName>
    <definedName name="WynagrRN" localSheetId="20">#REF!</definedName>
    <definedName name="WynagrRN">#REF!</definedName>
    <definedName name="WynagrRN2009" localSheetId="2">#REF!</definedName>
    <definedName name="WynagrRN2009" localSheetId="4">#REF!</definedName>
    <definedName name="WynagrRN2009" localSheetId="10">#REF!</definedName>
    <definedName name="WynagrRN2009" localSheetId="19">#REF!</definedName>
    <definedName name="WynagrRN2009" localSheetId="20">#REF!</definedName>
    <definedName name="WynagrRN2009">#REF!</definedName>
    <definedName name="WynagrZarzad2010" localSheetId="2">#REF!</definedName>
    <definedName name="WynagrZarzad2010" localSheetId="4">#REF!</definedName>
    <definedName name="WynagrZarzad2010" localSheetId="10">#REF!</definedName>
    <definedName name="WynagrZarzad2010" localSheetId="19">#REF!</definedName>
    <definedName name="WynagrZarzad2010" localSheetId="20">#REF!</definedName>
    <definedName name="WynagrZarzad2010">#REF!</definedName>
    <definedName name="WynagZarz2008" localSheetId="2">#REF!</definedName>
    <definedName name="WynagZarz2008" localSheetId="4">#REF!</definedName>
    <definedName name="WynagZarz2008" localSheetId="10">#REF!</definedName>
    <definedName name="WynagZarz2008" localSheetId="19">#REF!</definedName>
    <definedName name="WynagZarz2008" localSheetId="20">#REF!</definedName>
    <definedName name="WynagZarz2008">#REF!</definedName>
    <definedName name="Wynik_handlowy" localSheetId="2">#REF!</definedName>
    <definedName name="Wynik_handlowy" localSheetId="4">#REF!</definedName>
    <definedName name="Wynik_handlowy" localSheetId="10">#REF!</definedName>
    <definedName name="Wynik_handlowy" localSheetId="19">#REF!</definedName>
    <definedName name="Wynik_handlowy" localSheetId="20">#REF!</definedName>
    <definedName name="Wynik_handlowy">#REF!</definedName>
    <definedName name="Wynik_na_inwestycyjnych_aktywach_finansowych" localSheetId="2">#REF!</definedName>
    <definedName name="Wynik_na_inwestycyjnych_aktywach_finansowych" localSheetId="4">#REF!</definedName>
    <definedName name="Wynik_na_inwestycyjnych_aktywach_finansowych" localSheetId="10">#REF!</definedName>
    <definedName name="Wynik_na_inwestycyjnych_aktywach_finansowych" localSheetId="19">#REF!</definedName>
    <definedName name="Wynik_na_inwestycyjnych_aktywach_finansowych">#REF!</definedName>
    <definedName name="Wynik_na_inwestycyjnym" localSheetId="2">#REF!</definedName>
    <definedName name="Wynik_na_inwestycyjnym" localSheetId="4">#REF!</definedName>
    <definedName name="Wynik_na_inwestycyjnym" localSheetId="10">#REF!</definedName>
    <definedName name="Wynik_na_inwestycyjnym" localSheetId="19">#REF!</definedName>
    <definedName name="Wynik_na_inwestycyjnym" localSheetId="20">#REF!</definedName>
    <definedName name="Wynik_na_inwestycyjnym">#REF!</definedName>
    <definedName name="Wynik_na_sprzedaży" localSheetId="2">#REF!</definedName>
    <definedName name="Wynik_na_sprzedaży" localSheetId="4">#REF!</definedName>
    <definedName name="Wynik_na_sprzedaży" localSheetId="10">#REF!</definedName>
    <definedName name="Wynik_na_sprzedaży" localSheetId="19">#REF!</definedName>
    <definedName name="Wynik_na_sprzedaży" localSheetId="20">#REF!</definedName>
    <definedName name="Wynik_na_sprzedaży">#REF!</definedName>
    <definedName name="WYSZ">[87]Słownik!$A$2:$A$548</definedName>
    <definedName name="WYSZ_1">[87]Słownik!$A$2:$E$548</definedName>
    <definedName name="XBRL">[20]Lists!$A$17:$A$19</definedName>
    <definedName name="xxx" localSheetId="2">BS!xxx</definedName>
    <definedName name="xxx" localSheetId="1">#N/A</definedName>
    <definedName name="xxx" localSheetId="4">'Przychody prowizyjne'!xxx</definedName>
    <definedName name="xxx" localSheetId="20">#N/A</definedName>
    <definedName name="xxx">BS!xxx</definedName>
    <definedName name="xxxxxxxxxxxxxxxxxxxxxxxxxxxxxxxx">#N/A</definedName>
    <definedName name="xz">#N/A</definedName>
    <definedName name="yyyyyyyyyyyyyyyyy">[2]!yyyyyyyyyyyyyyyyy</definedName>
    <definedName name="yz" localSheetId="2" hidden="1">{"'BZ SA P&amp;l (fORECAST)'!$A$1:$BR$26"}</definedName>
    <definedName name="yz" localSheetId="1" hidden="1">{"'BZ SA P&amp;l (fORECAST)'!$A$1:$BR$26"}</definedName>
    <definedName name="yz" localSheetId="4" hidden="1">{"'BZ SA P&amp;l (fORECAST)'!$A$1:$BR$26"}</definedName>
    <definedName name="yz" hidden="1">{"'BZ SA P&amp;l (fORECAST)'!$A$1:$BR$26"}</definedName>
    <definedName name="z" localSheetId="2" hidden="1">{"'BZ SA P&amp;l (fORECAST)'!$A$1:$BR$26"}</definedName>
    <definedName name="z" localSheetId="1" hidden="1">{"'BZ SA P&amp;l (fORECAST)'!$A$1:$BR$26"}</definedName>
    <definedName name="z" localSheetId="4" hidden="1">{"'BZ SA P&amp;l (fORECAST)'!$A$1:$BR$26"}</definedName>
    <definedName name="z" hidden="1">{"'BZ SA P&amp;l (fORECAST)'!$A$1:$BR$26"}</definedName>
    <definedName name="Z_0A5A8AAD_17C2_42D7_A411_AE31312C904E_.wvu.PrintArea" localSheetId="2" hidden="1">BS!$A$1:$C$53</definedName>
    <definedName name="Z_0A5A8AAD_17C2_42D7_A411_AE31312C904E_.wvu.Rows" localSheetId="8" hidden="1">'Należności od klientów'!$8:$8</definedName>
    <definedName name="Z_125C78BA_D867_47D1_A11F_3136D301DF29_.wvu.PrintArea" localSheetId="2" hidden="1">BS!$C$1:$C$53</definedName>
    <definedName name="Z_125C78BA_D867_47D1_A11F_3136D301DF29_.wvu.PrintTitles" localSheetId="2" hidden="1">BS!$C:$C</definedName>
    <definedName name="Z_125C78BA_D867_47D1_A11F_3136D301DF29_.wvu.PrintTitles" localSheetId="1" hidden="1">'P&amp;L'!$A:$B</definedName>
    <definedName name="Z_125C78BA_D867_47D1_A11F_3136D301DF29_.wvu.Rows" localSheetId="4" hidden="1">'Przychody prowizyjne'!#REF!,'Przychody prowizyjne'!#REF!,'Przychody prowizyjne'!#REF!</definedName>
    <definedName name="Z_12F8D032_8143_430B_8DFF_852E8796C402_.wvu.Cols" localSheetId="15" hidden="1">'Aktywa i zobow. fin. do obrotu'!#REF!</definedName>
    <definedName name="Z_12F8D032_8143_430B_8DFF_852E8796C402_.wvu.PrintArea" localSheetId="2" hidden="1">BS!$A$1:$C$53</definedName>
    <definedName name="Z_1DA1E639_C769_4176_9561_FF9CB01F8119_.wvu.Cols" localSheetId="4" hidden="1">'Przychody prowizyjne'!#REF!</definedName>
    <definedName name="Z_25FAB884_5E17_4008_8139_33D910C7DEFE_.wvu.PrintArea" localSheetId="2" hidden="1">BS!$A$1:$C$53</definedName>
    <definedName name="Z_34E4E664_9445_4D9B_AB3C_787D19AE1F4D_.wvu.Cols" localSheetId="5" hidden="1">'Koszty działania razem'!#REF!</definedName>
    <definedName name="Z_51B66D3F_1B7D_428E_95E2_01801FA17F06_.wvu.Rows" localSheetId="4" hidden="1">'Przychody prowizyjne'!#REF!,'Przychody prowizyjne'!#REF!,'Przychody prowizyjne'!#REF!</definedName>
    <definedName name="Z_52EFF634_6180_488B_AC31_853256997E5C_.wvu.Cols" localSheetId="2" hidden="1">BS!#REF!</definedName>
    <definedName name="Z_52EFF634_6180_488B_AC31_853256997E5C_.wvu.Cols" localSheetId="1" hidden="1">'P&amp;L'!#REF!</definedName>
    <definedName name="Z_57267270_6A97_4850_9DB6_FE6B399379AA_.wvu.Cols" localSheetId="14" hidden="1">'Należn. i zob. od banków'!#REF!</definedName>
    <definedName name="Z_57267270_6A97_4850_9DB6_FE6B399379AA_.wvu.Cols" localSheetId="4" hidden="1">'Przychody prowizyjne'!#REF!</definedName>
    <definedName name="Z_6587DC74_DEB6_4452_A434_417A9595CDDC_.wvu.Cols" localSheetId="1" hidden="1">'P&amp;L'!#REF!</definedName>
    <definedName name="Z_6587DC74_DEB6_4452_A434_417A9595CDDC_.wvu.Rows" localSheetId="2" hidden="1">BS!#REF!</definedName>
    <definedName name="Z_6587DC74_DEB6_4452_A434_417A9595CDDC_.wvu.Rows" localSheetId="1" hidden="1">'P&amp;L'!#REF!</definedName>
    <definedName name="Z_687A4863_1825_4D63_B732_E76682E6DE4F_.wvu.Cols" localSheetId="15" hidden="1">'Aktywa i zobow. fin. do obrotu'!#REF!</definedName>
    <definedName name="Z_687A4863_1825_4D63_B732_E76682E6DE4F_.wvu.Cols" localSheetId="2" hidden="1">BS!$C:$C</definedName>
    <definedName name="Z_687A4863_1825_4D63_B732_E76682E6DE4F_.wvu.Cols" localSheetId="9" hidden="1">'Inwestycyjne aktywa finansowe'!#REF!</definedName>
    <definedName name="Z_687A4863_1825_4D63_B732_E76682E6DE4F_.wvu.Cols" localSheetId="5" hidden="1">'Koszty działania razem'!#REF!</definedName>
    <definedName name="Z_687A4863_1825_4D63_B732_E76682E6DE4F_.wvu.Cols" localSheetId="1" hidden="1">'P&amp;L'!#REF!</definedName>
    <definedName name="Z_687A4863_1825_4D63_B732_E76682E6DE4F_.wvu.Cols" localSheetId="11" hidden="1">'Pozostałe koszty operacyjne'!#REF!</definedName>
    <definedName name="Z_687A4863_1825_4D63_B732_E76682E6DE4F_.wvu.Cols" localSheetId="12" hidden="1">'Pozostałe przychody operacyjne'!#REF!</definedName>
    <definedName name="Z_687A4863_1825_4D63_B732_E76682E6DE4F_.wvu.Cols" localSheetId="4" hidden="1">'Przychody prowizyjne'!#REF!</definedName>
    <definedName name="Z_687A4863_1825_4D63_B732_E76682E6DE4F_.wvu.Cols" localSheetId="6" hidden="1">'Wynik handlowy'!#REF!</definedName>
    <definedName name="Z_687A4863_1825_4D63_B732_E76682E6DE4F_.wvu.Cols" localSheetId="7" hidden="1">'Wynik inwestycyjny'!#REF!</definedName>
    <definedName name="Z_687A4863_1825_4D63_B732_E76682E6DE4F_.wvu.Cols" localSheetId="3" hidden="1">'Wynik odsetkowy'!#REF!</definedName>
    <definedName name="Z_687A4863_1825_4D63_B732_E76682E6DE4F_.wvu.Cols" localSheetId="13" hidden="1">'Zobowiązania wobec klientów'!#REF!</definedName>
    <definedName name="Z_687A4863_1825_4D63_B732_E76682E6DE4F_.wvu.PrintArea" localSheetId="2" hidden="1">BS!$A$1:$C$53</definedName>
    <definedName name="Z_687A4863_1825_4D63_B732_E76682E6DE4F_.wvu.Rows" localSheetId="8" hidden="1">'Należności od klientów'!$8:$8</definedName>
    <definedName name="Z_6FC4F419_D6A7_4464_B173_C159EEEB0972_.wvu.Cols" localSheetId="5" hidden="1">'Koszty działania razem'!#REF!</definedName>
    <definedName name="Z_6FC4F419_D6A7_4464_B173_C159EEEB0972_.wvu.PrintArea" localSheetId="5" hidden="1">'Koszty działania razem'!$B$1:$B$34</definedName>
    <definedName name="Z_6FC4F419_D6A7_4464_B173_C159EEEB0972_.wvu.Rows" localSheetId="5" hidden="1">'Koszty działania razem'!#REF!</definedName>
    <definedName name="Z_8141A707_CDB7_4A89_B298_05004AFA9E8D_.wvu.PrintArea" localSheetId="4" hidden="1">'Przychody prowizyjne'!$B$2:$B$53</definedName>
    <definedName name="Z_899D69CD_4B7E_42BC_9944_5BD922EB798C_.wvu.PrintArea" localSheetId="2" hidden="1">BS!$A$1:$C$53</definedName>
    <definedName name="Z_899D69CD_4B7E_42BC_9944_5BD922EB798C_.wvu.Rows" localSheetId="8" hidden="1">'Należności od klientów'!$8:$8</definedName>
    <definedName name="Z_8DA78CF1_615A_4626_9893_6751995631A4_.wvu.Cols" localSheetId="15" hidden="1">'Aktywa i zobow. fin. do obrotu'!#REF!,'Aktywa i zobow. fin. do obrotu'!#REF!</definedName>
    <definedName name="Z_8DA78CF1_615A_4626_9893_6751995631A4_.wvu.Cols" localSheetId="2" hidden="1">BS!#REF!</definedName>
    <definedName name="Z_8DA78CF1_615A_4626_9893_6751995631A4_.wvu.Cols" localSheetId="9" hidden="1">'Inwestycyjne aktywa finansowe'!#REF!</definedName>
    <definedName name="Z_8DA78CF1_615A_4626_9893_6751995631A4_.wvu.Cols" localSheetId="1" hidden="1">'P&amp;L'!#REF!</definedName>
    <definedName name="Z_8DA78CF1_615A_4626_9893_6751995631A4_.wvu.Cols" localSheetId="6" hidden="1">'Wynik handlowy'!#REF!</definedName>
    <definedName name="Z_8DA78CF1_615A_4626_9893_6751995631A4_.wvu.Cols" localSheetId="7" hidden="1">'Wynik inwestycyjny'!#REF!</definedName>
    <definedName name="Z_8DA78CF1_615A_4626_9893_6751995631A4_.wvu.PrintArea" localSheetId="2" hidden="1">BS!$A$1:$C$53</definedName>
    <definedName name="Z_9788B417_CC07_4FDA_845B_D10161BBB5F4_.wvu.Rows" localSheetId="22" hidden="1">'Wybrane dane niefinansowe '!#REF!,'Wybrane dane niefinansowe '!#REF!</definedName>
    <definedName name="Z_9AF4A83C_CF57_4B40_8A74_6A0EA6C2FE5C_.wvu.Cols" localSheetId="15" hidden="1">'Aktywa i zobow. fin. do obrotu'!#REF!</definedName>
    <definedName name="Z_9AF4A83C_CF57_4B40_8A74_6A0EA6C2FE5C_.wvu.Cols" localSheetId="2" hidden="1">BS!#REF!</definedName>
    <definedName name="Z_9AF4A83C_CF57_4B40_8A74_6A0EA6C2FE5C_.wvu.Cols" localSheetId="9" hidden="1">'Inwestycyjne aktywa finansowe'!#REF!</definedName>
    <definedName name="Z_9AF4A83C_CF57_4B40_8A74_6A0EA6C2FE5C_.wvu.Cols" localSheetId="8" hidden="1">'Należności od klientów'!$C:$C</definedName>
    <definedName name="Z_9AF4A83C_CF57_4B40_8A74_6A0EA6C2FE5C_.wvu.Cols" localSheetId="1" hidden="1">'P&amp;L'!#REF!,'P&amp;L'!#REF!</definedName>
    <definedName name="Z_9AF4A83C_CF57_4B40_8A74_6A0EA6C2FE5C_.wvu.Cols" localSheetId="11" hidden="1">'Pozostałe koszty operacyjne'!#REF!</definedName>
    <definedName name="Z_9AF4A83C_CF57_4B40_8A74_6A0EA6C2FE5C_.wvu.Cols" localSheetId="6" hidden="1">'Wynik handlowy'!#REF!</definedName>
    <definedName name="Z_9AF4A83C_CF57_4B40_8A74_6A0EA6C2FE5C_.wvu.Cols" localSheetId="7" hidden="1">'Wynik inwestycyjny'!#REF!</definedName>
    <definedName name="Z_9AF4A83C_CF57_4B40_8A74_6A0EA6C2FE5C_.wvu.Cols" localSheetId="13" hidden="1">'Zobowiązania wobec klientów'!$B:$B</definedName>
    <definedName name="Z_9AF4A83C_CF57_4B40_8A74_6A0EA6C2FE5C_.wvu.PrintArea" localSheetId="2" hidden="1">BS!$A$1:$C$53</definedName>
    <definedName name="Z_A" localSheetId="2">BS!Z_A</definedName>
    <definedName name="Z_A" localSheetId="1">#N/A</definedName>
    <definedName name="Z_A" localSheetId="4">'Przychody prowizyjne'!Z_A</definedName>
    <definedName name="Z_A" localSheetId="20">#N/A</definedName>
    <definedName name="Z_A">BS!Z_A</definedName>
    <definedName name="Z_A24B8633_1B76_4CE8_9D93_A97589B7BF4E_.wvu.Cols" localSheetId="4" hidden="1">'Przychody prowizyjne'!#REF!,'Przychody prowizyjne'!#REF!</definedName>
    <definedName name="Z_A8BECBEA_503D_4905_838B_E7A3AE370105_.wvu.Cols" localSheetId="4" hidden="1">'Przychody prowizyjne'!#REF!</definedName>
    <definedName name="Z_EB23FC34_EB9F_4A12_8CA9_C3B8F6F151C1_.wvu.Cols" localSheetId="2" hidden="1">BS!#REF!</definedName>
    <definedName name="Z_EB23FC34_EB9F_4A12_8CA9_C3B8F6F151C1_.wvu.Cols" localSheetId="1" hidden="1">'P&amp;L'!$A:$A,'P&amp;L'!#REF!</definedName>
    <definedName name="Z_EB23FC34_EB9F_4A12_8CA9_C3B8F6F151C1_.wvu.PrintArea" localSheetId="2" hidden="1">BS!$C$1:$C$53</definedName>
    <definedName name="Z_EB23FC34_EB9F_4A12_8CA9_C3B8F6F151C1_.wvu.PrintArea" localSheetId="1" hidden="1">'P&amp;L'!$B$1:$B$33</definedName>
    <definedName name="Z_EB23FC34_EB9F_4A12_8CA9_C3B8F6F151C1_.wvu.PrintTitles" localSheetId="2" hidden="1">BS!$C:$C</definedName>
    <definedName name="Z_EB23FC34_EB9F_4A12_8CA9_C3B8F6F151C1_.wvu.PrintTitles" localSheetId="1" hidden="1">'P&amp;L'!$A:$B</definedName>
    <definedName name="Z_EB23FC34_EB9F_4A12_8CA9_C3B8F6F151C1_.wvu.Rows" localSheetId="2" hidden="1">BS!$25:$25,BS!#REF!,BS!#REF!</definedName>
    <definedName name="Z_ED54A16F_4B72_4859_9335_463F05020B50_.wvu.PrintArea" localSheetId="2" hidden="1">BS!$C$1:$C$53</definedName>
    <definedName name="Z_ED54A16F_4B72_4859_9335_463F05020B50_.wvu.PrintTitles" localSheetId="2" hidden="1">BS!$C:$C</definedName>
    <definedName name="Z_ED54A16F_4B72_4859_9335_463F05020B50_.wvu.PrintTitles" localSheetId="1" hidden="1">'P&amp;L'!$A:$B</definedName>
    <definedName name="Z_ED54A16F_4B72_4859_9335_463F05020B50_.wvu.Rows" localSheetId="4" hidden="1">'Przychody prowizyjne'!#REF!,'Przychody prowizyjne'!#REF!,'Przychody prowizyjne'!#REF!</definedName>
    <definedName name="Z_F86EE458_5FD1_4A91_97F1_89764863FB4D_.wvu.Rows" localSheetId="4" hidden="1">'Przychody prowizyjne'!#REF!,'Przychody prowizyjne'!#REF!,'Przychody prowizyjne'!#REF!</definedName>
    <definedName name="Z_FA69919D_DCBB_46D3_BC60_A39B8788200A_.wvu.Cols" localSheetId="2" hidden="1">#REF!</definedName>
    <definedName name="Z_FA69919D_DCBB_46D3_BC60_A39B8788200A_.wvu.Cols" localSheetId="4" hidden="1">#REF!</definedName>
    <definedName name="Z_FA69919D_DCBB_46D3_BC60_A39B8788200A_.wvu.Cols" localSheetId="10" hidden="1">#REF!</definedName>
    <definedName name="Z_FA69919D_DCBB_46D3_BC60_A39B8788200A_.wvu.Cols" localSheetId="19" hidden="1">#REF!</definedName>
    <definedName name="Z_FA69919D_DCBB_46D3_BC60_A39B8788200A_.wvu.Cols" hidden="1">#REF!</definedName>
    <definedName name="Zabezpieczające_pochodne" localSheetId="2">'[69]noty bilans 2'!#REF!</definedName>
    <definedName name="Zabezpieczające_pochodne" localSheetId="5">'[69]noty bilans 2'!#REF!</definedName>
    <definedName name="Zabezpieczające_pochodne" localSheetId="4">'[69]noty bilans 2'!#REF!</definedName>
    <definedName name="Zabezpieczające_pochodne" localSheetId="10">'[69]noty bilans 2'!#REF!</definedName>
    <definedName name="Zabezpieczające_pochodne" localSheetId="19">'[69]noty bilans 2'!#REF!</definedName>
    <definedName name="Zabezpieczające_pochodne" localSheetId="20">[18]podatek!#REF!</definedName>
    <definedName name="Zabezpieczające_pochodne">'[69]noty bilans 2'!#REF!</definedName>
    <definedName name="Zabezpieczające_pochodne_instrumenty_finansowe" localSheetId="2">#REF!</definedName>
    <definedName name="Zabezpieczające_pochodne_instrumenty_finansowe" localSheetId="4">#REF!</definedName>
    <definedName name="Zabezpieczające_pochodne_instrumenty_finansowe" localSheetId="10">#REF!</definedName>
    <definedName name="Zabezpieczające_pochodne_instrumenty_finansowe" localSheetId="19">#REF!</definedName>
    <definedName name="Zabezpieczające_pochodne_instrumenty_finansowe">#REF!</definedName>
    <definedName name="Zadanie_inwestycyjne" localSheetId="2">#REF!</definedName>
    <definedName name="Zadanie_inwestycyjne" localSheetId="4">#REF!</definedName>
    <definedName name="Zadanie_inwestycyjne" localSheetId="10">#REF!</definedName>
    <definedName name="Zadanie_inwestycyjne" localSheetId="19">#REF!</definedName>
    <definedName name="Zadanie_inwestycyjne">#REF!</definedName>
    <definedName name="Zmiana_stanu_inwestycji_utrzymywanych_do_terminu_zapadalności" localSheetId="2">#REF!</definedName>
    <definedName name="Zmiana_stanu_inwestycji_utrzymywanych_do_terminu_zapadalności" localSheetId="4">#REF!</definedName>
    <definedName name="Zmiana_stanu_inwestycji_utrzymywanych_do_terminu_zapadalności" localSheetId="10">#REF!</definedName>
    <definedName name="Zmiana_stanu_inwestycji_utrzymywanych_do_terminu_zapadalności" localSheetId="19">#REF!</definedName>
    <definedName name="Zmiana_stanu_inwestycji_utrzymywanych_do_terminu_zapadalności" localSheetId="20">#REF!</definedName>
    <definedName name="Zmiana_stanu_inwestycji_utrzymywanych_do_terminu_zapadalności">#REF!</definedName>
    <definedName name="Zmiana_stanu_inwestycyjnych_07" localSheetId="2">#REF!</definedName>
    <definedName name="Zmiana_stanu_inwestycyjnych_07" localSheetId="4">#REF!</definedName>
    <definedName name="Zmiana_stanu_inwestycyjnych_07" localSheetId="10">#REF!</definedName>
    <definedName name="Zmiana_stanu_inwestycyjnych_07" localSheetId="19">#REF!</definedName>
    <definedName name="Zmiana_stanu_inwestycyjnych_07" localSheetId="20">#REF!</definedName>
    <definedName name="Zmiana_stanu_inwestycyjnych_07">#REF!</definedName>
    <definedName name="Zmiana_stanu_inwestycyjnych_08" localSheetId="2">#REF!</definedName>
    <definedName name="Zmiana_stanu_inwestycyjnych_08" localSheetId="4">#REF!</definedName>
    <definedName name="Zmiana_stanu_inwestycyjnych_08" localSheetId="10">#REF!</definedName>
    <definedName name="Zmiana_stanu_inwestycyjnych_08" localSheetId="19">#REF!</definedName>
    <definedName name="Zmiana_stanu_inwestycyjnych_08" localSheetId="20">#REF!</definedName>
    <definedName name="Zmiana_stanu_inwestycyjnych_08">#REF!</definedName>
    <definedName name="Zmiana_stanu_inwestycyjnych_aktywów_finansowych" localSheetId="2">#REF!</definedName>
    <definedName name="Zmiana_stanu_inwestycyjnych_aktywów_finansowych" localSheetId="4">#REF!</definedName>
    <definedName name="Zmiana_stanu_inwestycyjnych_aktywów_finansowych" localSheetId="10">#REF!</definedName>
    <definedName name="Zmiana_stanu_inwestycyjnych_aktywów_finansowych" localSheetId="19">#REF!</definedName>
    <definedName name="Zmiana_stanu_inwestycyjnych_aktywów_finansowych">#REF!</definedName>
    <definedName name="Zmiana_stanu_rezerw" localSheetId="2">#REF!</definedName>
    <definedName name="Zmiana_stanu_rezerw" localSheetId="4">#REF!</definedName>
    <definedName name="Zmiana_stanu_rezerw" localSheetId="10">#REF!</definedName>
    <definedName name="Zmiana_stanu_rezerw" localSheetId="19">#REF!</definedName>
    <definedName name="Zmiana_stanu_rezerw" localSheetId="20">#REF!</definedName>
    <definedName name="Zmiana_stanu_rezerw">#REF!</definedName>
    <definedName name="Zmianawplanie" localSheetId="2">#REF!</definedName>
    <definedName name="Zmianawplanie" localSheetId="4">#REF!</definedName>
    <definedName name="Zmianawplanie" localSheetId="10">#REF!</definedName>
    <definedName name="Zmianawplanie" localSheetId="19">#REF!</definedName>
    <definedName name="Zmianawplanie" localSheetId="20">#REF!</definedName>
    <definedName name="Zmianawplanie">#REF!</definedName>
    <definedName name="zmienna" localSheetId="2">#REF!</definedName>
    <definedName name="zmienna" localSheetId="4">#REF!</definedName>
    <definedName name="zmienna" localSheetId="10">#REF!</definedName>
    <definedName name="zmienna" localSheetId="19">#REF!</definedName>
    <definedName name="zmienna" localSheetId="20">#REF!</definedName>
    <definedName name="zmienna">#REF!</definedName>
    <definedName name="zobow.warunkowe2004" localSheetId="2">'[84]TW-pozabilans'!#REF!</definedName>
    <definedName name="zobow.warunkowe2004" localSheetId="5">'[79]TW-pozabilans'!#REF!</definedName>
    <definedName name="zobow.warunkowe2004" localSheetId="1">'[79]TW-pozabilans'!#REF!</definedName>
    <definedName name="zobow.warunkowe2004" localSheetId="4">'[79]TW-pozabilans'!#REF!</definedName>
    <definedName name="zobow.warunkowe2004" localSheetId="10">'[79]TW-pozabilans'!#REF!</definedName>
    <definedName name="zobow.warunkowe2004" localSheetId="19">'[79]TW-pozabilans'!#REF!</definedName>
    <definedName name="zobow.warunkowe2004" localSheetId="20">#REF!</definedName>
    <definedName name="zobow.warunkowe2004">'[79]TW-pozabilans'!#REF!</definedName>
    <definedName name="Zobowiązania_warunkowe_udzielone_i_otrzymane" localSheetId="2">#REF!</definedName>
    <definedName name="Zobowiązania_warunkowe_udzielone_i_otrzymane" localSheetId="4">#REF!</definedName>
    <definedName name="Zobowiązania_warunkowe_udzielone_i_otrzymane" localSheetId="10">#REF!</definedName>
    <definedName name="Zobowiązania_warunkowe_udzielone_i_otrzymane" localSheetId="19">#REF!</definedName>
    <definedName name="Zobowiązania_warunkowe_udzielone_i_otrzymane">#REF!</definedName>
    <definedName name="Zobowiązania_wobec_banków" localSheetId="2">#REF!</definedName>
    <definedName name="Zobowiązania_wobec_banków" localSheetId="4">#REF!</definedName>
    <definedName name="Zobowiązania_wobec_banków" localSheetId="10">#REF!</definedName>
    <definedName name="Zobowiązania_wobec_banków" localSheetId="19">#REF!</definedName>
    <definedName name="Zobowiązania_wobec_banków" localSheetId="20">#REF!</definedName>
    <definedName name="Zobowiązania_wobec_banków">#REF!</definedName>
    <definedName name="Zobowiązania_wobec_banku_centralnego" localSheetId="2">#REF!</definedName>
    <definedName name="Zobowiązania_wobec_banku_centralnego" localSheetId="4">#REF!</definedName>
    <definedName name="Zobowiązania_wobec_banku_centralnego" localSheetId="10">#REF!</definedName>
    <definedName name="Zobowiązania_wobec_banku_centralnego" localSheetId="19">#REF!</definedName>
    <definedName name="Zobowiązania_wobec_banku_centralnego" localSheetId="20">#REF!</definedName>
    <definedName name="Zobowiązania_wobec_banku_centralnego">#REF!</definedName>
    <definedName name="Zobowiązania_wobec_klientów" localSheetId="2">#REF!</definedName>
    <definedName name="Zobowiązania_wobec_klientów" localSheetId="4">#REF!</definedName>
    <definedName name="Zobowiązania_wobec_klientów" localSheetId="10">#REF!</definedName>
    <definedName name="Zobowiązania_wobec_klientów" localSheetId="19">#REF!</definedName>
    <definedName name="Zobowiązania_wobec_klientów" localSheetId="20">#REF!</definedName>
    <definedName name="Zobowiązania_wobec_klientów">#REF!</definedName>
    <definedName name="zorba_konw" localSheetId="2">#REF!</definedName>
    <definedName name="zorba_konw" localSheetId="4">#REF!</definedName>
    <definedName name="zorba_konw" localSheetId="10">#REF!</definedName>
    <definedName name="zorba_konw" localSheetId="19">#REF!</definedName>
    <definedName name="zorba_konw">#REF!</definedName>
    <definedName name="Zwarunkowe" localSheetId="2">#REF!</definedName>
    <definedName name="Zwarunkowe" localSheetId="4">#REF!</definedName>
    <definedName name="Zwarunkowe" localSheetId="10">#REF!</definedName>
    <definedName name="Zwarunkowe" localSheetId="19">#REF!</definedName>
    <definedName name="Zwarunkowe">#REF!</definedName>
    <definedName name="Zysk_na_akcję" localSheetId="2">#REF!</definedName>
    <definedName name="Zysk_na_akcję" localSheetId="4">#REF!</definedName>
    <definedName name="Zysk_na_akcję" localSheetId="10">#REF!</definedName>
    <definedName name="Zysk_na_akcję" localSheetId="19">#REF!</definedName>
    <definedName name="Zysk_na_akcję" localSheetId="20">#REF!</definedName>
    <definedName name="Zysk_na_akcję">#REF!</definedName>
    <definedName name="zzzz">#N/A</definedName>
    <definedName name="zzzzzzzzzzzzzzzzz" localSheetId="2" hidden="1">{"'BZ SA P&amp;l (fORECAST)'!$A$1:$BR$26"}</definedName>
    <definedName name="zzzzzzzzzzzzzzzzz" localSheetId="1" hidden="1">{"'BZ SA P&amp;l (fORECAST)'!$A$1:$BR$26"}</definedName>
    <definedName name="zzzzzzzzzzzzzzzzz" localSheetId="4" hidden="1">{"'BZ SA P&amp;l (fORECAST)'!$A$1:$BR$26"}</definedName>
    <definedName name="zzzzzzzzzzzzzzzzz" hidden="1">{"'BZ SA P&amp;l (fORECAST)'!$A$1:$BR$26"}</definedName>
  </definedNames>
  <calcPr calcId="162913" iterate="1" fullPrecision="0"/>
  <customWorkbookViews>
    <customWorkbookView name="Dowżycka Agnieszka - Widok osobisty" guid="{0A5A8AAD-17C2-42D7-A411-AE31312C904E}" mergeInterval="0" personalView="1" maximized="1" xWindow="-8" yWindow="-8" windowWidth="1936" windowHeight="1056" tabRatio="792" activeSheetId="2"/>
    <customWorkbookView name="Kozłowska Agnieszka B - Widok osobisty" guid="{687A4863-1825-4D63-B732-E76682E6DE4F}" mergeInterval="0" personalView="1" maximized="1" xWindow="2869" yWindow="-214" windowWidth="2902" windowHeight="1762" activeSheetId="2"/>
    <customWorkbookView name="Kosowska Bożena - Widok osobisty" guid="{25FAB884-5E17-4008-8139-33D910C7DEFE}" mergeInterval="0" personalView="1" maximized="1" xWindow="-9" yWindow="-9" windowWidth="1938" windowHeight="1168" tabRatio="655" activeSheetId="16"/>
    <customWorkbookView name="Słaba Dorota - Widok osobisty" guid="{12F8D032-8143-430B-8DFF-852E8796C402}" mergeInterval="0" personalView="1" maximized="1" xWindow="-11" yWindow="-11" windowWidth="1942" windowHeight="1042" activeSheetId="1"/>
    <customWorkbookView name="Dziadczyk Marzena - Widok osobisty" guid="{8DA78CF1-615A-4626-9893-6751995631A4}" mergeInterval="0" personalView="1" maximized="1" xWindow="-11" yWindow="-11" windowWidth="1942" windowHeight="1042" activeSheetId="6"/>
    <customWorkbookView name="Cieciura Dorota - Widok osobisty" guid="{57267270-6A97-4850-9DB6-FE6B399379AA}" mergeInterval="0" personalView="1" maximized="1" xWindow="-9" yWindow="-9" windowWidth="1938" windowHeight="1048" activeSheetId="14"/>
    <customWorkbookView name="Kozłowska Agnieszka - Widok osobisty" guid="{52EFF634-6180-488B-AC31-853256997E5C}" mergeInterval="0" personalView="1" xWindow="52" yWindow="63" windowWidth="1662" windowHeight="411" activeSheetId="5"/>
    <customWorkbookView name="Dobosz Dorota - Widok osobisty" guid="{6587DC74-DEB6-4452-A434-417A9595CDDC}" mergeInterval="0" personalView="1" xWindow="9" yWindow="31" windowWidth="1662" windowHeight="343" activeSheetId="1"/>
    <customWorkbookView name="Patkowska Ewelina - Widok osobisty" guid="{EB23FC34-EB9F-4A12-8CA9-C3B8F6F151C1}" mergeInterval="0" personalView="1" xWindow="10" yWindow="326" windowWidth="916" windowHeight="428" activeSheetId="2"/>
    <customWorkbookView name="Stadler Dorota - Widok osobisty" guid="{9AF4A83C-CF57-4B40-8A74-6A0EA6C2FE5C}" mergeInterval="0" personalView="1" maximized="1" xWindow="-8" yWindow="-8" windowWidth="1936" windowHeight="1056" activeSheetId="2"/>
    <customWorkbookView name="Chudyma Marta - Widok osobisty" guid="{899D69CD-4B7E-42BC-9944-5BD922EB798C}" mergeInterval="0" personalView="1" xWindow="157" windowWidth="1569" windowHeight="938" tabRatio="655" activeSheetId="9"/>
  </customWorkbookViews>
</workbook>
</file>

<file path=xl/calcChain.xml><?xml version="1.0" encoding="utf-8"?>
<calcChain xmlns="http://schemas.openxmlformats.org/spreadsheetml/2006/main">
  <c r="C16" i="25" l="1"/>
  <c r="D15" i="25"/>
  <c r="C15" i="25"/>
  <c r="C17" i="25" s="1"/>
  <c r="Z16" i="23"/>
  <c r="Y16" i="23"/>
  <c r="D18" i="11" l="1"/>
  <c r="D13" i="11"/>
  <c r="D8" i="11"/>
  <c r="D3" i="11"/>
  <c r="D23" i="11" l="1"/>
  <c r="D10" i="9" l="1"/>
  <c r="D12" i="9" s="1"/>
  <c r="D14" i="13" l="1"/>
  <c r="D12" i="12"/>
  <c r="C5" i="13"/>
  <c r="D38" i="16" l="1"/>
  <c r="D27" i="16"/>
  <c r="D32" i="16" s="1"/>
  <c r="D39" i="16" s="1"/>
  <c r="D21" i="16"/>
  <c r="D18" i="16"/>
  <c r="D26" i="16" s="1"/>
  <c r="D35" i="16" s="1"/>
  <c r="D12" i="16"/>
  <c r="D10" i="16"/>
  <c r="D8" i="16"/>
  <c r="D2" i="16"/>
  <c r="D16" i="10"/>
  <c r="D14" i="10"/>
  <c r="D10" i="10"/>
  <c r="D8" i="10"/>
  <c r="D5" i="10"/>
  <c r="D3" i="10" l="1"/>
  <c r="D20" i="10" s="1"/>
  <c r="D7" i="16"/>
  <c r="D6" i="16" s="1"/>
  <c r="D15" i="16" s="1"/>
  <c r="D22" i="16" s="1"/>
  <c r="D8" i="15"/>
  <c r="D3" i="14"/>
  <c r="D4" i="15" l="1"/>
  <c r="D6" i="15" s="1"/>
  <c r="D12" i="15"/>
  <c r="D13" i="14"/>
  <c r="D7" i="14"/>
  <c r="D17" i="14" l="1"/>
  <c r="D21" i="10" l="1"/>
  <c r="C13" i="14" l="1"/>
  <c r="C7" i="14"/>
  <c r="C12" i="12" l="1"/>
  <c r="G40" i="1" l="1"/>
  <c r="H40" i="1" s="1"/>
  <c r="H39" i="1"/>
  <c r="H37" i="1"/>
  <c r="H36" i="1"/>
  <c r="H35" i="1"/>
  <c r="H34" i="1"/>
  <c r="H33" i="1"/>
  <c r="H32" i="1"/>
  <c r="H31" i="1"/>
  <c r="A31" i="1"/>
  <c r="H30" i="1"/>
  <c r="A30" i="1"/>
  <c r="H29" i="1"/>
  <c r="G29" i="1"/>
  <c r="F29" i="1"/>
  <c r="E29" i="1"/>
  <c r="D29" i="1"/>
  <c r="A29" i="1"/>
  <c r="F26" i="1"/>
  <c r="A26" i="1"/>
  <c r="G24" i="1"/>
  <c r="F24" i="1"/>
  <c r="E24" i="1"/>
  <c r="D24" i="1"/>
  <c r="A24" i="1"/>
  <c r="G21" i="1"/>
  <c r="F21" i="1"/>
  <c r="E21" i="1"/>
  <c r="D21" i="1"/>
  <c r="A21" i="1"/>
  <c r="A19" i="1"/>
  <c r="A17" i="1"/>
  <c r="F15" i="1"/>
  <c r="F4" i="1" s="1"/>
  <c r="A15" i="1"/>
  <c r="G13" i="1"/>
  <c r="E13" i="1"/>
  <c r="D13" i="1"/>
  <c r="A13" i="1"/>
  <c r="G10" i="1"/>
  <c r="H10" i="1" s="1"/>
  <c r="F10" i="1"/>
  <c r="E10" i="1"/>
  <c r="D10" i="1"/>
  <c r="A10" i="1"/>
  <c r="G9" i="1"/>
  <c r="H9" i="1" s="1"/>
  <c r="F9" i="1"/>
  <c r="E9" i="1"/>
  <c r="D9" i="1"/>
  <c r="A9" i="1"/>
  <c r="G8" i="1"/>
  <c r="H8" i="1" s="1"/>
  <c r="F8" i="1"/>
  <c r="E8" i="1"/>
  <c r="D8" i="1"/>
  <c r="A8" i="1"/>
  <c r="G7" i="1"/>
  <c r="F7" i="1"/>
  <c r="E7" i="1"/>
  <c r="D7" i="1"/>
  <c r="A7" i="1"/>
  <c r="H7" i="1" s="1"/>
  <c r="G6" i="1"/>
  <c r="H6" i="1" s="1"/>
  <c r="F6" i="1"/>
  <c r="E6" i="1"/>
  <c r="D6" i="1"/>
  <c r="A6" i="1"/>
  <c r="A12" i="1" s="1"/>
  <c r="G5" i="1"/>
  <c r="F5" i="1"/>
  <c r="E5" i="1"/>
  <c r="D5" i="1"/>
  <c r="A5" i="1"/>
  <c r="H5" i="1" s="1"/>
  <c r="H4" i="1"/>
  <c r="G4" i="1"/>
  <c r="E4" i="1"/>
  <c r="D4" i="1"/>
  <c r="A4" i="1"/>
  <c r="G3" i="1"/>
  <c r="G2" i="1" s="1"/>
  <c r="F3" i="1"/>
  <c r="E3" i="1"/>
  <c r="D3" i="1"/>
  <c r="A3" i="1"/>
  <c r="A11" i="1" s="1"/>
  <c r="E2" i="1"/>
  <c r="E38" i="1" s="1"/>
  <c r="D2" i="1"/>
  <c r="D38" i="1" s="1"/>
  <c r="G38" i="1" l="1"/>
  <c r="H38" i="1" s="1"/>
  <c r="I4" i="1"/>
  <c r="F2" i="1"/>
  <c r="F38" i="1" s="1"/>
  <c r="C12" i="1"/>
  <c r="G12" i="1"/>
  <c r="I12" i="1" s="1"/>
  <c r="H3" i="1"/>
  <c r="F13" i="1"/>
  <c r="G11" i="1"/>
  <c r="I11" i="1" s="1"/>
  <c r="A2" i="1"/>
  <c r="A38" i="1" l="1"/>
  <c r="C4" i="1"/>
  <c r="H2" i="1"/>
  <c r="C11" i="1"/>
  <c r="C13" i="13" l="1"/>
  <c r="C18" i="11" l="1"/>
  <c r="C13" i="11"/>
  <c r="C8" i="11"/>
  <c r="C3" i="11"/>
  <c r="C10" i="9"/>
  <c r="C12" i="9" s="1"/>
  <c r="C23" i="11" l="1"/>
  <c r="C14" i="13" l="1"/>
  <c r="C38" i="16" l="1"/>
  <c r="C27" i="16"/>
  <c r="C32" i="16" s="1"/>
  <c r="C21" i="16"/>
  <c r="C18" i="16"/>
  <c r="C26" i="16" s="1"/>
  <c r="C35" i="16" s="1"/>
  <c r="C12" i="16"/>
  <c r="C10" i="16"/>
  <c r="C8" i="16"/>
  <c r="C2" i="16"/>
  <c r="C39" i="16" l="1"/>
  <c r="C7" i="16"/>
  <c r="C6" i="16" s="1"/>
  <c r="C15" i="16" s="1"/>
  <c r="C22" i="16" s="1"/>
  <c r="C16" i="10"/>
  <c r="C14" i="10"/>
  <c r="C10" i="10"/>
  <c r="C8" i="10"/>
  <c r="C5" i="10"/>
  <c r="C3" i="10" l="1"/>
  <c r="C20" i="10" s="1"/>
  <c r="C4" i="15" l="1"/>
  <c r="C12" i="15" l="1"/>
  <c r="C8" i="15"/>
  <c r="C6" i="15"/>
  <c r="C3" i="14"/>
  <c r="C21" i="10"/>
  <c r="C17" i="14" l="1"/>
  <c r="S16" i="21" l="1"/>
  <c r="G17" i="19" l="1"/>
  <c r="G16" i="19"/>
  <c r="G15" i="19"/>
  <c r="F17" i="19" l="1"/>
  <c r="F16" i="19"/>
  <c r="F15" i="19"/>
  <c r="K24" i="17" l="1"/>
  <c r="H24" i="17"/>
  <c r="F24" i="17"/>
  <c r="E24" i="17"/>
  <c r="D24" i="17"/>
  <c r="C24" i="17"/>
  <c r="K23" i="17"/>
  <c r="J23" i="17"/>
  <c r="J24" i="17" s="1"/>
  <c r="I23" i="17"/>
  <c r="I24" i="17" s="1"/>
  <c r="H23" i="17"/>
  <c r="G23" i="17"/>
  <c r="F23" i="17"/>
  <c r="E23" i="17"/>
  <c r="D23" i="17"/>
  <c r="C23" i="17"/>
  <c r="K18" i="17"/>
  <c r="J18" i="17"/>
  <c r="I18" i="17"/>
  <c r="H18" i="17"/>
  <c r="G18" i="17"/>
  <c r="K13" i="17"/>
  <c r="J13" i="17"/>
  <c r="I13" i="17"/>
  <c r="H13" i="17"/>
  <c r="G13" i="17"/>
  <c r="K8" i="17"/>
  <c r="J8" i="17"/>
  <c r="I8" i="17"/>
  <c r="H8" i="17"/>
  <c r="G8" i="17"/>
  <c r="K3" i="17"/>
  <c r="J3" i="17"/>
  <c r="I3" i="17"/>
  <c r="H3" i="17"/>
  <c r="G3" i="17"/>
  <c r="G24" i="17" l="1"/>
</calcChain>
</file>

<file path=xl/sharedStrings.xml><?xml version="1.0" encoding="utf-8"?>
<sst xmlns="http://schemas.openxmlformats.org/spreadsheetml/2006/main" count="1260" uniqueCount="722">
  <si>
    <t>for the period ( in PLN k):</t>
  </si>
  <si>
    <t>Net interest income</t>
  </si>
  <si>
    <t>Fee and commission income</t>
  </si>
  <si>
    <t>Fee and commission expense</t>
  </si>
  <si>
    <t>Net fee and commission income</t>
  </si>
  <si>
    <t>Dividend income</t>
  </si>
  <si>
    <t>Net trading income and revaluation</t>
  </si>
  <si>
    <t>Gains (losses) from other financial securities</t>
  </si>
  <si>
    <t>Other operating income</t>
  </si>
  <si>
    <t>Operating expenses incl.:</t>
  </si>
  <si>
    <t>Depreciation/amortisation</t>
  </si>
  <si>
    <t>Other operating expenses</t>
  </si>
  <si>
    <t>Profit before tax</t>
  </si>
  <si>
    <t>Corporate income tax</t>
  </si>
  <si>
    <t>attributable to non-controlling interests</t>
  </si>
  <si>
    <t>ASSETS</t>
  </si>
  <si>
    <t>Loans and advances to banks</t>
  </si>
  <si>
    <t>Financial assets held for trading &amp; hedging</t>
  </si>
  <si>
    <t>Loans and advances to customers</t>
  </si>
  <si>
    <t>Intangible assets</t>
  </si>
  <si>
    <t>Property, plant &amp; equipment</t>
  </si>
  <si>
    <t>Current income tax assets</t>
  </si>
  <si>
    <t>Net deferred tax assets</t>
  </si>
  <si>
    <t>Other assets</t>
  </si>
  <si>
    <t>Total assets</t>
  </si>
  <si>
    <t>LIABILITIES</t>
  </si>
  <si>
    <t>Deposits from banks</t>
  </si>
  <si>
    <t>Financial liabilities held for trading &amp; hedging</t>
  </si>
  <si>
    <t>Deposits from customers</t>
  </si>
  <si>
    <t>Debt securities in issue</t>
  </si>
  <si>
    <t>Subordinated liabilities</t>
  </si>
  <si>
    <t>Current income tax liabilities</t>
  </si>
  <si>
    <t>Other liabilities</t>
  </si>
  <si>
    <t>Total liabilities</t>
  </si>
  <si>
    <t>Equity</t>
  </si>
  <si>
    <t>Share capital</t>
  </si>
  <si>
    <t>Other reserve funds</t>
  </si>
  <si>
    <t>Revaluation reserve</t>
  </si>
  <si>
    <t>Retained earnings</t>
  </si>
  <si>
    <t>Profit of the current period</t>
  </si>
  <si>
    <t>Total equity</t>
  </si>
  <si>
    <t>Total equity and liabilities</t>
  </si>
  <si>
    <t>Total</t>
  </si>
  <si>
    <t>Distribution fees</t>
  </si>
  <si>
    <t>Other</t>
  </si>
  <si>
    <t>Goodwill</t>
  </si>
  <si>
    <t>Cash and balances with central banks</t>
  </si>
  <si>
    <t>Non-controlling interest in equity</t>
  </si>
  <si>
    <t>Interest expense</t>
  </si>
  <si>
    <t xml:space="preserve">Share in net profits (loss) of entities accounted for by the equity method </t>
  </si>
  <si>
    <t>Consolidated profit for the period</t>
  </si>
  <si>
    <t>of which:</t>
  </si>
  <si>
    <t>Net gains/(losses) on subordinated entities</t>
  </si>
  <si>
    <t>Wynik z tytułu prowizji</t>
  </si>
  <si>
    <t>Opłaty dystrybucyjne</t>
  </si>
  <si>
    <t>Prowizje ubezpieczeniowe</t>
  </si>
  <si>
    <t>Razem</t>
  </si>
  <si>
    <t>Koszty pracownicze</t>
  </si>
  <si>
    <t>Pozostałe koszty operacyjne</t>
  </si>
  <si>
    <t>AKTYWA</t>
  </si>
  <si>
    <t>Należności od banków</t>
  </si>
  <si>
    <t>Aktywa finansowe przeznaczone do obrotu i  pochodne instrumenty zabezpieczające</t>
  </si>
  <si>
    <t>Wartości niematerialne</t>
  </si>
  <si>
    <t>Wartość firmy</t>
  </si>
  <si>
    <t>Rzeczowy majątek trwały</t>
  </si>
  <si>
    <t>Należności z tytułu bieżącego podatku dochodowego</t>
  </si>
  <si>
    <t>Aktywa z tytułu odroczonego podatku dochodowego netto</t>
  </si>
  <si>
    <t>Pozostałe aktywa</t>
  </si>
  <si>
    <t>Aktywa razem</t>
  </si>
  <si>
    <t>PASYWA</t>
  </si>
  <si>
    <t>Zobowiązania wobec banków</t>
  </si>
  <si>
    <t>Zobowiązania wobec klientów</t>
  </si>
  <si>
    <t>Zobowiązania z tytułu emisji dłużnych papierów wartościowych</t>
  </si>
  <si>
    <t>Zobowiązania podporządkowane</t>
  </si>
  <si>
    <t>Zobowiązania z tytułu bieżącego podatku dochodowego</t>
  </si>
  <si>
    <t>Zobowiązania razem</t>
  </si>
  <si>
    <t>Kapitały</t>
  </si>
  <si>
    <t>Kapitał akcyjny</t>
  </si>
  <si>
    <t>Pozostałe kapitały</t>
  </si>
  <si>
    <t>Kapitał z aktualizacji wyceny</t>
  </si>
  <si>
    <t>Zyski zatrzymane</t>
  </si>
  <si>
    <t>Wynik roku bieżącego</t>
  </si>
  <si>
    <t>Udziały niekontrolujące</t>
  </si>
  <si>
    <t>Kapitały razem</t>
  </si>
  <si>
    <t>PLN tys.</t>
  </si>
  <si>
    <t>Koszty odsetkowe</t>
  </si>
  <si>
    <t>Wynik z tytułu odsetek</t>
  </si>
  <si>
    <t>Przychody prowizyjne</t>
  </si>
  <si>
    <t>Koszty prowizyjne</t>
  </si>
  <si>
    <t>Przychody z tytułu dywidend</t>
  </si>
  <si>
    <t>Wynik handlowy i rewaluacja</t>
  </si>
  <si>
    <t>Wynik na pozostałych instrumentach finansowych</t>
  </si>
  <si>
    <t>Pozostałe przychody operacyjne</t>
  </si>
  <si>
    <t>Zysk przed opodatkowaniem</t>
  </si>
  <si>
    <t>Obciążenie z tytułu podatku dochodowego</t>
  </si>
  <si>
    <t>Zysk za okres</t>
  </si>
  <si>
    <t>w tym:</t>
  </si>
  <si>
    <t>udziałowcy niesprawujący kontroli</t>
  </si>
  <si>
    <t>Podatek od instytucji finansowych</t>
  </si>
  <si>
    <t>Tax on financial institutions</t>
  </si>
  <si>
    <t>Należności z tytułu transakcji z przyrzeczeniem odkupu</t>
  </si>
  <si>
    <t>Buy-sell-back transactions</t>
  </si>
  <si>
    <t>Zobowiązania z tytułu transakcji z przyrzeczeniem odkupu</t>
  </si>
  <si>
    <t>Sell-buy-back transactions</t>
  </si>
  <si>
    <t>Aktywa finansowe dostępne do sprzedaży</t>
  </si>
  <si>
    <t>Gotówka i operacje z bankami centralnymi</t>
  </si>
  <si>
    <t>Zyski (straty) netto na udziałach w podmiotach powiązanych</t>
  </si>
  <si>
    <t>Udział w zysku (stracie) jednostek wycenianych metodą praw własności</t>
  </si>
  <si>
    <t>2Q 2017</t>
  </si>
  <si>
    <t>Pozostałe zobowiązania</t>
  </si>
  <si>
    <t>Brokerage activities</t>
  </si>
  <si>
    <t>Prowizje z działalności maklerskiej</t>
  </si>
  <si>
    <t>1Q 2017</t>
  </si>
  <si>
    <t>3Q 2017</t>
  </si>
  <si>
    <t>4Q 2017</t>
  </si>
  <si>
    <t>1Q 2018</t>
  </si>
  <si>
    <t>Przychody odsetkowe od aktywów finansowych wycenianych w zamortyzowanym koszcie</t>
  </si>
  <si>
    <t>Przychody odsetkowe od aktywów wycenianych w wartości godziwej przez pozostałe całkowite dochody</t>
  </si>
  <si>
    <t>Przychody o charakterze zbliżonym do odsetek od aktywów wycenianych w wartości godziwej przez wynik finansowy</t>
  </si>
  <si>
    <t>Income similar to interest - financial assets measured at fair value through profit or loss</t>
  </si>
  <si>
    <t>Interest income on financial assets measured at amortised cost</t>
  </si>
  <si>
    <t>Interest income on financial assets measured at fair value through other comprehensive income</t>
  </si>
  <si>
    <t>- wyceniane w zamortyzowanym koszcie</t>
  </si>
  <si>
    <t>- wyceniane w wartości godziwej przez wynik finansowy</t>
  </si>
  <si>
    <t>- measured at amortised cost</t>
  </si>
  <si>
    <t>- measured at fair value through profit or loss</t>
  </si>
  <si>
    <t>Należności od klientów, w tym:</t>
  </si>
  <si>
    <t>Inwestycyjne aktywa finansowe w tym:</t>
  </si>
  <si>
    <t>Investment securities incl.:</t>
  </si>
  <si>
    <t>Rezerwy na zobowiązania pozabilansowe obarczone ryzykiem kredytowym</t>
  </si>
  <si>
    <t>Pozostałe rezerwy</t>
  </si>
  <si>
    <t>Provisions for off balance sheet credit facilities</t>
  </si>
  <si>
    <t>Other provisions</t>
  </si>
  <si>
    <t>2Q 2018</t>
  </si>
  <si>
    <t>3Q 2018</t>
  </si>
  <si>
    <t>Koszty pracownicze i koszty działania</t>
  </si>
  <si>
    <t>Staff, operating expenses and management costs</t>
  </si>
  <si>
    <t>Inwestycje w podmioty stowarzyszone</t>
  </si>
  <si>
    <t xml:space="preserve">Investments in associates </t>
  </si>
  <si>
    <t>- dłużne inwestycyjne aktywa finansowe wyceniane w wartości godziwej przez wynik finansowy</t>
  </si>
  <si>
    <t>4Q 2018</t>
  </si>
  <si>
    <t>- wyceniane w wartości godziwej przez inne całkowite dochody</t>
  </si>
  <si>
    <t>- measured at fair value through other  comprehensive income</t>
  </si>
  <si>
    <t>Przychody odsetkowe oraz o charakterze zbliżonym do odsetek</t>
  </si>
  <si>
    <t>Interest income and similar to interest</t>
  </si>
  <si>
    <t>Kapitały własne należne udziałowcom Santander Bank Polska S.A.</t>
  </si>
  <si>
    <t>Zysk z tytułu nabycia przedsiębiorstwa</t>
  </si>
  <si>
    <t>Gain on acquisition of enterprise</t>
  </si>
  <si>
    <t>1Q 2019</t>
  </si>
  <si>
    <t>Aktywa z tytułu praw do użytkowania</t>
  </si>
  <si>
    <t>Right of use asset</t>
  </si>
  <si>
    <t>Zobowiązanie z tytułu leasingu</t>
  </si>
  <si>
    <t>Lease liability</t>
  </si>
  <si>
    <t>Amortyzacja rzeczowego majątku trwałego i wartości niematerialnych</t>
  </si>
  <si>
    <t>Amortyzacja składnika aktywów z tytułu prawa do użytkowania</t>
  </si>
  <si>
    <t>Amortisation of right of use asset</t>
  </si>
  <si>
    <t>- dłużne inwestycyjne aktywa finansowe wyceniane w wartości godziwej przez inne całkowite dochody</t>
  </si>
  <si>
    <t>- kapitałowe inwestycyjne aktywa finansowe wyceniane w wartości godziwej przez inne całkowite dochody</t>
  </si>
  <si>
    <t>30.06.2017</t>
  </si>
  <si>
    <t>30.09.2017</t>
  </si>
  <si>
    <t>30.06.2018</t>
  </si>
  <si>
    <t>30.09.2018</t>
  </si>
  <si>
    <t>31.12.2018</t>
  </si>
  <si>
    <t>Loans and advances to enterprises</t>
  </si>
  <si>
    <t>Real estate financing</t>
  </si>
  <si>
    <t>Loans and advances to individuals, of which:</t>
  </si>
  <si>
    <t>Finance lease receivables</t>
  </si>
  <si>
    <t>Loans and advances to public sector</t>
  </si>
  <si>
    <t>Gross receivables</t>
  </si>
  <si>
    <t>Impairment losses in loans and advances to customers</t>
  </si>
  <si>
    <t>Deposits from individuals</t>
  </si>
  <si>
    <t>- term deposits</t>
  </si>
  <si>
    <t>- current accounts</t>
  </si>
  <si>
    <t>- repo transactions</t>
  </si>
  <si>
    <t>- other</t>
  </si>
  <si>
    <t>Deposits from enterprises</t>
  </si>
  <si>
    <t>Deposits from public sector</t>
  </si>
  <si>
    <t xml:space="preserve">Total </t>
  </si>
  <si>
    <t>Obsługa rachunków i obrót pieniężny</t>
  </si>
  <si>
    <t>Current accounts and money transfer</t>
  </si>
  <si>
    <t>Gwarancje i poręczenia</t>
  </si>
  <si>
    <t>Off-balance sheet guarantee commissions</t>
  </si>
  <si>
    <t>Prowizje walutowe</t>
  </si>
  <si>
    <t>Profit on FX transaction</t>
  </si>
  <si>
    <t>eBiznes &amp; Płatności</t>
  </si>
  <si>
    <t>Karty kredytowe</t>
  </si>
  <si>
    <t>Credit cards</t>
  </si>
  <si>
    <t>Prowizje i opłaty za zarządzanie aktywami</t>
  </si>
  <si>
    <t>Asset management fees</t>
  </si>
  <si>
    <t>Insurance commissions</t>
  </si>
  <si>
    <t>Prowizje od umów leasingowych</t>
  </si>
  <si>
    <t>Finance lease commissions</t>
  </si>
  <si>
    <t>Organizowanie emisji</t>
  </si>
  <si>
    <t>Issue arrangement</t>
  </si>
  <si>
    <t>Pozostałe</t>
  </si>
  <si>
    <t>Other commissions</t>
  </si>
  <si>
    <t>Fee and commission expenses</t>
  </si>
  <si>
    <t>Prowizje za pośrednictwo w udzielaniu kredytów</t>
  </si>
  <si>
    <t>Credit intermediation expenses</t>
  </si>
  <si>
    <t>Prowizje, opłaty i inne koszty związane z zarządzaniem aktywami</t>
  </si>
  <si>
    <t>Prowizje zapłacone innym bankom</t>
  </si>
  <si>
    <t>Commissions paid to other banks</t>
  </si>
  <si>
    <t>Other commissions (incl. paid to other banks)</t>
  </si>
  <si>
    <t>Wynagrodzenia i premie</t>
  </si>
  <si>
    <t>Koszty szkoleń</t>
  </si>
  <si>
    <t>Koszty świadczeń socjalnych</t>
  </si>
  <si>
    <t>Rezerwa na odprawy emerytalne i niewykorzystane urlopy oraz inne świadczenia pracownicze</t>
  </si>
  <si>
    <t xml:space="preserve">Narzuty na wynagrodzenia </t>
  </si>
  <si>
    <t>Rezerwa restrukturyzacyjna</t>
  </si>
  <si>
    <t>Opłaty pocztowe i telekomunikacyjne</t>
  </si>
  <si>
    <t>Eksploatacja systemów informacyjnych</t>
  </si>
  <si>
    <t>Koszty konsultacji i doradztwa</t>
  </si>
  <si>
    <t>Pozostałe podatki i opłaty</t>
  </si>
  <si>
    <t>Koszty remontów maszyn</t>
  </si>
  <si>
    <t>Koszty ponoszone na rzecz BFG, KNF i KDPW</t>
  </si>
  <si>
    <t>Marketing i reprezentacja</t>
  </si>
  <si>
    <t>pozostałe</t>
  </si>
  <si>
    <t>Koszty leasingu</t>
  </si>
  <si>
    <t>Przychody odsetkowe i o charakterze zbliżonym do odsetek z tytułu:</t>
  </si>
  <si>
    <t>Należności od podmiotów gospodarczych</t>
  </si>
  <si>
    <t>Należności od klientów indywidualnych, w tym:</t>
  </si>
  <si>
    <t>Należności z tytułu kredytów hipotecznych</t>
  </si>
  <si>
    <t>Należności sektora budżetowego</t>
  </si>
  <si>
    <t>Należności z otrzymanym przyrzeczeniem odkupu</t>
  </si>
  <si>
    <t>Odsetki od IRS -zabezpieczających</t>
  </si>
  <si>
    <t>Przychody odsetkowe od aktywów finansowych wycenianych w wartości godziwej przez inne całkowite dochody</t>
  </si>
  <si>
    <t>Koszty odsetkowe z tytułu</t>
  </si>
  <si>
    <t>Zobowiązań z tytułu sprzedanych papierów wartościowych z udzielonym przyrzeczeniem odkupu</t>
  </si>
  <si>
    <t>Zobowiązań leasingowych</t>
  </si>
  <si>
    <t>Zobowiązań podporządkowanych i emisji papierów wartościowych</t>
  </si>
  <si>
    <t>Interest expenses</t>
  </si>
  <si>
    <t xml:space="preserve">Repo transactions </t>
  </si>
  <si>
    <t>Subordinated liabilities and issue of securities</t>
  </si>
  <si>
    <t>Home mortgage loans</t>
  </si>
  <si>
    <t>Investment securities</t>
  </si>
  <si>
    <t>Reverse repo transactions</t>
  </si>
  <si>
    <t>Interest recorded on hedging IRS</t>
  </si>
  <si>
    <t>Financial assets available for sale</t>
  </si>
  <si>
    <t xml:space="preserve"> - debt securities measured at fair value through other comprehensive income</t>
  </si>
  <si>
    <t xml:space="preserve"> - debt securities measured at fair value through profit and loss</t>
  </si>
  <si>
    <t xml:space="preserve"> - equity securities measured at fair value through other comprehensive income</t>
  </si>
  <si>
    <t>Zobowiązania i kapitały razem</t>
  </si>
  <si>
    <t>Przychody z tytułu sprzedaży usług</t>
  </si>
  <si>
    <t>Rozliczenie umów leasingowych</t>
  </si>
  <si>
    <t>Przychody z tytułu odzyskanych należności (przedawnionych, umorzonych i nieściągalnych)</t>
  </si>
  <si>
    <t>Wynik z tytułu sprzedaży lub likwidacji składników majątku trwałego i aktywów do zbycia</t>
  </si>
  <si>
    <t>Otrzymane odszkodowania, kary i grzywny</t>
  </si>
  <si>
    <t>Przychody z tytułu modyfikacji umowy leasingu</t>
  </si>
  <si>
    <t xml:space="preserve">Pozostałe </t>
  </si>
  <si>
    <t>Koszty zakupu usług</t>
  </si>
  <si>
    <t>Składki na rzecz organizacji o charakterze dobrowolnym</t>
  </si>
  <si>
    <t>Zapłacone odszkodowania, kary i grzywny</t>
  </si>
  <si>
    <t>Przekazane darowizny</t>
  </si>
  <si>
    <t xml:space="preserve">Zwroty opłat BFG </t>
  </si>
  <si>
    <t>Należności od klientów</t>
  </si>
  <si>
    <t xml:space="preserve">         Należności z tytułu kredytów na nieruchomości</t>
  </si>
  <si>
    <t>Należności z tytułu leasingu finansowego</t>
  </si>
  <si>
    <t>Należności od podmiotów sektora publicznego</t>
  </si>
  <si>
    <t>Pozostałe należności</t>
  </si>
  <si>
    <t>Należności brutto</t>
  </si>
  <si>
    <t>Odpis aktualizacyjny z tytułu utraty wartości</t>
  </si>
  <si>
    <t>Zobowiązania wobec klientów indywidualnych</t>
  </si>
  <si>
    <t>depozyty terminowe</t>
  </si>
  <si>
    <t>w rachunku bieżącym</t>
  </si>
  <si>
    <t>Zobowiązania wobec podmiotów gospodarczych</t>
  </si>
  <si>
    <t>transakcje z przyrzeczeniem odkupu</t>
  </si>
  <si>
    <t>Zobowiązania wobec podmiotów sektora publicznego</t>
  </si>
  <si>
    <t>Profit on sales or liquidation of fixed assets, intangible assets and assets for disposal</t>
  </si>
  <si>
    <t>Received compensations, penalties and fines</t>
  </si>
  <si>
    <t>Profit on lease modifications</t>
  </si>
  <si>
    <t xml:space="preserve">Other </t>
  </si>
  <si>
    <t>Release of provision for legal cases and other assets</t>
  </si>
  <si>
    <t>Settlements of leasing agreements</t>
  </si>
  <si>
    <t>Recovery of other receivables (expired, cancelled and uncollectable)</t>
  </si>
  <si>
    <t>Charge of provisions for legal cases and other assets</t>
  </si>
  <si>
    <t xml:space="preserve">Costs of purchased services </t>
  </si>
  <si>
    <t>Other membership fees</t>
  </si>
  <si>
    <t>Paid compensations, penalties and fines</t>
  </si>
  <si>
    <t>Donations paid</t>
  </si>
  <si>
    <t xml:space="preserve">Reimbursements of BGF charges </t>
  </si>
  <si>
    <t xml:space="preserve">Reverse-repo transactions </t>
  </si>
  <si>
    <t>Transakcje z przyrzeczeniem odkupu korekta</t>
  </si>
  <si>
    <t>Koszty operacyjne w tym :</t>
  </si>
  <si>
    <t>(tys. zł)</t>
  </si>
  <si>
    <t>(PLN k)</t>
  </si>
  <si>
    <t xml:space="preserve">Odpis na należności od banków </t>
  </si>
  <si>
    <t>Charge for loans and advances to banks</t>
  </si>
  <si>
    <t>Odpis na należności od klientów</t>
  </si>
  <si>
    <t>Przychód z tytułu należności odzyskanych</t>
  </si>
  <si>
    <t>Odpis na kredytowe zobowiązania pozabilansowe</t>
  </si>
  <si>
    <t>Charge for loans and advances to customers</t>
  </si>
  <si>
    <t>Recoveries of loans previously written off</t>
  </si>
  <si>
    <t>Off-balance sheet credit related facilities</t>
  </si>
  <si>
    <t>Stage 1</t>
  </si>
  <si>
    <t>Stage 2</t>
  </si>
  <si>
    <t>Stage 3</t>
  </si>
  <si>
    <t>POCI</t>
  </si>
  <si>
    <t xml:space="preserve">Odpisy netto z tytułu utraty wartości należności kredytowych wycenianych w zamortyzowanym koszcie </t>
  </si>
  <si>
    <t xml:space="preserve">Impairment losses on loans and advances measured at amortised cost </t>
  </si>
  <si>
    <t>Koszyk 1</t>
  </si>
  <si>
    <t>Koszyk 2</t>
  </si>
  <si>
    <t>Koszyk 3</t>
  </si>
  <si>
    <t xml:space="preserve"> </t>
  </si>
  <si>
    <t>Loans and advances to customers, incl.:</t>
  </si>
  <si>
    <t>Zobowiązania finansowe przeznaczone do obrotu i pochodne instrumenty zabezpieczające</t>
  </si>
  <si>
    <t>(PLN tys. )</t>
  </si>
  <si>
    <t>Inwestycyjne aktywa finansowe</t>
  </si>
  <si>
    <t>Dłużne inwestycyjne aktywa finansowe wyceniane w wartości godziwej przez inne 
całkowite dochody</t>
  </si>
  <si>
    <t>Papiery wartościowe Skarbu Państwa:</t>
  </si>
  <si>
    <t>- obligacje</t>
  </si>
  <si>
    <t>Papiery wartościowe banku centralnego:</t>
  </si>
  <si>
    <t>- bony</t>
  </si>
  <si>
    <t>Pozostałe papiery wartościowe:</t>
  </si>
  <si>
    <t>Dłużne inwestycyjne aktywa finansowe wyceniane w wartości godziwej przez wynik 
finansowy</t>
  </si>
  <si>
    <t>Kapitałowe inwestycyjne aktywa finansowe wyceniane w wartości godziwej przez 
inne całkowite dochody</t>
  </si>
  <si>
    <t>- notowane</t>
  </si>
  <si>
    <t>- nienotowane</t>
  </si>
  <si>
    <t>Debt securities measured at fair value through other comprehensive income</t>
  </si>
  <si>
    <t>Government securities:</t>
  </si>
  <si>
    <t>- bonds</t>
  </si>
  <si>
    <t>Central Bank securities:</t>
  </si>
  <si>
    <t>- bills</t>
  </si>
  <si>
    <t>Other securities:</t>
  </si>
  <si>
    <t>-bonds</t>
  </si>
  <si>
    <t>Debt securities measured at fair value through profit and loss</t>
  </si>
  <si>
    <t>Equity securities measured at fair value through other comprehensive income</t>
  </si>
  <si>
    <t>- listed</t>
  </si>
  <si>
    <t>- unlisted</t>
  </si>
  <si>
    <t xml:space="preserve">Koszty działania </t>
  </si>
  <si>
    <t>Razem koszty pracownicze</t>
  </si>
  <si>
    <t>Razem koszty działania</t>
  </si>
  <si>
    <t>Employee costs</t>
  </si>
  <si>
    <t>Salaries and bonuses</t>
  </si>
  <si>
    <t>Salary related costs</t>
  </si>
  <si>
    <t>Professional trainings</t>
  </si>
  <si>
    <t>Staff benefits costs</t>
  </si>
  <si>
    <t>Retirement fund, holiday provisions and other employee costs</t>
  </si>
  <si>
    <t>Restructuring provision</t>
  </si>
  <si>
    <t>Total emloyee costs</t>
  </si>
  <si>
    <t>General and administrative expenses</t>
  </si>
  <si>
    <t>Koszty pozostałych usług obcych</t>
  </si>
  <si>
    <t>Samochody i usługi transportowe oraz transport wartości</t>
  </si>
  <si>
    <t>Rozliczenia KIR, SWIFT</t>
  </si>
  <si>
    <t>Materiały eksploatacyjne, druki, czeki, karty</t>
  </si>
  <si>
    <t>Postal and telecommunication costs</t>
  </si>
  <si>
    <t>IT systems costs</t>
  </si>
  <si>
    <t>Sundry taxes and charges</t>
  </si>
  <si>
    <t>Costs of repairs</t>
  </si>
  <si>
    <t>Other external services</t>
  </si>
  <si>
    <t xml:space="preserve">Security costs            </t>
  </si>
  <si>
    <t>Maintenance of premises</t>
  </si>
  <si>
    <t>Bank Guarantee Fund, Polish Financial Supervision Authority and National Depository for Securities</t>
  </si>
  <si>
    <t>Marketing and representation</t>
  </si>
  <si>
    <t>Car, transport expenses, carriage of cash</t>
  </si>
  <si>
    <t>Data transmission</t>
  </si>
  <si>
    <t xml:space="preserve">KIR, SWIFT settlements    </t>
  </si>
  <si>
    <t>Stationery, cards, cheques</t>
  </si>
  <si>
    <t>Lease costs</t>
  </si>
  <si>
    <t>Papiery wartościowe dostępne do sprzedaży wyceniane według wartości godziwej</t>
  </si>
  <si>
    <t>Available for sale investments - measured at fair value</t>
  </si>
  <si>
    <t xml:space="preserve">Kapitałowe papiery wartościowe </t>
  </si>
  <si>
    <t>Lokaty i kredyty</t>
  </si>
  <si>
    <t>Rachunki bieżące</t>
  </si>
  <si>
    <t>Odpis na oczekiwane straty kredytowe</t>
  </si>
  <si>
    <t>Loans and advances</t>
  </si>
  <si>
    <t>Current accounts</t>
  </si>
  <si>
    <t>Allowance for impairment</t>
  </si>
  <si>
    <t>Lokaty</t>
  </si>
  <si>
    <t>Kredyty otrzymane od banków</t>
  </si>
  <si>
    <t>Term deposits</t>
  </si>
  <si>
    <t>Loans received from banks</t>
  </si>
  <si>
    <t>Derivative instruments and interbank fx transactions</t>
  </si>
  <si>
    <t>Other FX related income</t>
  </si>
  <si>
    <t>Profit on equity instruments</t>
  </si>
  <si>
    <t>Wynik na operacjach kapitałowymi instrumentami finansowymi</t>
  </si>
  <si>
    <t>Profit on debt instruments</t>
  </si>
  <si>
    <t>Wynik na operacjach dłużnymi instrumentami finansowymi</t>
  </si>
  <si>
    <t>Change in fair value of loans and advances mandatorily measured at fair value through profit or loss</t>
  </si>
  <si>
    <t>Wybrane wskaźniki finansowe Grupy Santander Bank Polska S.A.</t>
  </si>
  <si>
    <t xml:space="preserve">Koszty / dochody </t>
  </si>
  <si>
    <t>Wynik z tytułu odsetek / dochody ogółem</t>
  </si>
  <si>
    <r>
      <t xml:space="preserve">Marża odsetkowa netto </t>
    </r>
    <r>
      <rPr>
        <vertAlign val="superscript"/>
        <sz val="8"/>
        <rFont val="Open Sans"/>
        <family val="2"/>
        <charset val="238"/>
      </rPr>
      <t>1)</t>
    </r>
    <r>
      <rPr>
        <sz val="8"/>
        <rFont val="Open Sans"/>
        <family val="2"/>
        <charset val="238"/>
      </rPr>
      <t xml:space="preserve"> </t>
    </r>
  </si>
  <si>
    <t xml:space="preserve">Wynik z tytułu prowizji / dochody ogółem </t>
  </si>
  <si>
    <t xml:space="preserve">Należności netto od klientów / zobowiązania wobec klientów </t>
  </si>
  <si>
    <r>
      <t xml:space="preserve">Wskaźnik kredytów niepracujących </t>
    </r>
    <r>
      <rPr>
        <vertAlign val="superscript"/>
        <sz val="8"/>
        <rFont val="Open Sans"/>
        <family val="2"/>
        <charset val="238"/>
      </rPr>
      <t>2)</t>
    </r>
  </si>
  <si>
    <r>
      <t xml:space="preserve">Wskaźnik pokrycia rezerwą kredytów niepracujących </t>
    </r>
    <r>
      <rPr>
        <vertAlign val="superscript"/>
        <sz val="8"/>
        <rFont val="Open Sans"/>
        <family val="2"/>
        <charset val="238"/>
      </rPr>
      <t>3)</t>
    </r>
  </si>
  <si>
    <r>
      <t xml:space="preserve">Wskaźnik kosztu ryzyka kredytowego </t>
    </r>
    <r>
      <rPr>
        <vertAlign val="superscript"/>
        <sz val="8"/>
        <rFont val="Open Sans"/>
        <family val="2"/>
        <charset val="238"/>
      </rPr>
      <t>4)</t>
    </r>
  </si>
  <si>
    <r>
      <t xml:space="preserve">ROE (zwrot z kapitału) </t>
    </r>
    <r>
      <rPr>
        <vertAlign val="superscript"/>
        <sz val="8"/>
        <rFont val="Open Sans"/>
        <family val="2"/>
        <charset val="238"/>
      </rPr>
      <t xml:space="preserve">5) </t>
    </r>
  </si>
  <si>
    <r>
      <t xml:space="preserve">ROTE (zwrot z kapitału materialnego) </t>
    </r>
    <r>
      <rPr>
        <vertAlign val="superscript"/>
        <sz val="8"/>
        <rFont val="Open Sans"/>
        <family val="2"/>
        <charset val="238"/>
      </rPr>
      <t>6)</t>
    </r>
  </si>
  <si>
    <r>
      <t xml:space="preserve">ROA (zwrot z aktywów) </t>
    </r>
    <r>
      <rPr>
        <vertAlign val="superscript"/>
        <sz val="8"/>
        <rFont val="Open Sans"/>
        <family val="2"/>
        <charset val="238"/>
      </rPr>
      <t xml:space="preserve">7) </t>
    </r>
  </si>
  <si>
    <r>
      <t xml:space="preserve">Współczynnik kapitałowy </t>
    </r>
    <r>
      <rPr>
        <vertAlign val="superscript"/>
        <sz val="8"/>
        <rFont val="Open Sans"/>
        <family val="2"/>
        <charset val="238"/>
      </rPr>
      <t>8)</t>
    </r>
  </si>
  <si>
    <r>
      <t xml:space="preserve">Współczynnik kapitału  Tier I </t>
    </r>
    <r>
      <rPr>
        <vertAlign val="superscript"/>
        <sz val="8"/>
        <rFont val="Open Sans"/>
        <family val="2"/>
        <charset val="238"/>
      </rPr>
      <t xml:space="preserve">9) </t>
    </r>
  </si>
  <si>
    <t xml:space="preserve">Wartość księgowa na jedną akcję (w zł) </t>
  </si>
  <si>
    <r>
      <t xml:space="preserve">Zysk na jedną akcję zwykłą (w zł) </t>
    </r>
    <r>
      <rPr>
        <vertAlign val="superscript"/>
        <sz val="8"/>
        <rFont val="Open Sans"/>
        <family val="2"/>
        <charset val="238"/>
      </rPr>
      <t xml:space="preserve">10) </t>
    </r>
  </si>
  <si>
    <t>Selected Financial Ratios of Santander Bank Polska Group</t>
  </si>
  <si>
    <t>Q1 2018</t>
  </si>
  <si>
    <t xml:space="preserve">Total costs/Total income </t>
  </si>
  <si>
    <t>Net interest income/Total income</t>
  </si>
  <si>
    <r>
      <t xml:space="preserve">Net interest margin </t>
    </r>
    <r>
      <rPr>
        <vertAlign val="superscript"/>
        <sz val="8"/>
        <rFont val="Open Sans"/>
        <family val="2"/>
        <charset val="238"/>
      </rPr>
      <t>1)</t>
    </r>
  </si>
  <si>
    <t xml:space="preserve">Net commission income/Total income </t>
  </si>
  <si>
    <t xml:space="preserve">Customer net loans/Customer deposits </t>
  </si>
  <si>
    <r>
      <t xml:space="preserve">NPL ratio </t>
    </r>
    <r>
      <rPr>
        <vertAlign val="superscript"/>
        <sz val="8"/>
        <rFont val="Open Sans"/>
        <family val="2"/>
        <charset val="238"/>
      </rPr>
      <t>2)</t>
    </r>
  </si>
  <si>
    <r>
      <t xml:space="preserve">NPL coverage ratio </t>
    </r>
    <r>
      <rPr>
        <vertAlign val="superscript"/>
        <sz val="8"/>
        <rFont val="Open Sans"/>
        <family val="2"/>
        <charset val="238"/>
      </rPr>
      <t>3)</t>
    </r>
  </si>
  <si>
    <r>
      <t>Credit risk ratio</t>
    </r>
    <r>
      <rPr>
        <vertAlign val="superscript"/>
        <sz val="8"/>
        <rFont val="Open Sans"/>
        <family val="2"/>
        <charset val="238"/>
      </rPr>
      <t xml:space="preserve"> 4)</t>
    </r>
  </si>
  <si>
    <r>
      <t xml:space="preserve">ROE </t>
    </r>
    <r>
      <rPr>
        <vertAlign val="superscript"/>
        <sz val="8"/>
        <rFont val="Open Sans"/>
        <family val="2"/>
        <charset val="238"/>
      </rPr>
      <t>5)</t>
    </r>
  </si>
  <si>
    <r>
      <t>ROTE</t>
    </r>
    <r>
      <rPr>
        <vertAlign val="superscript"/>
        <sz val="8"/>
        <rFont val="Open Sans"/>
        <family val="2"/>
        <charset val="238"/>
      </rPr>
      <t xml:space="preserve"> 6)</t>
    </r>
  </si>
  <si>
    <r>
      <t xml:space="preserve">ROA </t>
    </r>
    <r>
      <rPr>
        <vertAlign val="superscript"/>
        <sz val="8"/>
        <rFont val="Open Sans"/>
        <family val="2"/>
        <charset val="238"/>
      </rPr>
      <t>7)</t>
    </r>
  </si>
  <si>
    <r>
      <t xml:space="preserve">Capital ratio </t>
    </r>
    <r>
      <rPr>
        <vertAlign val="superscript"/>
        <sz val="8"/>
        <rFont val="Open Sans"/>
        <family val="2"/>
        <charset val="238"/>
      </rPr>
      <t>8)</t>
    </r>
  </si>
  <si>
    <r>
      <t xml:space="preserve">Tier I ratio </t>
    </r>
    <r>
      <rPr>
        <vertAlign val="superscript"/>
        <sz val="8"/>
        <rFont val="Open Sans"/>
        <family val="2"/>
        <charset val="238"/>
      </rPr>
      <t>9)</t>
    </r>
  </si>
  <si>
    <t xml:space="preserve">Book value per share (in PLN) </t>
  </si>
  <si>
    <r>
      <t xml:space="preserve">Earnings per share (in PLN) </t>
    </r>
    <r>
      <rPr>
        <vertAlign val="superscript"/>
        <sz val="8"/>
        <rFont val="Open Sans"/>
        <family val="2"/>
        <charset val="238"/>
      </rPr>
      <t>10)</t>
    </r>
  </si>
  <si>
    <t>Q1  2019</t>
  </si>
  <si>
    <t>Q1-4 2018</t>
  </si>
  <si>
    <t>Q1-3 2018</t>
  </si>
  <si>
    <t xml:space="preserve">Q1-2  2018 </t>
  </si>
  <si>
    <t>1)</t>
  </si>
  <si>
    <t>2)</t>
  </si>
  <si>
    <t>3)</t>
  </si>
  <si>
    <t>4)</t>
  </si>
  <si>
    <t>5)</t>
  </si>
  <si>
    <t>Zysk należny akcjonariuszom jednostki dominującej za cztery kolejne kwartały do średniego stanu kapitałów (z końca poprzedniego roku i końca bieżącego okresu sprawozdawczego) z wyłączeniem udziałów niekontrolujących, wyniku roku bieżącego i niepodzielonej części zysku.</t>
  </si>
  <si>
    <t>6)</t>
  </si>
  <si>
    <t>Zysk należny akcjonariuszom jednostki dominującej za cztery kolejne kwartały do średniego stanu kapitału materialnego (z końca poprzedniego roku obrotowego i końca bieżącego okresu sprawozdawczego) definiowanego jako kapitał własny należny akcjonariuszom jednostki dominującej pomniejszony o kapitał z aktualizacji wyceny, wynik roku bieżącego, dywidendę, niepodzieloną część zysku, wartości niematerialne i prawne oraz wartość firmy.</t>
  </si>
  <si>
    <t>7)</t>
  </si>
  <si>
    <t>Zysk należny akcjonariuszom jednostki dominującej za cztery kolejne kwartały do średniego stanu aktywów ogółem (z końca poprzedniego roku obrotowego i bieżącego okresu sprawozdawczego).</t>
  </si>
  <si>
    <t>8)</t>
  </si>
  <si>
    <t>Kalkulacja współczynnika kapitałowego uwzględnia fundusze własne oraz całkowity wymóg kapitałowy wyznaczony przy zastosowaniu metody standardowej dla poszczególnych rodzajów ryzyka zgodnie z przepisami tzw. pakietu CRD IV/CRR.</t>
  </si>
  <si>
    <t>9)</t>
  </si>
  <si>
    <t>Współczynnik kapitału Tier I liczony jako iloraz kapitału Tier I i aktywów ważonych ryzykiem dla ryzyka kredytowego, rynkowego i operacyjnego.</t>
  </si>
  <si>
    <t>10)</t>
  </si>
  <si>
    <t xml:space="preserve">31.03.2019 </t>
  </si>
  <si>
    <t xml:space="preserve">31.03.2018 </t>
  </si>
  <si>
    <t xml:space="preserve">Wybrane dane niefinansowe </t>
  </si>
  <si>
    <t xml:space="preserve">Karty płatnicze debetowe </t>
  </si>
  <si>
    <t xml:space="preserve">Karty płatnicze kredytowe </t>
  </si>
  <si>
    <t xml:space="preserve">Baza klientów  </t>
  </si>
  <si>
    <t xml:space="preserve">Sieć oddziałów  </t>
  </si>
  <si>
    <t xml:space="preserve">lokalizacje </t>
  </si>
  <si>
    <t xml:space="preserve">Placówki partnerskie </t>
  </si>
  <si>
    <t xml:space="preserve">Zatrudnienie </t>
  </si>
  <si>
    <t xml:space="preserve">etaty </t>
  </si>
  <si>
    <t>Key non-financial data of Santander Bank  Group</t>
  </si>
  <si>
    <t xml:space="preserve">Selected  non-financial data </t>
  </si>
  <si>
    <t xml:space="preserve">Debit cards </t>
  </si>
  <si>
    <t xml:space="preserve">Credit cards </t>
  </si>
  <si>
    <t xml:space="preserve">Customer base </t>
  </si>
  <si>
    <t>Branches  (lokalizacje)</t>
  </si>
  <si>
    <t>locations</t>
  </si>
  <si>
    <t xml:space="preserve">Partner outlets </t>
  </si>
  <si>
    <t xml:space="preserve">Employment  </t>
  </si>
  <si>
    <t>FTEs</t>
  </si>
  <si>
    <t xml:space="preserve">31.12.2018 </t>
  </si>
  <si>
    <t xml:space="preserve">31.12.2017 </t>
  </si>
  <si>
    <t xml:space="preserve">Bankomaty, wpłatomaty, urządzenia dualne </t>
  </si>
  <si>
    <t xml:space="preserve">sztuki </t>
  </si>
  <si>
    <t xml:space="preserve">items </t>
  </si>
  <si>
    <t xml:space="preserve">POCI </t>
  </si>
  <si>
    <t>tys.</t>
  </si>
  <si>
    <t xml:space="preserve">tys. </t>
  </si>
  <si>
    <t>k</t>
  </si>
  <si>
    <t>Liczba kont osobistych (złotowe i walutowe)</t>
  </si>
  <si>
    <t>Personal accounts (PLN and FX)</t>
  </si>
  <si>
    <t>ATMs, CDMs, dual machines</t>
  </si>
  <si>
    <t xml:space="preserve">31.03.2017 </t>
  </si>
  <si>
    <t xml:space="preserve">Stage 1 </t>
  </si>
  <si>
    <t>Q1-3 2017</t>
  </si>
  <si>
    <t xml:space="preserve">Q1-2  2017 </t>
  </si>
  <si>
    <t>Q1 2017</t>
  </si>
  <si>
    <t>Pochodne instrumenty finansowe o charakterze handlowym</t>
  </si>
  <si>
    <t>Transakcje stopy procentowej</t>
  </si>
  <si>
    <t>Transakcje związane z kapitałowymi papierami wartościowymi</t>
  </si>
  <si>
    <t>Transakcje walutowe</t>
  </si>
  <si>
    <t xml:space="preserve">Dłużne i kapitałowe papiery wartościowe </t>
  </si>
  <si>
    <t>Dłużne papiery wartościowe</t>
  </si>
  <si>
    <t>Kapitałowe papiery wartościowe</t>
  </si>
  <si>
    <t>Zobowiązania z tytułu krótkiej sprzedaży</t>
  </si>
  <si>
    <t>Trading derivatives</t>
  </si>
  <si>
    <t>Interest rate operations</t>
  </si>
  <si>
    <t>Transactions on equity instruments</t>
  </si>
  <si>
    <t>FX operations</t>
  </si>
  <si>
    <t>Debt and equity securities</t>
  </si>
  <si>
    <t>Debt securities</t>
  </si>
  <si>
    <t>Equity securities:</t>
  </si>
  <si>
    <t>Short sale</t>
  </si>
  <si>
    <t>Aktywa finansowe przeznaczone do obrotu</t>
  </si>
  <si>
    <t>Razem aktywa finansowe</t>
  </si>
  <si>
    <t>Zobowiązania finansowe przeznaczone do obrotu</t>
  </si>
  <si>
    <t>Razem zobowiązania finansowe</t>
  </si>
  <si>
    <t>Financial assets held for trading</t>
  </si>
  <si>
    <t>Total financial assets</t>
  </si>
  <si>
    <t>Financial liabilities held for trading</t>
  </si>
  <si>
    <t>Total financial liabilities</t>
  </si>
  <si>
    <t>Instrumenty finansowe zabezpieczające wartość godziwą</t>
  </si>
  <si>
    <t>Instrumenty finansowe zabezpieczające przepływy pieniężne</t>
  </si>
  <si>
    <t>Razem zabezpieczające instrumenty finansowe</t>
  </si>
  <si>
    <t>Total hedging derivatives</t>
  </si>
  <si>
    <t>Pochodne instrumenty zabezpieczające - aktywa</t>
  </si>
  <si>
    <t>Pochodne instrumenty zabezpieczające - zobowiązania</t>
  </si>
  <si>
    <t>Derivatives hedging fair value</t>
  </si>
  <si>
    <t>Derivatives hedging cash flow</t>
  </si>
  <si>
    <t>Hedging derivatives - liabilities</t>
  </si>
  <si>
    <t>Hedging derivatives - assets</t>
  </si>
  <si>
    <t>Wynik na sprzedaży dłużnych inwestycyjnych aktywów finansowych wycenianych w wartości godziwej przez inne całkowite dochody</t>
  </si>
  <si>
    <t>Wynik na sprzedaży dłużnych inwestycyjnych aktywów finansowych obowiązkowo wycenianych w wartości godziwej przez wynik finansowy</t>
  </si>
  <si>
    <t>Razem wynik na instrumentach finansowych</t>
  </si>
  <si>
    <t>Zmiana wartości godziwej instrumentów zabezpieczających</t>
  </si>
  <si>
    <t>Zmiana wartości godziwej instrumentów zabezpieczanych</t>
  </si>
  <si>
    <t>Razem wynik na instrumentach zabezpieczających i zabezpieczanych</t>
  </si>
  <si>
    <t>Total profit (losses) on financial instruments</t>
  </si>
  <si>
    <t>Change in fair value of hedging instruments</t>
  </si>
  <si>
    <t>Change in fair value of underlying hedged positions</t>
  </si>
  <si>
    <t>Total profit (losses) on hedging and hedged instruments</t>
  </si>
  <si>
    <t>Wynik na sprzedaży instrumentów dłużnych dostępnych do sprzedaży</t>
  </si>
  <si>
    <t>Profit on sale of debt securities available for sale</t>
  </si>
  <si>
    <t xml:space="preserve">Wybrane dane pozabilansowe </t>
  </si>
  <si>
    <t xml:space="preserve">Selected off-balance sheet data </t>
  </si>
  <si>
    <t xml:space="preserve">tys. zł </t>
  </si>
  <si>
    <t>PLN k</t>
  </si>
  <si>
    <t xml:space="preserve">Należności od klientów wyceniane w zamortyzowanym koszcie </t>
  </si>
  <si>
    <t xml:space="preserve">Loans and advances to customers measured at amortised costs </t>
  </si>
  <si>
    <t xml:space="preserve">Koszyk 1 </t>
  </si>
  <si>
    <t xml:space="preserve">Wartość brutto </t>
  </si>
  <si>
    <t xml:space="preserve">Odpis na oczekiwane straty kredytowe </t>
  </si>
  <si>
    <t>Należności brutto razem</t>
  </si>
  <si>
    <t>Total gross receivables</t>
  </si>
  <si>
    <t xml:space="preserve">Należności netto od klientów wyceniane w zamortyzowanym koszcie </t>
  </si>
  <si>
    <t xml:space="preserve">Net loans and advances to customers measured at amortised costs </t>
  </si>
  <si>
    <t>Odpis aktualizacyjny z tytułu oczekiwanych strat kredytowych za cztery kolejne kwartały do średniego stanu wycenianych w zamortyzowanym koszcie należności kredytowych brutto od klientów (z końca poprzedniego roku i końca bieżącego okresu sprawozdawczego).</t>
  </si>
  <si>
    <t>Impairment allowances (for four consecutive quarters) to average gross loans and advances to customers (as at the end of the preceding year and the end of the current reporting period).</t>
  </si>
  <si>
    <t>Profit attributable to the parent’s shareholders (for four consecutive quarters) to average equity (as at the end of the preceding year and the end of the current reporting period), net of non-controlling interests, current period profit and the undistributed portion of the profit.</t>
  </si>
  <si>
    <t>Profit attributable to the parent’s shareholders (for four consecutive quarters) to average tangible equity (as at the end of the last year and the end of the current reporting period) defined as common equity attributable to the parent’s shareholders less revaluation reserve, current year profit, dividend, undistributed portion of the profit, intangible assets and goodwill.</t>
  </si>
  <si>
    <t>Profit attributable to the parent’s shareholders (for four consecutive quarters) to average total assets (as at the end of the previous year and the end of the current reporting period).</t>
  </si>
  <si>
    <t>The capital adequacy ratio was calculated on the basis of own funds and the total capital requirements established for the individual risk types by means of the standardised approach, in line with the CRD IV/CRR package.</t>
  </si>
  <si>
    <t>Tier 1 ratio is Tier 1 capital expressed as a percentage of risk weighted assets for credit, market and operational risk.</t>
  </si>
  <si>
    <t>Net profit for the period attributable to shareholders of the parent entity divided by the average weighted number of ordinary shares.</t>
  </si>
  <si>
    <t xml:space="preserve">Impairment allowance for expected credit losses </t>
  </si>
  <si>
    <t xml:space="preserve">Total impairment allowance for expecetd credit losses </t>
  </si>
  <si>
    <r>
      <t>2)</t>
    </r>
    <r>
      <rPr>
        <i/>
        <sz val="7"/>
        <color theme="1"/>
        <rFont val="Times New Roman"/>
        <family val="1"/>
        <charset val="238"/>
      </rPr>
      <t>    </t>
    </r>
  </si>
  <si>
    <r>
      <t>1)</t>
    </r>
    <r>
      <rPr>
        <i/>
        <sz val="7"/>
        <color theme="1"/>
        <rFont val="Times New Roman"/>
        <family val="1"/>
        <charset val="238"/>
      </rPr>
      <t>     </t>
    </r>
  </si>
  <si>
    <r>
      <rPr>
        <sz val="7"/>
        <color theme="1"/>
        <rFont val="Open Sans"/>
        <family val="2"/>
        <charset val="238"/>
      </rPr>
      <t xml:space="preserve">Aktywni klienci cyfrowi </t>
    </r>
    <r>
      <rPr>
        <vertAlign val="superscript"/>
        <sz val="7"/>
        <color theme="1"/>
        <rFont val="Open Sans"/>
        <family val="2"/>
        <charset val="238"/>
      </rPr>
      <t>2)</t>
    </r>
  </si>
  <si>
    <r>
      <t xml:space="preserve">Active digital customers </t>
    </r>
    <r>
      <rPr>
        <vertAlign val="superscript"/>
        <sz val="7"/>
        <color theme="1"/>
        <rFont val="Open Sans"/>
        <family val="2"/>
        <charset val="238"/>
      </rPr>
      <t>2)</t>
    </r>
  </si>
  <si>
    <r>
      <t xml:space="preserve">Klienci bankowości elektronicznej </t>
    </r>
    <r>
      <rPr>
        <vertAlign val="superscript"/>
        <sz val="7"/>
        <color theme="1"/>
        <rFont val="Open Sans"/>
        <family val="2"/>
        <charset val="238"/>
      </rPr>
      <t>1)</t>
    </r>
  </si>
  <si>
    <r>
      <t xml:space="preserve">Electronic banking customers </t>
    </r>
    <r>
      <rPr>
        <vertAlign val="superscript"/>
        <sz val="7"/>
        <color theme="1"/>
        <rFont val="Open Sans"/>
        <family val="2"/>
        <charset val="238"/>
      </rPr>
      <t>1)</t>
    </r>
  </si>
  <si>
    <t>Aktywa netto funduszy inwestycyjnych zarządzanych przez Santander Towarzystwo Funduszy Inwestycyjnych S.A.</t>
  </si>
  <si>
    <t>Net assets of mutual funds under management of Santander Towarzystwo Funduszy Inwestycyjnych S.A.</t>
  </si>
  <si>
    <t xml:space="preserve">Aktywni klienci bankowości mobilnej </t>
  </si>
  <si>
    <t xml:space="preserve">Active mobile banking customers  </t>
  </si>
  <si>
    <t>Koszty Bankowego Funduszu Gwarancyjnego</t>
  </si>
  <si>
    <t>Banking Guarantee Fund</t>
  </si>
  <si>
    <t>Fundusz przymusowej restrukturyzacji</t>
  </si>
  <si>
    <t>Resolution Fund</t>
  </si>
  <si>
    <t>Fundusz gwarancyjny</t>
  </si>
  <si>
    <t>Deposit Fund</t>
  </si>
  <si>
    <t>Q1-2 2019</t>
  </si>
  <si>
    <t xml:space="preserve">30.06.2019 </t>
  </si>
  <si>
    <t>Q1-4 2017</t>
  </si>
  <si>
    <t>31.03.2019</t>
  </si>
  <si>
    <t>30.06.2019</t>
  </si>
  <si>
    <t>Costs of VAT not deductible</t>
  </si>
  <si>
    <t>Prowizje od kredytów: w tym prowizje od faktoringu i pozostałe</t>
  </si>
  <si>
    <t>Credit commissions (including factoring and other commissions)</t>
  </si>
  <si>
    <t>Fund management fees</t>
  </si>
  <si>
    <t>Prowizje za zarządzanie</t>
  </si>
  <si>
    <t>Investment Banking Fees</t>
  </si>
  <si>
    <t>Current accounts &amp; money transfer</t>
  </si>
  <si>
    <t>Fx fees</t>
  </si>
  <si>
    <t>eBusiness &amp; payments</t>
  </si>
  <si>
    <t>Loan fees</t>
  </si>
  <si>
    <t>Insurance fees</t>
  </si>
  <si>
    <t>Rachunki bieżące i przelewy</t>
  </si>
  <si>
    <t>Prowizje z tytułu wymiany walut</t>
  </si>
  <si>
    <t>eBusiness i płatnosci</t>
  </si>
  <si>
    <t>Prowizje kredytowe</t>
  </si>
  <si>
    <t>Bankowość inwestycyjna</t>
  </si>
  <si>
    <t>Impairment loss on property, plant, equipment and intangible assets covered and not covered by financial lease agreements</t>
  </si>
  <si>
    <t>Prowizje od kredytów ( w tym prowizje od faktoringu i pozostałe)</t>
  </si>
  <si>
    <t xml:space="preserve">Equity securities </t>
  </si>
  <si>
    <t>30.09.2019</t>
  </si>
  <si>
    <t>Q1-3 2019</t>
  </si>
  <si>
    <t xml:space="preserve">30.09.2019 </t>
  </si>
  <si>
    <t>Wynik z tytułu wstępnego rozliczenia sprzedaży zorganizowanej części przedsiębiorstwa</t>
  </si>
  <si>
    <t>Aktywa stanowiące zabezpieczenie zobowiązań</t>
  </si>
  <si>
    <t>Assets pledged as collateral</t>
  </si>
  <si>
    <t>Odpisy z tytułu utraty wartości papierów wartościowych</t>
  </si>
  <si>
    <t>Impairment losses on securities</t>
  </si>
  <si>
    <t>Koszty składek z tytułu Pracowniczych Planów Kapitałowych</t>
  </si>
  <si>
    <t>Cost of contributions to Employee Capital Plans</t>
  </si>
  <si>
    <t>Zobowiązań wobec klientów indywidualnych</t>
  </si>
  <si>
    <t xml:space="preserve">Zobowiązań wobec podmiotów gospodarczych </t>
  </si>
  <si>
    <t>Zobowiązań wobec sektora budżetowego</t>
  </si>
  <si>
    <t>Zobowiązań wobec banków</t>
  </si>
  <si>
    <t>Liabilities to individuals</t>
  </si>
  <si>
    <t>Liabilities to enterprises</t>
  </si>
  <si>
    <t>Liabilities to public sector</t>
  </si>
  <si>
    <t>Liabilities to banks</t>
  </si>
  <si>
    <t xml:space="preserve">Loans and advances to enterprises and leasing agreements </t>
  </si>
  <si>
    <t>Należności od podmiotów gospodarczych i z tytułu leasingu</t>
  </si>
  <si>
    <t>kwota korekty</t>
  </si>
  <si>
    <t>bilans</t>
  </si>
  <si>
    <t xml:space="preserve">Dłużnych papierów wartościowych </t>
  </si>
  <si>
    <t xml:space="preserve">Debt securities </t>
  </si>
  <si>
    <t>Consulting and advisory fees</t>
  </si>
  <si>
    <t>Total general and administrative expenses</t>
  </si>
  <si>
    <t>Zmiana wartości godziwej należności kredytowych obowiązkowo wycenianych w wartości godziwej przez wynik finansowy</t>
  </si>
  <si>
    <t>31.12.2019</t>
  </si>
  <si>
    <t xml:space="preserve">31.12.2019 </t>
  </si>
  <si>
    <t>Q1-4 2019</t>
  </si>
  <si>
    <t xml:space="preserve">Wynik odsetkowy netto za rok obrotowy (bez przychodów odsetkowych z portfela dłużnych papierów wartościowych przeznaczonych do obrotu oraz z pozostałych ekspozycji związanych z działalnością handlową) przez średnią wartość aktywów oprocentowanych netto z końca kolejnych kwartałów począwszy od końca roku poprzedzającego analizowany rok obrotowy (bez aktywów finansowych przeznaczonych do obrotu, pochodnych instrumentów zabezpieczających, pozostałych ekspozycji związanych z działalnością handlową i pozostałych należności od klientów). </t>
  </si>
  <si>
    <t xml:space="preserve">Net interest income for an accounting year (excluding interest income from the portfolio of debt securities held for trading and other exposures related to trading) to average net earning assets as at the end of subsequent quarters after the end of the year preceding the accounting year (excluding financial assets held for trading, hedging derivatives, other exposures related to trading and other loans and advances to customers). </t>
  </si>
  <si>
    <t xml:space="preserve">Gross loans and advances to customers classified to stage 3 and POCI exposures to the portfolio of gross loans and advances to customers measured at amortised cost at the end of the reporting period (calculation in use from Q1 2018). </t>
  </si>
  <si>
    <t xml:space="preserve">Odpisy aktualizacyjne na wyceniane w zamortyzowanym koszcie należności od klientów zakwalifikowane do koszyka 3 oraz na ekspozycje z koszyka POCI przez wartość brutto tych należności na koniec okresu sprawozdawczego. </t>
  </si>
  <si>
    <t>Impairment allowances for loans and advances to customers measured at amortised cost which are classified to stage 3 and POCI exposures to gross value of such loans and advances at the end of the reporting period.</t>
  </si>
  <si>
    <t>Zysk za okres należny udziałowcom jednostki dominującej za dany okres przez średnią ważoną liczbę akcji zwykłych.</t>
  </si>
  <si>
    <t>Walutowe operacje międzybankowe oraz pozostałe handlowe dochody z transakcji walutowych</t>
  </si>
  <si>
    <t>I Q 2020</t>
  </si>
  <si>
    <t xml:space="preserve">Pochodne instrumenty finansowe </t>
  </si>
  <si>
    <t>Q1 2020</t>
  </si>
  <si>
    <t>II Q 2020</t>
  </si>
  <si>
    <t xml:space="preserve">Odpisy netto z tytułu oczekiwanych strat kredytowych na należności wyceniane w zamortyzowanym koszcie </t>
  </si>
  <si>
    <t xml:space="preserve">Impairment allowances for expected credit losses on loans and advances measured at amortised cost </t>
  </si>
  <si>
    <r>
      <t>Stanowiska zewnętrzne i Strefy Santander</t>
    </r>
    <r>
      <rPr>
        <vertAlign val="superscript"/>
        <sz val="7"/>
        <color theme="1"/>
        <rFont val="Open Sans"/>
        <family val="2"/>
        <charset val="238"/>
      </rPr>
      <t xml:space="preserve"> 3)</t>
    </r>
  </si>
  <si>
    <r>
      <t xml:space="preserve">Off-site locations and Santander Zones </t>
    </r>
    <r>
      <rPr>
        <vertAlign val="superscript"/>
        <sz val="7"/>
        <color theme="1"/>
        <rFont val="Open Sans"/>
        <family val="2"/>
        <charset val="238"/>
      </rPr>
      <t>3)</t>
    </r>
  </si>
  <si>
    <t xml:space="preserve">Małe akwizycyjne jednostki Santander Bank Polska S.A. są raportowane odrębnie od końca 2019 r. </t>
  </si>
  <si>
    <r>
      <t xml:space="preserve">Aktywa netto funduszy inwestycyjnych </t>
    </r>
    <r>
      <rPr>
        <vertAlign val="superscript"/>
        <sz val="7"/>
        <color theme="1"/>
        <rFont val="Open Sans"/>
        <family val="2"/>
        <charset val="238"/>
      </rPr>
      <t>4)</t>
    </r>
  </si>
  <si>
    <r>
      <t xml:space="preserve">Net assets in mutual funds </t>
    </r>
    <r>
      <rPr>
        <vertAlign val="superscript"/>
        <sz val="7"/>
        <color theme="1"/>
        <rFont val="Open Sans"/>
        <family val="2"/>
        <charset val="238"/>
      </rPr>
      <t>4)</t>
    </r>
  </si>
  <si>
    <t xml:space="preserve"> - equity securities measured at fair value through profit and loss</t>
  </si>
  <si>
    <t>- kapitałowe inwestycyjne aktywa finansowe wyceniane w wartości godziwej przez wynik finansowy</t>
  </si>
  <si>
    <t>III Q 2020</t>
  </si>
  <si>
    <t>Change in fair value of financial securities mandatorily measured at fair value through profit or loss</t>
  </si>
  <si>
    <t>Kapitałowe inwestycyjne aktywa finansowe wyceniane w wartości godziwej przez 
wynik finansowy</t>
  </si>
  <si>
    <t>Equity securities measured at fair value through profit and loss</t>
  </si>
  <si>
    <t xml:space="preserve">Q1-2 2020 </t>
  </si>
  <si>
    <t xml:space="preserve">Q1-3 2020 </t>
  </si>
  <si>
    <t xml:space="preserve">Zarejestrowani klienci bankowości internetowej i mobilnej Santander Bank Polska S.A. 
Od III kw. 2020 r. prezentowane dane uwzględniają także klientów Santander Consumer Bank S.A., którzy podpisali umowę o dostęp do usług bankowości elektronicznej. </t>
  </si>
  <si>
    <t xml:space="preserve">Aktywni klienci bankowości elektronicznej Santander Bank Polska S.A., którzy w ostatnim miesiącu okresu sprawozdawczego przynajmniej raz zalogowali się do serwisu internetowego lub mobilnego albo sprawdzili za jego pośrednictwem saldo bez logowania. 
Od III kw. 2020 r. prezentowane dane uwzględniają klientów Santander Consumer Bank S.A. spełniajcych ww. kryteria.  </t>
  </si>
  <si>
    <t xml:space="preserve">Active customers of electronic banking services of Santander Bank Polska S.A. who at least once in the last month of the current reporting period used the internet banking or mobile service, or checked their account balance without logging in.
From Q3 2020 the stated data include customers of Santander Consumer Bank S.A. who meet the relevant criteria. </t>
  </si>
  <si>
    <t xml:space="preserve">Small acquisition units are reported separately, starting from end-2019 </t>
  </si>
  <si>
    <t>Registered customers of internet and mobile banking services of Santander Bank Polska S.A. 
Starting from Q3 2020, the stated data include customers of Santander Consumer Bank S.A. who signed an electronic banking services agreements.</t>
  </si>
  <si>
    <t xml:space="preserve">Należności brutto od klientów zakwalifikowane do koszyka 3 i ekspozycji POCI przez wyceniany w zamortyzowanym koszcie portfel należności brutto od klientów na koniec okresu sprawozdawczego (kalkulacja obowiązująca   od I kw. 2018 r.). </t>
  </si>
  <si>
    <t xml:space="preserve">Podstawowe dane niefinansowe Grupy Santander Bank Polska S.A. </t>
  </si>
  <si>
    <t>IV Q 2020</t>
  </si>
  <si>
    <t>kredyty i pożyczki od instytucji finansowych</t>
  </si>
  <si>
    <t>Charge of provisions for legal risk portfolio</t>
  </si>
  <si>
    <t>1Q 2021</t>
  </si>
  <si>
    <t>I Q 2021</t>
  </si>
  <si>
    <t>commissions card (debit cards and pre-paid)</t>
  </si>
  <si>
    <t xml:space="preserve">Prowizje kartowe (karty debetowe i pre-paid) </t>
  </si>
  <si>
    <t>Usługi elektroniczne i płatnicze</t>
  </si>
  <si>
    <t>`</t>
  </si>
  <si>
    <t>- credits and loans from financial institution</t>
  </si>
  <si>
    <t>Koszty zabezpieczenia</t>
  </si>
  <si>
    <t>Koszty utrzymania budynków</t>
  </si>
  <si>
    <t>Transmisja danych</t>
  </si>
  <si>
    <t>Koszty z tytułu podatku VAT nie podlegającego odliczeniu</t>
  </si>
  <si>
    <t>Prowizje kartowe (karty debetowe)</t>
  </si>
  <si>
    <t xml:space="preserve">Prowizje kartowe (karty debetowe) </t>
  </si>
  <si>
    <t>Rozwiązania rezerw na ryzyko prawne</t>
  </si>
  <si>
    <t>Release of provisions for legal risk</t>
  </si>
  <si>
    <t xml:space="preserve"> - debt investment securities measured at amortised cost</t>
  </si>
  <si>
    <t>Equity attributable to owners of parent entity</t>
  </si>
  <si>
    <t xml:space="preserve">Dłużne inwestycyjne aktywa finansowe wyceniane w zamortyzowanym koszcie </t>
  </si>
  <si>
    <t>Zawiązania rezerw na ryzyko prawne*</t>
  </si>
  <si>
    <t>Odpisy z tytułu utraty wartości rzeczowych aktywów trwałych i wartości niematerialnych objętych umowami leasingu oraz innych aktywów trwałych</t>
  </si>
  <si>
    <t>Aktywa trwałe zaklasyfikowane jako przeznaczone do sprzedaży</t>
  </si>
  <si>
    <t>Fixed assets classified as held for sale</t>
  </si>
  <si>
    <t>attributable to owners of the parent entity</t>
  </si>
  <si>
    <t>akcjonariusze jednostki dominującej</t>
  </si>
  <si>
    <t>Impairment allowances for expected credit losses</t>
  </si>
  <si>
    <t>Odpisy netto z tytułu oczekiwanych strat kredytowych</t>
  </si>
  <si>
    <t xml:space="preserve">Net gains on sale of equity securities measured at fair value through profit or loss </t>
  </si>
  <si>
    <t xml:space="preserve">Net gains on sale of debt securities measured at fair value through profit or loss </t>
  </si>
  <si>
    <t>Wynik na sprzedaży kapitałowych inwestycyjnych aktywów finansowych wycenianych w wartości godziwej przez wynik finansowy</t>
  </si>
  <si>
    <t>Wynik na sprzedaży dłużnych  aktywów finansowych obowiązkowo wycenianych w wartości godziwej przez wynik finansowy</t>
  </si>
  <si>
    <t>Gain on the preliminary settlement of the sale of an organized part of enterprise</t>
  </si>
  <si>
    <t>Gains on sale of services</t>
  </si>
  <si>
    <t>Gain on sales or liquidation of fixed assets, intangible assets and assets for disposal</t>
  </si>
  <si>
    <t>Zawiązania rezerw na sprawy sporne oraz inne aktywa*</t>
  </si>
  <si>
    <t>Rozwiązania rezerw na sprawy sporne oraz inne aktywa</t>
  </si>
  <si>
    <t>Net gains on sale of debt securities measured at fair value through other comprehensive income</t>
  </si>
  <si>
    <t>Net gains (losses) on sale of debt securities mandatorily measured at fair value through profit or loss</t>
  </si>
  <si>
    <t>Zmiana wartości godziwej inwestycyjnych aktywów finansowych obowiązkowo wycenianych w wartości godziwej przez wynik finansowy</t>
  </si>
  <si>
    <t>Net gains on sale of equity securities measured at fair value through profit and loss</t>
  </si>
  <si>
    <t>Deffered tax liability</t>
  </si>
  <si>
    <t>1Q 2022</t>
  </si>
  <si>
    <t>Koszty ryzyka prawnego kredytów hipotecznych w walutach obcych</t>
  </si>
  <si>
    <t xml:space="preserve">Cost of legal risk associated with foreign currency mortgage loans </t>
  </si>
  <si>
    <t>Debt investment securities measured at amortised cost</t>
  </si>
  <si>
    <t>I Q 2022</t>
  </si>
  <si>
    <t>Przychody o charakterze zbliżonym do odsetek z tytułu leasingu finansowego</t>
  </si>
  <si>
    <t>Income similar to interest on finance leases</t>
  </si>
  <si>
    <t>- z tytułu leasingu finansowego</t>
  </si>
  <si>
    <t>- from finance leases</t>
  </si>
  <si>
    <t xml:space="preserve">Należności od podmiotów gospodarczych </t>
  </si>
  <si>
    <t xml:space="preserve">Loans and advances to enterprises </t>
  </si>
  <si>
    <t xml:space="preserve">Zarejestrowani klienci bankowości internetowej i mobilnej Santander Bank Polska S.A. od III kw. 2020 r.  prezentowani są łącznie z klientami 
Santander Consumer Bank S.A. posiadającymi umowę o dostęp do usług bankowości elektronicznej i aktywny produkt.  </t>
  </si>
  <si>
    <t xml:space="preserve">Registered customers of internet and mobile banking services of Santander Bank Polska S.A. Starting from Q3 2020, the stated data include customers of Santander Consumer Bank S.A. who signed an electronic banking services agreements and are active users of a banking product. </t>
  </si>
  <si>
    <t xml:space="preserve">Aktywni klienci bankowości elektronicznej Santander Bank Polska S.A. i Santander Consumer Bank S.A., którzy w ostatnim miesiącu okresu sprawozdawczego przynajmniej raz zalogowali się do serwisu internetowego lub mobilnego, bądż też sprawdzili za jego pośrednictwem saldo bez logowania. 
Od III kw. 2020 r. zaprezentowane dane uwzględniają klientów Santander Consumer Bank S.A. spełniających ww. kryteria.  </t>
  </si>
  <si>
    <t xml:space="preserve">Małe akwizycyjne jednostki Santander Bank Polska S.A. raportowane są odrębnie od końca 2019 r. </t>
  </si>
  <si>
    <t xml:space="preserve">Small acquisition units are reported separately, starting from end-2019. </t>
  </si>
  <si>
    <t>Q1 2021</t>
  </si>
  <si>
    <t xml:space="preserve">Zannualizowany w ujęciu narastającym wynik odsetkowy netto (bez przychodów odsetkowych z portfela dłużnych papierów wartościowych przeznaczonych do obrotu oraz z pozostałych ekspozycji związanych z działalnością handlową) przez średnią wartość aktywów oprocentowanych netto z końca kolejnych kwartałów począwszy od końca roku poprzedzającego analizowany rok obrotowy (bez aktywów finansowych przeznaczonych do obrotu, pochodnych instrumentów zabezpieczających, pozostałych ekspozycji związanych z działalnością handlową i pozostałych należności od klientów). </t>
  </si>
  <si>
    <t>Net interest income annualised on a year-to-date basis (excluding interest income from the portfolio of debt securities held for trading and other exposures related to trading) to average net earning assets as at the end of consecutive quarters after the end of the year preceding a given accounting year (excluding financial assets held for trading, hedging derivatives, other exposures related to trading and other loans and advances to customers).</t>
  </si>
  <si>
    <t xml:space="preserve">Należności brutto od klientów zakwalifikowane do koszyka 3 i ekspozycji POCI przez wyceniany w zamortyzowanym koszcie portfel należności brutto od klientów na koniec okresu sprawozdawczego (kalkulacja obowiązująca od I kw. 2018 r.). </t>
  </si>
  <si>
    <t>ECL allowances (for four consecutive quarters) to average gross loans and advances to customers (as at the end of the preceding year and the end of the current reporting period).</t>
  </si>
  <si>
    <t>Profit attributable to the parent’s shareholders (for four consecutive quarters) to average tangible equity (as at the end of the current reporting period and the end of the previous year) defined as common equity attributable to the parent’s shareholders less revaluation reserve, current year profit, dividend, undistributed portion of the profit, intangible assets and goodwill.</t>
  </si>
  <si>
    <t xml:space="preserve">Kalkulacja współczynnika kapitałowego uwzględnia fundusze własne oraz całkowity wymóg kapitałowy wyznaczony przy zastosowaniu metody standardowej dla poszczególnych rodzajów ryzyka zgodnie z przepisami  CRR i CRR II.  Wskażniki kapitałowe w okresach oznaczonych gwiazdką obejmują zyski zaliczone do funduszy własnych na podstawie decyzji NBP. </t>
  </si>
  <si>
    <t xml:space="preserve">The capital adequacy ratio was calculated on the basis of own funds and the total capital requirements established for the individual risk types by means of the standardised approach, in line with CRR and CRR II.  Capital ratios for periods indicated with an asterisk take account of profits allocated to own funds based on the NBP decision.  </t>
  </si>
  <si>
    <t xml:space="preserve">Współczynnik kapitału Tier I liczony jako iloraz kapitału Tier I i aktywów ważonych ryzykiem dla ryzyka kredytowego (w tym ryzyka kredytowego kontrahenta i CVA), rynkowego i operacyjnego. Wskażniki kapitałowe w okresach oznaczonych gwiazdką obejmują zyski zaliczone do funduszy własnych na podstawie decyzji NBP. </t>
  </si>
  <si>
    <t xml:space="preserve">Tier 1 capital ratio calculated as a quotient of Tier 1 capital and risk-weighted assets for credit risk (including counterparty and CVA risk) and market and operational risk. Wskażniki kapitałowe w okresach oznaczonych gwiazdką obejmują zyski zaliczone do funduszy własnych na podstawie decyzji NBP. </t>
  </si>
  <si>
    <t>Zysk należny udziałowcom jednostki dominującej za dany okres przez średnią ważoną liczbę akcji zwykłych.</t>
  </si>
  <si>
    <t>*</t>
  </si>
  <si>
    <t xml:space="preserve">Wskażniki kapitałowe w okresach oznaczonych gwiazdką obejmują zyski zaliczone do funduszy własnych na podstawie decyzji NBP. </t>
  </si>
  <si>
    <t xml:space="preserve">Capital ratios for periods indicated with an asterisk take account of profits allocated to own funds based on the NBP decision.  </t>
  </si>
  <si>
    <r>
      <t xml:space="preserve">Marża odsetkowa netto </t>
    </r>
    <r>
      <rPr>
        <vertAlign val="superscript"/>
        <sz val="8"/>
        <rFont val="Open Sans"/>
        <family val="2"/>
        <charset val="238"/>
      </rPr>
      <t xml:space="preserve">1) </t>
    </r>
  </si>
  <si>
    <r>
      <t>NPL ratio</t>
    </r>
    <r>
      <rPr>
        <vertAlign val="superscript"/>
        <sz val="8"/>
        <rFont val="Open Sans"/>
        <family val="2"/>
        <charset val="238"/>
      </rPr>
      <t xml:space="preserve"> 2)</t>
    </r>
  </si>
  <si>
    <r>
      <t>Wskaźnik kosztu ryzyka kredytowego</t>
    </r>
    <r>
      <rPr>
        <vertAlign val="superscript"/>
        <sz val="8"/>
        <rFont val="Open Sans"/>
        <family val="2"/>
        <charset val="238"/>
      </rPr>
      <t xml:space="preserve"> 4)</t>
    </r>
  </si>
  <si>
    <r>
      <t xml:space="preserve">Credit risk ratio </t>
    </r>
    <r>
      <rPr>
        <vertAlign val="superscript"/>
        <sz val="8"/>
        <rFont val="Open Sans"/>
        <family val="2"/>
        <charset val="238"/>
      </rPr>
      <t>4)</t>
    </r>
  </si>
  <si>
    <r>
      <t xml:space="preserve">ROTE </t>
    </r>
    <r>
      <rPr>
        <vertAlign val="superscript"/>
        <sz val="8"/>
        <rFont val="Open Sans"/>
        <family val="2"/>
        <charset val="238"/>
      </rPr>
      <t>6)</t>
    </r>
  </si>
  <si>
    <r>
      <t>ROA (zwrot z aktywów)</t>
    </r>
    <r>
      <rPr>
        <vertAlign val="superscript"/>
        <sz val="8"/>
        <rFont val="Open Sans"/>
        <family val="2"/>
        <charset val="238"/>
      </rPr>
      <t xml:space="preserve"> 7) </t>
    </r>
  </si>
  <si>
    <t>Wynik z tytułu zaprzestania ujmowania instrumentów finansowych wycenianych w zamortyzowanym koszcie</t>
  </si>
  <si>
    <t>Gains(losses) on derecognition of financial instruments measured at amortised cost</t>
  </si>
  <si>
    <t>Q1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</si>
</sst>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1">
    <numFmt numFmtId="6" formatCode="#,##0\ &quot;zł&quot;;[Red]\-#,##0\ &quot;zł&quot;"/>
    <numFmt numFmtId="41" formatCode="_-* #,##0_-;\-* #,##0_-;_-* &quot;-&quot;_-;_-@_-"/>
    <numFmt numFmtId="44" formatCode="_-* #,##0.00\ &quot;zł&quot;_-;\-* #,##0.00\ &quot;zł&quot;_-;_-* &quot;-&quot;??\ &quot;zł&quot;_-;_-@_-"/>
    <numFmt numFmtId="43" formatCode="_-* #,##0.00_-;\-* #,##0.00_-;_-* &quot;-&quot;??_-;_-@_-"/>
    <numFmt numFmtId="164" formatCode="_ * #,##0.00_)_ ;_ * \(#,##0.00\)_ ;_ * &quot;-&quot;??_)_ ;_ @_ "/>
    <numFmt numFmtId="165" formatCode="_-* #,##0.00\ _z_ł_-;\-* #,##0.00\ _z_ł_-;_-* &quot;-&quot;??\ _z_ł_-;_-@_-"/>
    <numFmt numFmtId="166" formatCode="_(* #\ ###\ ##0_);_(* \(#\ ###\ ##0\);_(* &quot;-&quot;_);_(@_)"/>
    <numFmt numFmtId="167" formatCode="_(* #\ ###\ ##0_);_(* \(#\ ##0\);_(* &quot;-&quot;_);_(@_)"/>
    <numFmt numFmtId="168" formatCode="_-* #,##0\ _z_ł_-;\-* #,##0\ _z_ł_-;_-* &quot;-&quot;??\ _z_ł_-;_-@_-"/>
    <numFmt numFmtId="169" formatCode="0.0%"/>
    <numFmt numFmtId="170" formatCode="_-* #,##0_-;\-* #,##0_-;_-* &quot;-&quot;??_-;_-@_-"/>
    <numFmt numFmtId="171" formatCode="#,##0;\(#,##0\);&quot;-&quot;;@"/>
    <numFmt numFmtId="172" formatCode="_ * #,##0.00_ ;_ * \-#,##0.00_ ;_ * &quot;-&quot;??_ ;_ @_ "/>
    <numFmt numFmtId="173" formatCode="&quot;$&quot;#,##0_);[Red]\(&quot;$&quot;#,##0\)"/>
    <numFmt numFmtId="174" formatCode="_(&quot;$&quot;* #,##0.00_);_(&quot;$&quot;* \(#,##0.00\);_(&quot;$&quot;* &quot;-&quot;??_);_(@_)"/>
    <numFmt numFmtId="175" formatCode="_(* #,##0.0_);_(* \(#,##0.0\);_(* &quot;-&quot;??_);_(@_)"/>
    <numFmt numFmtId="176" formatCode="_-* #,##0.000\ _z_ł_-;\-* #,##0.000\ _z_ł_-;_-* &quot;-&quot;??\ _z_ł_-;_-@_-"/>
    <numFmt numFmtId="177" formatCode="_(&quot;$&quot;* #,##0_);_(&quot;$&quot;* \(#,##0\);_(&quot;$&quot;* &quot;-&quot;_);_(@_)"/>
    <numFmt numFmtId="178" formatCode="0.00000%"/>
    <numFmt numFmtId="179" formatCode="_([$€]* #,##0.00_);_([$€]* \(#,##0.00\);_([$€]* &quot;-&quot;??_);_(@_)"/>
    <numFmt numFmtId="180" formatCode="#,##0;[Red]\(#,##0\);[Blue]0"/>
    <numFmt numFmtId="181" formatCode="_(&quot;$&quot;\ * #,##0.00_);_(&quot;$&quot;\ * \(#,##0.00\);_(&quot;$&quot;\ * &quot;-&quot;??_);_(@_)"/>
    <numFmt numFmtId="182" formatCode="_-&quot;$&quot;* #,##0_-;\-&quot;$&quot;* #,##0_-;_-&quot;$&quot;* &quot;-&quot;_-;_-@_-"/>
    <numFmt numFmtId="183" formatCode="_-&quot;$&quot;* #,##0.00_-;\-&quot;$&quot;* #,##0.00_-;_-&quot;$&quot;* &quot;-&quot;??_-;_-@_-"/>
    <numFmt numFmtId="184" formatCode="#,##0.00;[Red]\(#,##0.00\)"/>
    <numFmt numFmtId="185" formatCode="0.00%;[Red]\(0.00\)%"/>
    <numFmt numFmtId="186" formatCode="_-* #,##0.00\ [$€-1]_-;\-* #,##0.00\ [$€-1]_-;_-* &quot;-&quot;??\ [$€-1]_-"/>
    <numFmt numFmtId="187" formatCode="#,##0_ ;[Red]\-#,##0\ "/>
    <numFmt numFmtId="188" formatCode="_-&quot;$&quot;\ * #,##0.00_-;\-&quot;$&quot;\ * #,##0.00_-;_-&quot;$&quot;\ * &quot;-&quot;??_-;_-@_-"/>
    <numFmt numFmtId="189" formatCode="0.00000000_);\(0.00000000\)"/>
    <numFmt numFmtId="190" formatCode="mmmmm\ yyyy"/>
  </numFmts>
  <fonts count="199">
    <font>
      <sz val="11"/>
      <color theme="1"/>
      <name val="Calibri"/>
      <family val="2"/>
      <charset val="238"/>
      <scheme val="minor"/>
    </font>
    <font>
      <sz val="11"/>
      <color theme="1"/>
      <name val="Santander Text"/>
      <family val="2"/>
      <charset val="238"/>
    </font>
    <font>
      <sz val="11"/>
      <color indexed="8"/>
      <name val="Calibri"/>
      <family val="2"/>
      <charset val="238"/>
    </font>
    <font>
      <sz val="10"/>
      <name val="Arial"/>
      <family val="2"/>
      <charset val="238"/>
    </font>
    <font>
      <sz val="10"/>
      <name val="Arial CE"/>
      <charset val="238"/>
    </font>
    <font>
      <sz val="10"/>
      <name val="Helv"/>
      <charset val="238"/>
    </font>
    <font>
      <sz val="10"/>
      <name val="Courier"/>
      <family val="1"/>
      <charset val="238"/>
    </font>
    <font>
      <b/>
      <sz val="14"/>
      <color indexed="18"/>
      <name val="Verdana"/>
      <family val="2"/>
    </font>
    <font>
      <b/>
      <sz val="10"/>
      <color indexed="18"/>
      <name val="Verdana"/>
      <family val="2"/>
      <charset val="238"/>
    </font>
    <font>
      <sz val="10"/>
      <name val="Tahoma"/>
      <family val="2"/>
      <charset val="238"/>
    </font>
    <font>
      <sz val="11"/>
      <color indexed="8"/>
      <name val="Calibri"/>
      <family val="2"/>
      <charset val="238"/>
    </font>
    <font>
      <sz val="10"/>
      <name val="Courier"/>
      <family val="3"/>
    </font>
    <font>
      <sz val="11"/>
      <color indexed="8"/>
      <name val="Czcionka tekstu podstawowego"/>
      <family val="2"/>
      <charset val="238"/>
    </font>
    <font>
      <sz val="10"/>
      <color indexed="8"/>
      <name val="Calibri"/>
      <family val="2"/>
      <charset val="238"/>
    </font>
    <font>
      <sz val="11"/>
      <color theme="1"/>
      <name val="Calibri"/>
      <family val="2"/>
      <charset val="238"/>
      <scheme val="minor"/>
    </font>
    <font>
      <sz val="11"/>
      <color theme="1"/>
      <name val="Calibri"/>
      <family val="2"/>
      <charset val="238"/>
    </font>
    <font>
      <b/>
      <sz val="8"/>
      <color theme="1"/>
      <name val="Open Sans"/>
      <family val="2"/>
      <charset val="238"/>
    </font>
    <font>
      <sz val="8"/>
      <name val="Open Sans"/>
      <family val="2"/>
      <charset val="238"/>
    </font>
    <font>
      <b/>
      <sz val="8"/>
      <color rgb="FFCC0000"/>
      <name val="Open Sans"/>
      <family val="2"/>
      <charset val="238"/>
    </font>
    <font>
      <b/>
      <sz val="8"/>
      <name val="Open Sans"/>
      <family val="2"/>
      <charset val="238"/>
    </font>
    <font>
      <b/>
      <sz val="8"/>
      <color rgb="FFEC0000"/>
      <name val="Open Sans"/>
      <family val="2"/>
      <charset val="238"/>
    </font>
    <font>
      <i/>
      <sz val="8"/>
      <name val="Open Sans"/>
      <family val="2"/>
      <charset val="238"/>
    </font>
    <font>
      <b/>
      <sz val="11"/>
      <color theme="1"/>
      <name val="Calibri"/>
      <family val="2"/>
      <charset val="238"/>
      <scheme val="minor"/>
    </font>
    <font>
      <b/>
      <sz val="9"/>
      <name val="Open Sans"/>
      <family val="2"/>
      <charset val="238"/>
    </font>
    <font>
      <b/>
      <sz val="9"/>
      <color rgb="FFCC0000"/>
      <name val="Open Sans"/>
      <family val="2"/>
      <charset val="238"/>
    </font>
    <font>
      <sz val="9"/>
      <color theme="1"/>
      <name val="Open Sans"/>
      <family val="2"/>
      <charset val="238"/>
    </font>
    <font>
      <b/>
      <sz val="9"/>
      <color theme="1"/>
      <name val="Open Sans"/>
      <family val="2"/>
      <charset val="238"/>
    </font>
    <font>
      <sz val="9"/>
      <name val="Open Sans"/>
      <family val="2"/>
      <charset val="238"/>
    </font>
    <font>
      <i/>
      <sz val="9"/>
      <color theme="1"/>
      <name val="Open Sans"/>
      <family val="2"/>
      <charset val="238"/>
    </font>
    <font>
      <i/>
      <sz val="9"/>
      <name val="Open Sans"/>
      <family val="2"/>
      <charset val="238"/>
    </font>
    <font>
      <sz val="10"/>
      <color theme="1"/>
      <name val="Open Sans"/>
      <family val="2"/>
      <charset val="238"/>
    </font>
    <font>
      <b/>
      <sz val="9"/>
      <color rgb="FFEC0000"/>
      <name val="Open Sans"/>
      <family val="2"/>
      <charset val="238"/>
    </font>
    <font>
      <sz val="9"/>
      <color rgb="FFEC0000"/>
      <name val="Open Sans"/>
      <family val="2"/>
      <charset val="238"/>
    </font>
    <font>
      <sz val="9"/>
      <color theme="0"/>
      <name val="Open Sans"/>
      <family val="2"/>
      <charset val="238"/>
    </font>
    <font>
      <i/>
      <sz val="9"/>
      <color theme="0"/>
      <name val="Open Sans"/>
      <family val="2"/>
      <charset val="238"/>
    </font>
    <font>
      <b/>
      <sz val="8"/>
      <color rgb="FFCC0000"/>
      <name val="Open Sans"/>
      <family val="2"/>
      <charset val="238"/>
    </font>
    <font>
      <b/>
      <sz val="8"/>
      <name val="Open Sans"/>
      <family val="2"/>
      <charset val="238"/>
    </font>
    <font>
      <sz val="8"/>
      <name val="Open Sans"/>
      <family val="2"/>
      <charset val="238"/>
    </font>
    <font>
      <b/>
      <sz val="8"/>
      <color rgb="FFEC0000"/>
      <name val="Open Sans"/>
      <family val="2"/>
      <charset val="238"/>
    </font>
    <font>
      <sz val="8"/>
      <color rgb="FFEC0000"/>
      <name val="Open Sans"/>
      <family val="2"/>
      <charset val="238"/>
    </font>
    <font>
      <sz val="9"/>
      <color theme="1"/>
      <name val="Open Sans"/>
      <family val="2"/>
      <charset val="238"/>
    </font>
    <font>
      <b/>
      <sz val="9"/>
      <color rgb="FFC00000"/>
      <name val="Open Sans"/>
      <family val="2"/>
      <charset val="238"/>
    </font>
    <font>
      <b/>
      <sz val="9"/>
      <color theme="1"/>
      <name val="Open Sans"/>
      <family val="2"/>
      <charset val="238"/>
    </font>
    <font>
      <sz val="9"/>
      <name val="Open Sans"/>
      <family val="2"/>
      <charset val="238"/>
    </font>
    <font>
      <b/>
      <sz val="8"/>
      <color rgb="FFFF0000"/>
      <name val="Open Sans"/>
      <family val="2"/>
      <charset val="238"/>
    </font>
    <font>
      <b/>
      <sz val="10"/>
      <color rgb="FFCC0000"/>
      <name val="Open Sans"/>
      <family val="2"/>
      <charset val="238"/>
    </font>
    <font>
      <sz val="9"/>
      <color theme="0" tint="-0.249977111117893"/>
      <name val="Open Sans"/>
      <family val="2"/>
      <charset val="238"/>
    </font>
    <font>
      <sz val="8"/>
      <color theme="1"/>
      <name val="Open Sans"/>
      <family val="2"/>
      <charset val="238"/>
    </font>
    <font>
      <b/>
      <sz val="8"/>
      <color rgb="FFC00000"/>
      <name val="Open Sans"/>
      <family val="2"/>
      <charset val="238"/>
    </font>
    <font>
      <i/>
      <sz val="8"/>
      <color theme="1"/>
      <name val="Open Sans"/>
      <family val="2"/>
      <charset val="238"/>
    </font>
    <font>
      <sz val="8"/>
      <name val="Swis721CnEU"/>
      <charset val="238"/>
    </font>
    <font>
      <sz val="11"/>
      <color theme="1"/>
      <name val="Calibri"/>
      <family val="2"/>
      <scheme val="minor"/>
    </font>
    <font>
      <vertAlign val="superscript"/>
      <sz val="8"/>
      <name val="Open Sans"/>
      <family val="2"/>
      <charset val="238"/>
    </font>
    <font>
      <i/>
      <sz val="6"/>
      <color theme="1"/>
      <name val="Open Sans"/>
      <family val="2"/>
      <charset val="238"/>
    </font>
    <font>
      <sz val="11"/>
      <color theme="1"/>
      <name val="Open Sans"/>
      <family val="2"/>
      <charset val="238"/>
    </font>
    <font>
      <b/>
      <sz val="7"/>
      <color rgb="FFC00000"/>
      <name val="Open Sans"/>
      <family val="2"/>
      <charset val="238"/>
    </font>
    <font>
      <sz val="7"/>
      <color theme="1"/>
      <name val="Open Sans"/>
      <family val="2"/>
      <charset val="238"/>
    </font>
    <font>
      <sz val="7"/>
      <name val="Open Sans"/>
      <family val="2"/>
      <charset val="238"/>
    </font>
    <font>
      <vertAlign val="superscript"/>
      <sz val="7"/>
      <color theme="1"/>
      <name val="Open Sans"/>
      <family val="2"/>
      <charset val="238"/>
    </font>
    <font>
      <sz val="7"/>
      <color rgb="FFFF0000"/>
      <name val="Open Sans"/>
      <family val="2"/>
      <charset val="238"/>
    </font>
    <font>
      <sz val="11"/>
      <color theme="0"/>
      <name val="Calibri"/>
      <family val="2"/>
      <charset val="238"/>
      <scheme val="minor"/>
    </font>
    <font>
      <i/>
      <sz val="7"/>
      <color theme="1"/>
      <name val="Times New Roman"/>
      <family val="1"/>
      <charset val="238"/>
    </font>
    <font>
      <sz val="10"/>
      <color theme="0"/>
      <name val="Open Sans"/>
      <family val="2"/>
      <charset val="238"/>
    </font>
    <font>
      <b/>
      <sz val="8"/>
      <color rgb="FFCC0000"/>
      <name val="Open Sans"/>
      <family val="2"/>
      <charset val="238"/>
    </font>
    <font>
      <sz val="8"/>
      <name val="Open Sans"/>
      <family val="2"/>
      <charset val="238"/>
    </font>
    <font>
      <b/>
      <sz val="8"/>
      <name val="Open Sans"/>
      <family val="2"/>
      <charset val="238"/>
    </font>
    <font>
      <b/>
      <sz val="8"/>
      <color rgb="FFEC0000"/>
      <name val="Open Sans"/>
      <family val="2"/>
      <charset val="238"/>
    </font>
    <font>
      <sz val="9"/>
      <name val="Open Sans"/>
      <family val="2"/>
      <charset val="238"/>
    </font>
    <font>
      <sz val="8"/>
      <color theme="0"/>
      <name val="Open Sans"/>
      <family val="2"/>
      <charset val="238"/>
    </font>
    <font>
      <sz val="10"/>
      <color rgb="FFFF0000"/>
      <name val="Open Sans"/>
      <family val="2"/>
      <charset val="238"/>
    </font>
    <font>
      <b/>
      <sz val="8"/>
      <color rgb="FFCC0000"/>
      <name val="Open Sans"/>
      <family val="2"/>
      <charset val="238"/>
    </font>
    <font>
      <b/>
      <sz val="8"/>
      <name val="Open Sans"/>
      <family val="2"/>
      <charset val="238"/>
    </font>
    <font>
      <sz val="8"/>
      <name val="Open Sans"/>
      <family val="2"/>
      <charset val="238"/>
    </font>
    <font>
      <sz val="11"/>
      <name val="Calibri"/>
      <family val="2"/>
      <charset val="238"/>
      <scheme val="minor"/>
    </font>
    <font>
      <sz val="8"/>
      <color rgb="FFFF0000"/>
      <name val="Open Sans"/>
      <family val="2"/>
      <charset val="238"/>
    </font>
    <font>
      <sz val="9"/>
      <color rgb="FFCC0000"/>
      <name val="Open Sans"/>
      <family val="2"/>
      <charset val="238"/>
    </font>
    <font>
      <sz val="9"/>
      <color theme="1"/>
      <name val="Open Sans"/>
      <family val="2"/>
      <charset val="238"/>
    </font>
    <font>
      <sz val="9"/>
      <name val="Open Sans"/>
      <family val="2"/>
      <charset val="238"/>
    </font>
    <font>
      <b/>
      <sz val="9"/>
      <name val="Open Sans"/>
      <family val="2"/>
      <charset val="238"/>
    </font>
    <font>
      <b/>
      <sz val="9"/>
      <color rgb="FFEC0000"/>
      <name val="Open Sans"/>
      <family val="2"/>
      <charset val="238"/>
    </font>
    <font>
      <b/>
      <sz val="8"/>
      <color rgb="FFC00000"/>
      <name val="Open Sans"/>
      <family val="2"/>
      <charset val="238"/>
    </font>
    <font>
      <sz val="8"/>
      <name val="Open Sans"/>
      <family val="2"/>
      <charset val="238"/>
    </font>
    <font>
      <b/>
      <sz val="8"/>
      <name val="Open Sans"/>
      <family val="2"/>
      <charset val="238"/>
    </font>
    <font>
      <b/>
      <sz val="8"/>
      <color rgb="FFEC0000"/>
      <name val="Open Sans"/>
      <family val="2"/>
      <charset val="238"/>
    </font>
    <font>
      <b/>
      <sz val="9"/>
      <color rgb="FFC00000"/>
      <name val="Open Sans"/>
      <family val="2"/>
      <charset val="238"/>
    </font>
    <font>
      <sz val="9"/>
      <color rgb="FFFF0000"/>
      <name val="Open Sans"/>
      <family val="2"/>
      <charset val="238"/>
    </font>
    <font>
      <b/>
      <sz val="8"/>
      <color rgb="FFC00000"/>
      <name val="Open Sans"/>
      <family val="2"/>
      <charset val="238"/>
    </font>
    <font>
      <b/>
      <sz val="8"/>
      <name val="Open Sans"/>
      <family val="2"/>
      <charset val="238"/>
    </font>
    <font>
      <sz val="8"/>
      <name val="Open Sans"/>
      <family val="2"/>
      <charset val="238"/>
    </font>
    <font>
      <b/>
      <sz val="8"/>
      <color rgb="FFEC0000"/>
      <name val="Open Sans"/>
      <family val="2"/>
      <charset val="238"/>
    </font>
    <font>
      <b/>
      <sz val="8"/>
      <color theme="1"/>
      <name val="Open Sans"/>
      <family val="2"/>
      <charset val="238"/>
    </font>
    <font>
      <sz val="8"/>
      <color rgb="FFFF0000"/>
      <name val="Open Sans"/>
      <family val="2"/>
      <charset val="238"/>
    </font>
    <font>
      <sz val="8"/>
      <color theme="0"/>
      <name val="Open Sans"/>
      <family val="2"/>
      <charset val="238"/>
    </font>
    <font>
      <b/>
      <sz val="9"/>
      <color theme="0"/>
      <name val="Open Sans"/>
      <family val="2"/>
      <charset val="238"/>
    </font>
    <font>
      <b/>
      <sz val="8"/>
      <color theme="1"/>
      <name val="Santander Text"/>
      <family val="2"/>
      <charset val="238"/>
    </font>
    <font>
      <sz val="8"/>
      <name val="Santander Text"/>
      <family val="2"/>
      <charset val="238"/>
    </font>
    <font>
      <b/>
      <sz val="8"/>
      <color rgb="FFEC0000"/>
      <name val="Santander Text"/>
      <family val="2"/>
      <charset val="238"/>
    </font>
    <font>
      <sz val="9"/>
      <color theme="1"/>
      <name val="Open Sans"/>
      <family val="2"/>
      <charset val="238"/>
    </font>
    <font>
      <sz val="8"/>
      <color rgb="FF000000"/>
      <name val="Santander Text"/>
      <family val="2"/>
      <charset val="238"/>
    </font>
    <font>
      <b/>
      <sz val="9"/>
      <color rgb="FFCC0000"/>
      <name val="Open Sans"/>
      <family val="2"/>
      <charset val="238"/>
    </font>
    <font>
      <sz val="9"/>
      <name val="Open Sans"/>
      <family val="2"/>
      <charset val="238"/>
    </font>
    <font>
      <b/>
      <sz val="9"/>
      <color rgb="FFEC0000"/>
      <name val="Open Sans"/>
      <family val="2"/>
      <charset val="238"/>
    </font>
    <font>
      <sz val="9"/>
      <color rgb="FFCC0000"/>
      <name val="Open Sans"/>
      <family val="2"/>
      <charset val="238"/>
    </font>
    <font>
      <sz val="9"/>
      <color rgb="FFFF0000"/>
      <name val="Open Sans"/>
      <family val="2"/>
      <charset val="238"/>
    </font>
    <font>
      <b/>
      <sz val="9"/>
      <color rgb="FFC00000"/>
      <name val="Open Sans"/>
      <family val="2"/>
      <charset val="238"/>
    </font>
    <font>
      <b/>
      <sz val="8"/>
      <color rgb="FFEC0000"/>
      <name val="Open Sans"/>
      <family val="2"/>
      <charset val="238"/>
    </font>
    <font>
      <sz val="9"/>
      <color theme="0" tint="-0.249977111117893"/>
      <name val="Open Sans"/>
      <family val="2"/>
      <charset val="238"/>
    </font>
    <font>
      <b/>
      <sz val="8"/>
      <color rgb="FFCC0000"/>
      <name val="Open Sans"/>
      <family val="2"/>
      <charset val="238"/>
    </font>
    <font>
      <sz val="8"/>
      <name val="Open Sans"/>
      <family val="2"/>
      <charset val="238"/>
    </font>
    <font>
      <b/>
      <sz val="18"/>
      <color indexed="56"/>
      <name val="Cambria"/>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17"/>
      <name val="Calibri"/>
      <family val="2"/>
      <charset val="238"/>
    </font>
    <font>
      <sz val="11"/>
      <color indexed="20"/>
      <name val="Calibri"/>
      <family val="2"/>
      <charset val="238"/>
    </font>
    <font>
      <sz val="11"/>
      <color indexed="60"/>
      <name val="Calibri"/>
      <family val="2"/>
      <charset val="238"/>
    </font>
    <font>
      <sz val="11"/>
      <color indexed="62"/>
      <name val="Calibri"/>
      <family val="2"/>
      <charset val="238"/>
    </font>
    <font>
      <b/>
      <sz val="11"/>
      <color indexed="63"/>
      <name val="Calibri"/>
      <family val="2"/>
      <charset val="238"/>
    </font>
    <font>
      <b/>
      <sz val="11"/>
      <color indexed="52"/>
      <name val="Calibri"/>
      <family val="2"/>
      <charset val="238"/>
    </font>
    <font>
      <sz val="11"/>
      <color indexed="52"/>
      <name val="Calibri"/>
      <family val="2"/>
      <charset val="238"/>
    </font>
    <font>
      <b/>
      <sz val="11"/>
      <color indexed="9"/>
      <name val="Calibri"/>
      <family val="2"/>
      <charset val="238"/>
    </font>
    <font>
      <sz val="11"/>
      <color indexed="10"/>
      <name val="Calibri"/>
      <family val="2"/>
      <charset val="238"/>
    </font>
    <font>
      <i/>
      <sz val="11"/>
      <color indexed="23"/>
      <name val="Calibri"/>
      <family val="2"/>
      <charset val="238"/>
    </font>
    <font>
      <b/>
      <sz val="11"/>
      <color indexed="8"/>
      <name val="Calibri"/>
      <family val="2"/>
      <charset val="238"/>
    </font>
    <font>
      <sz val="11"/>
      <color indexed="9"/>
      <name val="Calibri"/>
      <family val="2"/>
      <charset val="238"/>
    </font>
    <font>
      <b/>
      <sz val="8"/>
      <color indexed="9"/>
      <name val="Tahoma"/>
      <family val="2"/>
    </font>
    <font>
      <sz val="8"/>
      <name val="Tahoma"/>
      <family val="2"/>
    </font>
    <font>
      <i/>
      <sz val="8"/>
      <name val="Tahoma"/>
      <family val="2"/>
    </font>
    <font>
      <sz val="10"/>
      <color indexed="8"/>
      <name val="MS Sans Serif"/>
      <family val="2"/>
      <charset val="238"/>
    </font>
    <font>
      <sz val="10"/>
      <name val="MS Sans Serif"/>
      <family val="2"/>
      <charset val="238"/>
    </font>
    <font>
      <sz val="10"/>
      <name val="Arial"/>
      <family val="2"/>
    </font>
    <font>
      <sz val="10"/>
      <name val="CG Times"/>
      <family val="1"/>
    </font>
    <font>
      <sz val="11"/>
      <color indexed="8"/>
      <name val="Calibri"/>
      <family val="2"/>
    </font>
    <font>
      <sz val="11"/>
      <color indexed="9"/>
      <name val="Calibri"/>
      <family val="2"/>
    </font>
    <font>
      <b/>
      <sz val="10"/>
      <name val="Wide Latin"/>
      <family val="1"/>
    </font>
    <font>
      <i/>
      <sz val="10"/>
      <name val="Wide Latin"/>
      <family val="1"/>
    </font>
    <font>
      <sz val="11"/>
      <color indexed="17"/>
      <name val="Calibri"/>
      <family val="2"/>
    </font>
    <font>
      <sz val="10"/>
      <name val="Helv"/>
    </font>
    <font>
      <b/>
      <sz val="11"/>
      <color indexed="10"/>
      <name val="Calibri"/>
      <family val="2"/>
    </font>
    <font>
      <b/>
      <sz val="11"/>
      <color indexed="9"/>
      <name val="Calibri"/>
      <family val="2"/>
    </font>
    <font>
      <sz val="11"/>
      <color indexed="10"/>
      <name val="Calibri"/>
      <family val="2"/>
    </font>
    <font>
      <sz val="10"/>
      <name val="BERNHARD"/>
    </font>
    <font>
      <sz val="1"/>
      <color indexed="8"/>
      <name val="Courier"/>
      <family val="3"/>
    </font>
    <font>
      <b/>
      <sz val="1"/>
      <color indexed="8"/>
      <name val="Courier"/>
      <family val="3"/>
    </font>
    <font>
      <b/>
      <sz val="11"/>
      <color indexed="62"/>
      <name val="Calibri"/>
      <family val="2"/>
    </font>
    <font>
      <sz val="11"/>
      <color indexed="62"/>
      <name val="Calibri"/>
      <family val="2"/>
    </font>
    <font>
      <b/>
      <sz val="18"/>
      <name val="Arial"/>
      <family val="2"/>
      <charset val="238"/>
    </font>
    <font>
      <b/>
      <sz val="8"/>
      <name val="Arial"/>
      <family val="2"/>
      <charset val="238"/>
    </font>
    <font>
      <b/>
      <sz val="12"/>
      <name val="Arial"/>
      <family val="2"/>
      <charset val="238"/>
    </font>
    <font>
      <b/>
      <sz val="14"/>
      <name val="Arial"/>
      <family val="2"/>
      <charset val="238"/>
    </font>
    <font>
      <b/>
      <sz val="9"/>
      <name val="Clarendon Cd (W1)"/>
    </font>
    <font>
      <u/>
      <sz val="10"/>
      <color indexed="36"/>
      <name val="Arial CE"/>
      <charset val="238"/>
    </font>
    <font>
      <b/>
      <u/>
      <sz val="8"/>
      <name val="Arial"/>
      <family val="2"/>
    </font>
    <font>
      <b/>
      <sz val="8"/>
      <name val="Arial"/>
      <family val="2"/>
    </font>
    <font>
      <u/>
      <sz val="11"/>
      <color indexed="12"/>
      <name val="Calibri"/>
      <family val="2"/>
    </font>
    <font>
      <sz val="11"/>
      <color indexed="20"/>
      <name val="Calibri"/>
      <family val="2"/>
    </font>
    <font>
      <sz val="7"/>
      <name val="Small Fonts"/>
      <family val="2"/>
    </font>
    <font>
      <sz val="10"/>
      <name val="Times New Roman CE"/>
      <charset val="238"/>
    </font>
    <font>
      <sz val="8"/>
      <name val="Helv"/>
    </font>
    <font>
      <b/>
      <sz val="11"/>
      <color indexed="63"/>
      <name val="Calibri"/>
      <family val="2"/>
    </font>
    <font>
      <sz val="8"/>
      <name val="Arial"/>
      <family val="2"/>
    </font>
    <font>
      <i/>
      <sz val="11"/>
      <color indexed="23"/>
      <name val="Calibri"/>
      <family val="2"/>
    </font>
    <font>
      <b/>
      <sz val="18"/>
      <color indexed="62"/>
      <name val="Cambria"/>
      <family val="2"/>
    </font>
    <font>
      <b/>
      <sz val="15"/>
      <color indexed="62"/>
      <name val="Calibri"/>
      <family val="2"/>
    </font>
    <font>
      <b/>
      <sz val="13"/>
      <color indexed="62"/>
      <name val="Calibri"/>
      <family val="2"/>
    </font>
    <font>
      <sz val="8"/>
      <name val="Times New Roman CE"/>
      <charset val="238"/>
    </font>
    <font>
      <sz val="10"/>
      <name val="Verdana"/>
      <family val="2"/>
      <charset val="238"/>
    </font>
    <font>
      <sz val="10"/>
      <name val="Arial CE"/>
      <family val="2"/>
      <charset val="238"/>
    </font>
    <font>
      <sz val="11"/>
      <color indexed="9"/>
      <name val="Czcionka tekstu podstawowego"/>
      <family val="2"/>
      <charset val="238"/>
    </font>
    <font>
      <b/>
      <sz val="11"/>
      <color indexed="52"/>
      <name val="Calibri"/>
      <family val="2"/>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b/>
      <sz val="15"/>
      <color indexed="56"/>
      <name val="Calibri"/>
      <family val="2"/>
    </font>
    <font>
      <b/>
      <sz val="13"/>
      <color indexed="56"/>
      <name val="Calibri"/>
      <family val="2"/>
    </font>
    <font>
      <b/>
      <sz val="11"/>
      <color indexed="56"/>
      <name val="Calibri"/>
      <family val="2"/>
    </font>
    <font>
      <sz val="8"/>
      <color indexed="48"/>
      <name val="Tahoma"/>
      <family val="2"/>
      <charset val="238"/>
    </font>
    <font>
      <sz val="11"/>
      <color indexed="52"/>
      <name val="Czcionka tekstu podstawowego"/>
      <family val="2"/>
      <charset val="238"/>
    </font>
    <font>
      <b/>
      <sz val="11"/>
      <color indexed="9"/>
      <name val="Czcionka tekstu podstawowego"/>
      <family val="2"/>
      <charset val="238"/>
    </font>
    <font>
      <sz val="11"/>
      <color indexed="52"/>
      <name val="Calibri"/>
      <family val="2"/>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alibri"/>
      <family val="2"/>
    </font>
    <font>
      <sz val="11"/>
      <color indexed="60"/>
      <name val="Czcionka tekstu podstawowego"/>
      <family val="2"/>
      <charset val="238"/>
    </font>
    <font>
      <sz val="10"/>
      <name val="Arial CE"/>
    </font>
    <font>
      <b/>
      <sz val="11"/>
      <color indexed="52"/>
      <name val="Czcionka tekstu podstawowego"/>
      <family val="2"/>
      <charset val="238"/>
    </font>
    <font>
      <b/>
      <sz val="12"/>
      <name val="MS Sans Serif"/>
      <family val="2"/>
      <charset val="238"/>
    </font>
    <font>
      <sz val="12"/>
      <name val="MS Sans Serif"/>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font>
    <font>
      <b/>
      <sz val="11"/>
      <color indexed="8"/>
      <name val="Calibri"/>
      <family val="2"/>
    </font>
    <font>
      <sz val="10"/>
      <color indexed="8"/>
      <name val="Arial"/>
      <family val="2"/>
      <charset val="238"/>
    </font>
    <font>
      <sz val="11"/>
      <color indexed="20"/>
      <name val="Czcionka tekstu podstawowego"/>
      <family val="2"/>
      <charset val="238"/>
    </font>
    <font>
      <sz val="11"/>
      <color theme="1"/>
      <name val="Czcionka tekstu podstawowego"/>
      <family val="2"/>
      <charset val="238"/>
    </font>
    <font>
      <sz val="10"/>
      <color theme="1"/>
      <name val="Czcionka tekstu podstawowego"/>
      <family val="2"/>
      <charset val="238"/>
    </font>
    <font>
      <sz val="10"/>
      <color theme="1"/>
      <name val="Arial"/>
      <family val="2"/>
      <charset val="238"/>
    </font>
  </fonts>
  <fills count="36">
    <fill>
      <patternFill patternType="none"/>
    </fill>
    <fill>
      <patternFill patternType="gray125"/>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14"/>
      </patternFill>
    </fill>
    <fill>
      <patternFill patternType="solid">
        <fgColor indexed="43"/>
      </patternFill>
    </fill>
    <fill>
      <patternFill patternType="solid">
        <fgColor theme="0"/>
        <bgColor indexed="64"/>
      </patternFill>
    </fill>
    <fill>
      <patternFill patternType="solid">
        <fgColor rgb="FFFFFFFF"/>
        <bgColor indexed="64"/>
      </patternFill>
    </fill>
    <fill>
      <patternFill patternType="solid">
        <fgColor theme="0" tint="-4.9989318521683403E-2"/>
        <bgColor indexed="64"/>
      </patternFill>
    </fill>
    <fill>
      <patternFill patternType="solid">
        <fgColor indexed="46"/>
      </patternFill>
    </fill>
    <fill>
      <patternFill patternType="solid">
        <fgColor indexed="27"/>
      </patternFill>
    </fill>
    <fill>
      <patternFill patternType="solid">
        <fgColor indexed="47"/>
      </patternFill>
    </fill>
    <fill>
      <patternFill patternType="solid">
        <fgColor indexed="26"/>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2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54"/>
      </patternFill>
    </fill>
    <fill>
      <patternFill patternType="solid">
        <fgColor indexed="17"/>
        <bgColor indexed="64"/>
      </patternFill>
    </fill>
    <fill>
      <patternFill patternType="lightGray">
        <fgColor indexed="9"/>
        <bgColor indexed="9"/>
      </patternFill>
    </fill>
    <fill>
      <patternFill patternType="solid">
        <fgColor indexed="9"/>
        <bgColor indexed="9"/>
      </patternFill>
    </fill>
    <fill>
      <patternFill patternType="solid">
        <fgColor theme="6" tint="0.79998168889431442"/>
        <bgColor indexed="64"/>
      </patternFill>
    </fill>
  </fills>
  <borders count="65">
    <border>
      <left/>
      <right/>
      <top/>
      <bottom/>
      <diagonal/>
    </border>
    <border>
      <left style="thin">
        <color indexed="9"/>
      </left>
      <right style="thin">
        <color indexed="9"/>
      </right>
      <top style="dotted">
        <color rgb="FF6F7779"/>
      </top>
      <bottom style="dotted">
        <color rgb="FF6F7779"/>
      </bottom>
      <diagonal/>
    </border>
    <border>
      <left style="thin">
        <color indexed="9"/>
      </left>
      <right style="thin">
        <color indexed="9"/>
      </right>
      <top style="thin">
        <color indexed="9"/>
      </top>
      <bottom style="medium">
        <color rgb="FFCC0000"/>
      </bottom>
      <diagonal/>
    </border>
    <border>
      <left style="thin">
        <color indexed="9"/>
      </left>
      <right/>
      <top/>
      <bottom style="thin">
        <color rgb="FFEC0000"/>
      </bottom>
      <diagonal/>
    </border>
    <border>
      <left/>
      <right/>
      <top style="dotted">
        <color theme="0" tint="-0.499984740745262"/>
      </top>
      <bottom style="dotted">
        <color theme="0" tint="-0.499984740745262"/>
      </bottom>
      <diagonal/>
    </border>
    <border>
      <left style="thin">
        <color indexed="9"/>
      </left>
      <right style="thin">
        <color indexed="9"/>
      </right>
      <top style="dotted">
        <color theme="0" tint="-0.499984740745262"/>
      </top>
      <bottom style="dotted">
        <color theme="0" tint="-0.499984740745262"/>
      </bottom>
      <diagonal/>
    </border>
    <border>
      <left/>
      <right style="thin">
        <color theme="0"/>
      </right>
      <top/>
      <bottom style="medium">
        <color rgb="FFCC0000"/>
      </bottom>
      <diagonal/>
    </border>
    <border>
      <left/>
      <right/>
      <top style="dotted">
        <color theme="0" tint="-0.499984740745262"/>
      </top>
      <bottom style="thin">
        <color rgb="FFFF0000"/>
      </bottom>
      <diagonal/>
    </border>
    <border>
      <left style="thin">
        <color indexed="9"/>
      </left>
      <right style="thin">
        <color indexed="9"/>
      </right>
      <top style="dotted">
        <color theme="0" tint="-0.499984740745262"/>
      </top>
      <bottom style="thin">
        <color rgb="FFFF0000"/>
      </bottom>
      <diagonal/>
    </border>
    <border>
      <left style="thin">
        <color indexed="9"/>
      </left>
      <right style="thin">
        <color indexed="9"/>
      </right>
      <top style="thin">
        <color rgb="FFFF0000"/>
      </top>
      <bottom style="thin">
        <color rgb="FFFF0000"/>
      </bottom>
      <diagonal/>
    </border>
    <border>
      <left style="thin">
        <color indexed="9"/>
      </left>
      <right/>
      <top style="thin">
        <color rgb="FFFF0000"/>
      </top>
      <bottom style="thin">
        <color rgb="FFFF0000"/>
      </bottom>
      <diagonal/>
    </border>
    <border>
      <left style="thin">
        <color indexed="9"/>
      </left>
      <right style="thin">
        <color indexed="9"/>
      </right>
      <top/>
      <bottom style="dotted">
        <color rgb="FF6F7779"/>
      </bottom>
      <diagonal/>
    </border>
    <border>
      <left/>
      <right style="thin">
        <color indexed="9"/>
      </right>
      <top style="dotted">
        <color rgb="FF6F7779"/>
      </top>
      <bottom style="dotted">
        <color rgb="FF6F7779"/>
      </bottom>
      <diagonal/>
    </border>
    <border>
      <left/>
      <right/>
      <top style="dotted">
        <color rgb="FF6F7779"/>
      </top>
      <bottom style="dotted">
        <color rgb="FF6F7779"/>
      </bottom>
      <diagonal/>
    </border>
    <border>
      <left/>
      <right/>
      <top/>
      <bottom style="dotted">
        <color rgb="FF6F7779"/>
      </bottom>
      <diagonal/>
    </border>
    <border>
      <left/>
      <right style="thin">
        <color indexed="9"/>
      </right>
      <top/>
      <bottom style="dotted">
        <color rgb="FF6F7779"/>
      </bottom>
      <diagonal/>
    </border>
    <border>
      <left/>
      <right/>
      <top style="dotted">
        <color rgb="FF6F7779"/>
      </top>
      <bottom/>
      <diagonal/>
    </border>
    <border>
      <left/>
      <right/>
      <top style="thin">
        <color indexed="9"/>
      </top>
      <bottom style="medium">
        <color rgb="FFCC0000"/>
      </bottom>
      <diagonal/>
    </border>
    <border>
      <left/>
      <right/>
      <top style="thin">
        <color rgb="FFEC0000"/>
      </top>
      <bottom style="thin">
        <color rgb="FFEC0000"/>
      </bottom>
      <diagonal/>
    </border>
    <border>
      <left/>
      <right/>
      <top/>
      <bottom style="medium">
        <color rgb="FFCC0000"/>
      </bottom>
      <diagonal/>
    </border>
    <border>
      <left/>
      <right/>
      <top/>
      <bottom style="thick">
        <color rgb="FFC00000"/>
      </bottom>
      <diagonal/>
    </border>
    <border>
      <left style="thin">
        <color indexed="9"/>
      </left>
      <right style="thin">
        <color indexed="9"/>
      </right>
      <top style="thin">
        <color indexed="9"/>
      </top>
      <bottom style="thick">
        <color rgb="FFC00000"/>
      </bottom>
      <diagonal/>
    </border>
    <border>
      <left/>
      <right/>
      <top/>
      <bottom style="medium">
        <color rgb="FFC00000"/>
      </bottom>
      <diagonal/>
    </border>
    <border>
      <left style="thin">
        <color indexed="9"/>
      </left>
      <right style="thin">
        <color indexed="9"/>
      </right>
      <top style="dotted">
        <color rgb="FF6F7779"/>
      </top>
      <bottom/>
      <diagonal/>
    </border>
    <border>
      <left/>
      <right style="dashed">
        <color theme="0"/>
      </right>
      <top/>
      <bottom style="medium">
        <color rgb="FFCC0000"/>
      </bottom>
      <diagonal/>
    </border>
    <border>
      <left style="thin">
        <color indexed="9"/>
      </left>
      <right/>
      <top style="dotted">
        <color rgb="FF6F7779"/>
      </top>
      <bottom/>
      <diagonal/>
    </border>
    <border>
      <left style="thin">
        <color indexed="9"/>
      </left>
      <right/>
      <top style="dotted">
        <color theme="0" tint="-0.34998626667073579"/>
      </top>
      <bottom style="dotted">
        <color theme="0" tint="-0.34998626667073579"/>
      </bottom>
      <diagonal/>
    </border>
    <border>
      <left/>
      <right/>
      <top style="dotted">
        <color theme="0" tint="-0.34998626667073579"/>
      </top>
      <bottom style="dotted">
        <color theme="0" tint="-0.34998626667073579"/>
      </bottom>
      <diagonal/>
    </border>
    <border>
      <left style="thin">
        <color indexed="9"/>
      </left>
      <right/>
      <top/>
      <bottom/>
      <diagonal/>
    </border>
    <border>
      <left style="thin">
        <color indexed="9"/>
      </left>
      <right/>
      <top style="dotted">
        <color rgb="FFA6A6A6"/>
      </top>
      <bottom style="dotted">
        <color rgb="FFA6A6A6"/>
      </bottom>
      <diagonal/>
    </border>
    <border>
      <left/>
      <right/>
      <top/>
      <bottom style="thin">
        <color rgb="FFCC0000"/>
      </bottom>
      <diagonal/>
    </border>
    <border>
      <left/>
      <right/>
      <top style="thin">
        <color indexed="9"/>
      </top>
      <bottom/>
      <diagonal/>
    </border>
    <border>
      <left/>
      <right/>
      <top style="thin">
        <color rgb="FFCC0000"/>
      </top>
      <bottom/>
      <diagonal/>
    </border>
    <border>
      <left/>
      <right/>
      <top/>
      <bottom style="thin">
        <color rgb="FFC00000"/>
      </bottom>
      <diagonal/>
    </border>
    <border>
      <left/>
      <right/>
      <top style="thin">
        <color rgb="FFC00000"/>
      </top>
      <bottom style="thin">
        <color rgb="FFC00000"/>
      </bottom>
      <diagonal/>
    </border>
    <border>
      <left/>
      <right/>
      <top style="thin">
        <color rgb="FFC00000"/>
      </top>
      <bottom/>
      <diagonal/>
    </border>
    <border>
      <left/>
      <right/>
      <top style="medium">
        <color rgb="FFCC0000"/>
      </top>
      <bottom style="thin">
        <color rgb="FFC00000"/>
      </bottom>
      <diagonal/>
    </border>
    <border>
      <left/>
      <right/>
      <top style="dotted">
        <color rgb="FF6F7779"/>
      </top>
      <bottom style="medium">
        <color rgb="FFC00000"/>
      </bottom>
      <diagonal/>
    </border>
    <border>
      <left/>
      <right/>
      <top/>
      <bottom style="dotted">
        <color theme="0" tint="-0.499984740745262"/>
      </bottom>
      <diagonal/>
    </border>
    <border>
      <left/>
      <right/>
      <top style="dotted">
        <color theme="0" tint="-0.499984740745262"/>
      </top>
      <bottom/>
      <diagonal/>
    </border>
    <border>
      <left/>
      <right/>
      <top style="dotted">
        <color theme="0" tint="-0.499984740745262"/>
      </top>
      <bottom style="thin">
        <color rgb="FFC00000"/>
      </bottom>
      <diagonal/>
    </border>
    <border>
      <left/>
      <right/>
      <top style="thin">
        <color rgb="FFC00000"/>
      </top>
      <bottom style="medium">
        <color rgb="FFC00000"/>
      </bottom>
      <diagonal/>
    </border>
    <border>
      <left/>
      <right/>
      <top style="medium">
        <color rgb="FFCC0000"/>
      </top>
      <bottom style="medium">
        <color rgb="FFCC0000"/>
      </bottom>
      <diagonal/>
    </border>
    <border>
      <left style="thin">
        <color indexed="9"/>
      </left>
      <right/>
      <top style="dotted">
        <color rgb="FF6F7779"/>
      </top>
      <bottom style="dotted">
        <color rgb="FF6F7779"/>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style="thin">
        <color indexed="63"/>
      </left>
      <right style="thin">
        <color indexed="63"/>
      </right>
      <top style="thin">
        <color indexed="63"/>
      </top>
      <bottom style="thin">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62"/>
      </top>
      <bottom style="double">
        <color indexed="6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medium">
        <color indexed="64"/>
      </top>
      <bottom/>
      <diagonal/>
    </border>
  </borders>
  <cellStyleXfs count="22974">
    <xf numFmtId="0" fontId="0" fillId="0" borderId="0"/>
    <xf numFmtId="0" fontId="9" fillId="0" borderId="0"/>
    <xf numFmtId="0" fontId="5" fillId="0" borderId="0"/>
    <xf numFmtId="0" fontId="5" fillId="0" borderId="0"/>
    <xf numFmtId="14" fontId="6" fillId="0" borderId="0" applyProtection="0">
      <alignment vertical="center"/>
    </xf>
    <xf numFmtId="14" fontId="6" fillId="0" borderId="0" applyProtection="0">
      <alignment vertical="center"/>
    </xf>
    <xf numFmtId="14" fontId="6" fillId="0" borderId="0" applyProtection="0">
      <alignment vertical="center"/>
    </xf>
    <xf numFmtId="14" fontId="7" fillId="0" borderId="0" applyProtection="0">
      <alignment vertical="center"/>
    </xf>
    <xf numFmtId="14" fontId="7" fillId="0" borderId="0" applyProtection="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8" fillId="0" borderId="0"/>
    <xf numFmtId="0" fontId="8" fillId="0" borderId="0"/>
    <xf numFmtId="0" fontId="5" fillId="0" borderId="0"/>
    <xf numFmtId="0" fontId="8" fillId="0" borderId="0"/>
    <xf numFmtId="0" fontId="8"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8" fillId="0" borderId="0"/>
    <xf numFmtId="0" fontId="8" fillId="0" borderId="0"/>
    <xf numFmtId="0" fontId="8" fillId="0" borderId="0"/>
    <xf numFmtId="0" fontId="8" fillId="0" borderId="0"/>
    <xf numFmtId="0" fontId="11" fillId="0" borderId="0">
      <alignment vertical="center"/>
    </xf>
    <xf numFmtId="0" fontId="3" fillId="0" borderId="0">
      <alignment vertical="center"/>
    </xf>
    <xf numFmtId="0" fontId="6" fillId="0" borderId="0">
      <alignment vertical="center"/>
    </xf>
    <xf numFmtId="0" fontId="6" fillId="0" borderId="0">
      <alignment vertical="center"/>
    </xf>
    <xf numFmtId="0" fontId="11" fillId="0" borderId="0">
      <alignment vertical="center"/>
    </xf>
    <xf numFmtId="0" fontId="9" fillId="0" borderId="0">
      <alignment vertical="center"/>
    </xf>
    <xf numFmtId="0" fontId="6" fillId="0" borderId="0">
      <alignment vertical="center"/>
    </xf>
    <xf numFmtId="0" fontId="4" fillId="0" borderId="0" applyFont="0" applyFill="0" applyBorder="0" applyAlignment="0" applyProtection="0"/>
    <xf numFmtId="0" fontId="12" fillId="3"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3" fillId="3" borderId="0" applyNumberFormat="0" applyBorder="0" applyAlignment="0" applyProtection="0"/>
    <xf numFmtId="0" fontId="1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3" fillId="5" borderId="0" applyNumberFormat="0" applyBorder="0" applyAlignment="0" applyProtection="0"/>
    <xf numFmtId="0" fontId="12" fillId="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0" fillId="0" borderId="0"/>
    <xf numFmtId="0" fontId="14" fillId="0" borderId="0"/>
    <xf numFmtId="0" fontId="10" fillId="0" borderId="0"/>
    <xf numFmtId="0" fontId="10" fillId="0" borderId="0"/>
    <xf numFmtId="0" fontId="14" fillId="0" borderId="0"/>
    <xf numFmtId="0" fontId="10" fillId="0" borderId="0"/>
    <xf numFmtId="0" fontId="10" fillId="0" borderId="0"/>
    <xf numFmtId="0" fontId="10" fillId="0" borderId="0"/>
    <xf numFmtId="0" fontId="10" fillId="0" borderId="0"/>
    <xf numFmtId="0" fontId="10" fillId="0" borderId="0"/>
    <xf numFmtId="0" fontId="1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 fillId="0" borderId="0"/>
    <xf numFmtId="0" fontId="14" fillId="0" borderId="0"/>
    <xf numFmtId="0" fontId="10" fillId="0" borderId="0"/>
    <xf numFmtId="0" fontId="10" fillId="0" borderId="0"/>
    <xf numFmtId="0" fontId="14" fillId="0" borderId="0"/>
    <xf numFmtId="0" fontId="15" fillId="0" borderId="0"/>
    <xf numFmtId="0" fontId="10" fillId="0" borderId="0"/>
    <xf numFmtId="0" fontId="1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0" fillId="0" borderId="0"/>
    <xf numFmtId="0" fontId="51" fillId="0" borderId="0"/>
    <xf numFmtId="0" fontId="3" fillId="0" borderId="0"/>
    <xf numFmtId="0" fontId="3" fillId="0" borderId="0"/>
    <xf numFmtId="9" fontId="51" fillId="0" borderId="0" applyFont="0" applyFill="0" applyBorder="0" applyAlignment="0" applyProtection="0"/>
    <xf numFmtId="44" fontId="51" fillId="0" borderId="0" applyFont="0" applyFill="0" applyBorder="0" applyAlignment="0" applyProtection="0"/>
    <xf numFmtId="0" fontId="14" fillId="0" borderId="0"/>
    <xf numFmtId="0" fontId="1" fillId="0" borderId="0"/>
    <xf numFmtId="164" fontId="1" fillId="0" borderId="0" applyFont="0" applyFill="0" applyBorder="0" applyAlignment="0" applyProtection="0"/>
    <xf numFmtId="0" fontId="14" fillId="0" borderId="0"/>
    <xf numFmtId="0" fontId="3" fillId="0" borderId="0"/>
    <xf numFmtId="0" fontId="3" fillId="0" borderId="0"/>
    <xf numFmtId="0" fontId="9" fillId="0" borderId="0"/>
    <xf numFmtId="0" fontId="3" fillId="0" borderId="0"/>
    <xf numFmtId="0" fontId="128" fillId="0" borderId="0" applyNumberFormat="0" applyFont="0" applyFill="0" applyBorder="0" applyAlignment="0" applyProtection="0"/>
    <xf numFmtId="0" fontId="3" fillId="0" borderId="0" applyNumberFormat="0" applyFont="0" applyFill="0" applyBorder="0" applyAlignment="0" applyProtection="0"/>
    <xf numFmtId="0" fontId="128" fillId="0" borderId="0" applyNumberFormat="0" applyFont="0" applyFill="0" applyBorder="0" applyAlignment="0" applyProtection="0"/>
    <xf numFmtId="0" fontId="4" fillId="0" borderId="0" applyNumberFormat="0" applyFont="0" applyFill="0" applyBorder="0" applyAlignment="0" applyProtection="0"/>
    <xf numFmtId="0" fontId="166" fillId="0" borderId="0" applyNumberFormat="0" applyFont="0" applyFill="0" applyBorder="0" applyAlignment="0" applyProtection="0"/>
    <xf numFmtId="0" fontId="3" fillId="0" borderId="0" applyNumberFormat="0" applyFont="0" applyFill="0" applyBorder="0" applyAlignment="0" applyProtection="0"/>
    <xf numFmtId="0" fontId="128" fillId="0" borderId="0" applyNumberFormat="0" applyFont="0" applyFill="0" applyBorder="0" applyAlignment="0" applyProtection="0"/>
    <xf numFmtId="0" fontId="4" fillId="0" borderId="0" applyNumberFormat="0" applyFont="0" applyFill="0" applyBorder="0" applyAlignment="0" applyProtection="0"/>
    <xf numFmtId="0" fontId="167" fillId="0" borderId="0" applyNumberFormat="0" applyFont="0" applyFill="0" applyBorder="0" applyAlignment="0" applyProtection="0"/>
    <xf numFmtId="0" fontId="166" fillId="0" borderId="0" applyNumberFormat="0" applyFont="0" applyFill="0" applyBorder="0" applyAlignment="0" applyProtection="0"/>
    <xf numFmtId="0" fontId="3" fillId="0" borderId="0" applyNumberFormat="0" applyFont="0" applyFill="0" applyBorder="0" applyAlignment="0" applyProtection="0"/>
    <xf numFmtId="0" fontId="4" fillId="0" borderId="0"/>
    <xf numFmtId="0" fontId="167" fillId="0" borderId="0" applyNumberFormat="0" applyFont="0" applyFill="0" applyBorder="0" applyAlignment="0" applyProtection="0"/>
    <xf numFmtId="172" fontId="3"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167" fillId="0" borderId="0"/>
    <xf numFmtId="0" fontId="5" fillId="0" borderId="0"/>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11" fillId="0" borderId="0" applyProtection="0">
      <alignment vertical="center"/>
    </xf>
    <xf numFmtId="14" fontId="6" fillId="0" borderId="0" applyProtection="0">
      <alignment vertical="center"/>
    </xf>
    <xf numFmtId="14" fontId="11"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11" fillId="0" borderId="0" applyProtection="0">
      <alignment vertical="center"/>
    </xf>
    <xf numFmtId="0" fontId="4" fillId="0" borderId="0"/>
    <xf numFmtId="0" fontId="5" fillId="0" borderId="0"/>
    <xf numFmtId="173" fontId="129" fillId="0" borderId="0" applyFont="0" applyFill="0" applyBorder="0" applyAlignment="0" applyProtection="0"/>
    <xf numFmtId="0" fontId="4" fillId="0" borderId="0"/>
    <xf numFmtId="0" fontId="4" fillId="0" borderId="0"/>
    <xf numFmtId="0" fontId="4" fillId="0" borderId="0"/>
    <xf numFmtId="0" fontId="5" fillId="0" borderId="0"/>
    <xf numFmtId="0" fontId="4" fillId="0" borderId="0"/>
    <xf numFmtId="0" fontId="167" fillId="0" borderId="0"/>
    <xf numFmtId="0" fontId="4" fillId="0" borderId="0"/>
    <xf numFmtId="0" fontId="167" fillId="0" borderId="0"/>
    <xf numFmtId="0" fontId="5" fillId="0" borderId="0"/>
    <xf numFmtId="0" fontId="4" fillId="0" borderId="0"/>
    <xf numFmtId="0" fontId="4" fillId="0" borderId="0"/>
    <xf numFmtId="0" fontId="4" fillId="0" borderId="0"/>
    <xf numFmtId="0" fontId="3" fillId="0" borderId="0"/>
    <xf numFmtId="0" fontId="130" fillId="0" borderId="0"/>
    <xf numFmtId="0" fontId="130" fillId="0" borderId="0"/>
    <xf numFmtId="0" fontId="130" fillId="0" borderId="0"/>
    <xf numFmtId="0" fontId="3" fillId="0" borderId="0"/>
    <xf numFmtId="0" fontId="130" fillId="0" borderId="0"/>
    <xf numFmtId="0" fontId="130" fillId="0" borderId="0"/>
    <xf numFmtId="0" fontId="4" fillId="0" borderId="0"/>
    <xf numFmtId="0" fontId="130"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67" fillId="0" borderId="0">
      <alignment horizontal="left" wrapText="1"/>
    </xf>
    <xf numFmtId="0" fontId="6" fillId="0" borderId="0">
      <alignment vertical="center"/>
    </xf>
    <xf numFmtId="0" fontId="11" fillId="0" borderId="0">
      <alignment vertical="center"/>
    </xf>
    <xf numFmtId="0" fontId="6" fillId="0" borderId="0">
      <alignment vertical="center"/>
    </xf>
    <xf numFmtId="0" fontId="6" fillId="0" borderId="0">
      <alignment vertical="center"/>
    </xf>
    <xf numFmtId="0" fontId="11" fillId="0" borderId="0">
      <alignment vertical="center"/>
    </xf>
    <xf numFmtId="0" fontId="131" fillId="0" borderId="0" applyFont="0" applyFill="0"/>
    <xf numFmtId="0" fontId="130" fillId="0" borderId="0"/>
    <xf numFmtId="0" fontId="130" fillId="0" borderId="0"/>
    <xf numFmtId="0" fontId="130" fillId="0" borderId="0"/>
    <xf numFmtId="0" fontId="3" fillId="0" borderId="0"/>
    <xf numFmtId="0" fontId="130" fillId="0" borderId="0"/>
    <xf numFmtId="0" fontId="130" fillId="0" borderId="0"/>
    <xf numFmtId="0" fontId="2" fillId="2" borderId="0" applyNumberFormat="0" applyBorder="0" applyAlignment="0" applyProtection="0"/>
    <xf numFmtId="0" fontId="132" fillId="2" borderId="0" applyNumberFormat="0" applyBorder="0" applyAlignment="0" applyProtection="0"/>
    <xf numFmtId="0" fontId="2" fillId="2" borderId="0" applyNumberFormat="0" applyBorder="0" applyAlignment="0" applyProtection="0"/>
    <xf numFmtId="0" fontId="2" fillId="4" borderId="0" applyNumberFormat="0" applyBorder="0" applyAlignment="0" applyProtection="0"/>
    <xf numFmtId="0" fontId="13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132" fillId="6"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13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13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132" fillId="14" borderId="0" applyNumberFormat="0" applyBorder="0" applyAlignment="0" applyProtection="0"/>
    <xf numFmtId="0" fontId="2" fillId="14"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32" fillId="3" borderId="0" applyNumberFormat="0" applyBorder="0" applyAlignment="0" applyProtection="0"/>
    <xf numFmtId="0" fontId="132" fillId="5" borderId="0" applyNumberFormat="0" applyBorder="0" applyAlignment="0" applyProtection="0"/>
    <xf numFmtId="0" fontId="132" fillId="15" borderId="0" applyNumberFormat="0" applyBorder="0" applyAlignment="0" applyProtection="0"/>
    <xf numFmtId="0" fontId="132" fillId="14" borderId="0" applyNumberFormat="0" applyBorder="0" applyAlignment="0" applyProtection="0"/>
    <xf numFmtId="0" fontId="132" fillId="13" borderId="0" applyNumberFormat="0" applyBorder="0" applyAlignment="0" applyProtection="0"/>
    <xf numFmtId="0" fontId="132" fillId="15" borderId="0" applyNumberFormat="0" applyBorder="0" applyAlignment="0" applyProtection="0"/>
    <xf numFmtId="0" fontId="2" fillId="3" borderId="0" applyNumberFormat="0" applyBorder="0" applyAlignment="0" applyProtection="0"/>
    <xf numFmtId="0" fontId="13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132" fillId="5" borderId="0" applyNumberFormat="0" applyBorder="0" applyAlignment="0" applyProtection="0"/>
    <xf numFmtId="0" fontId="2" fillId="5" borderId="0" applyNumberFormat="0" applyBorder="0" applyAlignment="0" applyProtection="0"/>
    <xf numFmtId="0" fontId="2" fillId="16" borderId="0" applyNumberFormat="0" applyBorder="0" applyAlignment="0" applyProtection="0"/>
    <xf numFmtId="0" fontId="132" fillId="16" borderId="0" applyNumberFormat="0" applyBorder="0" applyAlignment="0" applyProtection="0"/>
    <xf numFmtId="0" fontId="2" fillId="16" borderId="0" applyNumberFormat="0" applyBorder="0" applyAlignment="0" applyProtection="0"/>
    <xf numFmtId="0" fontId="2" fillId="12" borderId="0" applyNumberFormat="0" applyBorder="0" applyAlignment="0" applyProtection="0"/>
    <xf numFmtId="0" fontId="132" fillId="12" borderId="0" applyNumberFormat="0" applyBorder="0" applyAlignment="0" applyProtection="0"/>
    <xf numFmtId="0" fontId="2" fillId="12" borderId="0" applyNumberFormat="0" applyBorder="0" applyAlignment="0" applyProtection="0"/>
    <xf numFmtId="0" fontId="2" fillId="3" borderId="0" applyNumberFormat="0" applyBorder="0" applyAlignment="0" applyProtection="0"/>
    <xf numFmtId="0" fontId="132" fillId="3" borderId="0" applyNumberFormat="0" applyBorder="0" applyAlignment="0" applyProtection="0"/>
    <xf numFmtId="0" fontId="2" fillId="3" borderId="0" applyNumberFormat="0" applyBorder="0" applyAlignment="0" applyProtection="0"/>
    <xf numFmtId="0" fontId="2" fillId="17" borderId="0" applyNumberFormat="0" applyBorder="0" applyAlignment="0" applyProtection="0"/>
    <xf numFmtId="0" fontId="132" fillId="17" borderId="0" applyNumberFormat="0" applyBorder="0" applyAlignment="0" applyProtection="0"/>
    <xf numFmtId="0" fontId="2" fillId="17"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32" fillId="13" borderId="0" applyNumberFormat="0" applyBorder="0" applyAlignment="0" applyProtection="0"/>
    <xf numFmtId="0" fontId="132" fillId="5" borderId="0" applyNumberFormat="0" applyBorder="0" applyAlignment="0" applyProtection="0"/>
    <xf numFmtId="0" fontId="132" fillId="8" borderId="0" applyNumberFormat="0" applyBorder="0" applyAlignment="0" applyProtection="0"/>
    <xf numFmtId="0" fontId="132" fillId="4" borderId="0" applyNumberFormat="0" applyBorder="0" applyAlignment="0" applyProtection="0"/>
    <xf numFmtId="0" fontId="132" fillId="13" borderId="0" applyNumberFormat="0" applyBorder="0" applyAlignment="0" applyProtection="0"/>
    <xf numFmtId="0" fontId="132" fillId="15" borderId="0" applyNumberFormat="0" applyBorder="0" applyAlignment="0" applyProtection="0"/>
    <xf numFmtId="0" fontId="124" fillId="18" borderId="0" applyNumberFormat="0" applyBorder="0" applyAlignment="0" applyProtection="0"/>
    <xf numFmtId="0" fontId="133" fillId="18" borderId="0" applyNumberFormat="0" applyBorder="0" applyAlignment="0" applyProtection="0"/>
    <xf numFmtId="0" fontId="124" fillId="5" borderId="0" applyNumberFormat="0" applyBorder="0" applyAlignment="0" applyProtection="0"/>
    <xf numFmtId="0" fontId="133" fillId="5" borderId="0" applyNumberFormat="0" applyBorder="0" applyAlignment="0" applyProtection="0"/>
    <xf numFmtId="0" fontId="124" fillId="16" borderId="0" applyNumberFormat="0" applyBorder="0" applyAlignment="0" applyProtection="0"/>
    <xf numFmtId="0" fontId="133" fillId="16" borderId="0" applyNumberFormat="0" applyBorder="0" applyAlignment="0" applyProtection="0"/>
    <xf numFmtId="0" fontId="124" fillId="19" borderId="0" applyNumberFormat="0" applyBorder="0" applyAlignment="0" applyProtection="0"/>
    <xf numFmtId="0" fontId="133" fillId="19" borderId="0" applyNumberFormat="0" applyBorder="0" applyAlignment="0" applyProtection="0"/>
    <xf numFmtId="0" fontId="124" fillId="20" borderId="0" applyNumberFormat="0" applyBorder="0" applyAlignment="0" applyProtection="0"/>
    <xf numFmtId="0" fontId="133" fillId="20" borderId="0" applyNumberFormat="0" applyBorder="0" applyAlignment="0" applyProtection="0"/>
    <xf numFmtId="0" fontId="124" fillId="21" borderId="0" applyNumberFormat="0" applyBorder="0" applyAlignment="0" applyProtection="0"/>
    <xf numFmtId="0" fontId="133" fillId="21" borderId="0" applyNumberFormat="0" applyBorder="0" applyAlignment="0" applyProtection="0"/>
    <xf numFmtId="0" fontId="168" fillId="18" borderId="0" applyNumberFormat="0" applyBorder="0" applyAlignment="0" applyProtection="0"/>
    <xf numFmtId="0" fontId="168" fillId="5" borderId="0" applyNumberFormat="0" applyBorder="0" applyAlignment="0" applyProtection="0"/>
    <xf numFmtId="0" fontId="168" fillId="16" borderId="0" applyNumberFormat="0" applyBorder="0" applyAlignment="0" applyProtection="0"/>
    <xf numFmtId="0" fontId="168" fillId="19" borderId="0" applyNumberFormat="0" applyBorder="0" applyAlignment="0" applyProtection="0"/>
    <xf numFmtId="0" fontId="168" fillId="20" borderId="0" applyNumberFormat="0" applyBorder="0" applyAlignment="0" applyProtection="0"/>
    <xf numFmtId="0" fontId="168" fillId="21" borderId="0" applyNumberFormat="0" applyBorder="0" applyAlignment="0" applyProtection="0"/>
    <xf numFmtId="0" fontId="133" fillId="13" borderId="0" applyNumberFormat="0" applyBorder="0" applyAlignment="0" applyProtection="0"/>
    <xf numFmtId="0" fontId="133" fillId="22" borderId="0" applyNumberFormat="0" applyBorder="0" applyAlignment="0" applyProtection="0"/>
    <xf numFmtId="0" fontId="133" fillId="17" borderId="0" applyNumberFormat="0" applyBorder="0" applyAlignment="0" applyProtection="0"/>
    <xf numFmtId="0" fontId="133" fillId="4" borderId="0" applyNumberFormat="0" applyBorder="0" applyAlignment="0" applyProtection="0"/>
    <xf numFmtId="0" fontId="133" fillId="13" borderId="0" applyNumberFormat="0" applyBorder="0" applyAlignment="0" applyProtection="0"/>
    <xf numFmtId="0" fontId="133" fillId="5" borderId="0" applyNumberFormat="0" applyBorder="0" applyAlignment="0" applyProtection="0"/>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5" fillId="23" borderId="44">
      <alignment vertical="center"/>
    </xf>
    <xf numFmtId="0" fontId="124" fillId="24" borderId="0" applyNumberFormat="0" applyBorder="0" applyAlignment="0" applyProtection="0"/>
    <xf numFmtId="0" fontId="133" fillId="24" borderId="0" applyNumberFormat="0" applyBorder="0" applyAlignment="0" applyProtection="0"/>
    <xf numFmtId="0" fontId="124" fillId="25" borderId="0" applyNumberFormat="0" applyBorder="0" applyAlignment="0" applyProtection="0"/>
    <xf numFmtId="0" fontId="133" fillId="25" borderId="0" applyNumberFormat="0" applyBorder="0" applyAlignment="0" applyProtection="0"/>
    <xf numFmtId="0" fontId="124" fillId="26" borderId="0" applyNumberFormat="0" applyBorder="0" applyAlignment="0" applyProtection="0"/>
    <xf numFmtId="0" fontId="133" fillId="26" borderId="0" applyNumberFormat="0" applyBorder="0" applyAlignment="0" applyProtection="0"/>
    <xf numFmtId="0" fontId="124" fillId="19" borderId="0" applyNumberFormat="0" applyBorder="0" applyAlignment="0" applyProtection="0"/>
    <xf numFmtId="0" fontId="133" fillId="19" borderId="0" applyNumberFormat="0" applyBorder="0" applyAlignment="0" applyProtection="0"/>
    <xf numFmtId="0" fontId="124" fillId="20" borderId="0" applyNumberFormat="0" applyBorder="0" applyAlignment="0" applyProtection="0"/>
    <xf numFmtId="0" fontId="133" fillId="20" borderId="0" applyNumberFormat="0" applyBorder="0" applyAlignment="0" applyProtection="0"/>
    <xf numFmtId="0" fontId="124" fillId="22" borderId="0" applyNumberFormat="0" applyBorder="0" applyAlignment="0" applyProtection="0"/>
    <xf numFmtId="0" fontId="133" fillId="22" borderId="0" applyNumberFormat="0" applyBorder="0" applyAlignment="0" applyProtection="0"/>
    <xf numFmtId="0" fontId="168" fillId="24" borderId="0" applyNumberFormat="0" applyBorder="0" applyAlignment="0" applyProtection="0"/>
    <xf numFmtId="0" fontId="168" fillId="25" borderId="0" applyNumberFormat="0" applyBorder="0" applyAlignment="0" applyProtection="0"/>
    <xf numFmtId="0" fontId="168" fillId="26" borderId="0" applyNumberFormat="0" applyBorder="0" applyAlignment="0" applyProtection="0"/>
    <xf numFmtId="0" fontId="168" fillId="19" borderId="0" applyNumberFormat="0" applyBorder="0" applyAlignment="0" applyProtection="0"/>
    <xf numFmtId="2" fontId="168" fillId="19" borderId="0" applyNumberFormat="0" applyBorder="0" applyAlignment="0" applyProtection="0"/>
    <xf numFmtId="0" fontId="168" fillId="20" borderId="0" applyNumberFormat="0" applyBorder="0" applyAlignment="0" applyProtection="0"/>
    <xf numFmtId="0" fontId="168" fillId="22" borderId="0" applyNumberFormat="0" applyBorder="0" applyAlignment="0" applyProtection="0"/>
    <xf numFmtId="174" fontId="3" fillId="0" borderId="0" applyFont="0" applyFill="0" applyBorder="0" applyAlignment="0" applyProtection="0"/>
    <xf numFmtId="0" fontId="114" fillId="4" borderId="0" applyNumberFormat="0" applyBorder="0" applyAlignment="0" applyProtection="0"/>
    <xf numFmtId="0" fontId="155" fillId="4" borderId="0" applyNumberFormat="0" applyBorder="0" applyAlignment="0" applyProtection="0"/>
    <xf numFmtId="0" fontId="3" fillId="0" borderId="0"/>
    <xf numFmtId="0" fontId="136" fillId="13" borderId="0" applyNumberFormat="0" applyBorder="0" applyAlignment="0" applyProtection="0"/>
    <xf numFmtId="174" fontId="130" fillId="0" borderId="0" applyFont="0" applyFill="0" applyBorder="0" applyAlignment="0" applyProtection="0"/>
    <xf numFmtId="175" fontId="137" fillId="0" borderId="0" applyFill="0" applyBorder="0" applyAlignment="0"/>
    <xf numFmtId="0" fontId="137" fillId="0" borderId="0" applyFill="0" applyBorder="0" applyAlignment="0"/>
    <xf numFmtId="0" fontId="118" fillId="27" borderId="45" applyNumberFormat="0" applyAlignment="0" applyProtection="0"/>
    <xf numFmtId="0" fontId="118" fillId="27" borderId="45" applyNumberFormat="0" applyAlignment="0" applyProtection="0"/>
    <xf numFmtId="0" fontId="169" fillId="27" borderId="45" applyNumberFormat="0" applyAlignment="0" applyProtection="0"/>
    <xf numFmtId="0" fontId="169" fillId="27" borderId="45" applyNumberFormat="0" applyAlignment="0" applyProtection="0"/>
    <xf numFmtId="0" fontId="118" fillId="27" borderId="45" applyNumberFormat="0" applyAlignment="0" applyProtection="0"/>
    <xf numFmtId="0" fontId="118" fillId="27" borderId="45" applyNumberFormat="0" applyAlignment="0" applyProtection="0"/>
    <xf numFmtId="0" fontId="118" fillId="27" borderId="45" applyNumberFormat="0" applyAlignment="0" applyProtection="0"/>
    <xf numFmtId="0" fontId="118" fillId="27" borderId="45" applyNumberFormat="0" applyAlignment="0" applyProtection="0"/>
    <xf numFmtId="0" fontId="138" fillId="28" borderId="45" applyNumberFormat="0" applyAlignment="0" applyProtection="0"/>
    <xf numFmtId="0" fontId="129" fillId="0" borderId="0"/>
    <xf numFmtId="0" fontId="139" fillId="29" borderId="46" applyNumberFormat="0" applyAlignment="0" applyProtection="0"/>
    <xf numFmtId="0" fontId="140" fillId="0" borderId="47" applyNumberFormat="0" applyFill="0" applyAlignment="0" applyProtection="0"/>
    <xf numFmtId="0" fontId="120" fillId="29" borderId="46" applyNumberFormat="0" applyAlignment="0" applyProtection="0"/>
    <xf numFmtId="0" fontId="139" fillId="29" borderId="46" applyNumberFormat="0" applyAlignment="0" applyProtection="0"/>
    <xf numFmtId="0" fontId="139" fillId="29" borderId="46" applyNumberFormat="0" applyAlignment="0" applyProtection="0"/>
    <xf numFmtId="0" fontId="139" fillId="29" borderId="46" applyNumberFormat="0" applyAlignment="0" applyProtection="0"/>
    <xf numFmtId="0" fontId="139" fillId="29" borderId="46" applyNumberFormat="0" applyAlignment="0" applyProtection="0"/>
    <xf numFmtId="0" fontId="139" fillId="29" borderId="46" applyNumberFormat="0" applyAlignment="0" applyProtection="0"/>
    <xf numFmtId="0" fontId="120" fillId="29" borderId="46" applyNumberFormat="0" applyAlignment="0" applyProtection="0"/>
    <xf numFmtId="0" fontId="120" fillId="29" borderId="46" applyNumberFormat="0" applyAlignment="0" applyProtection="0"/>
    <xf numFmtId="0" fontId="120" fillId="29" borderId="46" applyNumberFormat="0" applyAlignment="0" applyProtection="0"/>
    <xf numFmtId="0" fontId="120" fillId="29" borderId="46" applyNumberFormat="0" applyAlignment="0" applyProtection="0"/>
    <xf numFmtId="176" fontId="4" fillId="0" borderId="0" applyFont="0" applyFill="0" applyBorder="0" applyAlignment="0" applyProtection="0"/>
    <xf numFmtId="0" fontId="4" fillId="0" borderId="0" applyFont="0" applyFill="0" applyBorder="0" applyAlignment="0" applyProtection="0"/>
    <xf numFmtId="38" fontId="129" fillId="0" borderId="0" applyFont="0" applyFill="0" applyBorder="0" applyAlignment="0" applyProtection="0"/>
    <xf numFmtId="38" fontId="129" fillId="0" borderId="0" applyFont="0" applyFill="0" applyBorder="0" applyAlignment="0" applyProtection="0"/>
    <xf numFmtId="38" fontId="129" fillId="0" borderId="0" applyFont="0" applyFill="0" applyBorder="0" applyAlignment="0" applyProtection="0"/>
    <xf numFmtId="38" fontId="129"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38" fontId="129" fillId="0" borderId="0" applyFont="0" applyFill="0" applyBorder="0" applyAlignment="0" applyProtection="0"/>
    <xf numFmtId="176" fontId="4" fillId="0" borderId="0" applyFont="0" applyFill="0" applyBorder="0" applyAlignment="0" applyProtection="0"/>
    <xf numFmtId="164" fontId="130" fillId="0" borderId="0" applyFont="0" applyFill="0" applyBorder="0" applyAlignment="0" applyProtection="0"/>
    <xf numFmtId="164" fontId="130" fillId="0" borderId="0" applyFont="0" applyFill="0" applyBorder="0" applyAlignment="0" applyProtection="0"/>
    <xf numFmtId="164" fontId="132" fillId="0" borderId="0" applyFont="0" applyFill="0" applyBorder="0" applyAlignment="0" applyProtection="0"/>
    <xf numFmtId="0" fontId="141" fillId="0" borderId="0"/>
    <xf numFmtId="0" fontId="137" fillId="0" borderId="0"/>
    <xf numFmtId="0" fontId="141" fillId="0" borderId="0"/>
    <xf numFmtId="0" fontId="137" fillId="0" borderId="0"/>
    <xf numFmtId="6" fontId="4" fillId="0" borderId="0" applyFont="0" applyFill="0" applyBorder="0" applyAlignment="0" applyProtection="0"/>
    <xf numFmtId="6" fontId="4" fillId="0" borderId="0" applyFont="0" applyFill="0" applyBorder="0" applyAlignment="0" applyProtection="0"/>
    <xf numFmtId="6" fontId="129" fillId="0" borderId="0" applyFont="0" applyFill="0" applyBorder="0" applyAlignment="0" applyProtection="0"/>
    <xf numFmtId="6" fontId="129" fillId="0" borderId="0" applyFont="0" applyFill="0" applyBorder="0" applyAlignment="0" applyProtection="0"/>
    <xf numFmtId="6" fontId="129" fillId="0" borderId="0" applyFont="0" applyFill="0" applyBorder="0" applyAlignment="0" applyProtection="0"/>
    <xf numFmtId="6" fontId="129" fillId="0" borderId="0" applyFont="0" applyFill="0" applyBorder="0" applyAlignment="0" applyProtection="0"/>
    <xf numFmtId="6" fontId="129" fillId="0" borderId="0" applyFont="0" applyFill="0" applyBorder="0" applyAlignment="0" applyProtection="0"/>
    <xf numFmtId="0" fontId="170" fillId="14" borderId="45" applyNumberFormat="0" applyAlignment="0" applyProtection="0"/>
    <xf numFmtId="0" fontId="170" fillId="14" borderId="45" applyNumberFormat="0" applyAlignment="0" applyProtection="0"/>
    <xf numFmtId="0" fontId="170" fillId="14" borderId="45" applyNumberFormat="0" applyAlignment="0" applyProtection="0"/>
    <xf numFmtId="0" fontId="170" fillId="14" borderId="45" applyNumberFormat="0" applyAlignment="0" applyProtection="0"/>
    <xf numFmtId="0" fontId="171" fillId="27" borderId="48" applyNumberFormat="0" applyAlignment="0" applyProtection="0"/>
    <xf numFmtId="0" fontId="171" fillId="27" borderId="48" applyNumberFormat="0" applyAlignment="0" applyProtection="0"/>
    <xf numFmtId="0" fontId="171" fillId="27" borderId="48" applyNumberFormat="0" applyAlignment="0" applyProtection="0"/>
    <xf numFmtId="0" fontId="171" fillId="27" borderId="48" applyNumberFormat="0" applyAlignment="0" applyProtection="0"/>
    <xf numFmtId="0" fontId="142" fillId="0" borderId="0">
      <protection locked="0"/>
    </xf>
    <xf numFmtId="177" fontId="3" fillId="0" borderId="0" applyFont="0" applyFill="0" applyBorder="0" applyAlignment="0" applyProtection="0"/>
    <xf numFmtId="0" fontId="172" fillId="6" borderId="0" applyNumberFormat="0" applyBorder="0" applyAlignment="0" applyProtection="0"/>
    <xf numFmtId="165" fontId="9" fillId="0" borderId="0" applyFont="0" applyFill="0" applyBorder="0" applyAlignment="0" applyProtection="0"/>
    <xf numFmtId="43" fontId="3"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167" fillId="0" borderId="0" applyFont="0" applyFill="0" applyBorder="0" applyAlignment="0" applyProtection="0"/>
    <xf numFmtId="43" fontId="3" fillId="0" borderId="0" applyFont="0" applyFill="0" applyBorder="0" applyAlignment="0" applyProtection="0"/>
    <xf numFmtId="165" fontId="4"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96" fillId="0" borderId="0" applyFont="0" applyFill="0" applyBorder="0" applyAlignment="0" applyProtection="0"/>
    <xf numFmtId="0" fontId="143" fillId="0" borderId="0">
      <protection locked="0"/>
    </xf>
    <xf numFmtId="0" fontId="143" fillId="0" borderId="0">
      <protection locked="0"/>
    </xf>
    <xf numFmtId="0" fontId="144" fillId="0" borderId="0" applyNumberFormat="0" applyFill="0" applyBorder="0" applyAlignment="0" applyProtection="0"/>
    <xf numFmtId="0" fontId="133" fillId="30" borderId="0" applyNumberFormat="0" applyBorder="0" applyAlignment="0" applyProtection="0"/>
    <xf numFmtId="0" fontId="133" fillId="22" borderId="0" applyNumberFormat="0" applyBorder="0" applyAlignment="0" applyProtection="0"/>
    <xf numFmtId="0" fontId="133" fillId="17" borderId="0" applyNumberFormat="0" applyBorder="0" applyAlignment="0" applyProtection="0"/>
    <xf numFmtId="0" fontId="133" fillId="31" borderId="0" applyNumberFormat="0" applyBorder="0" applyAlignment="0" applyProtection="0"/>
    <xf numFmtId="0" fontId="133" fillId="20" borderId="0" applyNumberFormat="0" applyBorder="0" applyAlignment="0" applyProtection="0"/>
    <xf numFmtId="0" fontId="133" fillId="25" borderId="0" applyNumberFormat="0" applyBorder="0" applyAlignment="0" applyProtection="0"/>
    <xf numFmtId="0" fontId="145" fillId="8" borderId="45" applyNumberFormat="0" applyAlignment="0" applyProtection="0"/>
    <xf numFmtId="178" fontId="4" fillId="0" borderId="0" applyFont="0" applyFill="0" applyBorder="0" applyAlignment="0" applyProtection="0"/>
    <xf numFmtId="0" fontId="4" fillId="0" borderId="0" applyFont="0" applyFill="0" applyBorder="0" applyAlignment="0" applyProtection="0"/>
    <xf numFmtId="186" fontId="167" fillId="0" borderId="0" applyFont="0" applyFill="0" applyBorder="0" applyAlignment="0" applyProtection="0"/>
    <xf numFmtId="178" fontId="167" fillId="0" borderId="0" applyFont="0" applyFill="0" applyBorder="0" applyAlignment="0" applyProtection="0"/>
    <xf numFmtId="0" fontId="4" fillId="0" borderId="0" applyFont="0" applyFill="0" applyBorder="0" applyAlignment="0" applyProtection="0"/>
    <xf numFmtId="179" fontId="130" fillId="0" borderId="0" applyFont="0" applyFill="0" applyBorder="0" applyAlignment="0" applyProtection="0"/>
    <xf numFmtId="0" fontId="122" fillId="0" borderId="0" applyNumberFormat="0" applyFill="0" applyBorder="0" applyAlignment="0" applyProtection="0"/>
    <xf numFmtId="0" fontId="161" fillId="0" borderId="0" applyNumberFormat="0" applyFill="0" applyBorder="0" applyAlignment="0" applyProtection="0"/>
    <xf numFmtId="0" fontId="146" fillId="0" borderId="0" applyProtection="0"/>
    <xf numFmtId="0" fontId="147" fillId="0" borderId="0" applyProtection="0"/>
    <xf numFmtId="0" fontId="148" fillId="0" borderId="0" applyProtection="0"/>
    <xf numFmtId="0" fontId="149" fillId="0" borderId="0" applyProtection="0"/>
    <xf numFmtId="0" fontId="149" fillId="0" borderId="0" applyProtection="0"/>
    <xf numFmtId="0" fontId="147" fillId="0" borderId="0" applyProtection="0"/>
    <xf numFmtId="0" fontId="148" fillId="0" borderId="0" applyProtection="0"/>
    <xf numFmtId="0" fontId="150" fillId="0" borderId="0"/>
    <xf numFmtId="0" fontId="142" fillId="0" borderId="0">
      <protection locked="0"/>
    </xf>
    <xf numFmtId="0" fontId="142" fillId="0" borderId="0">
      <protection locked="0"/>
    </xf>
    <xf numFmtId="0" fontId="151" fillId="0" borderId="0" applyNumberFormat="0" applyFill="0" applyBorder="0" applyAlignment="0" applyProtection="0">
      <alignment vertical="top"/>
      <protection locked="0"/>
    </xf>
    <xf numFmtId="0" fontId="113" fillId="6" borderId="0" applyNumberFormat="0" applyBorder="0" applyAlignment="0" applyProtection="0"/>
    <xf numFmtId="0" fontId="136" fillId="6" borderId="0" applyNumberFormat="0" applyBorder="0" applyAlignment="0" applyProtection="0"/>
    <xf numFmtId="0" fontId="148" fillId="0" borderId="49" applyNumberFormat="0" applyAlignment="0" applyProtection="0">
      <alignment horizontal="left" vertical="center"/>
    </xf>
    <xf numFmtId="0" fontId="148" fillId="0" borderId="50">
      <alignment horizontal="left" vertical="center"/>
    </xf>
    <xf numFmtId="0" fontId="148" fillId="0" borderId="50">
      <alignment horizontal="left" vertical="center"/>
    </xf>
    <xf numFmtId="0" fontId="148" fillId="0" borderId="50">
      <alignment horizontal="left" vertical="center"/>
    </xf>
    <xf numFmtId="0" fontId="148" fillId="0" borderId="50">
      <alignment horizontal="left" vertical="center"/>
    </xf>
    <xf numFmtId="0" fontId="148" fillId="0" borderId="50">
      <alignment horizontal="left" vertical="center"/>
    </xf>
    <xf numFmtId="0" fontId="148" fillId="0" borderId="50">
      <alignment horizontal="left" vertical="center"/>
    </xf>
    <xf numFmtId="0" fontId="148" fillId="0" borderId="50">
      <alignment horizontal="left" vertical="center"/>
    </xf>
    <xf numFmtId="0" fontId="148" fillId="0" borderId="50">
      <alignment horizontal="left" vertical="center"/>
    </xf>
    <xf numFmtId="0" fontId="148" fillId="0" borderId="50">
      <alignment horizontal="left" vertical="center"/>
    </xf>
    <xf numFmtId="0" fontId="110" fillId="0" borderId="51" applyNumberFormat="0" applyFill="0" applyAlignment="0" applyProtection="0"/>
    <xf numFmtId="0" fontId="173" fillId="0" borderId="51" applyNumberFormat="0" applyFill="0" applyAlignment="0" applyProtection="0"/>
    <xf numFmtId="0" fontId="111" fillId="0" borderId="52" applyNumberFormat="0" applyFill="0" applyAlignment="0" applyProtection="0"/>
    <xf numFmtId="0" fontId="174" fillId="0" borderId="52" applyNumberFormat="0" applyFill="0" applyAlignment="0" applyProtection="0"/>
    <xf numFmtId="0" fontId="112" fillId="0" borderId="53" applyNumberFormat="0" applyFill="0" applyAlignment="0" applyProtection="0"/>
    <xf numFmtId="0" fontId="175" fillId="0" borderId="53" applyNumberFormat="0" applyFill="0" applyAlignment="0" applyProtection="0"/>
    <xf numFmtId="0" fontId="175" fillId="0" borderId="53" applyNumberFormat="0" applyFill="0" applyAlignment="0" applyProtection="0"/>
    <xf numFmtId="0" fontId="112" fillId="0" borderId="53" applyNumberFormat="0" applyFill="0" applyAlignment="0" applyProtection="0"/>
    <xf numFmtId="0" fontId="112" fillId="0" borderId="0" applyNumberFormat="0" applyFill="0" applyBorder="0" applyAlignment="0" applyProtection="0"/>
    <xf numFmtId="0" fontId="175" fillId="0" borderId="0" applyNumberFormat="0" applyFill="0" applyBorder="0" applyAlignment="0" applyProtection="0"/>
    <xf numFmtId="180" fontId="152" fillId="0" borderId="0" applyNumberFormat="0" applyFill="0" applyBorder="0" applyAlignment="0" applyProtection="0"/>
    <xf numFmtId="180" fontId="153" fillId="0" borderId="0" applyNumberFormat="0" applyFill="0" applyBorder="0" applyAlignment="0" applyProtection="0"/>
    <xf numFmtId="0" fontId="176" fillId="0" borderId="0" applyNumberFormat="0" applyFill="0" applyBorder="0" applyAlignment="0" applyProtection="0">
      <alignment vertical="top"/>
      <protection locked="0"/>
    </xf>
    <xf numFmtId="0" fontId="154" fillId="0" borderId="0" applyNumberFormat="0" applyFill="0" applyBorder="0" applyAlignment="0" applyProtection="0"/>
    <xf numFmtId="0" fontId="155" fillId="12" borderId="0" applyNumberFormat="0" applyBorder="0" applyAlignment="0" applyProtection="0"/>
    <xf numFmtId="0" fontId="3" fillId="0" borderId="0"/>
    <xf numFmtId="0" fontId="116" fillId="14" borderId="45" applyNumberFormat="0" applyAlignment="0" applyProtection="0"/>
    <xf numFmtId="0" fontId="116" fillId="14" borderId="45" applyNumberFormat="0" applyAlignment="0" applyProtection="0"/>
    <xf numFmtId="0" fontId="145" fillId="14" borderId="45" applyNumberFormat="0" applyAlignment="0" applyProtection="0"/>
    <xf numFmtId="0" fontId="145" fillId="14" borderId="45" applyNumberFormat="0" applyAlignment="0" applyProtection="0"/>
    <xf numFmtId="0" fontId="116" fillId="14" borderId="45" applyNumberFormat="0" applyAlignment="0" applyProtection="0"/>
    <xf numFmtId="0" fontId="116" fillId="14" borderId="45" applyNumberFormat="0" applyAlignment="0" applyProtection="0"/>
    <xf numFmtId="0" fontId="116" fillId="14" borderId="45" applyNumberFormat="0" applyAlignment="0" applyProtection="0"/>
    <xf numFmtId="0" fontId="116" fillId="14" borderId="45" applyNumberFormat="0" applyAlignment="0" applyProtection="0"/>
    <xf numFmtId="0" fontId="177" fillId="0" borderId="54" applyNumberFormat="0" applyFill="0" applyAlignment="0" applyProtection="0"/>
    <xf numFmtId="0" fontId="178" fillId="29" borderId="46" applyNumberFormat="0" applyAlignment="0" applyProtection="0"/>
    <xf numFmtId="0" fontId="178" fillId="29" borderId="46" applyNumberFormat="0" applyAlignment="0" applyProtection="0"/>
    <xf numFmtId="0" fontId="178" fillId="29" borderId="46" applyNumberFormat="0" applyAlignment="0" applyProtection="0"/>
    <xf numFmtId="0" fontId="178" fillId="29" borderId="46" applyNumberFormat="0" applyAlignment="0" applyProtection="0"/>
    <xf numFmtId="0" fontId="178" fillId="29" borderId="46" applyNumberFormat="0" applyAlignment="0" applyProtection="0"/>
    <xf numFmtId="0" fontId="3" fillId="0" borderId="0"/>
    <xf numFmtId="0" fontId="3" fillId="0" borderId="0"/>
    <xf numFmtId="0" fontId="3" fillId="0" borderId="0"/>
    <xf numFmtId="0" fontId="129" fillId="0" borderId="0"/>
    <xf numFmtId="0" fontId="4" fillId="23" borderId="55"/>
    <xf numFmtId="0" fontId="4" fillId="23" borderId="55"/>
    <xf numFmtId="0" fontId="167" fillId="23" borderId="55"/>
    <xf numFmtId="0" fontId="4" fillId="23" borderId="55"/>
    <xf numFmtId="0" fontId="119" fillId="0" borderId="54" applyNumberFormat="0" applyFill="0" applyAlignment="0" applyProtection="0"/>
    <xf numFmtId="0" fontId="179" fillId="0" borderId="54" applyNumberFormat="0" applyFill="0" applyAlignment="0" applyProtection="0"/>
    <xf numFmtId="0" fontId="3" fillId="0" borderId="0"/>
    <xf numFmtId="164" fontId="130" fillId="0" borderId="0" applyFont="0" applyFill="0" applyBorder="0" applyAlignment="0" applyProtection="0"/>
    <xf numFmtId="164" fontId="130" fillId="0" borderId="0" applyFont="0" applyFill="0" applyBorder="0" applyAlignment="0" applyProtection="0"/>
    <xf numFmtId="181" fontId="3" fillId="0" borderId="0" applyFont="0" applyFill="0" applyBorder="0" applyAlignment="0" applyProtection="0"/>
    <xf numFmtId="182" fontId="3" fillId="0" borderId="0" applyFont="0" applyFill="0" applyBorder="0" applyAlignment="0" applyProtection="0"/>
    <xf numFmtId="183" fontId="3" fillId="0" borderId="0" applyFont="0" applyFill="0" applyBorder="0" applyAlignment="0" applyProtection="0"/>
    <xf numFmtId="0" fontId="142" fillId="0" borderId="0">
      <protection locked="0"/>
    </xf>
    <xf numFmtId="0" fontId="3" fillId="0" borderId="0"/>
    <xf numFmtId="0" fontId="125" fillId="32" borderId="0">
      <alignment wrapText="1"/>
    </xf>
    <xf numFmtId="0" fontId="180" fillId="0" borderId="51" applyNumberFormat="0" applyFill="0" applyAlignment="0" applyProtection="0"/>
    <xf numFmtId="0" fontId="181" fillId="0" borderId="52" applyNumberFormat="0" applyFill="0" applyAlignment="0" applyProtection="0"/>
    <xf numFmtId="0" fontId="182" fillId="0" borderId="53" applyNumberFormat="0" applyFill="0" applyAlignment="0" applyProtection="0"/>
    <xf numFmtId="0" fontId="182" fillId="0" borderId="53" applyNumberFormat="0" applyFill="0" applyAlignment="0" applyProtection="0"/>
    <xf numFmtId="0" fontId="182" fillId="0" borderId="0" applyNumberFormat="0" applyFill="0" applyBorder="0" applyAlignment="0" applyProtection="0"/>
    <xf numFmtId="0" fontId="115" fillId="8" borderId="0" applyNumberFormat="0" applyBorder="0" applyAlignment="0" applyProtection="0"/>
    <xf numFmtId="0" fontId="183" fillId="8" borderId="0" applyNumberFormat="0" applyBorder="0" applyAlignment="0" applyProtection="0"/>
    <xf numFmtId="0" fontId="184" fillId="8" borderId="0" applyNumberFormat="0" applyBorder="0" applyAlignment="0" applyProtection="0"/>
    <xf numFmtId="37" fontId="15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30" fillId="0" borderId="0"/>
    <xf numFmtId="0" fontId="3" fillId="0" borderId="0"/>
    <xf numFmtId="0" fontId="3" fillId="0" borderId="0"/>
    <xf numFmtId="0" fontId="130" fillId="0" borderId="0"/>
    <xf numFmtId="0" fontId="132" fillId="0" borderId="0"/>
    <xf numFmtId="0" fontId="130" fillId="0" borderId="0"/>
    <xf numFmtId="0" fontId="130" fillId="0" borderId="0"/>
    <xf numFmtId="184" fontId="157" fillId="0" borderId="0" applyFont="0" applyFill="0" applyBorder="0" applyAlignment="0" applyProtection="0"/>
    <xf numFmtId="0" fontId="157" fillId="0" borderId="0" applyFont="0" applyFill="0" applyBorder="0" applyAlignment="0" applyProtection="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7" fillId="0" borderId="0"/>
    <xf numFmtId="0" fontId="3" fillId="0" borderId="0"/>
    <xf numFmtId="0" fontId="3"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5" fillId="0" borderId="0"/>
    <xf numFmtId="0" fontId="14"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4" fillId="0" borderId="0"/>
    <xf numFmtId="0" fontId="167" fillId="0" borderId="0"/>
    <xf numFmtId="0" fontId="3" fillId="0" borderId="0"/>
    <xf numFmtId="0" fontId="166" fillId="0" borderId="0" applyNumberFormat="0" applyFont="0" applyFill="0" applyBorder="0" applyAlignment="0" applyProtection="0"/>
    <xf numFmtId="0" fontId="3" fillId="0" borderId="0"/>
    <xf numFmtId="0" fontId="4" fillId="0" borderId="0"/>
    <xf numFmtId="0" fontId="3" fillId="0" borderId="0"/>
    <xf numFmtId="0" fontId="9" fillId="0" borderId="0"/>
    <xf numFmtId="0" fontId="166"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3" fillId="0" borderId="0"/>
    <xf numFmtId="0" fontId="3" fillId="0" borderId="0"/>
    <xf numFmtId="0" fontId="14" fillId="0" borderId="0"/>
    <xf numFmtId="0" fontId="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 fillId="0" borderId="0"/>
    <xf numFmtId="0" fontId="4" fillId="0" borderId="0"/>
    <xf numFmtId="0" fontId="167" fillId="0" borderId="0"/>
    <xf numFmtId="0" fontId="3" fillId="0" borderId="0" applyNumberFormat="0" applyFont="0" applyFill="0" applyBorder="0" applyAlignment="0" applyProtection="0"/>
    <xf numFmtId="0" fontId="4" fillId="0" borderId="0"/>
    <xf numFmtId="0" fontId="3"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14" fillId="0" borderId="0"/>
    <xf numFmtId="0" fontId="3" fillId="0" borderId="0" applyNumberFormat="0" applyFont="0" applyFill="0" applyBorder="0" applyAlignment="0" applyProtection="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4" fillId="0" borderId="0"/>
    <xf numFmtId="0" fontId="196" fillId="0" borderId="0"/>
    <xf numFmtId="0" fontId="4" fillId="0" borderId="0"/>
    <xf numFmtId="0" fontId="196" fillId="0" borderId="0"/>
    <xf numFmtId="0" fontId="12" fillId="0" borderId="0"/>
    <xf numFmtId="0" fontId="167" fillId="0" borderId="0"/>
    <xf numFmtId="0" fontId="3" fillId="0" borderId="0"/>
    <xf numFmtId="0" fontId="4" fillId="0" borderId="0"/>
    <xf numFmtId="0" fontId="4" fillId="0" borderId="0"/>
    <xf numFmtId="0" fontId="196" fillId="0" borderId="0"/>
    <xf numFmtId="0" fontId="3" fillId="0" borderId="0"/>
    <xf numFmtId="0" fontId="196" fillId="0" borderId="0"/>
    <xf numFmtId="0" fontId="4" fillId="0" borderId="0"/>
    <xf numFmtId="0" fontId="196" fillId="0" borderId="0"/>
    <xf numFmtId="0" fontId="4" fillId="0" borderId="0"/>
    <xf numFmtId="0" fontId="196" fillId="0" borderId="0"/>
    <xf numFmtId="0" fontId="4" fillId="0" borderId="0"/>
    <xf numFmtId="0" fontId="196" fillId="0" borderId="0"/>
    <xf numFmtId="0" fontId="4" fillId="0" borderId="0"/>
    <xf numFmtId="0" fontId="196" fillId="0" borderId="0"/>
    <xf numFmtId="0" fontId="198" fillId="0" borderId="0"/>
    <xf numFmtId="0" fontId="196" fillId="0" borderId="0"/>
    <xf numFmtId="0" fontId="196"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4"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12" fillId="0" borderId="0"/>
    <xf numFmtId="0" fontId="167" fillId="0" borderId="0">
      <alignment horizontal="left" wrapText="1"/>
    </xf>
    <xf numFmtId="0" fontId="167" fillId="0" borderId="0"/>
    <xf numFmtId="0" fontId="4" fillId="0" borderId="0"/>
    <xf numFmtId="0" fontId="3" fillId="0" borderId="0"/>
    <xf numFmtId="0" fontId="198" fillId="0" borderId="0"/>
    <xf numFmtId="0" fontId="3" fillId="0" borderId="0"/>
    <xf numFmtId="0" fontId="3" fillId="0" borderId="0"/>
    <xf numFmtId="0" fontId="15" fillId="0" borderId="0"/>
    <xf numFmtId="0" fontId="3" fillId="0" borderId="0"/>
    <xf numFmtId="0" fontId="15" fillId="0" borderId="0"/>
    <xf numFmtId="0" fontId="4" fillId="0" borderId="0"/>
    <xf numFmtId="0" fontId="15" fillId="0" borderId="0"/>
    <xf numFmtId="0" fontId="4" fillId="0" borderId="0"/>
    <xf numFmtId="0" fontId="15" fillId="0" borderId="0"/>
    <xf numFmtId="0" fontId="14" fillId="0" borderId="0"/>
    <xf numFmtId="0" fontId="15" fillId="0" borderId="0"/>
    <xf numFmtId="0" fontId="14" fillId="0" borderId="0"/>
    <xf numFmtId="0" fontId="4" fillId="0" borderId="0"/>
    <xf numFmtId="0" fontId="15" fillId="0" borderId="0"/>
    <xf numFmtId="0" fontId="14" fillId="0" borderId="0"/>
    <xf numFmtId="0" fontId="15" fillId="0" borderId="0"/>
    <xf numFmtId="0" fontId="14" fillId="0" borderId="0"/>
    <xf numFmtId="0" fontId="15" fillId="0" borderId="0"/>
    <xf numFmtId="0" fontId="4" fillId="0" borderId="0"/>
    <xf numFmtId="0" fontId="3" fillId="0" borderId="0"/>
    <xf numFmtId="0" fontId="16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96" fillId="0" borderId="0"/>
    <xf numFmtId="0" fontId="3" fillId="0" borderId="0"/>
    <xf numFmtId="0" fontId="4" fillId="0" borderId="0"/>
    <xf numFmtId="0" fontId="167" fillId="0" borderId="0"/>
    <xf numFmtId="0" fontId="3" fillId="0" borderId="0"/>
    <xf numFmtId="0" fontId="3" fillId="0" borderId="0"/>
    <xf numFmtId="0" fontId="198" fillId="0" borderId="0"/>
    <xf numFmtId="0" fontId="196" fillId="0" borderId="0"/>
    <xf numFmtId="0" fontId="14" fillId="0" borderId="0"/>
    <xf numFmtId="0" fontId="14" fillId="0" borderId="0"/>
    <xf numFmtId="0" fontId="14" fillId="0" borderId="0"/>
    <xf numFmtId="0" fontId="3" fillId="0" borderId="0"/>
    <xf numFmtId="0" fontId="3" fillId="0" borderId="0"/>
    <xf numFmtId="0" fontId="14" fillId="0" borderId="0"/>
    <xf numFmtId="0" fontId="3" fillId="0" borderId="0"/>
    <xf numFmtId="0" fontId="14" fillId="0" borderId="0"/>
    <xf numFmtId="0" fontId="14" fillId="0" borderId="0"/>
    <xf numFmtId="0" fontId="3" fillId="0" borderId="0"/>
    <xf numFmtId="0" fontId="4" fillId="0" borderId="0" applyNumberFormat="0" applyFont="0" applyFill="0" applyBorder="0" applyAlignment="0" applyProtection="0"/>
    <xf numFmtId="0" fontId="167" fillId="0" borderId="0"/>
    <xf numFmtId="0" fontId="4" fillId="0" borderId="0"/>
    <xf numFmtId="0" fontId="4" fillId="0" borderId="0"/>
    <xf numFmtId="0" fontId="3" fillId="0" borderId="0"/>
    <xf numFmtId="0" fontId="167" fillId="0" borderId="0"/>
    <xf numFmtId="0" fontId="166" fillId="0" borderId="0"/>
    <xf numFmtId="0" fontId="14" fillId="0" borderId="0"/>
    <xf numFmtId="0" fontId="4" fillId="0" borderId="0"/>
    <xf numFmtId="0" fontId="4" fillId="0" borderId="0"/>
    <xf numFmtId="0" fontId="4" fillId="0" borderId="0"/>
    <xf numFmtId="0" fontId="4" fillId="0" borderId="0"/>
    <xf numFmtId="0" fontId="14" fillId="0" borderId="0"/>
    <xf numFmtId="0" fontId="3" fillId="0" borderId="0"/>
    <xf numFmtId="0" fontId="3" fillId="0" borderId="0"/>
    <xf numFmtId="0" fontId="51" fillId="0" borderId="0"/>
    <xf numFmtId="0" fontId="3" fillId="0" borderId="0"/>
    <xf numFmtId="0" fontId="166" fillId="0" borderId="0" applyNumberFormat="0" applyFont="0" applyFill="0" applyBorder="0" applyAlignment="0" applyProtection="0"/>
    <xf numFmtId="0" fontId="3" fillId="0" borderId="0"/>
    <xf numFmtId="0" fontId="3" fillId="0" borderId="0"/>
    <xf numFmtId="0" fontId="3" fillId="0" borderId="0"/>
    <xf numFmtId="49" fontId="126" fillId="0" borderId="0">
      <alignment vertical="top" wrapText="1"/>
    </xf>
    <xf numFmtId="2" fontId="4" fillId="0" borderId="0">
      <alignment horizontal="center" vertical="center"/>
    </xf>
    <xf numFmtId="2" fontId="4" fillId="0" borderId="0">
      <alignment horizontal="center" vertical="center"/>
    </xf>
    <xf numFmtId="0" fontId="130" fillId="15" borderId="56" applyNumberFormat="0" applyFont="0" applyAlignment="0" applyProtection="0"/>
    <xf numFmtId="0" fontId="132" fillId="15" borderId="56" applyNumberFormat="0" applyFont="0" applyAlignment="0" applyProtection="0"/>
    <xf numFmtId="0" fontId="2" fillId="15" borderId="56" applyNumberFormat="0" applyFont="0" applyAlignment="0" applyProtection="0"/>
    <xf numFmtId="0" fontId="2" fillId="15" borderId="56" applyNumberFormat="0" applyFont="0" applyAlignment="0" applyProtection="0"/>
    <xf numFmtId="0" fontId="130" fillId="15" borderId="56" applyNumberFormat="0" applyFont="0" applyAlignment="0" applyProtection="0"/>
    <xf numFmtId="0" fontId="130" fillId="15" borderId="56" applyNumberFormat="0" applyFont="0" applyAlignment="0" applyProtection="0"/>
    <xf numFmtId="0" fontId="130" fillId="15" borderId="56" applyNumberFormat="0" applyFont="0" applyAlignment="0" applyProtection="0"/>
    <xf numFmtId="0" fontId="2" fillId="15" borderId="56" applyNumberFormat="0" applyFont="0" applyAlignment="0" applyProtection="0"/>
    <xf numFmtId="0" fontId="2" fillId="15" borderId="56" applyNumberFormat="0" applyFont="0" applyAlignment="0" applyProtection="0"/>
    <xf numFmtId="0" fontId="2" fillId="15" borderId="56" applyNumberFormat="0" applyFont="0" applyAlignment="0" applyProtection="0"/>
    <xf numFmtId="0" fontId="2" fillId="15" borderId="56" applyNumberFormat="0" applyFont="0" applyAlignment="0" applyProtection="0"/>
    <xf numFmtId="0" fontId="2" fillId="15" borderId="56" applyNumberFormat="0" applyFont="0" applyAlignment="0" applyProtection="0"/>
    <xf numFmtId="0" fontId="2" fillId="15" borderId="56" applyNumberFormat="0" applyFont="0" applyAlignment="0" applyProtection="0"/>
    <xf numFmtId="0" fontId="2" fillId="15" borderId="56" applyNumberFormat="0" applyFont="0" applyAlignment="0" applyProtection="0"/>
    <xf numFmtId="0" fontId="2" fillId="15" borderId="56" applyNumberFormat="0" applyFont="0" applyAlignment="0" applyProtection="0"/>
    <xf numFmtId="0" fontId="2" fillId="15" borderId="56" applyNumberFormat="0" applyFont="0" applyAlignment="0" applyProtection="0"/>
    <xf numFmtId="0" fontId="2" fillId="15" borderId="56" applyNumberFormat="0" applyFont="0" applyAlignment="0" applyProtection="0"/>
    <xf numFmtId="0" fontId="186" fillId="27" borderId="45" applyNumberFormat="0" applyAlignment="0" applyProtection="0"/>
    <xf numFmtId="0" fontId="186" fillId="27" borderId="45" applyNumberFormat="0" applyAlignment="0" applyProtection="0"/>
    <xf numFmtId="0" fontId="186" fillId="27" borderId="45" applyNumberFormat="0" applyAlignment="0" applyProtection="0"/>
    <xf numFmtId="0" fontId="186" fillId="27" borderId="45" applyNumberFormat="0" applyAlignment="0" applyProtection="0"/>
    <xf numFmtId="0" fontId="176" fillId="0" borderId="0" applyNumberFormat="0" applyFill="0" applyBorder="0" applyAlignment="0" applyProtection="0">
      <alignment vertical="top"/>
      <protection locked="0"/>
    </xf>
    <xf numFmtId="0" fontId="117" fillId="27" borderId="48" applyNumberFormat="0" applyAlignment="0" applyProtection="0"/>
    <xf numFmtId="0" fontId="117" fillId="27" borderId="48" applyNumberFormat="0" applyAlignment="0" applyProtection="0"/>
    <xf numFmtId="0" fontId="159" fillId="27" borderId="48" applyNumberFormat="0" applyAlignment="0" applyProtection="0"/>
    <xf numFmtId="0" fontId="159" fillId="27" borderId="48" applyNumberFormat="0" applyAlignment="0" applyProtection="0"/>
    <xf numFmtId="0" fontId="117" fillId="27" borderId="48" applyNumberFormat="0" applyAlignment="0" applyProtection="0"/>
    <xf numFmtId="0" fontId="117" fillId="27" borderId="48" applyNumberFormat="0" applyAlignment="0" applyProtection="0"/>
    <xf numFmtId="0" fontId="117" fillId="27" borderId="48" applyNumberFormat="0" applyAlignment="0" applyProtection="0"/>
    <xf numFmtId="0" fontId="117" fillId="27" borderId="48" applyNumberFormat="0" applyAlignment="0" applyProtection="0"/>
    <xf numFmtId="0" fontId="129" fillId="0" borderId="0" applyFill="0" applyBorder="0">
      <alignment vertical="top"/>
    </xf>
    <xf numFmtId="0" fontId="3" fillId="0" borderId="0" applyFill="0" applyBorder="0">
      <alignment vertical="top"/>
    </xf>
    <xf numFmtId="0" fontId="129" fillId="0" borderId="0" applyFill="0" applyBorder="0">
      <alignment vertical="top"/>
    </xf>
    <xf numFmtId="9" fontId="14" fillId="0" borderId="0" applyFont="0" applyFill="0" applyBorder="0" applyAlignment="0" applyProtection="0"/>
    <xf numFmtId="185" fontId="157"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167" fillId="0" borderId="0" applyFont="0" applyFill="0" applyBorder="0" applyAlignment="0" applyProtection="0"/>
    <xf numFmtId="9" fontId="3" fillId="0" borderId="0" applyFont="0" applyFill="0" applyBorder="0" applyAlignment="0" applyProtection="0"/>
    <xf numFmtId="9" fontId="196"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16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67"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16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67"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1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4" fillId="0" borderId="0" applyFont="0" applyFill="0" applyBorder="0" applyAlignment="0" applyProtection="0"/>
    <xf numFmtId="9" fontId="16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167" fillId="0" borderId="0" applyFont="0" applyFill="0" applyBorder="0" applyAlignment="0" applyProtection="0"/>
    <xf numFmtId="9" fontId="4" fillId="0" borderId="0" applyFont="0" applyFill="0" applyBorder="0" applyAlignment="0" applyProtection="0"/>
    <xf numFmtId="9" fontId="9" fillId="0" borderId="0" applyFont="0" applyFill="0" applyBorder="0" applyAlignment="0" applyProtection="0"/>
    <xf numFmtId="9" fontId="167"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167" fillId="0" borderId="0" applyFont="0" applyFill="0" applyBorder="0" applyAlignment="0" applyProtection="0"/>
    <xf numFmtId="38" fontId="130" fillId="0" borderId="0" applyFill="0" applyBorder="0">
      <alignment horizontal="center" vertical="top"/>
    </xf>
    <xf numFmtId="38" fontId="158" fillId="0" borderId="0"/>
    <xf numFmtId="0" fontId="3" fillId="0" borderId="0"/>
    <xf numFmtId="0" fontId="159" fillId="28" borderId="48" applyNumberFormat="0" applyAlignment="0" applyProtection="0"/>
    <xf numFmtId="187" fontId="167" fillId="33" borderId="57"/>
    <xf numFmtId="187" fontId="167" fillId="33" borderId="57"/>
    <xf numFmtId="187" fontId="167" fillId="33" borderId="57"/>
    <xf numFmtId="187" fontId="167" fillId="33" borderId="57"/>
    <xf numFmtId="0" fontId="4" fillId="0" borderId="0">
      <alignment vertical="center"/>
    </xf>
    <xf numFmtId="0" fontId="4" fillId="0" borderId="0">
      <alignment vertical="center"/>
    </xf>
    <xf numFmtId="0" fontId="167" fillId="0" borderId="0">
      <alignment vertical="center"/>
    </xf>
    <xf numFmtId="0" fontId="5" fillId="0" borderId="0"/>
    <xf numFmtId="0" fontId="187" fillId="0" borderId="58">
      <alignment horizontal="center"/>
    </xf>
    <xf numFmtId="0" fontId="137" fillId="0" borderId="0"/>
    <xf numFmtId="0" fontId="187" fillId="0" borderId="58">
      <alignment horizontal="center"/>
    </xf>
    <xf numFmtId="0" fontId="187" fillId="0" borderId="0">
      <alignment horizontal="center" vertical="center"/>
    </xf>
    <xf numFmtId="0" fontId="188" fillId="34" borderId="0" applyNumberFormat="0" applyFill="0">
      <alignment horizontal="left" vertical="center"/>
    </xf>
    <xf numFmtId="180" fontId="160" fillId="0" borderId="59" applyNumberFormat="0" applyFont="0" applyFill="0" applyAlignment="0" applyProtection="0"/>
    <xf numFmtId="180" fontId="160" fillId="0" borderId="58" applyNumberFormat="0" applyFon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90" fillId="0" borderId="0" applyNumberFormat="0" applyFill="0" applyBorder="0" applyAlignment="0" applyProtection="0"/>
    <xf numFmtId="0" fontId="191" fillId="0" borderId="0" applyNumberFormat="0" applyFill="0" applyBorder="0" applyAlignment="0" applyProtection="0"/>
    <xf numFmtId="0" fontId="140" fillId="0" borderId="0" applyNumberFormat="0" applyFill="0" applyBorder="0" applyAlignment="0" applyProtection="0"/>
    <xf numFmtId="0" fontId="161" fillId="0" borderId="0" applyNumberForma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0" fontId="109" fillId="0" borderId="0" applyNumberFormat="0" applyFill="0" applyBorder="0" applyAlignment="0" applyProtection="0"/>
    <xf numFmtId="0" fontId="192" fillId="0" borderId="0" applyNumberFormat="0" applyFill="0" applyBorder="0" applyAlignment="0" applyProtection="0"/>
    <xf numFmtId="0" fontId="162" fillId="0" borderId="0" applyNumberFormat="0" applyFill="0" applyBorder="0" applyAlignment="0" applyProtection="0"/>
    <xf numFmtId="0" fontId="163" fillId="0" borderId="61" applyNumberFormat="0" applyFill="0" applyAlignment="0" applyProtection="0"/>
    <xf numFmtId="0" fontId="164" fillId="0" borderId="62" applyNumberFormat="0" applyFill="0" applyAlignment="0" applyProtection="0"/>
    <xf numFmtId="0" fontId="144" fillId="0" borderId="63" applyNumberFormat="0" applyFill="0" applyAlignment="0" applyProtection="0"/>
    <xf numFmtId="0" fontId="123" fillId="0" borderId="60" applyNumberFormat="0" applyFill="0" applyAlignment="0" applyProtection="0"/>
    <xf numFmtId="0" fontId="123" fillId="0" borderId="60" applyNumberFormat="0" applyFill="0" applyAlignment="0" applyProtection="0"/>
    <xf numFmtId="0" fontId="193" fillId="0" borderId="60" applyNumberFormat="0" applyFill="0" applyAlignment="0" applyProtection="0"/>
    <xf numFmtId="0" fontId="193" fillId="0" borderId="60" applyNumberFormat="0" applyFill="0" applyAlignment="0" applyProtection="0"/>
    <xf numFmtId="0" fontId="123" fillId="0" borderId="60" applyNumberFormat="0" applyFill="0" applyAlignment="0" applyProtection="0"/>
    <xf numFmtId="0" fontId="123" fillId="0" borderId="60" applyNumberFormat="0" applyFill="0" applyAlignment="0" applyProtection="0"/>
    <xf numFmtId="0" fontId="123" fillId="0" borderId="60" applyNumberFormat="0" applyFill="0" applyAlignment="0" applyProtection="0"/>
    <xf numFmtId="0" fontId="123" fillId="0" borderId="60" applyNumberFormat="0" applyFill="0" applyAlignment="0" applyProtection="0"/>
    <xf numFmtId="0" fontId="109" fillId="0" borderId="0" applyNumberFormat="0" applyFill="0" applyBorder="0" applyAlignment="0" applyProtection="0"/>
    <xf numFmtId="0" fontId="194" fillId="15" borderId="56" applyNumberFormat="0" applyFont="0" applyAlignment="0" applyProtection="0"/>
    <xf numFmtId="0" fontId="194" fillId="15" borderId="56" applyNumberFormat="0" applyFont="0" applyAlignment="0" applyProtection="0"/>
    <xf numFmtId="0" fontId="194" fillId="15" borderId="56" applyNumberFormat="0" applyFont="0" applyAlignment="0" applyProtection="0"/>
    <xf numFmtId="0" fontId="194" fillId="15" borderId="56" applyNumberFormat="0" applyFont="0" applyAlignment="0" applyProtection="0"/>
    <xf numFmtId="0" fontId="194" fillId="15" borderId="56" applyNumberFormat="0" applyFont="0" applyAlignment="0" applyProtection="0"/>
    <xf numFmtId="0" fontId="194" fillId="15" borderId="56" applyNumberFormat="0" applyFont="0" applyAlignment="0" applyProtection="0"/>
    <xf numFmtId="0" fontId="194" fillId="15" borderId="56" applyNumberFormat="0" applyFont="0" applyAlignment="0" applyProtection="0"/>
    <xf numFmtId="0" fontId="194" fillId="15" borderId="56" applyNumberFormat="0" applyFont="0" applyAlignment="0" applyProtection="0"/>
    <xf numFmtId="0" fontId="194" fillId="15" borderId="56" applyNumberFormat="0" applyFont="0" applyAlignment="0" applyProtection="0"/>
    <xf numFmtId="0" fontId="194" fillId="15" borderId="56" applyNumberFormat="0" applyFont="0" applyAlignment="0" applyProtection="0"/>
    <xf numFmtId="0" fontId="194" fillId="15" borderId="56" applyNumberFormat="0" applyFont="0" applyAlignment="0" applyProtection="0"/>
    <xf numFmtId="0" fontId="194" fillId="15" borderId="56" applyNumberFormat="0" applyFont="0" applyAlignment="0" applyProtection="0"/>
    <xf numFmtId="0" fontId="194" fillId="15" borderId="56" applyNumberFormat="0" applyFont="0" applyAlignment="0" applyProtection="0"/>
    <xf numFmtId="0" fontId="194" fillId="15" borderId="56" applyNumberFormat="0" applyFont="0" applyAlignment="0" applyProtection="0"/>
    <xf numFmtId="0" fontId="194" fillId="15" borderId="56" applyNumberFormat="0" applyFont="0" applyAlignment="0" applyProtection="0"/>
    <xf numFmtId="0" fontId="194" fillId="15" borderId="56" applyNumberFormat="0" applyFont="0" applyAlignment="0" applyProtection="0"/>
    <xf numFmtId="0" fontId="194" fillId="15" borderId="56" applyNumberFormat="0" applyFont="0" applyAlignment="0" applyProtection="0"/>
    <xf numFmtId="0" fontId="194" fillId="15" borderId="56" applyNumberFormat="0" applyFont="0" applyAlignment="0" applyProtection="0"/>
    <xf numFmtId="0" fontId="194" fillId="15" borderId="56" applyNumberFormat="0" applyFont="0" applyAlignment="0" applyProtection="0"/>
    <xf numFmtId="0" fontId="194" fillId="15" borderId="56" applyNumberFormat="0" applyFont="0" applyAlignment="0" applyProtection="0"/>
    <xf numFmtId="0" fontId="166" fillId="15" borderId="56" applyNumberFormat="0" applyFont="0" applyAlignment="0" applyProtection="0"/>
    <xf numFmtId="0" fontId="3" fillId="15" borderId="56" applyNumberFormat="0" applyFont="0" applyAlignment="0" applyProtection="0"/>
    <xf numFmtId="0" fontId="3" fillId="15" borderId="56" applyNumberFormat="0" applyFont="0" applyAlignment="0" applyProtection="0"/>
    <xf numFmtId="0" fontId="3" fillId="15" borderId="56" applyNumberFormat="0" applyFont="0" applyAlignment="0" applyProtection="0"/>
    <xf numFmtId="0" fontId="3" fillId="15" borderId="56" applyNumberFormat="0" applyFont="0" applyAlignment="0" applyProtection="0"/>
    <xf numFmtId="0" fontId="3" fillId="15" borderId="56" applyNumberFormat="0" applyFont="0" applyAlignment="0" applyProtection="0"/>
    <xf numFmtId="0" fontId="3" fillId="15" borderId="56" applyNumberFormat="0" applyFont="0" applyAlignment="0" applyProtection="0"/>
    <xf numFmtId="0" fontId="3" fillId="15" borderId="56" applyNumberFormat="0" applyFont="0" applyAlignment="0" applyProtection="0"/>
    <xf numFmtId="0" fontId="3" fillId="15" borderId="56" applyNumberFormat="0" applyFont="0" applyAlignment="0" applyProtection="0"/>
    <xf numFmtId="0" fontId="166" fillId="15" borderId="56" applyNumberFormat="0" applyFont="0" applyAlignment="0" applyProtection="0"/>
    <xf numFmtId="0" fontId="194" fillId="15" borderId="56" applyNumberFormat="0" applyFont="0" applyAlignment="0" applyProtection="0"/>
    <xf numFmtId="0" fontId="194" fillId="15" borderId="56" applyNumberFormat="0" applyFont="0" applyAlignment="0" applyProtection="0"/>
    <xf numFmtId="0" fontId="194" fillId="15" borderId="56" applyNumberFormat="0" applyFont="0" applyAlignment="0" applyProtection="0"/>
    <xf numFmtId="0" fontId="194" fillId="15" borderId="56" applyNumberFormat="0" applyFont="0" applyAlignment="0" applyProtection="0"/>
    <xf numFmtId="0" fontId="194" fillId="15" borderId="56" applyNumberFormat="0" applyFont="0" applyAlignment="0" applyProtection="0"/>
    <xf numFmtId="0" fontId="194" fillId="15" borderId="56" applyNumberFormat="0" applyFont="0" applyAlignment="0" applyProtection="0"/>
    <xf numFmtId="0" fontId="194" fillId="15" borderId="56" applyNumberFormat="0" applyFont="0" applyAlignment="0" applyProtection="0"/>
    <xf numFmtId="0" fontId="194" fillId="15" borderId="56" applyNumberFormat="0" applyFont="0" applyAlignment="0" applyProtection="0"/>
    <xf numFmtId="0" fontId="194" fillId="15" borderId="56" applyNumberFormat="0" applyFont="0" applyAlignment="0" applyProtection="0"/>
    <xf numFmtId="0" fontId="194" fillId="15" borderId="56" applyNumberFormat="0" applyFont="0" applyAlignment="0" applyProtection="0"/>
    <xf numFmtId="0" fontId="3" fillId="15" borderId="56" applyNumberFormat="0" applyFont="0" applyAlignment="0" applyProtection="0"/>
    <xf numFmtId="0" fontId="3" fillId="15" borderId="56" applyNumberFormat="0" applyFont="0" applyAlignment="0" applyProtection="0"/>
    <xf numFmtId="0" fontId="12" fillId="15" borderId="56" applyNumberFormat="0" applyFont="0" applyAlignment="0" applyProtection="0"/>
    <xf numFmtId="0" fontId="194" fillId="15" borderId="56" applyNumberFormat="0" applyFont="0" applyAlignment="0" applyProtection="0"/>
    <xf numFmtId="0" fontId="194" fillId="15" borderId="56" applyNumberFormat="0" applyFont="0" applyAlignment="0" applyProtection="0"/>
    <xf numFmtId="0" fontId="194" fillId="15" borderId="56" applyNumberFormat="0" applyFont="0" applyAlignment="0" applyProtection="0"/>
    <xf numFmtId="0" fontId="194" fillId="15" borderId="56" applyNumberFormat="0" applyFont="0" applyAlignment="0" applyProtection="0"/>
    <xf numFmtId="0" fontId="194" fillId="15" borderId="56" applyNumberFormat="0" applyFont="0" applyAlignment="0" applyProtection="0"/>
    <xf numFmtId="0" fontId="194" fillId="15" borderId="56" applyNumberFormat="0" applyFont="0" applyAlignment="0" applyProtection="0"/>
    <xf numFmtId="0" fontId="194" fillId="15" borderId="56" applyNumberFormat="0" applyFont="0" applyAlignment="0" applyProtection="0"/>
    <xf numFmtId="0" fontId="194" fillId="15" borderId="56" applyNumberFormat="0" applyFont="0" applyAlignment="0" applyProtection="0"/>
    <xf numFmtId="0" fontId="194" fillId="15" borderId="56" applyNumberFormat="0" applyFont="0" applyAlignment="0" applyProtection="0"/>
    <xf numFmtId="0" fontId="194" fillId="15" borderId="56" applyNumberFormat="0" applyFont="0" applyAlignment="0" applyProtection="0"/>
    <xf numFmtId="0" fontId="194" fillId="15" borderId="56" applyNumberFormat="0" applyFont="0" applyAlignment="0" applyProtection="0"/>
    <xf numFmtId="0" fontId="194" fillId="15" borderId="56" applyNumberFormat="0" applyFont="0" applyAlignment="0" applyProtection="0"/>
    <xf numFmtId="0" fontId="194" fillId="15" borderId="56" applyNumberFormat="0" applyFont="0" applyAlignment="0" applyProtection="0"/>
    <xf numFmtId="0" fontId="194" fillId="15" borderId="56" applyNumberFormat="0" applyFont="0" applyAlignment="0" applyProtection="0"/>
    <xf numFmtId="188" fontId="3"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167" fillId="0" borderId="0" applyFont="0" applyFill="0" applyBorder="0" applyAlignment="0" applyProtection="0"/>
    <xf numFmtId="189" fontId="4" fillId="0" borderId="0" applyFont="0" applyFill="0" applyBorder="0" applyAlignment="0" applyProtection="0"/>
    <xf numFmtId="0" fontId="121" fillId="0" borderId="0" applyNumberFormat="0" applyFill="0" applyBorder="0" applyAlignment="0" applyProtection="0"/>
    <xf numFmtId="0" fontId="140" fillId="0" borderId="0" applyNumberFormat="0" applyFill="0" applyBorder="0" applyAlignment="0" applyProtection="0"/>
    <xf numFmtId="0" fontId="195" fillId="4" borderId="0" applyNumberFormat="0" applyBorder="0" applyAlignment="0" applyProtection="0"/>
    <xf numFmtId="184" fontId="165" fillId="0" borderId="64" applyFont="0" applyFill="0" applyBorder="0" applyAlignment="0" applyProtection="0"/>
    <xf numFmtId="185" fontId="165" fillId="0" borderId="64" applyFont="0" applyFill="0" applyBorder="0" applyAlignment="0" applyProtection="0"/>
    <xf numFmtId="0" fontId="4" fillId="0" borderId="64" applyFont="0" applyFill="0" applyBorder="0" applyAlignment="0" applyProtection="0"/>
    <xf numFmtId="0" fontId="4" fillId="0" borderId="64" applyFont="0" applyFill="0" applyBorder="0" applyAlignment="0" applyProtection="0"/>
    <xf numFmtId="10" fontId="165" fillId="0" borderId="64" applyFont="0" applyFill="0" applyBorder="0" applyAlignment="0" applyProtection="0"/>
    <xf numFmtId="190" fontId="4" fillId="0" borderId="64" applyFont="0" applyFill="0" applyBorder="0" applyAlignment="0" applyProtection="0"/>
    <xf numFmtId="0" fontId="165" fillId="0" borderId="64" applyFont="0" applyFill="0" applyBorder="0" applyAlignment="0" applyProtection="0"/>
    <xf numFmtId="0" fontId="165" fillId="0" borderId="64" applyFont="0" applyFill="0" applyBorder="0" applyAlignment="0" applyProtection="0"/>
    <xf numFmtId="0" fontId="165" fillId="0" borderId="64" applyFont="0" applyFill="0" applyBorder="0" applyAlignment="0" applyProtection="0"/>
    <xf numFmtId="0" fontId="165" fillId="0" borderId="64" applyFont="0" applyFill="0" applyBorder="0" applyAlignment="0" applyProtection="0"/>
    <xf numFmtId="0" fontId="165" fillId="0" borderId="64" applyFont="0" applyFill="0" applyBorder="0" applyAlignment="0" applyProtection="0"/>
    <xf numFmtId="0" fontId="165" fillId="0" borderId="64" applyFont="0" applyFill="0" applyBorder="0" applyAlignment="0" applyProtection="0"/>
    <xf numFmtId="0" fontId="165" fillId="0" borderId="64"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cellStyleXfs>
  <cellXfs count="450">
    <xf numFmtId="0" fontId="0" fillId="0" borderId="0" xfId="0"/>
    <xf numFmtId="0" fontId="16" fillId="0" borderId="0" xfId="0" applyFont="1"/>
    <xf numFmtId="0" fontId="22" fillId="0" borderId="0" xfId="0" applyFont="1"/>
    <xf numFmtId="0" fontId="0" fillId="0" borderId="0" xfId="0"/>
    <xf numFmtId="0" fontId="23" fillId="0" borderId="2" xfId="16890" applyFont="1" applyFill="1" applyBorder="1" applyAlignment="1">
      <alignment horizontal="left" wrapText="1"/>
    </xf>
    <xf numFmtId="0" fontId="24" fillId="0" borderId="2" xfId="16890" applyFont="1" applyFill="1" applyBorder="1" applyAlignment="1">
      <alignment horizontal="right" wrapText="1"/>
    </xf>
    <xf numFmtId="0" fontId="25" fillId="0" borderId="0" xfId="0" applyFont="1"/>
    <xf numFmtId="0" fontId="26" fillId="0" borderId="14" xfId="0" applyFont="1" applyBorder="1" applyAlignment="1">
      <alignment wrapText="1"/>
    </xf>
    <xf numFmtId="0" fontId="27" fillId="0" borderId="1" xfId="16890" applyFont="1" applyFill="1" applyBorder="1" applyAlignment="1">
      <alignment horizontal="left" wrapText="1"/>
    </xf>
    <xf numFmtId="166" fontId="27" fillId="0" borderId="1" xfId="16890" applyNumberFormat="1" applyFont="1" applyFill="1" applyBorder="1" applyAlignment="1">
      <alignment horizontal="right" indent="1"/>
    </xf>
    <xf numFmtId="0" fontId="25" fillId="0" borderId="13" xfId="0" applyFont="1" applyBorder="1" applyAlignment="1">
      <alignment wrapText="1"/>
    </xf>
    <xf numFmtId="0" fontId="26" fillId="0" borderId="13" xfId="0" applyFont="1" applyBorder="1" applyAlignment="1">
      <alignment wrapText="1"/>
    </xf>
    <xf numFmtId="166" fontId="23" fillId="0" borderId="1" xfId="16890" applyNumberFormat="1" applyFont="1" applyFill="1" applyBorder="1" applyAlignment="1">
      <alignment horizontal="right" indent="1"/>
    </xf>
    <xf numFmtId="0" fontId="28" fillId="0" borderId="13" xfId="0" applyFont="1" applyBorder="1" applyAlignment="1">
      <alignment horizontal="left" wrapText="1" indent="1"/>
    </xf>
    <xf numFmtId="166" fontId="29" fillId="0" borderId="1" xfId="16890" applyNumberFormat="1" applyFont="1" applyFill="1" applyBorder="1" applyAlignment="1">
      <alignment horizontal="right" indent="1"/>
    </xf>
    <xf numFmtId="0" fontId="28" fillId="0" borderId="0" xfId="0" applyFont="1"/>
    <xf numFmtId="0" fontId="25" fillId="0" borderId="0" xfId="0" applyFont="1" applyAlignment="1">
      <alignment wrapText="1"/>
    </xf>
    <xf numFmtId="0" fontId="25" fillId="0" borderId="14" xfId="0" applyFont="1" applyBorder="1" applyAlignment="1">
      <alignment wrapText="1"/>
    </xf>
    <xf numFmtId="0" fontId="27" fillId="0" borderId="3" xfId="16890" applyFont="1" applyFill="1" applyBorder="1" applyAlignment="1">
      <alignment horizontal="left"/>
    </xf>
    <xf numFmtId="0" fontId="30" fillId="0" borderId="0" xfId="0" applyFont="1"/>
    <xf numFmtId="0" fontId="30" fillId="0" borderId="0" xfId="0" applyFont="1" applyAlignment="1">
      <alignment wrapText="1"/>
    </xf>
    <xf numFmtId="0" fontId="25" fillId="0" borderId="0" xfId="0" applyFont="1" applyAlignment="1"/>
    <xf numFmtId="0" fontId="26" fillId="0" borderId="0" xfId="0" applyFont="1"/>
    <xf numFmtId="0" fontId="31" fillId="0" borderId="3" xfId="16890" applyFont="1" applyFill="1" applyBorder="1" applyAlignment="1">
      <alignment horizontal="left"/>
    </xf>
    <xf numFmtId="3" fontId="31" fillId="0" borderId="3" xfId="16890" applyNumberFormat="1" applyFont="1" applyFill="1" applyBorder="1" applyAlignment="1">
      <alignment horizontal="right"/>
    </xf>
    <xf numFmtId="0" fontId="23" fillId="0" borderId="1" xfId="16890" applyFont="1" applyFill="1" applyBorder="1" applyAlignment="1">
      <alignment horizontal="left" wrapText="1"/>
    </xf>
    <xf numFmtId="0" fontId="32" fillId="0" borderId="3" xfId="16890" applyFont="1" applyFill="1" applyBorder="1" applyAlignment="1">
      <alignment horizontal="left"/>
    </xf>
    <xf numFmtId="3" fontId="32" fillId="0" borderId="3" xfId="16890" applyNumberFormat="1" applyFont="1" applyFill="1" applyBorder="1" applyAlignment="1">
      <alignment horizontal="right"/>
    </xf>
    <xf numFmtId="0" fontId="33" fillId="0" borderId="0" xfId="0" applyFont="1"/>
    <xf numFmtId="0" fontId="34" fillId="0" borderId="0" xfId="0" applyFont="1"/>
    <xf numFmtId="0" fontId="18" fillId="0" borderId="17" xfId="16875" applyFont="1" applyFill="1" applyBorder="1" applyAlignment="1">
      <alignment horizontal="left" wrapText="1"/>
    </xf>
    <xf numFmtId="0" fontId="17" fillId="0" borderId="0" xfId="16890" applyFont="1" applyFill="1" applyBorder="1" applyAlignment="1">
      <alignment horizontal="left" vertical="center" wrapText="1"/>
    </xf>
    <xf numFmtId="0" fontId="17" fillId="0" borderId="13" xfId="16890" applyFont="1" applyBorder="1" applyAlignment="1">
      <alignment horizontal="left" vertical="center" wrapText="1"/>
    </xf>
    <xf numFmtId="0" fontId="17" fillId="0" borderId="0" xfId="16890" applyFont="1" applyBorder="1" applyAlignment="1">
      <alignment horizontal="left" vertical="center" wrapText="1"/>
    </xf>
    <xf numFmtId="0" fontId="20" fillId="0" borderId="18" xfId="16890" applyFont="1" applyBorder="1" applyAlignment="1">
      <alignment horizontal="left" vertical="center" wrapText="1"/>
    </xf>
    <xf numFmtId="14" fontId="18" fillId="0" borderId="17" xfId="16890" applyNumberFormat="1" applyFont="1" applyFill="1" applyBorder="1" applyAlignment="1">
      <alignment horizontal="right" vertical="center" wrapText="1"/>
    </xf>
    <xf numFmtId="166" fontId="17" fillId="0" borderId="13" xfId="16890" applyNumberFormat="1" applyFont="1" applyFill="1" applyBorder="1" applyAlignment="1">
      <alignment horizontal="right" vertical="center" indent="1"/>
    </xf>
    <xf numFmtId="166" fontId="20" fillId="0" borderId="18" xfId="16890" applyNumberFormat="1" applyFont="1" applyFill="1" applyBorder="1" applyAlignment="1">
      <alignment horizontal="right" vertical="center"/>
    </xf>
    <xf numFmtId="14" fontId="18" fillId="0" borderId="17" xfId="16890" applyNumberFormat="1" applyFont="1" applyFill="1" applyBorder="1" applyAlignment="1">
      <alignment horizontal="right" vertical="center"/>
    </xf>
    <xf numFmtId="166" fontId="17" fillId="0" borderId="13" xfId="16890" applyNumberFormat="1" applyFont="1" applyFill="1" applyBorder="1" applyAlignment="1">
      <alignment horizontal="right" vertical="center"/>
    </xf>
    <xf numFmtId="0" fontId="18" fillId="0" borderId="17" xfId="0" applyFont="1" applyBorder="1" applyAlignment="1">
      <alignment horizontal="left" wrapText="1"/>
    </xf>
    <xf numFmtId="0" fontId="17" fillId="0" borderId="13" xfId="0" applyFont="1" applyBorder="1" applyAlignment="1">
      <alignment horizontal="left"/>
    </xf>
    <xf numFmtId="0" fontId="21" fillId="0" borderId="13" xfId="0" applyFont="1" applyBorder="1" applyAlignment="1">
      <alignment horizontal="left"/>
    </xf>
    <xf numFmtId="0" fontId="19" fillId="0" borderId="13" xfId="0" applyFont="1" applyBorder="1" applyAlignment="1">
      <alignment horizontal="left"/>
    </xf>
    <xf numFmtId="0" fontId="20" fillId="0" borderId="18" xfId="0" applyFont="1" applyBorder="1" applyAlignment="1">
      <alignment horizontal="left"/>
    </xf>
    <xf numFmtId="166" fontId="17" fillId="0" borderId="13" xfId="0" applyNumberFormat="1" applyFont="1" applyFill="1" applyBorder="1" applyAlignment="1">
      <alignment horizontal="right"/>
    </xf>
    <xf numFmtId="166" fontId="19" fillId="0" borderId="13" xfId="0" applyNumberFormat="1" applyFont="1" applyFill="1" applyBorder="1" applyAlignment="1">
      <alignment horizontal="right"/>
    </xf>
    <xf numFmtId="166" fontId="20" fillId="0" borderId="18" xfId="0" applyNumberFormat="1" applyFont="1" applyFill="1" applyBorder="1" applyAlignment="1">
      <alignment horizontal="right"/>
    </xf>
    <xf numFmtId="0" fontId="18" fillId="0" borderId="17" xfId="0" applyFont="1" applyBorder="1" applyAlignment="1">
      <alignment horizontal="right" wrapText="1"/>
    </xf>
    <xf numFmtId="166" fontId="21" fillId="0" borderId="13" xfId="0" applyNumberFormat="1" applyFont="1" applyFill="1" applyBorder="1" applyAlignment="1">
      <alignment horizontal="right"/>
    </xf>
    <xf numFmtId="14" fontId="18" fillId="0" borderId="17" xfId="0" applyNumberFormat="1" applyFont="1" applyBorder="1" applyAlignment="1">
      <alignment horizontal="right" wrapText="1"/>
    </xf>
    <xf numFmtId="0" fontId="18" fillId="0" borderId="19" xfId="0" applyNumberFormat="1" applyFont="1" applyFill="1" applyBorder="1" applyAlignment="1">
      <alignment horizontal="left" vertical="center"/>
    </xf>
    <xf numFmtId="0" fontId="19" fillId="0" borderId="13" xfId="16890" applyFont="1" applyFill="1" applyBorder="1" applyAlignment="1">
      <alignment horizontal="left" vertical="center" wrapText="1"/>
    </xf>
    <xf numFmtId="0" fontId="17" fillId="0" borderId="13" xfId="16890" applyFont="1" applyBorder="1" applyAlignment="1">
      <alignment horizontal="left" vertical="center"/>
    </xf>
    <xf numFmtId="0" fontId="17" fillId="0" borderId="13" xfId="16890" applyFont="1" applyFill="1" applyBorder="1" applyAlignment="1">
      <alignment horizontal="left" vertical="center"/>
    </xf>
    <xf numFmtId="0" fontId="19" fillId="0" borderId="13" xfId="16890" applyFont="1" applyBorder="1" applyAlignment="1">
      <alignment horizontal="left" vertical="center" wrapText="1"/>
    </xf>
    <xf numFmtId="0" fontId="19" fillId="9" borderId="0" xfId="16890" applyFont="1" applyFill="1" applyBorder="1" applyAlignment="1">
      <alignment horizontal="left" vertical="center"/>
    </xf>
    <xf numFmtId="166" fontId="19" fillId="0" borderId="13" xfId="16890" applyNumberFormat="1" applyFont="1" applyFill="1" applyBorder="1" applyAlignment="1">
      <alignment horizontal="right" vertical="center" indent="1"/>
    </xf>
    <xf numFmtId="0" fontId="35" fillId="0" borderId="17" xfId="0" applyFont="1" applyBorder="1" applyAlignment="1">
      <alignment horizontal="left"/>
    </xf>
    <xf numFmtId="0" fontId="36" fillId="0" borderId="13" xfId="0" applyFont="1" applyBorder="1" applyAlignment="1">
      <alignment horizontal="left"/>
    </xf>
    <xf numFmtId="0" fontId="37" fillId="0" borderId="13" xfId="0" applyFont="1" applyBorder="1" applyAlignment="1">
      <alignment horizontal="left"/>
    </xf>
    <xf numFmtId="0" fontId="39" fillId="0" borderId="18" xfId="0" applyFont="1" applyBorder="1" applyAlignment="1">
      <alignment wrapText="1"/>
    </xf>
    <xf numFmtId="0" fontId="40" fillId="0" borderId="0" xfId="0" applyFont="1"/>
    <xf numFmtId="0" fontId="42" fillId="0" borderId="0" xfId="0" applyFont="1"/>
    <xf numFmtId="0" fontId="40" fillId="0" borderId="0" xfId="0" applyFont="1" applyAlignment="1">
      <alignment wrapText="1"/>
    </xf>
    <xf numFmtId="0" fontId="43" fillId="0" borderId="1" xfId="0" applyFont="1" applyBorder="1" applyAlignment="1">
      <alignment horizontal="left"/>
    </xf>
    <xf numFmtId="0" fontId="43" fillId="0" borderId="1" xfId="0" quotePrefix="1" applyFont="1" applyBorder="1" applyAlignment="1">
      <alignment horizontal="left"/>
    </xf>
    <xf numFmtId="0" fontId="27" fillId="0" borderId="1" xfId="0" applyFont="1" applyBorder="1" applyAlignment="1">
      <alignment horizontal="left" wrapText="1"/>
    </xf>
    <xf numFmtId="0" fontId="40" fillId="0" borderId="0" xfId="0" applyFont="1" applyAlignment="1">
      <alignment vertical="top" wrapText="1"/>
    </xf>
    <xf numFmtId="0" fontId="27" fillId="0" borderId="1" xfId="0" quotePrefix="1" applyFont="1" applyBorder="1" applyAlignment="1">
      <alignment horizontal="left" wrapText="1"/>
    </xf>
    <xf numFmtId="0" fontId="17" fillId="0" borderId="13" xfId="16890" quotePrefix="1" applyFont="1" applyBorder="1" applyAlignment="1">
      <alignment horizontal="left" vertical="center"/>
    </xf>
    <xf numFmtId="0" fontId="27" fillId="0" borderId="1" xfId="0" quotePrefix="1" applyFont="1" applyBorder="1" applyAlignment="1">
      <alignment horizontal="left"/>
    </xf>
    <xf numFmtId="0" fontId="43" fillId="0" borderId="1" xfId="0" applyFont="1" applyBorder="1" applyAlignment="1">
      <alignment horizontal="left" wrapText="1"/>
    </xf>
    <xf numFmtId="0" fontId="30" fillId="0" borderId="0" xfId="0" applyFont="1"/>
    <xf numFmtId="0" fontId="0" fillId="0" borderId="0" xfId="0" applyAlignment="1">
      <alignment wrapText="1"/>
    </xf>
    <xf numFmtId="0" fontId="30" fillId="0" borderId="0" xfId="0" applyFont="1" applyFill="1"/>
    <xf numFmtId="0" fontId="20" fillId="0" borderId="18" xfId="0" applyFont="1" applyBorder="1" applyAlignment="1">
      <alignment wrapText="1"/>
    </xf>
    <xf numFmtId="0" fontId="46" fillId="0" borderId="0" xfId="0" applyFont="1"/>
    <xf numFmtId="0" fontId="19" fillId="0" borderId="0" xfId="16890" applyFont="1" applyFill="1" applyBorder="1" applyAlignment="1">
      <alignment horizontal="left" wrapText="1"/>
    </xf>
    <xf numFmtId="0" fontId="47" fillId="0" borderId="0" xfId="0" applyFont="1"/>
    <xf numFmtId="14" fontId="48" fillId="0" borderId="6" xfId="16890" applyNumberFormat="1" applyFont="1" applyFill="1" applyBorder="1" applyAlignment="1">
      <alignment horizontal="left" wrapText="1"/>
    </xf>
    <xf numFmtId="14" fontId="18" fillId="0" borderId="6" xfId="16890" applyNumberFormat="1" applyFont="1" applyFill="1" applyBorder="1" applyAlignment="1">
      <alignment horizontal="right"/>
    </xf>
    <xf numFmtId="0" fontId="47" fillId="0" borderId="4" xfId="0" applyFont="1" applyBorder="1"/>
    <xf numFmtId="166" fontId="17" fillId="0" borderId="5" xfId="16890" applyNumberFormat="1" applyFont="1" applyFill="1" applyBorder="1" applyAlignment="1">
      <alignment horizontal="right" indent="1"/>
    </xf>
    <xf numFmtId="0" fontId="49" fillId="0" borderId="4" xfId="0" applyFont="1" applyBorder="1" applyAlignment="1">
      <alignment horizontal="left" indent="1"/>
    </xf>
    <xf numFmtId="166" fontId="21" fillId="0" borderId="5" xfId="16890" applyNumberFormat="1" applyFont="1" applyFill="1" applyBorder="1" applyAlignment="1">
      <alignment horizontal="right" indent="1"/>
    </xf>
    <xf numFmtId="0" fontId="49" fillId="0" borderId="0" xfId="0" applyFont="1"/>
    <xf numFmtId="0" fontId="47" fillId="0" borderId="4" xfId="0" applyFont="1" applyBorder="1" applyAlignment="1">
      <alignment wrapText="1"/>
    </xf>
    <xf numFmtId="0" fontId="49" fillId="0" borderId="7" xfId="0" applyFont="1" applyBorder="1" applyAlignment="1">
      <alignment horizontal="left" indent="1"/>
    </xf>
    <xf numFmtId="166" fontId="21" fillId="0" borderId="8" xfId="16890" applyNumberFormat="1" applyFont="1" applyFill="1" applyBorder="1" applyAlignment="1">
      <alignment horizontal="right" indent="1"/>
    </xf>
    <xf numFmtId="2" fontId="44" fillId="0" borderId="10" xfId="16890" applyNumberFormat="1" applyFont="1" applyFill="1" applyBorder="1" applyAlignment="1">
      <alignment horizontal="left"/>
    </xf>
    <xf numFmtId="167" fontId="44" fillId="0" borderId="9" xfId="16890" applyNumberFormat="1" applyFont="1" applyFill="1" applyBorder="1" applyAlignment="1">
      <alignment horizontal="right" indent="1"/>
    </xf>
    <xf numFmtId="0" fontId="44" fillId="0" borderId="0" xfId="0" applyFont="1"/>
    <xf numFmtId="0" fontId="18" fillId="0" borderId="19" xfId="21869" applyFont="1" applyFill="1" applyBorder="1" applyAlignment="1">
      <alignment horizontal="left" vertical="center" wrapText="1" indent="1"/>
    </xf>
    <xf numFmtId="0" fontId="18" fillId="0" borderId="19" xfId="21869" applyFont="1" applyFill="1" applyBorder="1" applyAlignment="1">
      <alignment horizontal="right" vertical="center" wrapText="1"/>
    </xf>
    <xf numFmtId="0" fontId="18" fillId="0" borderId="24" xfId="21869" applyFont="1" applyFill="1" applyBorder="1" applyAlignment="1">
      <alignment horizontal="right" vertical="center" wrapText="1"/>
    </xf>
    <xf numFmtId="0" fontId="3" fillId="0" borderId="0" xfId="21871"/>
    <xf numFmtId="0" fontId="17" fillId="0" borderId="25" xfId="21869" applyFont="1" applyBorder="1" applyAlignment="1">
      <alignment horizontal="left" vertical="center" wrapText="1" indent="1"/>
    </xf>
    <xf numFmtId="169" fontId="17" fillId="0" borderId="16" xfId="21869" applyNumberFormat="1" applyFont="1" applyFill="1" applyBorder="1" applyAlignment="1">
      <alignment vertical="center"/>
    </xf>
    <xf numFmtId="0" fontId="17" fillId="0" borderId="26" xfId="21869" applyFont="1" applyBorder="1" applyAlignment="1">
      <alignment horizontal="left" vertical="center" wrapText="1" indent="1"/>
    </xf>
    <xf numFmtId="169" fontId="17" fillId="0" borderId="27" xfId="21869" applyNumberFormat="1" applyFont="1" applyFill="1" applyBorder="1" applyAlignment="1">
      <alignment vertical="center"/>
    </xf>
    <xf numFmtId="10" fontId="17" fillId="0" borderId="27" xfId="21869" applyNumberFormat="1" applyFont="1" applyFill="1" applyBorder="1" applyAlignment="1">
      <alignment vertical="center"/>
    </xf>
    <xf numFmtId="169" fontId="17" fillId="9" borderId="27" xfId="21869" applyNumberFormat="1" applyFont="1" applyFill="1" applyBorder="1" applyAlignment="1">
      <alignment vertical="center"/>
    </xf>
    <xf numFmtId="10" fontId="17" fillId="9" borderId="27" xfId="21869" applyNumberFormat="1" applyFont="1" applyFill="1" applyBorder="1" applyAlignment="1">
      <alignment vertical="center"/>
    </xf>
    <xf numFmtId="4" fontId="17" fillId="0" borderId="27" xfId="21869" applyNumberFormat="1" applyFont="1" applyFill="1" applyBorder="1" applyAlignment="1">
      <alignment vertical="center"/>
    </xf>
    <xf numFmtId="0" fontId="17" fillId="0" borderId="19" xfId="21869" applyFont="1" applyFill="1" applyBorder="1" applyAlignment="1">
      <alignment horizontal="left" vertical="center" wrapText="1" indent="1"/>
    </xf>
    <xf numFmtId="4" fontId="17" fillId="0" borderId="19" xfId="21869" applyNumberFormat="1" applyFont="1" applyFill="1" applyBorder="1" applyAlignment="1">
      <alignment vertical="center"/>
    </xf>
    <xf numFmtId="0" fontId="17" fillId="0" borderId="0" xfId="21869" applyFont="1" applyFill="1" applyBorder="1" applyAlignment="1">
      <alignment horizontal="left" vertical="center" wrapText="1" indent="1"/>
    </xf>
    <xf numFmtId="4" fontId="17" fillId="0" borderId="0" xfId="21869" applyNumberFormat="1" applyFont="1" applyFill="1" applyBorder="1" applyAlignment="1">
      <alignment vertical="center"/>
    </xf>
    <xf numFmtId="0" fontId="17" fillId="0" borderId="28" xfId="21869" applyFont="1" applyBorder="1" applyAlignment="1">
      <alignment horizontal="left" vertical="center" wrapText="1" indent="1"/>
    </xf>
    <xf numFmtId="0" fontId="17" fillId="0" borderId="29" xfId="21869" applyFont="1" applyBorder="1" applyAlignment="1">
      <alignment horizontal="left" vertical="center" wrapText="1" indent="1"/>
    </xf>
    <xf numFmtId="0" fontId="50" fillId="0" borderId="0" xfId="21869"/>
    <xf numFmtId="0" fontId="45" fillId="10" borderId="30" xfId="21870" applyFont="1" applyFill="1" applyBorder="1" applyAlignment="1">
      <alignment vertical="center" wrapText="1"/>
    </xf>
    <xf numFmtId="0" fontId="45" fillId="9" borderId="30" xfId="21870" applyFont="1" applyFill="1" applyBorder="1" applyAlignment="1">
      <alignment vertical="center" wrapText="1"/>
    </xf>
    <xf numFmtId="0" fontId="54" fillId="0" borderId="0" xfId="21870" applyFont="1"/>
    <xf numFmtId="0" fontId="55" fillId="10" borderId="19" xfId="21870" applyFont="1" applyFill="1" applyBorder="1" applyAlignment="1">
      <alignment vertical="center" wrapText="1"/>
    </xf>
    <xf numFmtId="0" fontId="55" fillId="10" borderId="19" xfId="21870" applyFont="1" applyFill="1" applyBorder="1" applyAlignment="1">
      <alignment horizontal="right" vertical="center" wrapText="1"/>
    </xf>
    <xf numFmtId="0" fontId="56" fillId="10" borderId="0" xfId="21870" applyFont="1" applyFill="1" applyBorder="1" applyAlignment="1">
      <alignment horizontal="left" vertical="center" wrapText="1"/>
    </xf>
    <xf numFmtId="0" fontId="56" fillId="10" borderId="0" xfId="21870" applyFont="1" applyFill="1" applyBorder="1" applyAlignment="1">
      <alignment horizontal="right" vertical="center" wrapText="1"/>
    </xf>
    <xf numFmtId="0" fontId="56" fillId="10" borderId="30" xfId="21870" applyFont="1" applyFill="1" applyBorder="1" applyAlignment="1">
      <alignment horizontal="left" vertical="center" wrapText="1"/>
    </xf>
    <xf numFmtId="0" fontId="56" fillId="10" borderId="30" xfId="21870" applyFont="1" applyFill="1" applyBorder="1" applyAlignment="1">
      <alignment horizontal="right" vertical="center" wrapText="1"/>
    </xf>
    <xf numFmtId="169" fontId="59" fillId="9" borderId="0" xfId="21870" applyNumberFormat="1" applyFont="1" applyFill="1" applyBorder="1" applyAlignment="1">
      <alignment horizontal="right" vertical="center" wrapText="1"/>
    </xf>
    <xf numFmtId="0" fontId="54" fillId="9" borderId="0" xfId="21870" applyFont="1" applyFill="1"/>
    <xf numFmtId="0" fontId="56" fillId="9" borderId="0" xfId="21870" applyFont="1" applyFill="1" applyBorder="1" applyAlignment="1">
      <alignment horizontal="left" vertical="center" wrapText="1"/>
    </xf>
    <xf numFmtId="0" fontId="56" fillId="10" borderId="30" xfId="21870" applyFont="1" applyFill="1" applyBorder="1" applyAlignment="1">
      <alignment horizontal="left" wrapText="1"/>
    </xf>
    <xf numFmtId="3" fontId="57" fillId="0" borderId="0" xfId="21870" applyNumberFormat="1" applyFont="1" applyFill="1" applyBorder="1" applyAlignment="1">
      <alignment horizontal="right" vertical="center" wrapText="1"/>
    </xf>
    <xf numFmtId="3" fontId="56" fillId="0" borderId="0" xfId="21870" applyNumberFormat="1" applyFont="1"/>
    <xf numFmtId="0" fontId="53" fillId="0" borderId="0" xfId="0" applyFont="1" applyAlignment="1">
      <alignment horizontal="right" vertical="top" wrapText="1" indent="1"/>
    </xf>
    <xf numFmtId="3" fontId="57" fillId="0" borderId="30" xfId="21870" applyNumberFormat="1" applyFont="1" applyFill="1" applyBorder="1" applyAlignment="1">
      <alignment horizontal="right" vertical="center" wrapText="1"/>
    </xf>
    <xf numFmtId="14" fontId="48" fillId="0" borderId="22" xfId="0" applyNumberFormat="1" applyFont="1" applyBorder="1" applyAlignment="1">
      <alignment horizontal="right"/>
    </xf>
    <xf numFmtId="0" fontId="17" fillId="0" borderId="1" xfId="0" applyFont="1" applyBorder="1" applyAlignment="1">
      <alignment horizontal="left" wrapText="1"/>
    </xf>
    <xf numFmtId="0" fontId="17" fillId="0" borderId="1" xfId="0" applyFont="1" applyBorder="1" applyAlignment="1">
      <alignment horizontal="left"/>
    </xf>
    <xf numFmtId="0" fontId="19" fillId="0" borderId="1" xfId="0" applyFont="1" applyBorder="1" applyAlignment="1">
      <alignment horizontal="left" wrapText="1"/>
    </xf>
    <xf numFmtId="0" fontId="19" fillId="0" borderId="1" xfId="0" applyFont="1" applyBorder="1" applyAlignment="1">
      <alignment horizontal="left"/>
    </xf>
    <xf numFmtId="0" fontId="17" fillId="0" borderId="23" xfId="0" applyFont="1" applyBorder="1" applyAlignment="1">
      <alignment horizontal="left" wrapText="1"/>
    </xf>
    <xf numFmtId="0" fontId="17" fillId="0" borderId="23" xfId="0" applyFont="1" applyBorder="1" applyAlignment="1">
      <alignment horizontal="left"/>
    </xf>
    <xf numFmtId="0" fontId="47" fillId="0" borderId="0" xfId="0" applyFont="1" applyBorder="1"/>
    <xf numFmtId="0" fontId="18" fillId="0" borderId="19" xfId="16860" applyFont="1" applyFill="1" applyBorder="1" applyAlignment="1">
      <alignment horizontal="left" vertical="center" wrapText="1"/>
    </xf>
    <xf numFmtId="0" fontId="19" fillId="0" borderId="31" xfId="16890" applyFont="1" applyFill="1" applyBorder="1" applyAlignment="1">
      <alignment horizontal="left" vertical="center" wrapText="1"/>
    </xf>
    <xf numFmtId="166" fontId="17" fillId="0" borderId="13" xfId="16890" applyNumberFormat="1" applyFont="1" applyFill="1" applyBorder="1" applyAlignment="1">
      <alignment horizontal="left" vertical="center"/>
    </xf>
    <xf numFmtId="166" fontId="17" fillId="0" borderId="13" xfId="16890" applyNumberFormat="1" applyFont="1" applyFill="1" applyBorder="1" applyAlignment="1" applyProtection="1">
      <alignment horizontal="left" vertical="center" wrapText="1"/>
    </xf>
    <xf numFmtId="166" fontId="19" fillId="0" borderId="14" xfId="16890" applyNumberFormat="1" applyFont="1" applyFill="1" applyBorder="1" applyAlignment="1">
      <alignment horizontal="left" vertical="center"/>
    </xf>
    <xf numFmtId="166" fontId="19" fillId="0" borderId="13" xfId="16890" applyNumberFormat="1" applyFont="1" applyFill="1" applyBorder="1" applyAlignment="1">
      <alignment horizontal="left" vertical="center"/>
    </xf>
    <xf numFmtId="166" fontId="19" fillId="0" borderId="0" xfId="16890" applyNumberFormat="1" applyFont="1" applyFill="1" applyBorder="1" applyAlignment="1">
      <alignment horizontal="left" vertical="center"/>
    </xf>
    <xf numFmtId="0" fontId="20" fillId="0" borderId="18" xfId="16890" applyFont="1" applyFill="1" applyBorder="1" applyAlignment="1">
      <alignment horizontal="left" vertical="center"/>
    </xf>
    <xf numFmtId="0" fontId="47" fillId="0" borderId="0" xfId="0" applyFont="1" applyFill="1"/>
    <xf numFmtId="0" fontId="20" fillId="0" borderId="0" xfId="16890" applyFont="1" applyFill="1" applyBorder="1" applyAlignment="1">
      <alignment horizontal="left" vertical="center"/>
    </xf>
    <xf numFmtId="166" fontId="17" fillId="0" borderId="13" xfId="16890" applyNumberFormat="1" applyFont="1" applyFill="1" applyBorder="1" applyAlignment="1">
      <alignment horizontal="left" vertical="center" wrapText="1"/>
    </xf>
    <xf numFmtId="0" fontId="17" fillId="0" borderId="13" xfId="16890" applyFont="1" applyFill="1" applyBorder="1" applyAlignment="1">
      <alignment horizontal="left" vertical="center" wrapText="1"/>
    </xf>
    <xf numFmtId="0" fontId="19" fillId="0" borderId="0" xfId="16890" applyFont="1" applyBorder="1" applyAlignment="1">
      <alignment horizontal="left" vertical="center" wrapText="1"/>
    </xf>
    <xf numFmtId="0" fontId="18" fillId="0" borderId="17" xfId="16875" applyFont="1" applyFill="1" applyBorder="1" applyAlignment="1">
      <alignment horizontal="left" vertical="center" wrapText="1"/>
    </xf>
    <xf numFmtId="166" fontId="19" fillId="0" borderId="0" xfId="16890" applyNumberFormat="1" applyFont="1" applyFill="1" applyBorder="1" applyAlignment="1">
      <alignment horizontal="right" vertical="center" indent="1"/>
    </xf>
    <xf numFmtId="0" fontId="20" fillId="0" borderId="0" xfId="16890" applyFont="1" applyBorder="1" applyAlignment="1">
      <alignment horizontal="left" vertical="center" wrapText="1"/>
    </xf>
    <xf numFmtId="0" fontId="60" fillId="0" borderId="0" xfId="0" applyFont="1"/>
    <xf numFmtId="166" fontId="60" fillId="0" borderId="0" xfId="0" applyNumberFormat="1" applyFont="1"/>
    <xf numFmtId="166" fontId="20" fillId="0" borderId="18" xfId="16875" applyNumberFormat="1" applyFont="1" applyFill="1" applyBorder="1" applyAlignment="1">
      <alignment horizontal="right"/>
    </xf>
    <xf numFmtId="0" fontId="0" fillId="0" borderId="0" xfId="0" applyFill="1"/>
    <xf numFmtId="166" fontId="20" fillId="0" borderId="18" xfId="0" applyNumberFormat="1" applyFont="1" applyBorder="1" applyAlignment="1">
      <alignment horizontal="right" vertical="center"/>
    </xf>
    <xf numFmtId="166" fontId="17" fillId="0" borderId="13" xfId="0" applyNumberFormat="1" applyFont="1" applyBorder="1" applyAlignment="1">
      <alignment horizontal="right" vertical="center" indent="1"/>
    </xf>
    <xf numFmtId="166" fontId="19" fillId="0" borderId="0" xfId="0" applyNumberFormat="1" applyFont="1" applyAlignment="1">
      <alignment horizontal="right" vertical="center" indent="1"/>
    </xf>
    <xf numFmtId="166" fontId="19" fillId="0" borderId="13" xfId="0" applyNumberFormat="1" applyFont="1" applyBorder="1" applyAlignment="1">
      <alignment horizontal="right" vertical="center" indent="1"/>
    </xf>
    <xf numFmtId="14" fontId="35" fillId="0" borderId="17" xfId="0" applyNumberFormat="1" applyFont="1" applyFill="1" applyBorder="1" applyAlignment="1">
      <alignment horizontal="right" wrapText="1"/>
    </xf>
    <xf numFmtId="166" fontId="36" fillId="0" borderId="13" xfId="0" applyNumberFormat="1" applyFont="1" applyFill="1" applyBorder="1" applyAlignment="1">
      <alignment horizontal="right" indent="1"/>
    </xf>
    <xf numFmtId="166" fontId="37" fillId="0" borderId="13" xfId="0" applyNumberFormat="1" applyFont="1" applyFill="1" applyBorder="1" applyAlignment="1">
      <alignment horizontal="right" indent="1"/>
    </xf>
    <xf numFmtId="166" fontId="38" fillId="0" borderId="18" xfId="0" applyNumberFormat="1" applyFont="1" applyFill="1" applyBorder="1" applyAlignment="1">
      <alignment horizontal="right"/>
    </xf>
    <xf numFmtId="166" fontId="19" fillId="0" borderId="13" xfId="0" applyNumberFormat="1" applyFont="1" applyFill="1" applyBorder="1" applyAlignment="1">
      <alignment horizontal="right" indent="1"/>
    </xf>
    <xf numFmtId="14" fontId="18" fillId="0" borderId="17" xfId="0" applyNumberFormat="1" applyFont="1" applyFill="1" applyBorder="1" applyAlignment="1">
      <alignment horizontal="right" wrapText="1"/>
    </xf>
    <xf numFmtId="0" fontId="56" fillId="10" borderId="32" xfId="21870" applyFont="1" applyFill="1" applyBorder="1" applyAlignment="1">
      <alignment horizontal="left" vertical="center" wrapText="1"/>
    </xf>
    <xf numFmtId="0" fontId="56" fillId="10" borderId="32" xfId="21870" applyFont="1" applyFill="1" applyBorder="1" applyAlignment="1">
      <alignment horizontal="right" vertical="center" wrapText="1"/>
    </xf>
    <xf numFmtId="0" fontId="56" fillId="10" borderId="33" xfId="21870" applyFont="1" applyFill="1" applyBorder="1" applyAlignment="1">
      <alignment horizontal="left" vertical="center" wrapText="1"/>
    </xf>
    <xf numFmtId="0" fontId="56" fillId="10" borderId="33" xfId="21870" applyFont="1" applyFill="1" applyBorder="1" applyAlignment="1">
      <alignment horizontal="right" vertical="center" wrapText="1"/>
    </xf>
    <xf numFmtId="0" fontId="56" fillId="10" borderId="34" xfId="21870" applyFont="1" applyFill="1" applyBorder="1" applyAlignment="1">
      <alignment horizontal="left" vertical="center" wrapText="1"/>
    </xf>
    <xf numFmtId="44" fontId="56" fillId="10" borderId="34" xfId="21874" applyFont="1" applyFill="1" applyBorder="1" applyAlignment="1">
      <alignment horizontal="left" vertical="center" wrapText="1"/>
    </xf>
    <xf numFmtId="0" fontId="56" fillId="10" borderId="34" xfId="21870" applyFont="1" applyFill="1" applyBorder="1" applyAlignment="1">
      <alignment horizontal="right" vertical="center" wrapText="1"/>
    </xf>
    <xf numFmtId="44" fontId="56" fillId="10" borderId="34" xfId="21874" applyFont="1" applyFill="1" applyBorder="1" applyAlignment="1">
      <alignment horizontal="right" vertical="center" wrapText="1"/>
    </xf>
    <xf numFmtId="3" fontId="57" fillId="0" borderId="32" xfId="21870" applyNumberFormat="1" applyFont="1" applyFill="1" applyBorder="1" applyAlignment="1">
      <alignment horizontal="right" vertical="center" wrapText="1"/>
    </xf>
    <xf numFmtId="3" fontId="57" fillId="0" borderId="33" xfId="21870" applyNumberFormat="1" applyFont="1" applyFill="1" applyBorder="1" applyAlignment="1">
      <alignment horizontal="right" vertical="center" wrapText="1"/>
    </xf>
    <xf numFmtId="3" fontId="57" fillId="0" borderId="34" xfId="21870" applyNumberFormat="1" applyFont="1" applyFill="1" applyBorder="1" applyAlignment="1">
      <alignment horizontal="right" vertical="center" wrapText="1"/>
    </xf>
    <xf numFmtId="0" fontId="55" fillId="0" borderId="19" xfId="21870" applyFont="1" applyFill="1" applyBorder="1" applyAlignment="1">
      <alignment horizontal="right" vertical="center" wrapText="1"/>
    </xf>
    <xf numFmtId="0" fontId="54" fillId="0" borderId="0" xfId="21870" applyFont="1" applyFill="1"/>
    <xf numFmtId="3" fontId="59" fillId="0" borderId="0" xfId="21870" applyNumberFormat="1" applyFont="1" applyFill="1" applyBorder="1" applyAlignment="1">
      <alignment horizontal="right" vertical="center" wrapText="1"/>
    </xf>
    <xf numFmtId="0" fontId="19" fillId="0" borderId="36" xfId="0" applyFont="1" applyBorder="1" applyAlignment="1">
      <alignment horizontal="left"/>
    </xf>
    <xf numFmtId="166" fontId="19" fillId="0" borderId="36" xfId="0" applyNumberFormat="1" applyFont="1" applyFill="1" applyBorder="1" applyAlignment="1">
      <alignment horizontal="right"/>
    </xf>
    <xf numFmtId="0" fontId="17" fillId="0" borderId="14" xfId="0" applyFont="1" applyBorder="1" applyAlignment="1">
      <alignment horizontal="left"/>
    </xf>
    <xf numFmtId="166" fontId="17" fillId="0" borderId="14" xfId="0" applyNumberFormat="1" applyFont="1" applyFill="1" applyBorder="1" applyAlignment="1">
      <alignment horizontal="right"/>
    </xf>
    <xf numFmtId="0" fontId="17" fillId="0" borderId="16" xfId="0" applyFont="1" applyBorder="1" applyAlignment="1">
      <alignment horizontal="left"/>
    </xf>
    <xf numFmtId="166" fontId="17" fillId="0" borderId="16" xfId="0" applyNumberFormat="1" applyFont="1" applyFill="1" applyBorder="1" applyAlignment="1">
      <alignment horizontal="right"/>
    </xf>
    <xf numFmtId="0" fontId="19" fillId="0" borderId="34" xfId="0" applyFont="1" applyBorder="1" applyAlignment="1">
      <alignment horizontal="left"/>
    </xf>
    <xf numFmtId="166" fontId="19" fillId="0" borderId="34" xfId="0" applyNumberFormat="1" applyFont="1" applyFill="1" applyBorder="1" applyAlignment="1">
      <alignment horizontal="right"/>
    </xf>
    <xf numFmtId="0" fontId="17" fillId="0" borderId="37" xfId="0" applyFont="1" applyBorder="1" applyAlignment="1">
      <alignment horizontal="left"/>
    </xf>
    <xf numFmtId="166" fontId="17" fillId="0" borderId="37" xfId="0" applyNumberFormat="1" applyFont="1" applyFill="1" applyBorder="1" applyAlignment="1">
      <alignment horizontal="right"/>
    </xf>
    <xf numFmtId="0" fontId="19" fillId="0" borderId="38" xfId="0" applyFont="1" applyBorder="1" applyAlignment="1">
      <alignment horizontal="left"/>
    </xf>
    <xf numFmtId="166" fontId="19" fillId="0" borderId="38" xfId="0" applyNumberFormat="1" applyFont="1" applyFill="1" applyBorder="1" applyAlignment="1">
      <alignment horizontal="right"/>
    </xf>
    <xf numFmtId="0" fontId="19" fillId="0" borderId="39" xfId="0" applyFont="1" applyBorder="1" applyAlignment="1">
      <alignment horizontal="left"/>
    </xf>
    <xf numFmtId="0" fontId="19" fillId="0" borderId="40" xfId="0" applyFont="1" applyBorder="1" applyAlignment="1">
      <alignment horizontal="left"/>
    </xf>
    <xf numFmtId="166" fontId="19" fillId="0" borderId="39" xfId="0" applyNumberFormat="1" applyFont="1" applyFill="1" applyBorder="1" applyAlignment="1">
      <alignment horizontal="right"/>
    </xf>
    <xf numFmtId="0" fontId="48" fillId="0" borderId="41" xfId="0" applyFont="1" applyBorder="1" applyAlignment="1">
      <alignment horizontal="left"/>
    </xf>
    <xf numFmtId="0" fontId="18" fillId="0" borderId="19" xfId="0" applyFont="1" applyBorder="1" applyAlignment="1">
      <alignment horizontal="left" wrapText="1"/>
    </xf>
    <xf numFmtId="166" fontId="20" fillId="0" borderId="41" xfId="0" applyNumberFormat="1" applyFont="1" applyFill="1" applyBorder="1" applyAlignment="1">
      <alignment horizontal="right"/>
    </xf>
    <xf numFmtId="0" fontId="58" fillId="10" borderId="0" xfId="21870" applyFont="1" applyFill="1" applyBorder="1" applyAlignment="1">
      <alignment horizontal="left" vertical="center" wrapText="1"/>
    </xf>
    <xf numFmtId="0" fontId="54" fillId="0" borderId="0" xfId="21870" applyFont="1" applyAlignment="1">
      <alignment horizontal="right"/>
    </xf>
    <xf numFmtId="0" fontId="53" fillId="0" borderId="0" xfId="0" applyFont="1" applyAlignment="1">
      <alignment horizontal="left" vertical="center"/>
    </xf>
    <xf numFmtId="0" fontId="53" fillId="0" borderId="0" xfId="0" applyFont="1" applyAlignment="1">
      <alignment horizontal="left" vertical="center" wrapText="1" shrinkToFit="1"/>
    </xf>
    <xf numFmtId="0" fontId="53" fillId="0" borderId="0" xfId="0" applyFont="1" applyAlignment="1">
      <alignment horizontal="justify" vertical="top" wrapText="1"/>
    </xf>
    <xf numFmtId="0" fontId="62" fillId="0" borderId="0" xfId="0" applyFont="1" applyAlignment="1">
      <alignment wrapText="1"/>
    </xf>
    <xf numFmtId="0" fontId="27" fillId="0" borderId="1" xfId="0" applyFont="1" applyBorder="1" applyAlignment="1">
      <alignment horizontal="left"/>
    </xf>
    <xf numFmtId="0" fontId="53" fillId="0" borderId="0" xfId="0" applyFont="1" applyAlignment="1">
      <alignment horizontal="left" vertical="center" wrapText="1" indent="1" shrinkToFit="1"/>
    </xf>
    <xf numFmtId="0" fontId="53" fillId="0" borderId="0" xfId="0" applyFont="1" applyAlignment="1">
      <alignment horizontal="left" vertical="top" wrapText="1" indent="1"/>
    </xf>
    <xf numFmtId="14" fontId="63" fillId="0" borderId="17" xfId="0" applyNumberFormat="1" applyFont="1" applyBorder="1" applyAlignment="1">
      <alignment horizontal="right" vertical="center"/>
    </xf>
    <xf numFmtId="166" fontId="64" fillId="0" borderId="13" xfId="0" applyNumberFormat="1" applyFont="1" applyBorder="1" applyAlignment="1">
      <alignment horizontal="right" vertical="center" indent="1"/>
    </xf>
    <xf numFmtId="166" fontId="65" fillId="0" borderId="13" xfId="0" applyNumberFormat="1" applyFont="1" applyBorder="1" applyAlignment="1">
      <alignment horizontal="right" vertical="center" indent="1"/>
    </xf>
    <xf numFmtId="166" fontId="66" fillId="0" borderId="18" xfId="0" applyNumberFormat="1" applyFont="1" applyBorder="1" applyAlignment="1">
      <alignment horizontal="right" vertical="center"/>
    </xf>
    <xf numFmtId="0" fontId="31" fillId="0" borderId="18" xfId="0" applyFont="1" applyBorder="1" applyAlignment="1">
      <alignment wrapText="1"/>
    </xf>
    <xf numFmtId="166" fontId="31" fillId="0" borderId="18" xfId="0" applyNumberFormat="1" applyFont="1" applyBorder="1" applyAlignment="1">
      <alignment horizontal="right"/>
    </xf>
    <xf numFmtId="166" fontId="27" fillId="0" borderId="1" xfId="0" applyNumberFormat="1" applyFont="1" applyBorder="1" applyAlignment="1">
      <alignment horizontal="left" indent="1"/>
    </xf>
    <xf numFmtId="0" fontId="27" fillId="0" borderId="0" xfId="0" applyFont="1" applyBorder="1" applyAlignment="1">
      <alignment horizontal="left" wrapText="1"/>
    </xf>
    <xf numFmtId="0" fontId="43" fillId="0" borderId="0" xfId="0" applyFont="1" applyBorder="1" applyAlignment="1">
      <alignment horizontal="left"/>
    </xf>
    <xf numFmtId="0" fontId="67" fillId="0" borderId="12" xfId="0" applyFont="1" applyBorder="1" applyAlignment="1">
      <alignment horizontal="left"/>
    </xf>
    <xf numFmtId="166" fontId="30" fillId="0" borderId="0" xfId="0" applyNumberFormat="1" applyFont="1" applyFill="1"/>
    <xf numFmtId="3" fontId="47" fillId="0" borderId="0" xfId="0" applyNumberFormat="1" applyFont="1" applyAlignment="1">
      <alignment horizontal="right"/>
    </xf>
    <xf numFmtId="166" fontId="17" fillId="0" borderId="13" xfId="0" applyNumberFormat="1" applyFont="1" applyFill="1" applyBorder="1" applyAlignment="1">
      <alignment horizontal="right" indent="1"/>
    </xf>
    <xf numFmtId="0" fontId="69" fillId="0" borderId="0" xfId="0" applyFont="1" applyFill="1"/>
    <xf numFmtId="0" fontId="69" fillId="0" borderId="0" xfId="0" applyFont="1"/>
    <xf numFmtId="3" fontId="57" fillId="0" borderId="35" xfId="21870" applyNumberFormat="1" applyFont="1" applyFill="1" applyBorder="1" applyAlignment="1">
      <alignment horizontal="right" vertical="center" wrapText="1"/>
    </xf>
    <xf numFmtId="4" fontId="17" fillId="0" borderId="19" xfId="21869" applyNumberFormat="1" applyFont="1" applyFill="1" applyBorder="1" applyAlignment="1">
      <alignment vertical="center" wrapText="1"/>
    </xf>
    <xf numFmtId="166" fontId="69" fillId="0" borderId="0" xfId="0" applyNumberFormat="1" applyFont="1"/>
    <xf numFmtId="169" fontId="0" fillId="0" borderId="0" xfId="0" applyNumberFormat="1"/>
    <xf numFmtId="3" fontId="0" fillId="0" borderId="0" xfId="0" applyNumberFormat="1"/>
    <xf numFmtId="0" fontId="68" fillId="0" borderId="0" xfId="0" applyFont="1"/>
    <xf numFmtId="0" fontId="33" fillId="0" borderId="0" xfId="0" applyFont="1" applyFill="1"/>
    <xf numFmtId="0" fontId="27" fillId="0" borderId="0" xfId="0" applyFont="1"/>
    <xf numFmtId="14" fontId="70" fillId="0" borderId="19" xfId="0" applyNumberFormat="1" applyFont="1" applyBorder="1" applyAlignment="1">
      <alignment horizontal="right" vertical="center" wrapText="1"/>
    </xf>
    <xf numFmtId="166" fontId="71" fillId="0" borderId="0" xfId="0" applyNumberFormat="1" applyFont="1" applyAlignment="1">
      <alignment horizontal="right" vertical="center" wrapText="1"/>
    </xf>
    <xf numFmtId="0" fontId="71" fillId="0" borderId="13" xfId="0" applyFont="1" applyBorder="1" applyAlignment="1">
      <alignment horizontal="left" vertical="center" wrapText="1"/>
    </xf>
    <xf numFmtId="166" fontId="72" fillId="0" borderId="13" xfId="0" applyNumberFormat="1" applyFont="1" applyBorder="1" applyAlignment="1">
      <alignment horizontal="right" vertical="center" indent="1"/>
    </xf>
    <xf numFmtId="166" fontId="71" fillId="0" borderId="13" xfId="0" applyNumberFormat="1" applyFont="1" applyBorder="1" applyAlignment="1">
      <alignment horizontal="right" vertical="center" indent="1"/>
    </xf>
    <xf numFmtId="166" fontId="19" fillId="0" borderId="13" xfId="0" applyNumberFormat="1" applyFont="1" applyBorder="1" applyAlignment="1">
      <alignment horizontal="right" vertical="center"/>
    </xf>
    <xf numFmtId="166" fontId="17" fillId="0" borderId="13" xfId="0" applyNumberFormat="1" applyFont="1" applyBorder="1" applyAlignment="1">
      <alignment horizontal="right" vertical="center"/>
    </xf>
    <xf numFmtId="166" fontId="17" fillId="0" borderId="13" xfId="0" applyNumberFormat="1" applyFont="1" applyFill="1" applyBorder="1" applyAlignment="1">
      <alignment horizontal="right" vertical="center"/>
    </xf>
    <xf numFmtId="166" fontId="20" fillId="0" borderId="18" xfId="0" applyNumberFormat="1" applyFont="1" applyBorder="1" applyAlignment="1">
      <alignment horizontal="center" vertical="center"/>
    </xf>
    <xf numFmtId="166" fontId="17" fillId="0" borderId="0" xfId="0" applyNumberFormat="1" applyFont="1" applyAlignment="1">
      <alignment horizontal="center" vertical="center"/>
    </xf>
    <xf numFmtId="166" fontId="19" fillId="0" borderId="0" xfId="0" applyNumberFormat="1" applyFont="1" applyAlignment="1">
      <alignment horizontal="right" vertical="center"/>
    </xf>
    <xf numFmtId="3" fontId="47" fillId="0" borderId="0" xfId="0" applyNumberFormat="1" applyFont="1" applyFill="1"/>
    <xf numFmtId="166" fontId="0" fillId="0" borderId="0" xfId="0" applyNumberFormat="1" applyFill="1"/>
    <xf numFmtId="170" fontId="69" fillId="0" borderId="0" xfId="0" applyNumberFormat="1" applyFont="1" applyFill="1"/>
    <xf numFmtId="0" fontId="62" fillId="0" borderId="0" xfId="0" applyFont="1" applyFill="1" applyAlignment="1">
      <alignment wrapText="1"/>
    </xf>
    <xf numFmtId="0" fontId="30" fillId="0" borderId="0" xfId="0" applyFont="1" applyFill="1" applyAlignment="1">
      <alignment wrapText="1"/>
    </xf>
    <xf numFmtId="0" fontId="73" fillId="0" borderId="0" xfId="0" applyFont="1"/>
    <xf numFmtId="0" fontId="25" fillId="0" borderId="0" xfId="0" applyFont="1" applyFill="1"/>
    <xf numFmtId="14" fontId="24" fillId="0" borderId="17" xfId="0" applyNumberFormat="1" applyFont="1" applyBorder="1" applyAlignment="1">
      <alignment horizontal="right" wrapText="1"/>
    </xf>
    <xf numFmtId="0" fontId="21" fillId="0" borderId="13" xfId="0" applyFont="1" applyBorder="1" applyAlignment="1">
      <alignment horizontal="left" indent="3"/>
    </xf>
    <xf numFmtId="0" fontId="68" fillId="0" borderId="0" xfId="0" applyFont="1" applyFill="1" applyAlignment="1">
      <alignment horizontal="right"/>
    </xf>
    <xf numFmtId="4" fontId="68" fillId="0" borderId="0" xfId="0" applyNumberFormat="1" applyFont="1" applyFill="1" applyAlignment="1">
      <alignment horizontal="right"/>
    </xf>
    <xf numFmtId="4" fontId="68" fillId="0" borderId="0" xfId="0" applyNumberFormat="1" applyFont="1" applyFill="1"/>
    <xf numFmtId="166" fontId="19" fillId="0" borderId="13" xfId="0" applyNumberFormat="1" applyFont="1" applyFill="1" applyBorder="1" applyAlignment="1">
      <alignment horizontal="right" vertical="center" indent="1"/>
    </xf>
    <xf numFmtId="4" fontId="17" fillId="0" borderId="0" xfId="0" applyNumberFormat="1" applyFont="1" applyFill="1"/>
    <xf numFmtId="0" fontId="17" fillId="0" borderId="0" xfId="0" applyFont="1"/>
    <xf numFmtId="4" fontId="27" fillId="0" borderId="0" xfId="16890" applyNumberFormat="1" applyFont="1" applyFill="1" applyBorder="1" applyAlignment="1">
      <alignment horizontal="left" wrapText="1"/>
    </xf>
    <xf numFmtId="0" fontId="17" fillId="0" borderId="0" xfId="0" applyFont="1" applyFill="1"/>
    <xf numFmtId="166" fontId="23" fillId="0" borderId="11" xfId="16890" applyNumberFormat="1" applyFont="1" applyFill="1" applyBorder="1" applyAlignment="1">
      <alignment horizontal="center" vertical="center"/>
    </xf>
    <xf numFmtId="166" fontId="27" fillId="0" borderId="1" xfId="16890" applyNumberFormat="1" applyFont="1" applyFill="1" applyBorder="1" applyAlignment="1">
      <alignment horizontal="center" vertical="center"/>
    </xf>
    <xf numFmtId="166" fontId="23" fillId="0" borderId="1" xfId="16890" applyNumberFormat="1" applyFont="1" applyFill="1" applyBorder="1" applyAlignment="1">
      <alignment horizontal="center" vertical="center"/>
    </xf>
    <xf numFmtId="166" fontId="29" fillId="0" borderId="1" xfId="16890" applyNumberFormat="1" applyFont="1" applyFill="1" applyBorder="1" applyAlignment="1">
      <alignment horizontal="center" vertical="center"/>
    </xf>
    <xf numFmtId="166" fontId="27" fillId="0" borderId="11" xfId="16890" applyNumberFormat="1" applyFont="1" applyFill="1" applyBorder="1" applyAlignment="1">
      <alignment horizontal="center" vertical="center"/>
    </xf>
    <xf numFmtId="0" fontId="26" fillId="0" borderId="15" xfId="0" applyFont="1" applyBorder="1" applyAlignment="1">
      <alignment vertical="center" wrapText="1"/>
    </xf>
    <xf numFmtId="0" fontId="27" fillId="0" borderId="1" xfId="16890" applyFont="1" applyFill="1" applyBorder="1" applyAlignment="1">
      <alignment horizontal="left" vertical="center" wrapText="1"/>
    </xf>
    <xf numFmtId="0" fontId="25" fillId="0" borderId="12" xfId="0" applyFont="1" applyBorder="1" applyAlignment="1">
      <alignment vertical="center" wrapText="1"/>
    </xf>
    <xf numFmtId="0" fontId="26" fillId="0" borderId="12" xfId="0" applyFont="1" applyBorder="1" applyAlignment="1">
      <alignment vertical="center" wrapText="1"/>
    </xf>
    <xf numFmtId="0" fontId="28" fillId="0" borderId="12" xfId="0" applyFont="1" applyBorder="1" applyAlignment="1">
      <alignment horizontal="left" vertical="center" wrapText="1"/>
    </xf>
    <xf numFmtId="0" fontId="25" fillId="0" borderId="0" xfId="0" applyFont="1" applyAlignment="1">
      <alignment vertical="center" wrapText="1"/>
    </xf>
    <xf numFmtId="0" fontId="25" fillId="0" borderId="15" xfId="0" applyFont="1" applyBorder="1" applyAlignment="1">
      <alignment vertical="center" wrapText="1"/>
    </xf>
    <xf numFmtId="0" fontId="27" fillId="0" borderId="3" xfId="16890" applyFont="1" applyFill="1" applyBorder="1" applyAlignment="1">
      <alignment horizontal="left" vertical="center"/>
    </xf>
    <xf numFmtId="0" fontId="40" fillId="0" borderId="0" xfId="0" applyFont="1" applyFill="1" applyBorder="1" applyAlignment="1">
      <alignment vertical="top" wrapText="1"/>
    </xf>
    <xf numFmtId="0" fontId="40" fillId="0" borderId="0" xfId="0" applyFont="1" applyFill="1" applyBorder="1" applyAlignment="1">
      <alignment wrapText="1"/>
    </xf>
    <xf numFmtId="0" fontId="27" fillId="0" borderId="1" xfId="0" applyFont="1" applyBorder="1" applyAlignment="1">
      <alignment horizontal="left" vertical="center" wrapText="1"/>
    </xf>
    <xf numFmtId="166" fontId="19" fillId="0" borderId="5" xfId="16890" applyNumberFormat="1" applyFont="1" applyFill="1" applyBorder="1" applyAlignment="1">
      <alignment horizontal="center" vertical="center"/>
    </xf>
    <xf numFmtId="166" fontId="17" fillId="0" borderId="5" xfId="16890" applyNumberFormat="1" applyFont="1" applyFill="1" applyBorder="1" applyAlignment="1">
      <alignment horizontal="center" vertical="center"/>
    </xf>
    <xf numFmtId="167" fontId="44" fillId="0" borderId="9" xfId="16890" applyNumberFormat="1" applyFont="1" applyFill="1" applyBorder="1" applyAlignment="1">
      <alignment horizontal="center" vertical="center"/>
    </xf>
    <xf numFmtId="0" fontId="47" fillId="0" borderId="4" xfId="0" applyFont="1" applyBorder="1" applyAlignment="1">
      <alignment horizontal="left" vertical="center"/>
    </xf>
    <xf numFmtId="0" fontId="47" fillId="0" borderId="7" xfId="0" applyFont="1" applyBorder="1" applyAlignment="1">
      <alignment horizontal="left" vertical="center"/>
    </xf>
    <xf numFmtId="2" fontId="44" fillId="0" borderId="10" xfId="16890" applyNumberFormat="1" applyFont="1" applyFill="1" applyBorder="1" applyAlignment="1">
      <alignment horizontal="left" vertical="center"/>
    </xf>
    <xf numFmtId="0" fontId="16" fillId="0" borderId="4" xfId="0" applyFont="1" applyBorder="1" applyAlignment="1">
      <alignment horizontal="left" vertical="center"/>
    </xf>
    <xf numFmtId="0" fontId="16" fillId="0" borderId="4" xfId="0" applyFont="1" applyBorder="1" applyAlignment="1">
      <alignment horizontal="left" vertical="center" wrapText="1"/>
    </xf>
    <xf numFmtId="0" fontId="24" fillId="0" borderId="42" xfId="16875" applyFont="1" applyFill="1" applyBorder="1" applyAlignment="1">
      <alignment horizontal="left" wrapText="1"/>
    </xf>
    <xf numFmtId="0" fontId="24" fillId="0" borderId="21" xfId="16890" applyFont="1" applyFill="1" applyBorder="1" applyAlignment="1">
      <alignment horizontal="right" wrapText="1"/>
    </xf>
    <xf numFmtId="0" fontId="25" fillId="0" borderId="20" xfId="0" applyFont="1" applyBorder="1"/>
    <xf numFmtId="3" fontId="26" fillId="0" borderId="0" xfId="0" applyNumberFormat="1" applyFont="1"/>
    <xf numFmtId="166" fontId="25" fillId="0" borderId="1" xfId="0" applyNumberFormat="1" applyFont="1" applyBorder="1" applyAlignment="1">
      <alignment horizontal="right" indent="1"/>
    </xf>
    <xf numFmtId="0" fontId="28" fillId="0" borderId="0" xfId="0" applyFont="1" applyFill="1"/>
    <xf numFmtId="0" fontId="26" fillId="0" borderId="0" xfId="0" applyFont="1" applyFill="1"/>
    <xf numFmtId="0" fontId="23" fillId="0" borderId="1" xfId="16890" applyFont="1" applyFill="1" applyBorder="1" applyAlignment="1">
      <alignment horizontal="left" vertical="center" wrapText="1"/>
    </xf>
    <xf numFmtId="0" fontId="25" fillId="0" borderId="1" xfId="16890" applyFont="1" applyFill="1" applyBorder="1" applyAlignment="1">
      <alignment horizontal="left" vertical="center" wrapText="1"/>
    </xf>
    <xf numFmtId="0" fontId="29" fillId="0" borderId="1" xfId="16890" applyFont="1" applyFill="1" applyBorder="1" applyAlignment="1">
      <alignment horizontal="left" vertical="center" wrapText="1"/>
    </xf>
    <xf numFmtId="0" fontId="27" fillId="0" borderId="1" xfId="16890" applyNumberFormat="1" applyFont="1" applyFill="1" applyBorder="1" applyAlignment="1" applyProtection="1">
      <alignment horizontal="left" vertical="center" wrapText="1"/>
    </xf>
    <xf numFmtId="0" fontId="31" fillId="0" borderId="18" xfId="0" applyFont="1" applyBorder="1" applyAlignment="1">
      <alignment vertical="center" wrapText="1"/>
    </xf>
    <xf numFmtId="14" fontId="24" fillId="0" borderId="17" xfId="16890" applyNumberFormat="1" applyFont="1" applyFill="1" applyBorder="1" applyAlignment="1">
      <alignment horizontal="right" vertical="center" wrapText="1"/>
    </xf>
    <xf numFmtId="0" fontId="27" fillId="0" borderId="13" xfId="16890" applyFont="1" applyBorder="1" applyAlignment="1">
      <alignment horizontal="left" wrapText="1"/>
    </xf>
    <xf numFmtId="166" fontId="27" fillId="0" borderId="13" xfId="16890" applyNumberFormat="1" applyFont="1" applyFill="1" applyBorder="1" applyAlignment="1">
      <alignment horizontal="right" indent="1"/>
    </xf>
    <xf numFmtId="0" fontId="27" fillId="0" borderId="13" xfId="16890" applyFont="1" applyFill="1" applyBorder="1" applyAlignment="1">
      <alignment horizontal="left" wrapText="1"/>
    </xf>
    <xf numFmtId="0" fontId="31" fillId="0" borderId="18" xfId="16890" applyFont="1" applyFill="1" applyBorder="1" applyAlignment="1">
      <alignment horizontal="left" vertical="center" wrapText="1"/>
    </xf>
    <xf numFmtId="166" fontId="31" fillId="0" borderId="18" xfId="16890" applyNumberFormat="1" applyFont="1" applyFill="1" applyBorder="1" applyAlignment="1">
      <alignment horizontal="right"/>
    </xf>
    <xf numFmtId="0" fontId="24" fillId="0" borderId="17" xfId="16875" applyFont="1" applyFill="1" applyBorder="1" applyAlignment="1">
      <alignment horizontal="left" wrapText="1"/>
    </xf>
    <xf numFmtId="4" fontId="75" fillId="0" borderId="17" xfId="16890" applyNumberFormat="1" applyFont="1" applyFill="1" applyBorder="1" applyAlignment="1">
      <alignment horizontal="right" vertical="center" wrapText="1"/>
    </xf>
    <xf numFmtId="14" fontId="24" fillId="0" borderId="42" xfId="16890" applyNumberFormat="1" applyFont="1" applyFill="1" applyBorder="1" applyAlignment="1">
      <alignment horizontal="right" vertical="center" wrapText="1"/>
    </xf>
    <xf numFmtId="0" fontId="31" fillId="0" borderId="0" xfId="16890" applyFont="1" applyFill="1" applyBorder="1" applyAlignment="1">
      <alignment horizontal="left" vertical="center" wrapText="1"/>
    </xf>
    <xf numFmtId="0" fontId="27" fillId="0" borderId="14" xfId="16890" applyFont="1" applyBorder="1" applyAlignment="1">
      <alignment horizontal="left" wrapText="1"/>
    </xf>
    <xf numFmtId="166" fontId="27" fillId="0" borderId="14" xfId="16890" applyNumberFormat="1" applyFont="1" applyFill="1" applyBorder="1" applyAlignment="1">
      <alignment horizontal="right" indent="1"/>
    </xf>
    <xf numFmtId="0" fontId="53" fillId="0" borderId="0" xfId="0" applyFont="1" applyAlignment="1">
      <alignment horizontal="justify" vertical="center"/>
    </xf>
    <xf numFmtId="0" fontId="23" fillId="0" borderId="3" xfId="16890" applyFont="1" applyFill="1" applyBorder="1" applyAlignment="1">
      <alignment horizontal="left"/>
    </xf>
    <xf numFmtId="3" fontId="23" fillId="0" borderId="3" xfId="16890" applyNumberFormat="1" applyFont="1" applyFill="1" applyBorder="1" applyAlignment="1">
      <alignment horizontal="right"/>
    </xf>
    <xf numFmtId="168" fontId="27" fillId="0" borderId="3" xfId="16890" applyNumberFormat="1" applyFont="1" applyFill="1" applyBorder="1" applyAlignment="1">
      <alignment horizontal="right" vertical="center" indent="1"/>
    </xf>
    <xf numFmtId="166" fontId="46" fillId="0" borderId="0" xfId="0" applyNumberFormat="1" applyFont="1"/>
    <xf numFmtId="14" fontId="55" fillId="10" borderId="19" xfId="21870" applyNumberFormat="1" applyFont="1" applyFill="1" applyBorder="1" applyAlignment="1">
      <alignment horizontal="right" vertical="center" wrapText="1"/>
    </xf>
    <xf numFmtId="14" fontId="55" fillId="0" borderId="19" xfId="21870" applyNumberFormat="1" applyFont="1" applyFill="1" applyBorder="1" applyAlignment="1">
      <alignment horizontal="right" vertical="center" wrapText="1"/>
    </xf>
    <xf numFmtId="0" fontId="41" fillId="0" borderId="22" xfId="0" applyFont="1" applyBorder="1" applyAlignment="1">
      <alignment horizontal="right" vertical="top"/>
    </xf>
    <xf numFmtId="3" fontId="17" fillId="0" borderId="0" xfId="0" applyNumberFormat="1" applyFont="1"/>
    <xf numFmtId="0" fontId="27" fillId="0" borderId="43" xfId="16890" applyFont="1" applyFill="1" applyBorder="1" applyAlignment="1">
      <alignment horizontal="left" wrapText="1"/>
    </xf>
    <xf numFmtId="3" fontId="25" fillId="0" borderId="0" xfId="0" applyNumberFormat="1" applyFont="1"/>
    <xf numFmtId="0" fontId="17" fillId="0" borderId="43" xfId="16890" applyFont="1" applyFill="1" applyBorder="1" applyAlignment="1">
      <alignment horizontal="left" vertical="center" wrapText="1"/>
    </xf>
    <xf numFmtId="166" fontId="25" fillId="0" borderId="1" xfId="0" applyNumberFormat="1" applyFont="1" applyBorder="1" applyAlignment="1">
      <alignment horizontal="right" vertical="top" indent="1"/>
    </xf>
    <xf numFmtId="166" fontId="76" fillId="0" borderId="1" xfId="0" applyNumberFormat="1" applyFont="1" applyBorder="1" applyAlignment="1">
      <alignment horizontal="right" vertical="top" indent="1"/>
    </xf>
    <xf numFmtId="166" fontId="77" fillId="0" borderId="1" xfId="0" applyNumberFormat="1" applyFont="1" applyBorder="1" applyAlignment="1">
      <alignment horizontal="right" indent="1"/>
    </xf>
    <xf numFmtId="166" fontId="77" fillId="0" borderId="1" xfId="0" applyNumberFormat="1" applyFont="1" applyFill="1" applyBorder="1" applyAlignment="1">
      <alignment horizontal="right" indent="1"/>
    </xf>
    <xf numFmtId="166" fontId="78" fillId="0" borderId="1" xfId="0" applyNumberFormat="1" applyFont="1" applyFill="1" applyBorder="1" applyAlignment="1">
      <alignment horizontal="right" indent="1"/>
    </xf>
    <xf numFmtId="166" fontId="78" fillId="0" borderId="1" xfId="0" applyNumberFormat="1" applyFont="1" applyBorder="1" applyAlignment="1">
      <alignment horizontal="right" indent="1"/>
    </xf>
    <xf numFmtId="166" fontId="79" fillId="0" borderId="18" xfId="0" applyNumberFormat="1" applyFont="1" applyBorder="1" applyAlignment="1">
      <alignment horizontal="right" vertical="top"/>
    </xf>
    <xf numFmtId="166" fontId="25" fillId="0" borderId="0" xfId="0" applyNumberFormat="1" applyFont="1"/>
    <xf numFmtId="14" fontId="80" fillId="0" borderId="22" xfId="0" applyNumberFormat="1" applyFont="1" applyBorder="1" applyAlignment="1">
      <alignment horizontal="right" vertical="top"/>
    </xf>
    <xf numFmtId="166" fontId="81" fillId="0" borderId="13" xfId="0" applyNumberFormat="1" applyFont="1" applyBorder="1" applyAlignment="1">
      <alignment horizontal="right" vertical="top" indent="1"/>
    </xf>
    <xf numFmtId="166" fontId="82" fillId="0" borderId="13" xfId="0" applyNumberFormat="1" applyFont="1" applyBorder="1" applyAlignment="1">
      <alignment horizontal="right" vertical="top" indent="1"/>
    </xf>
    <xf numFmtId="166" fontId="83" fillId="0" borderId="18" xfId="0" applyNumberFormat="1" applyFont="1" applyBorder="1" applyAlignment="1">
      <alignment horizontal="right" vertical="top"/>
    </xf>
    <xf numFmtId="166" fontId="81" fillId="0" borderId="25" xfId="0" applyNumberFormat="1" applyFont="1" applyBorder="1" applyAlignment="1">
      <alignment horizontal="right" vertical="top" indent="1"/>
    </xf>
    <xf numFmtId="0" fontId="84" fillId="0" borderId="22" xfId="0" applyFont="1" applyBorder="1" applyAlignment="1">
      <alignment horizontal="right" vertical="top"/>
    </xf>
    <xf numFmtId="166" fontId="77" fillId="0" borderId="13" xfId="0" applyNumberFormat="1" applyFont="1" applyBorder="1" applyAlignment="1">
      <alignment horizontal="right" vertical="center" indent="1"/>
    </xf>
    <xf numFmtId="166" fontId="83" fillId="0" borderId="18" xfId="0" applyNumberFormat="1" applyFont="1" applyBorder="1" applyAlignment="1">
      <alignment horizontal="right" vertical="center"/>
    </xf>
    <xf numFmtId="166" fontId="77" fillId="0" borderId="13" xfId="0" applyNumberFormat="1" applyFont="1" applyBorder="1" applyAlignment="1">
      <alignment horizontal="right" vertical="top" indent="1"/>
    </xf>
    <xf numFmtId="166" fontId="77" fillId="0" borderId="0" xfId="0" applyNumberFormat="1" applyFont="1" applyAlignment="1">
      <alignment horizontal="right" vertical="top" indent="1"/>
    </xf>
    <xf numFmtId="166" fontId="77" fillId="0" borderId="13" xfId="0" applyNumberFormat="1" applyFont="1" applyBorder="1" applyAlignment="1" applyProtection="1">
      <alignment horizontal="right" vertical="top" indent="1"/>
      <protection locked="0" hidden="1"/>
    </xf>
    <xf numFmtId="0" fontId="0" fillId="0" borderId="0" xfId="0" applyFont="1"/>
    <xf numFmtId="0" fontId="77" fillId="0" borderId="0" xfId="0" applyNumberFormat="1" applyFont="1" applyFill="1"/>
    <xf numFmtId="0" fontId="77" fillId="0" borderId="0" xfId="0" applyFont="1" applyFill="1"/>
    <xf numFmtId="0" fontId="76" fillId="0" borderId="0" xfId="0" applyNumberFormat="1" applyFont="1" applyBorder="1" applyAlignment="1"/>
    <xf numFmtId="0" fontId="76" fillId="0" borderId="0" xfId="0" applyNumberFormat="1" applyFont="1" applyAlignment="1"/>
    <xf numFmtId="0" fontId="77" fillId="0" borderId="0" xfId="0" applyNumberFormat="1" applyFont="1" applyFill="1" applyBorder="1" applyAlignment="1"/>
    <xf numFmtId="0" fontId="77" fillId="0" borderId="0" xfId="0" applyFont="1"/>
    <xf numFmtId="3" fontId="57" fillId="11" borderId="0" xfId="21870" applyNumberFormat="1" applyFont="1" applyFill="1" applyBorder="1" applyAlignment="1">
      <alignment horizontal="right" vertical="center" wrapText="1"/>
    </xf>
    <xf numFmtId="0" fontId="85" fillId="0" borderId="0" xfId="0" applyFont="1"/>
    <xf numFmtId="14" fontId="18" fillId="0" borderId="17" xfId="0" applyNumberFormat="1" applyFont="1" applyBorder="1" applyAlignment="1">
      <alignment horizontal="right" vertical="center"/>
    </xf>
    <xf numFmtId="166" fontId="20" fillId="0" borderId="18" xfId="0" applyNumberFormat="1" applyFont="1" applyBorder="1" applyAlignment="1">
      <alignment horizontal="right" vertical="center" wrapText="1"/>
    </xf>
    <xf numFmtId="166" fontId="47" fillId="0" borderId="0" xfId="0" applyNumberFormat="1" applyFont="1" applyBorder="1"/>
    <xf numFmtId="166" fontId="69" fillId="0" borderId="0" xfId="0" applyNumberFormat="1" applyFont="1" applyFill="1"/>
    <xf numFmtId="0" fontId="27" fillId="0" borderId="0" xfId="0" applyNumberFormat="1" applyFont="1" applyFill="1"/>
    <xf numFmtId="166" fontId="60" fillId="0" borderId="0" xfId="0" applyNumberFormat="1" applyFont="1" applyFill="1"/>
    <xf numFmtId="166" fontId="64" fillId="0" borderId="13" xfId="0" applyNumberFormat="1" applyFont="1" applyFill="1" applyBorder="1" applyAlignment="1">
      <alignment horizontal="right" vertical="center" indent="1"/>
    </xf>
    <xf numFmtId="166" fontId="87" fillId="0" borderId="13" xfId="0" applyNumberFormat="1" applyFont="1" applyBorder="1" applyAlignment="1">
      <alignment horizontal="right" vertical="center"/>
    </xf>
    <xf numFmtId="166" fontId="88" fillId="0" borderId="13" xfId="0" applyNumberFormat="1" applyFont="1" applyBorder="1" applyAlignment="1">
      <alignment horizontal="right" vertical="center"/>
    </xf>
    <xf numFmtId="166" fontId="88" fillId="0" borderId="13" xfId="0" applyNumberFormat="1" applyFont="1" applyFill="1" applyBorder="1" applyAlignment="1">
      <alignment horizontal="right" vertical="center"/>
    </xf>
    <xf numFmtId="166" fontId="89" fillId="0" borderId="18" xfId="0" applyNumberFormat="1" applyFont="1" applyBorder="1" applyAlignment="1">
      <alignment horizontal="center" vertical="center"/>
    </xf>
    <xf numFmtId="166" fontId="90" fillId="0" borderId="0" xfId="0" applyNumberFormat="1" applyFont="1" applyAlignment="1">
      <alignment horizontal="center" vertical="center"/>
    </xf>
    <xf numFmtId="166" fontId="88" fillId="0" borderId="0" xfId="0" applyNumberFormat="1" applyFont="1" applyAlignment="1">
      <alignment horizontal="center" vertical="center"/>
    </xf>
    <xf numFmtId="166" fontId="91" fillId="0" borderId="0" xfId="0" applyNumberFormat="1" applyFont="1"/>
    <xf numFmtId="166" fontId="88" fillId="0" borderId="0" xfId="0" applyNumberFormat="1" applyFont="1"/>
    <xf numFmtId="166" fontId="87" fillId="0" borderId="0" xfId="0" applyNumberFormat="1" applyFont="1" applyAlignment="1">
      <alignment horizontal="right" vertical="center"/>
    </xf>
    <xf numFmtId="166" fontId="92" fillId="0" borderId="0" xfId="0" applyNumberFormat="1" applyFont="1"/>
    <xf numFmtId="166" fontId="92" fillId="0" borderId="0" xfId="0" applyNumberFormat="1" applyFont="1" applyAlignment="1">
      <alignment horizontal="center" vertical="center"/>
    </xf>
    <xf numFmtId="0" fontId="27" fillId="0" borderId="0" xfId="16890" applyFont="1" applyFill="1" applyBorder="1" applyAlignment="1">
      <alignment horizontal="left" vertical="center" wrapText="1"/>
    </xf>
    <xf numFmtId="166" fontId="77" fillId="0" borderId="0" xfId="0" applyNumberFormat="1" applyFont="1" applyBorder="1" applyAlignment="1">
      <alignment horizontal="right" indent="1"/>
    </xf>
    <xf numFmtId="0" fontId="24" fillId="0" borderId="0" xfId="16890" applyFont="1" applyFill="1" applyBorder="1" applyAlignment="1">
      <alignment horizontal="right" wrapText="1"/>
    </xf>
    <xf numFmtId="169" fontId="77" fillId="0" borderId="1" xfId="0" applyNumberFormat="1" applyFont="1" applyBorder="1" applyAlignment="1">
      <alignment horizontal="right" indent="1"/>
    </xf>
    <xf numFmtId="169" fontId="78" fillId="0" borderId="1" xfId="0" applyNumberFormat="1" applyFont="1" applyBorder="1" applyAlignment="1">
      <alignment horizontal="right" indent="1"/>
    </xf>
    <xf numFmtId="0" fontId="37" fillId="0" borderId="13" xfId="0" quotePrefix="1" applyFont="1" applyBorder="1" applyAlignment="1">
      <alignment horizontal="left"/>
    </xf>
    <xf numFmtId="14" fontId="86" fillId="0" borderId="22" xfId="0" applyNumberFormat="1" applyFont="1" applyBorder="1" applyAlignment="1">
      <alignment horizontal="right"/>
    </xf>
    <xf numFmtId="166" fontId="68" fillId="0" borderId="0" xfId="0" applyNumberFormat="1" applyFont="1" applyAlignment="1">
      <alignment horizontal="center" vertical="center"/>
    </xf>
    <xf numFmtId="166" fontId="68" fillId="0" borderId="0" xfId="0" applyNumberFormat="1" applyFont="1"/>
    <xf numFmtId="166" fontId="20" fillId="0" borderId="18" xfId="0" applyNumberFormat="1" applyFont="1" applyFill="1" applyBorder="1" applyAlignment="1">
      <alignment horizontal="right" vertical="center" wrapText="1"/>
    </xf>
    <xf numFmtId="166" fontId="25" fillId="0" borderId="1" xfId="0" applyNumberFormat="1" applyFont="1" applyFill="1" applyBorder="1" applyAlignment="1">
      <alignment horizontal="right" vertical="top" indent="1"/>
    </xf>
    <xf numFmtId="0" fontId="44" fillId="0" borderId="13" xfId="0" applyFont="1" applyBorder="1" applyAlignment="1">
      <alignment horizontal="left" vertical="center" wrapText="1"/>
    </xf>
    <xf numFmtId="166" fontId="27" fillId="0" borderId="13" xfId="0" applyNumberFormat="1" applyFont="1" applyBorder="1" applyAlignment="1">
      <alignment horizontal="right" indent="1"/>
    </xf>
    <xf numFmtId="166" fontId="0" fillId="0" borderId="13" xfId="0" applyNumberFormat="1" applyBorder="1" applyAlignment="1">
      <alignment horizontal="right" indent="1"/>
    </xf>
    <xf numFmtId="166" fontId="27" fillId="0" borderId="14" xfId="0" applyNumberFormat="1" applyFont="1" applyBorder="1" applyAlignment="1">
      <alignment horizontal="right" indent="1"/>
    </xf>
    <xf numFmtId="166" fontId="22" fillId="0" borderId="0" xfId="0" applyNumberFormat="1" applyFont="1"/>
    <xf numFmtId="166" fontId="23" fillId="0" borderId="43" xfId="16890" applyNumberFormat="1" applyFont="1" applyFill="1" applyBorder="1" applyAlignment="1">
      <alignment horizontal="right" indent="1"/>
    </xf>
    <xf numFmtId="166" fontId="77" fillId="0" borderId="43" xfId="0" applyNumberFormat="1" applyFont="1" applyFill="1" applyBorder="1" applyAlignment="1">
      <alignment horizontal="right" indent="1"/>
    </xf>
    <xf numFmtId="166" fontId="77" fillId="0" borderId="43" xfId="0" applyNumberFormat="1" applyFont="1" applyBorder="1" applyAlignment="1">
      <alignment horizontal="right" indent="1"/>
    </xf>
    <xf numFmtId="166" fontId="78" fillId="0" borderId="43" xfId="0" applyNumberFormat="1" applyFont="1" applyBorder="1" applyAlignment="1">
      <alignment horizontal="right" indent="1"/>
    </xf>
    <xf numFmtId="171" fontId="94" fillId="0" borderId="0" xfId="0" applyNumberFormat="1" applyFont="1" applyFill="1" applyBorder="1" applyAlignment="1">
      <alignment horizontal="right" vertical="center"/>
    </xf>
    <xf numFmtId="171" fontId="96" fillId="0" borderId="0" xfId="16875" applyNumberFormat="1" applyFont="1" applyFill="1" applyBorder="1" applyAlignment="1">
      <alignment horizontal="right" vertical="center"/>
    </xf>
    <xf numFmtId="0" fontId="25" fillId="0" borderId="0" xfId="0" applyFont="1" applyFill="1" applyBorder="1"/>
    <xf numFmtId="3" fontId="27" fillId="0" borderId="0" xfId="0" applyNumberFormat="1" applyFont="1"/>
    <xf numFmtId="166" fontId="33" fillId="0" borderId="0" xfId="0" applyNumberFormat="1" applyFont="1"/>
    <xf numFmtId="166" fontId="47" fillId="0" borderId="0" xfId="0" applyNumberFormat="1" applyFont="1"/>
    <xf numFmtId="166" fontId="19" fillId="0" borderId="0" xfId="0" applyNumberFormat="1" applyFont="1" applyFill="1" applyBorder="1" applyAlignment="1">
      <alignment horizontal="right" vertical="center" indent="1"/>
    </xf>
    <xf numFmtId="4" fontId="0" fillId="0" borderId="0" xfId="0" applyNumberFormat="1"/>
    <xf numFmtId="3" fontId="17" fillId="0" borderId="0" xfId="0" applyNumberFormat="1" applyFont="1" applyFill="1"/>
    <xf numFmtId="37" fontId="25" fillId="0" borderId="13" xfId="0" applyNumberFormat="1" applyFont="1" applyBorder="1" applyAlignment="1">
      <alignment wrapText="1"/>
    </xf>
    <xf numFmtId="37" fontId="25" fillId="0" borderId="12" xfId="0" applyNumberFormat="1" applyFont="1" applyBorder="1" applyAlignment="1">
      <alignment vertical="center" wrapText="1"/>
    </xf>
    <xf numFmtId="0" fontId="97" fillId="0" borderId="12" xfId="0" applyFont="1" applyBorder="1" applyAlignment="1">
      <alignment vertical="center" wrapText="1"/>
    </xf>
    <xf numFmtId="14" fontId="18" fillId="0" borderId="17" xfId="0" applyNumberFormat="1" applyFont="1" applyBorder="1" applyAlignment="1">
      <alignment horizontal="right" vertical="center"/>
    </xf>
    <xf numFmtId="14" fontId="18" fillId="0" borderId="19" xfId="0" applyNumberFormat="1" applyFont="1" applyBorder="1" applyAlignment="1">
      <alignment horizontal="right" vertical="center" wrapText="1"/>
    </xf>
    <xf numFmtId="166" fontId="19" fillId="0" borderId="0" xfId="0" applyNumberFormat="1" applyFont="1" applyAlignment="1">
      <alignment horizontal="right" vertical="center" wrapText="1"/>
    </xf>
    <xf numFmtId="166" fontId="44" fillId="0" borderId="18" xfId="0" applyNumberFormat="1" applyFont="1" applyBorder="1" applyAlignment="1">
      <alignment horizontal="right"/>
    </xf>
    <xf numFmtId="14" fontId="48" fillId="0" borderId="22" xfId="0" applyNumberFormat="1" applyFont="1" applyBorder="1" applyAlignment="1">
      <alignment horizontal="right" vertical="top"/>
    </xf>
    <xf numFmtId="166" fontId="19" fillId="0" borderId="0" xfId="0" applyNumberFormat="1" applyFont="1" applyAlignment="1">
      <alignment horizontal="center" vertical="center"/>
    </xf>
    <xf numFmtId="166" fontId="74" fillId="0" borderId="0" xfId="0" applyNumberFormat="1" applyFont="1"/>
    <xf numFmtId="166" fontId="17" fillId="0" borderId="0" xfId="0" applyNumberFormat="1" applyFont="1"/>
    <xf numFmtId="0" fontId="98" fillId="0" borderId="14" xfId="21875" applyFont="1" applyBorder="1" applyAlignment="1">
      <alignment vertical="center" wrapText="1"/>
    </xf>
    <xf numFmtId="37" fontId="95" fillId="0" borderId="13" xfId="21875" applyNumberFormat="1" applyFont="1" applyFill="1" applyBorder="1" applyAlignment="1">
      <alignment vertical="center" wrapText="1"/>
    </xf>
    <xf numFmtId="0" fontId="95" fillId="0" borderId="43" xfId="16890" quotePrefix="1" applyFont="1" applyFill="1" applyBorder="1" applyAlignment="1">
      <alignment horizontal="left" vertical="center" wrapText="1"/>
    </xf>
    <xf numFmtId="14" fontId="18" fillId="0" borderId="17" xfId="0" applyNumberFormat="1" applyFont="1" applyBorder="1" applyAlignment="1">
      <alignment horizontal="right" vertical="center" wrapText="1"/>
    </xf>
    <xf numFmtId="170" fontId="69" fillId="0" borderId="0" xfId="0" applyNumberFormat="1" applyFont="1"/>
    <xf numFmtId="14" fontId="18" fillId="0" borderId="17" xfId="0" applyNumberFormat="1" applyFont="1" applyFill="1" applyBorder="1" applyAlignment="1">
      <alignment horizontal="right" vertical="center"/>
    </xf>
    <xf numFmtId="14" fontId="99" fillId="0" borderId="17" xfId="0" applyNumberFormat="1" applyFont="1" applyBorder="1" applyAlignment="1">
      <alignment horizontal="right" vertical="center" wrapText="1"/>
    </xf>
    <xf numFmtId="166" fontId="100" fillId="0" borderId="13" xfId="0" applyNumberFormat="1" applyFont="1" applyBorder="1" applyAlignment="1">
      <alignment horizontal="right" indent="1"/>
    </xf>
    <xf numFmtId="166" fontId="101" fillId="0" borderId="18" xfId="0" applyNumberFormat="1" applyFont="1" applyBorder="1" applyAlignment="1">
      <alignment horizontal="right"/>
    </xf>
    <xf numFmtId="4" fontId="102" fillId="0" borderId="17" xfId="0" applyNumberFormat="1" applyFont="1" applyBorder="1" applyAlignment="1">
      <alignment horizontal="right" vertical="center" wrapText="1"/>
    </xf>
    <xf numFmtId="166" fontId="101" fillId="0" borderId="18" xfId="0" applyNumberFormat="1" applyFont="1" applyFill="1" applyBorder="1" applyAlignment="1">
      <alignment horizontal="right"/>
    </xf>
    <xf numFmtId="0" fontId="103" fillId="0" borderId="0" xfId="0" applyFont="1"/>
    <xf numFmtId="14" fontId="99" fillId="0" borderId="42" xfId="0" applyNumberFormat="1" applyFont="1" applyBorder="1" applyAlignment="1">
      <alignment horizontal="right" vertical="center" wrapText="1"/>
    </xf>
    <xf numFmtId="0" fontId="104" fillId="0" borderId="22" xfId="0" applyFont="1" applyBorder="1" applyAlignment="1">
      <alignment horizontal="right" vertical="top"/>
    </xf>
    <xf numFmtId="166" fontId="100" fillId="0" borderId="13" xfId="0" applyNumberFormat="1" applyFont="1" applyBorder="1" applyAlignment="1">
      <alignment horizontal="right" vertical="center" indent="1"/>
    </xf>
    <xf numFmtId="166" fontId="105" fillId="0" borderId="18" xfId="0" applyNumberFormat="1" applyFont="1" applyBorder="1" applyAlignment="1">
      <alignment horizontal="right" vertical="center"/>
    </xf>
    <xf numFmtId="166" fontId="100" fillId="0" borderId="13" xfId="0" applyNumberFormat="1" applyFont="1" applyBorder="1" applyAlignment="1">
      <alignment horizontal="right" vertical="top" indent="1"/>
    </xf>
    <xf numFmtId="166" fontId="100" fillId="0" borderId="0" xfId="0" applyNumberFormat="1" applyFont="1" applyAlignment="1">
      <alignment horizontal="right" vertical="top" indent="1"/>
    </xf>
    <xf numFmtId="166" fontId="101" fillId="0" borderId="18" xfId="0" applyNumberFormat="1" applyFont="1" applyBorder="1" applyAlignment="1">
      <alignment horizontal="right" vertical="top"/>
    </xf>
    <xf numFmtId="166" fontId="106" fillId="0" borderId="0" xfId="0" applyNumberFormat="1" applyFont="1"/>
    <xf numFmtId="166" fontId="100" fillId="0" borderId="13" xfId="0" applyNumberFormat="1" applyFont="1" applyBorder="1" applyAlignment="1" applyProtection="1">
      <alignment horizontal="right" vertical="top" indent="1"/>
      <protection locked="0" hidden="1"/>
    </xf>
    <xf numFmtId="14" fontId="107" fillId="0" borderId="17" xfId="0" applyNumberFormat="1" applyFont="1" applyBorder="1" applyAlignment="1">
      <alignment horizontal="right" vertical="center"/>
    </xf>
    <xf numFmtId="166" fontId="108" fillId="0" borderId="13" xfId="0" applyNumberFormat="1" applyFont="1" applyBorder="1" applyAlignment="1">
      <alignment horizontal="right" vertical="center"/>
    </xf>
    <xf numFmtId="166" fontId="26" fillId="0" borderId="0" xfId="0" applyNumberFormat="1" applyFont="1" applyFill="1"/>
    <xf numFmtId="0" fontId="1" fillId="0" borderId="0" xfId="21876"/>
    <xf numFmtId="49" fontId="127" fillId="0" borderId="0" xfId="22684" applyFont="1" applyFill="1" applyBorder="1" applyAlignment="1">
      <alignment horizontal="left" vertical="top" wrapText="1" indent="1"/>
    </xf>
    <xf numFmtId="49" fontId="126" fillId="0" borderId="0" xfId="22684" applyFill="1" applyBorder="1">
      <alignment vertical="top" wrapText="1"/>
    </xf>
    <xf numFmtId="43" fontId="33" fillId="0" borderId="0" xfId="0" applyNumberFormat="1" applyFont="1" applyFill="1" applyBorder="1"/>
    <xf numFmtId="0" fontId="33" fillId="0" borderId="0" xfId="0" applyFont="1" applyFill="1" applyBorder="1"/>
    <xf numFmtId="166" fontId="33" fillId="0" borderId="0" xfId="0" applyNumberFormat="1" applyFont="1" applyFill="1" applyBorder="1"/>
    <xf numFmtId="43" fontId="93" fillId="0" borderId="0" xfId="16890" applyNumberFormat="1" applyFont="1" applyFill="1" applyBorder="1" applyAlignment="1">
      <alignment horizontal="center" vertical="center"/>
    </xf>
    <xf numFmtId="166" fontId="77" fillId="35" borderId="43" xfId="0" applyNumberFormat="1" applyFont="1" applyFill="1" applyBorder="1" applyAlignment="1">
      <alignment horizontal="right" indent="1"/>
    </xf>
    <xf numFmtId="3" fontId="26" fillId="0" borderId="0" xfId="0" applyNumberFormat="1" applyFont="1" applyFill="1"/>
    <xf numFmtId="166" fontId="76" fillId="0" borderId="1" xfId="0" applyNumberFormat="1" applyFont="1" applyFill="1" applyBorder="1" applyAlignment="1">
      <alignment horizontal="right" vertical="top" indent="1"/>
    </xf>
    <xf numFmtId="0" fontId="16" fillId="0" borderId="4" xfId="0" applyFont="1" applyFill="1" applyBorder="1" applyAlignment="1">
      <alignment horizontal="left" vertical="center"/>
    </xf>
    <xf numFmtId="0" fontId="47" fillId="0" borderId="4" xfId="0" applyFont="1" applyFill="1" applyBorder="1" applyAlignment="1">
      <alignment horizontal="left" vertical="center"/>
    </xf>
    <xf numFmtId="0" fontId="47" fillId="0" borderId="7" xfId="0" applyFont="1" applyFill="1" applyBorder="1" applyAlignment="1">
      <alignment horizontal="left" vertical="center"/>
    </xf>
    <xf numFmtId="0" fontId="68" fillId="0" borderId="0" xfId="0" applyFont="1" applyFill="1"/>
    <xf numFmtId="167" fontId="68" fillId="0" borderId="0" xfId="0" applyNumberFormat="1" applyFont="1" applyFill="1"/>
    <xf numFmtId="0" fontId="53" fillId="0" borderId="0" xfId="0" applyFont="1" applyAlignment="1">
      <alignment vertical="top"/>
    </xf>
    <xf numFmtId="0" fontId="53" fillId="0" borderId="0" xfId="0" applyFont="1" applyAlignment="1">
      <alignment horizontal="justify" vertical="top" wrapText="1" shrinkToFit="1"/>
    </xf>
    <xf numFmtId="0" fontId="69" fillId="0" borderId="0" xfId="0" applyFont="1" applyAlignment="1">
      <alignment wrapText="1"/>
    </xf>
    <xf numFmtId="0" fontId="18" fillId="0" borderId="19" xfId="16875" applyFont="1" applyFill="1" applyBorder="1" applyAlignment="1">
      <alignment horizontal="left" vertical="center" wrapText="1"/>
    </xf>
    <xf numFmtId="14" fontId="86" fillId="0" borderId="22" xfId="0" applyNumberFormat="1" applyFont="1" applyBorder="1" applyAlignment="1">
      <alignment horizontal="right" vertical="center"/>
    </xf>
    <xf numFmtId="14" fontId="48" fillId="0" borderId="22" xfId="0" applyNumberFormat="1" applyFont="1" applyBorder="1" applyAlignment="1">
      <alignment horizontal="right" vertical="center"/>
    </xf>
  </cellXfs>
  <cellStyles count="22974">
    <cellStyle name=" Writer Import]_x000d__x000a_Display Dialog=No_x000d__x000a__x000d__x000a_[Horizontal Arrange]_x000d__x000a_Dimensions Interlocking=Yes_x000d__x000a_Sum Hierarchy=Yes_x000d__x000a_Generate" xfId="1"/>
    <cellStyle name=" Writer Import]_x000d__x000a_Display Dialog=No_x000d__x000a__x000d__x000a_[Horizontal Arrange]_x000d__x000a_Dimensions Interlocking=Yes_x000d__x000a_Sum Hierarchy=Yes_x000d__x000a_Generate 2" xfId="21880"/>
    <cellStyle name=" Writer Import]_x000d__x000a_Display Dialog=No_x000d__x000a__x000d__x000a_[Horizontal Arrange]_x000d__x000a_Dimensions Interlocking=Yes_x000d__x000a_Sum Hierarchy=Yes_x000d__x000a_Generate 3" xfId="21881"/>
    <cellStyle name=" Writer Import]_x000d__x000a_Display Dialog=No_x000d__x000a__x000d__x000a_[Horizontal Arrange]_x000d__x000a_Dimensions Interlocking=Yes_x000d__x000a_Sum Hierarchy=Yes_x000d__x000a_Generate 4" xfId="21879"/>
    <cellStyle name="_x000a_ISO=Y_x000d__x000a__x000d__x000a_[Co" xfId="21882"/>
    <cellStyle name="******************************************" xfId="21883"/>
    <cellStyle name="****************************************** 2" xfId="21884"/>
    <cellStyle name="****************************************** 2 2" xfId="21885"/>
    <cellStyle name="****************************************** 2 3" xfId="21886"/>
    <cellStyle name="****************************************** 2 4" xfId="21887"/>
    <cellStyle name="****************************************** 3" xfId="21888"/>
    <cellStyle name="****************************************** 3 2" xfId="21889"/>
    <cellStyle name="****************************************** 4" xfId="21890"/>
    <cellStyle name="****************************************** 4 2" xfId="21891"/>
    <cellStyle name="****************************************** 5" xfId="21892"/>
    <cellStyle name="****************************************** 6" xfId="21893"/>
    <cellStyle name="****************************************** 7" xfId="21894"/>
    <cellStyle name="****************************************** 8" xfId="21895"/>
    <cellStyle name=";_x000a_" xfId="21896"/>
    <cellStyle name="_04_2009_overheady" xfId="21897"/>
    <cellStyle name="_05_2009_overheady" xfId="21898"/>
    <cellStyle name="_a_MIS_01_2006_NOWY" xfId="2"/>
    <cellStyle name="_BBC v20090814" xfId="21899"/>
    <cellStyle name="_BBC v20091118" xfId="21900"/>
    <cellStyle name="_CBC v20090821" xfId="21901"/>
    <cellStyle name="_Costs for segments v20090814" xfId="21902"/>
    <cellStyle name="_Costs for segments v20090814km" xfId="21903"/>
    <cellStyle name="_DirectBanking - 20090122" xfId="21904"/>
    <cellStyle name="_DirectBanking - 20090122 2" xfId="21905"/>
    <cellStyle name="_DirectBanking - 20090122_Zeszyt1" xfId="21906"/>
    <cellStyle name="_ES v20100412" xfId="21907"/>
    <cellStyle name="_GBM Treasury plan roboczy 24102011" xfId="21908"/>
    <cellStyle name="_IG_01_06 rap" xfId="3"/>
    <cellStyle name="_inf.przysp." xfId="4"/>
    <cellStyle name="_inf.przysp. 2" xfId="21909"/>
    <cellStyle name="_inf.przysp. 2 2" xfId="21910"/>
    <cellStyle name="_inf.przysp. 3" xfId="21911"/>
    <cellStyle name="_inf.przysp. 3 2" xfId="21912"/>
    <cellStyle name="_inf.przysp. 4" xfId="21913"/>
    <cellStyle name="_inf.przysp. 4 2" xfId="21914"/>
    <cellStyle name="_inf.przysp. 5" xfId="21915"/>
    <cellStyle name="_inf.przysp. 6" xfId="21916"/>
    <cellStyle name="_inf.przysp._04_2009_overheady" xfId="21917"/>
    <cellStyle name="_inf.przysp._04_2009_overheady 2" xfId="21918"/>
    <cellStyle name="_inf.przysp._05_2009_overheady" xfId="21919"/>
    <cellStyle name="_inf.przysp._05_2009_overheady 2" xfId="21920"/>
    <cellStyle name="_inf.przysp._a_MIS_01_2006_NOWY" xfId="5"/>
    <cellStyle name="_inf.przysp._a_MIS_01_2006_NOWY 2" xfId="21921"/>
    <cellStyle name="_inf.przysp._GBM_Mikolaj" xfId="21922"/>
    <cellStyle name="_inf.przysp._IG_01_06 rap" xfId="6"/>
    <cellStyle name="_inf.przysp._IG_01_06 rap 2" xfId="21923"/>
    <cellStyle name="_inf.przysp._PL2009_ExtS" xfId="21924"/>
    <cellStyle name="_inf.przysp._PL2009_ExtS 2" xfId="21925"/>
    <cellStyle name="_inf.przysp._Property 30.06.2006" xfId="7"/>
    <cellStyle name="_inf.przysp._Property 30.06.2007" xfId="8"/>
    <cellStyle name="_inf.przysp._raport_1H2009 (5)" xfId="21926"/>
    <cellStyle name="_inf.przysp._raport_1H2009 (5) 2" xfId="21927"/>
    <cellStyle name="_inf.przysp._raport_2009 (7)" xfId="21928"/>
    <cellStyle name="_inf.przysp._raport_2009 (7) 2" xfId="21929"/>
    <cellStyle name="_inf.przysp._raport_3Q2009 (3)" xfId="21930"/>
    <cellStyle name="_inf.przysp._raport_3Q2009 (3) 2" xfId="21931"/>
    <cellStyle name="_inf.przysp._raport_4Q2010" xfId="21932"/>
    <cellStyle name="_inf.przysp._raport_4Q2010 2" xfId="21933"/>
    <cellStyle name="_inf.przysp._raport_IQ2010" xfId="21934"/>
    <cellStyle name="_inf.przysp._raport_IQ2010 2" xfId="21935"/>
    <cellStyle name="_inf.przysp._SAB PSR 2011" xfId="21936"/>
    <cellStyle name="_inf.przysp._Transactional Banking" xfId="21937"/>
    <cellStyle name="_inf.przysp._Zeszyt1" xfId="21938"/>
    <cellStyle name="_inf.przysp._Zeszyt1 2" xfId="21939"/>
    <cellStyle name="_moneyback+payback_k deb _2011" xfId="21940"/>
    <cellStyle name="_MSC v20090805" xfId="21941"/>
    <cellStyle name="_New Breakdown" xfId="21942"/>
    <cellStyle name="_OI_2009" xfId="21943"/>
    <cellStyle name="_OI_2009 2" xfId="21944"/>
    <cellStyle name="_OI_2009_Transactional Banking" xfId="21945"/>
    <cellStyle name="_PB v20090810" xfId="21946"/>
    <cellStyle name="_PERSONAL" xfId="9"/>
    <cellStyle name="_Personal v20090805" xfId="21947"/>
    <cellStyle name="_Personal v20090814" xfId="21948"/>
    <cellStyle name="_Personal v20090818" xfId="21949"/>
    <cellStyle name="_PERSONAL_1" xfId="10"/>
    <cellStyle name="_PERSONAL_1_a_MIS_01_2006_NOWY" xfId="11"/>
    <cellStyle name="_PERSONAL_1_dialKartaDziałkiczI (2)" xfId="12"/>
    <cellStyle name="_PERSONAL_1_dialKartaDziałkiczI (2)_a_MIS_01_2006_NOWY" xfId="13"/>
    <cellStyle name="_PERSONAL_1_dialKartaDziałkiczI (2)_IG_01_06 rap" xfId="14"/>
    <cellStyle name="_PERSONAL_1_dialKartaDziałkiczI (2)_Property 30.06.2006" xfId="15"/>
    <cellStyle name="_PERSONAL_1_dialKartaDziałkiczI (2)_Property 30.06.2007" xfId="16"/>
    <cellStyle name="_PERSONAL_1_dialTabelaIDSP (2)" xfId="17"/>
    <cellStyle name="_PERSONAL_1_dialTabelaIDSP (2)_a_MIS_01_2006_NOWY" xfId="18"/>
    <cellStyle name="_PERSONAL_1_dialTabelaIDSP (2)_IG_01_06 rap" xfId="19"/>
    <cellStyle name="_PERSONAL_1_dialTabelaIDSP (2)_Property 30.06.2006" xfId="20"/>
    <cellStyle name="_PERSONAL_1_dialTabelaIDSP (2)_Property 30.06.2007" xfId="21"/>
    <cellStyle name="_PERSONAL_1_dialTabelaIIAIWO (2)" xfId="22"/>
    <cellStyle name="_PERSONAL_1_dialTabelaIIAIWO (2)_a_MIS_01_2006_NOWY" xfId="23"/>
    <cellStyle name="_PERSONAL_1_dialTabelaIIAIWO (2)_IG_01_06 rap" xfId="24"/>
    <cellStyle name="_PERSONAL_1_dialTabelaIIAIWO (2)_Property 30.06.2006" xfId="25"/>
    <cellStyle name="_PERSONAL_1_dialTabelaIIAIWO (2)_Property 30.06.2007" xfId="26"/>
    <cellStyle name="_PERSONAL_1_EDUKACJA" xfId="27"/>
    <cellStyle name="_PERSONAL_1_EDUKACJA_a_MIS_01_2006_NOWY" xfId="28"/>
    <cellStyle name="_PERSONAL_1_EDUKACJA_IG_01_06 rap" xfId="29"/>
    <cellStyle name="_PERSONAL_1_EDUKACJA_Property 30.06.2006" xfId="30"/>
    <cellStyle name="_PERSONAL_1_EDUKACJA_Property 30.06.2007" xfId="31"/>
    <cellStyle name="_PERSONAL_1_IG_01_06 rap" xfId="32"/>
    <cellStyle name="_PERSONAL_1_Property 30.06.2006" xfId="33"/>
    <cellStyle name="_PERSONAL_1_Property 30.06.2007" xfId="34"/>
    <cellStyle name="_PERSONAL_1_Tabela wskaźników" xfId="35"/>
    <cellStyle name="_PERSONAL_1_Tabela wskaźników_a_MIS_01_2006_NOWY" xfId="36"/>
    <cellStyle name="_PERSONAL_1_Tabela wskaźników_IG_01_06 rap" xfId="37"/>
    <cellStyle name="_PERSONAL_1_Tabela wskaźników_Property 30.06.2006" xfId="38"/>
    <cellStyle name="_PERSONAL_1_Tabela wskaźników_Property 30.06.2007" xfId="39"/>
    <cellStyle name="_PERSONAL_1_Zeszyt3" xfId="40"/>
    <cellStyle name="_PERSONAL_1_Zeszyt3_a_MIS_01_2006_NOWY" xfId="41"/>
    <cellStyle name="_PERSONAL_1_Zeszyt3_IG_01_06 rap" xfId="42"/>
    <cellStyle name="_PERSONAL_1_Zeszyt3_Property 30.06.2006" xfId="43"/>
    <cellStyle name="_PERSONAL_1_Zeszyt3_Property 30.06.2007" xfId="44"/>
    <cellStyle name="_PERSONAL_a_MIS_01_2006_NOWY" xfId="45"/>
    <cellStyle name="_PERSONAL_IG_01_06 rap" xfId="46"/>
    <cellStyle name="_Personal_Plan" xfId="21950"/>
    <cellStyle name="_PERSONAL_Property 30.06.2006" xfId="47"/>
    <cellStyle name="_PERSONAL_Property 30.06.2007" xfId="48"/>
    <cellStyle name="_PL2009_ExtS" xfId="21951"/>
    <cellStyle name="_plany rent_2009_10_2008_insourcing" xfId="21952"/>
    <cellStyle name="_plany rent_2009_10_2008_insourcing 2" xfId="21953"/>
    <cellStyle name="_Podzial ESI i TRD 2010 dla PF_v 2 0 NEW" xfId="21954"/>
    <cellStyle name="_POLONIA _plan 2012" xfId="21955"/>
    <cellStyle name="_Preparación-Queries-MDR" xfId="21956"/>
    <cellStyle name="_Preparación-Queries-MDR_murex  mtm" xfId="21957"/>
    <cellStyle name="_Preparación-Queries-MDR_OPCJE_080612_ub" xfId="21958"/>
    <cellStyle name="_Preparación-Queries-MDR_OPCJE_madryt" xfId="21959"/>
    <cellStyle name="_Preparación-Queries-MDR_Standard 15.11.2011" xfId="21960"/>
    <cellStyle name="_Preparación-Queries-MDR_Zeszyt4 (6) (2)" xfId="21961"/>
    <cellStyle name="_Property 30.06.2006" xfId="49"/>
    <cellStyle name="_Property 30.06.2007" xfId="50"/>
    <cellStyle name="_przeksiegowanie MPK198_szczegoly" xfId="21962"/>
    <cellStyle name="_Query IC SD SND ult" xfId="21963"/>
    <cellStyle name="_raport_1H2009 (5)" xfId="21964"/>
    <cellStyle name="_raport_2009 (7)" xfId="21965"/>
    <cellStyle name="_raport_3Q2009 (3)" xfId="21966"/>
    <cellStyle name="_raport_4Q2010" xfId="21967"/>
    <cellStyle name="_raport_IQ2010" xfId="21968"/>
    <cellStyle name="_raport_txn_01_2009" xfId="21969"/>
    <cellStyle name="_raport_txn_02_2009" xfId="21970"/>
    <cellStyle name="_Założenia biznesowe" xfId="21971"/>
    <cellStyle name="˙˙˙" xfId="51"/>
    <cellStyle name="˙˙˙ 2" xfId="52"/>
    <cellStyle name="˙˙˙ 2 2" xfId="53"/>
    <cellStyle name="˙˙˙ 2 2 2" xfId="21972"/>
    <cellStyle name="˙˙˙ 3" xfId="21973"/>
    <cellStyle name="˙˙˙ 4" xfId="21974"/>
    <cellStyle name="˙˙˙_zmiana wyniku_spółki_2011" xfId="21975"/>
    <cellStyle name="=D:\WINNT\SYSTEM32\COMMAND.COM" xfId="54"/>
    <cellStyle name="=D:\WINNT\SYSTEM32\COMMAND.COM 2" xfId="55"/>
    <cellStyle name="=D:\WINNT\SYSTEM32\COMMAND.COM 2 2" xfId="56"/>
    <cellStyle name="=D:\WINNT\SYSTEM32\COMMAND.COM 2 3" xfId="21976"/>
    <cellStyle name="=D:\WINNT\SYSTEM32\COMMAND.COM 3" xfId="57"/>
    <cellStyle name="=D:\WINNT\SYSTEM32\COMMAND.COM 4" xfId="21977"/>
    <cellStyle name="0,000000" xfId="21978"/>
    <cellStyle name="1" xfId="21979"/>
    <cellStyle name="1 000 Kč_laroux" xfId="58"/>
    <cellStyle name="1_murex  mtm" xfId="21980"/>
    <cellStyle name="1_OPCJE_080612_ub" xfId="21981"/>
    <cellStyle name="1_OPCJE_madryt" xfId="21982"/>
    <cellStyle name="1_Standard 15.11.2011" xfId="21983"/>
    <cellStyle name="1_Zeszyt4 (6) (2)" xfId="21984"/>
    <cellStyle name="20% - Accent1" xfId="21985"/>
    <cellStyle name="20% - Accent1 2" xfId="21986"/>
    <cellStyle name="20% - Accent1 3" xfId="21987"/>
    <cellStyle name="20% - Accent2" xfId="21988"/>
    <cellStyle name="20% - Accent2 2" xfId="21989"/>
    <cellStyle name="20% - Accent2 3" xfId="21990"/>
    <cellStyle name="20% - Accent3" xfId="21991"/>
    <cellStyle name="20% - Accent3 2" xfId="21992"/>
    <cellStyle name="20% - Accent3 3" xfId="21993"/>
    <cellStyle name="20% - Accent4" xfId="21994"/>
    <cellStyle name="20% - Accent4 2" xfId="21995"/>
    <cellStyle name="20% - Accent4 3" xfId="21996"/>
    <cellStyle name="20% - Accent5" xfId="21997"/>
    <cellStyle name="20% - Accent5 2" xfId="21998"/>
    <cellStyle name="20% - Accent5 3" xfId="21999"/>
    <cellStyle name="20% - Accent6" xfId="22000"/>
    <cellStyle name="20% - Accent6 2" xfId="22001"/>
    <cellStyle name="20% - Accent6 3" xfId="22002"/>
    <cellStyle name="20% - akcent 1 2" xfId="59"/>
    <cellStyle name="20% - akcent 1 2 2" xfId="60"/>
    <cellStyle name="20% - akcent 1 2 3" xfId="61"/>
    <cellStyle name="20% - akcent 1 2 4" xfId="22003"/>
    <cellStyle name="20% - akcent 1 3" xfId="62"/>
    <cellStyle name="20% - akcent 1 3 10" xfId="63"/>
    <cellStyle name="20% - akcent 1 3 10 2" xfId="64"/>
    <cellStyle name="20% - akcent 1 3 10 2 2" xfId="65"/>
    <cellStyle name="20% - akcent 1 3 10 2 2 2" xfId="66"/>
    <cellStyle name="20% - akcent 1 3 10 2 2 2 2" xfId="67"/>
    <cellStyle name="20% - akcent 1 3 10 2 2 3" xfId="68"/>
    <cellStyle name="20% - akcent 1 3 10 2 2 3 2" xfId="69"/>
    <cellStyle name="20% - akcent 1 3 10 2 2 4" xfId="70"/>
    <cellStyle name="20% - akcent 1 3 10 2 3" xfId="71"/>
    <cellStyle name="20% - akcent 1 3 10 2 3 2" xfId="72"/>
    <cellStyle name="20% - akcent 1 3 10 2 4" xfId="73"/>
    <cellStyle name="20% - akcent 1 3 10 2 4 2" xfId="74"/>
    <cellStyle name="20% - akcent 1 3 10 2 5" xfId="75"/>
    <cellStyle name="20% - akcent 1 3 10 3" xfId="76"/>
    <cellStyle name="20% - akcent 1 3 10 3 2" xfId="77"/>
    <cellStyle name="20% - akcent 1 3 10 3 2 2" xfId="78"/>
    <cellStyle name="20% - akcent 1 3 10 3 3" xfId="79"/>
    <cellStyle name="20% - akcent 1 3 10 3 3 2" xfId="80"/>
    <cellStyle name="20% - akcent 1 3 10 3 4" xfId="81"/>
    <cellStyle name="20% - akcent 1 3 10 4" xfId="82"/>
    <cellStyle name="20% - akcent 1 3 10 4 2" xfId="83"/>
    <cellStyle name="20% - akcent 1 3 10 5" xfId="84"/>
    <cellStyle name="20% - akcent 1 3 10 5 2" xfId="85"/>
    <cellStyle name="20% - akcent 1 3 10 6" xfId="86"/>
    <cellStyle name="20% - akcent 1 3 11" xfId="87"/>
    <cellStyle name="20% - akcent 1 3 11 2" xfId="88"/>
    <cellStyle name="20% - akcent 1 3 11 2 2" xfId="89"/>
    <cellStyle name="20% - akcent 1 3 11 2 2 2" xfId="90"/>
    <cellStyle name="20% - akcent 1 3 11 2 3" xfId="91"/>
    <cellStyle name="20% - akcent 1 3 11 2 3 2" xfId="92"/>
    <cellStyle name="20% - akcent 1 3 11 2 4" xfId="93"/>
    <cellStyle name="20% - akcent 1 3 11 3" xfId="94"/>
    <cellStyle name="20% - akcent 1 3 11 3 2" xfId="95"/>
    <cellStyle name="20% - akcent 1 3 11 4" xfId="96"/>
    <cellStyle name="20% - akcent 1 3 11 4 2" xfId="97"/>
    <cellStyle name="20% - akcent 1 3 11 5" xfId="98"/>
    <cellStyle name="20% - akcent 1 3 12" xfId="99"/>
    <cellStyle name="20% - akcent 1 3 12 2" xfId="100"/>
    <cellStyle name="20% - akcent 1 3 12 2 2" xfId="101"/>
    <cellStyle name="20% - akcent 1 3 12 2 2 2" xfId="102"/>
    <cellStyle name="20% - akcent 1 3 12 2 3" xfId="103"/>
    <cellStyle name="20% - akcent 1 3 12 2 3 2" xfId="104"/>
    <cellStyle name="20% - akcent 1 3 12 2 4" xfId="105"/>
    <cellStyle name="20% - akcent 1 3 12 3" xfId="106"/>
    <cellStyle name="20% - akcent 1 3 12 3 2" xfId="107"/>
    <cellStyle name="20% - akcent 1 3 12 4" xfId="108"/>
    <cellStyle name="20% - akcent 1 3 12 4 2" xfId="109"/>
    <cellStyle name="20% - akcent 1 3 12 5" xfId="110"/>
    <cellStyle name="20% - akcent 1 3 13" xfId="111"/>
    <cellStyle name="20% - akcent 1 3 13 2" xfId="112"/>
    <cellStyle name="20% - akcent 1 3 13 2 2" xfId="113"/>
    <cellStyle name="20% - akcent 1 3 13 2 2 2" xfId="114"/>
    <cellStyle name="20% - akcent 1 3 13 2 3" xfId="115"/>
    <cellStyle name="20% - akcent 1 3 13 2 3 2" xfId="116"/>
    <cellStyle name="20% - akcent 1 3 13 2 4" xfId="117"/>
    <cellStyle name="20% - akcent 1 3 13 3" xfId="118"/>
    <cellStyle name="20% - akcent 1 3 13 3 2" xfId="119"/>
    <cellStyle name="20% - akcent 1 3 13 4" xfId="120"/>
    <cellStyle name="20% - akcent 1 3 13 4 2" xfId="121"/>
    <cellStyle name="20% - akcent 1 3 13 5" xfId="122"/>
    <cellStyle name="20% - akcent 1 3 14" xfId="123"/>
    <cellStyle name="20% - akcent 1 3 14 2" xfId="124"/>
    <cellStyle name="20% - akcent 1 3 14 2 2" xfId="125"/>
    <cellStyle name="20% - akcent 1 3 14 3" xfId="126"/>
    <cellStyle name="20% - akcent 1 3 14 3 2" xfId="127"/>
    <cellStyle name="20% - akcent 1 3 14 4" xfId="128"/>
    <cellStyle name="20% - akcent 1 3 15" xfId="129"/>
    <cellStyle name="20% - akcent 1 3 15 2" xfId="130"/>
    <cellStyle name="20% - akcent 1 3 15 2 2" xfId="131"/>
    <cellStyle name="20% - akcent 1 3 15 3" xfId="132"/>
    <cellStyle name="20% - akcent 1 3 15 3 2" xfId="133"/>
    <cellStyle name="20% - akcent 1 3 15 4" xfId="134"/>
    <cellStyle name="20% - akcent 1 3 16" xfId="135"/>
    <cellStyle name="20% - akcent 1 3 16 2" xfId="136"/>
    <cellStyle name="20% - akcent 1 3 17" xfId="137"/>
    <cellStyle name="20% - akcent 1 3 17 2" xfId="138"/>
    <cellStyle name="20% - akcent 1 3 18" xfId="139"/>
    <cellStyle name="20% - akcent 1 3 18 2" xfId="140"/>
    <cellStyle name="20% - akcent 1 3 19" xfId="141"/>
    <cellStyle name="20% - akcent 1 3 2" xfId="142"/>
    <cellStyle name="20% - akcent 1 3 2 10" xfId="143"/>
    <cellStyle name="20% - akcent 1 3 2 10 2" xfId="144"/>
    <cellStyle name="20% - akcent 1 3 2 10 2 2" xfId="145"/>
    <cellStyle name="20% - akcent 1 3 2 10 2 2 2" xfId="146"/>
    <cellStyle name="20% - akcent 1 3 2 10 2 3" xfId="147"/>
    <cellStyle name="20% - akcent 1 3 2 10 2 3 2" xfId="148"/>
    <cellStyle name="20% - akcent 1 3 2 10 2 4" xfId="149"/>
    <cellStyle name="20% - akcent 1 3 2 10 3" xfId="150"/>
    <cellStyle name="20% - akcent 1 3 2 10 3 2" xfId="151"/>
    <cellStyle name="20% - akcent 1 3 2 10 4" xfId="152"/>
    <cellStyle name="20% - akcent 1 3 2 10 4 2" xfId="153"/>
    <cellStyle name="20% - akcent 1 3 2 10 5" xfId="154"/>
    <cellStyle name="20% - akcent 1 3 2 11" xfId="155"/>
    <cellStyle name="20% - akcent 1 3 2 11 2" xfId="156"/>
    <cellStyle name="20% - akcent 1 3 2 11 2 2" xfId="157"/>
    <cellStyle name="20% - akcent 1 3 2 11 3" xfId="158"/>
    <cellStyle name="20% - akcent 1 3 2 11 3 2" xfId="159"/>
    <cellStyle name="20% - akcent 1 3 2 11 4" xfId="160"/>
    <cellStyle name="20% - akcent 1 3 2 12" xfId="161"/>
    <cellStyle name="20% - akcent 1 3 2 12 2" xfId="162"/>
    <cellStyle name="20% - akcent 1 3 2 12 2 2" xfId="163"/>
    <cellStyle name="20% - akcent 1 3 2 12 3" xfId="164"/>
    <cellStyle name="20% - akcent 1 3 2 12 3 2" xfId="165"/>
    <cellStyle name="20% - akcent 1 3 2 12 4" xfId="166"/>
    <cellStyle name="20% - akcent 1 3 2 13" xfId="167"/>
    <cellStyle name="20% - akcent 1 3 2 13 2" xfId="168"/>
    <cellStyle name="20% - akcent 1 3 2 14" xfId="169"/>
    <cellStyle name="20% - akcent 1 3 2 14 2" xfId="170"/>
    <cellStyle name="20% - akcent 1 3 2 15" xfId="171"/>
    <cellStyle name="20% - akcent 1 3 2 15 2" xfId="172"/>
    <cellStyle name="20% - akcent 1 3 2 16" xfId="173"/>
    <cellStyle name="20% - akcent 1 3 2 2" xfId="174"/>
    <cellStyle name="20% - akcent 1 3 2 2 10" xfId="175"/>
    <cellStyle name="20% - akcent 1 3 2 2 10 2" xfId="176"/>
    <cellStyle name="20% - akcent 1 3 2 2 11" xfId="177"/>
    <cellStyle name="20% - akcent 1 3 2 2 11 2" xfId="178"/>
    <cellStyle name="20% - akcent 1 3 2 2 12" xfId="179"/>
    <cellStyle name="20% - akcent 1 3 2 2 2" xfId="180"/>
    <cellStyle name="20% - akcent 1 3 2 2 2 10" xfId="181"/>
    <cellStyle name="20% - akcent 1 3 2 2 2 2" xfId="182"/>
    <cellStyle name="20% - akcent 1 3 2 2 2 2 2" xfId="183"/>
    <cellStyle name="20% - akcent 1 3 2 2 2 2 2 2" xfId="184"/>
    <cellStyle name="20% - akcent 1 3 2 2 2 2 2 2 2" xfId="185"/>
    <cellStyle name="20% - akcent 1 3 2 2 2 2 2 2 2 2" xfId="186"/>
    <cellStyle name="20% - akcent 1 3 2 2 2 2 2 2 3" xfId="187"/>
    <cellStyle name="20% - akcent 1 3 2 2 2 2 2 2 3 2" xfId="188"/>
    <cellStyle name="20% - akcent 1 3 2 2 2 2 2 2 4" xfId="189"/>
    <cellStyle name="20% - akcent 1 3 2 2 2 2 2 3" xfId="190"/>
    <cellStyle name="20% - akcent 1 3 2 2 2 2 2 3 2" xfId="191"/>
    <cellStyle name="20% - akcent 1 3 2 2 2 2 2 4" xfId="192"/>
    <cellStyle name="20% - akcent 1 3 2 2 2 2 2 4 2" xfId="193"/>
    <cellStyle name="20% - akcent 1 3 2 2 2 2 2 5" xfId="194"/>
    <cellStyle name="20% - akcent 1 3 2 2 2 2 3" xfId="195"/>
    <cellStyle name="20% - akcent 1 3 2 2 2 2 3 2" xfId="196"/>
    <cellStyle name="20% - akcent 1 3 2 2 2 2 3 2 2" xfId="197"/>
    <cellStyle name="20% - akcent 1 3 2 2 2 2 3 2 2 2" xfId="198"/>
    <cellStyle name="20% - akcent 1 3 2 2 2 2 3 2 3" xfId="199"/>
    <cellStyle name="20% - akcent 1 3 2 2 2 2 3 2 3 2" xfId="200"/>
    <cellStyle name="20% - akcent 1 3 2 2 2 2 3 2 4" xfId="201"/>
    <cellStyle name="20% - akcent 1 3 2 2 2 2 3 3" xfId="202"/>
    <cellStyle name="20% - akcent 1 3 2 2 2 2 3 3 2" xfId="203"/>
    <cellStyle name="20% - akcent 1 3 2 2 2 2 3 4" xfId="204"/>
    <cellStyle name="20% - akcent 1 3 2 2 2 2 3 4 2" xfId="205"/>
    <cellStyle name="20% - akcent 1 3 2 2 2 2 3 5" xfId="206"/>
    <cellStyle name="20% - akcent 1 3 2 2 2 2 4" xfId="207"/>
    <cellStyle name="20% - akcent 1 3 2 2 2 2 4 2" xfId="208"/>
    <cellStyle name="20% - akcent 1 3 2 2 2 2 4 2 2" xfId="209"/>
    <cellStyle name="20% - akcent 1 3 2 2 2 2 4 2 2 2" xfId="210"/>
    <cellStyle name="20% - akcent 1 3 2 2 2 2 4 2 3" xfId="211"/>
    <cellStyle name="20% - akcent 1 3 2 2 2 2 4 2 3 2" xfId="212"/>
    <cellStyle name="20% - akcent 1 3 2 2 2 2 4 2 4" xfId="213"/>
    <cellStyle name="20% - akcent 1 3 2 2 2 2 4 3" xfId="214"/>
    <cellStyle name="20% - akcent 1 3 2 2 2 2 4 3 2" xfId="215"/>
    <cellStyle name="20% - akcent 1 3 2 2 2 2 4 4" xfId="216"/>
    <cellStyle name="20% - akcent 1 3 2 2 2 2 4 4 2" xfId="217"/>
    <cellStyle name="20% - akcent 1 3 2 2 2 2 4 5" xfId="218"/>
    <cellStyle name="20% - akcent 1 3 2 2 2 2 5" xfId="219"/>
    <cellStyle name="20% - akcent 1 3 2 2 2 2 5 2" xfId="220"/>
    <cellStyle name="20% - akcent 1 3 2 2 2 2 5 2 2" xfId="221"/>
    <cellStyle name="20% - akcent 1 3 2 2 2 2 5 3" xfId="222"/>
    <cellStyle name="20% - akcent 1 3 2 2 2 2 5 3 2" xfId="223"/>
    <cellStyle name="20% - akcent 1 3 2 2 2 2 5 4" xfId="224"/>
    <cellStyle name="20% - akcent 1 3 2 2 2 2 6" xfId="225"/>
    <cellStyle name="20% - akcent 1 3 2 2 2 2 6 2" xfId="226"/>
    <cellStyle name="20% - akcent 1 3 2 2 2 2 7" xfId="227"/>
    <cellStyle name="20% - akcent 1 3 2 2 2 2 7 2" xfId="228"/>
    <cellStyle name="20% - akcent 1 3 2 2 2 2 8" xfId="229"/>
    <cellStyle name="20% - akcent 1 3 2 2 2 3" xfId="230"/>
    <cellStyle name="20% - akcent 1 3 2 2 2 3 2" xfId="231"/>
    <cellStyle name="20% - akcent 1 3 2 2 2 3 2 2" xfId="232"/>
    <cellStyle name="20% - akcent 1 3 2 2 2 3 2 2 2" xfId="233"/>
    <cellStyle name="20% - akcent 1 3 2 2 2 3 2 2 2 2" xfId="234"/>
    <cellStyle name="20% - akcent 1 3 2 2 2 3 2 2 3" xfId="235"/>
    <cellStyle name="20% - akcent 1 3 2 2 2 3 2 2 3 2" xfId="236"/>
    <cellStyle name="20% - akcent 1 3 2 2 2 3 2 2 4" xfId="237"/>
    <cellStyle name="20% - akcent 1 3 2 2 2 3 2 3" xfId="238"/>
    <cellStyle name="20% - akcent 1 3 2 2 2 3 2 3 2" xfId="239"/>
    <cellStyle name="20% - akcent 1 3 2 2 2 3 2 4" xfId="240"/>
    <cellStyle name="20% - akcent 1 3 2 2 2 3 2 4 2" xfId="241"/>
    <cellStyle name="20% - akcent 1 3 2 2 2 3 2 5" xfId="242"/>
    <cellStyle name="20% - akcent 1 3 2 2 2 3 3" xfId="243"/>
    <cellStyle name="20% - akcent 1 3 2 2 2 3 3 2" xfId="244"/>
    <cellStyle name="20% - akcent 1 3 2 2 2 3 3 2 2" xfId="245"/>
    <cellStyle name="20% - akcent 1 3 2 2 2 3 3 2 2 2" xfId="246"/>
    <cellStyle name="20% - akcent 1 3 2 2 2 3 3 2 3" xfId="247"/>
    <cellStyle name="20% - akcent 1 3 2 2 2 3 3 2 3 2" xfId="248"/>
    <cellStyle name="20% - akcent 1 3 2 2 2 3 3 2 4" xfId="249"/>
    <cellStyle name="20% - akcent 1 3 2 2 2 3 3 3" xfId="250"/>
    <cellStyle name="20% - akcent 1 3 2 2 2 3 3 3 2" xfId="251"/>
    <cellStyle name="20% - akcent 1 3 2 2 2 3 3 4" xfId="252"/>
    <cellStyle name="20% - akcent 1 3 2 2 2 3 3 4 2" xfId="253"/>
    <cellStyle name="20% - akcent 1 3 2 2 2 3 3 5" xfId="254"/>
    <cellStyle name="20% - akcent 1 3 2 2 2 3 4" xfId="255"/>
    <cellStyle name="20% - akcent 1 3 2 2 2 3 4 2" xfId="256"/>
    <cellStyle name="20% - akcent 1 3 2 2 2 3 4 2 2" xfId="257"/>
    <cellStyle name="20% - akcent 1 3 2 2 2 3 4 2 2 2" xfId="258"/>
    <cellStyle name="20% - akcent 1 3 2 2 2 3 4 2 3" xfId="259"/>
    <cellStyle name="20% - akcent 1 3 2 2 2 3 4 2 3 2" xfId="260"/>
    <cellStyle name="20% - akcent 1 3 2 2 2 3 4 2 4" xfId="261"/>
    <cellStyle name="20% - akcent 1 3 2 2 2 3 4 3" xfId="262"/>
    <cellStyle name="20% - akcent 1 3 2 2 2 3 4 3 2" xfId="263"/>
    <cellStyle name="20% - akcent 1 3 2 2 2 3 4 4" xfId="264"/>
    <cellStyle name="20% - akcent 1 3 2 2 2 3 4 4 2" xfId="265"/>
    <cellStyle name="20% - akcent 1 3 2 2 2 3 4 5" xfId="266"/>
    <cellStyle name="20% - akcent 1 3 2 2 2 3 5" xfId="267"/>
    <cellStyle name="20% - akcent 1 3 2 2 2 3 5 2" xfId="268"/>
    <cellStyle name="20% - akcent 1 3 2 2 2 3 5 2 2" xfId="269"/>
    <cellStyle name="20% - akcent 1 3 2 2 2 3 5 3" xfId="270"/>
    <cellStyle name="20% - akcent 1 3 2 2 2 3 5 3 2" xfId="271"/>
    <cellStyle name="20% - akcent 1 3 2 2 2 3 5 4" xfId="272"/>
    <cellStyle name="20% - akcent 1 3 2 2 2 3 6" xfId="273"/>
    <cellStyle name="20% - akcent 1 3 2 2 2 3 6 2" xfId="274"/>
    <cellStyle name="20% - akcent 1 3 2 2 2 3 7" xfId="275"/>
    <cellStyle name="20% - akcent 1 3 2 2 2 3 7 2" xfId="276"/>
    <cellStyle name="20% - akcent 1 3 2 2 2 3 8" xfId="277"/>
    <cellStyle name="20% - akcent 1 3 2 2 2 4" xfId="278"/>
    <cellStyle name="20% - akcent 1 3 2 2 2 4 2" xfId="279"/>
    <cellStyle name="20% - akcent 1 3 2 2 2 4 2 2" xfId="280"/>
    <cellStyle name="20% - akcent 1 3 2 2 2 4 2 2 2" xfId="281"/>
    <cellStyle name="20% - akcent 1 3 2 2 2 4 2 3" xfId="282"/>
    <cellStyle name="20% - akcent 1 3 2 2 2 4 2 3 2" xfId="283"/>
    <cellStyle name="20% - akcent 1 3 2 2 2 4 2 4" xfId="284"/>
    <cellStyle name="20% - akcent 1 3 2 2 2 4 3" xfId="285"/>
    <cellStyle name="20% - akcent 1 3 2 2 2 4 3 2" xfId="286"/>
    <cellStyle name="20% - akcent 1 3 2 2 2 4 4" xfId="287"/>
    <cellStyle name="20% - akcent 1 3 2 2 2 4 4 2" xfId="288"/>
    <cellStyle name="20% - akcent 1 3 2 2 2 4 5" xfId="289"/>
    <cellStyle name="20% - akcent 1 3 2 2 2 5" xfId="290"/>
    <cellStyle name="20% - akcent 1 3 2 2 2 5 2" xfId="291"/>
    <cellStyle name="20% - akcent 1 3 2 2 2 5 2 2" xfId="292"/>
    <cellStyle name="20% - akcent 1 3 2 2 2 5 2 2 2" xfId="293"/>
    <cellStyle name="20% - akcent 1 3 2 2 2 5 2 3" xfId="294"/>
    <cellStyle name="20% - akcent 1 3 2 2 2 5 2 3 2" xfId="295"/>
    <cellStyle name="20% - akcent 1 3 2 2 2 5 2 4" xfId="296"/>
    <cellStyle name="20% - akcent 1 3 2 2 2 5 3" xfId="297"/>
    <cellStyle name="20% - akcent 1 3 2 2 2 5 3 2" xfId="298"/>
    <cellStyle name="20% - akcent 1 3 2 2 2 5 4" xfId="299"/>
    <cellStyle name="20% - akcent 1 3 2 2 2 5 4 2" xfId="300"/>
    <cellStyle name="20% - akcent 1 3 2 2 2 5 5" xfId="301"/>
    <cellStyle name="20% - akcent 1 3 2 2 2 6" xfId="302"/>
    <cellStyle name="20% - akcent 1 3 2 2 2 6 2" xfId="303"/>
    <cellStyle name="20% - akcent 1 3 2 2 2 6 2 2" xfId="304"/>
    <cellStyle name="20% - akcent 1 3 2 2 2 6 2 2 2" xfId="305"/>
    <cellStyle name="20% - akcent 1 3 2 2 2 6 2 3" xfId="306"/>
    <cellStyle name="20% - akcent 1 3 2 2 2 6 2 3 2" xfId="307"/>
    <cellStyle name="20% - akcent 1 3 2 2 2 6 2 4" xfId="308"/>
    <cellStyle name="20% - akcent 1 3 2 2 2 6 3" xfId="309"/>
    <cellStyle name="20% - akcent 1 3 2 2 2 6 3 2" xfId="310"/>
    <cellStyle name="20% - akcent 1 3 2 2 2 6 4" xfId="311"/>
    <cellStyle name="20% - akcent 1 3 2 2 2 6 4 2" xfId="312"/>
    <cellStyle name="20% - akcent 1 3 2 2 2 6 5" xfId="313"/>
    <cellStyle name="20% - akcent 1 3 2 2 2 7" xfId="314"/>
    <cellStyle name="20% - akcent 1 3 2 2 2 7 2" xfId="315"/>
    <cellStyle name="20% - akcent 1 3 2 2 2 7 2 2" xfId="316"/>
    <cellStyle name="20% - akcent 1 3 2 2 2 7 3" xfId="317"/>
    <cellStyle name="20% - akcent 1 3 2 2 2 7 3 2" xfId="318"/>
    <cellStyle name="20% - akcent 1 3 2 2 2 7 4" xfId="319"/>
    <cellStyle name="20% - akcent 1 3 2 2 2 8" xfId="320"/>
    <cellStyle name="20% - akcent 1 3 2 2 2 8 2" xfId="321"/>
    <cellStyle name="20% - akcent 1 3 2 2 2 9" xfId="322"/>
    <cellStyle name="20% - akcent 1 3 2 2 2 9 2" xfId="323"/>
    <cellStyle name="20% - akcent 1 3 2 2 3" xfId="324"/>
    <cellStyle name="20% - akcent 1 3 2 2 3 2" xfId="325"/>
    <cellStyle name="20% - akcent 1 3 2 2 3 2 2" xfId="326"/>
    <cellStyle name="20% - akcent 1 3 2 2 3 2 2 2" xfId="327"/>
    <cellStyle name="20% - akcent 1 3 2 2 3 2 2 2 2" xfId="328"/>
    <cellStyle name="20% - akcent 1 3 2 2 3 2 2 3" xfId="329"/>
    <cellStyle name="20% - akcent 1 3 2 2 3 2 2 3 2" xfId="330"/>
    <cellStyle name="20% - akcent 1 3 2 2 3 2 2 4" xfId="331"/>
    <cellStyle name="20% - akcent 1 3 2 2 3 2 3" xfId="332"/>
    <cellStyle name="20% - akcent 1 3 2 2 3 2 3 2" xfId="333"/>
    <cellStyle name="20% - akcent 1 3 2 2 3 2 4" xfId="334"/>
    <cellStyle name="20% - akcent 1 3 2 2 3 2 4 2" xfId="335"/>
    <cellStyle name="20% - akcent 1 3 2 2 3 2 5" xfId="336"/>
    <cellStyle name="20% - akcent 1 3 2 2 3 3" xfId="337"/>
    <cellStyle name="20% - akcent 1 3 2 2 3 3 2" xfId="338"/>
    <cellStyle name="20% - akcent 1 3 2 2 3 3 2 2" xfId="339"/>
    <cellStyle name="20% - akcent 1 3 2 2 3 3 2 2 2" xfId="340"/>
    <cellStyle name="20% - akcent 1 3 2 2 3 3 2 3" xfId="341"/>
    <cellStyle name="20% - akcent 1 3 2 2 3 3 2 3 2" xfId="342"/>
    <cellStyle name="20% - akcent 1 3 2 2 3 3 2 4" xfId="343"/>
    <cellStyle name="20% - akcent 1 3 2 2 3 3 3" xfId="344"/>
    <cellStyle name="20% - akcent 1 3 2 2 3 3 3 2" xfId="345"/>
    <cellStyle name="20% - akcent 1 3 2 2 3 3 4" xfId="346"/>
    <cellStyle name="20% - akcent 1 3 2 2 3 3 4 2" xfId="347"/>
    <cellStyle name="20% - akcent 1 3 2 2 3 3 5" xfId="348"/>
    <cellStyle name="20% - akcent 1 3 2 2 3 4" xfId="349"/>
    <cellStyle name="20% - akcent 1 3 2 2 3 4 2" xfId="350"/>
    <cellStyle name="20% - akcent 1 3 2 2 3 4 2 2" xfId="351"/>
    <cellStyle name="20% - akcent 1 3 2 2 3 4 2 2 2" xfId="352"/>
    <cellStyle name="20% - akcent 1 3 2 2 3 4 2 3" xfId="353"/>
    <cellStyle name="20% - akcent 1 3 2 2 3 4 2 3 2" xfId="354"/>
    <cellStyle name="20% - akcent 1 3 2 2 3 4 2 4" xfId="355"/>
    <cellStyle name="20% - akcent 1 3 2 2 3 4 3" xfId="356"/>
    <cellStyle name="20% - akcent 1 3 2 2 3 4 3 2" xfId="357"/>
    <cellStyle name="20% - akcent 1 3 2 2 3 4 4" xfId="358"/>
    <cellStyle name="20% - akcent 1 3 2 2 3 4 4 2" xfId="359"/>
    <cellStyle name="20% - akcent 1 3 2 2 3 4 5" xfId="360"/>
    <cellStyle name="20% - akcent 1 3 2 2 3 5" xfId="361"/>
    <cellStyle name="20% - akcent 1 3 2 2 3 5 2" xfId="362"/>
    <cellStyle name="20% - akcent 1 3 2 2 3 5 2 2" xfId="363"/>
    <cellStyle name="20% - akcent 1 3 2 2 3 5 3" xfId="364"/>
    <cellStyle name="20% - akcent 1 3 2 2 3 5 3 2" xfId="365"/>
    <cellStyle name="20% - akcent 1 3 2 2 3 5 4" xfId="366"/>
    <cellStyle name="20% - akcent 1 3 2 2 3 6" xfId="367"/>
    <cellStyle name="20% - akcent 1 3 2 2 3 6 2" xfId="368"/>
    <cellStyle name="20% - akcent 1 3 2 2 3 7" xfId="369"/>
    <cellStyle name="20% - akcent 1 3 2 2 3 7 2" xfId="370"/>
    <cellStyle name="20% - akcent 1 3 2 2 3 8" xfId="371"/>
    <cellStyle name="20% - akcent 1 3 2 2 4" xfId="372"/>
    <cellStyle name="20% - akcent 1 3 2 2 4 2" xfId="373"/>
    <cellStyle name="20% - akcent 1 3 2 2 4 2 2" xfId="374"/>
    <cellStyle name="20% - akcent 1 3 2 2 4 2 2 2" xfId="375"/>
    <cellStyle name="20% - akcent 1 3 2 2 4 2 2 2 2" xfId="376"/>
    <cellStyle name="20% - akcent 1 3 2 2 4 2 2 3" xfId="377"/>
    <cellStyle name="20% - akcent 1 3 2 2 4 2 2 3 2" xfId="378"/>
    <cellStyle name="20% - akcent 1 3 2 2 4 2 2 4" xfId="379"/>
    <cellStyle name="20% - akcent 1 3 2 2 4 2 3" xfId="380"/>
    <cellStyle name="20% - akcent 1 3 2 2 4 2 3 2" xfId="381"/>
    <cellStyle name="20% - akcent 1 3 2 2 4 2 4" xfId="382"/>
    <cellStyle name="20% - akcent 1 3 2 2 4 2 4 2" xfId="383"/>
    <cellStyle name="20% - akcent 1 3 2 2 4 2 5" xfId="384"/>
    <cellStyle name="20% - akcent 1 3 2 2 4 3" xfId="385"/>
    <cellStyle name="20% - akcent 1 3 2 2 4 3 2" xfId="386"/>
    <cellStyle name="20% - akcent 1 3 2 2 4 3 2 2" xfId="387"/>
    <cellStyle name="20% - akcent 1 3 2 2 4 3 2 2 2" xfId="388"/>
    <cellStyle name="20% - akcent 1 3 2 2 4 3 2 3" xfId="389"/>
    <cellStyle name="20% - akcent 1 3 2 2 4 3 2 3 2" xfId="390"/>
    <cellStyle name="20% - akcent 1 3 2 2 4 3 2 4" xfId="391"/>
    <cellStyle name="20% - akcent 1 3 2 2 4 3 3" xfId="392"/>
    <cellStyle name="20% - akcent 1 3 2 2 4 3 3 2" xfId="393"/>
    <cellStyle name="20% - akcent 1 3 2 2 4 3 4" xfId="394"/>
    <cellStyle name="20% - akcent 1 3 2 2 4 3 4 2" xfId="395"/>
    <cellStyle name="20% - akcent 1 3 2 2 4 3 5" xfId="396"/>
    <cellStyle name="20% - akcent 1 3 2 2 4 4" xfId="397"/>
    <cellStyle name="20% - akcent 1 3 2 2 4 4 2" xfId="398"/>
    <cellStyle name="20% - akcent 1 3 2 2 4 4 2 2" xfId="399"/>
    <cellStyle name="20% - akcent 1 3 2 2 4 4 2 2 2" xfId="400"/>
    <cellStyle name="20% - akcent 1 3 2 2 4 4 2 3" xfId="401"/>
    <cellStyle name="20% - akcent 1 3 2 2 4 4 2 3 2" xfId="402"/>
    <cellStyle name="20% - akcent 1 3 2 2 4 4 2 4" xfId="403"/>
    <cellStyle name="20% - akcent 1 3 2 2 4 4 3" xfId="404"/>
    <cellStyle name="20% - akcent 1 3 2 2 4 4 3 2" xfId="405"/>
    <cellStyle name="20% - akcent 1 3 2 2 4 4 4" xfId="406"/>
    <cellStyle name="20% - akcent 1 3 2 2 4 4 4 2" xfId="407"/>
    <cellStyle name="20% - akcent 1 3 2 2 4 4 5" xfId="408"/>
    <cellStyle name="20% - akcent 1 3 2 2 4 5" xfId="409"/>
    <cellStyle name="20% - akcent 1 3 2 2 4 5 2" xfId="410"/>
    <cellStyle name="20% - akcent 1 3 2 2 4 5 2 2" xfId="411"/>
    <cellStyle name="20% - akcent 1 3 2 2 4 5 3" xfId="412"/>
    <cellStyle name="20% - akcent 1 3 2 2 4 5 3 2" xfId="413"/>
    <cellStyle name="20% - akcent 1 3 2 2 4 5 4" xfId="414"/>
    <cellStyle name="20% - akcent 1 3 2 2 4 6" xfId="415"/>
    <cellStyle name="20% - akcent 1 3 2 2 4 6 2" xfId="416"/>
    <cellStyle name="20% - akcent 1 3 2 2 4 7" xfId="417"/>
    <cellStyle name="20% - akcent 1 3 2 2 4 7 2" xfId="418"/>
    <cellStyle name="20% - akcent 1 3 2 2 4 8" xfId="419"/>
    <cellStyle name="20% - akcent 1 3 2 2 5" xfId="420"/>
    <cellStyle name="20% - akcent 1 3 2 2 5 2" xfId="421"/>
    <cellStyle name="20% - akcent 1 3 2 2 5 2 2" xfId="422"/>
    <cellStyle name="20% - akcent 1 3 2 2 5 2 2 2" xfId="423"/>
    <cellStyle name="20% - akcent 1 3 2 2 5 2 2 2 2" xfId="424"/>
    <cellStyle name="20% - akcent 1 3 2 2 5 2 2 3" xfId="425"/>
    <cellStyle name="20% - akcent 1 3 2 2 5 2 2 3 2" xfId="426"/>
    <cellStyle name="20% - akcent 1 3 2 2 5 2 2 4" xfId="427"/>
    <cellStyle name="20% - akcent 1 3 2 2 5 2 3" xfId="428"/>
    <cellStyle name="20% - akcent 1 3 2 2 5 2 3 2" xfId="429"/>
    <cellStyle name="20% - akcent 1 3 2 2 5 2 4" xfId="430"/>
    <cellStyle name="20% - akcent 1 3 2 2 5 2 4 2" xfId="431"/>
    <cellStyle name="20% - akcent 1 3 2 2 5 2 5" xfId="432"/>
    <cellStyle name="20% - akcent 1 3 2 2 5 3" xfId="433"/>
    <cellStyle name="20% - akcent 1 3 2 2 5 3 2" xfId="434"/>
    <cellStyle name="20% - akcent 1 3 2 2 5 3 2 2" xfId="435"/>
    <cellStyle name="20% - akcent 1 3 2 2 5 3 3" xfId="436"/>
    <cellStyle name="20% - akcent 1 3 2 2 5 3 3 2" xfId="437"/>
    <cellStyle name="20% - akcent 1 3 2 2 5 3 4" xfId="438"/>
    <cellStyle name="20% - akcent 1 3 2 2 5 4" xfId="439"/>
    <cellStyle name="20% - akcent 1 3 2 2 5 4 2" xfId="440"/>
    <cellStyle name="20% - akcent 1 3 2 2 5 5" xfId="441"/>
    <cellStyle name="20% - akcent 1 3 2 2 5 5 2" xfId="442"/>
    <cellStyle name="20% - akcent 1 3 2 2 5 6" xfId="443"/>
    <cellStyle name="20% - akcent 1 3 2 2 6" xfId="444"/>
    <cellStyle name="20% - akcent 1 3 2 2 6 2" xfId="445"/>
    <cellStyle name="20% - akcent 1 3 2 2 6 2 2" xfId="446"/>
    <cellStyle name="20% - akcent 1 3 2 2 6 2 2 2" xfId="447"/>
    <cellStyle name="20% - akcent 1 3 2 2 6 2 3" xfId="448"/>
    <cellStyle name="20% - akcent 1 3 2 2 6 2 3 2" xfId="449"/>
    <cellStyle name="20% - akcent 1 3 2 2 6 2 4" xfId="450"/>
    <cellStyle name="20% - akcent 1 3 2 2 6 3" xfId="451"/>
    <cellStyle name="20% - akcent 1 3 2 2 6 3 2" xfId="452"/>
    <cellStyle name="20% - akcent 1 3 2 2 6 4" xfId="453"/>
    <cellStyle name="20% - akcent 1 3 2 2 6 4 2" xfId="454"/>
    <cellStyle name="20% - akcent 1 3 2 2 6 5" xfId="455"/>
    <cellStyle name="20% - akcent 1 3 2 2 7" xfId="456"/>
    <cellStyle name="20% - akcent 1 3 2 2 7 2" xfId="457"/>
    <cellStyle name="20% - akcent 1 3 2 2 7 2 2" xfId="458"/>
    <cellStyle name="20% - akcent 1 3 2 2 7 2 2 2" xfId="459"/>
    <cellStyle name="20% - akcent 1 3 2 2 7 2 3" xfId="460"/>
    <cellStyle name="20% - akcent 1 3 2 2 7 2 3 2" xfId="461"/>
    <cellStyle name="20% - akcent 1 3 2 2 7 2 4" xfId="462"/>
    <cellStyle name="20% - akcent 1 3 2 2 7 3" xfId="463"/>
    <cellStyle name="20% - akcent 1 3 2 2 7 3 2" xfId="464"/>
    <cellStyle name="20% - akcent 1 3 2 2 7 4" xfId="465"/>
    <cellStyle name="20% - akcent 1 3 2 2 7 4 2" xfId="466"/>
    <cellStyle name="20% - akcent 1 3 2 2 7 5" xfId="467"/>
    <cellStyle name="20% - akcent 1 3 2 2 8" xfId="468"/>
    <cellStyle name="20% - akcent 1 3 2 2 8 2" xfId="469"/>
    <cellStyle name="20% - akcent 1 3 2 2 8 2 2" xfId="470"/>
    <cellStyle name="20% - akcent 1 3 2 2 8 2 2 2" xfId="471"/>
    <cellStyle name="20% - akcent 1 3 2 2 8 2 3" xfId="472"/>
    <cellStyle name="20% - akcent 1 3 2 2 8 2 3 2" xfId="473"/>
    <cellStyle name="20% - akcent 1 3 2 2 8 2 4" xfId="474"/>
    <cellStyle name="20% - akcent 1 3 2 2 8 3" xfId="475"/>
    <cellStyle name="20% - akcent 1 3 2 2 8 3 2" xfId="476"/>
    <cellStyle name="20% - akcent 1 3 2 2 8 4" xfId="477"/>
    <cellStyle name="20% - akcent 1 3 2 2 8 4 2" xfId="478"/>
    <cellStyle name="20% - akcent 1 3 2 2 8 5" xfId="479"/>
    <cellStyle name="20% - akcent 1 3 2 2 9" xfId="480"/>
    <cellStyle name="20% - akcent 1 3 2 2 9 2" xfId="481"/>
    <cellStyle name="20% - akcent 1 3 2 2 9 2 2" xfId="482"/>
    <cellStyle name="20% - akcent 1 3 2 2 9 3" xfId="483"/>
    <cellStyle name="20% - akcent 1 3 2 2 9 3 2" xfId="484"/>
    <cellStyle name="20% - akcent 1 3 2 2 9 4" xfId="485"/>
    <cellStyle name="20% - akcent 1 3 2 3" xfId="486"/>
    <cellStyle name="20% - akcent 1 3 2 3 10" xfId="487"/>
    <cellStyle name="20% - akcent 1 3 2 3 10 2" xfId="488"/>
    <cellStyle name="20% - akcent 1 3 2 3 11" xfId="489"/>
    <cellStyle name="20% - akcent 1 3 2 3 2" xfId="490"/>
    <cellStyle name="20% - akcent 1 3 2 3 2 2" xfId="491"/>
    <cellStyle name="20% - akcent 1 3 2 3 2 2 2" xfId="492"/>
    <cellStyle name="20% - akcent 1 3 2 3 2 2 2 2" xfId="493"/>
    <cellStyle name="20% - akcent 1 3 2 3 2 2 2 2 2" xfId="494"/>
    <cellStyle name="20% - akcent 1 3 2 3 2 2 2 3" xfId="495"/>
    <cellStyle name="20% - akcent 1 3 2 3 2 2 2 3 2" xfId="496"/>
    <cellStyle name="20% - akcent 1 3 2 3 2 2 2 4" xfId="497"/>
    <cellStyle name="20% - akcent 1 3 2 3 2 2 3" xfId="498"/>
    <cellStyle name="20% - akcent 1 3 2 3 2 2 3 2" xfId="499"/>
    <cellStyle name="20% - akcent 1 3 2 3 2 2 4" xfId="500"/>
    <cellStyle name="20% - akcent 1 3 2 3 2 2 4 2" xfId="501"/>
    <cellStyle name="20% - akcent 1 3 2 3 2 2 5" xfId="502"/>
    <cellStyle name="20% - akcent 1 3 2 3 2 3" xfId="503"/>
    <cellStyle name="20% - akcent 1 3 2 3 2 3 2" xfId="504"/>
    <cellStyle name="20% - akcent 1 3 2 3 2 3 2 2" xfId="505"/>
    <cellStyle name="20% - akcent 1 3 2 3 2 3 2 2 2" xfId="506"/>
    <cellStyle name="20% - akcent 1 3 2 3 2 3 2 3" xfId="507"/>
    <cellStyle name="20% - akcent 1 3 2 3 2 3 2 3 2" xfId="508"/>
    <cellStyle name="20% - akcent 1 3 2 3 2 3 2 4" xfId="509"/>
    <cellStyle name="20% - akcent 1 3 2 3 2 3 3" xfId="510"/>
    <cellStyle name="20% - akcent 1 3 2 3 2 3 3 2" xfId="511"/>
    <cellStyle name="20% - akcent 1 3 2 3 2 3 4" xfId="512"/>
    <cellStyle name="20% - akcent 1 3 2 3 2 3 4 2" xfId="513"/>
    <cellStyle name="20% - akcent 1 3 2 3 2 3 5" xfId="514"/>
    <cellStyle name="20% - akcent 1 3 2 3 2 4" xfId="515"/>
    <cellStyle name="20% - akcent 1 3 2 3 2 4 2" xfId="516"/>
    <cellStyle name="20% - akcent 1 3 2 3 2 4 2 2" xfId="517"/>
    <cellStyle name="20% - akcent 1 3 2 3 2 4 2 2 2" xfId="518"/>
    <cellStyle name="20% - akcent 1 3 2 3 2 4 2 3" xfId="519"/>
    <cellStyle name="20% - akcent 1 3 2 3 2 4 2 3 2" xfId="520"/>
    <cellStyle name="20% - akcent 1 3 2 3 2 4 2 4" xfId="521"/>
    <cellStyle name="20% - akcent 1 3 2 3 2 4 3" xfId="522"/>
    <cellStyle name="20% - akcent 1 3 2 3 2 4 3 2" xfId="523"/>
    <cellStyle name="20% - akcent 1 3 2 3 2 4 4" xfId="524"/>
    <cellStyle name="20% - akcent 1 3 2 3 2 4 4 2" xfId="525"/>
    <cellStyle name="20% - akcent 1 3 2 3 2 4 5" xfId="526"/>
    <cellStyle name="20% - akcent 1 3 2 3 2 5" xfId="527"/>
    <cellStyle name="20% - akcent 1 3 2 3 2 5 2" xfId="528"/>
    <cellStyle name="20% - akcent 1 3 2 3 2 5 2 2" xfId="529"/>
    <cellStyle name="20% - akcent 1 3 2 3 2 5 3" xfId="530"/>
    <cellStyle name="20% - akcent 1 3 2 3 2 5 3 2" xfId="531"/>
    <cellStyle name="20% - akcent 1 3 2 3 2 5 4" xfId="532"/>
    <cellStyle name="20% - akcent 1 3 2 3 2 6" xfId="533"/>
    <cellStyle name="20% - akcent 1 3 2 3 2 6 2" xfId="534"/>
    <cellStyle name="20% - akcent 1 3 2 3 2 7" xfId="535"/>
    <cellStyle name="20% - akcent 1 3 2 3 2 7 2" xfId="536"/>
    <cellStyle name="20% - akcent 1 3 2 3 2 8" xfId="537"/>
    <cellStyle name="20% - akcent 1 3 2 3 3" xfId="538"/>
    <cellStyle name="20% - akcent 1 3 2 3 3 2" xfId="539"/>
    <cellStyle name="20% - akcent 1 3 2 3 3 2 2" xfId="540"/>
    <cellStyle name="20% - akcent 1 3 2 3 3 2 2 2" xfId="541"/>
    <cellStyle name="20% - akcent 1 3 2 3 3 2 2 2 2" xfId="542"/>
    <cellStyle name="20% - akcent 1 3 2 3 3 2 2 3" xfId="543"/>
    <cellStyle name="20% - akcent 1 3 2 3 3 2 2 3 2" xfId="544"/>
    <cellStyle name="20% - akcent 1 3 2 3 3 2 2 4" xfId="545"/>
    <cellStyle name="20% - akcent 1 3 2 3 3 2 3" xfId="546"/>
    <cellStyle name="20% - akcent 1 3 2 3 3 2 3 2" xfId="547"/>
    <cellStyle name="20% - akcent 1 3 2 3 3 2 4" xfId="548"/>
    <cellStyle name="20% - akcent 1 3 2 3 3 2 4 2" xfId="549"/>
    <cellStyle name="20% - akcent 1 3 2 3 3 2 5" xfId="550"/>
    <cellStyle name="20% - akcent 1 3 2 3 3 3" xfId="551"/>
    <cellStyle name="20% - akcent 1 3 2 3 3 3 2" xfId="552"/>
    <cellStyle name="20% - akcent 1 3 2 3 3 3 2 2" xfId="553"/>
    <cellStyle name="20% - akcent 1 3 2 3 3 3 2 2 2" xfId="554"/>
    <cellStyle name="20% - akcent 1 3 2 3 3 3 2 3" xfId="555"/>
    <cellStyle name="20% - akcent 1 3 2 3 3 3 2 3 2" xfId="556"/>
    <cellStyle name="20% - akcent 1 3 2 3 3 3 2 4" xfId="557"/>
    <cellStyle name="20% - akcent 1 3 2 3 3 3 3" xfId="558"/>
    <cellStyle name="20% - akcent 1 3 2 3 3 3 3 2" xfId="559"/>
    <cellStyle name="20% - akcent 1 3 2 3 3 3 4" xfId="560"/>
    <cellStyle name="20% - akcent 1 3 2 3 3 3 4 2" xfId="561"/>
    <cellStyle name="20% - akcent 1 3 2 3 3 3 5" xfId="562"/>
    <cellStyle name="20% - akcent 1 3 2 3 3 4" xfId="563"/>
    <cellStyle name="20% - akcent 1 3 2 3 3 4 2" xfId="564"/>
    <cellStyle name="20% - akcent 1 3 2 3 3 4 2 2" xfId="565"/>
    <cellStyle name="20% - akcent 1 3 2 3 3 4 2 2 2" xfId="566"/>
    <cellStyle name="20% - akcent 1 3 2 3 3 4 2 3" xfId="567"/>
    <cellStyle name="20% - akcent 1 3 2 3 3 4 2 3 2" xfId="568"/>
    <cellStyle name="20% - akcent 1 3 2 3 3 4 2 4" xfId="569"/>
    <cellStyle name="20% - akcent 1 3 2 3 3 4 3" xfId="570"/>
    <cellStyle name="20% - akcent 1 3 2 3 3 4 3 2" xfId="571"/>
    <cellStyle name="20% - akcent 1 3 2 3 3 4 4" xfId="572"/>
    <cellStyle name="20% - akcent 1 3 2 3 3 4 4 2" xfId="573"/>
    <cellStyle name="20% - akcent 1 3 2 3 3 4 5" xfId="574"/>
    <cellStyle name="20% - akcent 1 3 2 3 3 5" xfId="575"/>
    <cellStyle name="20% - akcent 1 3 2 3 3 5 2" xfId="576"/>
    <cellStyle name="20% - akcent 1 3 2 3 3 5 2 2" xfId="577"/>
    <cellStyle name="20% - akcent 1 3 2 3 3 5 3" xfId="578"/>
    <cellStyle name="20% - akcent 1 3 2 3 3 5 3 2" xfId="579"/>
    <cellStyle name="20% - akcent 1 3 2 3 3 5 4" xfId="580"/>
    <cellStyle name="20% - akcent 1 3 2 3 3 6" xfId="581"/>
    <cellStyle name="20% - akcent 1 3 2 3 3 6 2" xfId="582"/>
    <cellStyle name="20% - akcent 1 3 2 3 3 7" xfId="583"/>
    <cellStyle name="20% - akcent 1 3 2 3 3 7 2" xfId="584"/>
    <cellStyle name="20% - akcent 1 3 2 3 3 8" xfId="585"/>
    <cellStyle name="20% - akcent 1 3 2 3 4" xfId="586"/>
    <cellStyle name="20% - akcent 1 3 2 3 4 2" xfId="587"/>
    <cellStyle name="20% - akcent 1 3 2 3 4 2 2" xfId="588"/>
    <cellStyle name="20% - akcent 1 3 2 3 4 2 2 2" xfId="589"/>
    <cellStyle name="20% - akcent 1 3 2 3 4 2 2 2 2" xfId="590"/>
    <cellStyle name="20% - akcent 1 3 2 3 4 2 2 3" xfId="591"/>
    <cellStyle name="20% - akcent 1 3 2 3 4 2 2 3 2" xfId="592"/>
    <cellStyle name="20% - akcent 1 3 2 3 4 2 2 4" xfId="593"/>
    <cellStyle name="20% - akcent 1 3 2 3 4 2 3" xfId="594"/>
    <cellStyle name="20% - akcent 1 3 2 3 4 2 3 2" xfId="595"/>
    <cellStyle name="20% - akcent 1 3 2 3 4 2 4" xfId="596"/>
    <cellStyle name="20% - akcent 1 3 2 3 4 2 4 2" xfId="597"/>
    <cellStyle name="20% - akcent 1 3 2 3 4 2 5" xfId="598"/>
    <cellStyle name="20% - akcent 1 3 2 3 4 3" xfId="599"/>
    <cellStyle name="20% - akcent 1 3 2 3 4 3 2" xfId="600"/>
    <cellStyle name="20% - akcent 1 3 2 3 4 3 2 2" xfId="601"/>
    <cellStyle name="20% - akcent 1 3 2 3 4 3 3" xfId="602"/>
    <cellStyle name="20% - akcent 1 3 2 3 4 3 3 2" xfId="603"/>
    <cellStyle name="20% - akcent 1 3 2 3 4 3 4" xfId="604"/>
    <cellStyle name="20% - akcent 1 3 2 3 4 4" xfId="605"/>
    <cellStyle name="20% - akcent 1 3 2 3 4 4 2" xfId="606"/>
    <cellStyle name="20% - akcent 1 3 2 3 4 5" xfId="607"/>
    <cellStyle name="20% - akcent 1 3 2 3 4 5 2" xfId="608"/>
    <cellStyle name="20% - akcent 1 3 2 3 4 6" xfId="609"/>
    <cellStyle name="20% - akcent 1 3 2 3 5" xfId="610"/>
    <cellStyle name="20% - akcent 1 3 2 3 5 2" xfId="611"/>
    <cellStyle name="20% - akcent 1 3 2 3 5 2 2" xfId="612"/>
    <cellStyle name="20% - akcent 1 3 2 3 5 2 2 2" xfId="613"/>
    <cellStyle name="20% - akcent 1 3 2 3 5 2 3" xfId="614"/>
    <cellStyle name="20% - akcent 1 3 2 3 5 2 3 2" xfId="615"/>
    <cellStyle name="20% - akcent 1 3 2 3 5 2 4" xfId="616"/>
    <cellStyle name="20% - akcent 1 3 2 3 5 3" xfId="617"/>
    <cellStyle name="20% - akcent 1 3 2 3 5 3 2" xfId="618"/>
    <cellStyle name="20% - akcent 1 3 2 3 5 4" xfId="619"/>
    <cellStyle name="20% - akcent 1 3 2 3 5 4 2" xfId="620"/>
    <cellStyle name="20% - akcent 1 3 2 3 5 5" xfId="621"/>
    <cellStyle name="20% - akcent 1 3 2 3 6" xfId="622"/>
    <cellStyle name="20% - akcent 1 3 2 3 6 2" xfId="623"/>
    <cellStyle name="20% - akcent 1 3 2 3 6 2 2" xfId="624"/>
    <cellStyle name="20% - akcent 1 3 2 3 6 2 2 2" xfId="625"/>
    <cellStyle name="20% - akcent 1 3 2 3 6 2 3" xfId="626"/>
    <cellStyle name="20% - akcent 1 3 2 3 6 2 3 2" xfId="627"/>
    <cellStyle name="20% - akcent 1 3 2 3 6 2 4" xfId="628"/>
    <cellStyle name="20% - akcent 1 3 2 3 6 3" xfId="629"/>
    <cellStyle name="20% - akcent 1 3 2 3 6 3 2" xfId="630"/>
    <cellStyle name="20% - akcent 1 3 2 3 6 4" xfId="631"/>
    <cellStyle name="20% - akcent 1 3 2 3 6 4 2" xfId="632"/>
    <cellStyle name="20% - akcent 1 3 2 3 6 5" xfId="633"/>
    <cellStyle name="20% - akcent 1 3 2 3 7" xfId="634"/>
    <cellStyle name="20% - akcent 1 3 2 3 7 2" xfId="635"/>
    <cellStyle name="20% - akcent 1 3 2 3 7 2 2" xfId="636"/>
    <cellStyle name="20% - akcent 1 3 2 3 7 2 2 2" xfId="637"/>
    <cellStyle name="20% - akcent 1 3 2 3 7 2 3" xfId="638"/>
    <cellStyle name="20% - akcent 1 3 2 3 7 2 3 2" xfId="639"/>
    <cellStyle name="20% - akcent 1 3 2 3 7 2 4" xfId="640"/>
    <cellStyle name="20% - akcent 1 3 2 3 7 3" xfId="641"/>
    <cellStyle name="20% - akcent 1 3 2 3 7 3 2" xfId="642"/>
    <cellStyle name="20% - akcent 1 3 2 3 7 4" xfId="643"/>
    <cellStyle name="20% - akcent 1 3 2 3 7 4 2" xfId="644"/>
    <cellStyle name="20% - akcent 1 3 2 3 7 5" xfId="645"/>
    <cellStyle name="20% - akcent 1 3 2 3 8" xfId="646"/>
    <cellStyle name="20% - akcent 1 3 2 3 8 2" xfId="647"/>
    <cellStyle name="20% - akcent 1 3 2 3 8 2 2" xfId="648"/>
    <cellStyle name="20% - akcent 1 3 2 3 8 3" xfId="649"/>
    <cellStyle name="20% - akcent 1 3 2 3 8 3 2" xfId="650"/>
    <cellStyle name="20% - akcent 1 3 2 3 8 4" xfId="651"/>
    <cellStyle name="20% - akcent 1 3 2 3 9" xfId="652"/>
    <cellStyle name="20% - akcent 1 3 2 3 9 2" xfId="653"/>
    <cellStyle name="20% - akcent 1 3 2 4" xfId="654"/>
    <cellStyle name="20% - akcent 1 3 2 4 10" xfId="655"/>
    <cellStyle name="20% - akcent 1 3 2 4 2" xfId="656"/>
    <cellStyle name="20% - akcent 1 3 2 4 2 2" xfId="657"/>
    <cellStyle name="20% - akcent 1 3 2 4 2 2 2" xfId="658"/>
    <cellStyle name="20% - akcent 1 3 2 4 2 2 2 2" xfId="659"/>
    <cellStyle name="20% - akcent 1 3 2 4 2 2 2 2 2" xfId="660"/>
    <cellStyle name="20% - akcent 1 3 2 4 2 2 2 3" xfId="661"/>
    <cellStyle name="20% - akcent 1 3 2 4 2 2 2 3 2" xfId="662"/>
    <cellStyle name="20% - akcent 1 3 2 4 2 2 2 4" xfId="663"/>
    <cellStyle name="20% - akcent 1 3 2 4 2 2 3" xfId="664"/>
    <cellStyle name="20% - akcent 1 3 2 4 2 2 3 2" xfId="665"/>
    <cellStyle name="20% - akcent 1 3 2 4 2 2 4" xfId="666"/>
    <cellStyle name="20% - akcent 1 3 2 4 2 2 4 2" xfId="667"/>
    <cellStyle name="20% - akcent 1 3 2 4 2 2 5" xfId="668"/>
    <cellStyle name="20% - akcent 1 3 2 4 2 3" xfId="669"/>
    <cellStyle name="20% - akcent 1 3 2 4 2 3 2" xfId="670"/>
    <cellStyle name="20% - akcent 1 3 2 4 2 3 2 2" xfId="671"/>
    <cellStyle name="20% - akcent 1 3 2 4 2 3 2 2 2" xfId="672"/>
    <cellStyle name="20% - akcent 1 3 2 4 2 3 2 3" xfId="673"/>
    <cellStyle name="20% - akcent 1 3 2 4 2 3 2 3 2" xfId="674"/>
    <cellStyle name="20% - akcent 1 3 2 4 2 3 2 4" xfId="675"/>
    <cellStyle name="20% - akcent 1 3 2 4 2 3 3" xfId="676"/>
    <cellStyle name="20% - akcent 1 3 2 4 2 3 3 2" xfId="677"/>
    <cellStyle name="20% - akcent 1 3 2 4 2 3 4" xfId="678"/>
    <cellStyle name="20% - akcent 1 3 2 4 2 3 4 2" xfId="679"/>
    <cellStyle name="20% - akcent 1 3 2 4 2 3 5" xfId="680"/>
    <cellStyle name="20% - akcent 1 3 2 4 2 4" xfId="681"/>
    <cellStyle name="20% - akcent 1 3 2 4 2 4 2" xfId="682"/>
    <cellStyle name="20% - akcent 1 3 2 4 2 4 2 2" xfId="683"/>
    <cellStyle name="20% - akcent 1 3 2 4 2 4 2 2 2" xfId="684"/>
    <cellStyle name="20% - akcent 1 3 2 4 2 4 2 3" xfId="685"/>
    <cellStyle name="20% - akcent 1 3 2 4 2 4 2 3 2" xfId="686"/>
    <cellStyle name="20% - akcent 1 3 2 4 2 4 2 4" xfId="687"/>
    <cellStyle name="20% - akcent 1 3 2 4 2 4 3" xfId="688"/>
    <cellStyle name="20% - akcent 1 3 2 4 2 4 3 2" xfId="689"/>
    <cellStyle name="20% - akcent 1 3 2 4 2 4 4" xfId="690"/>
    <cellStyle name="20% - akcent 1 3 2 4 2 4 4 2" xfId="691"/>
    <cellStyle name="20% - akcent 1 3 2 4 2 4 5" xfId="692"/>
    <cellStyle name="20% - akcent 1 3 2 4 2 5" xfId="693"/>
    <cellStyle name="20% - akcent 1 3 2 4 2 5 2" xfId="694"/>
    <cellStyle name="20% - akcent 1 3 2 4 2 5 2 2" xfId="695"/>
    <cellStyle name="20% - akcent 1 3 2 4 2 5 3" xfId="696"/>
    <cellStyle name="20% - akcent 1 3 2 4 2 5 3 2" xfId="697"/>
    <cellStyle name="20% - akcent 1 3 2 4 2 5 4" xfId="698"/>
    <cellStyle name="20% - akcent 1 3 2 4 2 6" xfId="699"/>
    <cellStyle name="20% - akcent 1 3 2 4 2 6 2" xfId="700"/>
    <cellStyle name="20% - akcent 1 3 2 4 2 7" xfId="701"/>
    <cellStyle name="20% - akcent 1 3 2 4 2 7 2" xfId="702"/>
    <cellStyle name="20% - akcent 1 3 2 4 2 8" xfId="703"/>
    <cellStyle name="20% - akcent 1 3 2 4 3" xfId="704"/>
    <cellStyle name="20% - akcent 1 3 2 4 3 2" xfId="705"/>
    <cellStyle name="20% - akcent 1 3 2 4 3 2 2" xfId="706"/>
    <cellStyle name="20% - akcent 1 3 2 4 3 2 2 2" xfId="707"/>
    <cellStyle name="20% - akcent 1 3 2 4 3 2 2 2 2" xfId="708"/>
    <cellStyle name="20% - akcent 1 3 2 4 3 2 2 3" xfId="709"/>
    <cellStyle name="20% - akcent 1 3 2 4 3 2 2 3 2" xfId="710"/>
    <cellStyle name="20% - akcent 1 3 2 4 3 2 2 4" xfId="711"/>
    <cellStyle name="20% - akcent 1 3 2 4 3 2 3" xfId="712"/>
    <cellStyle name="20% - akcent 1 3 2 4 3 2 3 2" xfId="713"/>
    <cellStyle name="20% - akcent 1 3 2 4 3 2 4" xfId="714"/>
    <cellStyle name="20% - akcent 1 3 2 4 3 2 4 2" xfId="715"/>
    <cellStyle name="20% - akcent 1 3 2 4 3 2 5" xfId="716"/>
    <cellStyle name="20% - akcent 1 3 2 4 3 3" xfId="717"/>
    <cellStyle name="20% - akcent 1 3 2 4 3 3 2" xfId="718"/>
    <cellStyle name="20% - akcent 1 3 2 4 3 3 2 2" xfId="719"/>
    <cellStyle name="20% - akcent 1 3 2 4 3 3 2 2 2" xfId="720"/>
    <cellStyle name="20% - akcent 1 3 2 4 3 3 2 3" xfId="721"/>
    <cellStyle name="20% - akcent 1 3 2 4 3 3 2 3 2" xfId="722"/>
    <cellStyle name="20% - akcent 1 3 2 4 3 3 2 4" xfId="723"/>
    <cellStyle name="20% - akcent 1 3 2 4 3 3 3" xfId="724"/>
    <cellStyle name="20% - akcent 1 3 2 4 3 3 3 2" xfId="725"/>
    <cellStyle name="20% - akcent 1 3 2 4 3 3 4" xfId="726"/>
    <cellStyle name="20% - akcent 1 3 2 4 3 3 4 2" xfId="727"/>
    <cellStyle name="20% - akcent 1 3 2 4 3 3 5" xfId="728"/>
    <cellStyle name="20% - akcent 1 3 2 4 3 4" xfId="729"/>
    <cellStyle name="20% - akcent 1 3 2 4 3 4 2" xfId="730"/>
    <cellStyle name="20% - akcent 1 3 2 4 3 4 2 2" xfId="731"/>
    <cellStyle name="20% - akcent 1 3 2 4 3 4 2 2 2" xfId="732"/>
    <cellStyle name="20% - akcent 1 3 2 4 3 4 2 3" xfId="733"/>
    <cellStyle name="20% - akcent 1 3 2 4 3 4 2 3 2" xfId="734"/>
    <cellStyle name="20% - akcent 1 3 2 4 3 4 2 4" xfId="735"/>
    <cellStyle name="20% - akcent 1 3 2 4 3 4 3" xfId="736"/>
    <cellStyle name="20% - akcent 1 3 2 4 3 4 3 2" xfId="737"/>
    <cellStyle name="20% - akcent 1 3 2 4 3 4 4" xfId="738"/>
    <cellStyle name="20% - akcent 1 3 2 4 3 4 4 2" xfId="739"/>
    <cellStyle name="20% - akcent 1 3 2 4 3 4 5" xfId="740"/>
    <cellStyle name="20% - akcent 1 3 2 4 3 5" xfId="741"/>
    <cellStyle name="20% - akcent 1 3 2 4 3 5 2" xfId="742"/>
    <cellStyle name="20% - akcent 1 3 2 4 3 5 2 2" xfId="743"/>
    <cellStyle name="20% - akcent 1 3 2 4 3 5 3" xfId="744"/>
    <cellStyle name="20% - akcent 1 3 2 4 3 5 3 2" xfId="745"/>
    <cellStyle name="20% - akcent 1 3 2 4 3 5 4" xfId="746"/>
    <cellStyle name="20% - akcent 1 3 2 4 3 6" xfId="747"/>
    <cellStyle name="20% - akcent 1 3 2 4 3 6 2" xfId="748"/>
    <cellStyle name="20% - akcent 1 3 2 4 3 7" xfId="749"/>
    <cellStyle name="20% - akcent 1 3 2 4 3 7 2" xfId="750"/>
    <cellStyle name="20% - akcent 1 3 2 4 3 8" xfId="751"/>
    <cellStyle name="20% - akcent 1 3 2 4 4" xfId="752"/>
    <cellStyle name="20% - akcent 1 3 2 4 4 2" xfId="753"/>
    <cellStyle name="20% - akcent 1 3 2 4 4 2 2" xfId="754"/>
    <cellStyle name="20% - akcent 1 3 2 4 4 2 2 2" xfId="755"/>
    <cellStyle name="20% - akcent 1 3 2 4 4 2 3" xfId="756"/>
    <cellStyle name="20% - akcent 1 3 2 4 4 2 3 2" xfId="757"/>
    <cellStyle name="20% - akcent 1 3 2 4 4 2 4" xfId="758"/>
    <cellStyle name="20% - akcent 1 3 2 4 4 3" xfId="759"/>
    <cellStyle name="20% - akcent 1 3 2 4 4 3 2" xfId="760"/>
    <cellStyle name="20% - akcent 1 3 2 4 4 4" xfId="761"/>
    <cellStyle name="20% - akcent 1 3 2 4 4 4 2" xfId="762"/>
    <cellStyle name="20% - akcent 1 3 2 4 4 5" xfId="763"/>
    <cellStyle name="20% - akcent 1 3 2 4 5" xfId="764"/>
    <cellStyle name="20% - akcent 1 3 2 4 5 2" xfId="765"/>
    <cellStyle name="20% - akcent 1 3 2 4 5 2 2" xfId="766"/>
    <cellStyle name="20% - akcent 1 3 2 4 5 2 2 2" xfId="767"/>
    <cellStyle name="20% - akcent 1 3 2 4 5 2 3" xfId="768"/>
    <cellStyle name="20% - akcent 1 3 2 4 5 2 3 2" xfId="769"/>
    <cellStyle name="20% - akcent 1 3 2 4 5 2 4" xfId="770"/>
    <cellStyle name="20% - akcent 1 3 2 4 5 3" xfId="771"/>
    <cellStyle name="20% - akcent 1 3 2 4 5 3 2" xfId="772"/>
    <cellStyle name="20% - akcent 1 3 2 4 5 4" xfId="773"/>
    <cellStyle name="20% - akcent 1 3 2 4 5 4 2" xfId="774"/>
    <cellStyle name="20% - akcent 1 3 2 4 5 5" xfId="775"/>
    <cellStyle name="20% - akcent 1 3 2 4 6" xfId="776"/>
    <cellStyle name="20% - akcent 1 3 2 4 6 2" xfId="777"/>
    <cellStyle name="20% - akcent 1 3 2 4 6 2 2" xfId="778"/>
    <cellStyle name="20% - akcent 1 3 2 4 6 2 2 2" xfId="779"/>
    <cellStyle name="20% - akcent 1 3 2 4 6 2 3" xfId="780"/>
    <cellStyle name="20% - akcent 1 3 2 4 6 2 3 2" xfId="781"/>
    <cellStyle name="20% - akcent 1 3 2 4 6 2 4" xfId="782"/>
    <cellStyle name="20% - akcent 1 3 2 4 6 3" xfId="783"/>
    <cellStyle name="20% - akcent 1 3 2 4 6 3 2" xfId="784"/>
    <cellStyle name="20% - akcent 1 3 2 4 6 4" xfId="785"/>
    <cellStyle name="20% - akcent 1 3 2 4 6 4 2" xfId="786"/>
    <cellStyle name="20% - akcent 1 3 2 4 6 5" xfId="787"/>
    <cellStyle name="20% - akcent 1 3 2 4 7" xfId="788"/>
    <cellStyle name="20% - akcent 1 3 2 4 7 2" xfId="789"/>
    <cellStyle name="20% - akcent 1 3 2 4 7 2 2" xfId="790"/>
    <cellStyle name="20% - akcent 1 3 2 4 7 3" xfId="791"/>
    <cellStyle name="20% - akcent 1 3 2 4 7 3 2" xfId="792"/>
    <cellStyle name="20% - akcent 1 3 2 4 7 4" xfId="793"/>
    <cellStyle name="20% - akcent 1 3 2 4 8" xfId="794"/>
    <cellStyle name="20% - akcent 1 3 2 4 8 2" xfId="795"/>
    <cellStyle name="20% - akcent 1 3 2 4 9" xfId="796"/>
    <cellStyle name="20% - akcent 1 3 2 4 9 2" xfId="797"/>
    <cellStyle name="20% - akcent 1 3 2 5" xfId="798"/>
    <cellStyle name="20% - akcent 1 3 2 5 2" xfId="799"/>
    <cellStyle name="20% - akcent 1 3 2 5 2 2" xfId="800"/>
    <cellStyle name="20% - akcent 1 3 2 5 2 2 2" xfId="801"/>
    <cellStyle name="20% - akcent 1 3 2 5 2 2 2 2" xfId="802"/>
    <cellStyle name="20% - akcent 1 3 2 5 2 2 3" xfId="803"/>
    <cellStyle name="20% - akcent 1 3 2 5 2 2 3 2" xfId="804"/>
    <cellStyle name="20% - akcent 1 3 2 5 2 2 4" xfId="805"/>
    <cellStyle name="20% - akcent 1 3 2 5 2 3" xfId="806"/>
    <cellStyle name="20% - akcent 1 3 2 5 2 3 2" xfId="807"/>
    <cellStyle name="20% - akcent 1 3 2 5 2 4" xfId="808"/>
    <cellStyle name="20% - akcent 1 3 2 5 2 4 2" xfId="809"/>
    <cellStyle name="20% - akcent 1 3 2 5 2 5" xfId="810"/>
    <cellStyle name="20% - akcent 1 3 2 5 3" xfId="811"/>
    <cellStyle name="20% - akcent 1 3 2 5 3 2" xfId="812"/>
    <cellStyle name="20% - akcent 1 3 2 5 3 2 2" xfId="813"/>
    <cellStyle name="20% - akcent 1 3 2 5 3 2 2 2" xfId="814"/>
    <cellStyle name="20% - akcent 1 3 2 5 3 2 3" xfId="815"/>
    <cellStyle name="20% - akcent 1 3 2 5 3 2 3 2" xfId="816"/>
    <cellStyle name="20% - akcent 1 3 2 5 3 2 4" xfId="817"/>
    <cellStyle name="20% - akcent 1 3 2 5 3 3" xfId="818"/>
    <cellStyle name="20% - akcent 1 3 2 5 3 3 2" xfId="819"/>
    <cellStyle name="20% - akcent 1 3 2 5 3 4" xfId="820"/>
    <cellStyle name="20% - akcent 1 3 2 5 3 4 2" xfId="821"/>
    <cellStyle name="20% - akcent 1 3 2 5 3 5" xfId="822"/>
    <cellStyle name="20% - akcent 1 3 2 5 4" xfId="823"/>
    <cellStyle name="20% - akcent 1 3 2 5 4 2" xfId="824"/>
    <cellStyle name="20% - akcent 1 3 2 5 4 2 2" xfId="825"/>
    <cellStyle name="20% - akcent 1 3 2 5 4 2 2 2" xfId="826"/>
    <cellStyle name="20% - akcent 1 3 2 5 4 2 3" xfId="827"/>
    <cellStyle name="20% - akcent 1 3 2 5 4 2 3 2" xfId="828"/>
    <cellStyle name="20% - akcent 1 3 2 5 4 2 4" xfId="829"/>
    <cellStyle name="20% - akcent 1 3 2 5 4 3" xfId="830"/>
    <cellStyle name="20% - akcent 1 3 2 5 4 3 2" xfId="831"/>
    <cellStyle name="20% - akcent 1 3 2 5 4 4" xfId="832"/>
    <cellStyle name="20% - akcent 1 3 2 5 4 4 2" xfId="833"/>
    <cellStyle name="20% - akcent 1 3 2 5 4 5" xfId="834"/>
    <cellStyle name="20% - akcent 1 3 2 5 5" xfId="835"/>
    <cellStyle name="20% - akcent 1 3 2 5 5 2" xfId="836"/>
    <cellStyle name="20% - akcent 1 3 2 5 5 2 2" xfId="837"/>
    <cellStyle name="20% - akcent 1 3 2 5 5 3" xfId="838"/>
    <cellStyle name="20% - akcent 1 3 2 5 5 3 2" xfId="839"/>
    <cellStyle name="20% - akcent 1 3 2 5 5 4" xfId="840"/>
    <cellStyle name="20% - akcent 1 3 2 5 6" xfId="841"/>
    <cellStyle name="20% - akcent 1 3 2 5 6 2" xfId="842"/>
    <cellStyle name="20% - akcent 1 3 2 5 7" xfId="843"/>
    <cellStyle name="20% - akcent 1 3 2 5 7 2" xfId="844"/>
    <cellStyle name="20% - akcent 1 3 2 5 8" xfId="845"/>
    <cellStyle name="20% - akcent 1 3 2 6" xfId="846"/>
    <cellStyle name="20% - akcent 1 3 2 6 2" xfId="847"/>
    <cellStyle name="20% - akcent 1 3 2 6 2 2" xfId="848"/>
    <cellStyle name="20% - akcent 1 3 2 6 2 2 2" xfId="849"/>
    <cellStyle name="20% - akcent 1 3 2 6 2 2 2 2" xfId="850"/>
    <cellStyle name="20% - akcent 1 3 2 6 2 2 3" xfId="851"/>
    <cellStyle name="20% - akcent 1 3 2 6 2 2 3 2" xfId="852"/>
    <cellStyle name="20% - akcent 1 3 2 6 2 2 4" xfId="853"/>
    <cellStyle name="20% - akcent 1 3 2 6 2 3" xfId="854"/>
    <cellStyle name="20% - akcent 1 3 2 6 2 3 2" xfId="855"/>
    <cellStyle name="20% - akcent 1 3 2 6 2 4" xfId="856"/>
    <cellStyle name="20% - akcent 1 3 2 6 2 4 2" xfId="857"/>
    <cellStyle name="20% - akcent 1 3 2 6 2 5" xfId="858"/>
    <cellStyle name="20% - akcent 1 3 2 6 3" xfId="859"/>
    <cellStyle name="20% - akcent 1 3 2 6 3 2" xfId="860"/>
    <cellStyle name="20% - akcent 1 3 2 6 3 2 2" xfId="861"/>
    <cellStyle name="20% - akcent 1 3 2 6 3 2 2 2" xfId="862"/>
    <cellStyle name="20% - akcent 1 3 2 6 3 2 3" xfId="863"/>
    <cellStyle name="20% - akcent 1 3 2 6 3 2 3 2" xfId="864"/>
    <cellStyle name="20% - akcent 1 3 2 6 3 2 4" xfId="865"/>
    <cellStyle name="20% - akcent 1 3 2 6 3 3" xfId="866"/>
    <cellStyle name="20% - akcent 1 3 2 6 3 3 2" xfId="867"/>
    <cellStyle name="20% - akcent 1 3 2 6 3 4" xfId="868"/>
    <cellStyle name="20% - akcent 1 3 2 6 3 4 2" xfId="869"/>
    <cellStyle name="20% - akcent 1 3 2 6 3 5" xfId="870"/>
    <cellStyle name="20% - akcent 1 3 2 6 4" xfId="871"/>
    <cellStyle name="20% - akcent 1 3 2 6 4 2" xfId="872"/>
    <cellStyle name="20% - akcent 1 3 2 6 4 2 2" xfId="873"/>
    <cellStyle name="20% - akcent 1 3 2 6 4 2 2 2" xfId="874"/>
    <cellStyle name="20% - akcent 1 3 2 6 4 2 3" xfId="875"/>
    <cellStyle name="20% - akcent 1 3 2 6 4 2 3 2" xfId="876"/>
    <cellStyle name="20% - akcent 1 3 2 6 4 2 4" xfId="877"/>
    <cellStyle name="20% - akcent 1 3 2 6 4 3" xfId="878"/>
    <cellStyle name="20% - akcent 1 3 2 6 4 3 2" xfId="879"/>
    <cellStyle name="20% - akcent 1 3 2 6 4 4" xfId="880"/>
    <cellStyle name="20% - akcent 1 3 2 6 4 4 2" xfId="881"/>
    <cellStyle name="20% - akcent 1 3 2 6 4 5" xfId="882"/>
    <cellStyle name="20% - akcent 1 3 2 6 5" xfId="883"/>
    <cellStyle name="20% - akcent 1 3 2 6 5 2" xfId="884"/>
    <cellStyle name="20% - akcent 1 3 2 6 5 2 2" xfId="885"/>
    <cellStyle name="20% - akcent 1 3 2 6 5 3" xfId="886"/>
    <cellStyle name="20% - akcent 1 3 2 6 5 3 2" xfId="887"/>
    <cellStyle name="20% - akcent 1 3 2 6 5 4" xfId="888"/>
    <cellStyle name="20% - akcent 1 3 2 6 6" xfId="889"/>
    <cellStyle name="20% - akcent 1 3 2 6 6 2" xfId="890"/>
    <cellStyle name="20% - akcent 1 3 2 6 7" xfId="891"/>
    <cellStyle name="20% - akcent 1 3 2 6 7 2" xfId="892"/>
    <cellStyle name="20% - akcent 1 3 2 6 8" xfId="893"/>
    <cellStyle name="20% - akcent 1 3 2 7" xfId="894"/>
    <cellStyle name="20% - akcent 1 3 2 7 2" xfId="895"/>
    <cellStyle name="20% - akcent 1 3 2 7 2 2" xfId="896"/>
    <cellStyle name="20% - akcent 1 3 2 7 2 2 2" xfId="897"/>
    <cellStyle name="20% - akcent 1 3 2 7 2 2 2 2" xfId="898"/>
    <cellStyle name="20% - akcent 1 3 2 7 2 2 3" xfId="899"/>
    <cellStyle name="20% - akcent 1 3 2 7 2 2 3 2" xfId="900"/>
    <cellStyle name="20% - akcent 1 3 2 7 2 2 4" xfId="901"/>
    <cellStyle name="20% - akcent 1 3 2 7 2 3" xfId="902"/>
    <cellStyle name="20% - akcent 1 3 2 7 2 3 2" xfId="903"/>
    <cellStyle name="20% - akcent 1 3 2 7 2 4" xfId="904"/>
    <cellStyle name="20% - akcent 1 3 2 7 2 4 2" xfId="905"/>
    <cellStyle name="20% - akcent 1 3 2 7 2 5" xfId="906"/>
    <cellStyle name="20% - akcent 1 3 2 7 3" xfId="907"/>
    <cellStyle name="20% - akcent 1 3 2 7 3 2" xfId="908"/>
    <cellStyle name="20% - akcent 1 3 2 7 3 2 2" xfId="909"/>
    <cellStyle name="20% - akcent 1 3 2 7 3 3" xfId="910"/>
    <cellStyle name="20% - akcent 1 3 2 7 3 3 2" xfId="911"/>
    <cellStyle name="20% - akcent 1 3 2 7 3 4" xfId="912"/>
    <cellStyle name="20% - akcent 1 3 2 7 4" xfId="913"/>
    <cellStyle name="20% - akcent 1 3 2 7 4 2" xfId="914"/>
    <cellStyle name="20% - akcent 1 3 2 7 5" xfId="915"/>
    <cellStyle name="20% - akcent 1 3 2 7 5 2" xfId="916"/>
    <cellStyle name="20% - akcent 1 3 2 7 6" xfId="917"/>
    <cellStyle name="20% - akcent 1 3 2 8" xfId="918"/>
    <cellStyle name="20% - akcent 1 3 2 8 2" xfId="919"/>
    <cellStyle name="20% - akcent 1 3 2 8 2 2" xfId="920"/>
    <cellStyle name="20% - akcent 1 3 2 8 2 2 2" xfId="921"/>
    <cellStyle name="20% - akcent 1 3 2 8 2 3" xfId="922"/>
    <cellStyle name="20% - akcent 1 3 2 8 2 3 2" xfId="923"/>
    <cellStyle name="20% - akcent 1 3 2 8 2 4" xfId="924"/>
    <cellStyle name="20% - akcent 1 3 2 8 3" xfId="925"/>
    <cellStyle name="20% - akcent 1 3 2 8 3 2" xfId="926"/>
    <cellStyle name="20% - akcent 1 3 2 8 4" xfId="927"/>
    <cellStyle name="20% - akcent 1 3 2 8 4 2" xfId="928"/>
    <cellStyle name="20% - akcent 1 3 2 8 5" xfId="929"/>
    <cellStyle name="20% - akcent 1 3 2 9" xfId="930"/>
    <cellStyle name="20% - akcent 1 3 2 9 2" xfId="931"/>
    <cellStyle name="20% - akcent 1 3 2 9 2 2" xfId="932"/>
    <cellStyle name="20% - akcent 1 3 2 9 2 2 2" xfId="933"/>
    <cellStyle name="20% - akcent 1 3 2 9 2 3" xfId="934"/>
    <cellStyle name="20% - akcent 1 3 2 9 2 3 2" xfId="935"/>
    <cellStyle name="20% - akcent 1 3 2 9 2 4" xfId="936"/>
    <cellStyle name="20% - akcent 1 3 2 9 3" xfId="937"/>
    <cellStyle name="20% - akcent 1 3 2 9 3 2" xfId="938"/>
    <cellStyle name="20% - akcent 1 3 2 9 4" xfId="939"/>
    <cellStyle name="20% - akcent 1 3 2 9 4 2" xfId="940"/>
    <cellStyle name="20% - akcent 1 3 2 9 5" xfId="941"/>
    <cellStyle name="20% - akcent 1 3 20" xfId="22004"/>
    <cellStyle name="20% - akcent 1 3 3" xfId="942"/>
    <cellStyle name="20% - akcent 1 3 3 10" xfId="943"/>
    <cellStyle name="20% - akcent 1 3 3 10 2" xfId="944"/>
    <cellStyle name="20% - akcent 1 3 3 11" xfId="945"/>
    <cellStyle name="20% - akcent 1 3 3 11 2" xfId="946"/>
    <cellStyle name="20% - akcent 1 3 3 12" xfId="947"/>
    <cellStyle name="20% - akcent 1 3 3 2" xfId="948"/>
    <cellStyle name="20% - akcent 1 3 3 2 10" xfId="949"/>
    <cellStyle name="20% - akcent 1 3 3 2 10 2" xfId="950"/>
    <cellStyle name="20% - akcent 1 3 3 2 11" xfId="951"/>
    <cellStyle name="20% - akcent 1 3 3 2 2" xfId="952"/>
    <cellStyle name="20% - akcent 1 3 3 2 2 2" xfId="953"/>
    <cellStyle name="20% - akcent 1 3 3 2 2 2 2" xfId="954"/>
    <cellStyle name="20% - akcent 1 3 3 2 2 2 2 2" xfId="955"/>
    <cellStyle name="20% - akcent 1 3 3 2 2 2 2 2 2" xfId="956"/>
    <cellStyle name="20% - akcent 1 3 3 2 2 2 2 3" xfId="957"/>
    <cellStyle name="20% - akcent 1 3 3 2 2 2 2 3 2" xfId="958"/>
    <cellStyle name="20% - akcent 1 3 3 2 2 2 2 4" xfId="959"/>
    <cellStyle name="20% - akcent 1 3 3 2 2 2 3" xfId="960"/>
    <cellStyle name="20% - akcent 1 3 3 2 2 2 3 2" xfId="961"/>
    <cellStyle name="20% - akcent 1 3 3 2 2 2 4" xfId="962"/>
    <cellStyle name="20% - akcent 1 3 3 2 2 2 4 2" xfId="963"/>
    <cellStyle name="20% - akcent 1 3 3 2 2 2 5" xfId="964"/>
    <cellStyle name="20% - akcent 1 3 3 2 2 3" xfId="965"/>
    <cellStyle name="20% - akcent 1 3 3 2 2 3 2" xfId="966"/>
    <cellStyle name="20% - akcent 1 3 3 2 2 3 2 2" xfId="967"/>
    <cellStyle name="20% - akcent 1 3 3 2 2 3 2 2 2" xfId="968"/>
    <cellStyle name="20% - akcent 1 3 3 2 2 3 2 3" xfId="969"/>
    <cellStyle name="20% - akcent 1 3 3 2 2 3 2 3 2" xfId="970"/>
    <cellStyle name="20% - akcent 1 3 3 2 2 3 2 4" xfId="971"/>
    <cellStyle name="20% - akcent 1 3 3 2 2 3 3" xfId="972"/>
    <cellStyle name="20% - akcent 1 3 3 2 2 3 3 2" xfId="973"/>
    <cellStyle name="20% - akcent 1 3 3 2 2 3 4" xfId="974"/>
    <cellStyle name="20% - akcent 1 3 3 2 2 3 4 2" xfId="975"/>
    <cellStyle name="20% - akcent 1 3 3 2 2 3 5" xfId="976"/>
    <cellStyle name="20% - akcent 1 3 3 2 2 4" xfId="977"/>
    <cellStyle name="20% - akcent 1 3 3 2 2 4 2" xfId="978"/>
    <cellStyle name="20% - akcent 1 3 3 2 2 4 2 2" xfId="979"/>
    <cellStyle name="20% - akcent 1 3 3 2 2 4 2 2 2" xfId="980"/>
    <cellStyle name="20% - akcent 1 3 3 2 2 4 2 3" xfId="981"/>
    <cellStyle name="20% - akcent 1 3 3 2 2 4 2 3 2" xfId="982"/>
    <cellStyle name="20% - akcent 1 3 3 2 2 4 2 4" xfId="983"/>
    <cellStyle name="20% - akcent 1 3 3 2 2 4 3" xfId="984"/>
    <cellStyle name="20% - akcent 1 3 3 2 2 4 3 2" xfId="985"/>
    <cellStyle name="20% - akcent 1 3 3 2 2 4 4" xfId="986"/>
    <cellStyle name="20% - akcent 1 3 3 2 2 4 4 2" xfId="987"/>
    <cellStyle name="20% - akcent 1 3 3 2 2 4 5" xfId="988"/>
    <cellStyle name="20% - akcent 1 3 3 2 2 5" xfId="989"/>
    <cellStyle name="20% - akcent 1 3 3 2 2 5 2" xfId="990"/>
    <cellStyle name="20% - akcent 1 3 3 2 2 5 2 2" xfId="991"/>
    <cellStyle name="20% - akcent 1 3 3 2 2 5 3" xfId="992"/>
    <cellStyle name="20% - akcent 1 3 3 2 2 5 3 2" xfId="993"/>
    <cellStyle name="20% - akcent 1 3 3 2 2 5 4" xfId="994"/>
    <cellStyle name="20% - akcent 1 3 3 2 2 6" xfId="995"/>
    <cellStyle name="20% - akcent 1 3 3 2 2 6 2" xfId="996"/>
    <cellStyle name="20% - akcent 1 3 3 2 2 7" xfId="997"/>
    <cellStyle name="20% - akcent 1 3 3 2 2 7 2" xfId="998"/>
    <cellStyle name="20% - akcent 1 3 3 2 2 8" xfId="999"/>
    <cellStyle name="20% - akcent 1 3 3 2 3" xfId="1000"/>
    <cellStyle name="20% - akcent 1 3 3 2 3 2" xfId="1001"/>
    <cellStyle name="20% - akcent 1 3 3 2 3 2 2" xfId="1002"/>
    <cellStyle name="20% - akcent 1 3 3 2 3 2 2 2" xfId="1003"/>
    <cellStyle name="20% - akcent 1 3 3 2 3 2 2 2 2" xfId="1004"/>
    <cellStyle name="20% - akcent 1 3 3 2 3 2 2 3" xfId="1005"/>
    <cellStyle name="20% - akcent 1 3 3 2 3 2 2 3 2" xfId="1006"/>
    <cellStyle name="20% - akcent 1 3 3 2 3 2 2 4" xfId="1007"/>
    <cellStyle name="20% - akcent 1 3 3 2 3 2 3" xfId="1008"/>
    <cellStyle name="20% - akcent 1 3 3 2 3 2 3 2" xfId="1009"/>
    <cellStyle name="20% - akcent 1 3 3 2 3 2 4" xfId="1010"/>
    <cellStyle name="20% - akcent 1 3 3 2 3 2 4 2" xfId="1011"/>
    <cellStyle name="20% - akcent 1 3 3 2 3 2 5" xfId="1012"/>
    <cellStyle name="20% - akcent 1 3 3 2 3 3" xfId="1013"/>
    <cellStyle name="20% - akcent 1 3 3 2 3 3 2" xfId="1014"/>
    <cellStyle name="20% - akcent 1 3 3 2 3 3 2 2" xfId="1015"/>
    <cellStyle name="20% - akcent 1 3 3 2 3 3 2 2 2" xfId="1016"/>
    <cellStyle name="20% - akcent 1 3 3 2 3 3 2 3" xfId="1017"/>
    <cellStyle name="20% - akcent 1 3 3 2 3 3 2 3 2" xfId="1018"/>
    <cellStyle name="20% - akcent 1 3 3 2 3 3 2 4" xfId="1019"/>
    <cellStyle name="20% - akcent 1 3 3 2 3 3 3" xfId="1020"/>
    <cellStyle name="20% - akcent 1 3 3 2 3 3 3 2" xfId="1021"/>
    <cellStyle name="20% - akcent 1 3 3 2 3 3 4" xfId="1022"/>
    <cellStyle name="20% - akcent 1 3 3 2 3 3 4 2" xfId="1023"/>
    <cellStyle name="20% - akcent 1 3 3 2 3 3 5" xfId="1024"/>
    <cellStyle name="20% - akcent 1 3 3 2 3 4" xfId="1025"/>
    <cellStyle name="20% - akcent 1 3 3 2 3 4 2" xfId="1026"/>
    <cellStyle name="20% - akcent 1 3 3 2 3 4 2 2" xfId="1027"/>
    <cellStyle name="20% - akcent 1 3 3 2 3 4 2 2 2" xfId="1028"/>
    <cellStyle name="20% - akcent 1 3 3 2 3 4 2 3" xfId="1029"/>
    <cellStyle name="20% - akcent 1 3 3 2 3 4 2 3 2" xfId="1030"/>
    <cellStyle name="20% - akcent 1 3 3 2 3 4 2 4" xfId="1031"/>
    <cellStyle name="20% - akcent 1 3 3 2 3 4 3" xfId="1032"/>
    <cellStyle name="20% - akcent 1 3 3 2 3 4 3 2" xfId="1033"/>
    <cellStyle name="20% - akcent 1 3 3 2 3 4 4" xfId="1034"/>
    <cellStyle name="20% - akcent 1 3 3 2 3 4 4 2" xfId="1035"/>
    <cellStyle name="20% - akcent 1 3 3 2 3 4 5" xfId="1036"/>
    <cellStyle name="20% - akcent 1 3 3 2 3 5" xfId="1037"/>
    <cellStyle name="20% - akcent 1 3 3 2 3 5 2" xfId="1038"/>
    <cellStyle name="20% - akcent 1 3 3 2 3 5 2 2" xfId="1039"/>
    <cellStyle name="20% - akcent 1 3 3 2 3 5 3" xfId="1040"/>
    <cellStyle name="20% - akcent 1 3 3 2 3 5 3 2" xfId="1041"/>
    <cellStyle name="20% - akcent 1 3 3 2 3 5 4" xfId="1042"/>
    <cellStyle name="20% - akcent 1 3 3 2 3 6" xfId="1043"/>
    <cellStyle name="20% - akcent 1 3 3 2 3 6 2" xfId="1044"/>
    <cellStyle name="20% - akcent 1 3 3 2 3 7" xfId="1045"/>
    <cellStyle name="20% - akcent 1 3 3 2 3 7 2" xfId="1046"/>
    <cellStyle name="20% - akcent 1 3 3 2 3 8" xfId="1047"/>
    <cellStyle name="20% - akcent 1 3 3 2 4" xfId="1048"/>
    <cellStyle name="20% - akcent 1 3 3 2 4 2" xfId="1049"/>
    <cellStyle name="20% - akcent 1 3 3 2 4 2 2" xfId="1050"/>
    <cellStyle name="20% - akcent 1 3 3 2 4 2 2 2" xfId="1051"/>
    <cellStyle name="20% - akcent 1 3 3 2 4 2 2 2 2" xfId="1052"/>
    <cellStyle name="20% - akcent 1 3 3 2 4 2 2 3" xfId="1053"/>
    <cellStyle name="20% - akcent 1 3 3 2 4 2 2 3 2" xfId="1054"/>
    <cellStyle name="20% - akcent 1 3 3 2 4 2 2 4" xfId="1055"/>
    <cellStyle name="20% - akcent 1 3 3 2 4 2 3" xfId="1056"/>
    <cellStyle name="20% - akcent 1 3 3 2 4 2 3 2" xfId="1057"/>
    <cellStyle name="20% - akcent 1 3 3 2 4 2 4" xfId="1058"/>
    <cellStyle name="20% - akcent 1 3 3 2 4 2 4 2" xfId="1059"/>
    <cellStyle name="20% - akcent 1 3 3 2 4 2 5" xfId="1060"/>
    <cellStyle name="20% - akcent 1 3 3 2 4 3" xfId="1061"/>
    <cellStyle name="20% - akcent 1 3 3 2 4 3 2" xfId="1062"/>
    <cellStyle name="20% - akcent 1 3 3 2 4 3 2 2" xfId="1063"/>
    <cellStyle name="20% - akcent 1 3 3 2 4 3 3" xfId="1064"/>
    <cellStyle name="20% - akcent 1 3 3 2 4 3 3 2" xfId="1065"/>
    <cellStyle name="20% - akcent 1 3 3 2 4 3 4" xfId="1066"/>
    <cellStyle name="20% - akcent 1 3 3 2 4 4" xfId="1067"/>
    <cellStyle name="20% - akcent 1 3 3 2 4 4 2" xfId="1068"/>
    <cellStyle name="20% - akcent 1 3 3 2 4 5" xfId="1069"/>
    <cellStyle name="20% - akcent 1 3 3 2 4 5 2" xfId="1070"/>
    <cellStyle name="20% - akcent 1 3 3 2 4 6" xfId="1071"/>
    <cellStyle name="20% - akcent 1 3 3 2 5" xfId="1072"/>
    <cellStyle name="20% - akcent 1 3 3 2 5 2" xfId="1073"/>
    <cellStyle name="20% - akcent 1 3 3 2 5 2 2" xfId="1074"/>
    <cellStyle name="20% - akcent 1 3 3 2 5 2 2 2" xfId="1075"/>
    <cellStyle name="20% - akcent 1 3 3 2 5 2 3" xfId="1076"/>
    <cellStyle name="20% - akcent 1 3 3 2 5 2 3 2" xfId="1077"/>
    <cellStyle name="20% - akcent 1 3 3 2 5 2 4" xfId="1078"/>
    <cellStyle name="20% - akcent 1 3 3 2 5 3" xfId="1079"/>
    <cellStyle name="20% - akcent 1 3 3 2 5 3 2" xfId="1080"/>
    <cellStyle name="20% - akcent 1 3 3 2 5 4" xfId="1081"/>
    <cellStyle name="20% - akcent 1 3 3 2 5 4 2" xfId="1082"/>
    <cellStyle name="20% - akcent 1 3 3 2 5 5" xfId="1083"/>
    <cellStyle name="20% - akcent 1 3 3 2 6" xfId="1084"/>
    <cellStyle name="20% - akcent 1 3 3 2 6 2" xfId="1085"/>
    <cellStyle name="20% - akcent 1 3 3 2 6 2 2" xfId="1086"/>
    <cellStyle name="20% - akcent 1 3 3 2 6 2 2 2" xfId="1087"/>
    <cellStyle name="20% - akcent 1 3 3 2 6 2 3" xfId="1088"/>
    <cellStyle name="20% - akcent 1 3 3 2 6 2 3 2" xfId="1089"/>
    <cellStyle name="20% - akcent 1 3 3 2 6 2 4" xfId="1090"/>
    <cellStyle name="20% - akcent 1 3 3 2 6 3" xfId="1091"/>
    <cellStyle name="20% - akcent 1 3 3 2 6 3 2" xfId="1092"/>
    <cellStyle name="20% - akcent 1 3 3 2 6 4" xfId="1093"/>
    <cellStyle name="20% - akcent 1 3 3 2 6 4 2" xfId="1094"/>
    <cellStyle name="20% - akcent 1 3 3 2 6 5" xfId="1095"/>
    <cellStyle name="20% - akcent 1 3 3 2 7" xfId="1096"/>
    <cellStyle name="20% - akcent 1 3 3 2 7 2" xfId="1097"/>
    <cellStyle name="20% - akcent 1 3 3 2 7 2 2" xfId="1098"/>
    <cellStyle name="20% - akcent 1 3 3 2 7 2 2 2" xfId="1099"/>
    <cellStyle name="20% - akcent 1 3 3 2 7 2 3" xfId="1100"/>
    <cellStyle name="20% - akcent 1 3 3 2 7 2 3 2" xfId="1101"/>
    <cellStyle name="20% - akcent 1 3 3 2 7 2 4" xfId="1102"/>
    <cellStyle name="20% - akcent 1 3 3 2 7 3" xfId="1103"/>
    <cellStyle name="20% - akcent 1 3 3 2 7 3 2" xfId="1104"/>
    <cellStyle name="20% - akcent 1 3 3 2 7 4" xfId="1105"/>
    <cellStyle name="20% - akcent 1 3 3 2 7 4 2" xfId="1106"/>
    <cellStyle name="20% - akcent 1 3 3 2 7 5" xfId="1107"/>
    <cellStyle name="20% - akcent 1 3 3 2 8" xfId="1108"/>
    <cellStyle name="20% - akcent 1 3 3 2 8 2" xfId="1109"/>
    <cellStyle name="20% - akcent 1 3 3 2 8 2 2" xfId="1110"/>
    <cellStyle name="20% - akcent 1 3 3 2 8 3" xfId="1111"/>
    <cellStyle name="20% - akcent 1 3 3 2 8 3 2" xfId="1112"/>
    <cellStyle name="20% - akcent 1 3 3 2 8 4" xfId="1113"/>
    <cellStyle name="20% - akcent 1 3 3 2 9" xfId="1114"/>
    <cellStyle name="20% - akcent 1 3 3 2 9 2" xfId="1115"/>
    <cellStyle name="20% - akcent 1 3 3 3" xfId="1116"/>
    <cellStyle name="20% - akcent 1 3 3 3 2" xfId="1117"/>
    <cellStyle name="20% - akcent 1 3 3 3 2 2" xfId="1118"/>
    <cellStyle name="20% - akcent 1 3 3 3 2 2 2" xfId="1119"/>
    <cellStyle name="20% - akcent 1 3 3 3 2 2 2 2" xfId="1120"/>
    <cellStyle name="20% - akcent 1 3 3 3 2 2 3" xfId="1121"/>
    <cellStyle name="20% - akcent 1 3 3 3 2 2 3 2" xfId="1122"/>
    <cellStyle name="20% - akcent 1 3 3 3 2 2 4" xfId="1123"/>
    <cellStyle name="20% - akcent 1 3 3 3 2 3" xfId="1124"/>
    <cellStyle name="20% - akcent 1 3 3 3 2 3 2" xfId="1125"/>
    <cellStyle name="20% - akcent 1 3 3 3 2 4" xfId="1126"/>
    <cellStyle name="20% - akcent 1 3 3 3 2 4 2" xfId="1127"/>
    <cellStyle name="20% - akcent 1 3 3 3 2 5" xfId="1128"/>
    <cellStyle name="20% - akcent 1 3 3 3 3" xfId="1129"/>
    <cellStyle name="20% - akcent 1 3 3 3 3 2" xfId="1130"/>
    <cellStyle name="20% - akcent 1 3 3 3 3 2 2" xfId="1131"/>
    <cellStyle name="20% - akcent 1 3 3 3 3 2 2 2" xfId="1132"/>
    <cellStyle name="20% - akcent 1 3 3 3 3 2 3" xfId="1133"/>
    <cellStyle name="20% - akcent 1 3 3 3 3 2 3 2" xfId="1134"/>
    <cellStyle name="20% - akcent 1 3 3 3 3 2 4" xfId="1135"/>
    <cellStyle name="20% - akcent 1 3 3 3 3 3" xfId="1136"/>
    <cellStyle name="20% - akcent 1 3 3 3 3 3 2" xfId="1137"/>
    <cellStyle name="20% - akcent 1 3 3 3 3 4" xfId="1138"/>
    <cellStyle name="20% - akcent 1 3 3 3 3 4 2" xfId="1139"/>
    <cellStyle name="20% - akcent 1 3 3 3 3 5" xfId="1140"/>
    <cellStyle name="20% - akcent 1 3 3 3 4" xfId="1141"/>
    <cellStyle name="20% - akcent 1 3 3 3 4 2" xfId="1142"/>
    <cellStyle name="20% - akcent 1 3 3 3 4 2 2" xfId="1143"/>
    <cellStyle name="20% - akcent 1 3 3 3 4 2 2 2" xfId="1144"/>
    <cellStyle name="20% - akcent 1 3 3 3 4 2 3" xfId="1145"/>
    <cellStyle name="20% - akcent 1 3 3 3 4 2 3 2" xfId="1146"/>
    <cellStyle name="20% - akcent 1 3 3 3 4 2 4" xfId="1147"/>
    <cellStyle name="20% - akcent 1 3 3 3 4 3" xfId="1148"/>
    <cellStyle name="20% - akcent 1 3 3 3 4 3 2" xfId="1149"/>
    <cellStyle name="20% - akcent 1 3 3 3 4 4" xfId="1150"/>
    <cellStyle name="20% - akcent 1 3 3 3 4 4 2" xfId="1151"/>
    <cellStyle name="20% - akcent 1 3 3 3 4 5" xfId="1152"/>
    <cellStyle name="20% - akcent 1 3 3 3 5" xfId="1153"/>
    <cellStyle name="20% - akcent 1 3 3 3 5 2" xfId="1154"/>
    <cellStyle name="20% - akcent 1 3 3 3 5 2 2" xfId="1155"/>
    <cellStyle name="20% - akcent 1 3 3 3 5 3" xfId="1156"/>
    <cellStyle name="20% - akcent 1 3 3 3 5 3 2" xfId="1157"/>
    <cellStyle name="20% - akcent 1 3 3 3 5 4" xfId="1158"/>
    <cellStyle name="20% - akcent 1 3 3 3 6" xfId="1159"/>
    <cellStyle name="20% - akcent 1 3 3 3 6 2" xfId="1160"/>
    <cellStyle name="20% - akcent 1 3 3 3 7" xfId="1161"/>
    <cellStyle name="20% - akcent 1 3 3 3 7 2" xfId="1162"/>
    <cellStyle name="20% - akcent 1 3 3 3 8" xfId="1163"/>
    <cellStyle name="20% - akcent 1 3 3 4" xfId="1164"/>
    <cellStyle name="20% - akcent 1 3 3 4 2" xfId="1165"/>
    <cellStyle name="20% - akcent 1 3 3 4 2 2" xfId="1166"/>
    <cellStyle name="20% - akcent 1 3 3 4 2 2 2" xfId="1167"/>
    <cellStyle name="20% - akcent 1 3 3 4 2 2 2 2" xfId="1168"/>
    <cellStyle name="20% - akcent 1 3 3 4 2 2 3" xfId="1169"/>
    <cellStyle name="20% - akcent 1 3 3 4 2 2 3 2" xfId="1170"/>
    <cellStyle name="20% - akcent 1 3 3 4 2 2 4" xfId="1171"/>
    <cellStyle name="20% - akcent 1 3 3 4 2 3" xfId="1172"/>
    <cellStyle name="20% - akcent 1 3 3 4 2 3 2" xfId="1173"/>
    <cellStyle name="20% - akcent 1 3 3 4 2 4" xfId="1174"/>
    <cellStyle name="20% - akcent 1 3 3 4 2 4 2" xfId="1175"/>
    <cellStyle name="20% - akcent 1 3 3 4 2 5" xfId="1176"/>
    <cellStyle name="20% - akcent 1 3 3 4 3" xfId="1177"/>
    <cellStyle name="20% - akcent 1 3 3 4 3 2" xfId="1178"/>
    <cellStyle name="20% - akcent 1 3 3 4 3 2 2" xfId="1179"/>
    <cellStyle name="20% - akcent 1 3 3 4 3 2 2 2" xfId="1180"/>
    <cellStyle name="20% - akcent 1 3 3 4 3 2 3" xfId="1181"/>
    <cellStyle name="20% - akcent 1 3 3 4 3 2 3 2" xfId="1182"/>
    <cellStyle name="20% - akcent 1 3 3 4 3 2 4" xfId="1183"/>
    <cellStyle name="20% - akcent 1 3 3 4 3 3" xfId="1184"/>
    <cellStyle name="20% - akcent 1 3 3 4 3 3 2" xfId="1185"/>
    <cellStyle name="20% - akcent 1 3 3 4 3 4" xfId="1186"/>
    <cellStyle name="20% - akcent 1 3 3 4 3 4 2" xfId="1187"/>
    <cellStyle name="20% - akcent 1 3 3 4 3 5" xfId="1188"/>
    <cellStyle name="20% - akcent 1 3 3 4 4" xfId="1189"/>
    <cellStyle name="20% - akcent 1 3 3 4 4 2" xfId="1190"/>
    <cellStyle name="20% - akcent 1 3 3 4 4 2 2" xfId="1191"/>
    <cellStyle name="20% - akcent 1 3 3 4 4 2 2 2" xfId="1192"/>
    <cellStyle name="20% - akcent 1 3 3 4 4 2 3" xfId="1193"/>
    <cellStyle name="20% - akcent 1 3 3 4 4 2 3 2" xfId="1194"/>
    <cellStyle name="20% - akcent 1 3 3 4 4 2 4" xfId="1195"/>
    <cellStyle name="20% - akcent 1 3 3 4 4 3" xfId="1196"/>
    <cellStyle name="20% - akcent 1 3 3 4 4 3 2" xfId="1197"/>
    <cellStyle name="20% - akcent 1 3 3 4 4 4" xfId="1198"/>
    <cellStyle name="20% - akcent 1 3 3 4 4 4 2" xfId="1199"/>
    <cellStyle name="20% - akcent 1 3 3 4 4 5" xfId="1200"/>
    <cellStyle name="20% - akcent 1 3 3 4 5" xfId="1201"/>
    <cellStyle name="20% - akcent 1 3 3 4 5 2" xfId="1202"/>
    <cellStyle name="20% - akcent 1 3 3 4 5 2 2" xfId="1203"/>
    <cellStyle name="20% - akcent 1 3 3 4 5 3" xfId="1204"/>
    <cellStyle name="20% - akcent 1 3 3 4 5 3 2" xfId="1205"/>
    <cellStyle name="20% - akcent 1 3 3 4 5 4" xfId="1206"/>
    <cellStyle name="20% - akcent 1 3 3 4 6" xfId="1207"/>
    <cellStyle name="20% - akcent 1 3 3 4 6 2" xfId="1208"/>
    <cellStyle name="20% - akcent 1 3 3 4 7" xfId="1209"/>
    <cellStyle name="20% - akcent 1 3 3 4 7 2" xfId="1210"/>
    <cellStyle name="20% - akcent 1 3 3 4 8" xfId="1211"/>
    <cellStyle name="20% - akcent 1 3 3 5" xfId="1212"/>
    <cellStyle name="20% - akcent 1 3 3 5 2" xfId="1213"/>
    <cellStyle name="20% - akcent 1 3 3 5 2 2" xfId="1214"/>
    <cellStyle name="20% - akcent 1 3 3 5 2 2 2" xfId="1215"/>
    <cellStyle name="20% - akcent 1 3 3 5 2 2 2 2" xfId="1216"/>
    <cellStyle name="20% - akcent 1 3 3 5 2 2 3" xfId="1217"/>
    <cellStyle name="20% - akcent 1 3 3 5 2 2 3 2" xfId="1218"/>
    <cellStyle name="20% - akcent 1 3 3 5 2 2 4" xfId="1219"/>
    <cellStyle name="20% - akcent 1 3 3 5 2 3" xfId="1220"/>
    <cellStyle name="20% - akcent 1 3 3 5 2 3 2" xfId="1221"/>
    <cellStyle name="20% - akcent 1 3 3 5 2 4" xfId="1222"/>
    <cellStyle name="20% - akcent 1 3 3 5 2 4 2" xfId="1223"/>
    <cellStyle name="20% - akcent 1 3 3 5 2 5" xfId="1224"/>
    <cellStyle name="20% - akcent 1 3 3 5 3" xfId="1225"/>
    <cellStyle name="20% - akcent 1 3 3 5 3 2" xfId="1226"/>
    <cellStyle name="20% - akcent 1 3 3 5 3 2 2" xfId="1227"/>
    <cellStyle name="20% - akcent 1 3 3 5 3 3" xfId="1228"/>
    <cellStyle name="20% - akcent 1 3 3 5 3 3 2" xfId="1229"/>
    <cellStyle name="20% - akcent 1 3 3 5 3 4" xfId="1230"/>
    <cellStyle name="20% - akcent 1 3 3 5 4" xfId="1231"/>
    <cellStyle name="20% - akcent 1 3 3 5 4 2" xfId="1232"/>
    <cellStyle name="20% - akcent 1 3 3 5 5" xfId="1233"/>
    <cellStyle name="20% - akcent 1 3 3 5 5 2" xfId="1234"/>
    <cellStyle name="20% - akcent 1 3 3 5 6" xfId="1235"/>
    <cellStyle name="20% - akcent 1 3 3 6" xfId="1236"/>
    <cellStyle name="20% - akcent 1 3 3 6 2" xfId="1237"/>
    <cellStyle name="20% - akcent 1 3 3 6 2 2" xfId="1238"/>
    <cellStyle name="20% - akcent 1 3 3 6 2 2 2" xfId="1239"/>
    <cellStyle name="20% - akcent 1 3 3 6 2 3" xfId="1240"/>
    <cellStyle name="20% - akcent 1 3 3 6 2 3 2" xfId="1241"/>
    <cellStyle name="20% - akcent 1 3 3 6 2 4" xfId="1242"/>
    <cellStyle name="20% - akcent 1 3 3 6 3" xfId="1243"/>
    <cellStyle name="20% - akcent 1 3 3 6 3 2" xfId="1244"/>
    <cellStyle name="20% - akcent 1 3 3 6 4" xfId="1245"/>
    <cellStyle name="20% - akcent 1 3 3 6 4 2" xfId="1246"/>
    <cellStyle name="20% - akcent 1 3 3 6 5" xfId="1247"/>
    <cellStyle name="20% - akcent 1 3 3 7" xfId="1248"/>
    <cellStyle name="20% - akcent 1 3 3 7 2" xfId="1249"/>
    <cellStyle name="20% - akcent 1 3 3 7 2 2" xfId="1250"/>
    <cellStyle name="20% - akcent 1 3 3 7 2 2 2" xfId="1251"/>
    <cellStyle name="20% - akcent 1 3 3 7 2 3" xfId="1252"/>
    <cellStyle name="20% - akcent 1 3 3 7 2 3 2" xfId="1253"/>
    <cellStyle name="20% - akcent 1 3 3 7 2 4" xfId="1254"/>
    <cellStyle name="20% - akcent 1 3 3 7 3" xfId="1255"/>
    <cellStyle name="20% - akcent 1 3 3 7 3 2" xfId="1256"/>
    <cellStyle name="20% - akcent 1 3 3 7 4" xfId="1257"/>
    <cellStyle name="20% - akcent 1 3 3 7 4 2" xfId="1258"/>
    <cellStyle name="20% - akcent 1 3 3 7 5" xfId="1259"/>
    <cellStyle name="20% - akcent 1 3 3 8" xfId="1260"/>
    <cellStyle name="20% - akcent 1 3 3 8 2" xfId="1261"/>
    <cellStyle name="20% - akcent 1 3 3 8 2 2" xfId="1262"/>
    <cellStyle name="20% - akcent 1 3 3 8 2 2 2" xfId="1263"/>
    <cellStyle name="20% - akcent 1 3 3 8 2 3" xfId="1264"/>
    <cellStyle name="20% - akcent 1 3 3 8 2 3 2" xfId="1265"/>
    <cellStyle name="20% - akcent 1 3 3 8 2 4" xfId="1266"/>
    <cellStyle name="20% - akcent 1 3 3 8 3" xfId="1267"/>
    <cellStyle name="20% - akcent 1 3 3 8 3 2" xfId="1268"/>
    <cellStyle name="20% - akcent 1 3 3 8 4" xfId="1269"/>
    <cellStyle name="20% - akcent 1 3 3 8 4 2" xfId="1270"/>
    <cellStyle name="20% - akcent 1 3 3 8 5" xfId="1271"/>
    <cellStyle name="20% - akcent 1 3 3 9" xfId="1272"/>
    <cellStyle name="20% - akcent 1 3 3 9 2" xfId="1273"/>
    <cellStyle name="20% - akcent 1 3 3 9 2 2" xfId="1274"/>
    <cellStyle name="20% - akcent 1 3 3 9 3" xfId="1275"/>
    <cellStyle name="20% - akcent 1 3 3 9 3 2" xfId="1276"/>
    <cellStyle name="20% - akcent 1 3 3 9 4" xfId="1277"/>
    <cellStyle name="20% - akcent 1 3 4" xfId="1278"/>
    <cellStyle name="20% - akcent 1 3 4 10" xfId="1279"/>
    <cellStyle name="20% - akcent 1 3 4 10 2" xfId="1280"/>
    <cellStyle name="20% - akcent 1 3 4 11" xfId="1281"/>
    <cellStyle name="20% - akcent 1 3 4 2" xfId="1282"/>
    <cellStyle name="20% - akcent 1 3 4 2 2" xfId="1283"/>
    <cellStyle name="20% - akcent 1 3 4 2 2 2" xfId="1284"/>
    <cellStyle name="20% - akcent 1 3 4 2 2 2 2" xfId="1285"/>
    <cellStyle name="20% - akcent 1 3 4 2 2 2 2 2" xfId="1286"/>
    <cellStyle name="20% - akcent 1 3 4 2 2 2 3" xfId="1287"/>
    <cellStyle name="20% - akcent 1 3 4 2 2 2 3 2" xfId="1288"/>
    <cellStyle name="20% - akcent 1 3 4 2 2 2 4" xfId="1289"/>
    <cellStyle name="20% - akcent 1 3 4 2 2 3" xfId="1290"/>
    <cellStyle name="20% - akcent 1 3 4 2 2 3 2" xfId="1291"/>
    <cellStyle name="20% - akcent 1 3 4 2 2 4" xfId="1292"/>
    <cellStyle name="20% - akcent 1 3 4 2 2 4 2" xfId="1293"/>
    <cellStyle name="20% - akcent 1 3 4 2 2 5" xfId="1294"/>
    <cellStyle name="20% - akcent 1 3 4 2 3" xfId="1295"/>
    <cellStyle name="20% - akcent 1 3 4 2 3 2" xfId="1296"/>
    <cellStyle name="20% - akcent 1 3 4 2 3 2 2" xfId="1297"/>
    <cellStyle name="20% - akcent 1 3 4 2 3 2 2 2" xfId="1298"/>
    <cellStyle name="20% - akcent 1 3 4 2 3 2 3" xfId="1299"/>
    <cellStyle name="20% - akcent 1 3 4 2 3 2 3 2" xfId="1300"/>
    <cellStyle name="20% - akcent 1 3 4 2 3 2 4" xfId="1301"/>
    <cellStyle name="20% - akcent 1 3 4 2 3 3" xfId="1302"/>
    <cellStyle name="20% - akcent 1 3 4 2 3 3 2" xfId="1303"/>
    <cellStyle name="20% - akcent 1 3 4 2 3 4" xfId="1304"/>
    <cellStyle name="20% - akcent 1 3 4 2 3 4 2" xfId="1305"/>
    <cellStyle name="20% - akcent 1 3 4 2 3 5" xfId="1306"/>
    <cellStyle name="20% - akcent 1 3 4 2 4" xfId="1307"/>
    <cellStyle name="20% - akcent 1 3 4 2 4 2" xfId="1308"/>
    <cellStyle name="20% - akcent 1 3 4 2 4 2 2" xfId="1309"/>
    <cellStyle name="20% - akcent 1 3 4 2 4 2 2 2" xfId="1310"/>
    <cellStyle name="20% - akcent 1 3 4 2 4 2 3" xfId="1311"/>
    <cellStyle name="20% - akcent 1 3 4 2 4 2 3 2" xfId="1312"/>
    <cellStyle name="20% - akcent 1 3 4 2 4 2 4" xfId="1313"/>
    <cellStyle name="20% - akcent 1 3 4 2 4 3" xfId="1314"/>
    <cellStyle name="20% - akcent 1 3 4 2 4 3 2" xfId="1315"/>
    <cellStyle name="20% - akcent 1 3 4 2 4 4" xfId="1316"/>
    <cellStyle name="20% - akcent 1 3 4 2 4 4 2" xfId="1317"/>
    <cellStyle name="20% - akcent 1 3 4 2 4 5" xfId="1318"/>
    <cellStyle name="20% - akcent 1 3 4 2 5" xfId="1319"/>
    <cellStyle name="20% - akcent 1 3 4 2 5 2" xfId="1320"/>
    <cellStyle name="20% - akcent 1 3 4 2 5 2 2" xfId="1321"/>
    <cellStyle name="20% - akcent 1 3 4 2 5 3" xfId="1322"/>
    <cellStyle name="20% - akcent 1 3 4 2 5 3 2" xfId="1323"/>
    <cellStyle name="20% - akcent 1 3 4 2 5 4" xfId="1324"/>
    <cellStyle name="20% - akcent 1 3 4 2 6" xfId="1325"/>
    <cellStyle name="20% - akcent 1 3 4 2 6 2" xfId="1326"/>
    <cellStyle name="20% - akcent 1 3 4 2 7" xfId="1327"/>
    <cellStyle name="20% - akcent 1 3 4 2 7 2" xfId="1328"/>
    <cellStyle name="20% - akcent 1 3 4 2 8" xfId="1329"/>
    <cellStyle name="20% - akcent 1 3 4 3" xfId="1330"/>
    <cellStyle name="20% - akcent 1 3 4 3 2" xfId="1331"/>
    <cellStyle name="20% - akcent 1 3 4 3 2 2" xfId="1332"/>
    <cellStyle name="20% - akcent 1 3 4 3 2 2 2" xfId="1333"/>
    <cellStyle name="20% - akcent 1 3 4 3 2 2 2 2" xfId="1334"/>
    <cellStyle name="20% - akcent 1 3 4 3 2 2 3" xfId="1335"/>
    <cellStyle name="20% - akcent 1 3 4 3 2 2 3 2" xfId="1336"/>
    <cellStyle name="20% - akcent 1 3 4 3 2 2 4" xfId="1337"/>
    <cellStyle name="20% - akcent 1 3 4 3 2 3" xfId="1338"/>
    <cellStyle name="20% - akcent 1 3 4 3 2 3 2" xfId="1339"/>
    <cellStyle name="20% - akcent 1 3 4 3 2 4" xfId="1340"/>
    <cellStyle name="20% - akcent 1 3 4 3 2 4 2" xfId="1341"/>
    <cellStyle name="20% - akcent 1 3 4 3 2 5" xfId="1342"/>
    <cellStyle name="20% - akcent 1 3 4 3 3" xfId="1343"/>
    <cellStyle name="20% - akcent 1 3 4 3 3 2" xfId="1344"/>
    <cellStyle name="20% - akcent 1 3 4 3 3 2 2" xfId="1345"/>
    <cellStyle name="20% - akcent 1 3 4 3 3 2 2 2" xfId="1346"/>
    <cellStyle name="20% - akcent 1 3 4 3 3 2 3" xfId="1347"/>
    <cellStyle name="20% - akcent 1 3 4 3 3 2 3 2" xfId="1348"/>
    <cellStyle name="20% - akcent 1 3 4 3 3 2 4" xfId="1349"/>
    <cellStyle name="20% - akcent 1 3 4 3 3 3" xfId="1350"/>
    <cellStyle name="20% - akcent 1 3 4 3 3 3 2" xfId="1351"/>
    <cellStyle name="20% - akcent 1 3 4 3 3 4" xfId="1352"/>
    <cellStyle name="20% - akcent 1 3 4 3 3 4 2" xfId="1353"/>
    <cellStyle name="20% - akcent 1 3 4 3 3 5" xfId="1354"/>
    <cellStyle name="20% - akcent 1 3 4 3 4" xfId="1355"/>
    <cellStyle name="20% - akcent 1 3 4 3 4 2" xfId="1356"/>
    <cellStyle name="20% - akcent 1 3 4 3 4 2 2" xfId="1357"/>
    <cellStyle name="20% - akcent 1 3 4 3 4 2 2 2" xfId="1358"/>
    <cellStyle name="20% - akcent 1 3 4 3 4 2 3" xfId="1359"/>
    <cellStyle name="20% - akcent 1 3 4 3 4 2 3 2" xfId="1360"/>
    <cellStyle name="20% - akcent 1 3 4 3 4 2 4" xfId="1361"/>
    <cellStyle name="20% - akcent 1 3 4 3 4 3" xfId="1362"/>
    <cellStyle name="20% - akcent 1 3 4 3 4 3 2" xfId="1363"/>
    <cellStyle name="20% - akcent 1 3 4 3 4 4" xfId="1364"/>
    <cellStyle name="20% - akcent 1 3 4 3 4 4 2" xfId="1365"/>
    <cellStyle name="20% - akcent 1 3 4 3 4 5" xfId="1366"/>
    <cellStyle name="20% - akcent 1 3 4 3 5" xfId="1367"/>
    <cellStyle name="20% - akcent 1 3 4 3 5 2" xfId="1368"/>
    <cellStyle name="20% - akcent 1 3 4 3 5 2 2" xfId="1369"/>
    <cellStyle name="20% - akcent 1 3 4 3 5 3" xfId="1370"/>
    <cellStyle name="20% - akcent 1 3 4 3 5 3 2" xfId="1371"/>
    <cellStyle name="20% - akcent 1 3 4 3 5 4" xfId="1372"/>
    <cellStyle name="20% - akcent 1 3 4 3 6" xfId="1373"/>
    <cellStyle name="20% - akcent 1 3 4 3 6 2" xfId="1374"/>
    <cellStyle name="20% - akcent 1 3 4 3 7" xfId="1375"/>
    <cellStyle name="20% - akcent 1 3 4 3 7 2" xfId="1376"/>
    <cellStyle name="20% - akcent 1 3 4 3 8" xfId="1377"/>
    <cellStyle name="20% - akcent 1 3 4 4" xfId="1378"/>
    <cellStyle name="20% - akcent 1 3 4 4 2" xfId="1379"/>
    <cellStyle name="20% - akcent 1 3 4 4 2 2" xfId="1380"/>
    <cellStyle name="20% - akcent 1 3 4 4 2 2 2" xfId="1381"/>
    <cellStyle name="20% - akcent 1 3 4 4 2 2 2 2" xfId="1382"/>
    <cellStyle name="20% - akcent 1 3 4 4 2 2 3" xfId="1383"/>
    <cellStyle name="20% - akcent 1 3 4 4 2 2 3 2" xfId="1384"/>
    <cellStyle name="20% - akcent 1 3 4 4 2 2 4" xfId="1385"/>
    <cellStyle name="20% - akcent 1 3 4 4 2 3" xfId="1386"/>
    <cellStyle name="20% - akcent 1 3 4 4 2 3 2" xfId="1387"/>
    <cellStyle name="20% - akcent 1 3 4 4 2 4" xfId="1388"/>
    <cellStyle name="20% - akcent 1 3 4 4 2 4 2" xfId="1389"/>
    <cellStyle name="20% - akcent 1 3 4 4 2 5" xfId="1390"/>
    <cellStyle name="20% - akcent 1 3 4 4 3" xfId="1391"/>
    <cellStyle name="20% - akcent 1 3 4 4 3 2" xfId="1392"/>
    <cellStyle name="20% - akcent 1 3 4 4 3 2 2" xfId="1393"/>
    <cellStyle name="20% - akcent 1 3 4 4 3 3" xfId="1394"/>
    <cellStyle name="20% - akcent 1 3 4 4 3 3 2" xfId="1395"/>
    <cellStyle name="20% - akcent 1 3 4 4 3 4" xfId="1396"/>
    <cellStyle name="20% - akcent 1 3 4 4 4" xfId="1397"/>
    <cellStyle name="20% - akcent 1 3 4 4 4 2" xfId="1398"/>
    <cellStyle name="20% - akcent 1 3 4 4 5" xfId="1399"/>
    <cellStyle name="20% - akcent 1 3 4 4 5 2" xfId="1400"/>
    <cellStyle name="20% - akcent 1 3 4 4 6" xfId="1401"/>
    <cellStyle name="20% - akcent 1 3 4 5" xfId="1402"/>
    <cellStyle name="20% - akcent 1 3 4 5 2" xfId="1403"/>
    <cellStyle name="20% - akcent 1 3 4 5 2 2" xfId="1404"/>
    <cellStyle name="20% - akcent 1 3 4 5 2 2 2" xfId="1405"/>
    <cellStyle name="20% - akcent 1 3 4 5 2 3" xfId="1406"/>
    <cellStyle name="20% - akcent 1 3 4 5 2 3 2" xfId="1407"/>
    <cellStyle name="20% - akcent 1 3 4 5 2 4" xfId="1408"/>
    <cellStyle name="20% - akcent 1 3 4 5 3" xfId="1409"/>
    <cellStyle name="20% - akcent 1 3 4 5 3 2" xfId="1410"/>
    <cellStyle name="20% - akcent 1 3 4 5 4" xfId="1411"/>
    <cellStyle name="20% - akcent 1 3 4 5 4 2" xfId="1412"/>
    <cellStyle name="20% - akcent 1 3 4 5 5" xfId="1413"/>
    <cellStyle name="20% - akcent 1 3 4 6" xfId="1414"/>
    <cellStyle name="20% - akcent 1 3 4 6 2" xfId="1415"/>
    <cellStyle name="20% - akcent 1 3 4 6 2 2" xfId="1416"/>
    <cellStyle name="20% - akcent 1 3 4 6 2 2 2" xfId="1417"/>
    <cellStyle name="20% - akcent 1 3 4 6 2 3" xfId="1418"/>
    <cellStyle name="20% - akcent 1 3 4 6 2 3 2" xfId="1419"/>
    <cellStyle name="20% - akcent 1 3 4 6 2 4" xfId="1420"/>
    <cellStyle name="20% - akcent 1 3 4 6 3" xfId="1421"/>
    <cellStyle name="20% - akcent 1 3 4 6 3 2" xfId="1422"/>
    <cellStyle name="20% - akcent 1 3 4 6 4" xfId="1423"/>
    <cellStyle name="20% - akcent 1 3 4 6 4 2" xfId="1424"/>
    <cellStyle name="20% - akcent 1 3 4 6 5" xfId="1425"/>
    <cellStyle name="20% - akcent 1 3 4 7" xfId="1426"/>
    <cellStyle name="20% - akcent 1 3 4 7 2" xfId="1427"/>
    <cellStyle name="20% - akcent 1 3 4 7 2 2" xfId="1428"/>
    <cellStyle name="20% - akcent 1 3 4 7 2 2 2" xfId="1429"/>
    <cellStyle name="20% - akcent 1 3 4 7 2 3" xfId="1430"/>
    <cellStyle name="20% - akcent 1 3 4 7 2 3 2" xfId="1431"/>
    <cellStyle name="20% - akcent 1 3 4 7 2 4" xfId="1432"/>
    <cellStyle name="20% - akcent 1 3 4 7 3" xfId="1433"/>
    <cellStyle name="20% - akcent 1 3 4 7 3 2" xfId="1434"/>
    <cellStyle name="20% - akcent 1 3 4 7 4" xfId="1435"/>
    <cellStyle name="20% - akcent 1 3 4 7 4 2" xfId="1436"/>
    <cellStyle name="20% - akcent 1 3 4 7 5" xfId="1437"/>
    <cellStyle name="20% - akcent 1 3 4 8" xfId="1438"/>
    <cellStyle name="20% - akcent 1 3 4 8 2" xfId="1439"/>
    <cellStyle name="20% - akcent 1 3 4 8 2 2" xfId="1440"/>
    <cellStyle name="20% - akcent 1 3 4 8 3" xfId="1441"/>
    <cellStyle name="20% - akcent 1 3 4 8 3 2" xfId="1442"/>
    <cellStyle name="20% - akcent 1 3 4 8 4" xfId="1443"/>
    <cellStyle name="20% - akcent 1 3 4 9" xfId="1444"/>
    <cellStyle name="20% - akcent 1 3 4 9 2" xfId="1445"/>
    <cellStyle name="20% - akcent 1 3 5" xfId="1446"/>
    <cellStyle name="20% - akcent 1 3 5 10" xfId="1447"/>
    <cellStyle name="20% - akcent 1 3 5 2" xfId="1448"/>
    <cellStyle name="20% - akcent 1 3 5 2 2" xfId="1449"/>
    <cellStyle name="20% - akcent 1 3 5 2 2 2" xfId="1450"/>
    <cellStyle name="20% - akcent 1 3 5 2 2 2 2" xfId="1451"/>
    <cellStyle name="20% - akcent 1 3 5 2 2 2 2 2" xfId="1452"/>
    <cellStyle name="20% - akcent 1 3 5 2 2 2 3" xfId="1453"/>
    <cellStyle name="20% - akcent 1 3 5 2 2 2 3 2" xfId="1454"/>
    <cellStyle name="20% - akcent 1 3 5 2 2 2 4" xfId="1455"/>
    <cellStyle name="20% - akcent 1 3 5 2 2 3" xfId="1456"/>
    <cellStyle name="20% - akcent 1 3 5 2 2 3 2" xfId="1457"/>
    <cellStyle name="20% - akcent 1 3 5 2 2 4" xfId="1458"/>
    <cellStyle name="20% - akcent 1 3 5 2 2 4 2" xfId="1459"/>
    <cellStyle name="20% - akcent 1 3 5 2 2 5" xfId="1460"/>
    <cellStyle name="20% - akcent 1 3 5 2 3" xfId="1461"/>
    <cellStyle name="20% - akcent 1 3 5 2 3 2" xfId="1462"/>
    <cellStyle name="20% - akcent 1 3 5 2 3 2 2" xfId="1463"/>
    <cellStyle name="20% - akcent 1 3 5 2 3 2 2 2" xfId="1464"/>
    <cellStyle name="20% - akcent 1 3 5 2 3 2 3" xfId="1465"/>
    <cellStyle name="20% - akcent 1 3 5 2 3 2 3 2" xfId="1466"/>
    <cellStyle name="20% - akcent 1 3 5 2 3 2 4" xfId="1467"/>
    <cellStyle name="20% - akcent 1 3 5 2 3 3" xfId="1468"/>
    <cellStyle name="20% - akcent 1 3 5 2 3 3 2" xfId="1469"/>
    <cellStyle name="20% - akcent 1 3 5 2 3 4" xfId="1470"/>
    <cellStyle name="20% - akcent 1 3 5 2 3 4 2" xfId="1471"/>
    <cellStyle name="20% - akcent 1 3 5 2 3 5" xfId="1472"/>
    <cellStyle name="20% - akcent 1 3 5 2 4" xfId="1473"/>
    <cellStyle name="20% - akcent 1 3 5 2 4 2" xfId="1474"/>
    <cellStyle name="20% - akcent 1 3 5 2 4 2 2" xfId="1475"/>
    <cellStyle name="20% - akcent 1 3 5 2 4 2 2 2" xfId="1476"/>
    <cellStyle name="20% - akcent 1 3 5 2 4 2 3" xfId="1477"/>
    <cellStyle name="20% - akcent 1 3 5 2 4 2 3 2" xfId="1478"/>
    <cellStyle name="20% - akcent 1 3 5 2 4 2 4" xfId="1479"/>
    <cellStyle name="20% - akcent 1 3 5 2 4 3" xfId="1480"/>
    <cellStyle name="20% - akcent 1 3 5 2 4 3 2" xfId="1481"/>
    <cellStyle name="20% - akcent 1 3 5 2 4 4" xfId="1482"/>
    <cellStyle name="20% - akcent 1 3 5 2 4 4 2" xfId="1483"/>
    <cellStyle name="20% - akcent 1 3 5 2 4 5" xfId="1484"/>
    <cellStyle name="20% - akcent 1 3 5 2 5" xfId="1485"/>
    <cellStyle name="20% - akcent 1 3 5 2 5 2" xfId="1486"/>
    <cellStyle name="20% - akcent 1 3 5 2 5 2 2" xfId="1487"/>
    <cellStyle name="20% - akcent 1 3 5 2 5 3" xfId="1488"/>
    <cellStyle name="20% - akcent 1 3 5 2 5 3 2" xfId="1489"/>
    <cellStyle name="20% - akcent 1 3 5 2 5 4" xfId="1490"/>
    <cellStyle name="20% - akcent 1 3 5 2 6" xfId="1491"/>
    <cellStyle name="20% - akcent 1 3 5 2 6 2" xfId="1492"/>
    <cellStyle name="20% - akcent 1 3 5 2 7" xfId="1493"/>
    <cellStyle name="20% - akcent 1 3 5 2 7 2" xfId="1494"/>
    <cellStyle name="20% - akcent 1 3 5 2 8" xfId="1495"/>
    <cellStyle name="20% - akcent 1 3 5 3" xfId="1496"/>
    <cellStyle name="20% - akcent 1 3 5 3 2" xfId="1497"/>
    <cellStyle name="20% - akcent 1 3 5 3 2 2" xfId="1498"/>
    <cellStyle name="20% - akcent 1 3 5 3 2 2 2" xfId="1499"/>
    <cellStyle name="20% - akcent 1 3 5 3 2 2 2 2" xfId="1500"/>
    <cellStyle name="20% - akcent 1 3 5 3 2 2 3" xfId="1501"/>
    <cellStyle name="20% - akcent 1 3 5 3 2 2 3 2" xfId="1502"/>
    <cellStyle name="20% - akcent 1 3 5 3 2 2 4" xfId="1503"/>
    <cellStyle name="20% - akcent 1 3 5 3 2 3" xfId="1504"/>
    <cellStyle name="20% - akcent 1 3 5 3 2 3 2" xfId="1505"/>
    <cellStyle name="20% - akcent 1 3 5 3 2 4" xfId="1506"/>
    <cellStyle name="20% - akcent 1 3 5 3 2 4 2" xfId="1507"/>
    <cellStyle name="20% - akcent 1 3 5 3 2 5" xfId="1508"/>
    <cellStyle name="20% - akcent 1 3 5 3 3" xfId="1509"/>
    <cellStyle name="20% - akcent 1 3 5 3 3 2" xfId="1510"/>
    <cellStyle name="20% - akcent 1 3 5 3 3 2 2" xfId="1511"/>
    <cellStyle name="20% - akcent 1 3 5 3 3 2 2 2" xfId="1512"/>
    <cellStyle name="20% - akcent 1 3 5 3 3 2 3" xfId="1513"/>
    <cellStyle name="20% - akcent 1 3 5 3 3 2 3 2" xfId="1514"/>
    <cellStyle name="20% - akcent 1 3 5 3 3 2 4" xfId="1515"/>
    <cellStyle name="20% - akcent 1 3 5 3 3 3" xfId="1516"/>
    <cellStyle name="20% - akcent 1 3 5 3 3 3 2" xfId="1517"/>
    <cellStyle name="20% - akcent 1 3 5 3 3 4" xfId="1518"/>
    <cellStyle name="20% - akcent 1 3 5 3 3 4 2" xfId="1519"/>
    <cellStyle name="20% - akcent 1 3 5 3 3 5" xfId="1520"/>
    <cellStyle name="20% - akcent 1 3 5 3 4" xfId="1521"/>
    <cellStyle name="20% - akcent 1 3 5 3 4 2" xfId="1522"/>
    <cellStyle name="20% - akcent 1 3 5 3 4 2 2" xfId="1523"/>
    <cellStyle name="20% - akcent 1 3 5 3 4 2 2 2" xfId="1524"/>
    <cellStyle name="20% - akcent 1 3 5 3 4 2 3" xfId="1525"/>
    <cellStyle name="20% - akcent 1 3 5 3 4 2 3 2" xfId="1526"/>
    <cellStyle name="20% - akcent 1 3 5 3 4 2 4" xfId="1527"/>
    <cellStyle name="20% - akcent 1 3 5 3 4 3" xfId="1528"/>
    <cellStyle name="20% - akcent 1 3 5 3 4 3 2" xfId="1529"/>
    <cellStyle name="20% - akcent 1 3 5 3 4 4" xfId="1530"/>
    <cellStyle name="20% - akcent 1 3 5 3 4 4 2" xfId="1531"/>
    <cellStyle name="20% - akcent 1 3 5 3 4 5" xfId="1532"/>
    <cellStyle name="20% - akcent 1 3 5 3 5" xfId="1533"/>
    <cellStyle name="20% - akcent 1 3 5 3 5 2" xfId="1534"/>
    <cellStyle name="20% - akcent 1 3 5 3 5 2 2" xfId="1535"/>
    <cellStyle name="20% - akcent 1 3 5 3 5 3" xfId="1536"/>
    <cellStyle name="20% - akcent 1 3 5 3 5 3 2" xfId="1537"/>
    <cellStyle name="20% - akcent 1 3 5 3 5 4" xfId="1538"/>
    <cellStyle name="20% - akcent 1 3 5 3 6" xfId="1539"/>
    <cellStyle name="20% - akcent 1 3 5 3 6 2" xfId="1540"/>
    <cellStyle name="20% - akcent 1 3 5 3 7" xfId="1541"/>
    <cellStyle name="20% - akcent 1 3 5 3 7 2" xfId="1542"/>
    <cellStyle name="20% - akcent 1 3 5 3 8" xfId="1543"/>
    <cellStyle name="20% - akcent 1 3 5 4" xfId="1544"/>
    <cellStyle name="20% - akcent 1 3 5 4 2" xfId="1545"/>
    <cellStyle name="20% - akcent 1 3 5 4 2 2" xfId="1546"/>
    <cellStyle name="20% - akcent 1 3 5 4 2 2 2" xfId="1547"/>
    <cellStyle name="20% - akcent 1 3 5 4 2 3" xfId="1548"/>
    <cellStyle name="20% - akcent 1 3 5 4 2 3 2" xfId="1549"/>
    <cellStyle name="20% - akcent 1 3 5 4 2 4" xfId="1550"/>
    <cellStyle name="20% - akcent 1 3 5 4 3" xfId="1551"/>
    <cellStyle name="20% - akcent 1 3 5 4 3 2" xfId="1552"/>
    <cellStyle name="20% - akcent 1 3 5 4 4" xfId="1553"/>
    <cellStyle name="20% - akcent 1 3 5 4 4 2" xfId="1554"/>
    <cellStyle name="20% - akcent 1 3 5 4 5" xfId="1555"/>
    <cellStyle name="20% - akcent 1 3 5 5" xfId="1556"/>
    <cellStyle name="20% - akcent 1 3 5 5 2" xfId="1557"/>
    <cellStyle name="20% - akcent 1 3 5 5 2 2" xfId="1558"/>
    <cellStyle name="20% - akcent 1 3 5 5 2 2 2" xfId="1559"/>
    <cellStyle name="20% - akcent 1 3 5 5 2 3" xfId="1560"/>
    <cellStyle name="20% - akcent 1 3 5 5 2 3 2" xfId="1561"/>
    <cellStyle name="20% - akcent 1 3 5 5 2 4" xfId="1562"/>
    <cellStyle name="20% - akcent 1 3 5 5 3" xfId="1563"/>
    <cellStyle name="20% - akcent 1 3 5 5 3 2" xfId="1564"/>
    <cellStyle name="20% - akcent 1 3 5 5 4" xfId="1565"/>
    <cellStyle name="20% - akcent 1 3 5 5 4 2" xfId="1566"/>
    <cellStyle name="20% - akcent 1 3 5 5 5" xfId="1567"/>
    <cellStyle name="20% - akcent 1 3 5 6" xfId="1568"/>
    <cellStyle name="20% - akcent 1 3 5 6 2" xfId="1569"/>
    <cellStyle name="20% - akcent 1 3 5 6 2 2" xfId="1570"/>
    <cellStyle name="20% - akcent 1 3 5 6 2 2 2" xfId="1571"/>
    <cellStyle name="20% - akcent 1 3 5 6 2 3" xfId="1572"/>
    <cellStyle name="20% - akcent 1 3 5 6 2 3 2" xfId="1573"/>
    <cellStyle name="20% - akcent 1 3 5 6 2 4" xfId="1574"/>
    <cellStyle name="20% - akcent 1 3 5 6 3" xfId="1575"/>
    <cellStyle name="20% - akcent 1 3 5 6 3 2" xfId="1576"/>
    <cellStyle name="20% - akcent 1 3 5 6 4" xfId="1577"/>
    <cellStyle name="20% - akcent 1 3 5 6 4 2" xfId="1578"/>
    <cellStyle name="20% - akcent 1 3 5 6 5" xfId="1579"/>
    <cellStyle name="20% - akcent 1 3 5 7" xfId="1580"/>
    <cellStyle name="20% - akcent 1 3 5 7 2" xfId="1581"/>
    <cellStyle name="20% - akcent 1 3 5 7 2 2" xfId="1582"/>
    <cellStyle name="20% - akcent 1 3 5 7 3" xfId="1583"/>
    <cellStyle name="20% - akcent 1 3 5 7 3 2" xfId="1584"/>
    <cellStyle name="20% - akcent 1 3 5 7 4" xfId="1585"/>
    <cellStyle name="20% - akcent 1 3 5 8" xfId="1586"/>
    <cellStyle name="20% - akcent 1 3 5 8 2" xfId="1587"/>
    <cellStyle name="20% - akcent 1 3 5 9" xfId="1588"/>
    <cellStyle name="20% - akcent 1 3 5 9 2" xfId="1589"/>
    <cellStyle name="20% - akcent 1 3 6" xfId="1590"/>
    <cellStyle name="20% - akcent 1 3 6 10" xfId="1591"/>
    <cellStyle name="20% - akcent 1 3 6 2" xfId="1592"/>
    <cellStyle name="20% - akcent 1 3 6 2 2" xfId="1593"/>
    <cellStyle name="20% - akcent 1 3 6 2 2 2" xfId="1594"/>
    <cellStyle name="20% - akcent 1 3 6 2 2 2 2" xfId="1595"/>
    <cellStyle name="20% - akcent 1 3 6 2 2 2 2 2" xfId="1596"/>
    <cellStyle name="20% - akcent 1 3 6 2 2 2 3" xfId="1597"/>
    <cellStyle name="20% - akcent 1 3 6 2 2 2 3 2" xfId="1598"/>
    <cellStyle name="20% - akcent 1 3 6 2 2 2 4" xfId="1599"/>
    <cellStyle name="20% - akcent 1 3 6 2 2 3" xfId="1600"/>
    <cellStyle name="20% - akcent 1 3 6 2 2 3 2" xfId="1601"/>
    <cellStyle name="20% - akcent 1 3 6 2 2 4" xfId="1602"/>
    <cellStyle name="20% - akcent 1 3 6 2 2 4 2" xfId="1603"/>
    <cellStyle name="20% - akcent 1 3 6 2 2 5" xfId="1604"/>
    <cellStyle name="20% - akcent 1 3 6 2 3" xfId="1605"/>
    <cellStyle name="20% - akcent 1 3 6 2 3 2" xfId="1606"/>
    <cellStyle name="20% - akcent 1 3 6 2 3 2 2" xfId="1607"/>
    <cellStyle name="20% - akcent 1 3 6 2 3 2 2 2" xfId="1608"/>
    <cellStyle name="20% - akcent 1 3 6 2 3 2 3" xfId="1609"/>
    <cellStyle name="20% - akcent 1 3 6 2 3 2 3 2" xfId="1610"/>
    <cellStyle name="20% - akcent 1 3 6 2 3 2 4" xfId="1611"/>
    <cellStyle name="20% - akcent 1 3 6 2 3 3" xfId="1612"/>
    <cellStyle name="20% - akcent 1 3 6 2 3 3 2" xfId="1613"/>
    <cellStyle name="20% - akcent 1 3 6 2 3 4" xfId="1614"/>
    <cellStyle name="20% - akcent 1 3 6 2 3 4 2" xfId="1615"/>
    <cellStyle name="20% - akcent 1 3 6 2 3 5" xfId="1616"/>
    <cellStyle name="20% - akcent 1 3 6 2 4" xfId="1617"/>
    <cellStyle name="20% - akcent 1 3 6 2 4 2" xfId="1618"/>
    <cellStyle name="20% - akcent 1 3 6 2 4 2 2" xfId="1619"/>
    <cellStyle name="20% - akcent 1 3 6 2 4 2 2 2" xfId="1620"/>
    <cellStyle name="20% - akcent 1 3 6 2 4 2 3" xfId="1621"/>
    <cellStyle name="20% - akcent 1 3 6 2 4 2 3 2" xfId="1622"/>
    <cellStyle name="20% - akcent 1 3 6 2 4 2 4" xfId="1623"/>
    <cellStyle name="20% - akcent 1 3 6 2 4 3" xfId="1624"/>
    <cellStyle name="20% - akcent 1 3 6 2 4 3 2" xfId="1625"/>
    <cellStyle name="20% - akcent 1 3 6 2 4 4" xfId="1626"/>
    <cellStyle name="20% - akcent 1 3 6 2 4 4 2" xfId="1627"/>
    <cellStyle name="20% - akcent 1 3 6 2 4 5" xfId="1628"/>
    <cellStyle name="20% - akcent 1 3 6 2 5" xfId="1629"/>
    <cellStyle name="20% - akcent 1 3 6 2 5 2" xfId="1630"/>
    <cellStyle name="20% - akcent 1 3 6 2 5 2 2" xfId="1631"/>
    <cellStyle name="20% - akcent 1 3 6 2 5 3" xfId="1632"/>
    <cellStyle name="20% - akcent 1 3 6 2 5 3 2" xfId="1633"/>
    <cellStyle name="20% - akcent 1 3 6 2 5 4" xfId="1634"/>
    <cellStyle name="20% - akcent 1 3 6 2 6" xfId="1635"/>
    <cellStyle name="20% - akcent 1 3 6 2 6 2" xfId="1636"/>
    <cellStyle name="20% - akcent 1 3 6 2 7" xfId="1637"/>
    <cellStyle name="20% - akcent 1 3 6 2 7 2" xfId="1638"/>
    <cellStyle name="20% - akcent 1 3 6 2 8" xfId="1639"/>
    <cellStyle name="20% - akcent 1 3 6 3" xfId="1640"/>
    <cellStyle name="20% - akcent 1 3 6 3 2" xfId="1641"/>
    <cellStyle name="20% - akcent 1 3 6 3 2 2" xfId="1642"/>
    <cellStyle name="20% - akcent 1 3 6 3 2 2 2" xfId="1643"/>
    <cellStyle name="20% - akcent 1 3 6 3 2 2 2 2" xfId="1644"/>
    <cellStyle name="20% - akcent 1 3 6 3 2 2 3" xfId="1645"/>
    <cellStyle name="20% - akcent 1 3 6 3 2 2 3 2" xfId="1646"/>
    <cellStyle name="20% - akcent 1 3 6 3 2 2 4" xfId="1647"/>
    <cellStyle name="20% - akcent 1 3 6 3 2 3" xfId="1648"/>
    <cellStyle name="20% - akcent 1 3 6 3 2 3 2" xfId="1649"/>
    <cellStyle name="20% - akcent 1 3 6 3 2 4" xfId="1650"/>
    <cellStyle name="20% - akcent 1 3 6 3 2 4 2" xfId="1651"/>
    <cellStyle name="20% - akcent 1 3 6 3 2 5" xfId="1652"/>
    <cellStyle name="20% - akcent 1 3 6 3 3" xfId="1653"/>
    <cellStyle name="20% - akcent 1 3 6 3 3 2" xfId="1654"/>
    <cellStyle name="20% - akcent 1 3 6 3 3 2 2" xfId="1655"/>
    <cellStyle name="20% - akcent 1 3 6 3 3 2 2 2" xfId="1656"/>
    <cellStyle name="20% - akcent 1 3 6 3 3 2 3" xfId="1657"/>
    <cellStyle name="20% - akcent 1 3 6 3 3 2 3 2" xfId="1658"/>
    <cellStyle name="20% - akcent 1 3 6 3 3 2 4" xfId="1659"/>
    <cellStyle name="20% - akcent 1 3 6 3 3 3" xfId="1660"/>
    <cellStyle name="20% - akcent 1 3 6 3 3 3 2" xfId="1661"/>
    <cellStyle name="20% - akcent 1 3 6 3 3 4" xfId="1662"/>
    <cellStyle name="20% - akcent 1 3 6 3 3 4 2" xfId="1663"/>
    <cellStyle name="20% - akcent 1 3 6 3 3 5" xfId="1664"/>
    <cellStyle name="20% - akcent 1 3 6 3 4" xfId="1665"/>
    <cellStyle name="20% - akcent 1 3 6 3 4 2" xfId="1666"/>
    <cellStyle name="20% - akcent 1 3 6 3 4 2 2" xfId="1667"/>
    <cellStyle name="20% - akcent 1 3 6 3 4 2 2 2" xfId="1668"/>
    <cellStyle name="20% - akcent 1 3 6 3 4 2 3" xfId="1669"/>
    <cellStyle name="20% - akcent 1 3 6 3 4 2 3 2" xfId="1670"/>
    <cellStyle name="20% - akcent 1 3 6 3 4 2 4" xfId="1671"/>
    <cellStyle name="20% - akcent 1 3 6 3 4 3" xfId="1672"/>
    <cellStyle name="20% - akcent 1 3 6 3 4 3 2" xfId="1673"/>
    <cellStyle name="20% - akcent 1 3 6 3 4 4" xfId="1674"/>
    <cellStyle name="20% - akcent 1 3 6 3 4 4 2" xfId="1675"/>
    <cellStyle name="20% - akcent 1 3 6 3 4 5" xfId="1676"/>
    <cellStyle name="20% - akcent 1 3 6 3 5" xfId="1677"/>
    <cellStyle name="20% - akcent 1 3 6 3 5 2" xfId="1678"/>
    <cellStyle name="20% - akcent 1 3 6 3 5 2 2" xfId="1679"/>
    <cellStyle name="20% - akcent 1 3 6 3 5 3" xfId="1680"/>
    <cellStyle name="20% - akcent 1 3 6 3 5 3 2" xfId="1681"/>
    <cellStyle name="20% - akcent 1 3 6 3 5 4" xfId="1682"/>
    <cellStyle name="20% - akcent 1 3 6 3 6" xfId="1683"/>
    <cellStyle name="20% - akcent 1 3 6 3 6 2" xfId="1684"/>
    <cellStyle name="20% - akcent 1 3 6 3 7" xfId="1685"/>
    <cellStyle name="20% - akcent 1 3 6 3 7 2" xfId="1686"/>
    <cellStyle name="20% - akcent 1 3 6 3 8" xfId="1687"/>
    <cellStyle name="20% - akcent 1 3 6 4" xfId="1688"/>
    <cellStyle name="20% - akcent 1 3 6 4 2" xfId="1689"/>
    <cellStyle name="20% - akcent 1 3 6 4 2 2" xfId="1690"/>
    <cellStyle name="20% - akcent 1 3 6 4 2 2 2" xfId="1691"/>
    <cellStyle name="20% - akcent 1 3 6 4 2 3" xfId="1692"/>
    <cellStyle name="20% - akcent 1 3 6 4 2 3 2" xfId="1693"/>
    <cellStyle name="20% - akcent 1 3 6 4 2 4" xfId="1694"/>
    <cellStyle name="20% - akcent 1 3 6 4 3" xfId="1695"/>
    <cellStyle name="20% - akcent 1 3 6 4 3 2" xfId="1696"/>
    <cellStyle name="20% - akcent 1 3 6 4 4" xfId="1697"/>
    <cellStyle name="20% - akcent 1 3 6 4 4 2" xfId="1698"/>
    <cellStyle name="20% - akcent 1 3 6 4 5" xfId="1699"/>
    <cellStyle name="20% - akcent 1 3 6 5" xfId="1700"/>
    <cellStyle name="20% - akcent 1 3 6 5 2" xfId="1701"/>
    <cellStyle name="20% - akcent 1 3 6 5 2 2" xfId="1702"/>
    <cellStyle name="20% - akcent 1 3 6 5 2 2 2" xfId="1703"/>
    <cellStyle name="20% - akcent 1 3 6 5 2 3" xfId="1704"/>
    <cellStyle name="20% - akcent 1 3 6 5 2 3 2" xfId="1705"/>
    <cellStyle name="20% - akcent 1 3 6 5 2 4" xfId="1706"/>
    <cellStyle name="20% - akcent 1 3 6 5 3" xfId="1707"/>
    <cellStyle name="20% - akcent 1 3 6 5 3 2" xfId="1708"/>
    <cellStyle name="20% - akcent 1 3 6 5 4" xfId="1709"/>
    <cellStyle name="20% - akcent 1 3 6 5 4 2" xfId="1710"/>
    <cellStyle name="20% - akcent 1 3 6 5 5" xfId="1711"/>
    <cellStyle name="20% - akcent 1 3 6 6" xfId="1712"/>
    <cellStyle name="20% - akcent 1 3 6 6 2" xfId="1713"/>
    <cellStyle name="20% - akcent 1 3 6 6 2 2" xfId="1714"/>
    <cellStyle name="20% - akcent 1 3 6 6 2 2 2" xfId="1715"/>
    <cellStyle name="20% - akcent 1 3 6 6 2 3" xfId="1716"/>
    <cellStyle name="20% - akcent 1 3 6 6 2 3 2" xfId="1717"/>
    <cellStyle name="20% - akcent 1 3 6 6 2 4" xfId="1718"/>
    <cellStyle name="20% - akcent 1 3 6 6 3" xfId="1719"/>
    <cellStyle name="20% - akcent 1 3 6 6 3 2" xfId="1720"/>
    <cellStyle name="20% - akcent 1 3 6 6 4" xfId="1721"/>
    <cellStyle name="20% - akcent 1 3 6 6 4 2" xfId="1722"/>
    <cellStyle name="20% - akcent 1 3 6 6 5" xfId="1723"/>
    <cellStyle name="20% - akcent 1 3 6 7" xfId="1724"/>
    <cellStyle name="20% - akcent 1 3 6 7 2" xfId="1725"/>
    <cellStyle name="20% - akcent 1 3 6 7 2 2" xfId="1726"/>
    <cellStyle name="20% - akcent 1 3 6 7 3" xfId="1727"/>
    <cellStyle name="20% - akcent 1 3 6 7 3 2" xfId="1728"/>
    <cellStyle name="20% - akcent 1 3 6 7 4" xfId="1729"/>
    <cellStyle name="20% - akcent 1 3 6 8" xfId="1730"/>
    <cellStyle name="20% - akcent 1 3 6 8 2" xfId="1731"/>
    <cellStyle name="20% - akcent 1 3 6 9" xfId="1732"/>
    <cellStyle name="20% - akcent 1 3 6 9 2" xfId="1733"/>
    <cellStyle name="20% - akcent 1 3 7" xfId="1734"/>
    <cellStyle name="20% - akcent 1 3 7 2" xfId="1735"/>
    <cellStyle name="20% - akcent 1 3 7 2 2" xfId="1736"/>
    <cellStyle name="20% - akcent 1 3 7 2 2 2" xfId="1737"/>
    <cellStyle name="20% - akcent 1 3 7 2 2 2 2" xfId="1738"/>
    <cellStyle name="20% - akcent 1 3 7 2 2 2 2 2" xfId="1739"/>
    <cellStyle name="20% - akcent 1 3 7 2 2 2 3" xfId="1740"/>
    <cellStyle name="20% - akcent 1 3 7 2 2 2 3 2" xfId="1741"/>
    <cellStyle name="20% - akcent 1 3 7 2 2 2 4" xfId="1742"/>
    <cellStyle name="20% - akcent 1 3 7 2 2 3" xfId="1743"/>
    <cellStyle name="20% - akcent 1 3 7 2 2 3 2" xfId="1744"/>
    <cellStyle name="20% - akcent 1 3 7 2 2 4" xfId="1745"/>
    <cellStyle name="20% - akcent 1 3 7 2 2 4 2" xfId="1746"/>
    <cellStyle name="20% - akcent 1 3 7 2 2 5" xfId="1747"/>
    <cellStyle name="20% - akcent 1 3 7 2 3" xfId="1748"/>
    <cellStyle name="20% - akcent 1 3 7 2 3 2" xfId="1749"/>
    <cellStyle name="20% - akcent 1 3 7 2 3 2 2" xfId="1750"/>
    <cellStyle name="20% - akcent 1 3 7 2 3 2 2 2" xfId="1751"/>
    <cellStyle name="20% - akcent 1 3 7 2 3 2 3" xfId="1752"/>
    <cellStyle name="20% - akcent 1 3 7 2 3 2 3 2" xfId="1753"/>
    <cellStyle name="20% - akcent 1 3 7 2 3 2 4" xfId="1754"/>
    <cellStyle name="20% - akcent 1 3 7 2 3 3" xfId="1755"/>
    <cellStyle name="20% - akcent 1 3 7 2 3 3 2" xfId="1756"/>
    <cellStyle name="20% - akcent 1 3 7 2 3 4" xfId="1757"/>
    <cellStyle name="20% - akcent 1 3 7 2 3 4 2" xfId="1758"/>
    <cellStyle name="20% - akcent 1 3 7 2 3 5" xfId="1759"/>
    <cellStyle name="20% - akcent 1 3 7 2 4" xfId="1760"/>
    <cellStyle name="20% - akcent 1 3 7 2 4 2" xfId="1761"/>
    <cellStyle name="20% - akcent 1 3 7 2 4 2 2" xfId="1762"/>
    <cellStyle name="20% - akcent 1 3 7 2 4 2 2 2" xfId="1763"/>
    <cellStyle name="20% - akcent 1 3 7 2 4 2 3" xfId="1764"/>
    <cellStyle name="20% - akcent 1 3 7 2 4 2 3 2" xfId="1765"/>
    <cellStyle name="20% - akcent 1 3 7 2 4 2 4" xfId="1766"/>
    <cellStyle name="20% - akcent 1 3 7 2 4 3" xfId="1767"/>
    <cellStyle name="20% - akcent 1 3 7 2 4 3 2" xfId="1768"/>
    <cellStyle name="20% - akcent 1 3 7 2 4 4" xfId="1769"/>
    <cellStyle name="20% - akcent 1 3 7 2 4 4 2" xfId="1770"/>
    <cellStyle name="20% - akcent 1 3 7 2 4 5" xfId="1771"/>
    <cellStyle name="20% - akcent 1 3 7 2 5" xfId="1772"/>
    <cellStyle name="20% - akcent 1 3 7 2 5 2" xfId="1773"/>
    <cellStyle name="20% - akcent 1 3 7 2 5 2 2" xfId="1774"/>
    <cellStyle name="20% - akcent 1 3 7 2 5 3" xfId="1775"/>
    <cellStyle name="20% - akcent 1 3 7 2 5 3 2" xfId="1776"/>
    <cellStyle name="20% - akcent 1 3 7 2 5 4" xfId="1777"/>
    <cellStyle name="20% - akcent 1 3 7 2 6" xfId="1778"/>
    <cellStyle name="20% - akcent 1 3 7 2 6 2" xfId="1779"/>
    <cellStyle name="20% - akcent 1 3 7 2 7" xfId="1780"/>
    <cellStyle name="20% - akcent 1 3 7 2 7 2" xfId="1781"/>
    <cellStyle name="20% - akcent 1 3 7 2 8" xfId="1782"/>
    <cellStyle name="20% - akcent 1 3 7 3" xfId="1783"/>
    <cellStyle name="20% - akcent 1 3 7 3 2" xfId="1784"/>
    <cellStyle name="20% - akcent 1 3 7 3 2 2" xfId="1785"/>
    <cellStyle name="20% - akcent 1 3 7 3 2 2 2" xfId="1786"/>
    <cellStyle name="20% - akcent 1 3 7 3 2 3" xfId="1787"/>
    <cellStyle name="20% - akcent 1 3 7 3 2 3 2" xfId="1788"/>
    <cellStyle name="20% - akcent 1 3 7 3 2 4" xfId="1789"/>
    <cellStyle name="20% - akcent 1 3 7 3 3" xfId="1790"/>
    <cellStyle name="20% - akcent 1 3 7 3 3 2" xfId="1791"/>
    <cellStyle name="20% - akcent 1 3 7 3 4" xfId="1792"/>
    <cellStyle name="20% - akcent 1 3 7 3 4 2" xfId="1793"/>
    <cellStyle name="20% - akcent 1 3 7 3 5" xfId="1794"/>
    <cellStyle name="20% - akcent 1 3 7 4" xfId="1795"/>
    <cellStyle name="20% - akcent 1 3 7 4 2" xfId="1796"/>
    <cellStyle name="20% - akcent 1 3 7 4 2 2" xfId="1797"/>
    <cellStyle name="20% - akcent 1 3 7 4 2 2 2" xfId="1798"/>
    <cellStyle name="20% - akcent 1 3 7 4 2 3" xfId="1799"/>
    <cellStyle name="20% - akcent 1 3 7 4 2 3 2" xfId="1800"/>
    <cellStyle name="20% - akcent 1 3 7 4 2 4" xfId="1801"/>
    <cellStyle name="20% - akcent 1 3 7 4 3" xfId="1802"/>
    <cellStyle name="20% - akcent 1 3 7 4 3 2" xfId="1803"/>
    <cellStyle name="20% - akcent 1 3 7 4 4" xfId="1804"/>
    <cellStyle name="20% - akcent 1 3 7 4 4 2" xfId="1805"/>
    <cellStyle name="20% - akcent 1 3 7 4 5" xfId="1806"/>
    <cellStyle name="20% - akcent 1 3 7 5" xfId="1807"/>
    <cellStyle name="20% - akcent 1 3 7 5 2" xfId="1808"/>
    <cellStyle name="20% - akcent 1 3 7 5 2 2" xfId="1809"/>
    <cellStyle name="20% - akcent 1 3 7 5 2 2 2" xfId="1810"/>
    <cellStyle name="20% - akcent 1 3 7 5 2 3" xfId="1811"/>
    <cellStyle name="20% - akcent 1 3 7 5 2 3 2" xfId="1812"/>
    <cellStyle name="20% - akcent 1 3 7 5 2 4" xfId="1813"/>
    <cellStyle name="20% - akcent 1 3 7 5 3" xfId="1814"/>
    <cellStyle name="20% - akcent 1 3 7 5 3 2" xfId="1815"/>
    <cellStyle name="20% - akcent 1 3 7 5 4" xfId="1816"/>
    <cellStyle name="20% - akcent 1 3 7 5 4 2" xfId="1817"/>
    <cellStyle name="20% - akcent 1 3 7 5 5" xfId="1818"/>
    <cellStyle name="20% - akcent 1 3 7 6" xfId="1819"/>
    <cellStyle name="20% - akcent 1 3 7 6 2" xfId="1820"/>
    <cellStyle name="20% - akcent 1 3 7 6 2 2" xfId="1821"/>
    <cellStyle name="20% - akcent 1 3 7 6 3" xfId="1822"/>
    <cellStyle name="20% - akcent 1 3 7 6 3 2" xfId="1823"/>
    <cellStyle name="20% - akcent 1 3 7 6 4" xfId="1824"/>
    <cellStyle name="20% - akcent 1 3 7 7" xfId="1825"/>
    <cellStyle name="20% - akcent 1 3 7 7 2" xfId="1826"/>
    <cellStyle name="20% - akcent 1 3 7 8" xfId="1827"/>
    <cellStyle name="20% - akcent 1 3 7 8 2" xfId="1828"/>
    <cellStyle name="20% - akcent 1 3 7 9" xfId="1829"/>
    <cellStyle name="20% - akcent 1 3 8" xfId="1830"/>
    <cellStyle name="20% - akcent 1 3 8 2" xfId="1831"/>
    <cellStyle name="20% - akcent 1 3 8 2 2" xfId="1832"/>
    <cellStyle name="20% - akcent 1 3 8 2 2 2" xfId="1833"/>
    <cellStyle name="20% - akcent 1 3 8 2 2 2 2" xfId="1834"/>
    <cellStyle name="20% - akcent 1 3 8 2 2 2 2 2" xfId="1835"/>
    <cellStyle name="20% - akcent 1 3 8 2 2 2 3" xfId="1836"/>
    <cellStyle name="20% - akcent 1 3 8 2 2 2 3 2" xfId="1837"/>
    <cellStyle name="20% - akcent 1 3 8 2 2 2 4" xfId="1838"/>
    <cellStyle name="20% - akcent 1 3 8 2 2 3" xfId="1839"/>
    <cellStyle name="20% - akcent 1 3 8 2 2 3 2" xfId="1840"/>
    <cellStyle name="20% - akcent 1 3 8 2 2 4" xfId="1841"/>
    <cellStyle name="20% - akcent 1 3 8 2 2 4 2" xfId="1842"/>
    <cellStyle name="20% - akcent 1 3 8 2 2 5" xfId="1843"/>
    <cellStyle name="20% - akcent 1 3 8 2 3" xfId="1844"/>
    <cellStyle name="20% - akcent 1 3 8 2 3 2" xfId="1845"/>
    <cellStyle name="20% - akcent 1 3 8 2 3 2 2" xfId="1846"/>
    <cellStyle name="20% - akcent 1 3 8 2 3 2 2 2" xfId="1847"/>
    <cellStyle name="20% - akcent 1 3 8 2 3 2 3" xfId="1848"/>
    <cellStyle name="20% - akcent 1 3 8 2 3 2 3 2" xfId="1849"/>
    <cellStyle name="20% - akcent 1 3 8 2 3 2 4" xfId="1850"/>
    <cellStyle name="20% - akcent 1 3 8 2 3 3" xfId="1851"/>
    <cellStyle name="20% - akcent 1 3 8 2 3 3 2" xfId="1852"/>
    <cellStyle name="20% - akcent 1 3 8 2 3 4" xfId="1853"/>
    <cellStyle name="20% - akcent 1 3 8 2 3 4 2" xfId="1854"/>
    <cellStyle name="20% - akcent 1 3 8 2 3 5" xfId="1855"/>
    <cellStyle name="20% - akcent 1 3 8 2 4" xfId="1856"/>
    <cellStyle name="20% - akcent 1 3 8 2 4 2" xfId="1857"/>
    <cellStyle name="20% - akcent 1 3 8 2 4 2 2" xfId="1858"/>
    <cellStyle name="20% - akcent 1 3 8 2 4 2 2 2" xfId="1859"/>
    <cellStyle name="20% - akcent 1 3 8 2 4 2 3" xfId="1860"/>
    <cellStyle name="20% - akcent 1 3 8 2 4 2 3 2" xfId="1861"/>
    <cellStyle name="20% - akcent 1 3 8 2 4 2 4" xfId="1862"/>
    <cellStyle name="20% - akcent 1 3 8 2 4 3" xfId="1863"/>
    <cellStyle name="20% - akcent 1 3 8 2 4 3 2" xfId="1864"/>
    <cellStyle name="20% - akcent 1 3 8 2 4 4" xfId="1865"/>
    <cellStyle name="20% - akcent 1 3 8 2 4 4 2" xfId="1866"/>
    <cellStyle name="20% - akcent 1 3 8 2 4 5" xfId="1867"/>
    <cellStyle name="20% - akcent 1 3 8 2 5" xfId="1868"/>
    <cellStyle name="20% - akcent 1 3 8 2 5 2" xfId="1869"/>
    <cellStyle name="20% - akcent 1 3 8 2 5 2 2" xfId="1870"/>
    <cellStyle name="20% - akcent 1 3 8 2 5 3" xfId="1871"/>
    <cellStyle name="20% - akcent 1 3 8 2 5 3 2" xfId="1872"/>
    <cellStyle name="20% - akcent 1 3 8 2 5 4" xfId="1873"/>
    <cellStyle name="20% - akcent 1 3 8 2 6" xfId="1874"/>
    <cellStyle name="20% - akcent 1 3 8 2 6 2" xfId="1875"/>
    <cellStyle name="20% - akcent 1 3 8 2 7" xfId="1876"/>
    <cellStyle name="20% - akcent 1 3 8 2 7 2" xfId="1877"/>
    <cellStyle name="20% - akcent 1 3 8 2 8" xfId="1878"/>
    <cellStyle name="20% - akcent 1 3 8 3" xfId="1879"/>
    <cellStyle name="20% - akcent 1 3 8 3 2" xfId="1880"/>
    <cellStyle name="20% - akcent 1 3 8 3 2 2" xfId="1881"/>
    <cellStyle name="20% - akcent 1 3 8 3 2 2 2" xfId="1882"/>
    <cellStyle name="20% - akcent 1 3 8 3 2 3" xfId="1883"/>
    <cellStyle name="20% - akcent 1 3 8 3 2 3 2" xfId="1884"/>
    <cellStyle name="20% - akcent 1 3 8 3 2 4" xfId="1885"/>
    <cellStyle name="20% - akcent 1 3 8 3 3" xfId="1886"/>
    <cellStyle name="20% - akcent 1 3 8 3 3 2" xfId="1887"/>
    <cellStyle name="20% - akcent 1 3 8 3 4" xfId="1888"/>
    <cellStyle name="20% - akcent 1 3 8 3 4 2" xfId="1889"/>
    <cellStyle name="20% - akcent 1 3 8 3 5" xfId="1890"/>
    <cellStyle name="20% - akcent 1 3 8 4" xfId="1891"/>
    <cellStyle name="20% - akcent 1 3 8 4 2" xfId="1892"/>
    <cellStyle name="20% - akcent 1 3 8 4 2 2" xfId="1893"/>
    <cellStyle name="20% - akcent 1 3 8 4 2 2 2" xfId="1894"/>
    <cellStyle name="20% - akcent 1 3 8 4 2 3" xfId="1895"/>
    <cellStyle name="20% - akcent 1 3 8 4 2 3 2" xfId="1896"/>
    <cellStyle name="20% - akcent 1 3 8 4 2 4" xfId="1897"/>
    <cellStyle name="20% - akcent 1 3 8 4 3" xfId="1898"/>
    <cellStyle name="20% - akcent 1 3 8 4 3 2" xfId="1899"/>
    <cellStyle name="20% - akcent 1 3 8 4 4" xfId="1900"/>
    <cellStyle name="20% - akcent 1 3 8 4 4 2" xfId="1901"/>
    <cellStyle name="20% - akcent 1 3 8 4 5" xfId="1902"/>
    <cellStyle name="20% - akcent 1 3 8 5" xfId="1903"/>
    <cellStyle name="20% - akcent 1 3 8 5 2" xfId="1904"/>
    <cellStyle name="20% - akcent 1 3 8 5 2 2" xfId="1905"/>
    <cellStyle name="20% - akcent 1 3 8 5 2 2 2" xfId="1906"/>
    <cellStyle name="20% - akcent 1 3 8 5 2 3" xfId="1907"/>
    <cellStyle name="20% - akcent 1 3 8 5 2 3 2" xfId="1908"/>
    <cellStyle name="20% - akcent 1 3 8 5 2 4" xfId="1909"/>
    <cellStyle name="20% - akcent 1 3 8 5 3" xfId="1910"/>
    <cellStyle name="20% - akcent 1 3 8 5 3 2" xfId="1911"/>
    <cellStyle name="20% - akcent 1 3 8 5 4" xfId="1912"/>
    <cellStyle name="20% - akcent 1 3 8 5 4 2" xfId="1913"/>
    <cellStyle name="20% - akcent 1 3 8 5 5" xfId="1914"/>
    <cellStyle name="20% - akcent 1 3 8 6" xfId="1915"/>
    <cellStyle name="20% - akcent 1 3 8 6 2" xfId="1916"/>
    <cellStyle name="20% - akcent 1 3 8 6 2 2" xfId="1917"/>
    <cellStyle name="20% - akcent 1 3 8 6 3" xfId="1918"/>
    <cellStyle name="20% - akcent 1 3 8 6 3 2" xfId="1919"/>
    <cellStyle name="20% - akcent 1 3 8 6 4" xfId="1920"/>
    <cellStyle name="20% - akcent 1 3 8 7" xfId="1921"/>
    <cellStyle name="20% - akcent 1 3 8 7 2" xfId="1922"/>
    <cellStyle name="20% - akcent 1 3 8 8" xfId="1923"/>
    <cellStyle name="20% - akcent 1 3 8 8 2" xfId="1924"/>
    <cellStyle name="20% - akcent 1 3 8 9" xfId="1925"/>
    <cellStyle name="20% - akcent 1 3 9" xfId="1926"/>
    <cellStyle name="20% - akcent 1 3 9 2" xfId="1927"/>
    <cellStyle name="20% - akcent 1 3 9 2 2" xfId="1928"/>
    <cellStyle name="20% - akcent 1 3 9 2 2 2" xfId="1929"/>
    <cellStyle name="20% - akcent 1 3 9 2 2 2 2" xfId="1930"/>
    <cellStyle name="20% - akcent 1 3 9 2 2 3" xfId="1931"/>
    <cellStyle name="20% - akcent 1 3 9 2 2 3 2" xfId="1932"/>
    <cellStyle name="20% - akcent 1 3 9 2 2 4" xfId="1933"/>
    <cellStyle name="20% - akcent 1 3 9 2 3" xfId="1934"/>
    <cellStyle name="20% - akcent 1 3 9 2 3 2" xfId="1935"/>
    <cellStyle name="20% - akcent 1 3 9 2 4" xfId="1936"/>
    <cellStyle name="20% - akcent 1 3 9 2 4 2" xfId="1937"/>
    <cellStyle name="20% - akcent 1 3 9 2 5" xfId="1938"/>
    <cellStyle name="20% - akcent 1 3 9 3" xfId="1939"/>
    <cellStyle name="20% - akcent 1 3 9 3 2" xfId="1940"/>
    <cellStyle name="20% - akcent 1 3 9 3 2 2" xfId="1941"/>
    <cellStyle name="20% - akcent 1 3 9 3 2 2 2" xfId="1942"/>
    <cellStyle name="20% - akcent 1 3 9 3 2 3" xfId="1943"/>
    <cellStyle name="20% - akcent 1 3 9 3 2 3 2" xfId="1944"/>
    <cellStyle name="20% - akcent 1 3 9 3 2 4" xfId="1945"/>
    <cellStyle name="20% - akcent 1 3 9 3 3" xfId="1946"/>
    <cellStyle name="20% - akcent 1 3 9 3 3 2" xfId="1947"/>
    <cellStyle name="20% - akcent 1 3 9 3 4" xfId="1948"/>
    <cellStyle name="20% - akcent 1 3 9 3 4 2" xfId="1949"/>
    <cellStyle name="20% - akcent 1 3 9 3 5" xfId="1950"/>
    <cellStyle name="20% - akcent 1 3 9 4" xfId="1951"/>
    <cellStyle name="20% - akcent 1 3 9 4 2" xfId="1952"/>
    <cellStyle name="20% - akcent 1 3 9 4 2 2" xfId="1953"/>
    <cellStyle name="20% - akcent 1 3 9 4 2 2 2" xfId="1954"/>
    <cellStyle name="20% - akcent 1 3 9 4 2 3" xfId="1955"/>
    <cellStyle name="20% - akcent 1 3 9 4 2 3 2" xfId="1956"/>
    <cellStyle name="20% - akcent 1 3 9 4 2 4" xfId="1957"/>
    <cellStyle name="20% - akcent 1 3 9 4 3" xfId="1958"/>
    <cellStyle name="20% - akcent 1 3 9 4 3 2" xfId="1959"/>
    <cellStyle name="20% - akcent 1 3 9 4 4" xfId="1960"/>
    <cellStyle name="20% - akcent 1 3 9 4 4 2" xfId="1961"/>
    <cellStyle name="20% - akcent 1 3 9 4 5" xfId="1962"/>
    <cellStyle name="20% - akcent 1 3 9 5" xfId="1963"/>
    <cellStyle name="20% - akcent 1 3 9 5 2" xfId="1964"/>
    <cellStyle name="20% - akcent 1 3 9 5 2 2" xfId="1965"/>
    <cellStyle name="20% - akcent 1 3 9 5 3" xfId="1966"/>
    <cellStyle name="20% - akcent 1 3 9 5 3 2" xfId="1967"/>
    <cellStyle name="20% - akcent 1 3 9 5 4" xfId="1968"/>
    <cellStyle name="20% - akcent 1 3 9 6" xfId="1969"/>
    <cellStyle name="20% - akcent 1 3 9 6 2" xfId="1970"/>
    <cellStyle name="20% - akcent 1 3 9 7" xfId="1971"/>
    <cellStyle name="20% - akcent 1 3 9 7 2" xfId="1972"/>
    <cellStyle name="20% - akcent 1 3 9 8" xfId="1973"/>
    <cellStyle name="20% - akcent 1 4" xfId="1974"/>
    <cellStyle name="20% - akcent 1 5" xfId="1975"/>
    <cellStyle name="20% - akcent 1 6" xfId="1976"/>
    <cellStyle name="20% - akcent 2 2" xfId="1977"/>
    <cellStyle name="20% - akcent 2 2 2" xfId="1978"/>
    <cellStyle name="20% - akcent 2 2 3" xfId="1979"/>
    <cellStyle name="20% - akcent 2 2 4" xfId="22005"/>
    <cellStyle name="20% - akcent 2 3" xfId="1980"/>
    <cellStyle name="20% - akcent 2 3 10" xfId="1981"/>
    <cellStyle name="20% - akcent 2 3 10 2" xfId="1982"/>
    <cellStyle name="20% - akcent 2 3 10 2 2" xfId="1983"/>
    <cellStyle name="20% - akcent 2 3 10 2 2 2" xfId="1984"/>
    <cellStyle name="20% - akcent 2 3 10 2 2 2 2" xfId="1985"/>
    <cellStyle name="20% - akcent 2 3 10 2 2 3" xfId="1986"/>
    <cellStyle name="20% - akcent 2 3 10 2 2 3 2" xfId="1987"/>
    <cellStyle name="20% - akcent 2 3 10 2 2 4" xfId="1988"/>
    <cellStyle name="20% - akcent 2 3 10 2 3" xfId="1989"/>
    <cellStyle name="20% - akcent 2 3 10 2 3 2" xfId="1990"/>
    <cellStyle name="20% - akcent 2 3 10 2 4" xfId="1991"/>
    <cellStyle name="20% - akcent 2 3 10 2 4 2" xfId="1992"/>
    <cellStyle name="20% - akcent 2 3 10 2 5" xfId="1993"/>
    <cellStyle name="20% - akcent 2 3 10 3" xfId="1994"/>
    <cellStyle name="20% - akcent 2 3 10 3 2" xfId="1995"/>
    <cellStyle name="20% - akcent 2 3 10 3 2 2" xfId="1996"/>
    <cellStyle name="20% - akcent 2 3 10 3 3" xfId="1997"/>
    <cellStyle name="20% - akcent 2 3 10 3 3 2" xfId="1998"/>
    <cellStyle name="20% - akcent 2 3 10 3 4" xfId="1999"/>
    <cellStyle name="20% - akcent 2 3 10 4" xfId="2000"/>
    <cellStyle name="20% - akcent 2 3 10 4 2" xfId="2001"/>
    <cellStyle name="20% - akcent 2 3 10 5" xfId="2002"/>
    <cellStyle name="20% - akcent 2 3 10 5 2" xfId="2003"/>
    <cellStyle name="20% - akcent 2 3 10 6" xfId="2004"/>
    <cellStyle name="20% - akcent 2 3 11" xfId="2005"/>
    <cellStyle name="20% - akcent 2 3 11 2" xfId="2006"/>
    <cellStyle name="20% - akcent 2 3 11 2 2" xfId="2007"/>
    <cellStyle name="20% - akcent 2 3 11 2 2 2" xfId="2008"/>
    <cellStyle name="20% - akcent 2 3 11 2 3" xfId="2009"/>
    <cellStyle name="20% - akcent 2 3 11 2 3 2" xfId="2010"/>
    <cellStyle name="20% - akcent 2 3 11 2 4" xfId="2011"/>
    <cellStyle name="20% - akcent 2 3 11 3" xfId="2012"/>
    <cellStyle name="20% - akcent 2 3 11 3 2" xfId="2013"/>
    <cellStyle name="20% - akcent 2 3 11 4" xfId="2014"/>
    <cellStyle name="20% - akcent 2 3 11 4 2" xfId="2015"/>
    <cellStyle name="20% - akcent 2 3 11 5" xfId="2016"/>
    <cellStyle name="20% - akcent 2 3 12" xfId="2017"/>
    <cellStyle name="20% - akcent 2 3 12 2" xfId="2018"/>
    <cellStyle name="20% - akcent 2 3 12 2 2" xfId="2019"/>
    <cellStyle name="20% - akcent 2 3 12 2 2 2" xfId="2020"/>
    <cellStyle name="20% - akcent 2 3 12 2 3" xfId="2021"/>
    <cellStyle name="20% - akcent 2 3 12 2 3 2" xfId="2022"/>
    <cellStyle name="20% - akcent 2 3 12 2 4" xfId="2023"/>
    <cellStyle name="20% - akcent 2 3 12 3" xfId="2024"/>
    <cellStyle name="20% - akcent 2 3 12 3 2" xfId="2025"/>
    <cellStyle name="20% - akcent 2 3 12 4" xfId="2026"/>
    <cellStyle name="20% - akcent 2 3 12 4 2" xfId="2027"/>
    <cellStyle name="20% - akcent 2 3 12 5" xfId="2028"/>
    <cellStyle name="20% - akcent 2 3 13" xfId="2029"/>
    <cellStyle name="20% - akcent 2 3 13 2" xfId="2030"/>
    <cellStyle name="20% - akcent 2 3 13 2 2" xfId="2031"/>
    <cellStyle name="20% - akcent 2 3 13 2 2 2" xfId="2032"/>
    <cellStyle name="20% - akcent 2 3 13 2 3" xfId="2033"/>
    <cellStyle name="20% - akcent 2 3 13 2 3 2" xfId="2034"/>
    <cellStyle name="20% - akcent 2 3 13 2 4" xfId="2035"/>
    <cellStyle name="20% - akcent 2 3 13 3" xfId="2036"/>
    <cellStyle name="20% - akcent 2 3 13 3 2" xfId="2037"/>
    <cellStyle name="20% - akcent 2 3 13 4" xfId="2038"/>
    <cellStyle name="20% - akcent 2 3 13 4 2" xfId="2039"/>
    <cellStyle name="20% - akcent 2 3 13 5" xfId="2040"/>
    <cellStyle name="20% - akcent 2 3 14" xfId="2041"/>
    <cellStyle name="20% - akcent 2 3 14 2" xfId="2042"/>
    <cellStyle name="20% - akcent 2 3 14 2 2" xfId="2043"/>
    <cellStyle name="20% - akcent 2 3 14 3" xfId="2044"/>
    <cellStyle name="20% - akcent 2 3 14 3 2" xfId="2045"/>
    <cellStyle name="20% - akcent 2 3 14 4" xfId="2046"/>
    <cellStyle name="20% - akcent 2 3 15" xfId="2047"/>
    <cellStyle name="20% - akcent 2 3 15 2" xfId="2048"/>
    <cellStyle name="20% - akcent 2 3 15 2 2" xfId="2049"/>
    <cellStyle name="20% - akcent 2 3 15 3" xfId="2050"/>
    <cellStyle name="20% - akcent 2 3 15 3 2" xfId="2051"/>
    <cellStyle name="20% - akcent 2 3 15 4" xfId="2052"/>
    <cellStyle name="20% - akcent 2 3 16" xfId="2053"/>
    <cellStyle name="20% - akcent 2 3 16 2" xfId="2054"/>
    <cellStyle name="20% - akcent 2 3 17" xfId="2055"/>
    <cellStyle name="20% - akcent 2 3 17 2" xfId="2056"/>
    <cellStyle name="20% - akcent 2 3 18" xfId="2057"/>
    <cellStyle name="20% - akcent 2 3 18 2" xfId="2058"/>
    <cellStyle name="20% - akcent 2 3 19" xfId="2059"/>
    <cellStyle name="20% - akcent 2 3 2" xfId="2060"/>
    <cellStyle name="20% - akcent 2 3 2 10" xfId="2061"/>
    <cellStyle name="20% - akcent 2 3 2 10 2" xfId="2062"/>
    <cellStyle name="20% - akcent 2 3 2 10 2 2" xfId="2063"/>
    <cellStyle name="20% - akcent 2 3 2 10 2 2 2" xfId="2064"/>
    <cellStyle name="20% - akcent 2 3 2 10 2 3" xfId="2065"/>
    <cellStyle name="20% - akcent 2 3 2 10 2 3 2" xfId="2066"/>
    <cellStyle name="20% - akcent 2 3 2 10 2 4" xfId="2067"/>
    <cellStyle name="20% - akcent 2 3 2 10 3" xfId="2068"/>
    <cellStyle name="20% - akcent 2 3 2 10 3 2" xfId="2069"/>
    <cellStyle name="20% - akcent 2 3 2 10 4" xfId="2070"/>
    <cellStyle name="20% - akcent 2 3 2 10 4 2" xfId="2071"/>
    <cellStyle name="20% - akcent 2 3 2 10 5" xfId="2072"/>
    <cellStyle name="20% - akcent 2 3 2 11" xfId="2073"/>
    <cellStyle name="20% - akcent 2 3 2 11 2" xfId="2074"/>
    <cellStyle name="20% - akcent 2 3 2 11 2 2" xfId="2075"/>
    <cellStyle name="20% - akcent 2 3 2 11 3" xfId="2076"/>
    <cellStyle name="20% - akcent 2 3 2 11 3 2" xfId="2077"/>
    <cellStyle name="20% - akcent 2 3 2 11 4" xfId="2078"/>
    <cellStyle name="20% - akcent 2 3 2 12" xfId="2079"/>
    <cellStyle name="20% - akcent 2 3 2 12 2" xfId="2080"/>
    <cellStyle name="20% - akcent 2 3 2 12 2 2" xfId="2081"/>
    <cellStyle name="20% - akcent 2 3 2 12 3" xfId="2082"/>
    <cellStyle name="20% - akcent 2 3 2 12 3 2" xfId="2083"/>
    <cellStyle name="20% - akcent 2 3 2 12 4" xfId="2084"/>
    <cellStyle name="20% - akcent 2 3 2 13" xfId="2085"/>
    <cellStyle name="20% - akcent 2 3 2 13 2" xfId="2086"/>
    <cellStyle name="20% - akcent 2 3 2 14" xfId="2087"/>
    <cellStyle name="20% - akcent 2 3 2 14 2" xfId="2088"/>
    <cellStyle name="20% - akcent 2 3 2 15" xfId="2089"/>
    <cellStyle name="20% - akcent 2 3 2 15 2" xfId="2090"/>
    <cellStyle name="20% - akcent 2 3 2 16" xfId="2091"/>
    <cellStyle name="20% - akcent 2 3 2 2" xfId="2092"/>
    <cellStyle name="20% - akcent 2 3 2 2 10" xfId="2093"/>
    <cellStyle name="20% - akcent 2 3 2 2 10 2" xfId="2094"/>
    <cellStyle name="20% - akcent 2 3 2 2 11" xfId="2095"/>
    <cellStyle name="20% - akcent 2 3 2 2 11 2" xfId="2096"/>
    <cellStyle name="20% - akcent 2 3 2 2 12" xfId="2097"/>
    <cellStyle name="20% - akcent 2 3 2 2 2" xfId="2098"/>
    <cellStyle name="20% - akcent 2 3 2 2 2 10" xfId="2099"/>
    <cellStyle name="20% - akcent 2 3 2 2 2 2" xfId="2100"/>
    <cellStyle name="20% - akcent 2 3 2 2 2 2 2" xfId="2101"/>
    <cellStyle name="20% - akcent 2 3 2 2 2 2 2 2" xfId="2102"/>
    <cellStyle name="20% - akcent 2 3 2 2 2 2 2 2 2" xfId="2103"/>
    <cellStyle name="20% - akcent 2 3 2 2 2 2 2 2 2 2" xfId="2104"/>
    <cellStyle name="20% - akcent 2 3 2 2 2 2 2 2 3" xfId="2105"/>
    <cellStyle name="20% - akcent 2 3 2 2 2 2 2 2 3 2" xfId="2106"/>
    <cellStyle name="20% - akcent 2 3 2 2 2 2 2 2 4" xfId="2107"/>
    <cellStyle name="20% - akcent 2 3 2 2 2 2 2 3" xfId="2108"/>
    <cellStyle name="20% - akcent 2 3 2 2 2 2 2 3 2" xfId="2109"/>
    <cellStyle name="20% - akcent 2 3 2 2 2 2 2 4" xfId="2110"/>
    <cellStyle name="20% - akcent 2 3 2 2 2 2 2 4 2" xfId="2111"/>
    <cellStyle name="20% - akcent 2 3 2 2 2 2 2 5" xfId="2112"/>
    <cellStyle name="20% - akcent 2 3 2 2 2 2 3" xfId="2113"/>
    <cellStyle name="20% - akcent 2 3 2 2 2 2 3 2" xfId="2114"/>
    <cellStyle name="20% - akcent 2 3 2 2 2 2 3 2 2" xfId="2115"/>
    <cellStyle name="20% - akcent 2 3 2 2 2 2 3 2 2 2" xfId="2116"/>
    <cellStyle name="20% - akcent 2 3 2 2 2 2 3 2 3" xfId="2117"/>
    <cellStyle name="20% - akcent 2 3 2 2 2 2 3 2 3 2" xfId="2118"/>
    <cellStyle name="20% - akcent 2 3 2 2 2 2 3 2 4" xfId="2119"/>
    <cellStyle name="20% - akcent 2 3 2 2 2 2 3 3" xfId="2120"/>
    <cellStyle name="20% - akcent 2 3 2 2 2 2 3 3 2" xfId="2121"/>
    <cellStyle name="20% - akcent 2 3 2 2 2 2 3 4" xfId="2122"/>
    <cellStyle name="20% - akcent 2 3 2 2 2 2 3 4 2" xfId="2123"/>
    <cellStyle name="20% - akcent 2 3 2 2 2 2 3 5" xfId="2124"/>
    <cellStyle name="20% - akcent 2 3 2 2 2 2 4" xfId="2125"/>
    <cellStyle name="20% - akcent 2 3 2 2 2 2 4 2" xfId="2126"/>
    <cellStyle name="20% - akcent 2 3 2 2 2 2 4 2 2" xfId="2127"/>
    <cellStyle name="20% - akcent 2 3 2 2 2 2 4 2 2 2" xfId="2128"/>
    <cellStyle name="20% - akcent 2 3 2 2 2 2 4 2 3" xfId="2129"/>
    <cellStyle name="20% - akcent 2 3 2 2 2 2 4 2 3 2" xfId="2130"/>
    <cellStyle name="20% - akcent 2 3 2 2 2 2 4 2 4" xfId="2131"/>
    <cellStyle name="20% - akcent 2 3 2 2 2 2 4 3" xfId="2132"/>
    <cellStyle name="20% - akcent 2 3 2 2 2 2 4 3 2" xfId="2133"/>
    <cellStyle name="20% - akcent 2 3 2 2 2 2 4 4" xfId="2134"/>
    <cellStyle name="20% - akcent 2 3 2 2 2 2 4 4 2" xfId="2135"/>
    <cellStyle name="20% - akcent 2 3 2 2 2 2 4 5" xfId="2136"/>
    <cellStyle name="20% - akcent 2 3 2 2 2 2 5" xfId="2137"/>
    <cellStyle name="20% - akcent 2 3 2 2 2 2 5 2" xfId="2138"/>
    <cellStyle name="20% - akcent 2 3 2 2 2 2 5 2 2" xfId="2139"/>
    <cellStyle name="20% - akcent 2 3 2 2 2 2 5 3" xfId="2140"/>
    <cellStyle name="20% - akcent 2 3 2 2 2 2 5 3 2" xfId="2141"/>
    <cellStyle name="20% - akcent 2 3 2 2 2 2 5 4" xfId="2142"/>
    <cellStyle name="20% - akcent 2 3 2 2 2 2 6" xfId="2143"/>
    <cellStyle name="20% - akcent 2 3 2 2 2 2 6 2" xfId="2144"/>
    <cellStyle name="20% - akcent 2 3 2 2 2 2 7" xfId="2145"/>
    <cellStyle name="20% - akcent 2 3 2 2 2 2 7 2" xfId="2146"/>
    <cellStyle name="20% - akcent 2 3 2 2 2 2 8" xfId="2147"/>
    <cellStyle name="20% - akcent 2 3 2 2 2 3" xfId="2148"/>
    <cellStyle name="20% - akcent 2 3 2 2 2 3 2" xfId="2149"/>
    <cellStyle name="20% - akcent 2 3 2 2 2 3 2 2" xfId="2150"/>
    <cellStyle name="20% - akcent 2 3 2 2 2 3 2 2 2" xfId="2151"/>
    <cellStyle name="20% - akcent 2 3 2 2 2 3 2 2 2 2" xfId="2152"/>
    <cellStyle name="20% - akcent 2 3 2 2 2 3 2 2 3" xfId="2153"/>
    <cellStyle name="20% - akcent 2 3 2 2 2 3 2 2 3 2" xfId="2154"/>
    <cellStyle name="20% - akcent 2 3 2 2 2 3 2 2 4" xfId="2155"/>
    <cellStyle name="20% - akcent 2 3 2 2 2 3 2 3" xfId="2156"/>
    <cellStyle name="20% - akcent 2 3 2 2 2 3 2 3 2" xfId="2157"/>
    <cellStyle name="20% - akcent 2 3 2 2 2 3 2 4" xfId="2158"/>
    <cellStyle name="20% - akcent 2 3 2 2 2 3 2 4 2" xfId="2159"/>
    <cellStyle name="20% - akcent 2 3 2 2 2 3 2 5" xfId="2160"/>
    <cellStyle name="20% - akcent 2 3 2 2 2 3 3" xfId="2161"/>
    <cellStyle name="20% - akcent 2 3 2 2 2 3 3 2" xfId="2162"/>
    <cellStyle name="20% - akcent 2 3 2 2 2 3 3 2 2" xfId="2163"/>
    <cellStyle name="20% - akcent 2 3 2 2 2 3 3 2 2 2" xfId="2164"/>
    <cellStyle name="20% - akcent 2 3 2 2 2 3 3 2 3" xfId="2165"/>
    <cellStyle name="20% - akcent 2 3 2 2 2 3 3 2 3 2" xfId="2166"/>
    <cellStyle name="20% - akcent 2 3 2 2 2 3 3 2 4" xfId="2167"/>
    <cellStyle name="20% - akcent 2 3 2 2 2 3 3 3" xfId="2168"/>
    <cellStyle name="20% - akcent 2 3 2 2 2 3 3 3 2" xfId="2169"/>
    <cellStyle name="20% - akcent 2 3 2 2 2 3 3 4" xfId="2170"/>
    <cellStyle name="20% - akcent 2 3 2 2 2 3 3 4 2" xfId="2171"/>
    <cellStyle name="20% - akcent 2 3 2 2 2 3 3 5" xfId="2172"/>
    <cellStyle name="20% - akcent 2 3 2 2 2 3 4" xfId="2173"/>
    <cellStyle name="20% - akcent 2 3 2 2 2 3 4 2" xfId="2174"/>
    <cellStyle name="20% - akcent 2 3 2 2 2 3 4 2 2" xfId="2175"/>
    <cellStyle name="20% - akcent 2 3 2 2 2 3 4 2 2 2" xfId="2176"/>
    <cellStyle name="20% - akcent 2 3 2 2 2 3 4 2 3" xfId="2177"/>
    <cellStyle name="20% - akcent 2 3 2 2 2 3 4 2 3 2" xfId="2178"/>
    <cellStyle name="20% - akcent 2 3 2 2 2 3 4 2 4" xfId="2179"/>
    <cellStyle name="20% - akcent 2 3 2 2 2 3 4 3" xfId="2180"/>
    <cellStyle name="20% - akcent 2 3 2 2 2 3 4 3 2" xfId="2181"/>
    <cellStyle name="20% - akcent 2 3 2 2 2 3 4 4" xfId="2182"/>
    <cellStyle name="20% - akcent 2 3 2 2 2 3 4 4 2" xfId="2183"/>
    <cellStyle name="20% - akcent 2 3 2 2 2 3 4 5" xfId="2184"/>
    <cellStyle name="20% - akcent 2 3 2 2 2 3 5" xfId="2185"/>
    <cellStyle name="20% - akcent 2 3 2 2 2 3 5 2" xfId="2186"/>
    <cellStyle name="20% - akcent 2 3 2 2 2 3 5 2 2" xfId="2187"/>
    <cellStyle name="20% - akcent 2 3 2 2 2 3 5 3" xfId="2188"/>
    <cellStyle name="20% - akcent 2 3 2 2 2 3 5 3 2" xfId="2189"/>
    <cellStyle name="20% - akcent 2 3 2 2 2 3 5 4" xfId="2190"/>
    <cellStyle name="20% - akcent 2 3 2 2 2 3 6" xfId="2191"/>
    <cellStyle name="20% - akcent 2 3 2 2 2 3 6 2" xfId="2192"/>
    <cellStyle name="20% - akcent 2 3 2 2 2 3 7" xfId="2193"/>
    <cellStyle name="20% - akcent 2 3 2 2 2 3 7 2" xfId="2194"/>
    <cellStyle name="20% - akcent 2 3 2 2 2 3 8" xfId="2195"/>
    <cellStyle name="20% - akcent 2 3 2 2 2 4" xfId="2196"/>
    <cellStyle name="20% - akcent 2 3 2 2 2 4 2" xfId="2197"/>
    <cellStyle name="20% - akcent 2 3 2 2 2 4 2 2" xfId="2198"/>
    <cellStyle name="20% - akcent 2 3 2 2 2 4 2 2 2" xfId="2199"/>
    <cellStyle name="20% - akcent 2 3 2 2 2 4 2 3" xfId="2200"/>
    <cellStyle name="20% - akcent 2 3 2 2 2 4 2 3 2" xfId="2201"/>
    <cellStyle name="20% - akcent 2 3 2 2 2 4 2 4" xfId="2202"/>
    <cellStyle name="20% - akcent 2 3 2 2 2 4 3" xfId="2203"/>
    <cellStyle name="20% - akcent 2 3 2 2 2 4 3 2" xfId="2204"/>
    <cellStyle name="20% - akcent 2 3 2 2 2 4 4" xfId="2205"/>
    <cellStyle name="20% - akcent 2 3 2 2 2 4 4 2" xfId="2206"/>
    <cellStyle name="20% - akcent 2 3 2 2 2 4 5" xfId="2207"/>
    <cellStyle name="20% - akcent 2 3 2 2 2 5" xfId="2208"/>
    <cellStyle name="20% - akcent 2 3 2 2 2 5 2" xfId="2209"/>
    <cellStyle name="20% - akcent 2 3 2 2 2 5 2 2" xfId="2210"/>
    <cellStyle name="20% - akcent 2 3 2 2 2 5 2 2 2" xfId="2211"/>
    <cellStyle name="20% - akcent 2 3 2 2 2 5 2 3" xfId="2212"/>
    <cellStyle name="20% - akcent 2 3 2 2 2 5 2 3 2" xfId="2213"/>
    <cellStyle name="20% - akcent 2 3 2 2 2 5 2 4" xfId="2214"/>
    <cellStyle name="20% - akcent 2 3 2 2 2 5 3" xfId="2215"/>
    <cellStyle name="20% - akcent 2 3 2 2 2 5 3 2" xfId="2216"/>
    <cellStyle name="20% - akcent 2 3 2 2 2 5 4" xfId="2217"/>
    <cellStyle name="20% - akcent 2 3 2 2 2 5 4 2" xfId="2218"/>
    <cellStyle name="20% - akcent 2 3 2 2 2 5 5" xfId="2219"/>
    <cellStyle name="20% - akcent 2 3 2 2 2 6" xfId="2220"/>
    <cellStyle name="20% - akcent 2 3 2 2 2 6 2" xfId="2221"/>
    <cellStyle name="20% - akcent 2 3 2 2 2 6 2 2" xfId="2222"/>
    <cellStyle name="20% - akcent 2 3 2 2 2 6 2 2 2" xfId="2223"/>
    <cellStyle name="20% - akcent 2 3 2 2 2 6 2 3" xfId="2224"/>
    <cellStyle name="20% - akcent 2 3 2 2 2 6 2 3 2" xfId="2225"/>
    <cellStyle name="20% - akcent 2 3 2 2 2 6 2 4" xfId="2226"/>
    <cellStyle name="20% - akcent 2 3 2 2 2 6 3" xfId="2227"/>
    <cellStyle name="20% - akcent 2 3 2 2 2 6 3 2" xfId="2228"/>
    <cellStyle name="20% - akcent 2 3 2 2 2 6 4" xfId="2229"/>
    <cellStyle name="20% - akcent 2 3 2 2 2 6 4 2" xfId="2230"/>
    <cellStyle name="20% - akcent 2 3 2 2 2 6 5" xfId="2231"/>
    <cellStyle name="20% - akcent 2 3 2 2 2 7" xfId="2232"/>
    <cellStyle name="20% - akcent 2 3 2 2 2 7 2" xfId="2233"/>
    <cellStyle name="20% - akcent 2 3 2 2 2 7 2 2" xfId="2234"/>
    <cellStyle name="20% - akcent 2 3 2 2 2 7 3" xfId="2235"/>
    <cellStyle name="20% - akcent 2 3 2 2 2 7 3 2" xfId="2236"/>
    <cellStyle name="20% - akcent 2 3 2 2 2 7 4" xfId="2237"/>
    <cellStyle name="20% - akcent 2 3 2 2 2 8" xfId="2238"/>
    <cellStyle name="20% - akcent 2 3 2 2 2 8 2" xfId="2239"/>
    <cellStyle name="20% - akcent 2 3 2 2 2 9" xfId="2240"/>
    <cellStyle name="20% - akcent 2 3 2 2 2 9 2" xfId="2241"/>
    <cellStyle name="20% - akcent 2 3 2 2 3" xfId="2242"/>
    <cellStyle name="20% - akcent 2 3 2 2 3 2" xfId="2243"/>
    <cellStyle name="20% - akcent 2 3 2 2 3 2 2" xfId="2244"/>
    <cellStyle name="20% - akcent 2 3 2 2 3 2 2 2" xfId="2245"/>
    <cellStyle name="20% - akcent 2 3 2 2 3 2 2 2 2" xfId="2246"/>
    <cellStyle name="20% - akcent 2 3 2 2 3 2 2 3" xfId="2247"/>
    <cellStyle name="20% - akcent 2 3 2 2 3 2 2 3 2" xfId="2248"/>
    <cellStyle name="20% - akcent 2 3 2 2 3 2 2 4" xfId="2249"/>
    <cellStyle name="20% - akcent 2 3 2 2 3 2 3" xfId="2250"/>
    <cellStyle name="20% - akcent 2 3 2 2 3 2 3 2" xfId="2251"/>
    <cellStyle name="20% - akcent 2 3 2 2 3 2 4" xfId="2252"/>
    <cellStyle name="20% - akcent 2 3 2 2 3 2 4 2" xfId="2253"/>
    <cellStyle name="20% - akcent 2 3 2 2 3 2 5" xfId="2254"/>
    <cellStyle name="20% - akcent 2 3 2 2 3 3" xfId="2255"/>
    <cellStyle name="20% - akcent 2 3 2 2 3 3 2" xfId="2256"/>
    <cellStyle name="20% - akcent 2 3 2 2 3 3 2 2" xfId="2257"/>
    <cellStyle name="20% - akcent 2 3 2 2 3 3 2 2 2" xfId="2258"/>
    <cellStyle name="20% - akcent 2 3 2 2 3 3 2 3" xfId="2259"/>
    <cellStyle name="20% - akcent 2 3 2 2 3 3 2 3 2" xfId="2260"/>
    <cellStyle name="20% - akcent 2 3 2 2 3 3 2 4" xfId="2261"/>
    <cellStyle name="20% - akcent 2 3 2 2 3 3 3" xfId="2262"/>
    <cellStyle name="20% - akcent 2 3 2 2 3 3 3 2" xfId="2263"/>
    <cellStyle name="20% - akcent 2 3 2 2 3 3 4" xfId="2264"/>
    <cellStyle name="20% - akcent 2 3 2 2 3 3 4 2" xfId="2265"/>
    <cellStyle name="20% - akcent 2 3 2 2 3 3 5" xfId="2266"/>
    <cellStyle name="20% - akcent 2 3 2 2 3 4" xfId="2267"/>
    <cellStyle name="20% - akcent 2 3 2 2 3 4 2" xfId="2268"/>
    <cellStyle name="20% - akcent 2 3 2 2 3 4 2 2" xfId="2269"/>
    <cellStyle name="20% - akcent 2 3 2 2 3 4 2 2 2" xfId="2270"/>
    <cellStyle name="20% - akcent 2 3 2 2 3 4 2 3" xfId="2271"/>
    <cellStyle name="20% - akcent 2 3 2 2 3 4 2 3 2" xfId="2272"/>
    <cellStyle name="20% - akcent 2 3 2 2 3 4 2 4" xfId="2273"/>
    <cellStyle name="20% - akcent 2 3 2 2 3 4 3" xfId="2274"/>
    <cellStyle name="20% - akcent 2 3 2 2 3 4 3 2" xfId="2275"/>
    <cellStyle name="20% - akcent 2 3 2 2 3 4 4" xfId="2276"/>
    <cellStyle name="20% - akcent 2 3 2 2 3 4 4 2" xfId="2277"/>
    <cellStyle name="20% - akcent 2 3 2 2 3 4 5" xfId="2278"/>
    <cellStyle name="20% - akcent 2 3 2 2 3 5" xfId="2279"/>
    <cellStyle name="20% - akcent 2 3 2 2 3 5 2" xfId="2280"/>
    <cellStyle name="20% - akcent 2 3 2 2 3 5 2 2" xfId="2281"/>
    <cellStyle name="20% - akcent 2 3 2 2 3 5 3" xfId="2282"/>
    <cellStyle name="20% - akcent 2 3 2 2 3 5 3 2" xfId="2283"/>
    <cellStyle name="20% - akcent 2 3 2 2 3 5 4" xfId="2284"/>
    <cellStyle name="20% - akcent 2 3 2 2 3 6" xfId="2285"/>
    <cellStyle name="20% - akcent 2 3 2 2 3 6 2" xfId="2286"/>
    <cellStyle name="20% - akcent 2 3 2 2 3 7" xfId="2287"/>
    <cellStyle name="20% - akcent 2 3 2 2 3 7 2" xfId="2288"/>
    <cellStyle name="20% - akcent 2 3 2 2 3 8" xfId="2289"/>
    <cellStyle name="20% - akcent 2 3 2 2 4" xfId="2290"/>
    <cellStyle name="20% - akcent 2 3 2 2 4 2" xfId="2291"/>
    <cellStyle name="20% - akcent 2 3 2 2 4 2 2" xfId="2292"/>
    <cellStyle name="20% - akcent 2 3 2 2 4 2 2 2" xfId="2293"/>
    <cellStyle name="20% - akcent 2 3 2 2 4 2 2 2 2" xfId="2294"/>
    <cellStyle name="20% - akcent 2 3 2 2 4 2 2 3" xfId="2295"/>
    <cellStyle name="20% - akcent 2 3 2 2 4 2 2 3 2" xfId="2296"/>
    <cellStyle name="20% - akcent 2 3 2 2 4 2 2 4" xfId="2297"/>
    <cellStyle name="20% - akcent 2 3 2 2 4 2 3" xfId="2298"/>
    <cellStyle name="20% - akcent 2 3 2 2 4 2 3 2" xfId="2299"/>
    <cellStyle name="20% - akcent 2 3 2 2 4 2 4" xfId="2300"/>
    <cellStyle name="20% - akcent 2 3 2 2 4 2 4 2" xfId="2301"/>
    <cellStyle name="20% - akcent 2 3 2 2 4 2 5" xfId="2302"/>
    <cellStyle name="20% - akcent 2 3 2 2 4 3" xfId="2303"/>
    <cellStyle name="20% - akcent 2 3 2 2 4 3 2" xfId="2304"/>
    <cellStyle name="20% - akcent 2 3 2 2 4 3 2 2" xfId="2305"/>
    <cellStyle name="20% - akcent 2 3 2 2 4 3 2 2 2" xfId="2306"/>
    <cellStyle name="20% - akcent 2 3 2 2 4 3 2 3" xfId="2307"/>
    <cellStyle name="20% - akcent 2 3 2 2 4 3 2 3 2" xfId="2308"/>
    <cellStyle name="20% - akcent 2 3 2 2 4 3 2 4" xfId="2309"/>
    <cellStyle name="20% - akcent 2 3 2 2 4 3 3" xfId="2310"/>
    <cellStyle name="20% - akcent 2 3 2 2 4 3 3 2" xfId="2311"/>
    <cellStyle name="20% - akcent 2 3 2 2 4 3 4" xfId="2312"/>
    <cellStyle name="20% - akcent 2 3 2 2 4 3 4 2" xfId="2313"/>
    <cellStyle name="20% - akcent 2 3 2 2 4 3 5" xfId="2314"/>
    <cellStyle name="20% - akcent 2 3 2 2 4 4" xfId="2315"/>
    <cellStyle name="20% - akcent 2 3 2 2 4 4 2" xfId="2316"/>
    <cellStyle name="20% - akcent 2 3 2 2 4 4 2 2" xfId="2317"/>
    <cellStyle name="20% - akcent 2 3 2 2 4 4 2 2 2" xfId="2318"/>
    <cellStyle name="20% - akcent 2 3 2 2 4 4 2 3" xfId="2319"/>
    <cellStyle name="20% - akcent 2 3 2 2 4 4 2 3 2" xfId="2320"/>
    <cellStyle name="20% - akcent 2 3 2 2 4 4 2 4" xfId="2321"/>
    <cellStyle name="20% - akcent 2 3 2 2 4 4 3" xfId="2322"/>
    <cellStyle name="20% - akcent 2 3 2 2 4 4 3 2" xfId="2323"/>
    <cellStyle name="20% - akcent 2 3 2 2 4 4 4" xfId="2324"/>
    <cellStyle name="20% - akcent 2 3 2 2 4 4 4 2" xfId="2325"/>
    <cellStyle name="20% - akcent 2 3 2 2 4 4 5" xfId="2326"/>
    <cellStyle name="20% - akcent 2 3 2 2 4 5" xfId="2327"/>
    <cellStyle name="20% - akcent 2 3 2 2 4 5 2" xfId="2328"/>
    <cellStyle name="20% - akcent 2 3 2 2 4 5 2 2" xfId="2329"/>
    <cellStyle name="20% - akcent 2 3 2 2 4 5 3" xfId="2330"/>
    <cellStyle name="20% - akcent 2 3 2 2 4 5 3 2" xfId="2331"/>
    <cellStyle name="20% - akcent 2 3 2 2 4 5 4" xfId="2332"/>
    <cellStyle name="20% - akcent 2 3 2 2 4 6" xfId="2333"/>
    <cellStyle name="20% - akcent 2 3 2 2 4 6 2" xfId="2334"/>
    <cellStyle name="20% - akcent 2 3 2 2 4 7" xfId="2335"/>
    <cellStyle name="20% - akcent 2 3 2 2 4 7 2" xfId="2336"/>
    <cellStyle name="20% - akcent 2 3 2 2 4 8" xfId="2337"/>
    <cellStyle name="20% - akcent 2 3 2 2 5" xfId="2338"/>
    <cellStyle name="20% - akcent 2 3 2 2 5 2" xfId="2339"/>
    <cellStyle name="20% - akcent 2 3 2 2 5 2 2" xfId="2340"/>
    <cellStyle name="20% - akcent 2 3 2 2 5 2 2 2" xfId="2341"/>
    <cellStyle name="20% - akcent 2 3 2 2 5 2 2 2 2" xfId="2342"/>
    <cellStyle name="20% - akcent 2 3 2 2 5 2 2 3" xfId="2343"/>
    <cellStyle name="20% - akcent 2 3 2 2 5 2 2 3 2" xfId="2344"/>
    <cellStyle name="20% - akcent 2 3 2 2 5 2 2 4" xfId="2345"/>
    <cellStyle name="20% - akcent 2 3 2 2 5 2 3" xfId="2346"/>
    <cellStyle name="20% - akcent 2 3 2 2 5 2 3 2" xfId="2347"/>
    <cellStyle name="20% - akcent 2 3 2 2 5 2 4" xfId="2348"/>
    <cellStyle name="20% - akcent 2 3 2 2 5 2 4 2" xfId="2349"/>
    <cellStyle name="20% - akcent 2 3 2 2 5 2 5" xfId="2350"/>
    <cellStyle name="20% - akcent 2 3 2 2 5 3" xfId="2351"/>
    <cellStyle name="20% - akcent 2 3 2 2 5 3 2" xfId="2352"/>
    <cellStyle name="20% - akcent 2 3 2 2 5 3 2 2" xfId="2353"/>
    <cellStyle name="20% - akcent 2 3 2 2 5 3 3" xfId="2354"/>
    <cellStyle name="20% - akcent 2 3 2 2 5 3 3 2" xfId="2355"/>
    <cellStyle name="20% - akcent 2 3 2 2 5 3 4" xfId="2356"/>
    <cellStyle name="20% - akcent 2 3 2 2 5 4" xfId="2357"/>
    <cellStyle name="20% - akcent 2 3 2 2 5 4 2" xfId="2358"/>
    <cellStyle name="20% - akcent 2 3 2 2 5 5" xfId="2359"/>
    <cellStyle name="20% - akcent 2 3 2 2 5 5 2" xfId="2360"/>
    <cellStyle name="20% - akcent 2 3 2 2 5 6" xfId="2361"/>
    <cellStyle name="20% - akcent 2 3 2 2 6" xfId="2362"/>
    <cellStyle name="20% - akcent 2 3 2 2 6 2" xfId="2363"/>
    <cellStyle name="20% - akcent 2 3 2 2 6 2 2" xfId="2364"/>
    <cellStyle name="20% - akcent 2 3 2 2 6 2 2 2" xfId="2365"/>
    <cellStyle name="20% - akcent 2 3 2 2 6 2 3" xfId="2366"/>
    <cellStyle name="20% - akcent 2 3 2 2 6 2 3 2" xfId="2367"/>
    <cellStyle name="20% - akcent 2 3 2 2 6 2 4" xfId="2368"/>
    <cellStyle name="20% - akcent 2 3 2 2 6 3" xfId="2369"/>
    <cellStyle name="20% - akcent 2 3 2 2 6 3 2" xfId="2370"/>
    <cellStyle name="20% - akcent 2 3 2 2 6 4" xfId="2371"/>
    <cellStyle name="20% - akcent 2 3 2 2 6 4 2" xfId="2372"/>
    <cellStyle name="20% - akcent 2 3 2 2 6 5" xfId="2373"/>
    <cellStyle name="20% - akcent 2 3 2 2 7" xfId="2374"/>
    <cellStyle name="20% - akcent 2 3 2 2 7 2" xfId="2375"/>
    <cellStyle name="20% - akcent 2 3 2 2 7 2 2" xfId="2376"/>
    <cellStyle name="20% - akcent 2 3 2 2 7 2 2 2" xfId="2377"/>
    <cellStyle name="20% - akcent 2 3 2 2 7 2 3" xfId="2378"/>
    <cellStyle name="20% - akcent 2 3 2 2 7 2 3 2" xfId="2379"/>
    <cellStyle name="20% - akcent 2 3 2 2 7 2 4" xfId="2380"/>
    <cellStyle name="20% - akcent 2 3 2 2 7 3" xfId="2381"/>
    <cellStyle name="20% - akcent 2 3 2 2 7 3 2" xfId="2382"/>
    <cellStyle name="20% - akcent 2 3 2 2 7 4" xfId="2383"/>
    <cellStyle name="20% - akcent 2 3 2 2 7 4 2" xfId="2384"/>
    <cellStyle name="20% - akcent 2 3 2 2 7 5" xfId="2385"/>
    <cellStyle name="20% - akcent 2 3 2 2 8" xfId="2386"/>
    <cellStyle name="20% - akcent 2 3 2 2 8 2" xfId="2387"/>
    <cellStyle name="20% - akcent 2 3 2 2 8 2 2" xfId="2388"/>
    <cellStyle name="20% - akcent 2 3 2 2 8 2 2 2" xfId="2389"/>
    <cellStyle name="20% - akcent 2 3 2 2 8 2 3" xfId="2390"/>
    <cellStyle name="20% - akcent 2 3 2 2 8 2 3 2" xfId="2391"/>
    <cellStyle name="20% - akcent 2 3 2 2 8 2 4" xfId="2392"/>
    <cellStyle name="20% - akcent 2 3 2 2 8 3" xfId="2393"/>
    <cellStyle name="20% - akcent 2 3 2 2 8 3 2" xfId="2394"/>
    <cellStyle name="20% - akcent 2 3 2 2 8 4" xfId="2395"/>
    <cellStyle name="20% - akcent 2 3 2 2 8 4 2" xfId="2396"/>
    <cellStyle name="20% - akcent 2 3 2 2 8 5" xfId="2397"/>
    <cellStyle name="20% - akcent 2 3 2 2 9" xfId="2398"/>
    <cellStyle name="20% - akcent 2 3 2 2 9 2" xfId="2399"/>
    <cellStyle name="20% - akcent 2 3 2 2 9 2 2" xfId="2400"/>
    <cellStyle name="20% - akcent 2 3 2 2 9 3" xfId="2401"/>
    <cellStyle name="20% - akcent 2 3 2 2 9 3 2" xfId="2402"/>
    <cellStyle name="20% - akcent 2 3 2 2 9 4" xfId="2403"/>
    <cellStyle name="20% - akcent 2 3 2 3" xfId="2404"/>
    <cellStyle name="20% - akcent 2 3 2 3 10" xfId="2405"/>
    <cellStyle name="20% - akcent 2 3 2 3 10 2" xfId="2406"/>
    <cellStyle name="20% - akcent 2 3 2 3 11" xfId="2407"/>
    <cellStyle name="20% - akcent 2 3 2 3 2" xfId="2408"/>
    <cellStyle name="20% - akcent 2 3 2 3 2 2" xfId="2409"/>
    <cellStyle name="20% - akcent 2 3 2 3 2 2 2" xfId="2410"/>
    <cellStyle name="20% - akcent 2 3 2 3 2 2 2 2" xfId="2411"/>
    <cellStyle name="20% - akcent 2 3 2 3 2 2 2 2 2" xfId="2412"/>
    <cellStyle name="20% - akcent 2 3 2 3 2 2 2 3" xfId="2413"/>
    <cellStyle name="20% - akcent 2 3 2 3 2 2 2 3 2" xfId="2414"/>
    <cellStyle name="20% - akcent 2 3 2 3 2 2 2 4" xfId="2415"/>
    <cellStyle name="20% - akcent 2 3 2 3 2 2 3" xfId="2416"/>
    <cellStyle name="20% - akcent 2 3 2 3 2 2 3 2" xfId="2417"/>
    <cellStyle name="20% - akcent 2 3 2 3 2 2 4" xfId="2418"/>
    <cellStyle name="20% - akcent 2 3 2 3 2 2 4 2" xfId="2419"/>
    <cellStyle name="20% - akcent 2 3 2 3 2 2 5" xfId="2420"/>
    <cellStyle name="20% - akcent 2 3 2 3 2 3" xfId="2421"/>
    <cellStyle name="20% - akcent 2 3 2 3 2 3 2" xfId="2422"/>
    <cellStyle name="20% - akcent 2 3 2 3 2 3 2 2" xfId="2423"/>
    <cellStyle name="20% - akcent 2 3 2 3 2 3 2 2 2" xfId="2424"/>
    <cellStyle name="20% - akcent 2 3 2 3 2 3 2 3" xfId="2425"/>
    <cellStyle name="20% - akcent 2 3 2 3 2 3 2 3 2" xfId="2426"/>
    <cellStyle name="20% - akcent 2 3 2 3 2 3 2 4" xfId="2427"/>
    <cellStyle name="20% - akcent 2 3 2 3 2 3 3" xfId="2428"/>
    <cellStyle name="20% - akcent 2 3 2 3 2 3 3 2" xfId="2429"/>
    <cellStyle name="20% - akcent 2 3 2 3 2 3 4" xfId="2430"/>
    <cellStyle name="20% - akcent 2 3 2 3 2 3 4 2" xfId="2431"/>
    <cellStyle name="20% - akcent 2 3 2 3 2 3 5" xfId="2432"/>
    <cellStyle name="20% - akcent 2 3 2 3 2 4" xfId="2433"/>
    <cellStyle name="20% - akcent 2 3 2 3 2 4 2" xfId="2434"/>
    <cellStyle name="20% - akcent 2 3 2 3 2 4 2 2" xfId="2435"/>
    <cellStyle name="20% - akcent 2 3 2 3 2 4 2 2 2" xfId="2436"/>
    <cellStyle name="20% - akcent 2 3 2 3 2 4 2 3" xfId="2437"/>
    <cellStyle name="20% - akcent 2 3 2 3 2 4 2 3 2" xfId="2438"/>
    <cellStyle name="20% - akcent 2 3 2 3 2 4 2 4" xfId="2439"/>
    <cellStyle name="20% - akcent 2 3 2 3 2 4 3" xfId="2440"/>
    <cellStyle name="20% - akcent 2 3 2 3 2 4 3 2" xfId="2441"/>
    <cellStyle name="20% - akcent 2 3 2 3 2 4 4" xfId="2442"/>
    <cellStyle name="20% - akcent 2 3 2 3 2 4 4 2" xfId="2443"/>
    <cellStyle name="20% - akcent 2 3 2 3 2 4 5" xfId="2444"/>
    <cellStyle name="20% - akcent 2 3 2 3 2 5" xfId="2445"/>
    <cellStyle name="20% - akcent 2 3 2 3 2 5 2" xfId="2446"/>
    <cellStyle name="20% - akcent 2 3 2 3 2 5 2 2" xfId="2447"/>
    <cellStyle name="20% - akcent 2 3 2 3 2 5 3" xfId="2448"/>
    <cellStyle name="20% - akcent 2 3 2 3 2 5 3 2" xfId="2449"/>
    <cellStyle name="20% - akcent 2 3 2 3 2 5 4" xfId="2450"/>
    <cellStyle name="20% - akcent 2 3 2 3 2 6" xfId="2451"/>
    <cellStyle name="20% - akcent 2 3 2 3 2 6 2" xfId="2452"/>
    <cellStyle name="20% - akcent 2 3 2 3 2 7" xfId="2453"/>
    <cellStyle name="20% - akcent 2 3 2 3 2 7 2" xfId="2454"/>
    <cellStyle name="20% - akcent 2 3 2 3 2 8" xfId="2455"/>
    <cellStyle name="20% - akcent 2 3 2 3 3" xfId="2456"/>
    <cellStyle name="20% - akcent 2 3 2 3 3 2" xfId="2457"/>
    <cellStyle name="20% - akcent 2 3 2 3 3 2 2" xfId="2458"/>
    <cellStyle name="20% - akcent 2 3 2 3 3 2 2 2" xfId="2459"/>
    <cellStyle name="20% - akcent 2 3 2 3 3 2 2 2 2" xfId="2460"/>
    <cellStyle name="20% - akcent 2 3 2 3 3 2 2 3" xfId="2461"/>
    <cellStyle name="20% - akcent 2 3 2 3 3 2 2 3 2" xfId="2462"/>
    <cellStyle name="20% - akcent 2 3 2 3 3 2 2 4" xfId="2463"/>
    <cellStyle name="20% - akcent 2 3 2 3 3 2 3" xfId="2464"/>
    <cellStyle name="20% - akcent 2 3 2 3 3 2 3 2" xfId="2465"/>
    <cellStyle name="20% - akcent 2 3 2 3 3 2 4" xfId="2466"/>
    <cellStyle name="20% - akcent 2 3 2 3 3 2 4 2" xfId="2467"/>
    <cellStyle name="20% - akcent 2 3 2 3 3 2 5" xfId="2468"/>
    <cellStyle name="20% - akcent 2 3 2 3 3 3" xfId="2469"/>
    <cellStyle name="20% - akcent 2 3 2 3 3 3 2" xfId="2470"/>
    <cellStyle name="20% - akcent 2 3 2 3 3 3 2 2" xfId="2471"/>
    <cellStyle name="20% - akcent 2 3 2 3 3 3 2 2 2" xfId="2472"/>
    <cellStyle name="20% - akcent 2 3 2 3 3 3 2 3" xfId="2473"/>
    <cellStyle name="20% - akcent 2 3 2 3 3 3 2 3 2" xfId="2474"/>
    <cellStyle name="20% - akcent 2 3 2 3 3 3 2 4" xfId="2475"/>
    <cellStyle name="20% - akcent 2 3 2 3 3 3 3" xfId="2476"/>
    <cellStyle name="20% - akcent 2 3 2 3 3 3 3 2" xfId="2477"/>
    <cellStyle name="20% - akcent 2 3 2 3 3 3 4" xfId="2478"/>
    <cellStyle name="20% - akcent 2 3 2 3 3 3 4 2" xfId="2479"/>
    <cellStyle name="20% - akcent 2 3 2 3 3 3 5" xfId="2480"/>
    <cellStyle name="20% - akcent 2 3 2 3 3 4" xfId="2481"/>
    <cellStyle name="20% - akcent 2 3 2 3 3 4 2" xfId="2482"/>
    <cellStyle name="20% - akcent 2 3 2 3 3 4 2 2" xfId="2483"/>
    <cellStyle name="20% - akcent 2 3 2 3 3 4 2 2 2" xfId="2484"/>
    <cellStyle name="20% - akcent 2 3 2 3 3 4 2 3" xfId="2485"/>
    <cellStyle name="20% - akcent 2 3 2 3 3 4 2 3 2" xfId="2486"/>
    <cellStyle name="20% - akcent 2 3 2 3 3 4 2 4" xfId="2487"/>
    <cellStyle name="20% - akcent 2 3 2 3 3 4 3" xfId="2488"/>
    <cellStyle name="20% - akcent 2 3 2 3 3 4 3 2" xfId="2489"/>
    <cellStyle name="20% - akcent 2 3 2 3 3 4 4" xfId="2490"/>
    <cellStyle name="20% - akcent 2 3 2 3 3 4 4 2" xfId="2491"/>
    <cellStyle name="20% - akcent 2 3 2 3 3 4 5" xfId="2492"/>
    <cellStyle name="20% - akcent 2 3 2 3 3 5" xfId="2493"/>
    <cellStyle name="20% - akcent 2 3 2 3 3 5 2" xfId="2494"/>
    <cellStyle name="20% - akcent 2 3 2 3 3 5 2 2" xfId="2495"/>
    <cellStyle name="20% - akcent 2 3 2 3 3 5 3" xfId="2496"/>
    <cellStyle name="20% - akcent 2 3 2 3 3 5 3 2" xfId="2497"/>
    <cellStyle name="20% - akcent 2 3 2 3 3 5 4" xfId="2498"/>
    <cellStyle name="20% - akcent 2 3 2 3 3 6" xfId="2499"/>
    <cellStyle name="20% - akcent 2 3 2 3 3 6 2" xfId="2500"/>
    <cellStyle name="20% - akcent 2 3 2 3 3 7" xfId="2501"/>
    <cellStyle name="20% - akcent 2 3 2 3 3 7 2" xfId="2502"/>
    <cellStyle name="20% - akcent 2 3 2 3 3 8" xfId="2503"/>
    <cellStyle name="20% - akcent 2 3 2 3 4" xfId="2504"/>
    <cellStyle name="20% - akcent 2 3 2 3 4 2" xfId="2505"/>
    <cellStyle name="20% - akcent 2 3 2 3 4 2 2" xfId="2506"/>
    <cellStyle name="20% - akcent 2 3 2 3 4 2 2 2" xfId="2507"/>
    <cellStyle name="20% - akcent 2 3 2 3 4 2 2 2 2" xfId="2508"/>
    <cellStyle name="20% - akcent 2 3 2 3 4 2 2 3" xfId="2509"/>
    <cellStyle name="20% - akcent 2 3 2 3 4 2 2 3 2" xfId="2510"/>
    <cellStyle name="20% - akcent 2 3 2 3 4 2 2 4" xfId="2511"/>
    <cellStyle name="20% - akcent 2 3 2 3 4 2 3" xfId="2512"/>
    <cellStyle name="20% - akcent 2 3 2 3 4 2 3 2" xfId="2513"/>
    <cellStyle name="20% - akcent 2 3 2 3 4 2 4" xfId="2514"/>
    <cellStyle name="20% - akcent 2 3 2 3 4 2 4 2" xfId="2515"/>
    <cellStyle name="20% - akcent 2 3 2 3 4 2 5" xfId="2516"/>
    <cellStyle name="20% - akcent 2 3 2 3 4 3" xfId="2517"/>
    <cellStyle name="20% - akcent 2 3 2 3 4 3 2" xfId="2518"/>
    <cellStyle name="20% - akcent 2 3 2 3 4 3 2 2" xfId="2519"/>
    <cellStyle name="20% - akcent 2 3 2 3 4 3 3" xfId="2520"/>
    <cellStyle name="20% - akcent 2 3 2 3 4 3 3 2" xfId="2521"/>
    <cellStyle name="20% - akcent 2 3 2 3 4 3 4" xfId="2522"/>
    <cellStyle name="20% - akcent 2 3 2 3 4 4" xfId="2523"/>
    <cellStyle name="20% - akcent 2 3 2 3 4 4 2" xfId="2524"/>
    <cellStyle name="20% - akcent 2 3 2 3 4 5" xfId="2525"/>
    <cellStyle name="20% - akcent 2 3 2 3 4 5 2" xfId="2526"/>
    <cellStyle name="20% - akcent 2 3 2 3 4 6" xfId="2527"/>
    <cellStyle name="20% - akcent 2 3 2 3 5" xfId="2528"/>
    <cellStyle name="20% - akcent 2 3 2 3 5 2" xfId="2529"/>
    <cellStyle name="20% - akcent 2 3 2 3 5 2 2" xfId="2530"/>
    <cellStyle name="20% - akcent 2 3 2 3 5 2 2 2" xfId="2531"/>
    <cellStyle name="20% - akcent 2 3 2 3 5 2 3" xfId="2532"/>
    <cellStyle name="20% - akcent 2 3 2 3 5 2 3 2" xfId="2533"/>
    <cellStyle name="20% - akcent 2 3 2 3 5 2 4" xfId="2534"/>
    <cellStyle name="20% - akcent 2 3 2 3 5 3" xfId="2535"/>
    <cellStyle name="20% - akcent 2 3 2 3 5 3 2" xfId="2536"/>
    <cellStyle name="20% - akcent 2 3 2 3 5 4" xfId="2537"/>
    <cellStyle name="20% - akcent 2 3 2 3 5 4 2" xfId="2538"/>
    <cellStyle name="20% - akcent 2 3 2 3 5 5" xfId="2539"/>
    <cellStyle name="20% - akcent 2 3 2 3 6" xfId="2540"/>
    <cellStyle name="20% - akcent 2 3 2 3 6 2" xfId="2541"/>
    <cellStyle name="20% - akcent 2 3 2 3 6 2 2" xfId="2542"/>
    <cellStyle name="20% - akcent 2 3 2 3 6 2 2 2" xfId="2543"/>
    <cellStyle name="20% - akcent 2 3 2 3 6 2 3" xfId="2544"/>
    <cellStyle name="20% - akcent 2 3 2 3 6 2 3 2" xfId="2545"/>
    <cellStyle name="20% - akcent 2 3 2 3 6 2 4" xfId="2546"/>
    <cellStyle name="20% - akcent 2 3 2 3 6 3" xfId="2547"/>
    <cellStyle name="20% - akcent 2 3 2 3 6 3 2" xfId="2548"/>
    <cellStyle name="20% - akcent 2 3 2 3 6 4" xfId="2549"/>
    <cellStyle name="20% - akcent 2 3 2 3 6 4 2" xfId="2550"/>
    <cellStyle name="20% - akcent 2 3 2 3 6 5" xfId="2551"/>
    <cellStyle name="20% - akcent 2 3 2 3 7" xfId="2552"/>
    <cellStyle name="20% - akcent 2 3 2 3 7 2" xfId="2553"/>
    <cellStyle name="20% - akcent 2 3 2 3 7 2 2" xfId="2554"/>
    <cellStyle name="20% - akcent 2 3 2 3 7 2 2 2" xfId="2555"/>
    <cellStyle name="20% - akcent 2 3 2 3 7 2 3" xfId="2556"/>
    <cellStyle name="20% - akcent 2 3 2 3 7 2 3 2" xfId="2557"/>
    <cellStyle name="20% - akcent 2 3 2 3 7 2 4" xfId="2558"/>
    <cellStyle name="20% - akcent 2 3 2 3 7 3" xfId="2559"/>
    <cellStyle name="20% - akcent 2 3 2 3 7 3 2" xfId="2560"/>
    <cellStyle name="20% - akcent 2 3 2 3 7 4" xfId="2561"/>
    <cellStyle name="20% - akcent 2 3 2 3 7 4 2" xfId="2562"/>
    <cellStyle name="20% - akcent 2 3 2 3 7 5" xfId="2563"/>
    <cellStyle name="20% - akcent 2 3 2 3 8" xfId="2564"/>
    <cellStyle name="20% - akcent 2 3 2 3 8 2" xfId="2565"/>
    <cellStyle name="20% - akcent 2 3 2 3 8 2 2" xfId="2566"/>
    <cellStyle name="20% - akcent 2 3 2 3 8 3" xfId="2567"/>
    <cellStyle name="20% - akcent 2 3 2 3 8 3 2" xfId="2568"/>
    <cellStyle name="20% - akcent 2 3 2 3 8 4" xfId="2569"/>
    <cellStyle name="20% - akcent 2 3 2 3 9" xfId="2570"/>
    <cellStyle name="20% - akcent 2 3 2 3 9 2" xfId="2571"/>
    <cellStyle name="20% - akcent 2 3 2 4" xfId="2572"/>
    <cellStyle name="20% - akcent 2 3 2 4 10" xfId="2573"/>
    <cellStyle name="20% - akcent 2 3 2 4 2" xfId="2574"/>
    <cellStyle name="20% - akcent 2 3 2 4 2 2" xfId="2575"/>
    <cellStyle name="20% - akcent 2 3 2 4 2 2 2" xfId="2576"/>
    <cellStyle name="20% - akcent 2 3 2 4 2 2 2 2" xfId="2577"/>
    <cellStyle name="20% - akcent 2 3 2 4 2 2 2 2 2" xfId="2578"/>
    <cellStyle name="20% - akcent 2 3 2 4 2 2 2 3" xfId="2579"/>
    <cellStyle name="20% - akcent 2 3 2 4 2 2 2 3 2" xfId="2580"/>
    <cellStyle name="20% - akcent 2 3 2 4 2 2 2 4" xfId="2581"/>
    <cellStyle name="20% - akcent 2 3 2 4 2 2 3" xfId="2582"/>
    <cellStyle name="20% - akcent 2 3 2 4 2 2 3 2" xfId="2583"/>
    <cellStyle name="20% - akcent 2 3 2 4 2 2 4" xfId="2584"/>
    <cellStyle name="20% - akcent 2 3 2 4 2 2 4 2" xfId="2585"/>
    <cellStyle name="20% - akcent 2 3 2 4 2 2 5" xfId="2586"/>
    <cellStyle name="20% - akcent 2 3 2 4 2 3" xfId="2587"/>
    <cellStyle name="20% - akcent 2 3 2 4 2 3 2" xfId="2588"/>
    <cellStyle name="20% - akcent 2 3 2 4 2 3 2 2" xfId="2589"/>
    <cellStyle name="20% - akcent 2 3 2 4 2 3 2 2 2" xfId="2590"/>
    <cellStyle name="20% - akcent 2 3 2 4 2 3 2 3" xfId="2591"/>
    <cellStyle name="20% - akcent 2 3 2 4 2 3 2 3 2" xfId="2592"/>
    <cellStyle name="20% - akcent 2 3 2 4 2 3 2 4" xfId="2593"/>
    <cellStyle name="20% - akcent 2 3 2 4 2 3 3" xfId="2594"/>
    <cellStyle name="20% - akcent 2 3 2 4 2 3 3 2" xfId="2595"/>
    <cellStyle name="20% - akcent 2 3 2 4 2 3 4" xfId="2596"/>
    <cellStyle name="20% - akcent 2 3 2 4 2 3 4 2" xfId="2597"/>
    <cellStyle name="20% - akcent 2 3 2 4 2 3 5" xfId="2598"/>
    <cellStyle name="20% - akcent 2 3 2 4 2 4" xfId="2599"/>
    <cellStyle name="20% - akcent 2 3 2 4 2 4 2" xfId="2600"/>
    <cellStyle name="20% - akcent 2 3 2 4 2 4 2 2" xfId="2601"/>
    <cellStyle name="20% - akcent 2 3 2 4 2 4 2 2 2" xfId="2602"/>
    <cellStyle name="20% - akcent 2 3 2 4 2 4 2 3" xfId="2603"/>
    <cellStyle name="20% - akcent 2 3 2 4 2 4 2 3 2" xfId="2604"/>
    <cellStyle name="20% - akcent 2 3 2 4 2 4 2 4" xfId="2605"/>
    <cellStyle name="20% - akcent 2 3 2 4 2 4 3" xfId="2606"/>
    <cellStyle name="20% - akcent 2 3 2 4 2 4 3 2" xfId="2607"/>
    <cellStyle name="20% - akcent 2 3 2 4 2 4 4" xfId="2608"/>
    <cellStyle name="20% - akcent 2 3 2 4 2 4 4 2" xfId="2609"/>
    <cellStyle name="20% - akcent 2 3 2 4 2 4 5" xfId="2610"/>
    <cellStyle name="20% - akcent 2 3 2 4 2 5" xfId="2611"/>
    <cellStyle name="20% - akcent 2 3 2 4 2 5 2" xfId="2612"/>
    <cellStyle name="20% - akcent 2 3 2 4 2 5 2 2" xfId="2613"/>
    <cellStyle name="20% - akcent 2 3 2 4 2 5 3" xfId="2614"/>
    <cellStyle name="20% - akcent 2 3 2 4 2 5 3 2" xfId="2615"/>
    <cellStyle name="20% - akcent 2 3 2 4 2 5 4" xfId="2616"/>
    <cellStyle name="20% - akcent 2 3 2 4 2 6" xfId="2617"/>
    <cellStyle name="20% - akcent 2 3 2 4 2 6 2" xfId="2618"/>
    <cellStyle name="20% - akcent 2 3 2 4 2 7" xfId="2619"/>
    <cellStyle name="20% - akcent 2 3 2 4 2 7 2" xfId="2620"/>
    <cellStyle name="20% - akcent 2 3 2 4 2 8" xfId="2621"/>
    <cellStyle name="20% - akcent 2 3 2 4 3" xfId="2622"/>
    <cellStyle name="20% - akcent 2 3 2 4 3 2" xfId="2623"/>
    <cellStyle name="20% - akcent 2 3 2 4 3 2 2" xfId="2624"/>
    <cellStyle name="20% - akcent 2 3 2 4 3 2 2 2" xfId="2625"/>
    <cellStyle name="20% - akcent 2 3 2 4 3 2 2 2 2" xfId="2626"/>
    <cellStyle name="20% - akcent 2 3 2 4 3 2 2 3" xfId="2627"/>
    <cellStyle name="20% - akcent 2 3 2 4 3 2 2 3 2" xfId="2628"/>
    <cellStyle name="20% - akcent 2 3 2 4 3 2 2 4" xfId="2629"/>
    <cellStyle name="20% - akcent 2 3 2 4 3 2 3" xfId="2630"/>
    <cellStyle name="20% - akcent 2 3 2 4 3 2 3 2" xfId="2631"/>
    <cellStyle name="20% - akcent 2 3 2 4 3 2 4" xfId="2632"/>
    <cellStyle name="20% - akcent 2 3 2 4 3 2 4 2" xfId="2633"/>
    <cellStyle name="20% - akcent 2 3 2 4 3 2 5" xfId="2634"/>
    <cellStyle name="20% - akcent 2 3 2 4 3 3" xfId="2635"/>
    <cellStyle name="20% - akcent 2 3 2 4 3 3 2" xfId="2636"/>
    <cellStyle name="20% - akcent 2 3 2 4 3 3 2 2" xfId="2637"/>
    <cellStyle name="20% - akcent 2 3 2 4 3 3 2 2 2" xfId="2638"/>
    <cellStyle name="20% - akcent 2 3 2 4 3 3 2 3" xfId="2639"/>
    <cellStyle name="20% - akcent 2 3 2 4 3 3 2 3 2" xfId="2640"/>
    <cellStyle name="20% - akcent 2 3 2 4 3 3 2 4" xfId="2641"/>
    <cellStyle name="20% - akcent 2 3 2 4 3 3 3" xfId="2642"/>
    <cellStyle name="20% - akcent 2 3 2 4 3 3 3 2" xfId="2643"/>
    <cellStyle name="20% - akcent 2 3 2 4 3 3 4" xfId="2644"/>
    <cellStyle name="20% - akcent 2 3 2 4 3 3 4 2" xfId="2645"/>
    <cellStyle name="20% - akcent 2 3 2 4 3 3 5" xfId="2646"/>
    <cellStyle name="20% - akcent 2 3 2 4 3 4" xfId="2647"/>
    <cellStyle name="20% - akcent 2 3 2 4 3 4 2" xfId="2648"/>
    <cellStyle name="20% - akcent 2 3 2 4 3 4 2 2" xfId="2649"/>
    <cellStyle name="20% - akcent 2 3 2 4 3 4 2 2 2" xfId="2650"/>
    <cellStyle name="20% - akcent 2 3 2 4 3 4 2 3" xfId="2651"/>
    <cellStyle name="20% - akcent 2 3 2 4 3 4 2 3 2" xfId="2652"/>
    <cellStyle name="20% - akcent 2 3 2 4 3 4 2 4" xfId="2653"/>
    <cellStyle name="20% - akcent 2 3 2 4 3 4 3" xfId="2654"/>
    <cellStyle name="20% - akcent 2 3 2 4 3 4 3 2" xfId="2655"/>
    <cellStyle name="20% - akcent 2 3 2 4 3 4 4" xfId="2656"/>
    <cellStyle name="20% - akcent 2 3 2 4 3 4 4 2" xfId="2657"/>
    <cellStyle name="20% - akcent 2 3 2 4 3 4 5" xfId="2658"/>
    <cellStyle name="20% - akcent 2 3 2 4 3 5" xfId="2659"/>
    <cellStyle name="20% - akcent 2 3 2 4 3 5 2" xfId="2660"/>
    <cellStyle name="20% - akcent 2 3 2 4 3 5 2 2" xfId="2661"/>
    <cellStyle name="20% - akcent 2 3 2 4 3 5 3" xfId="2662"/>
    <cellStyle name="20% - akcent 2 3 2 4 3 5 3 2" xfId="2663"/>
    <cellStyle name="20% - akcent 2 3 2 4 3 5 4" xfId="2664"/>
    <cellStyle name="20% - akcent 2 3 2 4 3 6" xfId="2665"/>
    <cellStyle name="20% - akcent 2 3 2 4 3 6 2" xfId="2666"/>
    <cellStyle name="20% - akcent 2 3 2 4 3 7" xfId="2667"/>
    <cellStyle name="20% - akcent 2 3 2 4 3 7 2" xfId="2668"/>
    <cellStyle name="20% - akcent 2 3 2 4 3 8" xfId="2669"/>
    <cellStyle name="20% - akcent 2 3 2 4 4" xfId="2670"/>
    <cellStyle name="20% - akcent 2 3 2 4 4 2" xfId="2671"/>
    <cellStyle name="20% - akcent 2 3 2 4 4 2 2" xfId="2672"/>
    <cellStyle name="20% - akcent 2 3 2 4 4 2 2 2" xfId="2673"/>
    <cellStyle name="20% - akcent 2 3 2 4 4 2 3" xfId="2674"/>
    <cellStyle name="20% - akcent 2 3 2 4 4 2 3 2" xfId="2675"/>
    <cellStyle name="20% - akcent 2 3 2 4 4 2 4" xfId="2676"/>
    <cellStyle name="20% - akcent 2 3 2 4 4 3" xfId="2677"/>
    <cellStyle name="20% - akcent 2 3 2 4 4 3 2" xfId="2678"/>
    <cellStyle name="20% - akcent 2 3 2 4 4 4" xfId="2679"/>
    <cellStyle name="20% - akcent 2 3 2 4 4 4 2" xfId="2680"/>
    <cellStyle name="20% - akcent 2 3 2 4 4 5" xfId="2681"/>
    <cellStyle name="20% - akcent 2 3 2 4 5" xfId="2682"/>
    <cellStyle name="20% - akcent 2 3 2 4 5 2" xfId="2683"/>
    <cellStyle name="20% - akcent 2 3 2 4 5 2 2" xfId="2684"/>
    <cellStyle name="20% - akcent 2 3 2 4 5 2 2 2" xfId="2685"/>
    <cellStyle name="20% - akcent 2 3 2 4 5 2 3" xfId="2686"/>
    <cellStyle name="20% - akcent 2 3 2 4 5 2 3 2" xfId="2687"/>
    <cellStyle name="20% - akcent 2 3 2 4 5 2 4" xfId="2688"/>
    <cellStyle name="20% - akcent 2 3 2 4 5 3" xfId="2689"/>
    <cellStyle name="20% - akcent 2 3 2 4 5 3 2" xfId="2690"/>
    <cellStyle name="20% - akcent 2 3 2 4 5 4" xfId="2691"/>
    <cellStyle name="20% - akcent 2 3 2 4 5 4 2" xfId="2692"/>
    <cellStyle name="20% - akcent 2 3 2 4 5 5" xfId="2693"/>
    <cellStyle name="20% - akcent 2 3 2 4 6" xfId="2694"/>
    <cellStyle name="20% - akcent 2 3 2 4 6 2" xfId="2695"/>
    <cellStyle name="20% - akcent 2 3 2 4 6 2 2" xfId="2696"/>
    <cellStyle name="20% - akcent 2 3 2 4 6 2 2 2" xfId="2697"/>
    <cellStyle name="20% - akcent 2 3 2 4 6 2 3" xfId="2698"/>
    <cellStyle name="20% - akcent 2 3 2 4 6 2 3 2" xfId="2699"/>
    <cellStyle name="20% - akcent 2 3 2 4 6 2 4" xfId="2700"/>
    <cellStyle name="20% - akcent 2 3 2 4 6 3" xfId="2701"/>
    <cellStyle name="20% - akcent 2 3 2 4 6 3 2" xfId="2702"/>
    <cellStyle name="20% - akcent 2 3 2 4 6 4" xfId="2703"/>
    <cellStyle name="20% - akcent 2 3 2 4 6 4 2" xfId="2704"/>
    <cellStyle name="20% - akcent 2 3 2 4 6 5" xfId="2705"/>
    <cellStyle name="20% - akcent 2 3 2 4 7" xfId="2706"/>
    <cellStyle name="20% - akcent 2 3 2 4 7 2" xfId="2707"/>
    <cellStyle name="20% - akcent 2 3 2 4 7 2 2" xfId="2708"/>
    <cellStyle name="20% - akcent 2 3 2 4 7 3" xfId="2709"/>
    <cellStyle name="20% - akcent 2 3 2 4 7 3 2" xfId="2710"/>
    <cellStyle name="20% - akcent 2 3 2 4 7 4" xfId="2711"/>
    <cellStyle name="20% - akcent 2 3 2 4 8" xfId="2712"/>
    <cellStyle name="20% - akcent 2 3 2 4 8 2" xfId="2713"/>
    <cellStyle name="20% - akcent 2 3 2 4 9" xfId="2714"/>
    <cellStyle name="20% - akcent 2 3 2 4 9 2" xfId="2715"/>
    <cellStyle name="20% - akcent 2 3 2 5" xfId="2716"/>
    <cellStyle name="20% - akcent 2 3 2 5 2" xfId="2717"/>
    <cellStyle name="20% - akcent 2 3 2 5 2 2" xfId="2718"/>
    <cellStyle name="20% - akcent 2 3 2 5 2 2 2" xfId="2719"/>
    <cellStyle name="20% - akcent 2 3 2 5 2 2 2 2" xfId="2720"/>
    <cellStyle name="20% - akcent 2 3 2 5 2 2 3" xfId="2721"/>
    <cellStyle name="20% - akcent 2 3 2 5 2 2 3 2" xfId="2722"/>
    <cellStyle name="20% - akcent 2 3 2 5 2 2 4" xfId="2723"/>
    <cellStyle name="20% - akcent 2 3 2 5 2 3" xfId="2724"/>
    <cellStyle name="20% - akcent 2 3 2 5 2 3 2" xfId="2725"/>
    <cellStyle name="20% - akcent 2 3 2 5 2 4" xfId="2726"/>
    <cellStyle name="20% - akcent 2 3 2 5 2 4 2" xfId="2727"/>
    <cellStyle name="20% - akcent 2 3 2 5 2 5" xfId="2728"/>
    <cellStyle name="20% - akcent 2 3 2 5 3" xfId="2729"/>
    <cellStyle name="20% - akcent 2 3 2 5 3 2" xfId="2730"/>
    <cellStyle name="20% - akcent 2 3 2 5 3 2 2" xfId="2731"/>
    <cellStyle name="20% - akcent 2 3 2 5 3 2 2 2" xfId="2732"/>
    <cellStyle name="20% - akcent 2 3 2 5 3 2 3" xfId="2733"/>
    <cellStyle name="20% - akcent 2 3 2 5 3 2 3 2" xfId="2734"/>
    <cellStyle name="20% - akcent 2 3 2 5 3 2 4" xfId="2735"/>
    <cellStyle name="20% - akcent 2 3 2 5 3 3" xfId="2736"/>
    <cellStyle name="20% - akcent 2 3 2 5 3 3 2" xfId="2737"/>
    <cellStyle name="20% - akcent 2 3 2 5 3 4" xfId="2738"/>
    <cellStyle name="20% - akcent 2 3 2 5 3 4 2" xfId="2739"/>
    <cellStyle name="20% - akcent 2 3 2 5 3 5" xfId="2740"/>
    <cellStyle name="20% - akcent 2 3 2 5 4" xfId="2741"/>
    <cellStyle name="20% - akcent 2 3 2 5 4 2" xfId="2742"/>
    <cellStyle name="20% - akcent 2 3 2 5 4 2 2" xfId="2743"/>
    <cellStyle name="20% - akcent 2 3 2 5 4 2 2 2" xfId="2744"/>
    <cellStyle name="20% - akcent 2 3 2 5 4 2 3" xfId="2745"/>
    <cellStyle name="20% - akcent 2 3 2 5 4 2 3 2" xfId="2746"/>
    <cellStyle name="20% - akcent 2 3 2 5 4 2 4" xfId="2747"/>
    <cellStyle name="20% - akcent 2 3 2 5 4 3" xfId="2748"/>
    <cellStyle name="20% - akcent 2 3 2 5 4 3 2" xfId="2749"/>
    <cellStyle name="20% - akcent 2 3 2 5 4 4" xfId="2750"/>
    <cellStyle name="20% - akcent 2 3 2 5 4 4 2" xfId="2751"/>
    <cellStyle name="20% - akcent 2 3 2 5 4 5" xfId="2752"/>
    <cellStyle name="20% - akcent 2 3 2 5 5" xfId="2753"/>
    <cellStyle name="20% - akcent 2 3 2 5 5 2" xfId="2754"/>
    <cellStyle name="20% - akcent 2 3 2 5 5 2 2" xfId="2755"/>
    <cellStyle name="20% - akcent 2 3 2 5 5 3" xfId="2756"/>
    <cellStyle name="20% - akcent 2 3 2 5 5 3 2" xfId="2757"/>
    <cellStyle name="20% - akcent 2 3 2 5 5 4" xfId="2758"/>
    <cellStyle name="20% - akcent 2 3 2 5 6" xfId="2759"/>
    <cellStyle name="20% - akcent 2 3 2 5 6 2" xfId="2760"/>
    <cellStyle name="20% - akcent 2 3 2 5 7" xfId="2761"/>
    <cellStyle name="20% - akcent 2 3 2 5 7 2" xfId="2762"/>
    <cellStyle name="20% - akcent 2 3 2 5 8" xfId="2763"/>
    <cellStyle name="20% - akcent 2 3 2 6" xfId="2764"/>
    <cellStyle name="20% - akcent 2 3 2 6 2" xfId="2765"/>
    <cellStyle name="20% - akcent 2 3 2 6 2 2" xfId="2766"/>
    <cellStyle name="20% - akcent 2 3 2 6 2 2 2" xfId="2767"/>
    <cellStyle name="20% - akcent 2 3 2 6 2 2 2 2" xfId="2768"/>
    <cellStyle name="20% - akcent 2 3 2 6 2 2 3" xfId="2769"/>
    <cellStyle name="20% - akcent 2 3 2 6 2 2 3 2" xfId="2770"/>
    <cellStyle name="20% - akcent 2 3 2 6 2 2 4" xfId="2771"/>
    <cellStyle name="20% - akcent 2 3 2 6 2 3" xfId="2772"/>
    <cellStyle name="20% - akcent 2 3 2 6 2 3 2" xfId="2773"/>
    <cellStyle name="20% - akcent 2 3 2 6 2 4" xfId="2774"/>
    <cellStyle name="20% - akcent 2 3 2 6 2 4 2" xfId="2775"/>
    <cellStyle name="20% - akcent 2 3 2 6 2 5" xfId="2776"/>
    <cellStyle name="20% - akcent 2 3 2 6 3" xfId="2777"/>
    <cellStyle name="20% - akcent 2 3 2 6 3 2" xfId="2778"/>
    <cellStyle name="20% - akcent 2 3 2 6 3 2 2" xfId="2779"/>
    <cellStyle name="20% - akcent 2 3 2 6 3 2 2 2" xfId="2780"/>
    <cellStyle name="20% - akcent 2 3 2 6 3 2 3" xfId="2781"/>
    <cellStyle name="20% - akcent 2 3 2 6 3 2 3 2" xfId="2782"/>
    <cellStyle name="20% - akcent 2 3 2 6 3 2 4" xfId="2783"/>
    <cellStyle name="20% - akcent 2 3 2 6 3 3" xfId="2784"/>
    <cellStyle name="20% - akcent 2 3 2 6 3 3 2" xfId="2785"/>
    <cellStyle name="20% - akcent 2 3 2 6 3 4" xfId="2786"/>
    <cellStyle name="20% - akcent 2 3 2 6 3 4 2" xfId="2787"/>
    <cellStyle name="20% - akcent 2 3 2 6 3 5" xfId="2788"/>
    <cellStyle name="20% - akcent 2 3 2 6 4" xfId="2789"/>
    <cellStyle name="20% - akcent 2 3 2 6 4 2" xfId="2790"/>
    <cellStyle name="20% - akcent 2 3 2 6 4 2 2" xfId="2791"/>
    <cellStyle name="20% - akcent 2 3 2 6 4 2 2 2" xfId="2792"/>
    <cellStyle name="20% - akcent 2 3 2 6 4 2 3" xfId="2793"/>
    <cellStyle name="20% - akcent 2 3 2 6 4 2 3 2" xfId="2794"/>
    <cellStyle name="20% - akcent 2 3 2 6 4 2 4" xfId="2795"/>
    <cellStyle name="20% - akcent 2 3 2 6 4 3" xfId="2796"/>
    <cellStyle name="20% - akcent 2 3 2 6 4 3 2" xfId="2797"/>
    <cellStyle name="20% - akcent 2 3 2 6 4 4" xfId="2798"/>
    <cellStyle name="20% - akcent 2 3 2 6 4 4 2" xfId="2799"/>
    <cellStyle name="20% - akcent 2 3 2 6 4 5" xfId="2800"/>
    <cellStyle name="20% - akcent 2 3 2 6 5" xfId="2801"/>
    <cellStyle name="20% - akcent 2 3 2 6 5 2" xfId="2802"/>
    <cellStyle name="20% - akcent 2 3 2 6 5 2 2" xfId="2803"/>
    <cellStyle name="20% - akcent 2 3 2 6 5 3" xfId="2804"/>
    <cellStyle name="20% - akcent 2 3 2 6 5 3 2" xfId="2805"/>
    <cellStyle name="20% - akcent 2 3 2 6 5 4" xfId="2806"/>
    <cellStyle name="20% - akcent 2 3 2 6 6" xfId="2807"/>
    <cellStyle name="20% - akcent 2 3 2 6 6 2" xfId="2808"/>
    <cellStyle name="20% - akcent 2 3 2 6 7" xfId="2809"/>
    <cellStyle name="20% - akcent 2 3 2 6 7 2" xfId="2810"/>
    <cellStyle name="20% - akcent 2 3 2 6 8" xfId="2811"/>
    <cellStyle name="20% - akcent 2 3 2 7" xfId="2812"/>
    <cellStyle name="20% - akcent 2 3 2 7 2" xfId="2813"/>
    <cellStyle name="20% - akcent 2 3 2 7 2 2" xfId="2814"/>
    <cellStyle name="20% - akcent 2 3 2 7 2 2 2" xfId="2815"/>
    <cellStyle name="20% - akcent 2 3 2 7 2 2 2 2" xfId="2816"/>
    <cellStyle name="20% - akcent 2 3 2 7 2 2 3" xfId="2817"/>
    <cellStyle name="20% - akcent 2 3 2 7 2 2 3 2" xfId="2818"/>
    <cellStyle name="20% - akcent 2 3 2 7 2 2 4" xfId="2819"/>
    <cellStyle name="20% - akcent 2 3 2 7 2 3" xfId="2820"/>
    <cellStyle name="20% - akcent 2 3 2 7 2 3 2" xfId="2821"/>
    <cellStyle name="20% - akcent 2 3 2 7 2 4" xfId="2822"/>
    <cellStyle name="20% - akcent 2 3 2 7 2 4 2" xfId="2823"/>
    <cellStyle name="20% - akcent 2 3 2 7 2 5" xfId="2824"/>
    <cellStyle name="20% - akcent 2 3 2 7 3" xfId="2825"/>
    <cellStyle name="20% - akcent 2 3 2 7 3 2" xfId="2826"/>
    <cellStyle name="20% - akcent 2 3 2 7 3 2 2" xfId="2827"/>
    <cellStyle name="20% - akcent 2 3 2 7 3 3" xfId="2828"/>
    <cellStyle name="20% - akcent 2 3 2 7 3 3 2" xfId="2829"/>
    <cellStyle name="20% - akcent 2 3 2 7 3 4" xfId="2830"/>
    <cellStyle name="20% - akcent 2 3 2 7 4" xfId="2831"/>
    <cellStyle name="20% - akcent 2 3 2 7 4 2" xfId="2832"/>
    <cellStyle name="20% - akcent 2 3 2 7 5" xfId="2833"/>
    <cellStyle name="20% - akcent 2 3 2 7 5 2" xfId="2834"/>
    <cellStyle name="20% - akcent 2 3 2 7 6" xfId="2835"/>
    <cellStyle name="20% - akcent 2 3 2 8" xfId="2836"/>
    <cellStyle name="20% - akcent 2 3 2 8 2" xfId="2837"/>
    <cellStyle name="20% - akcent 2 3 2 8 2 2" xfId="2838"/>
    <cellStyle name="20% - akcent 2 3 2 8 2 2 2" xfId="2839"/>
    <cellStyle name="20% - akcent 2 3 2 8 2 3" xfId="2840"/>
    <cellStyle name="20% - akcent 2 3 2 8 2 3 2" xfId="2841"/>
    <cellStyle name="20% - akcent 2 3 2 8 2 4" xfId="2842"/>
    <cellStyle name="20% - akcent 2 3 2 8 3" xfId="2843"/>
    <cellStyle name="20% - akcent 2 3 2 8 3 2" xfId="2844"/>
    <cellStyle name="20% - akcent 2 3 2 8 4" xfId="2845"/>
    <cellStyle name="20% - akcent 2 3 2 8 4 2" xfId="2846"/>
    <cellStyle name="20% - akcent 2 3 2 8 5" xfId="2847"/>
    <cellStyle name="20% - akcent 2 3 2 9" xfId="2848"/>
    <cellStyle name="20% - akcent 2 3 2 9 2" xfId="2849"/>
    <cellStyle name="20% - akcent 2 3 2 9 2 2" xfId="2850"/>
    <cellStyle name="20% - akcent 2 3 2 9 2 2 2" xfId="2851"/>
    <cellStyle name="20% - akcent 2 3 2 9 2 3" xfId="2852"/>
    <cellStyle name="20% - akcent 2 3 2 9 2 3 2" xfId="2853"/>
    <cellStyle name="20% - akcent 2 3 2 9 2 4" xfId="2854"/>
    <cellStyle name="20% - akcent 2 3 2 9 3" xfId="2855"/>
    <cellStyle name="20% - akcent 2 3 2 9 3 2" xfId="2856"/>
    <cellStyle name="20% - akcent 2 3 2 9 4" xfId="2857"/>
    <cellStyle name="20% - akcent 2 3 2 9 4 2" xfId="2858"/>
    <cellStyle name="20% - akcent 2 3 2 9 5" xfId="2859"/>
    <cellStyle name="20% - akcent 2 3 20" xfId="22006"/>
    <cellStyle name="20% - akcent 2 3 3" xfId="2860"/>
    <cellStyle name="20% - akcent 2 3 3 10" xfId="2861"/>
    <cellStyle name="20% - akcent 2 3 3 10 2" xfId="2862"/>
    <cellStyle name="20% - akcent 2 3 3 11" xfId="2863"/>
    <cellStyle name="20% - akcent 2 3 3 11 2" xfId="2864"/>
    <cellStyle name="20% - akcent 2 3 3 12" xfId="2865"/>
    <cellStyle name="20% - akcent 2 3 3 2" xfId="2866"/>
    <cellStyle name="20% - akcent 2 3 3 2 10" xfId="2867"/>
    <cellStyle name="20% - akcent 2 3 3 2 10 2" xfId="2868"/>
    <cellStyle name="20% - akcent 2 3 3 2 11" xfId="2869"/>
    <cellStyle name="20% - akcent 2 3 3 2 2" xfId="2870"/>
    <cellStyle name="20% - akcent 2 3 3 2 2 2" xfId="2871"/>
    <cellStyle name="20% - akcent 2 3 3 2 2 2 2" xfId="2872"/>
    <cellStyle name="20% - akcent 2 3 3 2 2 2 2 2" xfId="2873"/>
    <cellStyle name="20% - akcent 2 3 3 2 2 2 2 2 2" xfId="2874"/>
    <cellStyle name="20% - akcent 2 3 3 2 2 2 2 3" xfId="2875"/>
    <cellStyle name="20% - akcent 2 3 3 2 2 2 2 3 2" xfId="2876"/>
    <cellStyle name="20% - akcent 2 3 3 2 2 2 2 4" xfId="2877"/>
    <cellStyle name="20% - akcent 2 3 3 2 2 2 3" xfId="2878"/>
    <cellStyle name="20% - akcent 2 3 3 2 2 2 3 2" xfId="2879"/>
    <cellStyle name="20% - akcent 2 3 3 2 2 2 4" xfId="2880"/>
    <cellStyle name="20% - akcent 2 3 3 2 2 2 4 2" xfId="2881"/>
    <cellStyle name="20% - akcent 2 3 3 2 2 2 5" xfId="2882"/>
    <cellStyle name="20% - akcent 2 3 3 2 2 3" xfId="2883"/>
    <cellStyle name="20% - akcent 2 3 3 2 2 3 2" xfId="2884"/>
    <cellStyle name="20% - akcent 2 3 3 2 2 3 2 2" xfId="2885"/>
    <cellStyle name="20% - akcent 2 3 3 2 2 3 2 2 2" xfId="2886"/>
    <cellStyle name="20% - akcent 2 3 3 2 2 3 2 3" xfId="2887"/>
    <cellStyle name="20% - akcent 2 3 3 2 2 3 2 3 2" xfId="2888"/>
    <cellStyle name="20% - akcent 2 3 3 2 2 3 2 4" xfId="2889"/>
    <cellStyle name="20% - akcent 2 3 3 2 2 3 3" xfId="2890"/>
    <cellStyle name="20% - akcent 2 3 3 2 2 3 3 2" xfId="2891"/>
    <cellStyle name="20% - akcent 2 3 3 2 2 3 4" xfId="2892"/>
    <cellStyle name="20% - akcent 2 3 3 2 2 3 4 2" xfId="2893"/>
    <cellStyle name="20% - akcent 2 3 3 2 2 3 5" xfId="2894"/>
    <cellStyle name="20% - akcent 2 3 3 2 2 4" xfId="2895"/>
    <cellStyle name="20% - akcent 2 3 3 2 2 4 2" xfId="2896"/>
    <cellStyle name="20% - akcent 2 3 3 2 2 4 2 2" xfId="2897"/>
    <cellStyle name="20% - akcent 2 3 3 2 2 4 2 2 2" xfId="2898"/>
    <cellStyle name="20% - akcent 2 3 3 2 2 4 2 3" xfId="2899"/>
    <cellStyle name="20% - akcent 2 3 3 2 2 4 2 3 2" xfId="2900"/>
    <cellStyle name="20% - akcent 2 3 3 2 2 4 2 4" xfId="2901"/>
    <cellStyle name="20% - akcent 2 3 3 2 2 4 3" xfId="2902"/>
    <cellStyle name="20% - akcent 2 3 3 2 2 4 3 2" xfId="2903"/>
    <cellStyle name="20% - akcent 2 3 3 2 2 4 4" xfId="2904"/>
    <cellStyle name="20% - akcent 2 3 3 2 2 4 4 2" xfId="2905"/>
    <cellStyle name="20% - akcent 2 3 3 2 2 4 5" xfId="2906"/>
    <cellStyle name="20% - akcent 2 3 3 2 2 5" xfId="2907"/>
    <cellStyle name="20% - akcent 2 3 3 2 2 5 2" xfId="2908"/>
    <cellStyle name="20% - akcent 2 3 3 2 2 5 2 2" xfId="2909"/>
    <cellStyle name="20% - akcent 2 3 3 2 2 5 3" xfId="2910"/>
    <cellStyle name="20% - akcent 2 3 3 2 2 5 3 2" xfId="2911"/>
    <cellStyle name="20% - akcent 2 3 3 2 2 5 4" xfId="2912"/>
    <cellStyle name="20% - akcent 2 3 3 2 2 6" xfId="2913"/>
    <cellStyle name="20% - akcent 2 3 3 2 2 6 2" xfId="2914"/>
    <cellStyle name="20% - akcent 2 3 3 2 2 7" xfId="2915"/>
    <cellStyle name="20% - akcent 2 3 3 2 2 7 2" xfId="2916"/>
    <cellStyle name="20% - akcent 2 3 3 2 2 8" xfId="2917"/>
    <cellStyle name="20% - akcent 2 3 3 2 3" xfId="2918"/>
    <cellStyle name="20% - akcent 2 3 3 2 3 2" xfId="2919"/>
    <cellStyle name="20% - akcent 2 3 3 2 3 2 2" xfId="2920"/>
    <cellStyle name="20% - akcent 2 3 3 2 3 2 2 2" xfId="2921"/>
    <cellStyle name="20% - akcent 2 3 3 2 3 2 2 2 2" xfId="2922"/>
    <cellStyle name="20% - akcent 2 3 3 2 3 2 2 3" xfId="2923"/>
    <cellStyle name="20% - akcent 2 3 3 2 3 2 2 3 2" xfId="2924"/>
    <cellStyle name="20% - akcent 2 3 3 2 3 2 2 4" xfId="2925"/>
    <cellStyle name="20% - akcent 2 3 3 2 3 2 3" xfId="2926"/>
    <cellStyle name="20% - akcent 2 3 3 2 3 2 3 2" xfId="2927"/>
    <cellStyle name="20% - akcent 2 3 3 2 3 2 4" xfId="2928"/>
    <cellStyle name="20% - akcent 2 3 3 2 3 2 4 2" xfId="2929"/>
    <cellStyle name="20% - akcent 2 3 3 2 3 2 5" xfId="2930"/>
    <cellStyle name="20% - akcent 2 3 3 2 3 3" xfId="2931"/>
    <cellStyle name="20% - akcent 2 3 3 2 3 3 2" xfId="2932"/>
    <cellStyle name="20% - akcent 2 3 3 2 3 3 2 2" xfId="2933"/>
    <cellStyle name="20% - akcent 2 3 3 2 3 3 2 2 2" xfId="2934"/>
    <cellStyle name="20% - akcent 2 3 3 2 3 3 2 3" xfId="2935"/>
    <cellStyle name="20% - akcent 2 3 3 2 3 3 2 3 2" xfId="2936"/>
    <cellStyle name="20% - akcent 2 3 3 2 3 3 2 4" xfId="2937"/>
    <cellStyle name="20% - akcent 2 3 3 2 3 3 3" xfId="2938"/>
    <cellStyle name="20% - akcent 2 3 3 2 3 3 3 2" xfId="2939"/>
    <cellStyle name="20% - akcent 2 3 3 2 3 3 4" xfId="2940"/>
    <cellStyle name="20% - akcent 2 3 3 2 3 3 4 2" xfId="2941"/>
    <cellStyle name="20% - akcent 2 3 3 2 3 3 5" xfId="2942"/>
    <cellStyle name="20% - akcent 2 3 3 2 3 4" xfId="2943"/>
    <cellStyle name="20% - akcent 2 3 3 2 3 4 2" xfId="2944"/>
    <cellStyle name="20% - akcent 2 3 3 2 3 4 2 2" xfId="2945"/>
    <cellStyle name="20% - akcent 2 3 3 2 3 4 2 2 2" xfId="2946"/>
    <cellStyle name="20% - akcent 2 3 3 2 3 4 2 3" xfId="2947"/>
    <cellStyle name="20% - akcent 2 3 3 2 3 4 2 3 2" xfId="2948"/>
    <cellStyle name="20% - akcent 2 3 3 2 3 4 2 4" xfId="2949"/>
    <cellStyle name="20% - akcent 2 3 3 2 3 4 3" xfId="2950"/>
    <cellStyle name="20% - akcent 2 3 3 2 3 4 3 2" xfId="2951"/>
    <cellStyle name="20% - akcent 2 3 3 2 3 4 4" xfId="2952"/>
    <cellStyle name="20% - akcent 2 3 3 2 3 4 4 2" xfId="2953"/>
    <cellStyle name="20% - akcent 2 3 3 2 3 4 5" xfId="2954"/>
    <cellStyle name="20% - akcent 2 3 3 2 3 5" xfId="2955"/>
    <cellStyle name="20% - akcent 2 3 3 2 3 5 2" xfId="2956"/>
    <cellStyle name="20% - akcent 2 3 3 2 3 5 2 2" xfId="2957"/>
    <cellStyle name="20% - akcent 2 3 3 2 3 5 3" xfId="2958"/>
    <cellStyle name="20% - akcent 2 3 3 2 3 5 3 2" xfId="2959"/>
    <cellStyle name="20% - akcent 2 3 3 2 3 5 4" xfId="2960"/>
    <cellStyle name="20% - akcent 2 3 3 2 3 6" xfId="2961"/>
    <cellStyle name="20% - akcent 2 3 3 2 3 6 2" xfId="2962"/>
    <cellStyle name="20% - akcent 2 3 3 2 3 7" xfId="2963"/>
    <cellStyle name="20% - akcent 2 3 3 2 3 7 2" xfId="2964"/>
    <cellStyle name="20% - akcent 2 3 3 2 3 8" xfId="2965"/>
    <cellStyle name="20% - akcent 2 3 3 2 4" xfId="2966"/>
    <cellStyle name="20% - akcent 2 3 3 2 4 2" xfId="2967"/>
    <cellStyle name="20% - akcent 2 3 3 2 4 2 2" xfId="2968"/>
    <cellStyle name="20% - akcent 2 3 3 2 4 2 2 2" xfId="2969"/>
    <cellStyle name="20% - akcent 2 3 3 2 4 2 2 2 2" xfId="2970"/>
    <cellStyle name="20% - akcent 2 3 3 2 4 2 2 3" xfId="2971"/>
    <cellStyle name="20% - akcent 2 3 3 2 4 2 2 3 2" xfId="2972"/>
    <cellStyle name="20% - akcent 2 3 3 2 4 2 2 4" xfId="2973"/>
    <cellStyle name="20% - akcent 2 3 3 2 4 2 3" xfId="2974"/>
    <cellStyle name="20% - akcent 2 3 3 2 4 2 3 2" xfId="2975"/>
    <cellStyle name="20% - akcent 2 3 3 2 4 2 4" xfId="2976"/>
    <cellStyle name="20% - akcent 2 3 3 2 4 2 4 2" xfId="2977"/>
    <cellStyle name="20% - akcent 2 3 3 2 4 2 5" xfId="2978"/>
    <cellStyle name="20% - akcent 2 3 3 2 4 3" xfId="2979"/>
    <cellStyle name="20% - akcent 2 3 3 2 4 3 2" xfId="2980"/>
    <cellStyle name="20% - akcent 2 3 3 2 4 3 2 2" xfId="2981"/>
    <cellStyle name="20% - akcent 2 3 3 2 4 3 3" xfId="2982"/>
    <cellStyle name="20% - akcent 2 3 3 2 4 3 3 2" xfId="2983"/>
    <cellStyle name="20% - akcent 2 3 3 2 4 3 4" xfId="2984"/>
    <cellStyle name="20% - akcent 2 3 3 2 4 4" xfId="2985"/>
    <cellStyle name="20% - akcent 2 3 3 2 4 4 2" xfId="2986"/>
    <cellStyle name="20% - akcent 2 3 3 2 4 5" xfId="2987"/>
    <cellStyle name="20% - akcent 2 3 3 2 4 5 2" xfId="2988"/>
    <cellStyle name="20% - akcent 2 3 3 2 4 6" xfId="2989"/>
    <cellStyle name="20% - akcent 2 3 3 2 5" xfId="2990"/>
    <cellStyle name="20% - akcent 2 3 3 2 5 2" xfId="2991"/>
    <cellStyle name="20% - akcent 2 3 3 2 5 2 2" xfId="2992"/>
    <cellStyle name="20% - akcent 2 3 3 2 5 2 2 2" xfId="2993"/>
    <cellStyle name="20% - akcent 2 3 3 2 5 2 3" xfId="2994"/>
    <cellStyle name="20% - akcent 2 3 3 2 5 2 3 2" xfId="2995"/>
    <cellStyle name="20% - akcent 2 3 3 2 5 2 4" xfId="2996"/>
    <cellStyle name="20% - akcent 2 3 3 2 5 3" xfId="2997"/>
    <cellStyle name="20% - akcent 2 3 3 2 5 3 2" xfId="2998"/>
    <cellStyle name="20% - akcent 2 3 3 2 5 4" xfId="2999"/>
    <cellStyle name="20% - akcent 2 3 3 2 5 4 2" xfId="3000"/>
    <cellStyle name="20% - akcent 2 3 3 2 5 5" xfId="3001"/>
    <cellStyle name="20% - akcent 2 3 3 2 6" xfId="3002"/>
    <cellStyle name="20% - akcent 2 3 3 2 6 2" xfId="3003"/>
    <cellStyle name="20% - akcent 2 3 3 2 6 2 2" xfId="3004"/>
    <cellStyle name="20% - akcent 2 3 3 2 6 2 2 2" xfId="3005"/>
    <cellStyle name="20% - akcent 2 3 3 2 6 2 3" xfId="3006"/>
    <cellStyle name="20% - akcent 2 3 3 2 6 2 3 2" xfId="3007"/>
    <cellStyle name="20% - akcent 2 3 3 2 6 2 4" xfId="3008"/>
    <cellStyle name="20% - akcent 2 3 3 2 6 3" xfId="3009"/>
    <cellStyle name="20% - akcent 2 3 3 2 6 3 2" xfId="3010"/>
    <cellStyle name="20% - akcent 2 3 3 2 6 4" xfId="3011"/>
    <cellStyle name="20% - akcent 2 3 3 2 6 4 2" xfId="3012"/>
    <cellStyle name="20% - akcent 2 3 3 2 6 5" xfId="3013"/>
    <cellStyle name="20% - akcent 2 3 3 2 7" xfId="3014"/>
    <cellStyle name="20% - akcent 2 3 3 2 7 2" xfId="3015"/>
    <cellStyle name="20% - akcent 2 3 3 2 7 2 2" xfId="3016"/>
    <cellStyle name="20% - akcent 2 3 3 2 7 2 2 2" xfId="3017"/>
    <cellStyle name="20% - akcent 2 3 3 2 7 2 3" xfId="3018"/>
    <cellStyle name="20% - akcent 2 3 3 2 7 2 3 2" xfId="3019"/>
    <cellStyle name="20% - akcent 2 3 3 2 7 2 4" xfId="3020"/>
    <cellStyle name="20% - akcent 2 3 3 2 7 3" xfId="3021"/>
    <cellStyle name="20% - akcent 2 3 3 2 7 3 2" xfId="3022"/>
    <cellStyle name="20% - akcent 2 3 3 2 7 4" xfId="3023"/>
    <cellStyle name="20% - akcent 2 3 3 2 7 4 2" xfId="3024"/>
    <cellStyle name="20% - akcent 2 3 3 2 7 5" xfId="3025"/>
    <cellStyle name="20% - akcent 2 3 3 2 8" xfId="3026"/>
    <cellStyle name="20% - akcent 2 3 3 2 8 2" xfId="3027"/>
    <cellStyle name="20% - akcent 2 3 3 2 8 2 2" xfId="3028"/>
    <cellStyle name="20% - akcent 2 3 3 2 8 3" xfId="3029"/>
    <cellStyle name="20% - akcent 2 3 3 2 8 3 2" xfId="3030"/>
    <cellStyle name="20% - akcent 2 3 3 2 8 4" xfId="3031"/>
    <cellStyle name="20% - akcent 2 3 3 2 9" xfId="3032"/>
    <cellStyle name="20% - akcent 2 3 3 2 9 2" xfId="3033"/>
    <cellStyle name="20% - akcent 2 3 3 3" xfId="3034"/>
    <cellStyle name="20% - akcent 2 3 3 3 2" xfId="3035"/>
    <cellStyle name="20% - akcent 2 3 3 3 2 2" xfId="3036"/>
    <cellStyle name="20% - akcent 2 3 3 3 2 2 2" xfId="3037"/>
    <cellStyle name="20% - akcent 2 3 3 3 2 2 2 2" xfId="3038"/>
    <cellStyle name="20% - akcent 2 3 3 3 2 2 3" xfId="3039"/>
    <cellStyle name="20% - akcent 2 3 3 3 2 2 3 2" xfId="3040"/>
    <cellStyle name="20% - akcent 2 3 3 3 2 2 4" xfId="3041"/>
    <cellStyle name="20% - akcent 2 3 3 3 2 3" xfId="3042"/>
    <cellStyle name="20% - akcent 2 3 3 3 2 3 2" xfId="3043"/>
    <cellStyle name="20% - akcent 2 3 3 3 2 4" xfId="3044"/>
    <cellStyle name="20% - akcent 2 3 3 3 2 4 2" xfId="3045"/>
    <cellStyle name="20% - akcent 2 3 3 3 2 5" xfId="3046"/>
    <cellStyle name="20% - akcent 2 3 3 3 3" xfId="3047"/>
    <cellStyle name="20% - akcent 2 3 3 3 3 2" xfId="3048"/>
    <cellStyle name="20% - akcent 2 3 3 3 3 2 2" xfId="3049"/>
    <cellStyle name="20% - akcent 2 3 3 3 3 2 2 2" xfId="3050"/>
    <cellStyle name="20% - akcent 2 3 3 3 3 2 3" xfId="3051"/>
    <cellStyle name="20% - akcent 2 3 3 3 3 2 3 2" xfId="3052"/>
    <cellStyle name="20% - akcent 2 3 3 3 3 2 4" xfId="3053"/>
    <cellStyle name="20% - akcent 2 3 3 3 3 3" xfId="3054"/>
    <cellStyle name="20% - akcent 2 3 3 3 3 3 2" xfId="3055"/>
    <cellStyle name="20% - akcent 2 3 3 3 3 4" xfId="3056"/>
    <cellStyle name="20% - akcent 2 3 3 3 3 4 2" xfId="3057"/>
    <cellStyle name="20% - akcent 2 3 3 3 3 5" xfId="3058"/>
    <cellStyle name="20% - akcent 2 3 3 3 4" xfId="3059"/>
    <cellStyle name="20% - akcent 2 3 3 3 4 2" xfId="3060"/>
    <cellStyle name="20% - akcent 2 3 3 3 4 2 2" xfId="3061"/>
    <cellStyle name="20% - akcent 2 3 3 3 4 2 2 2" xfId="3062"/>
    <cellStyle name="20% - akcent 2 3 3 3 4 2 3" xfId="3063"/>
    <cellStyle name="20% - akcent 2 3 3 3 4 2 3 2" xfId="3064"/>
    <cellStyle name="20% - akcent 2 3 3 3 4 2 4" xfId="3065"/>
    <cellStyle name="20% - akcent 2 3 3 3 4 3" xfId="3066"/>
    <cellStyle name="20% - akcent 2 3 3 3 4 3 2" xfId="3067"/>
    <cellStyle name="20% - akcent 2 3 3 3 4 4" xfId="3068"/>
    <cellStyle name="20% - akcent 2 3 3 3 4 4 2" xfId="3069"/>
    <cellStyle name="20% - akcent 2 3 3 3 4 5" xfId="3070"/>
    <cellStyle name="20% - akcent 2 3 3 3 5" xfId="3071"/>
    <cellStyle name="20% - akcent 2 3 3 3 5 2" xfId="3072"/>
    <cellStyle name="20% - akcent 2 3 3 3 5 2 2" xfId="3073"/>
    <cellStyle name="20% - akcent 2 3 3 3 5 3" xfId="3074"/>
    <cellStyle name="20% - akcent 2 3 3 3 5 3 2" xfId="3075"/>
    <cellStyle name="20% - akcent 2 3 3 3 5 4" xfId="3076"/>
    <cellStyle name="20% - akcent 2 3 3 3 6" xfId="3077"/>
    <cellStyle name="20% - akcent 2 3 3 3 6 2" xfId="3078"/>
    <cellStyle name="20% - akcent 2 3 3 3 7" xfId="3079"/>
    <cellStyle name="20% - akcent 2 3 3 3 7 2" xfId="3080"/>
    <cellStyle name="20% - akcent 2 3 3 3 8" xfId="3081"/>
    <cellStyle name="20% - akcent 2 3 3 4" xfId="3082"/>
    <cellStyle name="20% - akcent 2 3 3 4 2" xfId="3083"/>
    <cellStyle name="20% - akcent 2 3 3 4 2 2" xfId="3084"/>
    <cellStyle name="20% - akcent 2 3 3 4 2 2 2" xfId="3085"/>
    <cellStyle name="20% - akcent 2 3 3 4 2 2 2 2" xfId="3086"/>
    <cellStyle name="20% - akcent 2 3 3 4 2 2 3" xfId="3087"/>
    <cellStyle name="20% - akcent 2 3 3 4 2 2 3 2" xfId="3088"/>
    <cellStyle name="20% - akcent 2 3 3 4 2 2 4" xfId="3089"/>
    <cellStyle name="20% - akcent 2 3 3 4 2 3" xfId="3090"/>
    <cellStyle name="20% - akcent 2 3 3 4 2 3 2" xfId="3091"/>
    <cellStyle name="20% - akcent 2 3 3 4 2 4" xfId="3092"/>
    <cellStyle name="20% - akcent 2 3 3 4 2 4 2" xfId="3093"/>
    <cellStyle name="20% - akcent 2 3 3 4 2 5" xfId="3094"/>
    <cellStyle name="20% - akcent 2 3 3 4 3" xfId="3095"/>
    <cellStyle name="20% - akcent 2 3 3 4 3 2" xfId="3096"/>
    <cellStyle name="20% - akcent 2 3 3 4 3 2 2" xfId="3097"/>
    <cellStyle name="20% - akcent 2 3 3 4 3 2 2 2" xfId="3098"/>
    <cellStyle name="20% - akcent 2 3 3 4 3 2 3" xfId="3099"/>
    <cellStyle name="20% - akcent 2 3 3 4 3 2 3 2" xfId="3100"/>
    <cellStyle name="20% - akcent 2 3 3 4 3 2 4" xfId="3101"/>
    <cellStyle name="20% - akcent 2 3 3 4 3 3" xfId="3102"/>
    <cellStyle name="20% - akcent 2 3 3 4 3 3 2" xfId="3103"/>
    <cellStyle name="20% - akcent 2 3 3 4 3 4" xfId="3104"/>
    <cellStyle name="20% - akcent 2 3 3 4 3 4 2" xfId="3105"/>
    <cellStyle name="20% - akcent 2 3 3 4 3 5" xfId="3106"/>
    <cellStyle name="20% - akcent 2 3 3 4 4" xfId="3107"/>
    <cellStyle name="20% - akcent 2 3 3 4 4 2" xfId="3108"/>
    <cellStyle name="20% - akcent 2 3 3 4 4 2 2" xfId="3109"/>
    <cellStyle name="20% - akcent 2 3 3 4 4 2 2 2" xfId="3110"/>
    <cellStyle name="20% - akcent 2 3 3 4 4 2 3" xfId="3111"/>
    <cellStyle name="20% - akcent 2 3 3 4 4 2 3 2" xfId="3112"/>
    <cellStyle name="20% - akcent 2 3 3 4 4 2 4" xfId="3113"/>
    <cellStyle name="20% - akcent 2 3 3 4 4 3" xfId="3114"/>
    <cellStyle name="20% - akcent 2 3 3 4 4 3 2" xfId="3115"/>
    <cellStyle name="20% - akcent 2 3 3 4 4 4" xfId="3116"/>
    <cellStyle name="20% - akcent 2 3 3 4 4 4 2" xfId="3117"/>
    <cellStyle name="20% - akcent 2 3 3 4 4 5" xfId="3118"/>
    <cellStyle name="20% - akcent 2 3 3 4 5" xfId="3119"/>
    <cellStyle name="20% - akcent 2 3 3 4 5 2" xfId="3120"/>
    <cellStyle name="20% - akcent 2 3 3 4 5 2 2" xfId="3121"/>
    <cellStyle name="20% - akcent 2 3 3 4 5 3" xfId="3122"/>
    <cellStyle name="20% - akcent 2 3 3 4 5 3 2" xfId="3123"/>
    <cellStyle name="20% - akcent 2 3 3 4 5 4" xfId="3124"/>
    <cellStyle name="20% - akcent 2 3 3 4 6" xfId="3125"/>
    <cellStyle name="20% - akcent 2 3 3 4 6 2" xfId="3126"/>
    <cellStyle name="20% - akcent 2 3 3 4 7" xfId="3127"/>
    <cellStyle name="20% - akcent 2 3 3 4 7 2" xfId="3128"/>
    <cellStyle name="20% - akcent 2 3 3 4 8" xfId="3129"/>
    <cellStyle name="20% - akcent 2 3 3 5" xfId="3130"/>
    <cellStyle name="20% - akcent 2 3 3 5 2" xfId="3131"/>
    <cellStyle name="20% - akcent 2 3 3 5 2 2" xfId="3132"/>
    <cellStyle name="20% - akcent 2 3 3 5 2 2 2" xfId="3133"/>
    <cellStyle name="20% - akcent 2 3 3 5 2 2 2 2" xfId="3134"/>
    <cellStyle name="20% - akcent 2 3 3 5 2 2 3" xfId="3135"/>
    <cellStyle name="20% - akcent 2 3 3 5 2 2 3 2" xfId="3136"/>
    <cellStyle name="20% - akcent 2 3 3 5 2 2 4" xfId="3137"/>
    <cellStyle name="20% - akcent 2 3 3 5 2 3" xfId="3138"/>
    <cellStyle name="20% - akcent 2 3 3 5 2 3 2" xfId="3139"/>
    <cellStyle name="20% - akcent 2 3 3 5 2 4" xfId="3140"/>
    <cellStyle name="20% - akcent 2 3 3 5 2 4 2" xfId="3141"/>
    <cellStyle name="20% - akcent 2 3 3 5 2 5" xfId="3142"/>
    <cellStyle name="20% - akcent 2 3 3 5 3" xfId="3143"/>
    <cellStyle name="20% - akcent 2 3 3 5 3 2" xfId="3144"/>
    <cellStyle name="20% - akcent 2 3 3 5 3 2 2" xfId="3145"/>
    <cellStyle name="20% - akcent 2 3 3 5 3 3" xfId="3146"/>
    <cellStyle name="20% - akcent 2 3 3 5 3 3 2" xfId="3147"/>
    <cellStyle name="20% - akcent 2 3 3 5 3 4" xfId="3148"/>
    <cellStyle name="20% - akcent 2 3 3 5 4" xfId="3149"/>
    <cellStyle name="20% - akcent 2 3 3 5 4 2" xfId="3150"/>
    <cellStyle name="20% - akcent 2 3 3 5 5" xfId="3151"/>
    <cellStyle name="20% - akcent 2 3 3 5 5 2" xfId="3152"/>
    <cellStyle name="20% - akcent 2 3 3 5 6" xfId="3153"/>
    <cellStyle name="20% - akcent 2 3 3 6" xfId="3154"/>
    <cellStyle name="20% - akcent 2 3 3 6 2" xfId="3155"/>
    <cellStyle name="20% - akcent 2 3 3 6 2 2" xfId="3156"/>
    <cellStyle name="20% - akcent 2 3 3 6 2 2 2" xfId="3157"/>
    <cellStyle name="20% - akcent 2 3 3 6 2 3" xfId="3158"/>
    <cellStyle name="20% - akcent 2 3 3 6 2 3 2" xfId="3159"/>
    <cellStyle name="20% - akcent 2 3 3 6 2 4" xfId="3160"/>
    <cellStyle name="20% - akcent 2 3 3 6 3" xfId="3161"/>
    <cellStyle name="20% - akcent 2 3 3 6 3 2" xfId="3162"/>
    <cellStyle name="20% - akcent 2 3 3 6 4" xfId="3163"/>
    <cellStyle name="20% - akcent 2 3 3 6 4 2" xfId="3164"/>
    <cellStyle name="20% - akcent 2 3 3 6 5" xfId="3165"/>
    <cellStyle name="20% - akcent 2 3 3 7" xfId="3166"/>
    <cellStyle name="20% - akcent 2 3 3 7 2" xfId="3167"/>
    <cellStyle name="20% - akcent 2 3 3 7 2 2" xfId="3168"/>
    <cellStyle name="20% - akcent 2 3 3 7 2 2 2" xfId="3169"/>
    <cellStyle name="20% - akcent 2 3 3 7 2 3" xfId="3170"/>
    <cellStyle name="20% - akcent 2 3 3 7 2 3 2" xfId="3171"/>
    <cellStyle name="20% - akcent 2 3 3 7 2 4" xfId="3172"/>
    <cellStyle name="20% - akcent 2 3 3 7 3" xfId="3173"/>
    <cellStyle name="20% - akcent 2 3 3 7 3 2" xfId="3174"/>
    <cellStyle name="20% - akcent 2 3 3 7 4" xfId="3175"/>
    <cellStyle name="20% - akcent 2 3 3 7 4 2" xfId="3176"/>
    <cellStyle name="20% - akcent 2 3 3 7 5" xfId="3177"/>
    <cellStyle name="20% - akcent 2 3 3 8" xfId="3178"/>
    <cellStyle name="20% - akcent 2 3 3 8 2" xfId="3179"/>
    <cellStyle name="20% - akcent 2 3 3 8 2 2" xfId="3180"/>
    <cellStyle name="20% - akcent 2 3 3 8 2 2 2" xfId="3181"/>
    <cellStyle name="20% - akcent 2 3 3 8 2 3" xfId="3182"/>
    <cellStyle name="20% - akcent 2 3 3 8 2 3 2" xfId="3183"/>
    <cellStyle name="20% - akcent 2 3 3 8 2 4" xfId="3184"/>
    <cellStyle name="20% - akcent 2 3 3 8 3" xfId="3185"/>
    <cellStyle name="20% - akcent 2 3 3 8 3 2" xfId="3186"/>
    <cellStyle name="20% - akcent 2 3 3 8 4" xfId="3187"/>
    <cellStyle name="20% - akcent 2 3 3 8 4 2" xfId="3188"/>
    <cellStyle name="20% - akcent 2 3 3 8 5" xfId="3189"/>
    <cellStyle name="20% - akcent 2 3 3 9" xfId="3190"/>
    <cellStyle name="20% - akcent 2 3 3 9 2" xfId="3191"/>
    <cellStyle name="20% - akcent 2 3 3 9 2 2" xfId="3192"/>
    <cellStyle name="20% - akcent 2 3 3 9 3" xfId="3193"/>
    <cellStyle name="20% - akcent 2 3 3 9 3 2" xfId="3194"/>
    <cellStyle name="20% - akcent 2 3 3 9 4" xfId="3195"/>
    <cellStyle name="20% - akcent 2 3 4" xfId="3196"/>
    <cellStyle name="20% - akcent 2 3 4 10" xfId="3197"/>
    <cellStyle name="20% - akcent 2 3 4 10 2" xfId="3198"/>
    <cellStyle name="20% - akcent 2 3 4 11" xfId="3199"/>
    <cellStyle name="20% - akcent 2 3 4 2" xfId="3200"/>
    <cellStyle name="20% - akcent 2 3 4 2 2" xfId="3201"/>
    <cellStyle name="20% - akcent 2 3 4 2 2 2" xfId="3202"/>
    <cellStyle name="20% - akcent 2 3 4 2 2 2 2" xfId="3203"/>
    <cellStyle name="20% - akcent 2 3 4 2 2 2 2 2" xfId="3204"/>
    <cellStyle name="20% - akcent 2 3 4 2 2 2 3" xfId="3205"/>
    <cellStyle name="20% - akcent 2 3 4 2 2 2 3 2" xfId="3206"/>
    <cellStyle name="20% - akcent 2 3 4 2 2 2 4" xfId="3207"/>
    <cellStyle name="20% - akcent 2 3 4 2 2 3" xfId="3208"/>
    <cellStyle name="20% - akcent 2 3 4 2 2 3 2" xfId="3209"/>
    <cellStyle name="20% - akcent 2 3 4 2 2 4" xfId="3210"/>
    <cellStyle name="20% - akcent 2 3 4 2 2 4 2" xfId="3211"/>
    <cellStyle name="20% - akcent 2 3 4 2 2 5" xfId="3212"/>
    <cellStyle name="20% - akcent 2 3 4 2 3" xfId="3213"/>
    <cellStyle name="20% - akcent 2 3 4 2 3 2" xfId="3214"/>
    <cellStyle name="20% - akcent 2 3 4 2 3 2 2" xfId="3215"/>
    <cellStyle name="20% - akcent 2 3 4 2 3 2 2 2" xfId="3216"/>
    <cellStyle name="20% - akcent 2 3 4 2 3 2 3" xfId="3217"/>
    <cellStyle name="20% - akcent 2 3 4 2 3 2 3 2" xfId="3218"/>
    <cellStyle name="20% - akcent 2 3 4 2 3 2 4" xfId="3219"/>
    <cellStyle name="20% - akcent 2 3 4 2 3 3" xfId="3220"/>
    <cellStyle name="20% - akcent 2 3 4 2 3 3 2" xfId="3221"/>
    <cellStyle name="20% - akcent 2 3 4 2 3 4" xfId="3222"/>
    <cellStyle name="20% - akcent 2 3 4 2 3 4 2" xfId="3223"/>
    <cellStyle name="20% - akcent 2 3 4 2 3 5" xfId="3224"/>
    <cellStyle name="20% - akcent 2 3 4 2 4" xfId="3225"/>
    <cellStyle name="20% - akcent 2 3 4 2 4 2" xfId="3226"/>
    <cellStyle name="20% - akcent 2 3 4 2 4 2 2" xfId="3227"/>
    <cellStyle name="20% - akcent 2 3 4 2 4 2 2 2" xfId="3228"/>
    <cellStyle name="20% - akcent 2 3 4 2 4 2 3" xfId="3229"/>
    <cellStyle name="20% - akcent 2 3 4 2 4 2 3 2" xfId="3230"/>
    <cellStyle name="20% - akcent 2 3 4 2 4 2 4" xfId="3231"/>
    <cellStyle name="20% - akcent 2 3 4 2 4 3" xfId="3232"/>
    <cellStyle name="20% - akcent 2 3 4 2 4 3 2" xfId="3233"/>
    <cellStyle name="20% - akcent 2 3 4 2 4 4" xfId="3234"/>
    <cellStyle name="20% - akcent 2 3 4 2 4 4 2" xfId="3235"/>
    <cellStyle name="20% - akcent 2 3 4 2 4 5" xfId="3236"/>
    <cellStyle name="20% - akcent 2 3 4 2 5" xfId="3237"/>
    <cellStyle name="20% - akcent 2 3 4 2 5 2" xfId="3238"/>
    <cellStyle name="20% - akcent 2 3 4 2 5 2 2" xfId="3239"/>
    <cellStyle name="20% - akcent 2 3 4 2 5 3" xfId="3240"/>
    <cellStyle name="20% - akcent 2 3 4 2 5 3 2" xfId="3241"/>
    <cellStyle name="20% - akcent 2 3 4 2 5 4" xfId="3242"/>
    <cellStyle name="20% - akcent 2 3 4 2 6" xfId="3243"/>
    <cellStyle name="20% - akcent 2 3 4 2 6 2" xfId="3244"/>
    <cellStyle name="20% - akcent 2 3 4 2 7" xfId="3245"/>
    <cellStyle name="20% - akcent 2 3 4 2 7 2" xfId="3246"/>
    <cellStyle name="20% - akcent 2 3 4 2 8" xfId="3247"/>
    <cellStyle name="20% - akcent 2 3 4 3" xfId="3248"/>
    <cellStyle name="20% - akcent 2 3 4 3 2" xfId="3249"/>
    <cellStyle name="20% - akcent 2 3 4 3 2 2" xfId="3250"/>
    <cellStyle name="20% - akcent 2 3 4 3 2 2 2" xfId="3251"/>
    <cellStyle name="20% - akcent 2 3 4 3 2 2 2 2" xfId="3252"/>
    <cellStyle name="20% - akcent 2 3 4 3 2 2 3" xfId="3253"/>
    <cellStyle name="20% - akcent 2 3 4 3 2 2 3 2" xfId="3254"/>
    <cellStyle name="20% - akcent 2 3 4 3 2 2 4" xfId="3255"/>
    <cellStyle name="20% - akcent 2 3 4 3 2 3" xfId="3256"/>
    <cellStyle name="20% - akcent 2 3 4 3 2 3 2" xfId="3257"/>
    <cellStyle name="20% - akcent 2 3 4 3 2 4" xfId="3258"/>
    <cellStyle name="20% - akcent 2 3 4 3 2 4 2" xfId="3259"/>
    <cellStyle name="20% - akcent 2 3 4 3 2 5" xfId="3260"/>
    <cellStyle name="20% - akcent 2 3 4 3 3" xfId="3261"/>
    <cellStyle name="20% - akcent 2 3 4 3 3 2" xfId="3262"/>
    <cellStyle name="20% - akcent 2 3 4 3 3 2 2" xfId="3263"/>
    <cellStyle name="20% - akcent 2 3 4 3 3 2 2 2" xfId="3264"/>
    <cellStyle name="20% - akcent 2 3 4 3 3 2 3" xfId="3265"/>
    <cellStyle name="20% - akcent 2 3 4 3 3 2 3 2" xfId="3266"/>
    <cellStyle name="20% - akcent 2 3 4 3 3 2 4" xfId="3267"/>
    <cellStyle name="20% - akcent 2 3 4 3 3 3" xfId="3268"/>
    <cellStyle name="20% - akcent 2 3 4 3 3 3 2" xfId="3269"/>
    <cellStyle name="20% - akcent 2 3 4 3 3 4" xfId="3270"/>
    <cellStyle name="20% - akcent 2 3 4 3 3 4 2" xfId="3271"/>
    <cellStyle name="20% - akcent 2 3 4 3 3 5" xfId="3272"/>
    <cellStyle name="20% - akcent 2 3 4 3 4" xfId="3273"/>
    <cellStyle name="20% - akcent 2 3 4 3 4 2" xfId="3274"/>
    <cellStyle name="20% - akcent 2 3 4 3 4 2 2" xfId="3275"/>
    <cellStyle name="20% - akcent 2 3 4 3 4 2 2 2" xfId="3276"/>
    <cellStyle name="20% - akcent 2 3 4 3 4 2 3" xfId="3277"/>
    <cellStyle name="20% - akcent 2 3 4 3 4 2 3 2" xfId="3278"/>
    <cellStyle name="20% - akcent 2 3 4 3 4 2 4" xfId="3279"/>
    <cellStyle name="20% - akcent 2 3 4 3 4 3" xfId="3280"/>
    <cellStyle name="20% - akcent 2 3 4 3 4 3 2" xfId="3281"/>
    <cellStyle name="20% - akcent 2 3 4 3 4 4" xfId="3282"/>
    <cellStyle name="20% - akcent 2 3 4 3 4 4 2" xfId="3283"/>
    <cellStyle name="20% - akcent 2 3 4 3 4 5" xfId="3284"/>
    <cellStyle name="20% - akcent 2 3 4 3 5" xfId="3285"/>
    <cellStyle name="20% - akcent 2 3 4 3 5 2" xfId="3286"/>
    <cellStyle name="20% - akcent 2 3 4 3 5 2 2" xfId="3287"/>
    <cellStyle name="20% - akcent 2 3 4 3 5 3" xfId="3288"/>
    <cellStyle name="20% - akcent 2 3 4 3 5 3 2" xfId="3289"/>
    <cellStyle name="20% - akcent 2 3 4 3 5 4" xfId="3290"/>
    <cellStyle name="20% - akcent 2 3 4 3 6" xfId="3291"/>
    <cellStyle name="20% - akcent 2 3 4 3 6 2" xfId="3292"/>
    <cellStyle name="20% - akcent 2 3 4 3 7" xfId="3293"/>
    <cellStyle name="20% - akcent 2 3 4 3 7 2" xfId="3294"/>
    <cellStyle name="20% - akcent 2 3 4 3 8" xfId="3295"/>
    <cellStyle name="20% - akcent 2 3 4 4" xfId="3296"/>
    <cellStyle name="20% - akcent 2 3 4 4 2" xfId="3297"/>
    <cellStyle name="20% - akcent 2 3 4 4 2 2" xfId="3298"/>
    <cellStyle name="20% - akcent 2 3 4 4 2 2 2" xfId="3299"/>
    <cellStyle name="20% - akcent 2 3 4 4 2 2 2 2" xfId="3300"/>
    <cellStyle name="20% - akcent 2 3 4 4 2 2 3" xfId="3301"/>
    <cellStyle name="20% - akcent 2 3 4 4 2 2 3 2" xfId="3302"/>
    <cellStyle name="20% - akcent 2 3 4 4 2 2 4" xfId="3303"/>
    <cellStyle name="20% - akcent 2 3 4 4 2 3" xfId="3304"/>
    <cellStyle name="20% - akcent 2 3 4 4 2 3 2" xfId="3305"/>
    <cellStyle name="20% - akcent 2 3 4 4 2 4" xfId="3306"/>
    <cellStyle name="20% - akcent 2 3 4 4 2 4 2" xfId="3307"/>
    <cellStyle name="20% - akcent 2 3 4 4 2 5" xfId="3308"/>
    <cellStyle name="20% - akcent 2 3 4 4 3" xfId="3309"/>
    <cellStyle name="20% - akcent 2 3 4 4 3 2" xfId="3310"/>
    <cellStyle name="20% - akcent 2 3 4 4 3 2 2" xfId="3311"/>
    <cellStyle name="20% - akcent 2 3 4 4 3 3" xfId="3312"/>
    <cellStyle name="20% - akcent 2 3 4 4 3 3 2" xfId="3313"/>
    <cellStyle name="20% - akcent 2 3 4 4 3 4" xfId="3314"/>
    <cellStyle name="20% - akcent 2 3 4 4 4" xfId="3315"/>
    <cellStyle name="20% - akcent 2 3 4 4 4 2" xfId="3316"/>
    <cellStyle name="20% - akcent 2 3 4 4 5" xfId="3317"/>
    <cellStyle name="20% - akcent 2 3 4 4 5 2" xfId="3318"/>
    <cellStyle name="20% - akcent 2 3 4 4 6" xfId="3319"/>
    <cellStyle name="20% - akcent 2 3 4 5" xfId="3320"/>
    <cellStyle name="20% - akcent 2 3 4 5 2" xfId="3321"/>
    <cellStyle name="20% - akcent 2 3 4 5 2 2" xfId="3322"/>
    <cellStyle name="20% - akcent 2 3 4 5 2 2 2" xfId="3323"/>
    <cellStyle name="20% - akcent 2 3 4 5 2 3" xfId="3324"/>
    <cellStyle name="20% - akcent 2 3 4 5 2 3 2" xfId="3325"/>
    <cellStyle name="20% - akcent 2 3 4 5 2 4" xfId="3326"/>
    <cellStyle name="20% - akcent 2 3 4 5 3" xfId="3327"/>
    <cellStyle name="20% - akcent 2 3 4 5 3 2" xfId="3328"/>
    <cellStyle name="20% - akcent 2 3 4 5 4" xfId="3329"/>
    <cellStyle name="20% - akcent 2 3 4 5 4 2" xfId="3330"/>
    <cellStyle name="20% - akcent 2 3 4 5 5" xfId="3331"/>
    <cellStyle name="20% - akcent 2 3 4 6" xfId="3332"/>
    <cellStyle name="20% - akcent 2 3 4 6 2" xfId="3333"/>
    <cellStyle name="20% - akcent 2 3 4 6 2 2" xfId="3334"/>
    <cellStyle name="20% - akcent 2 3 4 6 2 2 2" xfId="3335"/>
    <cellStyle name="20% - akcent 2 3 4 6 2 3" xfId="3336"/>
    <cellStyle name="20% - akcent 2 3 4 6 2 3 2" xfId="3337"/>
    <cellStyle name="20% - akcent 2 3 4 6 2 4" xfId="3338"/>
    <cellStyle name="20% - akcent 2 3 4 6 3" xfId="3339"/>
    <cellStyle name="20% - akcent 2 3 4 6 3 2" xfId="3340"/>
    <cellStyle name="20% - akcent 2 3 4 6 4" xfId="3341"/>
    <cellStyle name="20% - akcent 2 3 4 6 4 2" xfId="3342"/>
    <cellStyle name="20% - akcent 2 3 4 6 5" xfId="3343"/>
    <cellStyle name="20% - akcent 2 3 4 7" xfId="3344"/>
    <cellStyle name="20% - akcent 2 3 4 7 2" xfId="3345"/>
    <cellStyle name="20% - akcent 2 3 4 7 2 2" xfId="3346"/>
    <cellStyle name="20% - akcent 2 3 4 7 2 2 2" xfId="3347"/>
    <cellStyle name="20% - akcent 2 3 4 7 2 3" xfId="3348"/>
    <cellStyle name="20% - akcent 2 3 4 7 2 3 2" xfId="3349"/>
    <cellStyle name="20% - akcent 2 3 4 7 2 4" xfId="3350"/>
    <cellStyle name="20% - akcent 2 3 4 7 3" xfId="3351"/>
    <cellStyle name="20% - akcent 2 3 4 7 3 2" xfId="3352"/>
    <cellStyle name="20% - akcent 2 3 4 7 4" xfId="3353"/>
    <cellStyle name="20% - akcent 2 3 4 7 4 2" xfId="3354"/>
    <cellStyle name="20% - akcent 2 3 4 7 5" xfId="3355"/>
    <cellStyle name="20% - akcent 2 3 4 8" xfId="3356"/>
    <cellStyle name="20% - akcent 2 3 4 8 2" xfId="3357"/>
    <cellStyle name="20% - akcent 2 3 4 8 2 2" xfId="3358"/>
    <cellStyle name="20% - akcent 2 3 4 8 3" xfId="3359"/>
    <cellStyle name="20% - akcent 2 3 4 8 3 2" xfId="3360"/>
    <cellStyle name="20% - akcent 2 3 4 8 4" xfId="3361"/>
    <cellStyle name="20% - akcent 2 3 4 9" xfId="3362"/>
    <cellStyle name="20% - akcent 2 3 4 9 2" xfId="3363"/>
    <cellStyle name="20% - akcent 2 3 5" xfId="3364"/>
    <cellStyle name="20% - akcent 2 3 5 10" xfId="3365"/>
    <cellStyle name="20% - akcent 2 3 5 2" xfId="3366"/>
    <cellStyle name="20% - akcent 2 3 5 2 2" xfId="3367"/>
    <cellStyle name="20% - akcent 2 3 5 2 2 2" xfId="3368"/>
    <cellStyle name="20% - akcent 2 3 5 2 2 2 2" xfId="3369"/>
    <cellStyle name="20% - akcent 2 3 5 2 2 2 2 2" xfId="3370"/>
    <cellStyle name="20% - akcent 2 3 5 2 2 2 3" xfId="3371"/>
    <cellStyle name="20% - akcent 2 3 5 2 2 2 3 2" xfId="3372"/>
    <cellStyle name="20% - akcent 2 3 5 2 2 2 4" xfId="3373"/>
    <cellStyle name="20% - akcent 2 3 5 2 2 3" xfId="3374"/>
    <cellStyle name="20% - akcent 2 3 5 2 2 3 2" xfId="3375"/>
    <cellStyle name="20% - akcent 2 3 5 2 2 4" xfId="3376"/>
    <cellStyle name="20% - akcent 2 3 5 2 2 4 2" xfId="3377"/>
    <cellStyle name="20% - akcent 2 3 5 2 2 5" xfId="3378"/>
    <cellStyle name="20% - akcent 2 3 5 2 3" xfId="3379"/>
    <cellStyle name="20% - akcent 2 3 5 2 3 2" xfId="3380"/>
    <cellStyle name="20% - akcent 2 3 5 2 3 2 2" xfId="3381"/>
    <cellStyle name="20% - akcent 2 3 5 2 3 2 2 2" xfId="3382"/>
    <cellStyle name="20% - akcent 2 3 5 2 3 2 3" xfId="3383"/>
    <cellStyle name="20% - akcent 2 3 5 2 3 2 3 2" xfId="3384"/>
    <cellStyle name="20% - akcent 2 3 5 2 3 2 4" xfId="3385"/>
    <cellStyle name="20% - akcent 2 3 5 2 3 3" xfId="3386"/>
    <cellStyle name="20% - akcent 2 3 5 2 3 3 2" xfId="3387"/>
    <cellStyle name="20% - akcent 2 3 5 2 3 4" xfId="3388"/>
    <cellStyle name="20% - akcent 2 3 5 2 3 4 2" xfId="3389"/>
    <cellStyle name="20% - akcent 2 3 5 2 3 5" xfId="3390"/>
    <cellStyle name="20% - akcent 2 3 5 2 4" xfId="3391"/>
    <cellStyle name="20% - akcent 2 3 5 2 4 2" xfId="3392"/>
    <cellStyle name="20% - akcent 2 3 5 2 4 2 2" xfId="3393"/>
    <cellStyle name="20% - akcent 2 3 5 2 4 2 2 2" xfId="3394"/>
    <cellStyle name="20% - akcent 2 3 5 2 4 2 3" xfId="3395"/>
    <cellStyle name="20% - akcent 2 3 5 2 4 2 3 2" xfId="3396"/>
    <cellStyle name="20% - akcent 2 3 5 2 4 2 4" xfId="3397"/>
    <cellStyle name="20% - akcent 2 3 5 2 4 3" xfId="3398"/>
    <cellStyle name="20% - akcent 2 3 5 2 4 3 2" xfId="3399"/>
    <cellStyle name="20% - akcent 2 3 5 2 4 4" xfId="3400"/>
    <cellStyle name="20% - akcent 2 3 5 2 4 4 2" xfId="3401"/>
    <cellStyle name="20% - akcent 2 3 5 2 4 5" xfId="3402"/>
    <cellStyle name="20% - akcent 2 3 5 2 5" xfId="3403"/>
    <cellStyle name="20% - akcent 2 3 5 2 5 2" xfId="3404"/>
    <cellStyle name="20% - akcent 2 3 5 2 5 2 2" xfId="3405"/>
    <cellStyle name="20% - akcent 2 3 5 2 5 3" xfId="3406"/>
    <cellStyle name="20% - akcent 2 3 5 2 5 3 2" xfId="3407"/>
    <cellStyle name="20% - akcent 2 3 5 2 5 4" xfId="3408"/>
    <cellStyle name="20% - akcent 2 3 5 2 6" xfId="3409"/>
    <cellStyle name="20% - akcent 2 3 5 2 6 2" xfId="3410"/>
    <cellStyle name="20% - akcent 2 3 5 2 7" xfId="3411"/>
    <cellStyle name="20% - akcent 2 3 5 2 7 2" xfId="3412"/>
    <cellStyle name="20% - akcent 2 3 5 2 8" xfId="3413"/>
    <cellStyle name="20% - akcent 2 3 5 3" xfId="3414"/>
    <cellStyle name="20% - akcent 2 3 5 3 2" xfId="3415"/>
    <cellStyle name="20% - akcent 2 3 5 3 2 2" xfId="3416"/>
    <cellStyle name="20% - akcent 2 3 5 3 2 2 2" xfId="3417"/>
    <cellStyle name="20% - akcent 2 3 5 3 2 2 2 2" xfId="3418"/>
    <cellStyle name="20% - akcent 2 3 5 3 2 2 3" xfId="3419"/>
    <cellStyle name="20% - akcent 2 3 5 3 2 2 3 2" xfId="3420"/>
    <cellStyle name="20% - akcent 2 3 5 3 2 2 4" xfId="3421"/>
    <cellStyle name="20% - akcent 2 3 5 3 2 3" xfId="3422"/>
    <cellStyle name="20% - akcent 2 3 5 3 2 3 2" xfId="3423"/>
    <cellStyle name="20% - akcent 2 3 5 3 2 4" xfId="3424"/>
    <cellStyle name="20% - akcent 2 3 5 3 2 4 2" xfId="3425"/>
    <cellStyle name="20% - akcent 2 3 5 3 2 5" xfId="3426"/>
    <cellStyle name="20% - akcent 2 3 5 3 3" xfId="3427"/>
    <cellStyle name="20% - akcent 2 3 5 3 3 2" xfId="3428"/>
    <cellStyle name="20% - akcent 2 3 5 3 3 2 2" xfId="3429"/>
    <cellStyle name="20% - akcent 2 3 5 3 3 2 2 2" xfId="3430"/>
    <cellStyle name="20% - akcent 2 3 5 3 3 2 3" xfId="3431"/>
    <cellStyle name="20% - akcent 2 3 5 3 3 2 3 2" xfId="3432"/>
    <cellStyle name="20% - akcent 2 3 5 3 3 2 4" xfId="3433"/>
    <cellStyle name="20% - akcent 2 3 5 3 3 3" xfId="3434"/>
    <cellStyle name="20% - akcent 2 3 5 3 3 3 2" xfId="3435"/>
    <cellStyle name="20% - akcent 2 3 5 3 3 4" xfId="3436"/>
    <cellStyle name="20% - akcent 2 3 5 3 3 4 2" xfId="3437"/>
    <cellStyle name="20% - akcent 2 3 5 3 3 5" xfId="3438"/>
    <cellStyle name="20% - akcent 2 3 5 3 4" xfId="3439"/>
    <cellStyle name="20% - akcent 2 3 5 3 4 2" xfId="3440"/>
    <cellStyle name="20% - akcent 2 3 5 3 4 2 2" xfId="3441"/>
    <cellStyle name="20% - akcent 2 3 5 3 4 2 2 2" xfId="3442"/>
    <cellStyle name="20% - akcent 2 3 5 3 4 2 3" xfId="3443"/>
    <cellStyle name="20% - akcent 2 3 5 3 4 2 3 2" xfId="3444"/>
    <cellStyle name="20% - akcent 2 3 5 3 4 2 4" xfId="3445"/>
    <cellStyle name="20% - akcent 2 3 5 3 4 3" xfId="3446"/>
    <cellStyle name="20% - akcent 2 3 5 3 4 3 2" xfId="3447"/>
    <cellStyle name="20% - akcent 2 3 5 3 4 4" xfId="3448"/>
    <cellStyle name="20% - akcent 2 3 5 3 4 4 2" xfId="3449"/>
    <cellStyle name="20% - akcent 2 3 5 3 4 5" xfId="3450"/>
    <cellStyle name="20% - akcent 2 3 5 3 5" xfId="3451"/>
    <cellStyle name="20% - akcent 2 3 5 3 5 2" xfId="3452"/>
    <cellStyle name="20% - akcent 2 3 5 3 5 2 2" xfId="3453"/>
    <cellStyle name="20% - akcent 2 3 5 3 5 3" xfId="3454"/>
    <cellStyle name="20% - akcent 2 3 5 3 5 3 2" xfId="3455"/>
    <cellStyle name="20% - akcent 2 3 5 3 5 4" xfId="3456"/>
    <cellStyle name="20% - akcent 2 3 5 3 6" xfId="3457"/>
    <cellStyle name="20% - akcent 2 3 5 3 6 2" xfId="3458"/>
    <cellStyle name="20% - akcent 2 3 5 3 7" xfId="3459"/>
    <cellStyle name="20% - akcent 2 3 5 3 7 2" xfId="3460"/>
    <cellStyle name="20% - akcent 2 3 5 3 8" xfId="3461"/>
    <cellStyle name="20% - akcent 2 3 5 4" xfId="3462"/>
    <cellStyle name="20% - akcent 2 3 5 4 2" xfId="3463"/>
    <cellStyle name="20% - akcent 2 3 5 4 2 2" xfId="3464"/>
    <cellStyle name="20% - akcent 2 3 5 4 2 2 2" xfId="3465"/>
    <cellStyle name="20% - akcent 2 3 5 4 2 3" xfId="3466"/>
    <cellStyle name="20% - akcent 2 3 5 4 2 3 2" xfId="3467"/>
    <cellStyle name="20% - akcent 2 3 5 4 2 4" xfId="3468"/>
    <cellStyle name="20% - akcent 2 3 5 4 3" xfId="3469"/>
    <cellStyle name="20% - akcent 2 3 5 4 3 2" xfId="3470"/>
    <cellStyle name="20% - akcent 2 3 5 4 4" xfId="3471"/>
    <cellStyle name="20% - akcent 2 3 5 4 4 2" xfId="3472"/>
    <cellStyle name="20% - akcent 2 3 5 4 5" xfId="3473"/>
    <cellStyle name="20% - akcent 2 3 5 5" xfId="3474"/>
    <cellStyle name="20% - akcent 2 3 5 5 2" xfId="3475"/>
    <cellStyle name="20% - akcent 2 3 5 5 2 2" xfId="3476"/>
    <cellStyle name="20% - akcent 2 3 5 5 2 2 2" xfId="3477"/>
    <cellStyle name="20% - akcent 2 3 5 5 2 3" xfId="3478"/>
    <cellStyle name="20% - akcent 2 3 5 5 2 3 2" xfId="3479"/>
    <cellStyle name="20% - akcent 2 3 5 5 2 4" xfId="3480"/>
    <cellStyle name="20% - akcent 2 3 5 5 3" xfId="3481"/>
    <cellStyle name="20% - akcent 2 3 5 5 3 2" xfId="3482"/>
    <cellStyle name="20% - akcent 2 3 5 5 4" xfId="3483"/>
    <cellStyle name="20% - akcent 2 3 5 5 4 2" xfId="3484"/>
    <cellStyle name="20% - akcent 2 3 5 5 5" xfId="3485"/>
    <cellStyle name="20% - akcent 2 3 5 6" xfId="3486"/>
    <cellStyle name="20% - akcent 2 3 5 6 2" xfId="3487"/>
    <cellStyle name="20% - akcent 2 3 5 6 2 2" xfId="3488"/>
    <cellStyle name="20% - akcent 2 3 5 6 2 2 2" xfId="3489"/>
    <cellStyle name="20% - akcent 2 3 5 6 2 3" xfId="3490"/>
    <cellStyle name="20% - akcent 2 3 5 6 2 3 2" xfId="3491"/>
    <cellStyle name="20% - akcent 2 3 5 6 2 4" xfId="3492"/>
    <cellStyle name="20% - akcent 2 3 5 6 3" xfId="3493"/>
    <cellStyle name="20% - akcent 2 3 5 6 3 2" xfId="3494"/>
    <cellStyle name="20% - akcent 2 3 5 6 4" xfId="3495"/>
    <cellStyle name="20% - akcent 2 3 5 6 4 2" xfId="3496"/>
    <cellStyle name="20% - akcent 2 3 5 6 5" xfId="3497"/>
    <cellStyle name="20% - akcent 2 3 5 7" xfId="3498"/>
    <cellStyle name="20% - akcent 2 3 5 7 2" xfId="3499"/>
    <cellStyle name="20% - akcent 2 3 5 7 2 2" xfId="3500"/>
    <cellStyle name="20% - akcent 2 3 5 7 3" xfId="3501"/>
    <cellStyle name="20% - akcent 2 3 5 7 3 2" xfId="3502"/>
    <cellStyle name="20% - akcent 2 3 5 7 4" xfId="3503"/>
    <cellStyle name="20% - akcent 2 3 5 8" xfId="3504"/>
    <cellStyle name="20% - akcent 2 3 5 8 2" xfId="3505"/>
    <cellStyle name="20% - akcent 2 3 5 9" xfId="3506"/>
    <cellStyle name="20% - akcent 2 3 5 9 2" xfId="3507"/>
    <cellStyle name="20% - akcent 2 3 6" xfId="3508"/>
    <cellStyle name="20% - akcent 2 3 6 10" xfId="3509"/>
    <cellStyle name="20% - akcent 2 3 6 2" xfId="3510"/>
    <cellStyle name="20% - akcent 2 3 6 2 2" xfId="3511"/>
    <cellStyle name="20% - akcent 2 3 6 2 2 2" xfId="3512"/>
    <cellStyle name="20% - akcent 2 3 6 2 2 2 2" xfId="3513"/>
    <cellStyle name="20% - akcent 2 3 6 2 2 2 2 2" xfId="3514"/>
    <cellStyle name="20% - akcent 2 3 6 2 2 2 3" xfId="3515"/>
    <cellStyle name="20% - akcent 2 3 6 2 2 2 3 2" xfId="3516"/>
    <cellStyle name="20% - akcent 2 3 6 2 2 2 4" xfId="3517"/>
    <cellStyle name="20% - akcent 2 3 6 2 2 3" xfId="3518"/>
    <cellStyle name="20% - akcent 2 3 6 2 2 3 2" xfId="3519"/>
    <cellStyle name="20% - akcent 2 3 6 2 2 4" xfId="3520"/>
    <cellStyle name="20% - akcent 2 3 6 2 2 4 2" xfId="3521"/>
    <cellStyle name="20% - akcent 2 3 6 2 2 5" xfId="3522"/>
    <cellStyle name="20% - akcent 2 3 6 2 3" xfId="3523"/>
    <cellStyle name="20% - akcent 2 3 6 2 3 2" xfId="3524"/>
    <cellStyle name="20% - akcent 2 3 6 2 3 2 2" xfId="3525"/>
    <cellStyle name="20% - akcent 2 3 6 2 3 2 2 2" xfId="3526"/>
    <cellStyle name="20% - akcent 2 3 6 2 3 2 3" xfId="3527"/>
    <cellStyle name="20% - akcent 2 3 6 2 3 2 3 2" xfId="3528"/>
    <cellStyle name="20% - akcent 2 3 6 2 3 2 4" xfId="3529"/>
    <cellStyle name="20% - akcent 2 3 6 2 3 3" xfId="3530"/>
    <cellStyle name="20% - akcent 2 3 6 2 3 3 2" xfId="3531"/>
    <cellStyle name="20% - akcent 2 3 6 2 3 4" xfId="3532"/>
    <cellStyle name="20% - akcent 2 3 6 2 3 4 2" xfId="3533"/>
    <cellStyle name="20% - akcent 2 3 6 2 3 5" xfId="3534"/>
    <cellStyle name="20% - akcent 2 3 6 2 4" xfId="3535"/>
    <cellStyle name="20% - akcent 2 3 6 2 4 2" xfId="3536"/>
    <cellStyle name="20% - akcent 2 3 6 2 4 2 2" xfId="3537"/>
    <cellStyle name="20% - akcent 2 3 6 2 4 2 2 2" xfId="3538"/>
    <cellStyle name="20% - akcent 2 3 6 2 4 2 3" xfId="3539"/>
    <cellStyle name="20% - akcent 2 3 6 2 4 2 3 2" xfId="3540"/>
    <cellStyle name="20% - akcent 2 3 6 2 4 2 4" xfId="3541"/>
    <cellStyle name="20% - akcent 2 3 6 2 4 3" xfId="3542"/>
    <cellStyle name="20% - akcent 2 3 6 2 4 3 2" xfId="3543"/>
    <cellStyle name="20% - akcent 2 3 6 2 4 4" xfId="3544"/>
    <cellStyle name="20% - akcent 2 3 6 2 4 4 2" xfId="3545"/>
    <cellStyle name="20% - akcent 2 3 6 2 4 5" xfId="3546"/>
    <cellStyle name="20% - akcent 2 3 6 2 5" xfId="3547"/>
    <cellStyle name="20% - akcent 2 3 6 2 5 2" xfId="3548"/>
    <cellStyle name="20% - akcent 2 3 6 2 5 2 2" xfId="3549"/>
    <cellStyle name="20% - akcent 2 3 6 2 5 3" xfId="3550"/>
    <cellStyle name="20% - akcent 2 3 6 2 5 3 2" xfId="3551"/>
    <cellStyle name="20% - akcent 2 3 6 2 5 4" xfId="3552"/>
    <cellStyle name="20% - akcent 2 3 6 2 6" xfId="3553"/>
    <cellStyle name="20% - akcent 2 3 6 2 6 2" xfId="3554"/>
    <cellStyle name="20% - akcent 2 3 6 2 7" xfId="3555"/>
    <cellStyle name="20% - akcent 2 3 6 2 7 2" xfId="3556"/>
    <cellStyle name="20% - akcent 2 3 6 2 8" xfId="3557"/>
    <cellStyle name="20% - akcent 2 3 6 3" xfId="3558"/>
    <cellStyle name="20% - akcent 2 3 6 3 2" xfId="3559"/>
    <cellStyle name="20% - akcent 2 3 6 3 2 2" xfId="3560"/>
    <cellStyle name="20% - akcent 2 3 6 3 2 2 2" xfId="3561"/>
    <cellStyle name="20% - akcent 2 3 6 3 2 2 2 2" xfId="3562"/>
    <cellStyle name="20% - akcent 2 3 6 3 2 2 3" xfId="3563"/>
    <cellStyle name="20% - akcent 2 3 6 3 2 2 3 2" xfId="3564"/>
    <cellStyle name="20% - akcent 2 3 6 3 2 2 4" xfId="3565"/>
    <cellStyle name="20% - akcent 2 3 6 3 2 3" xfId="3566"/>
    <cellStyle name="20% - akcent 2 3 6 3 2 3 2" xfId="3567"/>
    <cellStyle name="20% - akcent 2 3 6 3 2 4" xfId="3568"/>
    <cellStyle name="20% - akcent 2 3 6 3 2 4 2" xfId="3569"/>
    <cellStyle name="20% - akcent 2 3 6 3 2 5" xfId="3570"/>
    <cellStyle name="20% - akcent 2 3 6 3 3" xfId="3571"/>
    <cellStyle name="20% - akcent 2 3 6 3 3 2" xfId="3572"/>
    <cellStyle name="20% - akcent 2 3 6 3 3 2 2" xfId="3573"/>
    <cellStyle name="20% - akcent 2 3 6 3 3 2 2 2" xfId="3574"/>
    <cellStyle name="20% - akcent 2 3 6 3 3 2 3" xfId="3575"/>
    <cellStyle name="20% - akcent 2 3 6 3 3 2 3 2" xfId="3576"/>
    <cellStyle name="20% - akcent 2 3 6 3 3 2 4" xfId="3577"/>
    <cellStyle name="20% - akcent 2 3 6 3 3 3" xfId="3578"/>
    <cellStyle name="20% - akcent 2 3 6 3 3 3 2" xfId="3579"/>
    <cellStyle name="20% - akcent 2 3 6 3 3 4" xfId="3580"/>
    <cellStyle name="20% - akcent 2 3 6 3 3 4 2" xfId="3581"/>
    <cellStyle name="20% - akcent 2 3 6 3 3 5" xfId="3582"/>
    <cellStyle name="20% - akcent 2 3 6 3 4" xfId="3583"/>
    <cellStyle name="20% - akcent 2 3 6 3 4 2" xfId="3584"/>
    <cellStyle name="20% - akcent 2 3 6 3 4 2 2" xfId="3585"/>
    <cellStyle name="20% - akcent 2 3 6 3 4 2 2 2" xfId="3586"/>
    <cellStyle name="20% - akcent 2 3 6 3 4 2 3" xfId="3587"/>
    <cellStyle name="20% - akcent 2 3 6 3 4 2 3 2" xfId="3588"/>
    <cellStyle name="20% - akcent 2 3 6 3 4 2 4" xfId="3589"/>
    <cellStyle name="20% - akcent 2 3 6 3 4 3" xfId="3590"/>
    <cellStyle name="20% - akcent 2 3 6 3 4 3 2" xfId="3591"/>
    <cellStyle name="20% - akcent 2 3 6 3 4 4" xfId="3592"/>
    <cellStyle name="20% - akcent 2 3 6 3 4 4 2" xfId="3593"/>
    <cellStyle name="20% - akcent 2 3 6 3 4 5" xfId="3594"/>
    <cellStyle name="20% - akcent 2 3 6 3 5" xfId="3595"/>
    <cellStyle name="20% - akcent 2 3 6 3 5 2" xfId="3596"/>
    <cellStyle name="20% - akcent 2 3 6 3 5 2 2" xfId="3597"/>
    <cellStyle name="20% - akcent 2 3 6 3 5 3" xfId="3598"/>
    <cellStyle name="20% - akcent 2 3 6 3 5 3 2" xfId="3599"/>
    <cellStyle name="20% - akcent 2 3 6 3 5 4" xfId="3600"/>
    <cellStyle name="20% - akcent 2 3 6 3 6" xfId="3601"/>
    <cellStyle name="20% - akcent 2 3 6 3 6 2" xfId="3602"/>
    <cellStyle name="20% - akcent 2 3 6 3 7" xfId="3603"/>
    <cellStyle name="20% - akcent 2 3 6 3 7 2" xfId="3604"/>
    <cellStyle name="20% - akcent 2 3 6 3 8" xfId="3605"/>
    <cellStyle name="20% - akcent 2 3 6 4" xfId="3606"/>
    <cellStyle name="20% - akcent 2 3 6 4 2" xfId="3607"/>
    <cellStyle name="20% - akcent 2 3 6 4 2 2" xfId="3608"/>
    <cellStyle name="20% - akcent 2 3 6 4 2 2 2" xfId="3609"/>
    <cellStyle name="20% - akcent 2 3 6 4 2 3" xfId="3610"/>
    <cellStyle name="20% - akcent 2 3 6 4 2 3 2" xfId="3611"/>
    <cellStyle name="20% - akcent 2 3 6 4 2 4" xfId="3612"/>
    <cellStyle name="20% - akcent 2 3 6 4 3" xfId="3613"/>
    <cellStyle name="20% - akcent 2 3 6 4 3 2" xfId="3614"/>
    <cellStyle name="20% - akcent 2 3 6 4 4" xfId="3615"/>
    <cellStyle name="20% - akcent 2 3 6 4 4 2" xfId="3616"/>
    <cellStyle name="20% - akcent 2 3 6 4 5" xfId="3617"/>
    <cellStyle name="20% - akcent 2 3 6 5" xfId="3618"/>
    <cellStyle name="20% - akcent 2 3 6 5 2" xfId="3619"/>
    <cellStyle name="20% - akcent 2 3 6 5 2 2" xfId="3620"/>
    <cellStyle name="20% - akcent 2 3 6 5 2 2 2" xfId="3621"/>
    <cellStyle name="20% - akcent 2 3 6 5 2 3" xfId="3622"/>
    <cellStyle name="20% - akcent 2 3 6 5 2 3 2" xfId="3623"/>
    <cellStyle name="20% - akcent 2 3 6 5 2 4" xfId="3624"/>
    <cellStyle name="20% - akcent 2 3 6 5 3" xfId="3625"/>
    <cellStyle name="20% - akcent 2 3 6 5 3 2" xfId="3626"/>
    <cellStyle name="20% - akcent 2 3 6 5 4" xfId="3627"/>
    <cellStyle name="20% - akcent 2 3 6 5 4 2" xfId="3628"/>
    <cellStyle name="20% - akcent 2 3 6 5 5" xfId="3629"/>
    <cellStyle name="20% - akcent 2 3 6 6" xfId="3630"/>
    <cellStyle name="20% - akcent 2 3 6 6 2" xfId="3631"/>
    <cellStyle name="20% - akcent 2 3 6 6 2 2" xfId="3632"/>
    <cellStyle name="20% - akcent 2 3 6 6 2 2 2" xfId="3633"/>
    <cellStyle name="20% - akcent 2 3 6 6 2 3" xfId="3634"/>
    <cellStyle name="20% - akcent 2 3 6 6 2 3 2" xfId="3635"/>
    <cellStyle name="20% - akcent 2 3 6 6 2 4" xfId="3636"/>
    <cellStyle name="20% - akcent 2 3 6 6 3" xfId="3637"/>
    <cellStyle name="20% - akcent 2 3 6 6 3 2" xfId="3638"/>
    <cellStyle name="20% - akcent 2 3 6 6 4" xfId="3639"/>
    <cellStyle name="20% - akcent 2 3 6 6 4 2" xfId="3640"/>
    <cellStyle name="20% - akcent 2 3 6 6 5" xfId="3641"/>
    <cellStyle name="20% - akcent 2 3 6 7" xfId="3642"/>
    <cellStyle name="20% - akcent 2 3 6 7 2" xfId="3643"/>
    <cellStyle name="20% - akcent 2 3 6 7 2 2" xfId="3644"/>
    <cellStyle name="20% - akcent 2 3 6 7 3" xfId="3645"/>
    <cellStyle name="20% - akcent 2 3 6 7 3 2" xfId="3646"/>
    <cellStyle name="20% - akcent 2 3 6 7 4" xfId="3647"/>
    <cellStyle name="20% - akcent 2 3 6 8" xfId="3648"/>
    <cellStyle name="20% - akcent 2 3 6 8 2" xfId="3649"/>
    <cellStyle name="20% - akcent 2 3 6 9" xfId="3650"/>
    <cellStyle name="20% - akcent 2 3 6 9 2" xfId="3651"/>
    <cellStyle name="20% - akcent 2 3 7" xfId="3652"/>
    <cellStyle name="20% - akcent 2 3 7 2" xfId="3653"/>
    <cellStyle name="20% - akcent 2 3 7 2 2" xfId="3654"/>
    <cellStyle name="20% - akcent 2 3 7 2 2 2" xfId="3655"/>
    <cellStyle name="20% - akcent 2 3 7 2 2 2 2" xfId="3656"/>
    <cellStyle name="20% - akcent 2 3 7 2 2 2 2 2" xfId="3657"/>
    <cellStyle name="20% - akcent 2 3 7 2 2 2 3" xfId="3658"/>
    <cellStyle name="20% - akcent 2 3 7 2 2 2 3 2" xfId="3659"/>
    <cellStyle name="20% - akcent 2 3 7 2 2 2 4" xfId="3660"/>
    <cellStyle name="20% - akcent 2 3 7 2 2 3" xfId="3661"/>
    <cellStyle name="20% - akcent 2 3 7 2 2 3 2" xfId="3662"/>
    <cellStyle name="20% - akcent 2 3 7 2 2 4" xfId="3663"/>
    <cellStyle name="20% - akcent 2 3 7 2 2 4 2" xfId="3664"/>
    <cellStyle name="20% - akcent 2 3 7 2 2 5" xfId="3665"/>
    <cellStyle name="20% - akcent 2 3 7 2 3" xfId="3666"/>
    <cellStyle name="20% - akcent 2 3 7 2 3 2" xfId="3667"/>
    <cellStyle name="20% - akcent 2 3 7 2 3 2 2" xfId="3668"/>
    <cellStyle name="20% - akcent 2 3 7 2 3 2 2 2" xfId="3669"/>
    <cellStyle name="20% - akcent 2 3 7 2 3 2 3" xfId="3670"/>
    <cellStyle name="20% - akcent 2 3 7 2 3 2 3 2" xfId="3671"/>
    <cellStyle name="20% - akcent 2 3 7 2 3 2 4" xfId="3672"/>
    <cellStyle name="20% - akcent 2 3 7 2 3 3" xfId="3673"/>
    <cellStyle name="20% - akcent 2 3 7 2 3 3 2" xfId="3674"/>
    <cellStyle name="20% - akcent 2 3 7 2 3 4" xfId="3675"/>
    <cellStyle name="20% - akcent 2 3 7 2 3 4 2" xfId="3676"/>
    <cellStyle name="20% - akcent 2 3 7 2 3 5" xfId="3677"/>
    <cellStyle name="20% - akcent 2 3 7 2 4" xfId="3678"/>
    <cellStyle name="20% - akcent 2 3 7 2 4 2" xfId="3679"/>
    <cellStyle name="20% - akcent 2 3 7 2 4 2 2" xfId="3680"/>
    <cellStyle name="20% - akcent 2 3 7 2 4 2 2 2" xfId="3681"/>
    <cellStyle name="20% - akcent 2 3 7 2 4 2 3" xfId="3682"/>
    <cellStyle name="20% - akcent 2 3 7 2 4 2 3 2" xfId="3683"/>
    <cellStyle name="20% - akcent 2 3 7 2 4 2 4" xfId="3684"/>
    <cellStyle name="20% - akcent 2 3 7 2 4 3" xfId="3685"/>
    <cellStyle name="20% - akcent 2 3 7 2 4 3 2" xfId="3686"/>
    <cellStyle name="20% - akcent 2 3 7 2 4 4" xfId="3687"/>
    <cellStyle name="20% - akcent 2 3 7 2 4 4 2" xfId="3688"/>
    <cellStyle name="20% - akcent 2 3 7 2 4 5" xfId="3689"/>
    <cellStyle name="20% - akcent 2 3 7 2 5" xfId="3690"/>
    <cellStyle name="20% - akcent 2 3 7 2 5 2" xfId="3691"/>
    <cellStyle name="20% - akcent 2 3 7 2 5 2 2" xfId="3692"/>
    <cellStyle name="20% - akcent 2 3 7 2 5 3" xfId="3693"/>
    <cellStyle name="20% - akcent 2 3 7 2 5 3 2" xfId="3694"/>
    <cellStyle name="20% - akcent 2 3 7 2 5 4" xfId="3695"/>
    <cellStyle name="20% - akcent 2 3 7 2 6" xfId="3696"/>
    <cellStyle name="20% - akcent 2 3 7 2 6 2" xfId="3697"/>
    <cellStyle name="20% - akcent 2 3 7 2 7" xfId="3698"/>
    <cellStyle name="20% - akcent 2 3 7 2 7 2" xfId="3699"/>
    <cellStyle name="20% - akcent 2 3 7 2 8" xfId="3700"/>
    <cellStyle name="20% - akcent 2 3 7 3" xfId="3701"/>
    <cellStyle name="20% - akcent 2 3 7 3 2" xfId="3702"/>
    <cellStyle name="20% - akcent 2 3 7 3 2 2" xfId="3703"/>
    <cellStyle name="20% - akcent 2 3 7 3 2 2 2" xfId="3704"/>
    <cellStyle name="20% - akcent 2 3 7 3 2 3" xfId="3705"/>
    <cellStyle name="20% - akcent 2 3 7 3 2 3 2" xfId="3706"/>
    <cellStyle name="20% - akcent 2 3 7 3 2 4" xfId="3707"/>
    <cellStyle name="20% - akcent 2 3 7 3 3" xfId="3708"/>
    <cellStyle name="20% - akcent 2 3 7 3 3 2" xfId="3709"/>
    <cellStyle name="20% - akcent 2 3 7 3 4" xfId="3710"/>
    <cellStyle name="20% - akcent 2 3 7 3 4 2" xfId="3711"/>
    <cellStyle name="20% - akcent 2 3 7 3 5" xfId="3712"/>
    <cellStyle name="20% - akcent 2 3 7 4" xfId="3713"/>
    <cellStyle name="20% - akcent 2 3 7 4 2" xfId="3714"/>
    <cellStyle name="20% - akcent 2 3 7 4 2 2" xfId="3715"/>
    <cellStyle name="20% - akcent 2 3 7 4 2 2 2" xfId="3716"/>
    <cellStyle name="20% - akcent 2 3 7 4 2 3" xfId="3717"/>
    <cellStyle name="20% - akcent 2 3 7 4 2 3 2" xfId="3718"/>
    <cellStyle name="20% - akcent 2 3 7 4 2 4" xfId="3719"/>
    <cellStyle name="20% - akcent 2 3 7 4 3" xfId="3720"/>
    <cellStyle name="20% - akcent 2 3 7 4 3 2" xfId="3721"/>
    <cellStyle name="20% - akcent 2 3 7 4 4" xfId="3722"/>
    <cellStyle name="20% - akcent 2 3 7 4 4 2" xfId="3723"/>
    <cellStyle name="20% - akcent 2 3 7 4 5" xfId="3724"/>
    <cellStyle name="20% - akcent 2 3 7 5" xfId="3725"/>
    <cellStyle name="20% - akcent 2 3 7 5 2" xfId="3726"/>
    <cellStyle name="20% - akcent 2 3 7 5 2 2" xfId="3727"/>
    <cellStyle name="20% - akcent 2 3 7 5 2 2 2" xfId="3728"/>
    <cellStyle name="20% - akcent 2 3 7 5 2 3" xfId="3729"/>
    <cellStyle name="20% - akcent 2 3 7 5 2 3 2" xfId="3730"/>
    <cellStyle name="20% - akcent 2 3 7 5 2 4" xfId="3731"/>
    <cellStyle name="20% - akcent 2 3 7 5 3" xfId="3732"/>
    <cellStyle name="20% - akcent 2 3 7 5 3 2" xfId="3733"/>
    <cellStyle name="20% - akcent 2 3 7 5 4" xfId="3734"/>
    <cellStyle name="20% - akcent 2 3 7 5 4 2" xfId="3735"/>
    <cellStyle name="20% - akcent 2 3 7 5 5" xfId="3736"/>
    <cellStyle name="20% - akcent 2 3 7 6" xfId="3737"/>
    <cellStyle name="20% - akcent 2 3 7 6 2" xfId="3738"/>
    <cellStyle name="20% - akcent 2 3 7 6 2 2" xfId="3739"/>
    <cellStyle name="20% - akcent 2 3 7 6 3" xfId="3740"/>
    <cellStyle name="20% - akcent 2 3 7 6 3 2" xfId="3741"/>
    <cellStyle name="20% - akcent 2 3 7 6 4" xfId="3742"/>
    <cellStyle name="20% - akcent 2 3 7 7" xfId="3743"/>
    <cellStyle name="20% - akcent 2 3 7 7 2" xfId="3744"/>
    <cellStyle name="20% - akcent 2 3 7 8" xfId="3745"/>
    <cellStyle name="20% - akcent 2 3 7 8 2" xfId="3746"/>
    <cellStyle name="20% - akcent 2 3 7 9" xfId="3747"/>
    <cellStyle name="20% - akcent 2 3 8" xfId="3748"/>
    <cellStyle name="20% - akcent 2 3 8 2" xfId="3749"/>
    <cellStyle name="20% - akcent 2 3 8 2 2" xfId="3750"/>
    <cellStyle name="20% - akcent 2 3 8 2 2 2" xfId="3751"/>
    <cellStyle name="20% - akcent 2 3 8 2 2 2 2" xfId="3752"/>
    <cellStyle name="20% - akcent 2 3 8 2 2 2 2 2" xfId="3753"/>
    <cellStyle name="20% - akcent 2 3 8 2 2 2 3" xfId="3754"/>
    <cellStyle name="20% - akcent 2 3 8 2 2 2 3 2" xfId="3755"/>
    <cellStyle name="20% - akcent 2 3 8 2 2 2 4" xfId="3756"/>
    <cellStyle name="20% - akcent 2 3 8 2 2 3" xfId="3757"/>
    <cellStyle name="20% - akcent 2 3 8 2 2 3 2" xfId="3758"/>
    <cellStyle name="20% - akcent 2 3 8 2 2 4" xfId="3759"/>
    <cellStyle name="20% - akcent 2 3 8 2 2 4 2" xfId="3760"/>
    <cellStyle name="20% - akcent 2 3 8 2 2 5" xfId="3761"/>
    <cellStyle name="20% - akcent 2 3 8 2 3" xfId="3762"/>
    <cellStyle name="20% - akcent 2 3 8 2 3 2" xfId="3763"/>
    <cellStyle name="20% - akcent 2 3 8 2 3 2 2" xfId="3764"/>
    <cellStyle name="20% - akcent 2 3 8 2 3 2 2 2" xfId="3765"/>
    <cellStyle name="20% - akcent 2 3 8 2 3 2 3" xfId="3766"/>
    <cellStyle name="20% - akcent 2 3 8 2 3 2 3 2" xfId="3767"/>
    <cellStyle name="20% - akcent 2 3 8 2 3 2 4" xfId="3768"/>
    <cellStyle name="20% - akcent 2 3 8 2 3 3" xfId="3769"/>
    <cellStyle name="20% - akcent 2 3 8 2 3 3 2" xfId="3770"/>
    <cellStyle name="20% - akcent 2 3 8 2 3 4" xfId="3771"/>
    <cellStyle name="20% - akcent 2 3 8 2 3 4 2" xfId="3772"/>
    <cellStyle name="20% - akcent 2 3 8 2 3 5" xfId="3773"/>
    <cellStyle name="20% - akcent 2 3 8 2 4" xfId="3774"/>
    <cellStyle name="20% - akcent 2 3 8 2 4 2" xfId="3775"/>
    <cellStyle name="20% - akcent 2 3 8 2 4 2 2" xfId="3776"/>
    <cellStyle name="20% - akcent 2 3 8 2 4 2 2 2" xfId="3777"/>
    <cellStyle name="20% - akcent 2 3 8 2 4 2 3" xfId="3778"/>
    <cellStyle name="20% - akcent 2 3 8 2 4 2 3 2" xfId="3779"/>
    <cellStyle name="20% - akcent 2 3 8 2 4 2 4" xfId="3780"/>
    <cellStyle name="20% - akcent 2 3 8 2 4 3" xfId="3781"/>
    <cellStyle name="20% - akcent 2 3 8 2 4 3 2" xfId="3782"/>
    <cellStyle name="20% - akcent 2 3 8 2 4 4" xfId="3783"/>
    <cellStyle name="20% - akcent 2 3 8 2 4 4 2" xfId="3784"/>
    <cellStyle name="20% - akcent 2 3 8 2 4 5" xfId="3785"/>
    <cellStyle name="20% - akcent 2 3 8 2 5" xfId="3786"/>
    <cellStyle name="20% - akcent 2 3 8 2 5 2" xfId="3787"/>
    <cellStyle name="20% - akcent 2 3 8 2 5 2 2" xfId="3788"/>
    <cellStyle name="20% - akcent 2 3 8 2 5 3" xfId="3789"/>
    <cellStyle name="20% - akcent 2 3 8 2 5 3 2" xfId="3790"/>
    <cellStyle name="20% - akcent 2 3 8 2 5 4" xfId="3791"/>
    <cellStyle name="20% - akcent 2 3 8 2 6" xfId="3792"/>
    <cellStyle name="20% - akcent 2 3 8 2 6 2" xfId="3793"/>
    <cellStyle name="20% - akcent 2 3 8 2 7" xfId="3794"/>
    <cellStyle name="20% - akcent 2 3 8 2 7 2" xfId="3795"/>
    <cellStyle name="20% - akcent 2 3 8 2 8" xfId="3796"/>
    <cellStyle name="20% - akcent 2 3 8 3" xfId="3797"/>
    <cellStyle name="20% - akcent 2 3 8 3 2" xfId="3798"/>
    <cellStyle name="20% - akcent 2 3 8 3 2 2" xfId="3799"/>
    <cellStyle name="20% - akcent 2 3 8 3 2 2 2" xfId="3800"/>
    <cellStyle name="20% - akcent 2 3 8 3 2 3" xfId="3801"/>
    <cellStyle name="20% - akcent 2 3 8 3 2 3 2" xfId="3802"/>
    <cellStyle name="20% - akcent 2 3 8 3 2 4" xfId="3803"/>
    <cellStyle name="20% - akcent 2 3 8 3 3" xfId="3804"/>
    <cellStyle name="20% - akcent 2 3 8 3 3 2" xfId="3805"/>
    <cellStyle name="20% - akcent 2 3 8 3 4" xfId="3806"/>
    <cellStyle name="20% - akcent 2 3 8 3 4 2" xfId="3807"/>
    <cellStyle name="20% - akcent 2 3 8 3 5" xfId="3808"/>
    <cellStyle name="20% - akcent 2 3 8 4" xfId="3809"/>
    <cellStyle name="20% - akcent 2 3 8 4 2" xfId="3810"/>
    <cellStyle name="20% - akcent 2 3 8 4 2 2" xfId="3811"/>
    <cellStyle name="20% - akcent 2 3 8 4 2 2 2" xfId="3812"/>
    <cellStyle name="20% - akcent 2 3 8 4 2 3" xfId="3813"/>
    <cellStyle name="20% - akcent 2 3 8 4 2 3 2" xfId="3814"/>
    <cellStyle name="20% - akcent 2 3 8 4 2 4" xfId="3815"/>
    <cellStyle name="20% - akcent 2 3 8 4 3" xfId="3816"/>
    <cellStyle name="20% - akcent 2 3 8 4 3 2" xfId="3817"/>
    <cellStyle name="20% - akcent 2 3 8 4 4" xfId="3818"/>
    <cellStyle name="20% - akcent 2 3 8 4 4 2" xfId="3819"/>
    <cellStyle name="20% - akcent 2 3 8 4 5" xfId="3820"/>
    <cellStyle name="20% - akcent 2 3 8 5" xfId="3821"/>
    <cellStyle name="20% - akcent 2 3 8 5 2" xfId="3822"/>
    <cellStyle name="20% - akcent 2 3 8 5 2 2" xfId="3823"/>
    <cellStyle name="20% - akcent 2 3 8 5 2 2 2" xfId="3824"/>
    <cellStyle name="20% - akcent 2 3 8 5 2 3" xfId="3825"/>
    <cellStyle name="20% - akcent 2 3 8 5 2 3 2" xfId="3826"/>
    <cellStyle name="20% - akcent 2 3 8 5 2 4" xfId="3827"/>
    <cellStyle name="20% - akcent 2 3 8 5 3" xfId="3828"/>
    <cellStyle name="20% - akcent 2 3 8 5 3 2" xfId="3829"/>
    <cellStyle name="20% - akcent 2 3 8 5 4" xfId="3830"/>
    <cellStyle name="20% - akcent 2 3 8 5 4 2" xfId="3831"/>
    <cellStyle name="20% - akcent 2 3 8 5 5" xfId="3832"/>
    <cellStyle name="20% - akcent 2 3 8 6" xfId="3833"/>
    <cellStyle name="20% - akcent 2 3 8 6 2" xfId="3834"/>
    <cellStyle name="20% - akcent 2 3 8 6 2 2" xfId="3835"/>
    <cellStyle name="20% - akcent 2 3 8 6 3" xfId="3836"/>
    <cellStyle name="20% - akcent 2 3 8 6 3 2" xfId="3837"/>
    <cellStyle name="20% - akcent 2 3 8 6 4" xfId="3838"/>
    <cellStyle name="20% - akcent 2 3 8 7" xfId="3839"/>
    <cellStyle name="20% - akcent 2 3 8 7 2" xfId="3840"/>
    <cellStyle name="20% - akcent 2 3 8 8" xfId="3841"/>
    <cellStyle name="20% - akcent 2 3 8 8 2" xfId="3842"/>
    <cellStyle name="20% - akcent 2 3 8 9" xfId="3843"/>
    <cellStyle name="20% - akcent 2 3 9" xfId="3844"/>
    <cellStyle name="20% - akcent 2 3 9 2" xfId="3845"/>
    <cellStyle name="20% - akcent 2 3 9 2 2" xfId="3846"/>
    <cellStyle name="20% - akcent 2 3 9 2 2 2" xfId="3847"/>
    <cellStyle name="20% - akcent 2 3 9 2 2 2 2" xfId="3848"/>
    <cellStyle name="20% - akcent 2 3 9 2 2 3" xfId="3849"/>
    <cellStyle name="20% - akcent 2 3 9 2 2 3 2" xfId="3850"/>
    <cellStyle name="20% - akcent 2 3 9 2 2 4" xfId="3851"/>
    <cellStyle name="20% - akcent 2 3 9 2 3" xfId="3852"/>
    <cellStyle name="20% - akcent 2 3 9 2 3 2" xfId="3853"/>
    <cellStyle name="20% - akcent 2 3 9 2 4" xfId="3854"/>
    <cellStyle name="20% - akcent 2 3 9 2 4 2" xfId="3855"/>
    <cellStyle name="20% - akcent 2 3 9 2 5" xfId="3856"/>
    <cellStyle name="20% - akcent 2 3 9 3" xfId="3857"/>
    <cellStyle name="20% - akcent 2 3 9 3 2" xfId="3858"/>
    <cellStyle name="20% - akcent 2 3 9 3 2 2" xfId="3859"/>
    <cellStyle name="20% - akcent 2 3 9 3 2 2 2" xfId="3860"/>
    <cellStyle name="20% - akcent 2 3 9 3 2 3" xfId="3861"/>
    <cellStyle name="20% - akcent 2 3 9 3 2 3 2" xfId="3862"/>
    <cellStyle name="20% - akcent 2 3 9 3 2 4" xfId="3863"/>
    <cellStyle name="20% - akcent 2 3 9 3 3" xfId="3864"/>
    <cellStyle name="20% - akcent 2 3 9 3 3 2" xfId="3865"/>
    <cellStyle name="20% - akcent 2 3 9 3 4" xfId="3866"/>
    <cellStyle name="20% - akcent 2 3 9 3 4 2" xfId="3867"/>
    <cellStyle name="20% - akcent 2 3 9 3 5" xfId="3868"/>
    <cellStyle name="20% - akcent 2 3 9 4" xfId="3869"/>
    <cellStyle name="20% - akcent 2 3 9 4 2" xfId="3870"/>
    <cellStyle name="20% - akcent 2 3 9 4 2 2" xfId="3871"/>
    <cellStyle name="20% - akcent 2 3 9 4 2 2 2" xfId="3872"/>
    <cellStyle name="20% - akcent 2 3 9 4 2 3" xfId="3873"/>
    <cellStyle name="20% - akcent 2 3 9 4 2 3 2" xfId="3874"/>
    <cellStyle name="20% - akcent 2 3 9 4 2 4" xfId="3875"/>
    <cellStyle name="20% - akcent 2 3 9 4 3" xfId="3876"/>
    <cellStyle name="20% - akcent 2 3 9 4 3 2" xfId="3877"/>
    <cellStyle name="20% - akcent 2 3 9 4 4" xfId="3878"/>
    <cellStyle name="20% - akcent 2 3 9 4 4 2" xfId="3879"/>
    <cellStyle name="20% - akcent 2 3 9 4 5" xfId="3880"/>
    <cellStyle name="20% - akcent 2 3 9 5" xfId="3881"/>
    <cellStyle name="20% - akcent 2 3 9 5 2" xfId="3882"/>
    <cellStyle name="20% - akcent 2 3 9 5 2 2" xfId="3883"/>
    <cellStyle name="20% - akcent 2 3 9 5 3" xfId="3884"/>
    <cellStyle name="20% - akcent 2 3 9 5 3 2" xfId="3885"/>
    <cellStyle name="20% - akcent 2 3 9 5 4" xfId="3886"/>
    <cellStyle name="20% - akcent 2 3 9 6" xfId="3887"/>
    <cellStyle name="20% - akcent 2 3 9 6 2" xfId="3888"/>
    <cellStyle name="20% - akcent 2 3 9 7" xfId="3889"/>
    <cellStyle name="20% - akcent 2 3 9 7 2" xfId="3890"/>
    <cellStyle name="20% - akcent 2 3 9 8" xfId="3891"/>
    <cellStyle name="20% - akcent 2 4" xfId="3892"/>
    <cellStyle name="20% - akcent 2 5" xfId="3893"/>
    <cellStyle name="20% - akcent 2 6" xfId="3894"/>
    <cellStyle name="20% - akcent 3 2" xfId="3895"/>
    <cellStyle name="20% - akcent 3 2 2" xfId="3896"/>
    <cellStyle name="20% - akcent 3 2 3" xfId="3897"/>
    <cellStyle name="20% - akcent 3 2 4" xfId="22007"/>
    <cellStyle name="20% - akcent 3 3" xfId="3898"/>
    <cellStyle name="20% - akcent 3 3 10" xfId="3899"/>
    <cellStyle name="20% - akcent 3 3 10 2" xfId="3900"/>
    <cellStyle name="20% - akcent 3 3 10 2 2" xfId="3901"/>
    <cellStyle name="20% - akcent 3 3 10 2 2 2" xfId="3902"/>
    <cellStyle name="20% - akcent 3 3 10 2 2 2 2" xfId="3903"/>
    <cellStyle name="20% - akcent 3 3 10 2 2 3" xfId="3904"/>
    <cellStyle name="20% - akcent 3 3 10 2 2 3 2" xfId="3905"/>
    <cellStyle name="20% - akcent 3 3 10 2 2 4" xfId="3906"/>
    <cellStyle name="20% - akcent 3 3 10 2 3" xfId="3907"/>
    <cellStyle name="20% - akcent 3 3 10 2 3 2" xfId="3908"/>
    <cellStyle name="20% - akcent 3 3 10 2 4" xfId="3909"/>
    <cellStyle name="20% - akcent 3 3 10 2 4 2" xfId="3910"/>
    <cellStyle name="20% - akcent 3 3 10 2 5" xfId="3911"/>
    <cellStyle name="20% - akcent 3 3 10 3" xfId="3912"/>
    <cellStyle name="20% - akcent 3 3 10 3 2" xfId="3913"/>
    <cellStyle name="20% - akcent 3 3 10 3 2 2" xfId="3914"/>
    <cellStyle name="20% - akcent 3 3 10 3 3" xfId="3915"/>
    <cellStyle name="20% - akcent 3 3 10 3 3 2" xfId="3916"/>
    <cellStyle name="20% - akcent 3 3 10 3 4" xfId="3917"/>
    <cellStyle name="20% - akcent 3 3 10 4" xfId="3918"/>
    <cellStyle name="20% - akcent 3 3 10 4 2" xfId="3919"/>
    <cellStyle name="20% - akcent 3 3 10 5" xfId="3920"/>
    <cellStyle name="20% - akcent 3 3 10 5 2" xfId="3921"/>
    <cellStyle name="20% - akcent 3 3 10 6" xfId="3922"/>
    <cellStyle name="20% - akcent 3 3 11" xfId="3923"/>
    <cellStyle name="20% - akcent 3 3 11 2" xfId="3924"/>
    <cellStyle name="20% - akcent 3 3 11 2 2" xfId="3925"/>
    <cellStyle name="20% - akcent 3 3 11 2 2 2" xfId="3926"/>
    <cellStyle name="20% - akcent 3 3 11 2 3" xfId="3927"/>
    <cellStyle name="20% - akcent 3 3 11 2 3 2" xfId="3928"/>
    <cellStyle name="20% - akcent 3 3 11 2 4" xfId="3929"/>
    <cellStyle name="20% - akcent 3 3 11 3" xfId="3930"/>
    <cellStyle name="20% - akcent 3 3 11 3 2" xfId="3931"/>
    <cellStyle name="20% - akcent 3 3 11 4" xfId="3932"/>
    <cellStyle name="20% - akcent 3 3 11 4 2" xfId="3933"/>
    <cellStyle name="20% - akcent 3 3 11 5" xfId="3934"/>
    <cellStyle name="20% - akcent 3 3 12" xfId="3935"/>
    <cellStyle name="20% - akcent 3 3 12 2" xfId="3936"/>
    <cellStyle name="20% - akcent 3 3 12 2 2" xfId="3937"/>
    <cellStyle name="20% - akcent 3 3 12 2 2 2" xfId="3938"/>
    <cellStyle name="20% - akcent 3 3 12 2 3" xfId="3939"/>
    <cellStyle name="20% - akcent 3 3 12 2 3 2" xfId="3940"/>
    <cellStyle name="20% - akcent 3 3 12 2 4" xfId="3941"/>
    <cellStyle name="20% - akcent 3 3 12 3" xfId="3942"/>
    <cellStyle name="20% - akcent 3 3 12 3 2" xfId="3943"/>
    <cellStyle name="20% - akcent 3 3 12 4" xfId="3944"/>
    <cellStyle name="20% - akcent 3 3 12 4 2" xfId="3945"/>
    <cellStyle name="20% - akcent 3 3 12 5" xfId="3946"/>
    <cellStyle name="20% - akcent 3 3 13" xfId="3947"/>
    <cellStyle name="20% - akcent 3 3 13 2" xfId="3948"/>
    <cellStyle name="20% - akcent 3 3 13 2 2" xfId="3949"/>
    <cellStyle name="20% - akcent 3 3 13 2 2 2" xfId="3950"/>
    <cellStyle name="20% - akcent 3 3 13 2 3" xfId="3951"/>
    <cellStyle name="20% - akcent 3 3 13 2 3 2" xfId="3952"/>
    <cellStyle name="20% - akcent 3 3 13 2 4" xfId="3953"/>
    <cellStyle name="20% - akcent 3 3 13 3" xfId="3954"/>
    <cellStyle name="20% - akcent 3 3 13 3 2" xfId="3955"/>
    <cellStyle name="20% - akcent 3 3 13 4" xfId="3956"/>
    <cellStyle name="20% - akcent 3 3 13 4 2" xfId="3957"/>
    <cellStyle name="20% - akcent 3 3 13 5" xfId="3958"/>
    <cellStyle name="20% - akcent 3 3 14" xfId="3959"/>
    <cellStyle name="20% - akcent 3 3 14 2" xfId="3960"/>
    <cellStyle name="20% - akcent 3 3 14 2 2" xfId="3961"/>
    <cellStyle name="20% - akcent 3 3 14 3" xfId="3962"/>
    <cellStyle name="20% - akcent 3 3 14 3 2" xfId="3963"/>
    <cellStyle name="20% - akcent 3 3 14 4" xfId="3964"/>
    <cellStyle name="20% - akcent 3 3 15" xfId="3965"/>
    <cellStyle name="20% - akcent 3 3 15 2" xfId="3966"/>
    <cellStyle name="20% - akcent 3 3 15 2 2" xfId="3967"/>
    <cellStyle name="20% - akcent 3 3 15 3" xfId="3968"/>
    <cellStyle name="20% - akcent 3 3 15 3 2" xfId="3969"/>
    <cellStyle name="20% - akcent 3 3 15 4" xfId="3970"/>
    <cellStyle name="20% - akcent 3 3 16" xfId="3971"/>
    <cellStyle name="20% - akcent 3 3 16 2" xfId="3972"/>
    <cellStyle name="20% - akcent 3 3 17" xfId="3973"/>
    <cellStyle name="20% - akcent 3 3 17 2" xfId="3974"/>
    <cellStyle name="20% - akcent 3 3 18" xfId="3975"/>
    <cellStyle name="20% - akcent 3 3 18 2" xfId="3976"/>
    <cellStyle name="20% - akcent 3 3 19" xfId="3977"/>
    <cellStyle name="20% - akcent 3 3 2" xfId="3978"/>
    <cellStyle name="20% - akcent 3 3 2 10" xfId="3979"/>
    <cellStyle name="20% - akcent 3 3 2 10 2" xfId="3980"/>
    <cellStyle name="20% - akcent 3 3 2 10 2 2" xfId="3981"/>
    <cellStyle name="20% - akcent 3 3 2 10 2 2 2" xfId="3982"/>
    <cellStyle name="20% - akcent 3 3 2 10 2 3" xfId="3983"/>
    <cellStyle name="20% - akcent 3 3 2 10 2 3 2" xfId="3984"/>
    <cellStyle name="20% - akcent 3 3 2 10 2 4" xfId="3985"/>
    <cellStyle name="20% - akcent 3 3 2 10 3" xfId="3986"/>
    <cellStyle name="20% - akcent 3 3 2 10 3 2" xfId="3987"/>
    <cellStyle name="20% - akcent 3 3 2 10 4" xfId="3988"/>
    <cellStyle name="20% - akcent 3 3 2 10 4 2" xfId="3989"/>
    <cellStyle name="20% - akcent 3 3 2 10 5" xfId="3990"/>
    <cellStyle name="20% - akcent 3 3 2 11" xfId="3991"/>
    <cellStyle name="20% - akcent 3 3 2 11 2" xfId="3992"/>
    <cellStyle name="20% - akcent 3 3 2 11 2 2" xfId="3993"/>
    <cellStyle name="20% - akcent 3 3 2 11 3" xfId="3994"/>
    <cellStyle name="20% - akcent 3 3 2 11 3 2" xfId="3995"/>
    <cellStyle name="20% - akcent 3 3 2 11 4" xfId="3996"/>
    <cellStyle name="20% - akcent 3 3 2 12" xfId="3997"/>
    <cellStyle name="20% - akcent 3 3 2 12 2" xfId="3998"/>
    <cellStyle name="20% - akcent 3 3 2 12 2 2" xfId="3999"/>
    <cellStyle name="20% - akcent 3 3 2 12 3" xfId="4000"/>
    <cellStyle name="20% - akcent 3 3 2 12 3 2" xfId="4001"/>
    <cellStyle name="20% - akcent 3 3 2 12 4" xfId="4002"/>
    <cellStyle name="20% - akcent 3 3 2 13" xfId="4003"/>
    <cellStyle name="20% - akcent 3 3 2 13 2" xfId="4004"/>
    <cellStyle name="20% - akcent 3 3 2 14" xfId="4005"/>
    <cellStyle name="20% - akcent 3 3 2 14 2" xfId="4006"/>
    <cellStyle name="20% - akcent 3 3 2 15" xfId="4007"/>
    <cellStyle name="20% - akcent 3 3 2 15 2" xfId="4008"/>
    <cellStyle name="20% - akcent 3 3 2 16" xfId="4009"/>
    <cellStyle name="20% - akcent 3 3 2 2" xfId="4010"/>
    <cellStyle name="20% - akcent 3 3 2 2 10" xfId="4011"/>
    <cellStyle name="20% - akcent 3 3 2 2 10 2" xfId="4012"/>
    <cellStyle name="20% - akcent 3 3 2 2 11" xfId="4013"/>
    <cellStyle name="20% - akcent 3 3 2 2 11 2" xfId="4014"/>
    <cellStyle name="20% - akcent 3 3 2 2 12" xfId="4015"/>
    <cellStyle name="20% - akcent 3 3 2 2 2" xfId="4016"/>
    <cellStyle name="20% - akcent 3 3 2 2 2 10" xfId="4017"/>
    <cellStyle name="20% - akcent 3 3 2 2 2 2" xfId="4018"/>
    <cellStyle name="20% - akcent 3 3 2 2 2 2 2" xfId="4019"/>
    <cellStyle name="20% - akcent 3 3 2 2 2 2 2 2" xfId="4020"/>
    <cellStyle name="20% - akcent 3 3 2 2 2 2 2 2 2" xfId="4021"/>
    <cellStyle name="20% - akcent 3 3 2 2 2 2 2 2 2 2" xfId="4022"/>
    <cellStyle name="20% - akcent 3 3 2 2 2 2 2 2 3" xfId="4023"/>
    <cellStyle name="20% - akcent 3 3 2 2 2 2 2 2 3 2" xfId="4024"/>
    <cellStyle name="20% - akcent 3 3 2 2 2 2 2 2 4" xfId="4025"/>
    <cellStyle name="20% - akcent 3 3 2 2 2 2 2 3" xfId="4026"/>
    <cellStyle name="20% - akcent 3 3 2 2 2 2 2 3 2" xfId="4027"/>
    <cellStyle name="20% - akcent 3 3 2 2 2 2 2 4" xfId="4028"/>
    <cellStyle name="20% - akcent 3 3 2 2 2 2 2 4 2" xfId="4029"/>
    <cellStyle name="20% - akcent 3 3 2 2 2 2 2 5" xfId="4030"/>
    <cellStyle name="20% - akcent 3 3 2 2 2 2 3" xfId="4031"/>
    <cellStyle name="20% - akcent 3 3 2 2 2 2 3 2" xfId="4032"/>
    <cellStyle name="20% - akcent 3 3 2 2 2 2 3 2 2" xfId="4033"/>
    <cellStyle name="20% - akcent 3 3 2 2 2 2 3 2 2 2" xfId="4034"/>
    <cellStyle name="20% - akcent 3 3 2 2 2 2 3 2 3" xfId="4035"/>
    <cellStyle name="20% - akcent 3 3 2 2 2 2 3 2 3 2" xfId="4036"/>
    <cellStyle name="20% - akcent 3 3 2 2 2 2 3 2 4" xfId="4037"/>
    <cellStyle name="20% - akcent 3 3 2 2 2 2 3 3" xfId="4038"/>
    <cellStyle name="20% - akcent 3 3 2 2 2 2 3 3 2" xfId="4039"/>
    <cellStyle name="20% - akcent 3 3 2 2 2 2 3 4" xfId="4040"/>
    <cellStyle name="20% - akcent 3 3 2 2 2 2 3 4 2" xfId="4041"/>
    <cellStyle name="20% - akcent 3 3 2 2 2 2 3 5" xfId="4042"/>
    <cellStyle name="20% - akcent 3 3 2 2 2 2 4" xfId="4043"/>
    <cellStyle name="20% - akcent 3 3 2 2 2 2 4 2" xfId="4044"/>
    <cellStyle name="20% - akcent 3 3 2 2 2 2 4 2 2" xfId="4045"/>
    <cellStyle name="20% - akcent 3 3 2 2 2 2 4 2 2 2" xfId="4046"/>
    <cellStyle name="20% - akcent 3 3 2 2 2 2 4 2 3" xfId="4047"/>
    <cellStyle name="20% - akcent 3 3 2 2 2 2 4 2 3 2" xfId="4048"/>
    <cellStyle name="20% - akcent 3 3 2 2 2 2 4 2 4" xfId="4049"/>
    <cellStyle name="20% - akcent 3 3 2 2 2 2 4 3" xfId="4050"/>
    <cellStyle name="20% - akcent 3 3 2 2 2 2 4 3 2" xfId="4051"/>
    <cellStyle name="20% - akcent 3 3 2 2 2 2 4 4" xfId="4052"/>
    <cellStyle name="20% - akcent 3 3 2 2 2 2 4 4 2" xfId="4053"/>
    <cellStyle name="20% - akcent 3 3 2 2 2 2 4 5" xfId="4054"/>
    <cellStyle name="20% - akcent 3 3 2 2 2 2 5" xfId="4055"/>
    <cellStyle name="20% - akcent 3 3 2 2 2 2 5 2" xfId="4056"/>
    <cellStyle name="20% - akcent 3 3 2 2 2 2 5 2 2" xfId="4057"/>
    <cellStyle name="20% - akcent 3 3 2 2 2 2 5 3" xfId="4058"/>
    <cellStyle name="20% - akcent 3 3 2 2 2 2 5 3 2" xfId="4059"/>
    <cellStyle name="20% - akcent 3 3 2 2 2 2 5 4" xfId="4060"/>
    <cellStyle name="20% - akcent 3 3 2 2 2 2 6" xfId="4061"/>
    <cellStyle name="20% - akcent 3 3 2 2 2 2 6 2" xfId="4062"/>
    <cellStyle name="20% - akcent 3 3 2 2 2 2 7" xfId="4063"/>
    <cellStyle name="20% - akcent 3 3 2 2 2 2 7 2" xfId="4064"/>
    <cellStyle name="20% - akcent 3 3 2 2 2 2 8" xfId="4065"/>
    <cellStyle name="20% - akcent 3 3 2 2 2 3" xfId="4066"/>
    <cellStyle name="20% - akcent 3 3 2 2 2 3 2" xfId="4067"/>
    <cellStyle name="20% - akcent 3 3 2 2 2 3 2 2" xfId="4068"/>
    <cellStyle name="20% - akcent 3 3 2 2 2 3 2 2 2" xfId="4069"/>
    <cellStyle name="20% - akcent 3 3 2 2 2 3 2 2 2 2" xfId="4070"/>
    <cellStyle name="20% - akcent 3 3 2 2 2 3 2 2 3" xfId="4071"/>
    <cellStyle name="20% - akcent 3 3 2 2 2 3 2 2 3 2" xfId="4072"/>
    <cellStyle name="20% - akcent 3 3 2 2 2 3 2 2 4" xfId="4073"/>
    <cellStyle name="20% - akcent 3 3 2 2 2 3 2 3" xfId="4074"/>
    <cellStyle name="20% - akcent 3 3 2 2 2 3 2 3 2" xfId="4075"/>
    <cellStyle name="20% - akcent 3 3 2 2 2 3 2 4" xfId="4076"/>
    <cellStyle name="20% - akcent 3 3 2 2 2 3 2 4 2" xfId="4077"/>
    <cellStyle name="20% - akcent 3 3 2 2 2 3 2 5" xfId="4078"/>
    <cellStyle name="20% - akcent 3 3 2 2 2 3 3" xfId="4079"/>
    <cellStyle name="20% - akcent 3 3 2 2 2 3 3 2" xfId="4080"/>
    <cellStyle name="20% - akcent 3 3 2 2 2 3 3 2 2" xfId="4081"/>
    <cellStyle name="20% - akcent 3 3 2 2 2 3 3 2 2 2" xfId="4082"/>
    <cellStyle name="20% - akcent 3 3 2 2 2 3 3 2 3" xfId="4083"/>
    <cellStyle name="20% - akcent 3 3 2 2 2 3 3 2 3 2" xfId="4084"/>
    <cellStyle name="20% - akcent 3 3 2 2 2 3 3 2 4" xfId="4085"/>
    <cellStyle name="20% - akcent 3 3 2 2 2 3 3 3" xfId="4086"/>
    <cellStyle name="20% - akcent 3 3 2 2 2 3 3 3 2" xfId="4087"/>
    <cellStyle name="20% - akcent 3 3 2 2 2 3 3 4" xfId="4088"/>
    <cellStyle name="20% - akcent 3 3 2 2 2 3 3 4 2" xfId="4089"/>
    <cellStyle name="20% - akcent 3 3 2 2 2 3 3 5" xfId="4090"/>
    <cellStyle name="20% - akcent 3 3 2 2 2 3 4" xfId="4091"/>
    <cellStyle name="20% - akcent 3 3 2 2 2 3 4 2" xfId="4092"/>
    <cellStyle name="20% - akcent 3 3 2 2 2 3 4 2 2" xfId="4093"/>
    <cellStyle name="20% - akcent 3 3 2 2 2 3 4 2 2 2" xfId="4094"/>
    <cellStyle name="20% - akcent 3 3 2 2 2 3 4 2 3" xfId="4095"/>
    <cellStyle name="20% - akcent 3 3 2 2 2 3 4 2 3 2" xfId="4096"/>
    <cellStyle name="20% - akcent 3 3 2 2 2 3 4 2 4" xfId="4097"/>
    <cellStyle name="20% - akcent 3 3 2 2 2 3 4 3" xfId="4098"/>
    <cellStyle name="20% - akcent 3 3 2 2 2 3 4 3 2" xfId="4099"/>
    <cellStyle name="20% - akcent 3 3 2 2 2 3 4 4" xfId="4100"/>
    <cellStyle name="20% - akcent 3 3 2 2 2 3 4 4 2" xfId="4101"/>
    <cellStyle name="20% - akcent 3 3 2 2 2 3 4 5" xfId="4102"/>
    <cellStyle name="20% - akcent 3 3 2 2 2 3 5" xfId="4103"/>
    <cellStyle name="20% - akcent 3 3 2 2 2 3 5 2" xfId="4104"/>
    <cellStyle name="20% - akcent 3 3 2 2 2 3 5 2 2" xfId="4105"/>
    <cellStyle name="20% - akcent 3 3 2 2 2 3 5 3" xfId="4106"/>
    <cellStyle name="20% - akcent 3 3 2 2 2 3 5 3 2" xfId="4107"/>
    <cellStyle name="20% - akcent 3 3 2 2 2 3 5 4" xfId="4108"/>
    <cellStyle name="20% - akcent 3 3 2 2 2 3 6" xfId="4109"/>
    <cellStyle name="20% - akcent 3 3 2 2 2 3 6 2" xfId="4110"/>
    <cellStyle name="20% - akcent 3 3 2 2 2 3 7" xfId="4111"/>
    <cellStyle name="20% - akcent 3 3 2 2 2 3 7 2" xfId="4112"/>
    <cellStyle name="20% - akcent 3 3 2 2 2 3 8" xfId="4113"/>
    <cellStyle name="20% - akcent 3 3 2 2 2 4" xfId="4114"/>
    <cellStyle name="20% - akcent 3 3 2 2 2 4 2" xfId="4115"/>
    <cellStyle name="20% - akcent 3 3 2 2 2 4 2 2" xfId="4116"/>
    <cellStyle name="20% - akcent 3 3 2 2 2 4 2 2 2" xfId="4117"/>
    <cellStyle name="20% - akcent 3 3 2 2 2 4 2 3" xfId="4118"/>
    <cellStyle name="20% - akcent 3 3 2 2 2 4 2 3 2" xfId="4119"/>
    <cellStyle name="20% - akcent 3 3 2 2 2 4 2 4" xfId="4120"/>
    <cellStyle name="20% - akcent 3 3 2 2 2 4 3" xfId="4121"/>
    <cellStyle name="20% - akcent 3 3 2 2 2 4 3 2" xfId="4122"/>
    <cellStyle name="20% - akcent 3 3 2 2 2 4 4" xfId="4123"/>
    <cellStyle name="20% - akcent 3 3 2 2 2 4 4 2" xfId="4124"/>
    <cellStyle name="20% - akcent 3 3 2 2 2 4 5" xfId="4125"/>
    <cellStyle name="20% - akcent 3 3 2 2 2 5" xfId="4126"/>
    <cellStyle name="20% - akcent 3 3 2 2 2 5 2" xfId="4127"/>
    <cellStyle name="20% - akcent 3 3 2 2 2 5 2 2" xfId="4128"/>
    <cellStyle name="20% - akcent 3 3 2 2 2 5 2 2 2" xfId="4129"/>
    <cellStyle name="20% - akcent 3 3 2 2 2 5 2 3" xfId="4130"/>
    <cellStyle name="20% - akcent 3 3 2 2 2 5 2 3 2" xfId="4131"/>
    <cellStyle name="20% - akcent 3 3 2 2 2 5 2 4" xfId="4132"/>
    <cellStyle name="20% - akcent 3 3 2 2 2 5 3" xfId="4133"/>
    <cellStyle name="20% - akcent 3 3 2 2 2 5 3 2" xfId="4134"/>
    <cellStyle name="20% - akcent 3 3 2 2 2 5 4" xfId="4135"/>
    <cellStyle name="20% - akcent 3 3 2 2 2 5 4 2" xfId="4136"/>
    <cellStyle name="20% - akcent 3 3 2 2 2 5 5" xfId="4137"/>
    <cellStyle name="20% - akcent 3 3 2 2 2 6" xfId="4138"/>
    <cellStyle name="20% - akcent 3 3 2 2 2 6 2" xfId="4139"/>
    <cellStyle name="20% - akcent 3 3 2 2 2 6 2 2" xfId="4140"/>
    <cellStyle name="20% - akcent 3 3 2 2 2 6 2 2 2" xfId="4141"/>
    <cellStyle name="20% - akcent 3 3 2 2 2 6 2 3" xfId="4142"/>
    <cellStyle name="20% - akcent 3 3 2 2 2 6 2 3 2" xfId="4143"/>
    <cellStyle name="20% - akcent 3 3 2 2 2 6 2 4" xfId="4144"/>
    <cellStyle name="20% - akcent 3 3 2 2 2 6 3" xfId="4145"/>
    <cellStyle name="20% - akcent 3 3 2 2 2 6 3 2" xfId="4146"/>
    <cellStyle name="20% - akcent 3 3 2 2 2 6 4" xfId="4147"/>
    <cellStyle name="20% - akcent 3 3 2 2 2 6 4 2" xfId="4148"/>
    <cellStyle name="20% - akcent 3 3 2 2 2 6 5" xfId="4149"/>
    <cellStyle name="20% - akcent 3 3 2 2 2 7" xfId="4150"/>
    <cellStyle name="20% - akcent 3 3 2 2 2 7 2" xfId="4151"/>
    <cellStyle name="20% - akcent 3 3 2 2 2 7 2 2" xfId="4152"/>
    <cellStyle name="20% - akcent 3 3 2 2 2 7 3" xfId="4153"/>
    <cellStyle name="20% - akcent 3 3 2 2 2 7 3 2" xfId="4154"/>
    <cellStyle name="20% - akcent 3 3 2 2 2 7 4" xfId="4155"/>
    <cellStyle name="20% - akcent 3 3 2 2 2 8" xfId="4156"/>
    <cellStyle name="20% - akcent 3 3 2 2 2 8 2" xfId="4157"/>
    <cellStyle name="20% - akcent 3 3 2 2 2 9" xfId="4158"/>
    <cellStyle name="20% - akcent 3 3 2 2 2 9 2" xfId="4159"/>
    <cellStyle name="20% - akcent 3 3 2 2 3" xfId="4160"/>
    <cellStyle name="20% - akcent 3 3 2 2 3 2" xfId="4161"/>
    <cellStyle name="20% - akcent 3 3 2 2 3 2 2" xfId="4162"/>
    <cellStyle name="20% - akcent 3 3 2 2 3 2 2 2" xfId="4163"/>
    <cellStyle name="20% - akcent 3 3 2 2 3 2 2 2 2" xfId="4164"/>
    <cellStyle name="20% - akcent 3 3 2 2 3 2 2 3" xfId="4165"/>
    <cellStyle name="20% - akcent 3 3 2 2 3 2 2 3 2" xfId="4166"/>
    <cellStyle name="20% - akcent 3 3 2 2 3 2 2 4" xfId="4167"/>
    <cellStyle name="20% - akcent 3 3 2 2 3 2 3" xfId="4168"/>
    <cellStyle name="20% - akcent 3 3 2 2 3 2 3 2" xfId="4169"/>
    <cellStyle name="20% - akcent 3 3 2 2 3 2 4" xfId="4170"/>
    <cellStyle name="20% - akcent 3 3 2 2 3 2 4 2" xfId="4171"/>
    <cellStyle name="20% - akcent 3 3 2 2 3 2 5" xfId="4172"/>
    <cellStyle name="20% - akcent 3 3 2 2 3 3" xfId="4173"/>
    <cellStyle name="20% - akcent 3 3 2 2 3 3 2" xfId="4174"/>
    <cellStyle name="20% - akcent 3 3 2 2 3 3 2 2" xfId="4175"/>
    <cellStyle name="20% - akcent 3 3 2 2 3 3 2 2 2" xfId="4176"/>
    <cellStyle name="20% - akcent 3 3 2 2 3 3 2 3" xfId="4177"/>
    <cellStyle name="20% - akcent 3 3 2 2 3 3 2 3 2" xfId="4178"/>
    <cellStyle name="20% - akcent 3 3 2 2 3 3 2 4" xfId="4179"/>
    <cellStyle name="20% - akcent 3 3 2 2 3 3 3" xfId="4180"/>
    <cellStyle name="20% - akcent 3 3 2 2 3 3 3 2" xfId="4181"/>
    <cellStyle name="20% - akcent 3 3 2 2 3 3 4" xfId="4182"/>
    <cellStyle name="20% - akcent 3 3 2 2 3 3 4 2" xfId="4183"/>
    <cellStyle name="20% - akcent 3 3 2 2 3 3 5" xfId="4184"/>
    <cellStyle name="20% - akcent 3 3 2 2 3 4" xfId="4185"/>
    <cellStyle name="20% - akcent 3 3 2 2 3 4 2" xfId="4186"/>
    <cellStyle name="20% - akcent 3 3 2 2 3 4 2 2" xfId="4187"/>
    <cellStyle name="20% - akcent 3 3 2 2 3 4 2 2 2" xfId="4188"/>
    <cellStyle name="20% - akcent 3 3 2 2 3 4 2 3" xfId="4189"/>
    <cellStyle name="20% - akcent 3 3 2 2 3 4 2 3 2" xfId="4190"/>
    <cellStyle name="20% - akcent 3 3 2 2 3 4 2 4" xfId="4191"/>
    <cellStyle name="20% - akcent 3 3 2 2 3 4 3" xfId="4192"/>
    <cellStyle name="20% - akcent 3 3 2 2 3 4 3 2" xfId="4193"/>
    <cellStyle name="20% - akcent 3 3 2 2 3 4 4" xfId="4194"/>
    <cellStyle name="20% - akcent 3 3 2 2 3 4 4 2" xfId="4195"/>
    <cellStyle name="20% - akcent 3 3 2 2 3 4 5" xfId="4196"/>
    <cellStyle name="20% - akcent 3 3 2 2 3 5" xfId="4197"/>
    <cellStyle name="20% - akcent 3 3 2 2 3 5 2" xfId="4198"/>
    <cellStyle name="20% - akcent 3 3 2 2 3 5 2 2" xfId="4199"/>
    <cellStyle name="20% - akcent 3 3 2 2 3 5 3" xfId="4200"/>
    <cellStyle name="20% - akcent 3 3 2 2 3 5 3 2" xfId="4201"/>
    <cellStyle name="20% - akcent 3 3 2 2 3 5 4" xfId="4202"/>
    <cellStyle name="20% - akcent 3 3 2 2 3 6" xfId="4203"/>
    <cellStyle name="20% - akcent 3 3 2 2 3 6 2" xfId="4204"/>
    <cellStyle name="20% - akcent 3 3 2 2 3 7" xfId="4205"/>
    <cellStyle name="20% - akcent 3 3 2 2 3 7 2" xfId="4206"/>
    <cellStyle name="20% - akcent 3 3 2 2 3 8" xfId="4207"/>
    <cellStyle name="20% - akcent 3 3 2 2 4" xfId="4208"/>
    <cellStyle name="20% - akcent 3 3 2 2 4 2" xfId="4209"/>
    <cellStyle name="20% - akcent 3 3 2 2 4 2 2" xfId="4210"/>
    <cellStyle name="20% - akcent 3 3 2 2 4 2 2 2" xfId="4211"/>
    <cellStyle name="20% - akcent 3 3 2 2 4 2 2 2 2" xfId="4212"/>
    <cellStyle name="20% - akcent 3 3 2 2 4 2 2 3" xfId="4213"/>
    <cellStyle name="20% - akcent 3 3 2 2 4 2 2 3 2" xfId="4214"/>
    <cellStyle name="20% - akcent 3 3 2 2 4 2 2 4" xfId="4215"/>
    <cellStyle name="20% - akcent 3 3 2 2 4 2 3" xfId="4216"/>
    <cellStyle name="20% - akcent 3 3 2 2 4 2 3 2" xfId="4217"/>
    <cellStyle name="20% - akcent 3 3 2 2 4 2 4" xfId="4218"/>
    <cellStyle name="20% - akcent 3 3 2 2 4 2 4 2" xfId="4219"/>
    <cellStyle name="20% - akcent 3 3 2 2 4 2 5" xfId="4220"/>
    <cellStyle name="20% - akcent 3 3 2 2 4 3" xfId="4221"/>
    <cellStyle name="20% - akcent 3 3 2 2 4 3 2" xfId="4222"/>
    <cellStyle name="20% - akcent 3 3 2 2 4 3 2 2" xfId="4223"/>
    <cellStyle name="20% - akcent 3 3 2 2 4 3 2 2 2" xfId="4224"/>
    <cellStyle name="20% - akcent 3 3 2 2 4 3 2 3" xfId="4225"/>
    <cellStyle name="20% - akcent 3 3 2 2 4 3 2 3 2" xfId="4226"/>
    <cellStyle name="20% - akcent 3 3 2 2 4 3 2 4" xfId="4227"/>
    <cellStyle name="20% - akcent 3 3 2 2 4 3 3" xfId="4228"/>
    <cellStyle name="20% - akcent 3 3 2 2 4 3 3 2" xfId="4229"/>
    <cellStyle name="20% - akcent 3 3 2 2 4 3 4" xfId="4230"/>
    <cellStyle name="20% - akcent 3 3 2 2 4 3 4 2" xfId="4231"/>
    <cellStyle name="20% - akcent 3 3 2 2 4 3 5" xfId="4232"/>
    <cellStyle name="20% - akcent 3 3 2 2 4 4" xfId="4233"/>
    <cellStyle name="20% - akcent 3 3 2 2 4 4 2" xfId="4234"/>
    <cellStyle name="20% - akcent 3 3 2 2 4 4 2 2" xfId="4235"/>
    <cellStyle name="20% - akcent 3 3 2 2 4 4 2 2 2" xfId="4236"/>
    <cellStyle name="20% - akcent 3 3 2 2 4 4 2 3" xfId="4237"/>
    <cellStyle name="20% - akcent 3 3 2 2 4 4 2 3 2" xfId="4238"/>
    <cellStyle name="20% - akcent 3 3 2 2 4 4 2 4" xfId="4239"/>
    <cellStyle name="20% - akcent 3 3 2 2 4 4 3" xfId="4240"/>
    <cellStyle name="20% - akcent 3 3 2 2 4 4 3 2" xfId="4241"/>
    <cellStyle name="20% - akcent 3 3 2 2 4 4 4" xfId="4242"/>
    <cellStyle name="20% - akcent 3 3 2 2 4 4 4 2" xfId="4243"/>
    <cellStyle name="20% - akcent 3 3 2 2 4 4 5" xfId="4244"/>
    <cellStyle name="20% - akcent 3 3 2 2 4 5" xfId="4245"/>
    <cellStyle name="20% - akcent 3 3 2 2 4 5 2" xfId="4246"/>
    <cellStyle name="20% - akcent 3 3 2 2 4 5 2 2" xfId="4247"/>
    <cellStyle name="20% - akcent 3 3 2 2 4 5 3" xfId="4248"/>
    <cellStyle name="20% - akcent 3 3 2 2 4 5 3 2" xfId="4249"/>
    <cellStyle name="20% - akcent 3 3 2 2 4 5 4" xfId="4250"/>
    <cellStyle name="20% - akcent 3 3 2 2 4 6" xfId="4251"/>
    <cellStyle name="20% - akcent 3 3 2 2 4 6 2" xfId="4252"/>
    <cellStyle name="20% - akcent 3 3 2 2 4 7" xfId="4253"/>
    <cellStyle name="20% - akcent 3 3 2 2 4 7 2" xfId="4254"/>
    <cellStyle name="20% - akcent 3 3 2 2 4 8" xfId="4255"/>
    <cellStyle name="20% - akcent 3 3 2 2 5" xfId="4256"/>
    <cellStyle name="20% - akcent 3 3 2 2 5 2" xfId="4257"/>
    <cellStyle name="20% - akcent 3 3 2 2 5 2 2" xfId="4258"/>
    <cellStyle name="20% - akcent 3 3 2 2 5 2 2 2" xfId="4259"/>
    <cellStyle name="20% - akcent 3 3 2 2 5 2 2 2 2" xfId="4260"/>
    <cellStyle name="20% - akcent 3 3 2 2 5 2 2 3" xfId="4261"/>
    <cellStyle name="20% - akcent 3 3 2 2 5 2 2 3 2" xfId="4262"/>
    <cellStyle name="20% - akcent 3 3 2 2 5 2 2 4" xfId="4263"/>
    <cellStyle name="20% - akcent 3 3 2 2 5 2 3" xfId="4264"/>
    <cellStyle name="20% - akcent 3 3 2 2 5 2 3 2" xfId="4265"/>
    <cellStyle name="20% - akcent 3 3 2 2 5 2 4" xfId="4266"/>
    <cellStyle name="20% - akcent 3 3 2 2 5 2 4 2" xfId="4267"/>
    <cellStyle name="20% - akcent 3 3 2 2 5 2 5" xfId="4268"/>
    <cellStyle name="20% - akcent 3 3 2 2 5 3" xfId="4269"/>
    <cellStyle name="20% - akcent 3 3 2 2 5 3 2" xfId="4270"/>
    <cellStyle name="20% - akcent 3 3 2 2 5 3 2 2" xfId="4271"/>
    <cellStyle name="20% - akcent 3 3 2 2 5 3 3" xfId="4272"/>
    <cellStyle name="20% - akcent 3 3 2 2 5 3 3 2" xfId="4273"/>
    <cellStyle name="20% - akcent 3 3 2 2 5 3 4" xfId="4274"/>
    <cellStyle name="20% - akcent 3 3 2 2 5 4" xfId="4275"/>
    <cellStyle name="20% - akcent 3 3 2 2 5 4 2" xfId="4276"/>
    <cellStyle name="20% - akcent 3 3 2 2 5 5" xfId="4277"/>
    <cellStyle name="20% - akcent 3 3 2 2 5 5 2" xfId="4278"/>
    <cellStyle name="20% - akcent 3 3 2 2 5 6" xfId="4279"/>
    <cellStyle name="20% - akcent 3 3 2 2 6" xfId="4280"/>
    <cellStyle name="20% - akcent 3 3 2 2 6 2" xfId="4281"/>
    <cellStyle name="20% - akcent 3 3 2 2 6 2 2" xfId="4282"/>
    <cellStyle name="20% - akcent 3 3 2 2 6 2 2 2" xfId="4283"/>
    <cellStyle name="20% - akcent 3 3 2 2 6 2 3" xfId="4284"/>
    <cellStyle name="20% - akcent 3 3 2 2 6 2 3 2" xfId="4285"/>
    <cellStyle name="20% - akcent 3 3 2 2 6 2 4" xfId="4286"/>
    <cellStyle name="20% - akcent 3 3 2 2 6 3" xfId="4287"/>
    <cellStyle name="20% - akcent 3 3 2 2 6 3 2" xfId="4288"/>
    <cellStyle name="20% - akcent 3 3 2 2 6 4" xfId="4289"/>
    <cellStyle name="20% - akcent 3 3 2 2 6 4 2" xfId="4290"/>
    <cellStyle name="20% - akcent 3 3 2 2 6 5" xfId="4291"/>
    <cellStyle name="20% - akcent 3 3 2 2 7" xfId="4292"/>
    <cellStyle name="20% - akcent 3 3 2 2 7 2" xfId="4293"/>
    <cellStyle name="20% - akcent 3 3 2 2 7 2 2" xfId="4294"/>
    <cellStyle name="20% - akcent 3 3 2 2 7 2 2 2" xfId="4295"/>
    <cellStyle name="20% - akcent 3 3 2 2 7 2 3" xfId="4296"/>
    <cellStyle name="20% - akcent 3 3 2 2 7 2 3 2" xfId="4297"/>
    <cellStyle name="20% - akcent 3 3 2 2 7 2 4" xfId="4298"/>
    <cellStyle name="20% - akcent 3 3 2 2 7 3" xfId="4299"/>
    <cellStyle name="20% - akcent 3 3 2 2 7 3 2" xfId="4300"/>
    <cellStyle name="20% - akcent 3 3 2 2 7 4" xfId="4301"/>
    <cellStyle name="20% - akcent 3 3 2 2 7 4 2" xfId="4302"/>
    <cellStyle name="20% - akcent 3 3 2 2 7 5" xfId="4303"/>
    <cellStyle name="20% - akcent 3 3 2 2 8" xfId="4304"/>
    <cellStyle name="20% - akcent 3 3 2 2 8 2" xfId="4305"/>
    <cellStyle name="20% - akcent 3 3 2 2 8 2 2" xfId="4306"/>
    <cellStyle name="20% - akcent 3 3 2 2 8 2 2 2" xfId="4307"/>
    <cellStyle name="20% - akcent 3 3 2 2 8 2 3" xfId="4308"/>
    <cellStyle name="20% - akcent 3 3 2 2 8 2 3 2" xfId="4309"/>
    <cellStyle name="20% - akcent 3 3 2 2 8 2 4" xfId="4310"/>
    <cellStyle name="20% - akcent 3 3 2 2 8 3" xfId="4311"/>
    <cellStyle name="20% - akcent 3 3 2 2 8 3 2" xfId="4312"/>
    <cellStyle name="20% - akcent 3 3 2 2 8 4" xfId="4313"/>
    <cellStyle name="20% - akcent 3 3 2 2 8 4 2" xfId="4314"/>
    <cellStyle name="20% - akcent 3 3 2 2 8 5" xfId="4315"/>
    <cellStyle name="20% - akcent 3 3 2 2 9" xfId="4316"/>
    <cellStyle name="20% - akcent 3 3 2 2 9 2" xfId="4317"/>
    <cellStyle name="20% - akcent 3 3 2 2 9 2 2" xfId="4318"/>
    <cellStyle name="20% - akcent 3 3 2 2 9 3" xfId="4319"/>
    <cellStyle name="20% - akcent 3 3 2 2 9 3 2" xfId="4320"/>
    <cellStyle name="20% - akcent 3 3 2 2 9 4" xfId="4321"/>
    <cellStyle name="20% - akcent 3 3 2 3" xfId="4322"/>
    <cellStyle name="20% - akcent 3 3 2 3 10" xfId="4323"/>
    <cellStyle name="20% - akcent 3 3 2 3 10 2" xfId="4324"/>
    <cellStyle name="20% - akcent 3 3 2 3 11" xfId="4325"/>
    <cellStyle name="20% - akcent 3 3 2 3 2" xfId="4326"/>
    <cellStyle name="20% - akcent 3 3 2 3 2 2" xfId="4327"/>
    <cellStyle name="20% - akcent 3 3 2 3 2 2 2" xfId="4328"/>
    <cellStyle name="20% - akcent 3 3 2 3 2 2 2 2" xfId="4329"/>
    <cellStyle name="20% - akcent 3 3 2 3 2 2 2 2 2" xfId="4330"/>
    <cellStyle name="20% - akcent 3 3 2 3 2 2 2 3" xfId="4331"/>
    <cellStyle name="20% - akcent 3 3 2 3 2 2 2 3 2" xfId="4332"/>
    <cellStyle name="20% - akcent 3 3 2 3 2 2 2 4" xfId="4333"/>
    <cellStyle name="20% - akcent 3 3 2 3 2 2 3" xfId="4334"/>
    <cellStyle name="20% - akcent 3 3 2 3 2 2 3 2" xfId="4335"/>
    <cellStyle name="20% - akcent 3 3 2 3 2 2 4" xfId="4336"/>
    <cellStyle name="20% - akcent 3 3 2 3 2 2 4 2" xfId="4337"/>
    <cellStyle name="20% - akcent 3 3 2 3 2 2 5" xfId="4338"/>
    <cellStyle name="20% - akcent 3 3 2 3 2 3" xfId="4339"/>
    <cellStyle name="20% - akcent 3 3 2 3 2 3 2" xfId="4340"/>
    <cellStyle name="20% - akcent 3 3 2 3 2 3 2 2" xfId="4341"/>
    <cellStyle name="20% - akcent 3 3 2 3 2 3 2 2 2" xfId="4342"/>
    <cellStyle name="20% - akcent 3 3 2 3 2 3 2 3" xfId="4343"/>
    <cellStyle name="20% - akcent 3 3 2 3 2 3 2 3 2" xfId="4344"/>
    <cellStyle name="20% - akcent 3 3 2 3 2 3 2 4" xfId="4345"/>
    <cellStyle name="20% - akcent 3 3 2 3 2 3 3" xfId="4346"/>
    <cellStyle name="20% - akcent 3 3 2 3 2 3 3 2" xfId="4347"/>
    <cellStyle name="20% - akcent 3 3 2 3 2 3 4" xfId="4348"/>
    <cellStyle name="20% - akcent 3 3 2 3 2 3 4 2" xfId="4349"/>
    <cellStyle name="20% - akcent 3 3 2 3 2 3 5" xfId="4350"/>
    <cellStyle name="20% - akcent 3 3 2 3 2 4" xfId="4351"/>
    <cellStyle name="20% - akcent 3 3 2 3 2 4 2" xfId="4352"/>
    <cellStyle name="20% - akcent 3 3 2 3 2 4 2 2" xfId="4353"/>
    <cellStyle name="20% - akcent 3 3 2 3 2 4 2 2 2" xfId="4354"/>
    <cellStyle name="20% - akcent 3 3 2 3 2 4 2 3" xfId="4355"/>
    <cellStyle name="20% - akcent 3 3 2 3 2 4 2 3 2" xfId="4356"/>
    <cellStyle name="20% - akcent 3 3 2 3 2 4 2 4" xfId="4357"/>
    <cellStyle name="20% - akcent 3 3 2 3 2 4 3" xfId="4358"/>
    <cellStyle name="20% - akcent 3 3 2 3 2 4 3 2" xfId="4359"/>
    <cellStyle name="20% - akcent 3 3 2 3 2 4 4" xfId="4360"/>
    <cellStyle name="20% - akcent 3 3 2 3 2 4 4 2" xfId="4361"/>
    <cellStyle name="20% - akcent 3 3 2 3 2 4 5" xfId="4362"/>
    <cellStyle name="20% - akcent 3 3 2 3 2 5" xfId="4363"/>
    <cellStyle name="20% - akcent 3 3 2 3 2 5 2" xfId="4364"/>
    <cellStyle name="20% - akcent 3 3 2 3 2 5 2 2" xfId="4365"/>
    <cellStyle name="20% - akcent 3 3 2 3 2 5 3" xfId="4366"/>
    <cellStyle name="20% - akcent 3 3 2 3 2 5 3 2" xfId="4367"/>
    <cellStyle name="20% - akcent 3 3 2 3 2 5 4" xfId="4368"/>
    <cellStyle name="20% - akcent 3 3 2 3 2 6" xfId="4369"/>
    <cellStyle name="20% - akcent 3 3 2 3 2 6 2" xfId="4370"/>
    <cellStyle name="20% - akcent 3 3 2 3 2 7" xfId="4371"/>
    <cellStyle name="20% - akcent 3 3 2 3 2 7 2" xfId="4372"/>
    <cellStyle name="20% - akcent 3 3 2 3 2 8" xfId="4373"/>
    <cellStyle name="20% - akcent 3 3 2 3 3" xfId="4374"/>
    <cellStyle name="20% - akcent 3 3 2 3 3 2" xfId="4375"/>
    <cellStyle name="20% - akcent 3 3 2 3 3 2 2" xfId="4376"/>
    <cellStyle name="20% - akcent 3 3 2 3 3 2 2 2" xfId="4377"/>
    <cellStyle name="20% - akcent 3 3 2 3 3 2 2 2 2" xfId="4378"/>
    <cellStyle name="20% - akcent 3 3 2 3 3 2 2 3" xfId="4379"/>
    <cellStyle name="20% - akcent 3 3 2 3 3 2 2 3 2" xfId="4380"/>
    <cellStyle name="20% - akcent 3 3 2 3 3 2 2 4" xfId="4381"/>
    <cellStyle name="20% - akcent 3 3 2 3 3 2 3" xfId="4382"/>
    <cellStyle name="20% - akcent 3 3 2 3 3 2 3 2" xfId="4383"/>
    <cellStyle name="20% - akcent 3 3 2 3 3 2 4" xfId="4384"/>
    <cellStyle name="20% - akcent 3 3 2 3 3 2 4 2" xfId="4385"/>
    <cellStyle name="20% - akcent 3 3 2 3 3 2 5" xfId="4386"/>
    <cellStyle name="20% - akcent 3 3 2 3 3 3" xfId="4387"/>
    <cellStyle name="20% - akcent 3 3 2 3 3 3 2" xfId="4388"/>
    <cellStyle name="20% - akcent 3 3 2 3 3 3 2 2" xfId="4389"/>
    <cellStyle name="20% - akcent 3 3 2 3 3 3 2 2 2" xfId="4390"/>
    <cellStyle name="20% - akcent 3 3 2 3 3 3 2 3" xfId="4391"/>
    <cellStyle name="20% - akcent 3 3 2 3 3 3 2 3 2" xfId="4392"/>
    <cellStyle name="20% - akcent 3 3 2 3 3 3 2 4" xfId="4393"/>
    <cellStyle name="20% - akcent 3 3 2 3 3 3 3" xfId="4394"/>
    <cellStyle name="20% - akcent 3 3 2 3 3 3 3 2" xfId="4395"/>
    <cellStyle name="20% - akcent 3 3 2 3 3 3 4" xfId="4396"/>
    <cellStyle name="20% - akcent 3 3 2 3 3 3 4 2" xfId="4397"/>
    <cellStyle name="20% - akcent 3 3 2 3 3 3 5" xfId="4398"/>
    <cellStyle name="20% - akcent 3 3 2 3 3 4" xfId="4399"/>
    <cellStyle name="20% - akcent 3 3 2 3 3 4 2" xfId="4400"/>
    <cellStyle name="20% - akcent 3 3 2 3 3 4 2 2" xfId="4401"/>
    <cellStyle name="20% - akcent 3 3 2 3 3 4 2 2 2" xfId="4402"/>
    <cellStyle name="20% - akcent 3 3 2 3 3 4 2 3" xfId="4403"/>
    <cellStyle name="20% - akcent 3 3 2 3 3 4 2 3 2" xfId="4404"/>
    <cellStyle name="20% - akcent 3 3 2 3 3 4 2 4" xfId="4405"/>
    <cellStyle name="20% - akcent 3 3 2 3 3 4 3" xfId="4406"/>
    <cellStyle name="20% - akcent 3 3 2 3 3 4 3 2" xfId="4407"/>
    <cellStyle name="20% - akcent 3 3 2 3 3 4 4" xfId="4408"/>
    <cellStyle name="20% - akcent 3 3 2 3 3 4 4 2" xfId="4409"/>
    <cellStyle name="20% - akcent 3 3 2 3 3 4 5" xfId="4410"/>
    <cellStyle name="20% - akcent 3 3 2 3 3 5" xfId="4411"/>
    <cellStyle name="20% - akcent 3 3 2 3 3 5 2" xfId="4412"/>
    <cellStyle name="20% - akcent 3 3 2 3 3 5 2 2" xfId="4413"/>
    <cellStyle name="20% - akcent 3 3 2 3 3 5 3" xfId="4414"/>
    <cellStyle name="20% - akcent 3 3 2 3 3 5 3 2" xfId="4415"/>
    <cellStyle name="20% - akcent 3 3 2 3 3 5 4" xfId="4416"/>
    <cellStyle name="20% - akcent 3 3 2 3 3 6" xfId="4417"/>
    <cellStyle name="20% - akcent 3 3 2 3 3 6 2" xfId="4418"/>
    <cellStyle name="20% - akcent 3 3 2 3 3 7" xfId="4419"/>
    <cellStyle name="20% - akcent 3 3 2 3 3 7 2" xfId="4420"/>
    <cellStyle name="20% - akcent 3 3 2 3 3 8" xfId="4421"/>
    <cellStyle name="20% - akcent 3 3 2 3 4" xfId="4422"/>
    <cellStyle name="20% - akcent 3 3 2 3 4 2" xfId="4423"/>
    <cellStyle name="20% - akcent 3 3 2 3 4 2 2" xfId="4424"/>
    <cellStyle name="20% - akcent 3 3 2 3 4 2 2 2" xfId="4425"/>
    <cellStyle name="20% - akcent 3 3 2 3 4 2 2 2 2" xfId="4426"/>
    <cellStyle name="20% - akcent 3 3 2 3 4 2 2 3" xfId="4427"/>
    <cellStyle name="20% - akcent 3 3 2 3 4 2 2 3 2" xfId="4428"/>
    <cellStyle name="20% - akcent 3 3 2 3 4 2 2 4" xfId="4429"/>
    <cellStyle name="20% - akcent 3 3 2 3 4 2 3" xfId="4430"/>
    <cellStyle name="20% - akcent 3 3 2 3 4 2 3 2" xfId="4431"/>
    <cellStyle name="20% - akcent 3 3 2 3 4 2 4" xfId="4432"/>
    <cellStyle name="20% - akcent 3 3 2 3 4 2 4 2" xfId="4433"/>
    <cellStyle name="20% - akcent 3 3 2 3 4 2 5" xfId="4434"/>
    <cellStyle name="20% - akcent 3 3 2 3 4 3" xfId="4435"/>
    <cellStyle name="20% - akcent 3 3 2 3 4 3 2" xfId="4436"/>
    <cellStyle name="20% - akcent 3 3 2 3 4 3 2 2" xfId="4437"/>
    <cellStyle name="20% - akcent 3 3 2 3 4 3 3" xfId="4438"/>
    <cellStyle name="20% - akcent 3 3 2 3 4 3 3 2" xfId="4439"/>
    <cellStyle name="20% - akcent 3 3 2 3 4 3 4" xfId="4440"/>
    <cellStyle name="20% - akcent 3 3 2 3 4 4" xfId="4441"/>
    <cellStyle name="20% - akcent 3 3 2 3 4 4 2" xfId="4442"/>
    <cellStyle name="20% - akcent 3 3 2 3 4 5" xfId="4443"/>
    <cellStyle name="20% - akcent 3 3 2 3 4 5 2" xfId="4444"/>
    <cellStyle name="20% - akcent 3 3 2 3 4 6" xfId="4445"/>
    <cellStyle name="20% - akcent 3 3 2 3 5" xfId="4446"/>
    <cellStyle name="20% - akcent 3 3 2 3 5 2" xfId="4447"/>
    <cellStyle name="20% - akcent 3 3 2 3 5 2 2" xfId="4448"/>
    <cellStyle name="20% - akcent 3 3 2 3 5 2 2 2" xfId="4449"/>
    <cellStyle name="20% - akcent 3 3 2 3 5 2 3" xfId="4450"/>
    <cellStyle name="20% - akcent 3 3 2 3 5 2 3 2" xfId="4451"/>
    <cellStyle name="20% - akcent 3 3 2 3 5 2 4" xfId="4452"/>
    <cellStyle name="20% - akcent 3 3 2 3 5 3" xfId="4453"/>
    <cellStyle name="20% - akcent 3 3 2 3 5 3 2" xfId="4454"/>
    <cellStyle name="20% - akcent 3 3 2 3 5 4" xfId="4455"/>
    <cellStyle name="20% - akcent 3 3 2 3 5 4 2" xfId="4456"/>
    <cellStyle name="20% - akcent 3 3 2 3 5 5" xfId="4457"/>
    <cellStyle name="20% - akcent 3 3 2 3 6" xfId="4458"/>
    <cellStyle name="20% - akcent 3 3 2 3 6 2" xfId="4459"/>
    <cellStyle name="20% - akcent 3 3 2 3 6 2 2" xfId="4460"/>
    <cellStyle name="20% - akcent 3 3 2 3 6 2 2 2" xfId="4461"/>
    <cellStyle name="20% - akcent 3 3 2 3 6 2 3" xfId="4462"/>
    <cellStyle name="20% - akcent 3 3 2 3 6 2 3 2" xfId="4463"/>
    <cellStyle name="20% - akcent 3 3 2 3 6 2 4" xfId="4464"/>
    <cellStyle name="20% - akcent 3 3 2 3 6 3" xfId="4465"/>
    <cellStyle name="20% - akcent 3 3 2 3 6 3 2" xfId="4466"/>
    <cellStyle name="20% - akcent 3 3 2 3 6 4" xfId="4467"/>
    <cellStyle name="20% - akcent 3 3 2 3 6 4 2" xfId="4468"/>
    <cellStyle name="20% - akcent 3 3 2 3 6 5" xfId="4469"/>
    <cellStyle name="20% - akcent 3 3 2 3 7" xfId="4470"/>
    <cellStyle name="20% - akcent 3 3 2 3 7 2" xfId="4471"/>
    <cellStyle name="20% - akcent 3 3 2 3 7 2 2" xfId="4472"/>
    <cellStyle name="20% - akcent 3 3 2 3 7 2 2 2" xfId="4473"/>
    <cellStyle name="20% - akcent 3 3 2 3 7 2 3" xfId="4474"/>
    <cellStyle name="20% - akcent 3 3 2 3 7 2 3 2" xfId="4475"/>
    <cellStyle name="20% - akcent 3 3 2 3 7 2 4" xfId="4476"/>
    <cellStyle name="20% - akcent 3 3 2 3 7 3" xfId="4477"/>
    <cellStyle name="20% - akcent 3 3 2 3 7 3 2" xfId="4478"/>
    <cellStyle name="20% - akcent 3 3 2 3 7 4" xfId="4479"/>
    <cellStyle name="20% - akcent 3 3 2 3 7 4 2" xfId="4480"/>
    <cellStyle name="20% - akcent 3 3 2 3 7 5" xfId="4481"/>
    <cellStyle name="20% - akcent 3 3 2 3 8" xfId="4482"/>
    <cellStyle name="20% - akcent 3 3 2 3 8 2" xfId="4483"/>
    <cellStyle name="20% - akcent 3 3 2 3 8 2 2" xfId="4484"/>
    <cellStyle name="20% - akcent 3 3 2 3 8 3" xfId="4485"/>
    <cellStyle name="20% - akcent 3 3 2 3 8 3 2" xfId="4486"/>
    <cellStyle name="20% - akcent 3 3 2 3 8 4" xfId="4487"/>
    <cellStyle name="20% - akcent 3 3 2 3 9" xfId="4488"/>
    <cellStyle name="20% - akcent 3 3 2 3 9 2" xfId="4489"/>
    <cellStyle name="20% - akcent 3 3 2 4" xfId="4490"/>
    <cellStyle name="20% - akcent 3 3 2 4 10" xfId="4491"/>
    <cellStyle name="20% - akcent 3 3 2 4 2" xfId="4492"/>
    <cellStyle name="20% - akcent 3 3 2 4 2 2" xfId="4493"/>
    <cellStyle name="20% - akcent 3 3 2 4 2 2 2" xfId="4494"/>
    <cellStyle name="20% - akcent 3 3 2 4 2 2 2 2" xfId="4495"/>
    <cellStyle name="20% - akcent 3 3 2 4 2 2 2 2 2" xfId="4496"/>
    <cellStyle name="20% - akcent 3 3 2 4 2 2 2 3" xfId="4497"/>
    <cellStyle name="20% - akcent 3 3 2 4 2 2 2 3 2" xfId="4498"/>
    <cellStyle name="20% - akcent 3 3 2 4 2 2 2 4" xfId="4499"/>
    <cellStyle name="20% - akcent 3 3 2 4 2 2 3" xfId="4500"/>
    <cellStyle name="20% - akcent 3 3 2 4 2 2 3 2" xfId="4501"/>
    <cellStyle name="20% - akcent 3 3 2 4 2 2 4" xfId="4502"/>
    <cellStyle name="20% - akcent 3 3 2 4 2 2 4 2" xfId="4503"/>
    <cellStyle name="20% - akcent 3 3 2 4 2 2 5" xfId="4504"/>
    <cellStyle name="20% - akcent 3 3 2 4 2 3" xfId="4505"/>
    <cellStyle name="20% - akcent 3 3 2 4 2 3 2" xfId="4506"/>
    <cellStyle name="20% - akcent 3 3 2 4 2 3 2 2" xfId="4507"/>
    <cellStyle name="20% - akcent 3 3 2 4 2 3 2 2 2" xfId="4508"/>
    <cellStyle name="20% - akcent 3 3 2 4 2 3 2 3" xfId="4509"/>
    <cellStyle name="20% - akcent 3 3 2 4 2 3 2 3 2" xfId="4510"/>
    <cellStyle name="20% - akcent 3 3 2 4 2 3 2 4" xfId="4511"/>
    <cellStyle name="20% - akcent 3 3 2 4 2 3 3" xfId="4512"/>
    <cellStyle name="20% - akcent 3 3 2 4 2 3 3 2" xfId="4513"/>
    <cellStyle name="20% - akcent 3 3 2 4 2 3 4" xfId="4514"/>
    <cellStyle name="20% - akcent 3 3 2 4 2 3 4 2" xfId="4515"/>
    <cellStyle name="20% - akcent 3 3 2 4 2 3 5" xfId="4516"/>
    <cellStyle name="20% - akcent 3 3 2 4 2 4" xfId="4517"/>
    <cellStyle name="20% - akcent 3 3 2 4 2 4 2" xfId="4518"/>
    <cellStyle name="20% - akcent 3 3 2 4 2 4 2 2" xfId="4519"/>
    <cellStyle name="20% - akcent 3 3 2 4 2 4 2 2 2" xfId="4520"/>
    <cellStyle name="20% - akcent 3 3 2 4 2 4 2 3" xfId="4521"/>
    <cellStyle name="20% - akcent 3 3 2 4 2 4 2 3 2" xfId="4522"/>
    <cellStyle name="20% - akcent 3 3 2 4 2 4 2 4" xfId="4523"/>
    <cellStyle name="20% - akcent 3 3 2 4 2 4 3" xfId="4524"/>
    <cellStyle name="20% - akcent 3 3 2 4 2 4 3 2" xfId="4525"/>
    <cellStyle name="20% - akcent 3 3 2 4 2 4 4" xfId="4526"/>
    <cellStyle name="20% - akcent 3 3 2 4 2 4 4 2" xfId="4527"/>
    <cellStyle name="20% - akcent 3 3 2 4 2 4 5" xfId="4528"/>
    <cellStyle name="20% - akcent 3 3 2 4 2 5" xfId="4529"/>
    <cellStyle name="20% - akcent 3 3 2 4 2 5 2" xfId="4530"/>
    <cellStyle name="20% - akcent 3 3 2 4 2 5 2 2" xfId="4531"/>
    <cellStyle name="20% - akcent 3 3 2 4 2 5 3" xfId="4532"/>
    <cellStyle name="20% - akcent 3 3 2 4 2 5 3 2" xfId="4533"/>
    <cellStyle name="20% - akcent 3 3 2 4 2 5 4" xfId="4534"/>
    <cellStyle name="20% - akcent 3 3 2 4 2 6" xfId="4535"/>
    <cellStyle name="20% - akcent 3 3 2 4 2 6 2" xfId="4536"/>
    <cellStyle name="20% - akcent 3 3 2 4 2 7" xfId="4537"/>
    <cellStyle name="20% - akcent 3 3 2 4 2 7 2" xfId="4538"/>
    <cellStyle name="20% - akcent 3 3 2 4 2 8" xfId="4539"/>
    <cellStyle name="20% - akcent 3 3 2 4 3" xfId="4540"/>
    <cellStyle name="20% - akcent 3 3 2 4 3 2" xfId="4541"/>
    <cellStyle name="20% - akcent 3 3 2 4 3 2 2" xfId="4542"/>
    <cellStyle name="20% - akcent 3 3 2 4 3 2 2 2" xfId="4543"/>
    <cellStyle name="20% - akcent 3 3 2 4 3 2 2 2 2" xfId="4544"/>
    <cellStyle name="20% - akcent 3 3 2 4 3 2 2 3" xfId="4545"/>
    <cellStyle name="20% - akcent 3 3 2 4 3 2 2 3 2" xfId="4546"/>
    <cellStyle name="20% - akcent 3 3 2 4 3 2 2 4" xfId="4547"/>
    <cellStyle name="20% - akcent 3 3 2 4 3 2 3" xfId="4548"/>
    <cellStyle name="20% - akcent 3 3 2 4 3 2 3 2" xfId="4549"/>
    <cellStyle name="20% - akcent 3 3 2 4 3 2 4" xfId="4550"/>
    <cellStyle name="20% - akcent 3 3 2 4 3 2 4 2" xfId="4551"/>
    <cellStyle name="20% - akcent 3 3 2 4 3 2 5" xfId="4552"/>
    <cellStyle name="20% - akcent 3 3 2 4 3 3" xfId="4553"/>
    <cellStyle name="20% - akcent 3 3 2 4 3 3 2" xfId="4554"/>
    <cellStyle name="20% - akcent 3 3 2 4 3 3 2 2" xfId="4555"/>
    <cellStyle name="20% - akcent 3 3 2 4 3 3 2 2 2" xfId="4556"/>
    <cellStyle name="20% - akcent 3 3 2 4 3 3 2 3" xfId="4557"/>
    <cellStyle name="20% - akcent 3 3 2 4 3 3 2 3 2" xfId="4558"/>
    <cellStyle name="20% - akcent 3 3 2 4 3 3 2 4" xfId="4559"/>
    <cellStyle name="20% - akcent 3 3 2 4 3 3 3" xfId="4560"/>
    <cellStyle name="20% - akcent 3 3 2 4 3 3 3 2" xfId="4561"/>
    <cellStyle name="20% - akcent 3 3 2 4 3 3 4" xfId="4562"/>
    <cellStyle name="20% - akcent 3 3 2 4 3 3 4 2" xfId="4563"/>
    <cellStyle name="20% - akcent 3 3 2 4 3 3 5" xfId="4564"/>
    <cellStyle name="20% - akcent 3 3 2 4 3 4" xfId="4565"/>
    <cellStyle name="20% - akcent 3 3 2 4 3 4 2" xfId="4566"/>
    <cellStyle name="20% - akcent 3 3 2 4 3 4 2 2" xfId="4567"/>
    <cellStyle name="20% - akcent 3 3 2 4 3 4 2 2 2" xfId="4568"/>
    <cellStyle name="20% - akcent 3 3 2 4 3 4 2 3" xfId="4569"/>
    <cellStyle name="20% - akcent 3 3 2 4 3 4 2 3 2" xfId="4570"/>
    <cellStyle name="20% - akcent 3 3 2 4 3 4 2 4" xfId="4571"/>
    <cellStyle name="20% - akcent 3 3 2 4 3 4 3" xfId="4572"/>
    <cellStyle name="20% - akcent 3 3 2 4 3 4 3 2" xfId="4573"/>
    <cellStyle name="20% - akcent 3 3 2 4 3 4 4" xfId="4574"/>
    <cellStyle name="20% - akcent 3 3 2 4 3 4 4 2" xfId="4575"/>
    <cellStyle name="20% - akcent 3 3 2 4 3 4 5" xfId="4576"/>
    <cellStyle name="20% - akcent 3 3 2 4 3 5" xfId="4577"/>
    <cellStyle name="20% - akcent 3 3 2 4 3 5 2" xfId="4578"/>
    <cellStyle name="20% - akcent 3 3 2 4 3 5 2 2" xfId="4579"/>
    <cellStyle name="20% - akcent 3 3 2 4 3 5 3" xfId="4580"/>
    <cellStyle name="20% - akcent 3 3 2 4 3 5 3 2" xfId="4581"/>
    <cellStyle name="20% - akcent 3 3 2 4 3 5 4" xfId="4582"/>
    <cellStyle name="20% - akcent 3 3 2 4 3 6" xfId="4583"/>
    <cellStyle name="20% - akcent 3 3 2 4 3 6 2" xfId="4584"/>
    <cellStyle name="20% - akcent 3 3 2 4 3 7" xfId="4585"/>
    <cellStyle name="20% - akcent 3 3 2 4 3 7 2" xfId="4586"/>
    <cellStyle name="20% - akcent 3 3 2 4 3 8" xfId="4587"/>
    <cellStyle name="20% - akcent 3 3 2 4 4" xfId="4588"/>
    <cellStyle name="20% - akcent 3 3 2 4 4 2" xfId="4589"/>
    <cellStyle name="20% - akcent 3 3 2 4 4 2 2" xfId="4590"/>
    <cellStyle name="20% - akcent 3 3 2 4 4 2 2 2" xfId="4591"/>
    <cellStyle name="20% - akcent 3 3 2 4 4 2 3" xfId="4592"/>
    <cellStyle name="20% - akcent 3 3 2 4 4 2 3 2" xfId="4593"/>
    <cellStyle name="20% - akcent 3 3 2 4 4 2 4" xfId="4594"/>
    <cellStyle name="20% - akcent 3 3 2 4 4 3" xfId="4595"/>
    <cellStyle name="20% - akcent 3 3 2 4 4 3 2" xfId="4596"/>
    <cellStyle name="20% - akcent 3 3 2 4 4 4" xfId="4597"/>
    <cellStyle name="20% - akcent 3 3 2 4 4 4 2" xfId="4598"/>
    <cellStyle name="20% - akcent 3 3 2 4 4 5" xfId="4599"/>
    <cellStyle name="20% - akcent 3 3 2 4 5" xfId="4600"/>
    <cellStyle name="20% - akcent 3 3 2 4 5 2" xfId="4601"/>
    <cellStyle name="20% - akcent 3 3 2 4 5 2 2" xfId="4602"/>
    <cellStyle name="20% - akcent 3 3 2 4 5 2 2 2" xfId="4603"/>
    <cellStyle name="20% - akcent 3 3 2 4 5 2 3" xfId="4604"/>
    <cellStyle name="20% - akcent 3 3 2 4 5 2 3 2" xfId="4605"/>
    <cellStyle name="20% - akcent 3 3 2 4 5 2 4" xfId="4606"/>
    <cellStyle name="20% - akcent 3 3 2 4 5 3" xfId="4607"/>
    <cellStyle name="20% - akcent 3 3 2 4 5 3 2" xfId="4608"/>
    <cellStyle name="20% - akcent 3 3 2 4 5 4" xfId="4609"/>
    <cellStyle name="20% - akcent 3 3 2 4 5 4 2" xfId="4610"/>
    <cellStyle name="20% - akcent 3 3 2 4 5 5" xfId="4611"/>
    <cellStyle name="20% - akcent 3 3 2 4 6" xfId="4612"/>
    <cellStyle name="20% - akcent 3 3 2 4 6 2" xfId="4613"/>
    <cellStyle name="20% - akcent 3 3 2 4 6 2 2" xfId="4614"/>
    <cellStyle name="20% - akcent 3 3 2 4 6 2 2 2" xfId="4615"/>
    <cellStyle name="20% - akcent 3 3 2 4 6 2 3" xfId="4616"/>
    <cellStyle name="20% - akcent 3 3 2 4 6 2 3 2" xfId="4617"/>
    <cellStyle name="20% - akcent 3 3 2 4 6 2 4" xfId="4618"/>
    <cellStyle name="20% - akcent 3 3 2 4 6 3" xfId="4619"/>
    <cellStyle name="20% - akcent 3 3 2 4 6 3 2" xfId="4620"/>
    <cellStyle name="20% - akcent 3 3 2 4 6 4" xfId="4621"/>
    <cellStyle name="20% - akcent 3 3 2 4 6 4 2" xfId="4622"/>
    <cellStyle name="20% - akcent 3 3 2 4 6 5" xfId="4623"/>
    <cellStyle name="20% - akcent 3 3 2 4 7" xfId="4624"/>
    <cellStyle name="20% - akcent 3 3 2 4 7 2" xfId="4625"/>
    <cellStyle name="20% - akcent 3 3 2 4 7 2 2" xfId="4626"/>
    <cellStyle name="20% - akcent 3 3 2 4 7 3" xfId="4627"/>
    <cellStyle name="20% - akcent 3 3 2 4 7 3 2" xfId="4628"/>
    <cellStyle name="20% - akcent 3 3 2 4 7 4" xfId="4629"/>
    <cellStyle name="20% - akcent 3 3 2 4 8" xfId="4630"/>
    <cellStyle name="20% - akcent 3 3 2 4 8 2" xfId="4631"/>
    <cellStyle name="20% - akcent 3 3 2 4 9" xfId="4632"/>
    <cellStyle name="20% - akcent 3 3 2 4 9 2" xfId="4633"/>
    <cellStyle name="20% - akcent 3 3 2 5" xfId="4634"/>
    <cellStyle name="20% - akcent 3 3 2 5 2" xfId="4635"/>
    <cellStyle name="20% - akcent 3 3 2 5 2 2" xfId="4636"/>
    <cellStyle name="20% - akcent 3 3 2 5 2 2 2" xfId="4637"/>
    <cellStyle name="20% - akcent 3 3 2 5 2 2 2 2" xfId="4638"/>
    <cellStyle name="20% - akcent 3 3 2 5 2 2 3" xfId="4639"/>
    <cellStyle name="20% - akcent 3 3 2 5 2 2 3 2" xfId="4640"/>
    <cellStyle name="20% - akcent 3 3 2 5 2 2 4" xfId="4641"/>
    <cellStyle name="20% - akcent 3 3 2 5 2 3" xfId="4642"/>
    <cellStyle name="20% - akcent 3 3 2 5 2 3 2" xfId="4643"/>
    <cellStyle name="20% - akcent 3 3 2 5 2 4" xfId="4644"/>
    <cellStyle name="20% - akcent 3 3 2 5 2 4 2" xfId="4645"/>
    <cellStyle name="20% - akcent 3 3 2 5 2 5" xfId="4646"/>
    <cellStyle name="20% - akcent 3 3 2 5 3" xfId="4647"/>
    <cellStyle name="20% - akcent 3 3 2 5 3 2" xfId="4648"/>
    <cellStyle name="20% - akcent 3 3 2 5 3 2 2" xfId="4649"/>
    <cellStyle name="20% - akcent 3 3 2 5 3 2 2 2" xfId="4650"/>
    <cellStyle name="20% - akcent 3 3 2 5 3 2 3" xfId="4651"/>
    <cellStyle name="20% - akcent 3 3 2 5 3 2 3 2" xfId="4652"/>
    <cellStyle name="20% - akcent 3 3 2 5 3 2 4" xfId="4653"/>
    <cellStyle name="20% - akcent 3 3 2 5 3 3" xfId="4654"/>
    <cellStyle name="20% - akcent 3 3 2 5 3 3 2" xfId="4655"/>
    <cellStyle name="20% - akcent 3 3 2 5 3 4" xfId="4656"/>
    <cellStyle name="20% - akcent 3 3 2 5 3 4 2" xfId="4657"/>
    <cellStyle name="20% - akcent 3 3 2 5 3 5" xfId="4658"/>
    <cellStyle name="20% - akcent 3 3 2 5 4" xfId="4659"/>
    <cellStyle name="20% - akcent 3 3 2 5 4 2" xfId="4660"/>
    <cellStyle name="20% - akcent 3 3 2 5 4 2 2" xfId="4661"/>
    <cellStyle name="20% - akcent 3 3 2 5 4 2 2 2" xfId="4662"/>
    <cellStyle name="20% - akcent 3 3 2 5 4 2 3" xfId="4663"/>
    <cellStyle name="20% - akcent 3 3 2 5 4 2 3 2" xfId="4664"/>
    <cellStyle name="20% - akcent 3 3 2 5 4 2 4" xfId="4665"/>
    <cellStyle name="20% - akcent 3 3 2 5 4 3" xfId="4666"/>
    <cellStyle name="20% - akcent 3 3 2 5 4 3 2" xfId="4667"/>
    <cellStyle name="20% - akcent 3 3 2 5 4 4" xfId="4668"/>
    <cellStyle name="20% - akcent 3 3 2 5 4 4 2" xfId="4669"/>
    <cellStyle name="20% - akcent 3 3 2 5 4 5" xfId="4670"/>
    <cellStyle name="20% - akcent 3 3 2 5 5" xfId="4671"/>
    <cellStyle name="20% - akcent 3 3 2 5 5 2" xfId="4672"/>
    <cellStyle name="20% - akcent 3 3 2 5 5 2 2" xfId="4673"/>
    <cellStyle name="20% - akcent 3 3 2 5 5 3" xfId="4674"/>
    <cellStyle name="20% - akcent 3 3 2 5 5 3 2" xfId="4675"/>
    <cellStyle name="20% - akcent 3 3 2 5 5 4" xfId="4676"/>
    <cellStyle name="20% - akcent 3 3 2 5 6" xfId="4677"/>
    <cellStyle name="20% - akcent 3 3 2 5 6 2" xfId="4678"/>
    <cellStyle name="20% - akcent 3 3 2 5 7" xfId="4679"/>
    <cellStyle name="20% - akcent 3 3 2 5 7 2" xfId="4680"/>
    <cellStyle name="20% - akcent 3 3 2 5 8" xfId="4681"/>
    <cellStyle name="20% - akcent 3 3 2 6" xfId="4682"/>
    <cellStyle name="20% - akcent 3 3 2 6 2" xfId="4683"/>
    <cellStyle name="20% - akcent 3 3 2 6 2 2" xfId="4684"/>
    <cellStyle name="20% - akcent 3 3 2 6 2 2 2" xfId="4685"/>
    <cellStyle name="20% - akcent 3 3 2 6 2 2 2 2" xfId="4686"/>
    <cellStyle name="20% - akcent 3 3 2 6 2 2 3" xfId="4687"/>
    <cellStyle name="20% - akcent 3 3 2 6 2 2 3 2" xfId="4688"/>
    <cellStyle name="20% - akcent 3 3 2 6 2 2 4" xfId="4689"/>
    <cellStyle name="20% - akcent 3 3 2 6 2 3" xfId="4690"/>
    <cellStyle name="20% - akcent 3 3 2 6 2 3 2" xfId="4691"/>
    <cellStyle name="20% - akcent 3 3 2 6 2 4" xfId="4692"/>
    <cellStyle name="20% - akcent 3 3 2 6 2 4 2" xfId="4693"/>
    <cellStyle name="20% - akcent 3 3 2 6 2 5" xfId="4694"/>
    <cellStyle name="20% - akcent 3 3 2 6 3" xfId="4695"/>
    <cellStyle name="20% - akcent 3 3 2 6 3 2" xfId="4696"/>
    <cellStyle name="20% - akcent 3 3 2 6 3 2 2" xfId="4697"/>
    <cellStyle name="20% - akcent 3 3 2 6 3 2 2 2" xfId="4698"/>
    <cellStyle name="20% - akcent 3 3 2 6 3 2 3" xfId="4699"/>
    <cellStyle name="20% - akcent 3 3 2 6 3 2 3 2" xfId="4700"/>
    <cellStyle name="20% - akcent 3 3 2 6 3 2 4" xfId="4701"/>
    <cellStyle name="20% - akcent 3 3 2 6 3 3" xfId="4702"/>
    <cellStyle name="20% - akcent 3 3 2 6 3 3 2" xfId="4703"/>
    <cellStyle name="20% - akcent 3 3 2 6 3 4" xfId="4704"/>
    <cellStyle name="20% - akcent 3 3 2 6 3 4 2" xfId="4705"/>
    <cellStyle name="20% - akcent 3 3 2 6 3 5" xfId="4706"/>
    <cellStyle name="20% - akcent 3 3 2 6 4" xfId="4707"/>
    <cellStyle name="20% - akcent 3 3 2 6 4 2" xfId="4708"/>
    <cellStyle name="20% - akcent 3 3 2 6 4 2 2" xfId="4709"/>
    <cellStyle name="20% - akcent 3 3 2 6 4 2 2 2" xfId="4710"/>
    <cellStyle name="20% - akcent 3 3 2 6 4 2 3" xfId="4711"/>
    <cellStyle name="20% - akcent 3 3 2 6 4 2 3 2" xfId="4712"/>
    <cellStyle name="20% - akcent 3 3 2 6 4 2 4" xfId="4713"/>
    <cellStyle name="20% - akcent 3 3 2 6 4 3" xfId="4714"/>
    <cellStyle name="20% - akcent 3 3 2 6 4 3 2" xfId="4715"/>
    <cellStyle name="20% - akcent 3 3 2 6 4 4" xfId="4716"/>
    <cellStyle name="20% - akcent 3 3 2 6 4 4 2" xfId="4717"/>
    <cellStyle name="20% - akcent 3 3 2 6 4 5" xfId="4718"/>
    <cellStyle name="20% - akcent 3 3 2 6 5" xfId="4719"/>
    <cellStyle name="20% - akcent 3 3 2 6 5 2" xfId="4720"/>
    <cellStyle name="20% - akcent 3 3 2 6 5 2 2" xfId="4721"/>
    <cellStyle name="20% - akcent 3 3 2 6 5 3" xfId="4722"/>
    <cellStyle name="20% - akcent 3 3 2 6 5 3 2" xfId="4723"/>
    <cellStyle name="20% - akcent 3 3 2 6 5 4" xfId="4724"/>
    <cellStyle name="20% - akcent 3 3 2 6 6" xfId="4725"/>
    <cellStyle name="20% - akcent 3 3 2 6 6 2" xfId="4726"/>
    <cellStyle name="20% - akcent 3 3 2 6 7" xfId="4727"/>
    <cellStyle name="20% - akcent 3 3 2 6 7 2" xfId="4728"/>
    <cellStyle name="20% - akcent 3 3 2 6 8" xfId="4729"/>
    <cellStyle name="20% - akcent 3 3 2 7" xfId="4730"/>
    <cellStyle name="20% - akcent 3 3 2 7 2" xfId="4731"/>
    <cellStyle name="20% - akcent 3 3 2 7 2 2" xfId="4732"/>
    <cellStyle name="20% - akcent 3 3 2 7 2 2 2" xfId="4733"/>
    <cellStyle name="20% - akcent 3 3 2 7 2 2 2 2" xfId="4734"/>
    <cellStyle name="20% - akcent 3 3 2 7 2 2 3" xfId="4735"/>
    <cellStyle name="20% - akcent 3 3 2 7 2 2 3 2" xfId="4736"/>
    <cellStyle name="20% - akcent 3 3 2 7 2 2 4" xfId="4737"/>
    <cellStyle name="20% - akcent 3 3 2 7 2 3" xfId="4738"/>
    <cellStyle name="20% - akcent 3 3 2 7 2 3 2" xfId="4739"/>
    <cellStyle name="20% - akcent 3 3 2 7 2 4" xfId="4740"/>
    <cellStyle name="20% - akcent 3 3 2 7 2 4 2" xfId="4741"/>
    <cellStyle name="20% - akcent 3 3 2 7 2 5" xfId="4742"/>
    <cellStyle name="20% - akcent 3 3 2 7 3" xfId="4743"/>
    <cellStyle name="20% - akcent 3 3 2 7 3 2" xfId="4744"/>
    <cellStyle name="20% - akcent 3 3 2 7 3 2 2" xfId="4745"/>
    <cellStyle name="20% - akcent 3 3 2 7 3 3" xfId="4746"/>
    <cellStyle name="20% - akcent 3 3 2 7 3 3 2" xfId="4747"/>
    <cellStyle name="20% - akcent 3 3 2 7 3 4" xfId="4748"/>
    <cellStyle name="20% - akcent 3 3 2 7 4" xfId="4749"/>
    <cellStyle name="20% - akcent 3 3 2 7 4 2" xfId="4750"/>
    <cellStyle name="20% - akcent 3 3 2 7 5" xfId="4751"/>
    <cellStyle name="20% - akcent 3 3 2 7 5 2" xfId="4752"/>
    <cellStyle name="20% - akcent 3 3 2 7 6" xfId="4753"/>
    <cellStyle name="20% - akcent 3 3 2 8" xfId="4754"/>
    <cellStyle name="20% - akcent 3 3 2 8 2" xfId="4755"/>
    <cellStyle name="20% - akcent 3 3 2 8 2 2" xfId="4756"/>
    <cellStyle name="20% - akcent 3 3 2 8 2 2 2" xfId="4757"/>
    <cellStyle name="20% - akcent 3 3 2 8 2 3" xfId="4758"/>
    <cellStyle name="20% - akcent 3 3 2 8 2 3 2" xfId="4759"/>
    <cellStyle name="20% - akcent 3 3 2 8 2 4" xfId="4760"/>
    <cellStyle name="20% - akcent 3 3 2 8 3" xfId="4761"/>
    <cellStyle name="20% - akcent 3 3 2 8 3 2" xfId="4762"/>
    <cellStyle name="20% - akcent 3 3 2 8 4" xfId="4763"/>
    <cellStyle name="20% - akcent 3 3 2 8 4 2" xfId="4764"/>
    <cellStyle name="20% - akcent 3 3 2 8 5" xfId="4765"/>
    <cellStyle name="20% - akcent 3 3 2 9" xfId="4766"/>
    <cellStyle name="20% - akcent 3 3 2 9 2" xfId="4767"/>
    <cellStyle name="20% - akcent 3 3 2 9 2 2" xfId="4768"/>
    <cellStyle name="20% - akcent 3 3 2 9 2 2 2" xfId="4769"/>
    <cellStyle name="20% - akcent 3 3 2 9 2 3" xfId="4770"/>
    <cellStyle name="20% - akcent 3 3 2 9 2 3 2" xfId="4771"/>
    <cellStyle name="20% - akcent 3 3 2 9 2 4" xfId="4772"/>
    <cellStyle name="20% - akcent 3 3 2 9 3" xfId="4773"/>
    <cellStyle name="20% - akcent 3 3 2 9 3 2" xfId="4774"/>
    <cellStyle name="20% - akcent 3 3 2 9 4" xfId="4775"/>
    <cellStyle name="20% - akcent 3 3 2 9 4 2" xfId="4776"/>
    <cellStyle name="20% - akcent 3 3 2 9 5" xfId="4777"/>
    <cellStyle name="20% - akcent 3 3 20" xfId="22008"/>
    <cellStyle name="20% - akcent 3 3 3" xfId="4778"/>
    <cellStyle name="20% - akcent 3 3 3 10" xfId="4779"/>
    <cellStyle name="20% - akcent 3 3 3 10 2" xfId="4780"/>
    <cellStyle name="20% - akcent 3 3 3 11" xfId="4781"/>
    <cellStyle name="20% - akcent 3 3 3 11 2" xfId="4782"/>
    <cellStyle name="20% - akcent 3 3 3 12" xfId="4783"/>
    <cellStyle name="20% - akcent 3 3 3 2" xfId="4784"/>
    <cellStyle name="20% - akcent 3 3 3 2 10" xfId="4785"/>
    <cellStyle name="20% - akcent 3 3 3 2 10 2" xfId="4786"/>
    <cellStyle name="20% - akcent 3 3 3 2 11" xfId="4787"/>
    <cellStyle name="20% - akcent 3 3 3 2 2" xfId="4788"/>
    <cellStyle name="20% - akcent 3 3 3 2 2 2" xfId="4789"/>
    <cellStyle name="20% - akcent 3 3 3 2 2 2 2" xfId="4790"/>
    <cellStyle name="20% - akcent 3 3 3 2 2 2 2 2" xfId="4791"/>
    <cellStyle name="20% - akcent 3 3 3 2 2 2 2 2 2" xfId="4792"/>
    <cellStyle name="20% - akcent 3 3 3 2 2 2 2 3" xfId="4793"/>
    <cellStyle name="20% - akcent 3 3 3 2 2 2 2 3 2" xfId="4794"/>
    <cellStyle name="20% - akcent 3 3 3 2 2 2 2 4" xfId="4795"/>
    <cellStyle name="20% - akcent 3 3 3 2 2 2 3" xfId="4796"/>
    <cellStyle name="20% - akcent 3 3 3 2 2 2 3 2" xfId="4797"/>
    <cellStyle name="20% - akcent 3 3 3 2 2 2 4" xfId="4798"/>
    <cellStyle name="20% - akcent 3 3 3 2 2 2 4 2" xfId="4799"/>
    <cellStyle name="20% - akcent 3 3 3 2 2 2 5" xfId="4800"/>
    <cellStyle name="20% - akcent 3 3 3 2 2 3" xfId="4801"/>
    <cellStyle name="20% - akcent 3 3 3 2 2 3 2" xfId="4802"/>
    <cellStyle name="20% - akcent 3 3 3 2 2 3 2 2" xfId="4803"/>
    <cellStyle name="20% - akcent 3 3 3 2 2 3 2 2 2" xfId="4804"/>
    <cellStyle name="20% - akcent 3 3 3 2 2 3 2 3" xfId="4805"/>
    <cellStyle name="20% - akcent 3 3 3 2 2 3 2 3 2" xfId="4806"/>
    <cellStyle name="20% - akcent 3 3 3 2 2 3 2 4" xfId="4807"/>
    <cellStyle name="20% - akcent 3 3 3 2 2 3 3" xfId="4808"/>
    <cellStyle name="20% - akcent 3 3 3 2 2 3 3 2" xfId="4809"/>
    <cellStyle name="20% - akcent 3 3 3 2 2 3 4" xfId="4810"/>
    <cellStyle name="20% - akcent 3 3 3 2 2 3 4 2" xfId="4811"/>
    <cellStyle name="20% - akcent 3 3 3 2 2 3 5" xfId="4812"/>
    <cellStyle name="20% - akcent 3 3 3 2 2 4" xfId="4813"/>
    <cellStyle name="20% - akcent 3 3 3 2 2 4 2" xfId="4814"/>
    <cellStyle name="20% - akcent 3 3 3 2 2 4 2 2" xfId="4815"/>
    <cellStyle name="20% - akcent 3 3 3 2 2 4 2 2 2" xfId="4816"/>
    <cellStyle name="20% - akcent 3 3 3 2 2 4 2 3" xfId="4817"/>
    <cellStyle name="20% - akcent 3 3 3 2 2 4 2 3 2" xfId="4818"/>
    <cellStyle name="20% - akcent 3 3 3 2 2 4 2 4" xfId="4819"/>
    <cellStyle name="20% - akcent 3 3 3 2 2 4 3" xfId="4820"/>
    <cellStyle name="20% - akcent 3 3 3 2 2 4 3 2" xfId="4821"/>
    <cellStyle name="20% - akcent 3 3 3 2 2 4 4" xfId="4822"/>
    <cellStyle name="20% - akcent 3 3 3 2 2 4 4 2" xfId="4823"/>
    <cellStyle name="20% - akcent 3 3 3 2 2 4 5" xfId="4824"/>
    <cellStyle name="20% - akcent 3 3 3 2 2 5" xfId="4825"/>
    <cellStyle name="20% - akcent 3 3 3 2 2 5 2" xfId="4826"/>
    <cellStyle name="20% - akcent 3 3 3 2 2 5 2 2" xfId="4827"/>
    <cellStyle name="20% - akcent 3 3 3 2 2 5 3" xfId="4828"/>
    <cellStyle name="20% - akcent 3 3 3 2 2 5 3 2" xfId="4829"/>
    <cellStyle name="20% - akcent 3 3 3 2 2 5 4" xfId="4830"/>
    <cellStyle name="20% - akcent 3 3 3 2 2 6" xfId="4831"/>
    <cellStyle name="20% - akcent 3 3 3 2 2 6 2" xfId="4832"/>
    <cellStyle name="20% - akcent 3 3 3 2 2 7" xfId="4833"/>
    <cellStyle name="20% - akcent 3 3 3 2 2 7 2" xfId="4834"/>
    <cellStyle name="20% - akcent 3 3 3 2 2 8" xfId="4835"/>
    <cellStyle name="20% - akcent 3 3 3 2 3" xfId="4836"/>
    <cellStyle name="20% - akcent 3 3 3 2 3 2" xfId="4837"/>
    <cellStyle name="20% - akcent 3 3 3 2 3 2 2" xfId="4838"/>
    <cellStyle name="20% - akcent 3 3 3 2 3 2 2 2" xfId="4839"/>
    <cellStyle name="20% - akcent 3 3 3 2 3 2 2 2 2" xfId="4840"/>
    <cellStyle name="20% - akcent 3 3 3 2 3 2 2 3" xfId="4841"/>
    <cellStyle name="20% - akcent 3 3 3 2 3 2 2 3 2" xfId="4842"/>
    <cellStyle name="20% - akcent 3 3 3 2 3 2 2 4" xfId="4843"/>
    <cellStyle name="20% - akcent 3 3 3 2 3 2 3" xfId="4844"/>
    <cellStyle name="20% - akcent 3 3 3 2 3 2 3 2" xfId="4845"/>
    <cellStyle name="20% - akcent 3 3 3 2 3 2 4" xfId="4846"/>
    <cellStyle name="20% - akcent 3 3 3 2 3 2 4 2" xfId="4847"/>
    <cellStyle name="20% - akcent 3 3 3 2 3 2 5" xfId="4848"/>
    <cellStyle name="20% - akcent 3 3 3 2 3 3" xfId="4849"/>
    <cellStyle name="20% - akcent 3 3 3 2 3 3 2" xfId="4850"/>
    <cellStyle name="20% - akcent 3 3 3 2 3 3 2 2" xfId="4851"/>
    <cellStyle name="20% - akcent 3 3 3 2 3 3 2 2 2" xfId="4852"/>
    <cellStyle name="20% - akcent 3 3 3 2 3 3 2 3" xfId="4853"/>
    <cellStyle name="20% - akcent 3 3 3 2 3 3 2 3 2" xfId="4854"/>
    <cellStyle name="20% - akcent 3 3 3 2 3 3 2 4" xfId="4855"/>
    <cellStyle name="20% - akcent 3 3 3 2 3 3 3" xfId="4856"/>
    <cellStyle name="20% - akcent 3 3 3 2 3 3 3 2" xfId="4857"/>
    <cellStyle name="20% - akcent 3 3 3 2 3 3 4" xfId="4858"/>
    <cellStyle name="20% - akcent 3 3 3 2 3 3 4 2" xfId="4859"/>
    <cellStyle name="20% - akcent 3 3 3 2 3 3 5" xfId="4860"/>
    <cellStyle name="20% - akcent 3 3 3 2 3 4" xfId="4861"/>
    <cellStyle name="20% - akcent 3 3 3 2 3 4 2" xfId="4862"/>
    <cellStyle name="20% - akcent 3 3 3 2 3 4 2 2" xfId="4863"/>
    <cellStyle name="20% - akcent 3 3 3 2 3 4 2 2 2" xfId="4864"/>
    <cellStyle name="20% - akcent 3 3 3 2 3 4 2 3" xfId="4865"/>
    <cellStyle name="20% - akcent 3 3 3 2 3 4 2 3 2" xfId="4866"/>
    <cellStyle name="20% - akcent 3 3 3 2 3 4 2 4" xfId="4867"/>
    <cellStyle name="20% - akcent 3 3 3 2 3 4 3" xfId="4868"/>
    <cellStyle name="20% - akcent 3 3 3 2 3 4 3 2" xfId="4869"/>
    <cellStyle name="20% - akcent 3 3 3 2 3 4 4" xfId="4870"/>
    <cellStyle name="20% - akcent 3 3 3 2 3 4 4 2" xfId="4871"/>
    <cellStyle name="20% - akcent 3 3 3 2 3 4 5" xfId="4872"/>
    <cellStyle name="20% - akcent 3 3 3 2 3 5" xfId="4873"/>
    <cellStyle name="20% - akcent 3 3 3 2 3 5 2" xfId="4874"/>
    <cellStyle name="20% - akcent 3 3 3 2 3 5 2 2" xfId="4875"/>
    <cellStyle name="20% - akcent 3 3 3 2 3 5 3" xfId="4876"/>
    <cellStyle name="20% - akcent 3 3 3 2 3 5 3 2" xfId="4877"/>
    <cellStyle name="20% - akcent 3 3 3 2 3 5 4" xfId="4878"/>
    <cellStyle name="20% - akcent 3 3 3 2 3 6" xfId="4879"/>
    <cellStyle name="20% - akcent 3 3 3 2 3 6 2" xfId="4880"/>
    <cellStyle name="20% - akcent 3 3 3 2 3 7" xfId="4881"/>
    <cellStyle name="20% - akcent 3 3 3 2 3 7 2" xfId="4882"/>
    <cellStyle name="20% - akcent 3 3 3 2 3 8" xfId="4883"/>
    <cellStyle name="20% - akcent 3 3 3 2 4" xfId="4884"/>
    <cellStyle name="20% - akcent 3 3 3 2 4 2" xfId="4885"/>
    <cellStyle name="20% - akcent 3 3 3 2 4 2 2" xfId="4886"/>
    <cellStyle name="20% - akcent 3 3 3 2 4 2 2 2" xfId="4887"/>
    <cellStyle name="20% - akcent 3 3 3 2 4 2 2 2 2" xfId="4888"/>
    <cellStyle name="20% - akcent 3 3 3 2 4 2 2 3" xfId="4889"/>
    <cellStyle name="20% - akcent 3 3 3 2 4 2 2 3 2" xfId="4890"/>
    <cellStyle name="20% - akcent 3 3 3 2 4 2 2 4" xfId="4891"/>
    <cellStyle name="20% - akcent 3 3 3 2 4 2 3" xfId="4892"/>
    <cellStyle name="20% - akcent 3 3 3 2 4 2 3 2" xfId="4893"/>
    <cellStyle name="20% - akcent 3 3 3 2 4 2 4" xfId="4894"/>
    <cellStyle name="20% - akcent 3 3 3 2 4 2 4 2" xfId="4895"/>
    <cellStyle name="20% - akcent 3 3 3 2 4 2 5" xfId="4896"/>
    <cellStyle name="20% - akcent 3 3 3 2 4 3" xfId="4897"/>
    <cellStyle name="20% - akcent 3 3 3 2 4 3 2" xfId="4898"/>
    <cellStyle name="20% - akcent 3 3 3 2 4 3 2 2" xfId="4899"/>
    <cellStyle name="20% - akcent 3 3 3 2 4 3 3" xfId="4900"/>
    <cellStyle name="20% - akcent 3 3 3 2 4 3 3 2" xfId="4901"/>
    <cellStyle name="20% - akcent 3 3 3 2 4 3 4" xfId="4902"/>
    <cellStyle name="20% - akcent 3 3 3 2 4 4" xfId="4903"/>
    <cellStyle name="20% - akcent 3 3 3 2 4 4 2" xfId="4904"/>
    <cellStyle name="20% - akcent 3 3 3 2 4 5" xfId="4905"/>
    <cellStyle name="20% - akcent 3 3 3 2 4 5 2" xfId="4906"/>
    <cellStyle name="20% - akcent 3 3 3 2 4 6" xfId="4907"/>
    <cellStyle name="20% - akcent 3 3 3 2 5" xfId="4908"/>
    <cellStyle name="20% - akcent 3 3 3 2 5 2" xfId="4909"/>
    <cellStyle name="20% - akcent 3 3 3 2 5 2 2" xfId="4910"/>
    <cellStyle name="20% - akcent 3 3 3 2 5 2 2 2" xfId="4911"/>
    <cellStyle name="20% - akcent 3 3 3 2 5 2 3" xfId="4912"/>
    <cellStyle name="20% - akcent 3 3 3 2 5 2 3 2" xfId="4913"/>
    <cellStyle name="20% - akcent 3 3 3 2 5 2 4" xfId="4914"/>
    <cellStyle name="20% - akcent 3 3 3 2 5 3" xfId="4915"/>
    <cellStyle name="20% - akcent 3 3 3 2 5 3 2" xfId="4916"/>
    <cellStyle name="20% - akcent 3 3 3 2 5 4" xfId="4917"/>
    <cellStyle name="20% - akcent 3 3 3 2 5 4 2" xfId="4918"/>
    <cellStyle name="20% - akcent 3 3 3 2 5 5" xfId="4919"/>
    <cellStyle name="20% - akcent 3 3 3 2 6" xfId="4920"/>
    <cellStyle name="20% - akcent 3 3 3 2 6 2" xfId="4921"/>
    <cellStyle name="20% - akcent 3 3 3 2 6 2 2" xfId="4922"/>
    <cellStyle name="20% - akcent 3 3 3 2 6 2 2 2" xfId="4923"/>
    <cellStyle name="20% - akcent 3 3 3 2 6 2 3" xfId="4924"/>
    <cellStyle name="20% - akcent 3 3 3 2 6 2 3 2" xfId="4925"/>
    <cellStyle name="20% - akcent 3 3 3 2 6 2 4" xfId="4926"/>
    <cellStyle name="20% - akcent 3 3 3 2 6 3" xfId="4927"/>
    <cellStyle name="20% - akcent 3 3 3 2 6 3 2" xfId="4928"/>
    <cellStyle name="20% - akcent 3 3 3 2 6 4" xfId="4929"/>
    <cellStyle name="20% - akcent 3 3 3 2 6 4 2" xfId="4930"/>
    <cellStyle name="20% - akcent 3 3 3 2 6 5" xfId="4931"/>
    <cellStyle name="20% - akcent 3 3 3 2 7" xfId="4932"/>
    <cellStyle name="20% - akcent 3 3 3 2 7 2" xfId="4933"/>
    <cellStyle name="20% - akcent 3 3 3 2 7 2 2" xfId="4934"/>
    <cellStyle name="20% - akcent 3 3 3 2 7 2 2 2" xfId="4935"/>
    <cellStyle name="20% - akcent 3 3 3 2 7 2 3" xfId="4936"/>
    <cellStyle name="20% - akcent 3 3 3 2 7 2 3 2" xfId="4937"/>
    <cellStyle name="20% - akcent 3 3 3 2 7 2 4" xfId="4938"/>
    <cellStyle name="20% - akcent 3 3 3 2 7 3" xfId="4939"/>
    <cellStyle name="20% - akcent 3 3 3 2 7 3 2" xfId="4940"/>
    <cellStyle name="20% - akcent 3 3 3 2 7 4" xfId="4941"/>
    <cellStyle name="20% - akcent 3 3 3 2 7 4 2" xfId="4942"/>
    <cellStyle name="20% - akcent 3 3 3 2 7 5" xfId="4943"/>
    <cellStyle name="20% - akcent 3 3 3 2 8" xfId="4944"/>
    <cellStyle name="20% - akcent 3 3 3 2 8 2" xfId="4945"/>
    <cellStyle name="20% - akcent 3 3 3 2 8 2 2" xfId="4946"/>
    <cellStyle name="20% - akcent 3 3 3 2 8 3" xfId="4947"/>
    <cellStyle name="20% - akcent 3 3 3 2 8 3 2" xfId="4948"/>
    <cellStyle name="20% - akcent 3 3 3 2 8 4" xfId="4949"/>
    <cellStyle name="20% - akcent 3 3 3 2 9" xfId="4950"/>
    <cellStyle name="20% - akcent 3 3 3 2 9 2" xfId="4951"/>
    <cellStyle name="20% - akcent 3 3 3 3" xfId="4952"/>
    <cellStyle name="20% - akcent 3 3 3 3 2" xfId="4953"/>
    <cellStyle name="20% - akcent 3 3 3 3 2 2" xfId="4954"/>
    <cellStyle name="20% - akcent 3 3 3 3 2 2 2" xfId="4955"/>
    <cellStyle name="20% - akcent 3 3 3 3 2 2 2 2" xfId="4956"/>
    <cellStyle name="20% - akcent 3 3 3 3 2 2 3" xfId="4957"/>
    <cellStyle name="20% - akcent 3 3 3 3 2 2 3 2" xfId="4958"/>
    <cellStyle name="20% - akcent 3 3 3 3 2 2 4" xfId="4959"/>
    <cellStyle name="20% - akcent 3 3 3 3 2 3" xfId="4960"/>
    <cellStyle name="20% - akcent 3 3 3 3 2 3 2" xfId="4961"/>
    <cellStyle name="20% - akcent 3 3 3 3 2 4" xfId="4962"/>
    <cellStyle name="20% - akcent 3 3 3 3 2 4 2" xfId="4963"/>
    <cellStyle name="20% - akcent 3 3 3 3 2 5" xfId="4964"/>
    <cellStyle name="20% - akcent 3 3 3 3 3" xfId="4965"/>
    <cellStyle name="20% - akcent 3 3 3 3 3 2" xfId="4966"/>
    <cellStyle name="20% - akcent 3 3 3 3 3 2 2" xfId="4967"/>
    <cellStyle name="20% - akcent 3 3 3 3 3 2 2 2" xfId="4968"/>
    <cellStyle name="20% - akcent 3 3 3 3 3 2 3" xfId="4969"/>
    <cellStyle name="20% - akcent 3 3 3 3 3 2 3 2" xfId="4970"/>
    <cellStyle name="20% - akcent 3 3 3 3 3 2 4" xfId="4971"/>
    <cellStyle name="20% - akcent 3 3 3 3 3 3" xfId="4972"/>
    <cellStyle name="20% - akcent 3 3 3 3 3 3 2" xfId="4973"/>
    <cellStyle name="20% - akcent 3 3 3 3 3 4" xfId="4974"/>
    <cellStyle name="20% - akcent 3 3 3 3 3 4 2" xfId="4975"/>
    <cellStyle name="20% - akcent 3 3 3 3 3 5" xfId="4976"/>
    <cellStyle name="20% - akcent 3 3 3 3 4" xfId="4977"/>
    <cellStyle name="20% - akcent 3 3 3 3 4 2" xfId="4978"/>
    <cellStyle name="20% - akcent 3 3 3 3 4 2 2" xfId="4979"/>
    <cellStyle name="20% - akcent 3 3 3 3 4 2 2 2" xfId="4980"/>
    <cellStyle name="20% - akcent 3 3 3 3 4 2 3" xfId="4981"/>
    <cellStyle name="20% - akcent 3 3 3 3 4 2 3 2" xfId="4982"/>
    <cellStyle name="20% - akcent 3 3 3 3 4 2 4" xfId="4983"/>
    <cellStyle name="20% - akcent 3 3 3 3 4 3" xfId="4984"/>
    <cellStyle name="20% - akcent 3 3 3 3 4 3 2" xfId="4985"/>
    <cellStyle name="20% - akcent 3 3 3 3 4 4" xfId="4986"/>
    <cellStyle name="20% - akcent 3 3 3 3 4 4 2" xfId="4987"/>
    <cellStyle name="20% - akcent 3 3 3 3 4 5" xfId="4988"/>
    <cellStyle name="20% - akcent 3 3 3 3 5" xfId="4989"/>
    <cellStyle name="20% - akcent 3 3 3 3 5 2" xfId="4990"/>
    <cellStyle name="20% - akcent 3 3 3 3 5 2 2" xfId="4991"/>
    <cellStyle name="20% - akcent 3 3 3 3 5 3" xfId="4992"/>
    <cellStyle name="20% - akcent 3 3 3 3 5 3 2" xfId="4993"/>
    <cellStyle name="20% - akcent 3 3 3 3 5 4" xfId="4994"/>
    <cellStyle name="20% - akcent 3 3 3 3 6" xfId="4995"/>
    <cellStyle name="20% - akcent 3 3 3 3 6 2" xfId="4996"/>
    <cellStyle name="20% - akcent 3 3 3 3 7" xfId="4997"/>
    <cellStyle name="20% - akcent 3 3 3 3 7 2" xfId="4998"/>
    <cellStyle name="20% - akcent 3 3 3 3 8" xfId="4999"/>
    <cellStyle name="20% - akcent 3 3 3 4" xfId="5000"/>
    <cellStyle name="20% - akcent 3 3 3 4 2" xfId="5001"/>
    <cellStyle name="20% - akcent 3 3 3 4 2 2" xfId="5002"/>
    <cellStyle name="20% - akcent 3 3 3 4 2 2 2" xfId="5003"/>
    <cellStyle name="20% - akcent 3 3 3 4 2 2 2 2" xfId="5004"/>
    <cellStyle name="20% - akcent 3 3 3 4 2 2 3" xfId="5005"/>
    <cellStyle name="20% - akcent 3 3 3 4 2 2 3 2" xfId="5006"/>
    <cellStyle name="20% - akcent 3 3 3 4 2 2 4" xfId="5007"/>
    <cellStyle name="20% - akcent 3 3 3 4 2 3" xfId="5008"/>
    <cellStyle name="20% - akcent 3 3 3 4 2 3 2" xfId="5009"/>
    <cellStyle name="20% - akcent 3 3 3 4 2 4" xfId="5010"/>
    <cellStyle name="20% - akcent 3 3 3 4 2 4 2" xfId="5011"/>
    <cellStyle name="20% - akcent 3 3 3 4 2 5" xfId="5012"/>
    <cellStyle name="20% - akcent 3 3 3 4 3" xfId="5013"/>
    <cellStyle name="20% - akcent 3 3 3 4 3 2" xfId="5014"/>
    <cellStyle name="20% - akcent 3 3 3 4 3 2 2" xfId="5015"/>
    <cellStyle name="20% - akcent 3 3 3 4 3 2 2 2" xfId="5016"/>
    <cellStyle name="20% - akcent 3 3 3 4 3 2 3" xfId="5017"/>
    <cellStyle name="20% - akcent 3 3 3 4 3 2 3 2" xfId="5018"/>
    <cellStyle name="20% - akcent 3 3 3 4 3 2 4" xfId="5019"/>
    <cellStyle name="20% - akcent 3 3 3 4 3 3" xfId="5020"/>
    <cellStyle name="20% - akcent 3 3 3 4 3 3 2" xfId="5021"/>
    <cellStyle name="20% - akcent 3 3 3 4 3 4" xfId="5022"/>
    <cellStyle name="20% - akcent 3 3 3 4 3 4 2" xfId="5023"/>
    <cellStyle name="20% - akcent 3 3 3 4 3 5" xfId="5024"/>
    <cellStyle name="20% - akcent 3 3 3 4 4" xfId="5025"/>
    <cellStyle name="20% - akcent 3 3 3 4 4 2" xfId="5026"/>
    <cellStyle name="20% - akcent 3 3 3 4 4 2 2" xfId="5027"/>
    <cellStyle name="20% - akcent 3 3 3 4 4 2 2 2" xfId="5028"/>
    <cellStyle name="20% - akcent 3 3 3 4 4 2 3" xfId="5029"/>
    <cellStyle name="20% - akcent 3 3 3 4 4 2 3 2" xfId="5030"/>
    <cellStyle name="20% - akcent 3 3 3 4 4 2 4" xfId="5031"/>
    <cellStyle name="20% - akcent 3 3 3 4 4 3" xfId="5032"/>
    <cellStyle name="20% - akcent 3 3 3 4 4 3 2" xfId="5033"/>
    <cellStyle name="20% - akcent 3 3 3 4 4 4" xfId="5034"/>
    <cellStyle name="20% - akcent 3 3 3 4 4 4 2" xfId="5035"/>
    <cellStyle name="20% - akcent 3 3 3 4 4 5" xfId="5036"/>
    <cellStyle name="20% - akcent 3 3 3 4 5" xfId="5037"/>
    <cellStyle name="20% - akcent 3 3 3 4 5 2" xfId="5038"/>
    <cellStyle name="20% - akcent 3 3 3 4 5 2 2" xfId="5039"/>
    <cellStyle name="20% - akcent 3 3 3 4 5 3" xfId="5040"/>
    <cellStyle name="20% - akcent 3 3 3 4 5 3 2" xfId="5041"/>
    <cellStyle name="20% - akcent 3 3 3 4 5 4" xfId="5042"/>
    <cellStyle name="20% - akcent 3 3 3 4 6" xfId="5043"/>
    <cellStyle name="20% - akcent 3 3 3 4 6 2" xfId="5044"/>
    <cellStyle name="20% - akcent 3 3 3 4 7" xfId="5045"/>
    <cellStyle name="20% - akcent 3 3 3 4 7 2" xfId="5046"/>
    <cellStyle name="20% - akcent 3 3 3 4 8" xfId="5047"/>
    <cellStyle name="20% - akcent 3 3 3 5" xfId="5048"/>
    <cellStyle name="20% - akcent 3 3 3 5 2" xfId="5049"/>
    <cellStyle name="20% - akcent 3 3 3 5 2 2" xfId="5050"/>
    <cellStyle name="20% - akcent 3 3 3 5 2 2 2" xfId="5051"/>
    <cellStyle name="20% - akcent 3 3 3 5 2 2 2 2" xfId="5052"/>
    <cellStyle name="20% - akcent 3 3 3 5 2 2 3" xfId="5053"/>
    <cellStyle name="20% - akcent 3 3 3 5 2 2 3 2" xfId="5054"/>
    <cellStyle name="20% - akcent 3 3 3 5 2 2 4" xfId="5055"/>
    <cellStyle name="20% - akcent 3 3 3 5 2 3" xfId="5056"/>
    <cellStyle name="20% - akcent 3 3 3 5 2 3 2" xfId="5057"/>
    <cellStyle name="20% - akcent 3 3 3 5 2 4" xfId="5058"/>
    <cellStyle name="20% - akcent 3 3 3 5 2 4 2" xfId="5059"/>
    <cellStyle name="20% - akcent 3 3 3 5 2 5" xfId="5060"/>
    <cellStyle name="20% - akcent 3 3 3 5 3" xfId="5061"/>
    <cellStyle name="20% - akcent 3 3 3 5 3 2" xfId="5062"/>
    <cellStyle name="20% - akcent 3 3 3 5 3 2 2" xfId="5063"/>
    <cellStyle name="20% - akcent 3 3 3 5 3 3" xfId="5064"/>
    <cellStyle name="20% - akcent 3 3 3 5 3 3 2" xfId="5065"/>
    <cellStyle name="20% - akcent 3 3 3 5 3 4" xfId="5066"/>
    <cellStyle name="20% - akcent 3 3 3 5 4" xfId="5067"/>
    <cellStyle name="20% - akcent 3 3 3 5 4 2" xfId="5068"/>
    <cellStyle name="20% - akcent 3 3 3 5 5" xfId="5069"/>
    <cellStyle name="20% - akcent 3 3 3 5 5 2" xfId="5070"/>
    <cellStyle name="20% - akcent 3 3 3 5 6" xfId="5071"/>
    <cellStyle name="20% - akcent 3 3 3 6" xfId="5072"/>
    <cellStyle name="20% - akcent 3 3 3 6 2" xfId="5073"/>
    <cellStyle name="20% - akcent 3 3 3 6 2 2" xfId="5074"/>
    <cellStyle name="20% - akcent 3 3 3 6 2 2 2" xfId="5075"/>
    <cellStyle name="20% - akcent 3 3 3 6 2 3" xfId="5076"/>
    <cellStyle name="20% - akcent 3 3 3 6 2 3 2" xfId="5077"/>
    <cellStyle name="20% - akcent 3 3 3 6 2 4" xfId="5078"/>
    <cellStyle name="20% - akcent 3 3 3 6 3" xfId="5079"/>
    <cellStyle name="20% - akcent 3 3 3 6 3 2" xfId="5080"/>
    <cellStyle name="20% - akcent 3 3 3 6 4" xfId="5081"/>
    <cellStyle name="20% - akcent 3 3 3 6 4 2" xfId="5082"/>
    <cellStyle name="20% - akcent 3 3 3 6 5" xfId="5083"/>
    <cellStyle name="20% - akcent 3 3 3 7" xfId="5084"/>
    <cellStyle name="20% - akcent 3 3 3 7 2" xfId="5085"/>
    <cellStyle name="20% - akcent 3 3 3 7 2 2" xfId="5086"/>
    <cellStyle name="20% - akcent 3 3 3 7 2 2 2" xfId="5087"/>
    <cellStyle name="20% - akcent 3 3 3 7 2 3" xfId="5088"/>
    <cellStyle name="20% - akcent 3 3 3 7 2 3 2" xfId="5089"/>
    <cellStyle name="20% - akcent 3 3 3 7 2 4" xfId="5090"/>
    <cellStyle name="20% - akcent 3 3 3 7 3" xfId="5091"/>
    <cellStyle name="20% - akcent 3 3 3 7 3 2" xfId="5092"/>
    <cellStyle name="20% - akcent 3 3 3 7 4" xfId="5093"/>
    <cellStyle name="20% - akcent 3 3 3 7 4 2" xfId="5094"/>
    <cellStyle name="20% - akcent 3 3 3 7 5" xfId="5095"/>
    <cellStyle name="20% - akcent 3 3 3 8" xfId="5096"/>
    <cellStyle name="20% - akcent 3 3 3 8 2" xfId="5097"/>
    <cellStyle name="20% - akcent 3 3 3 8 2 2" xfId="5098"/>
    <cellStyle name="20% - akcent 3 3 3 8 2 2 2" xfId="5099"/>
    <cellStyle name="20% - akcent 3 3 3 8 2 3" xfId="5100"/>
    <cellStyle name="20% - akcent 3 3 3 8 2 3 2" xfId="5101"/>
    <cellStyle name="20% - akcent 3 3 3 8 2 4" xfId="5102"/>
    <cellStyle name="20% - akcent 3 3 3 8 3" xfId="5103"/>
    <cellStyle name="20% - akcent 3 3 3 8 3 2" xfId="5104"/>
    <cellStyle name="20% - akcent 3 3 3 8 4" xfId="5105"/>
    <cellStyle name="20% - akcent 3 3 3 8 4 2" xfId="5106"/>
    <cellStyle name="20% - akcent 3 3 3 8 5" xfId="5107"/>
    <cellStyle name="20% - akcent 3 3 3 9" xfId="5108"/>
    <cellStyle name="20% - akcent 3 3 3 9 2" xfId="5109"/>
    <cellStyle name="20% - akcent 3 3 3 9 2 2" xfId="5110"/>
    <cellStyle name="20% - akcent 3 3 3 9 3" xfId="5111"/>
    <cellStyle name="20% - akcent 3 3 3 9 3 2" xfId="5112"/>
    <cellStyle name="20% - akcent 3 3 3 9 4" xfId="5113"/>
    <cellStyle name="20% - akcent 3 3 4" xfId="5114"/>
    <cellStyle name="20% - akcent 3 3 4 10" xfId="5115"/>
    <cellStyle name="20% - akcent 3 3 4 10 2" xfId="5116"/>
    <cellStyle name="20% - akcent 3 3 4 11" xfId="5117"/>
    <cellStyle name="20% - akcent 3 3 4 2" xfId="5118"/>
    <cellStyle name="20% - akcent 3 3 4 2 2" xfId="5119"/>
    <cellStyle name="20% - akcent 3 3 4 2 2 2" xfId="5120"/>
    <cellStyle name="20% - akcent 3 3 4 2 2 2 2" xfId="5121"/>
    <cellStyle name="20% - akcent 3 3 4 2 2 2 2 2" xfId="5122"/>
    <cellStyle name="20% - akcent 3 3 4 2 2 2 3" xfId="5123"/>
    <cellStyle name="20% - akcent 3 3 4 2 2 2 3 2" xfId="5124"/>
    <cellStyle name="20% - akcent 3 3 4 2 2 2 4" xfId="5125"/>
    <cellStyle name="20% - akcent 3 3 4 2 2 3" xfId="5126"/>
    <cellStyle name="20% - akcent 3 3 4 2 2 3 2" xfId="5127"/>
    <cellStyle name="20% - akcent 3 3 4 2 2 4" xfId="5128"/>
    <cellStyle name="20% - akcent 3 3 4 2 2 4 2" xfId="5129"/>
    <cellStyle name="20% - akcent 3 3 4 2 2 5" xfId="5130"/>
    <cellStyle name="20% - akcent 3 3 4 2 3" xfId="5131"/>
    <cellStyle name="20% - akcent 3 3 4 2 3 2" xfId="5132"/>
    <cellStyle name="20% - akcent 3 3 4 2 3 2 2" xfId="5133"/>
    <cellStyle name="20% - akcent 3 3 4 2 3 2 2 2" xfId="5134"/>
    <cellStyle name="20% - akcent 3 3 4 2 3 2 3" xfId="5135"/>
    <cellStyle name="20% - akcent 3 3 4 2 3 2 3 2" xfId="5136"/>
    <cellStyle name="20% - akcent 3 3 4 2 3 2 4" xfId="5137"/>
    <cellStyle name="20% - akcent 3 3 4 2 3 3" xfId="5138"/>
    <cellStyle name="20% - akcent 3 3 4 2 3 3 2" xfId="5139"/>
    <cellStyle name="20% - akcent 3 3 4 2 3 4" xfId="5140"/>
    <cellStyle name="20% - akcent 3 3 4 2 3 4 2" xfId="5141"/>
    <cellStyle name="20% - akcent 3 3 4 2 3 5" xfId="5142"/>
    <cellStyle name="20% - akcent 3 3 4 2 4" xfId="5143"/>
    <cellStyle name="20% - akcent 3 3 4 2 4 2" xfId="5144"/>
    <cellStyle name="20% - akcent 3 3 4 2 4 2 2" xfId="5145"/>
    <cellStyle name="20% - akcent 3 3 4 2 4 2 2 2" xfId="5146"/>
    <cellStyle name="20% - akcent 3 3 4 2 4 2 3" xfId="5147"/>
    <cellStyle name="20% - akcent 3 3 4 2 4 2 3 2" xfId="5148"/>
    <cellStyle name="20% - akcent 3 3 4 2 4 2 4" xfId="5149"/>
    <cellStyle name="20% - akcent 3 3 4 2 4 3" xfId="5150"/>
    <cellStyle name="20% - akcent 3 3 4 2 4 3 2" xfId="5151"/>
    <cellStyle name="20% - akcent 3 3 4 2 4 4" xfId="5152"/>
    <cellStyle name="20% - akcent 3 3 4 2 4 4 2" xfId="5153"/>
    <cellStyle name="20% - akcent 3 3 4 2 4 5" xfId="5154"/>
    <cellStyle name="20% - akcent 3 3 4 2 5" xfId="5155"/>
    <cellStyle name="20% - akcent 3 3 4 2 5 2" xfId="5156"/>
    <cellStyle name="20% - akcent 3 3 4 2 5 2 2" xfId="5157"/>
    <cellStyle name="20% - akcent 3 3 4 2 5 3" xfId="5158"/>
    <cellStyle name="20% - akcent 3 3 4 2 5 3 2" xfId="5159"/>
    <cellStyle name="20% - akcent 3 3 4 2 5 4" xfId="5160"/>
    <cellStyle name="20% - akcent 3 3 4 2 6" xfId="5161"/>
    <cellStyle name="20% - akcent 3 3 4 2 6 2" xfId="5162"/>
    <cellStyle name="20% - akcent 3 3 4 2 7" xfId="5163"/>
    <cellStyle name="20% - akcent 3 3 4 2 7 2" xfId="5164"/>
    <cellStyle name="20% - akcent 3 3 4 2 8" xfId="5165"/>
    <cellStyle name="20% - akcent 3 3 4 3" xfId="5166"/>
    <cellStyle name="20% - akcent 3 3 4 3 2" xfId="5167"/>
    <cellStyle name="20% - akcent 3 3 4 3 2 2" xfId="5168"/>
    <cellStyle name="20% - akcent 3 3 4 3 2 2 2" xfId="5169"/>
    <cellStyle name="20% - akcent 3 3 4 3 2 2 2 2" xfId="5170"/>
    <cellStyle name="20% - akcent 3 3 4 3 2 2 3" xfId="5171"/>
    <cellStyle name="20% - akcent 3 3 4 3 2 2 3 2" xfId="5172"/>
    <cellStyle name="20% - akcent 3 3 4 3 2 2 4" xfId="5173"/>
    <cellStyle name="20% - akcent 3 3 4 3 2 3" xfId="5174"/>
    <cellStyle name="20% - akcent 3 3 4 3 2 3 2" xfId="5175"/>
    <cellStyle name="20% - akcent 3 3 4 3 2 4" xfId="5176"/>
    <cellStyle name="20% - akcent 3 3 4 3 2 4 2" xfId="5177"/>
    <cellStyle name="20% - akcent 3 3 4 3 2 5" xfId="5178"/>
    <cellStyle name="20% - akcent 3 3 4 3 3" xfId="5179"/>
    <cellStyle name="20% - akcent 3 3 4 3 3 2" xfId="5180"/>
    <cellStyle name="20% - akcent 3 3 4 3 3 2 2" xfId="5181"/>
    <cellStyle name="20% - akcent 3 3 4 3 3 2 2 2" xfId="5182"/>
    <cellStyle name="20% - akcent 3 3 4 3 3 2 3" xfId="5183"/>
    <cellStyle name="20% - akcent 3 3 4 3 3 2 3 2" xfId="5184"/>
    <cellStyle name="20% - akcent 3 3 4 3 3 2 4" xfId="5185"/>
    <cellStyle name="20% - akcent 3 3 4 3 3 3" xfId="5186"/>
    <cellStyle name="20% - akcent 3 3 4 3 3 3 2" xfId="5187"/>
    <cellStyle name="20% - akcent 3 3 4 3 3 4" xfId="5188"/>
    <cellStyle name="20% - akcent 3 3 4 3 3 4 2" xfId="5189"/>
    <cellStyle name="20% - akcent 3 3 4 3 3 5" xfId="5190"/>
    <cellStyle name="20% - akcent 3 3 4 3 4" xfId="5191"/>
    <cellStyle name="20% - akcent 3 3 4 3 4 2" xfId="5192"/>
    <cellStyle name="20% - akcent 3 3 4 3 4 2 2" xfId="5193"/>
    <cellStyle name="20% - akcent 3 3 4 3 4 2 2 2" xfId="5194"/>
    <cellStyle name="20% - akcent 3 3 4 3 4 2 3" xfId="5195"/>
    <cellStyle name="20% - akcent 3 3 4 3 4 2 3 2" xfId="5196"/>
    <cellStyle name="20% - akcent 3 3 4 3 4 2 4" xfId="5197"/>
    <cellStyle name="20% - akcent 3 3 4 3 4 3" xfId="5198"/>
    <cellStyle name="20% - akcent 3 3 4 3 4 3 2" xfId="5199"/>
    <cellStyle name="20% - akcent 3 3 4 3 4 4" xfId="5200"/>
    <cellStyle name="20% - akcent 3 3 4 3 4 4 2" xfId="5201"/>
    <cellStyle name="20% - akcent 3 3 4 3 4 5" xfId="5202"/>
    <cellStyle name="20% - akcent 3 3 4 3 5" xfId="5203"/>
    <cellStyle name="20% - akcent 3 3 4 3 5 2" xfId="5204"/>
    <cellStyle name="20% - akcent 3 3 4 3 5 2 2" xfId="5205"/>
    <cellStyle name="20% - akcent 3 3 4 3 5 3" xfId="5206"/>
    <cellStyle name="20% - akcent 3 3 4 3 5 3 2" xfId="5207"/>
    <cellStyle name="20% - akcent 3 3 4 3 5 4" xfId="5208"/>
    <cellStyle name="20% - akcent 3 3 4 3 6" xfId="5209"/>
    <cellStyle name="20% - akcent 3 3 4 3 6 2" xfId="5210"/>
    <cellStyle name="20% - akcent 3 3 4 3 7" xfId="5211"/>
    <cellStyle name="20% - akcent 3 3 4 3 7 2" xfId="5212"/>
    <cellStyle name="20% - akcent 3 3 4 3 8" xfId="5213"/>
    <cellStyle name="20% - akcent 3 3 4 4" xfId="5214"/>
    <cellStyle name="20% - akcent 3 3 4 4 2" xfId="5215"/>
    <cellStyle name="20% - akcent 3 3 4 4 2 2" xfId="5216"/>
    <cellStyle name="20% - akcent 3 3 4 4 2 2 2" xfId="5217"/>
    <cellStyle name="20% - akcent 3 3 4 4 2 2 2 2" xfId="5218"/>
    <cellStyle name="20% - akcent 3 3 4 4 2 2 3" xfId="5219"/>
    <cellStyle name="20% - akcent 3 3 4 4 2 2 3 2" xfId="5220"/>
    <cellStyle name="20% - akcent 3 3 4 4 2 2 4" xfId="5221"/>
    <cellStyle name="20% - akcent 3 3 4 4 2 3" xfId="5222"/>
    <cellStyle name="20% - akcent 3 3 4 4 2 3 2" xfId="5223"/>
    <cellStyle name="20% - akcent 3 3 4 4 2 4" xfId="5224"/>
    <cellStyle name="20% - akcent 3 3 4 4 2 4 2" xfId="5225"/>
    <cellStyle name="20% - akcent 3 3 4 4 2 5" xfId="5226"/>
    <cellStyle name="20% - akcent 3 3 4 4 3" xfId="5227"/>
    <cellStyle name="20% - akcent 3 3 4 4 3 2" xfId="5228"/>
    <cellStyle name="20% - akcent 3 3 4 4 3 2 2" xfId="5229"/>
    <cellStyle name="20% - akcent 3 3 4 4 3 3" xfId="5230"/>
    <cellStyle name="20% - akcent 3 3 4 4 3 3 2" xfId="5231"/>
    <cellStyle name="20% - akcent 3 3 4 4 3 4" xfId="5232"/>
    <cellStyle name="20% - akcent 3 3 4 4 4" xfId="5233"/>
    <cellStyle name="20% - akcent 3 3 4 4 4 2" xfId="5234"/>
    <cellStyle name="20% - akcent 3 3 4 4 5" xfId="5235"/>
    <cellStyle name="20% - akcent 3 3 4 4 5 2" xfId="5236"/>
    <cellStyle name="20% - akcent 3 3 4 4 6" xfId="5237"/>
    <cellStyle name="20% - akcent 3 3 4 5" xfId="5238"/>
    <cellStyle name="20% - akcent 3 3 4 5 2" xfId="5239"/>
    <cellStyle name="20% - akcent 3 3 4 5 2 2" xfId="5240"/>
    <cellStyle name="20% - akcent 3 3 4 5 2 2 2" xfId="5241"/>
    <cellStyle name="20% - akcent 3 3 4 5 2 3" xfId="5242"/>
    <cellStyle name="20% - akcent 3 3 4 5 2 3 2" xfId="5243"/>
    <cellStyle name="20% - akcent 3 3 4 5 2 4" xfId="5244"/>
    <cellStyle name="20% - akcent 3 3 4 5 3" xfId="5245"/>
    <cellStyle name="20% - akcent 3 3 4 5 3 2" xfId="5246"/>
    <cellStyle name="20% - akcent 3 3 4 5 4" xfId="5247"/>
    <cellStyle name="20% - akcent 3 3 4 5 4 2" xfId="5248"/>
    <cellStyle name="20% - akcent 3 3 4 5 5" xfId="5249"/>
    <cellStyle name="20% - akcent 3 3 4 6" xfId="5250"/>
    <cellStyle name="20% - akcent 3 3 4 6 2" xfId="5251"/>
    <cellStyle name="20% - akcent 3 3 4 6 2 2" xfId="5252"/>
    <cellStyle name="20% - akcent 3 3 4 6 2 2 2" xfId="5253"/>
    <cellStyle name="20% - akcent 3 3 4 6 2 3" xfId="5254"/>
    <cellStyle name="20% - akcent 3 3 4 6 2 3 2" xfId="5255"/>
    <cellStyle name="20% - akcent 3 3 4 6 2 4" xfId="5256"/>
    <cellStyle name="20% - akcent 3 3 4 6 3" xfId="5257"/>
    <cellStyle name="20% - akcent 3 3 4 6 3 2" xfId="5258"/>
    <cellStyle name="20% - akcent 3 3 4 6 4" xfId="5259"/>
    <cellStyle name="20% - akcent 3 3 4 6 4 2" xfId="5260"/>
    <cellStyle name="20% - akcent 3 3 4 6 5" xfId="5261"/>
    <cellStyle name="20% - akcent 3 3 4 7" xfId="5262"/>
    <cellStyle name="20% - akcent 3 3 4 7 2" xfId="5263"/>
    <cellStyle name="20% - akcent 3 3 4 7 2 2" xfId="5264"/>
    <cellStyle name="20% - akcent 3 3 4 7 2 2 2" xfId="5265"/>
    <cellStyle name="20% - akcent 3 3 4 7 2 3" xfId="5266"/>
    <cellStyle name="20% - akcent 3 3 4 7 2 3 2" xfId="5267"/>
    <cellStyle name="20% - akcent 3 3 4 7 2 4" xfId="5268"/>
    <cellStyle name="20% - akcent 3 3 4 7 3" xfId="5269"/>
    <cellStyle name="20% - akcent 3 3 4 7 3 2" xfId="5270"/>
    <cellStyle name="20% - akcent 3 3 4 7 4" xfId="5271"/>
    <cellStyle name="20% - akcent 3 3 4 7 4 2" xfId="5272"/>
    <cellStyle name="20% - akcent 3 3 4 7 5" xfId="5273"/>
    <cellStyle name="20% - akcent 3 3 4 8" xfId="5274"/>
    <cellStyle name="20% - akcent 3 3 4 8 2" xfId="5275"/>
    <cellStyle name="20% - akcent 3 3 4 8 2 2" xfId="5276"/>
    <cellStyle name="20% - akcent 3 3 4 8 3" xfId="5277"/>
    <cellStyle name="20% - akcent 3 3 4 8 3 2" xfId="5278"/>
    <cellStyle name="20% - akcent 3 3 4 8 4" xfId="5279"/>
    <cellStyle name="20% - akcent 3 3 4 9" xfId="5280"/>
    <cellStyle name="20% - akcent 3 3 4 9 2" xfId="5281"/>
    <cellStyle name="20% - akcent 3 3 5" xfId="5282"/>
    <cellStyle name="20% - akcent 3 3 5 10" xfId="5283"/>
    <cellStyle name="20% - akcent 3 3 5 2" xfId="5284"/>
    <cellStyle name="20% - akcent 3 3 5 2 2" xfId="5285"/>
    <cellStyle name="20% - akcent 3 3 5 2 2 2" xfId="5286"/>
    <cellStyle name="20% - akcent 3 3 5 2 2 2 2" xfId="5287"/>
    <cellStyle name="20% - akcent 3 3 5 2 2 2 2 2" xfId="5288"/>
    <cellStyle name="20% - akcent 3 3 5 2 2 2 3" xfId="5289"/>
    <cellStyle name="20% - akcent 3 3 5 2 2 2 3 2" xfId="5290"/>
    <cellStyle name="20% - akcent 3 3 5 2 2 2 4" xfId="5291"/>
    <cellStyle name="20% - akcent 3 3 5 2 2 3" xfId="5292"/>
    <cellStyle name="20% - akcent 3 3 5 2 2 3 2" xfId="5293"/>
    <cellStyle name="20% - akcent 3 3 5 2 2 4" xfId="5294"/>
    <cellStyle name="20% - akcent 3 3 5 2 2 4 2" xfId="5295"/>
    <cellStyle name="20% - akcent 3 3 5 2 2 5" xfId="5296"/>
    <cellStyle name="20% - akcent 3 3 5 2 3" xfId="5297"/>
    <cellStyle name="20% - akcent 3 3 5 2 3 2" xfId="5298"/>
    <cellStyle name="20% - akcent 3 3 5 2 3 2 2" xfId="5299"/>
    <cellStyle name="20% - akcent 3 3 5 2 3 2 2 2" xfId="5300"/>
    <cellStyle name="20% - akcent 3 3 5 2 3 2 3" xfId="5301"/>
    <cellStyle name="20% - akcent 3 3 5 2 3 2 3 2" xfId="5302"/>
    <cellStyle name="20% - akcent 3 3 5 2 3 2 4" xfId="5303"/>
    <cellStyle name="20% - akcent 3 3 5 2 3 3" xfId="5304"/>
    <cellStyle name="20% - akcent 3 3 5 2 3 3 2" xfId="5305"/>
    <cellStyle name="20% - akcent 3 3 5 2 3 4" xfId="5306"/>
    <cellStyle name="20% - akcent 3 3 5 2 3 4 2" xfId="5307"/>
    <cellStyle name="20% - akcent 3 3 5 2 3 5" xfId="5308"/>
    <cellStyle name="20% - akcent 3 3 5 2 4" xfId="5309"/>
    <cellStyle name="20% - akcent 3 3 5 2 4 2" xfId="5310"/>
    <cellStyle name="20% - akcent 3 3 5 2 4 2 2" xfId="5311"/>
    <cellStyle name="20% - akcent 3 3 5 2 4 2 2 2" xfId="5312"/>
    <cellStyle name="20% - akcent 3 3 5 2 4 2 3" xfId="5313"/>
    <cellStyle name="20% - akcent 3 3 5 2 4 2 3 2" xfId="5314"/>
    <cellStyle name="20% - akcent 3 3 5 2 4 2 4" xfId="5315"/>
    <cellStyle name="20% - akcent 3 3 5 2 4 3" xfId="5316"/>
    <cellStyle name="20% - akcent 3 3 5 2 4 3 2" xfId="5317"/>
    <cellStyle name="20% - akcent 3 3 5 2 4 4" xfId="5318"/>
    <cellStyle name="20% - akcent 3 3 5 2 4 4 2" xfId="5319"/>
    <cellStyle name="20% - akcent 3 3 5 2 4 5" xfId="5320"/>
    <cellStyle name="20% - akcent 3 3 5 2 5" xfId="5321"/>
    <cellStyle name="20% - akcent 3 3 5 2 5 2" xfId="5322"/>
    <cellStyle name="20% - akcent 3 3 5 2 5 2 2" xfId="5323"/>
    <cellStyle name="20% - akcent 3 3 5 2 5 3" xfId="5324"/>
    <cellStyle name="20% - akcent 3 3 5 2 5 3 2" xfId="5325"/>
    <cellStyle name="20% - akcent 3 3 5 2 5 4" xfId="5326"/>
    <cellStyle name="20% - akcent 3 3 5 2 6" xfId="5327"/>
    <cellStyle name="20% - akcent 3 3 5 2 6 2" xfId="5328"/>
    <cellStyle name="20% - akcent 3 3 5 2 7" xfId="5329"/>
    <cellStyle name="20% - akcent 3 3 5 2 7 2" xfId="5330"/>
    <cellStyle name="20% - akcent 3 3 5 2 8" xfId="5331"/>
    <cellStyle name="20% - akcent 3 3 5 3" xfId="5332"/>
    <cellStyle name="20% - akcent 3 3 5 3 2" xfId="5333"/>
    <cellStyle name="20% - akcent 3 3 5 3 2 2" xfId="5334"/>
    <cellStyle name="20% - akcent 3 3 5 3 2 2 2" xfId="5335"/>
    <cellStyle name="20% - akcent 3 3 5 3 2 2 2 2" xfId="5336"/>
    <cellStyle name="20% - akcent 3 3 5 3 2 2 3" xfId="5337"/>
    <cellStyle name="20% - akcent 3 3 5 3 2 2 3 2" xfId="5338"/>
    <cellStyle name="20% - akcent 3 3 5 3 2 2 4" xfId="5339"/>
    <cellStyle name="20% - akcent 3 3 5 3 2 3" xfId="5340"/>
    <cellStyle name="20% - akcent 3 3 5 3 2 3 2" xfId="5341"/>
    <cellStyle name="20% - akcent 3 3 5 3 2 4" xfId="5342"/>
    <cellStyle name="20% - akcent 3 3 5 3 2 4 2" xfId="5343"/>
    <cellStyle name="20% - akcent 3 3 5 3 2 5" xfId="5344"/>
    <cellStyle name="20% - akcent 3 3 5 3 3" xfId="5345"/>
    <cellStyle name="20% - akcent 3 3 5 3 3 2" xfId="5346"/>
    <cellStyle name="20% - akcent 3 3 5 3 3 2 2" xfId="5347"/>
    <cellStyle name="20% - akcent 3 3 5 3 3 2 2 2" xfId="5348"/>
    <cellStyle name="20% - akcent 3 3 5 3 3 2 3" xfId="5349"/>
    <cellStyle name="20% - akcent 3 3 5 3 3 2 3 2" xfId="5350"/>
    <cellStyle name="20% - akcent 3 3 5 3 3 2 4" xfId="5351"/>
    <cellStyle name="20% - akcent 3 3 5 3 3 3" xfId="5352"/>
    <cellStyle name="20% - akcent 3 3 5 3 3 3 2" xfId="5353"/>
    <cellStyle name="20% - akcent 3 3 5 3 3 4" xfId="5354"/>
    <cellStyle name="20% - akcent 3 3 5 3 3 4 2" xfId="5355"/>
    <cellStyle name="20% - akcent 3 3 5 3 3 5" xfId="5356"/>
    <cellStyle name="20% - akcent 3 3 5 3 4" xfId="5357"/>
    <cellStyle name="20% - akcent 3 3 5 3 4 2" xfId="5358"/>
    <cellStyle name="20% - akcent 3 3 5 3 4 2 2" xfId="5359"/>
    <cellStyle name="20% - akcent 3 3 5 3 4 2 2 2" xfId="5360"/>
    <cellStyle name="20% - akcent 3 3 5 3 4 2 3" xfId="5361"/>
    <cellStyle name="20% - akcent 3 3 5 3 4 2 3 2" xfId="5362"/>
    <cellStyle name="20% - akcent 3 3 5 3 4 2 4" xfId="5363"/>
    <cellStyle name="20% - akcent 3 3 5 3 4 3" xfId="5364"/>
    <cellStyle name="20% - akcent 3 3 5 3 4 3 2" xfId="5365"/>
    <cellStyle name="20% - akcent 3 3 5 3 4 4" xfId="5366"/>
    <cellStyle name="20% - akcent 3 3 5 3 4 4 2" xfId="5367"/>
    <cellStyle name="20% - akcent 3 3 5 3 4 5" xfId="5368"/>
    <cellStyle name="20% - akcent 3 3 5 3 5" xfId="5369"/>
    <cellStyle name="20% - akcent 3 3 5 3 5 2" xfId="5370"/>
    <cellStyle name="20% - akcent 3 3 5 3 5 2 2" xfId="5371"/>
    <cellStyle name="20% - akcent 3 3 5 3 5 3" xfId="5372"/>
    <cellStyle name="20% - akcent 3 3 5 3 5 3 2" xfId="5373"/>
    <cellStyle name="20% - akcent 3 3 5 3 5 4" xfId="5374"/>
    <cellStyle name="20% - akcent 3 3 5 3 6" xfId="5375"/>
    <cellStyle name="20% - akcent 3 3 5 3 6 2" xfId="5376"/>
    <cellStyle name="20% - akcent 3 3 5 3 7" xfId="5377"/>
    <cellStyle name="20% - akcent 3 3 5 3 7 2" xfId="5378"/>
    <cellStyle name="20% - akcent 3 3 5 3 8" xfId="5379"/>
    <cellStyle name="20% - akcent 3 3 5 4" xfId="5380"/>
    <cellStyle name="20% - akcent 3 3 5 4 2" xfId="5381"/>
    <cellStyle name="20% - akcent 3 3 5 4 2 2" xfId="5382"/>
    <cellStyle name="20% - akcent 3 3 5 4 2 2 2" xfId="5383"/>
    <cellStyle name="20% - akcent 3 3 5 4 2 3" xfId="5384"/>
    <cellStyle name="20% - akcent 3 3 5 4 2 3 2" xfId="5385"/>
    <cellStyle name="20% - akcent 3 3 5 4 2 4" xfId="5386"/>
    <cellStyle name="20% - akcent 3 3 5 4 3" xfId="5387"/>
    <cellStyle name="20% - akcent 3 3 5 4 3 2" xfId="5388"/>
    <cellStyle name="20% - akcent 3 3 5 4 4" xfId="5389"/>
    <cellStyle name="20% - akcent 3 3 5 4 4 2" xfId="5390"/>
    <cellStyle name="20% - akcent 3 3 5 4 5" xfId="5391"/>
    <cellStyle name="20% - akcent 3 3 5 5" xfId="5392"/>
    <cellStyle name="20% - akcent 3 3 5 5 2" xfId="5393"/>
    <cellStyle name="20% - akcent 3 3 5 5 2 2" xfId="5394"/>
    <cellStyle name="20% - akcent 3 3 5 5 2 2 2" xfId="5395"/>
    <cellStyle name="20% - akcent 3 3 5 5 2 3" xfId="5396"/>
    <cellStyle name="20% - akcent 3 3 5 5 2 3 2" xfId="5397"/>
    <cellStyle name="20% - akcent 3 3 5 5 2 4" xfId="5398"/>
    <cellStyle name="20% - akcent 3 3 5 5 3" xfId="5399"/>
    <cellStyle name="20% - akcent 3 3 5 5 3 2" xfId="5400"/>
    <cellStyle name="20% - akcent 3 3 5 5 4" xfId="5401"/>
    <cellStyle name="20% - akcent 3 3 5 5 4 2" xfId="5402"/>
    <cellStyle name="20% - akcent 3 3 5 5 5" xfId="5403"/>
    <cellStyle name="20% - akcent 3 3 5 6" xfId="5404"/>
    <cellStyle name="20% - akcent 3 3 5 6 2" xfId="5405"/>
    <cellStyle name="20% - akcent 3 3 5 6 2 2" xfId="5406"/>
    <cellStyle name="20% - akcent 3 3 5 6 2 2 2" xfId="5407"/>
    <cellStyle name="20% - akcent 3 3 5 6 2 3" xfId="5408"/>
    <cellStyle name="20% - akcent 3 3 5 6 2 3 2" xfId="5409"/>
    <cellStyle name="20% - akcent 3 3 5 6 2 4" xfId="5410"/>
    <cellStyle name="20% - akcent 3 3 5 6 3" xfId="5411"/>
    <cellStyle name="20% - akcent 3 3 5 6 3 2" xfId="5412"/>
    <cellStyle name="20% - akcent 3 3 5 6 4" xfId="5413"/>
    <cellStyle name="20% - akcent 3 3 5 6 4 2" xfId="5414"/>
    <cellStyle name="20% - akcent 3 3 5 6 5" xfId="5415"/>
    <cellStyle name="20% - akcent 3 3 5 7" xfId="5416"/>
    <cellStyle name="20% - akcent 3 3 5 7 2" xfId="5417"/>
    <cellStyle name="20% - akcent 3 3 5 7 2 2" xfId="5418"/>
    <cellStyle name="20% - akcent 3 3 5 7 3" xfId="5419"/>
    <cellStyle name="20% - akcent 3 3 5 7 3 2" xfId="5420"/>
    <cellStyle name="20% - akcent 3 3 5 7 4" xfId="5421"/>
    <cellStyle name="20% - akcent 3 3 5 8" xfId="5422"/>
    <cellStyle name="20% - akcent 3 3 5 8 2" xfId="5423"/>
    <cellStyle name="20% - akcent 3 3 5 9" xfId="5424"/>
    <cellStyle name="20% - akcent 3 3 5 9 2" xfId="5425"/>
    <cellStyle name="20% - akcent 3 3 6" xfId="5426"/>
    <cellStyle name="20% - akcent 3 3 6 10" xfId="5427"/>
    <cellStyle name="20% - akcent 3 3 6 2" xfId="5428"/>
    <cellStyle name="20% - akcent 3 3 6 2 2" xfId="5429"/>
    <cellStyle name="20% - akcent 3 3 6 2 2 2" xfId="5430"/>
    <cellStyle name="20% - akcent 3 3 6 2 2 2 2" xfId="5431"/>
    <cellStyle name="20% - akcent 3 3 6 2 2 2 2 2" xfId="5432"/>
    <cellStyle name="20% - akcent 3 3 6 2 2 2 3" xfId="5433"/>
    <cellStyle name="20% - akcent 3 3 6 2 2 2 3 2" xfId="5434"/>
    <cellStyle name="20% - akcent 3 3 6 2 2 2 4" xfId="5435"/>
    <cellStyle name="20% - akcent 3 3 6 2 2 3" xfId="5436"/>
    <cellStyle name="20% - akcent 3 3 6 2 2 3 2" xfId="5437"/>
    <cellStyle name="20% - akcent 3 3 6 2 2 4" xfId="5438"/>
    <cellStyle name="20% - akcent 3 3 6 2 2 4 2" xfId="5439"/>
    <cellStyle name="20% - akcent 3 3 6 2 2 5" xfId="5440"/>
    <cellStyle name="20% - akcent 3 3 6 2 3" xfId="5441"/>
    <cellStyle name="20% - akcent 3 3 6 2 3 2" xfId="5442"/>
    <cellStyle name="20% - akcent 3 3 6 2 3 2 2" xfId="5443"/>
    <cellStyle name="20% - akcent 3 3 6 2 3 2 2 2" xfId="5444"/>
    <cellStyle name="20% - akcent 3 3 6 2 3 2 3" xfId="5445"/>
    <cellStyle name="20% - akcent 3 3 6 2 3 2 3 2" xfId="5446"/>
    <cellStyle name="20% - akcent 3 3 6 2 3 2 4" xfId="5447"/>
    <cellStyle name="20% - akcent 3 3 6 2 3 3" xfId="5448"/>
    <cellStyle name="20% - akcent 3 3 6 2 3 3 2" xfId="5449"/>
    <cellStyle name="20% - akcent 3 3 6 2 3 4" xfId="5450"/>
    <cellStyle name="20% - akcent 3 3 6 2 3 4 2" xfId="5451"/>
    <cellStyle name="20% - akcent 3 3 6 2 3 5" xfId="5452"/>
    <cellStyle name="20% - akcent 3 3 6 2 4" xfId="5453"/>
    <cellStyle name="20% - akcent 3 3 6 2 4 2" xfId="5454"/>
    <cellStyle name="20% - akcent 3 3 6 2 4 2 2" xfId="5455"/>
    <cellStyle name="20% - akcent 3 3 6 2 4 2 2 2" xfId="5456"/>
    <cellStyle name="20% - akcent 3 3 6 2 4 2 3" xfId="5457"/>
    <cellStyle name="20% - akcent 3 3 6 2 4 2 3 2" xfId="5458"/>
    <cellStyle name="20% - akcent 3 3 6 2 4 2 4" xfId="5459"/>
    <cellStyle name="20% - akcent 3 3 6 2 4 3" xfId="5460"/>
    <cellStyle name="20% - akcent 3 3 6 2 4 3 2" xfId="5461"/>
    <cellStyle name="20% - akcent 3 3 6 2 4 4" xfId="5462"/>
    <cellStyle name="20% - akcent 3 3 6 2 4 4 2" xfId="5463"/>
    <cellStyle name="20% - akcent 3 3 6 2 4 5" xfId="5464"/>
    <cellStyle name="20% - akcent 3 3 6 2 5" xfId="5465"/>
    <cellStyle name="20% - akcent 3 3 6 2 5 2" xfId="5466"/>
    <cellStyle name="20% - akcent 3 3 6 2 5 2 2" xfId="5467"/>
    <cellStyle name="20% - akcent 3 3 6 2 5 3" xfId="5468"/>
    <cellStyle name="20% - akcent 3 3 6 2 5 3 2" xfId="5469"/>
    <cellStyle name="20% - akcent 3 3 6 2 5 4" xfId="5470"/>
    <cellStyle name="20% - akcent 3 3 6 2 6" xfId="5471"/>
    <cellStyle name="20% - akcent 3 3 6 2 6 2" xfId="5472"/>
    <cellStyle name="20% - akcent 3 3 6 2 7" xfId="5473"/>
    <cellStyle name="20% - akcent 3 3 6 2 7 2" xfId="5474"/>
    <cellStyle name="20% - akcent 3 3 6 2 8" xfId="5475"/>
    <cellStyle name="20% - akcent 3 3 6 3" xfId="5476"/>
    <cellStyle name="20% - akcent 3 3 6 3 2" xfId="5477"/>
    <cellStyle name="20% - akcent 3 3 6 3 2 2" xfId="5478"/>
    <cellStyle name="20% - akcent 3 3 6 3 2 2 2" xfId="5479"/>
    <cellStyle name="20% - akcent 3 3 6 3 2 2 2 2" xfId="5480"/>
    <cellStyle name="20% - akcent 3 3 6 3 2 2 3" xfId="5481"/>
    <cellStyle name="20% - akcent 3 3 6 3 2 2 3 2" xfId="5482"/>
    <cellStyle name="20% - akcent 3 3 6 3 2 2 4" xfId="5483"/>
    <cellStyle name="20% - akcent 3 3 6 3 2 3" xfId="5484"/>
    <cellStyle name="20% - akcent 3 3 6 3 2 3 2" xfId="5485"/>
    <cellStyle name="20% - akcent 3 3 6 3 2 4" xfId="5486"/>
    <cellStyle name="20% - akcent 3 3 6 3 2 4 2" xfId="5487"/>
    <cellStyle name="20% - akcent 3 3 6 3 2 5" xfId="5488"/>
    <cellStyle name="20% - akcent 3 3 6 3 3" xfId="5489"/>
    <cellStyle name="20% - akcent 3 3 6 3 3 2" xfId="5490"/>
    <cellStyle name="20% - akcent 3 3 6 3 3 2 2" xfId="5491"/>
    <cellStyle name="20% - akcent 3 3 6 3 3 2 2 2" xfId="5492"/>
    <cellStyle name="20% - akcent 3 3 6 3 3 2 3" xfId="5493"/>
    <cellStyle name="20% - akcent 3 3 6 3 3 2 3 2" xfId="5494"/>
    <cellStyle name="20% - akcent 3 3 6 3 3 2 4" xfId="5495"/>
    <cellStyle name="20% - akcent 3 3 6 3 3 3" xfId="5496"/>
    <cellStyle name="20% - akcent 3 3 6 3 3 3 2" xfId="5497"/>
    <cellStyle name="20% - akcent 3 3 6 3 3 4" xfId="5498"/>
    <cellStyle name="20% - akcent 3 3 6 3 3 4 2" xfId="5499"/>
    <cellStyle name="20% - akcent 3 3 6 3 3 5" xfId="5500"/>
    <cellStyle name="20% - akcent 3 3 6 3 4" xfId="5501"/>
    <cellStyle name="20% - akcent 3 3 6 3 4 2" xfId="5502"/>
    <cellStyle name="20% - akcent 3 3 6 3 4 2 2" xfId="5503"/>
    <cellStyle name="20% - akcent 3 3 6 3 4 2 2 2" xfId="5504"/>
    <cellStyle name="20% - akcent 3 3 6 3 4 2 3" xfId="5505"/>
    <cellStyle name="20% - akcent 3 3 6 3 4 2 3 2" xfId="5506"/>
    <cellStyle name="20% - akcent 3 3 6 3 4 2 4" xfId="5507"/>
    <cellStyle name="20% - akcent 3 3 6 3 4 3" xfId="5508"/>
    <cellStyle name="20% - akcent 3 3 6 3 4 3 2" xfId="5509"/>
    <cellStyle name="20% - akcent 3 3 6 3 4 4" xfId="5510"/>
    <cellStyle name="20% - akcent 3 3 6 3 4 4 2" xfId="5511"/>
    <cellStyle name="20% - akcent 3 3 6 3 4 5" xfId="5512"/>
    <cellStyle name="20% - akcent 3 3 6 3 5" xfId="5513"/>
    <cellStyle name="20% - akcent 3 3 6 3 5 2" xfId="5514"/>
    <cellStyle name="20% - akcent 3 3 6 3 5 2 2" xfId="5515"/>
    <cellStyle name="20% - akcent 3 3 6 3 5 3" xfId="5516"/>
    <cellStyle name="20% - akcent 3 3 6 3 5 3 2" xfId="5517"/>
    <cellStyle name="20% - akcent 3 3 6 3 5 4" xfId="5518"/>
    <cellStyle name="20% - akcent 3 3 6 3 6" xfId="5519"/>
    <cellStyle name="20% - akcent 3 3 6 3 6 2" xfId="5520"/>
    <cellStyle name="20% - akcent 3 3 6 3 7" xfId="5521"/>
    <cellStyle name="20% - akcent 3 3 6 3 7 2" xfId="5522"/>
    <cellStyle name="20% - akcent 3 3 6 3 8" xfId="5523"/>
    <cellStyle name="20% - akcent 3 3 6 4" xfId="5524"/>
    <cellStyle name="20% - akcent 3 3 6 4 2" xfId="5525"/>
    <cellStyle name="20% - akcent 3 3 6 4 2 2" xfId="5526"/>
    <cellStyle name="20% - akcent 3 3 6 4 2 2 2" xfId="5527"/>
    <cellStyle name="20% - akcent 3 3 6 4 2 3" xfId="5528"/>
    <cellStyle name="20% - akcent 3 3 6 4 2 3 2" xfId="5529"/>
    <cellStyle name="20% - akcent 3 3 6 4 2 4" xfId="5530"/>
    <cellStyle name="20% - akcent 3 3 6 4 3" xfId="5531"/>
    <cellStyle name="20% - akcent 3 3 6 4 3 2" xfId="5532"/>
    <cellStyle name="20% - akcent 3 3 6 4 4" xfId="5533"/>
    <cellStyle name="20% - akcent 3 3 6 4 4 2" xfId="5534"/>
    <cellStyle name="20% - akcent 3 3 6 4 5" xfId="5535"/>
    <cellStyle name="20% - akcent 3 3 6 5" xfId="5536"/>
    <cellStyle name="20% - akcent 3 3 6 5 2" xfId="5537"/>
    <cellStyle name="20% - akcent 3 3 6 5 2 2" xfId="5538"/>
    <cellStyle name="20% - akcent 3 3 6 5 2 2 2" xfId="5539"/>
    <cellStyle name="20% - akcent 3 3 6 5 2 3" xfId="5540"/>
    <cellStyle name="20% - akcent 3 3 6 5 2 3 2" xfId="5541"/>
    <cellStyle name="20% - akcent 3 3 6 5 2 4" xfId="5542"/>
    <cellStyle name="20% - akcent 3 3 6 5 3" xfId="5543"/>
    <cellStyle name="20% - akcent 3 3 6 5 3 2" xfId="5544"/>
    <cellStyle name="20% - akcent 3 3 6 5 4" xfId="5545"/>
    <cellStyle name="20% - akcent 3 3 6 5 4 2" xfId="5546"/>
    <cellStyle name="20% - akcent 3 3 6 5 5" xfId="5547"/>
    <cellStyle name="20% - akcent 3 3 6 6" xfId="5548"/>
    <cellStyle name="20% - akcent 3 3 6 6 2" xfId="5549"/>
    <cellStyle name="20% - akcent 3 3 6 6 2 2" xfId="5550"/>
    <cellStyle name="20% - akcent 3 3 6 6 2 2 2" xfId="5551"/>
    <cellStyle name="20% - akcent 3 3 6 6 2 3" xfId="5552"/>
    <cellStyle name="20% - akcent 3 3 6 6 2 3 2" xfId="5553"/>
    <cellStyle name="20% - akcent 3 3 6 6 2 4" xfId="5554"/>
    <cellStyle name="20% - akcent 3 3 6 6 3" xfId="5555"/>
    <cellStyle name="20% - akcent 3 3 6 6 3 2" xfId="5556"/>
    <cellStyle name="20% - akcent 3 3 6 6 4" xfId="5557"/>
    <cellStyle name="20% - akcent 3 3 6 6 4 2" xfId="5558"/>
    <cellStyle name="20% - akcent 3 3 6 6 5" xfId="5559"/>
    <cellStyle name="20% - akcent 3 3 6 7" xfId="5560"/>
    <cellStyle name="20% - akcent 3 3 6 7 2" xfId="5561"/>
    <cellStyle name="20% - akcent 3 3 6 7 2 2" xfId="5562"/>
    <cellStyle name="20% - akcent 3 3 6 7 3" xfId="5563"/>
    <cellStyle name="20% - akcent 3 3 6 7 3 2" xfId="5564"/>
    <cellStyle name="20% - akcent 3 3 6 7 4" xfId="5565"/>
    <cellStyle name="20% - akcent 3 3 6 8" xfId="5566"/>
    <cellStyle name="20% - akcent 3 3 6 8 2" xfId="5567"/>
    <cellStyle name="20% - akcent 3 3 6 9" xfId="5568"/>
    <cellStyle name="20% - akcent 3 3 6 9 2" xfId="5569"/>
    <cellStyle name="20% - akcent 3 3 7" xfId="5570"/>
    <cellStyle name="20% - akcent 3 3 7 2" xfId="5571"/>
    <cellStyle name="20% - akcent 3 3 7 2 2" xfId="5572"/>
    <cellStyle name="20% - akcent 3 3 7 2 2 2" xfId="5573"/>
    <cellStyle name="20% - akcent 3 3 7 2 2 2 2" xfId="5574"/>
    <cellStyle name="20% - akcent 3 3 7 2 2 2 2 2" xfId="5575"/>
    <cellStyle name="20% - akcent 3 3 7 2 2 2 3" xfId="5576"/>
    <cellStyle name="20% - akcent 3 3 7 2 2 2 3 2" xfId="5577"/>
    <cellStyle name="20% - akcent 3 3 7 2 2 2 4" xfId="5578"/>
    <cellStyle name="20% - akcent 3 3 7 2 2 3" xfId="5579"/>
    <cellStyle name="20% - akcent 3 3 7 2 2 3 2" xfId="5580"/>
    <cellStyle name="20% - akcent 3 3 7 2 2 4" xfId="5581"/>
    <cellStyle name="20% - akcent 3 3 7 2 2 4 2" xfId="5582"/>
    <cellStyle name="20% - akcent 3 3 7 2 2 5" xfId="5583"/>
    <cellStyle name="20% - akcent 3 3 7 2 3" xfId="5584"/>
    <cellStyle name="20% - akcent 3 3 7 2 3 2" xfId="5585"/>
    <cellStyle name="20% - akcent 3 3 7 2 3 2 2" xfId="5586"/>
    <cellStyle name="20% - akcent 3 3 7 2 3 2 2 2" xfId="5587"/>
    <cellStyle name="20% - akcent 3 3 7 2 3 2 3" xfId="5588"/>
    <cellStyle name="20% - akcent 3 3 7 2 3 2 3 2" xfId="5589"/>
    <cellStyle name="20% - akcent 3 3 7 2 3 2 4" xfId="5590"/>
    <cellStyle name="20% - akcent 3 3 7 2 3 3" xfId="5591"/>
    <cellStyle name="20% - akcent 3 3 7 2 3 3 2" xfId="5592"/>
    <cellStyle name="20% - akcent 3 3 7 2 3 4" xfId="5593"/>
    <cellStyle name="20% - akcent 3 3 7 2 3 4 2" xfId="5594"/>
    <cellStyle name="20% - akcent 3 3 7 2 3 5" xfId="5595"/>
    <cellStyle name="20% - akcent 3 3 7 2 4" xfId="5596"/>
    <cellStyle name="20% - akcent 3 3 7 2 4 2" xfId="5597"/>
    <cellStyle name="20% - akcent 3 3 7 2 4 2 2" xfId="5598"/>
    <cellStyle name="20% - akcent 3 3 7 2 4 2 2 2" xfId="5599"/>
    <cellStyle name="20% - akcent 3 3 7 2 4 2 3" xfId="5600"/>
    <cellStyle name="20% - akcent 3 3 7 2 4 2 3 2" xfId="5601"/>
    <cellStyle name="20% - akcent 3 3 7 2 4 2 4" xfId="5602"/>
    <cellStyle name="20% - akcent 3 3 7 2 4 3" xfId="5603"/>
    <cellStyle name="20% - akcent 3 3 7 2 4 3 2" xfId="5604"/>
    <cellStyle name="20% - akcent 3 3 7 2 4 4" xfId="5605"/>
    <cellStyle name="20% - akcent 3 3 7 2 4 4 2" xfId="5606"/>
    <cellStyle name="20% - akcent 3 3 7 2 4 5" xfId="5607"/>
    <cellStyle name="20% - akcent 3 3 7 2 5" xfId="5608"/>
    <cellStyle name="20% - akcent 3 3 7 2 5 2" xfId="5609"/>
    <cellStyle name="20% - akcent 3 3 7 2 5 2 2" xfId="5610"/>
    <cellStyle name="20% - akcent 3 3 7 2 5 3" xfId="5611"/>
    <cellStyle name="20% - akcent 3 3 7 2 5 3 2" xfId="5612"/>
    <cellStyle name="20% - akcent 3 3 7 2 5 4" xfId="5613"/>
    <cellStyle name="20% - akcent 3 3 7 2 6" xfId="5614"/>
    <cellStyle name="20% - akcent 3 3 7 2 6 2" xfId="5615"/>
    <cellStyle name="20% - akcent 3 3 7 2 7" xfId="5616"/>
    <cellStyle name="20% - akcent 3 3 7 2 7 2" xfId="5617"/>
    <cellStyle name="20% - akcent 3 3 7 2 8" xfId="5618"/>
    <cellStyle name="20% - akcent 3 3 7 3" xfId="5619"/>
    <cellStyle name="20% - akcent 3 3 7 3 2" xfId="5620"/>
    <cellStyle name="20% - akcent 3 3 7 3 2 2" xfId="5621"/>
    <cellStyle name="20% - akcent 3 3 7 3 2 2 2" xfId="5622"/>
    <cellStyle name="20% - akcent 3 3 7 3 2 3" xfId="5623"/>
    <cellStyle name="20% - akcent 3 3 7 3 2 3 2" xfId="5624"/>
    <cellStyle name="20% - akcent 3 3 7 3 2 4" xfId="5625"/>
    <cellStyle name="20% - akcent 3 3 7 3 3" xfId="5626"/>
    <cellStyle name="20% - akcent 3 3 7 3 3 2" xfId="5627"/>
    <cellStyle name="20% - akcent 3 3 7 3 4" xfId="5628"/>
    <cellStyle name="20% - akcent 3 3 7 3 4 2" xfId="5629"/>
    <cellStyle name="20% - akcent 3 3 7 3 5" xfId="5630"/>
    <cellStyle name="20% - akcent 3 3 7 4" xfId="5631"/>
    <cellStyle name="20% - akcent 3 3 7 4 2" xfId="5632"/>
    <cellStyle name="20% - akcent 3 3 7 4 2 2" xfId="5633"/>
    <cellStyle name="20% - akcent 3 3 7 4 2 2 2" xfId="5634"/>
    <cellStyle name="20% - akcent 3 3 7 4 2 3" xfId="5635"/>
    <cellStyle name="20% - akcent 3 3 7 4 2 3 2" xfId="5636"/>
    <cellStyle name="20% - akcent 3 3 7 4 2 4" xfId="5637"/>
    <cellStyle name="20% - akcent 3 3 7 4 3" xfId="5638"/>
    <cellStyle name="20% - akcent 3 3 7 4 3 2" xfId="5639"/>
    <cellStyle name="20% - akcent 3 3 7 4 4" xfId="5640"/>
    <cellStyle name="20% - akcent 3 3 7 4 4 2" xfId="5641"/>
    <cellStyle name="20% - akcent 3 3 7 4 5" xfId="5642"/>
    <cellStyle name="20% - akcent 3 3 7 5" xfId="5643"/>
    <cellStyle name="20% - akcent 3 3 7 5 2" xfId="5644"/>
    <cellStyle name="20% - akcent 3 3 7 5 2 2" xfId="5645"/>
    <cellStyle name="20% - akcent 3 3 7 5 2 2 2" xfId="5646"/>
    <cellStyle name="20% - akcent 3 3 7 5 2 3" xfId="5647"/>
    <cellStyle name="20% - akcent 3 3 7 5 2 3 2" xfId="5648"/>
    <cellStyle name="20% - akcent 3 3 7 5 2 4" xfId="5649"/>
    <cellStyle name="20% - akcent 3 3 7 5 3" xfId="5650"/>
    <cellStyle name="20% - akcent 3 3 7 5 3 2" xfId="5651"/>
    <cellStyle name="20% - akcent 3 3 7 5 4" xfId="5652"/>
    <cellStyle name="20% - akcent 3 3 7 5 4 2" xfId="5653"/>
    <cellStyle name="20% - akcent 3 3 7 5 5" xfId="5654"/>
    <cellStyle name="20% - akcent 3 3 7 6" xfId="5655"/>
    <cellStyle name="20% - akcent 3 3 7 6 2" xfId="5656"/>
    <cellStyle name="20% - akcent 3 3 7 6 2 2" xfId="5657"/>
    <cellStyle name="20% - akcent 3 3 7 6 3" xfId="5658"/>
    <cellStyle name="20% - akcent 3 3 7 6 3 2" xfId="5659"/>
    <cellStyle name="20% - akcent 3 3 7 6 4" xfId="5660"/>
    <cellStyle name="20% - akcent 3 3 7 7" xfId="5661"/>
    <cellStyle name="20% - akcent 3 3 7 7 2" xfId="5662"/>
    <cellStyle name="20% - akcent 3 3 7 8" xfId="5663"/>
    <cellStyle name="20% - akcent 3 3 7 8 2" xfId="5664"/>
    <cellStyle name="20% - akcent 3 3 7 9" xfId="5665"/>
    <cellStyle name="20% - akcent 3 3 8" xfId="5666"/>
    <cellStyle name="20% - akcent 3 3 8 2" xfId="5667"/>
    <cellStyle name="20% - akcent 3 3 8 2 2" xfId="5668"/>
    <cellStyle name="20% - akcent 3 3 8 2 2 2" xfId="5669"/>
    <cellStyle name="20% - akcent 3 3 8 2 2 2 2" xfId="5670"/>
    <cellStyle name="20% - akcent 3 3 8 2 2 2 2 2" xfId="5671"/>
    <cellStyle name="20% - akcent 3 3 8 2 2 2 3" xfId="5672"/>
    <cellStyle name="20% - akcent 3 3 8 2 2 2 3 2" xfId="5673"/>
    <cellStyle name="20% - akcent 3 3 8 2 2 2 4" xfId="5674"/>
    <cellStyle name="20% - akcent 3 3 8 2 2 3" xfId="5675"/>
    <cellStyle name="20% - akcent 3 3 8 2 2 3 2" xfId="5676"/>
    <cellStyle name="20% - akcent 3 3 8 2 2 4" xfId="5677"/>
    <cellStyle name="20% - akcent 3 3 8 2 2 4 2" xfId="5678"/>
    <cellStyle name="20% - akcent 3 3 8 2 2 5" xfId="5679"/>
    <cellStyle name="20% - akcent 3 3 8 2 3" xfId="5680"/>
    <cellStyle name="20% - akcent 3 3 8 2 3 2" xfId="5681"/>
    <cellStyle name="20% - akcent 3 3 8 2 3 2 2" xfId="5682"/>
    <cellStyle name="20% - akcent 3 3 8 2 3 2 2 2" xfId="5683"/>
    <cellStyle name="20% - akcent 3 3 8 2 3 2 3" xfId="5684"/>
    <cellStyle name="20% - akcent 3 3 8 2 3 2 3 2" xfId="5685"/>
    <cellStyle name="20% - akcent 3 3 8 2 3 2 4" xfId="5686"/>
    <cellStyle name="20% - akcent 3 3 8 2 3 3" xfId="5687"/>
    <cellStyle name="20% - akcent 3 3 8 2 3 3 2" xfId="5688"/>
    <cellStyle name="20% - akcent 3 3 8 2 3 4" xfId="5689"/>
    <cellStyle name="20% - akcent 3 3 8 2 3 4 2" xfId="5690"/>
    <cellStyle name="20% - akcent 3 3 8 2 3 5" xfId="5691"/>
    <cellStyle name="20% - akcent 3 3 8 2 4" xfId="5692"/>
    <cellStyle name="20% - akcent 3 3 8 2 4 2" xfId="5693"/>
    <cellStyle name="20% - akcent 3 3 8 2 4 2 2" xfId="5694"/>
    <cellStyle name="20% - akcent 3 3 8 2 4 2 2 2" xfId="5695"/>
    <cellStyle name="20% - akcent 3 3 8 2 4 2 3" xfId="5696"/>
    <cellStyle name="20% - akcent 3 3 8 2 4 2 3 2" xfId="5697"/>
    <cellStyle name="20% - akcent 3 3 8 2 4 2 4" xfId="5698"/>
    <cellStyle name="20% - akcent 3 3 8 2 4 3" xfId="5699"/>
    <cellStyle name="20% - akcent 3 3 8 2 4 3 2" xfId="5700"/>
    <cellStyle name="20% - akcent 3 3 8 2 4 4" xfId="5701"/>
    <cellStyle name="20% - akcent 3 3 8 2 4 4 2" xfId="5702"/>
    <cellStyle name="20% - akcent 3 3 8 2 4 5" xfId="5703"/>
    <cellStyle name="20% - akcent 3 3 8 2 5" xfId="5704"/>
    <cellStyle name="20% - akcent 3 3 8 2 5 2" xfId="5705"/>
    <cellStyle name="20% - akcent 3 3 8 2 5 2 2" xfId="5706"/>
    <cellStyle name="20% - akcent 3 3 8 2 5 3" xfId="5707"/>
    <cellStyle name="20% - akcent 3 3 8 2 5 3 2" xfId="5708"/>
    <cellStyle name="20% - akcent 3 3 8 2 5 4" xfId="5709"/>
    <cellStyle name="20% - akcent 3 3 8 2 6" xfId="5710"/>
    <cellStyle name="20% - akcent 3 3 8 2 6 2" xfId="5711"/>
    <cellStyle name="20% - akcent 3 3 8 2 7" xfId="5712"/>
    <cellStyle name="20% - akcent 3 3 8 2 7 2" xfId="5713"/>
    <cellStyle name="20% - akcent 3 3 8 2 8" xfId="5714"/>
    <cellStyle name="20% - akcent 3 3 8 3" xfId="5715"/>
    <cellStyle name="20% - akcent 3 3 8 3 2" xfId="5716"/>
    <cellStyle name="20% - akcent 3 3 8 3 2 2" xfId="5717"/>
    <cellStyle name="20% - akcent 3 3 8 3 2 2 2" xfId="5718"/>
    <cellStyle name="20% - akcent 3 3 8 3 2 3" xfId="5719"/>
    <cellStyle name="20% - akcent 3 3 8 3 2 3 2" xfId="5720"/>
    <cellStyle name="20% - akcent 3 3 8 3 2 4" xfId="5721"/>
    <cellStyle name="20% - akcent 3 3 8 3 3" xfId="5722"/>
    <cellStyle name="20% - akcent 3 3 8 3 3 2" xfId="5723"/>
    <cellStyle name="20% - akcent 3 3 8 3 4" xfId="5724"/>
    <cellStyle name="20% - akcent 3 3 8 3 4 2" xfId="5725"/>
    <cellStyle name="20% - akcent 3 3 8 3 5" xfId="5726"/>
    <cellStyle name="20% - akcent 3 3 8 4" xfId="5727"/>
    <cellStyle name="20% - akcent 3 3 8 4 2" xfId="5728"/>
    <cellStyle name="20% - akcent 3 3 8 4 2 2" xfId="5729"/>
    <cellStyle name="20% - akcent 3 3 8 4 2 2 2" xfId="5730"/>
    <cellStyle name="20% - akcent 3 3 8 4 2 3" xfId="5731"/>
    <cellStyle name="20% - akcent 3 3 8 4 2 3 2" xfId="5732"/>
    <cellStyle name="20% - akcent 3 3 8 4 2 4" xfId="5733"/>
    <cellStyle name="20% - akcent 3 3 8 4 3" xfId="5734"/>
    <cellStyle name="20% - akcent 3 3 8 4 3 2" xfId="5735"/>
    <cellStyle name="20% - akcent 3 3 8 4 4" xfId="5736"/>
    <cellStyle name="20% - akcent 3 3 8 4 4 2" xfId="5737"/>
    <cellStyle name="20% - akcent 3 3 8 4 5" xfId="5738"/>
    <cellStyle name="20% - akcent 3 3 8 5" xfId="5739"/>
    <cellStyle name="20% - akcent 3 3 8 5 2" xfId="5740"/>
    <cellStyle name="20% - akcent 3 3 8 5 2 2" xfId="5741"/>
    <cellStyle name="20% - akcent 3 3 8 5 2 2 2" xfId="5742"/>
    <cellStyle name="20% - akcent 3 3 8 5 2 3" xfId="5743"/>
    <cellStyle name="20% - akcent 3 3 8 5 2 3 2" xfId="5744"/>
    <cellStyle name="20% - akcent 3 3 8 5 2 4" xfId="5745"/>
    <cellStyle name="20% - akcent 3 3 8 5 3" xfId="5746"/>
    <cellStyle name="20% - akcent 3 3 8 5 3 2" xfId="5747"/>
    <cellStyle name="20% - akcent 3 3 8 5 4" xfId="5748"/>
    <cellStyle name="20% - akcent 3 3 8 5 4 2" xfId="5749"/>
    <cellStyle name="20% - akcent 3 3 8 5 5" xfId="5750"/>
    <cellStyle name="20% - akcent 3 3 8 6" xfId="5751"/>
    <cellStyle name="20% - akcent 3 3 8 6 2" xfId="5752"/>
    <cellStyle name="20% - akcent 3 3 8 6 2 2" xfId="5753"/>
    <cellStyle name="20% - akcent 3 3 8 6 3" xfId="5754"/>
    <cellStyle name="20% - akcent 3 3 8 6 3 2" xfId="5755"/>
    <cellStyle name="20% - akcent 3 3 8 6 4" xfId="5756"/>
    <cellStyle name="20% - akcent 3 3 8 7" xfId="5757"/>
    <cellStyle name="20% - akcent 3 3 8 7 2" xfId="5758"/>
    <cellStyle name="20% - akcent 3 3 8 8" xfId="5759"/>
    <cellStyle name="20% - akcent 3 3 8 8 2" xfId="5760"/>
    <cellStyle name="20% - akcent 3 3 8 9" xfId="5761"/>
    <cellStyle name="20% - akcent 3 3 9" xfId="5762"/>
    <cellStyle name="20% - akcent 3 3 9 2" xfId="5763"/>
    <cellStyle name="20% - akcent 3 3 9 2 2" xfId="5764"/>
    <cellStyle name="20% - akcent 3 3 9 2 2 2" xfId="5765"/>
    <cellStyle name="20% - akcent 3 3 9 2 2 2 2" xfId="5766"/>
    <cellStyle name="20% - akcent 3 3 9 2 2 3" xfId="5767"/>
    <cellStyle name="20% - akcent 3 3 9 2 2 3 2" xfId="5768"/>
    <cellStyle name="20% - akcent 3 3 9 2 2 4" xfId="5769"/>
    <cellStyle name="20% - akcent 3 3 9 2 3" xfId="5770"/>
    <cellStyle name="20% - akcent 3 3 9 2 3 2" xfId="5771"/>
    <cellStyle name="20% - akcent 3 3 9 2 4" xfId="5772"/>
    <cellStyle name="20% - akcent 3 3 9 2 4 2" xfId="5773"/>
    <cellStyle name="20% - akcent 3 3 9 2 5" xfId="5774"/>
    <cellStyle name="20% - akcent 3 3 9 3" xfId="5775"/>
    <cellStyle name="20% - akcent 3 3 9 3 2" xfId="5776"/>
    <cellStyle name="20% - akcent 3 3 9 3 2 2" xfId="5777"/>
    <cellStyle name="20% - akcent 3 3 9 3 2 2 2" xfId="5778"/>
    <cellStyle name="20% - akcent 3 3 9 3 2 3" xfId="5779"/>
    <cellStyle name="20% - akcent 3 3 9 3 2 3 2" xfId="5780"/>
    <cellStyle name="20% - akcent 3 3 9 3 2 4" xfId="5781"/>
    <cellStyle name="20% - akcent 3 3 9 3 3" xfId="5782"/>
    <cellStyle name="20% - akcent 3 3 9 3 3 2" xfId="5783"/>
    <cellStyle name="20% - akcent 3 3 9 3 4" xfId="5784"/>
    <cellStyle name="20% - akcent 3 3 9 3 4 2" xfId="5785"/>
    <cellStyle name="20% - akcent 3 3 9 3 5" xfId="5786"/>
    <cellStyle name="20% - akcent 3 3 9 4" xfId="5787"/>
    <cellStyle name="20% - akcent 3 3 9 4 2" xfId="5788"/>
    <cellStyle name="20% - akcent 3 3 9 4 2 2" xfId="5789"/>
    <cellStyle name="20% - akcent 3 3 9 4 2 2 2" xfId="5790"/>
    <cellStyle name="20% - akcent 3 3 9 4 2 3" xfId="5791"/>
    <cellStyle name="20% - akcent 3 3 9 4 2 3 2" xfId="5792"/>
    <cellStyle name="20% - akcent 3 3 9 4 2 4" xfId="5793"/>
    <cellStyle name="20% - akcent 3 3 9 4 3" xfId="5794"/>
    <cellStyle name="20% - akcent 3 3 9 4 3 2" xfId="5795"/>
    <cellStyle name="20% - akcent 3 3 9 4 4" xfId="5796"/>
    <cellStyle name="20% - akcent 3 3 9 4 4 2" xfId="5797"/>
    <cellStyle name="20% - akcent 3 3 9 4 5" xfId="5798"/>
    <cellStyle name="20% - akcent 3 3 9 5" xfId="5799"/>
    <cellStyle name="20% - akcent 3 3 9 5 2" xfId="5800"/>
    <cellStyle name="20% - akcent 3 3 9 5 2 2" xfId="5801"/>
    <cellStyle name="20% - akcent 3 3 9 5 3" xfId="5802"/>
    <cellStyle name="20% - akcent 3 3 9 5 3 2" xfId="5803"/>
    <cellStyle name="20% - akcent 3 3 9 5 4" xfId="5804"/>
    <cellStyle name="20% - akcent 3 3 9 6" xfId="5805"/>
    <cellStyle name="20% - akcent 3 3 9 6 2" xfId="5806"/>
    <cellStyle name="20% - akcent 3 3 9 7" xfId="5807"/>
    <cellStyle name="20% - akcent 3 3 9 7 2" xfId="5808"/>
    <cellStyle name="20% - akcent 3 3 9 8" xfId="5809"/>
    <cellStyle name="20% - akcent 3 4" xfId="5810"/>
    <cellStyle name="20% - akcent 3 5" xfId="5811"/>
    <cellStyle name="20% - akcent 3 6" xfId="5812"/>
    <cellStyle name="20% - akcent 4 2" xfId="5813"/>
    <cellStyle name="20% - akcent 4 2 2" xfId="5814"/>
    <cellStyle name="20% - akcent 4 2 3" xfId="5815"/>
    <cellStyle name="20% - akcent 4 2 4" xfId="22009"/>
    <cellStyle name="20% - akcent 4 3" xfId="5816"/>
    <cellStyle name="20% - akcent 4 3 10" xfId="5817"/>
    <cellStyle name="20% - akcent 4 3 10 2" xfId="5818"/>
    <cellStyle name="20% - akcent 4 3 10 2 2" xfId="5819"/>
    <cellStyle name="20% - akcent 4 3 10 2 2 2" xfId="5820"/>
    <cellStyle name="20% - akcent 4 3 10 2 2 2 2" xfId="5821"/>
    <cellStyle name="20% - akcent 4 3 10 2 2 3" xfId="5822"/>
    <cellStyle name="20% - akcent 4 3 10 2 2 3 2" xfId="5823"/>
    <cellStyle name="20% - akcent 4 3 10 2 2 4" xfId="5824"/>
    <cellStyle name="20% - akcent 4 3 10 2 3" xfId="5825"/>
    <cellStyle name="20% - akcent 4 3 10 2 3 2" xfId="5826"/>
    <cellStyle name="20% - akcent 4 3 10 2 4" xfId="5827"/>
    <cellStyle name="20% - akcent 4 3 10 2 4 2" xfId="5828"/>
    <cellStyle name="20% - akcent 4 3 10 2 5" xfId="5829"/>
    <cellStyle name="20% - akcent 4 3 10 3" xfId="5830"/>
    <cellStyle name="20% - akcent 4 3 10 3 2" xfId="5831"/>
    <cellStyle name="20% - akcent 4 3 10 3 2 2" xfId="5832"/>
    <cellStyle name="20% - akcent 4 3 10 3 3" xfId="5833"/>
    <cellStyle name="20% - akcent 4 3 10 3 3 2" xfId="5834"/>
    <cellStyle name="20% - akcent 4 3 10 3 4" xfId="5835"/>
    <cellStyle name="20% - akcent 4 3 10 4" xfId="5836"/>
    <cellStyle name="20% - akcent 4 3 10 4 2" xfId="5837"/>
    <cellStyle name="20% - akcent 4 3 10 5" xfId="5838"/>
    <cellStyle name="20% - akcent 4 3 10 5 2" xfId="5839"/>
    <cellStyle name="20% - akcent 4 3 10 6" xfId="5840"/>
    <cellStyle name="20% - akcent 4 3 11" xfId="5841"/>
    <cellStyle name="20% - akcent 4 3 11 2" xfId="5842"/>
    <cellStyle name="20% - akcent 4 3 11 2 2" xfId="5843"/>
    <cellStyle name="20% - akcent 4 3 11 2 2 2" xfId="5844"/>
    <cellStyle name="20% - akcent 4 3 11 2 3" xfId="5845"/>
    <cellStyle name="20% - akcent 4 3 11 2 3 2" xfId="5846"/>
    <cellStyle name="20% - akcent 4 3 11 2 4" xfId="5847"/>
    <cellStyle name="20% - akcent 4 3 11 3" xfId="5848"/>
    <cellStyle name="20% - akcent 4 3 11 3 2" xfId="5849"/>
    <cellStyle name="20% - akcent 4 3 11 4" xfId="5850"/>
    <cellStyle name="20% - akcent 4 3 11 4 2" xfId="5851"/>
    <cellStyle name="20% - akcent 4 3 11 5" xfId="5852"/>
    <cellStyle name="20% - akcent 4 3 12" xfId="5853"/>
    <cellStyle name="20% - akcent 4 3 12 2" xfId="5854"/>
    <cellStyle name="20% - akcent 4 3 12 2 2" xfId="5855"/>
    <cellStyle name="20% - akcent 4 3 12 2 2 2" xfId="5856"/>
    <cellStyle name="20% - akcent 4 3 12 2 3" xfId="5857"/>
    <cellStyle name="20% - akcent 4 3 12 2 3 2" xfId="5858"/>
    <cellStyle name="20% - akcent 4 3 12 2 4" xfId="5859"/>
    <cellStyle name="20% - akcent 4 3 12 3" xfId="5860"/>
    <cellStyle name="20% - akcent 4 3 12 3 2" xfId="5861"/>
    <cellStyle name="20% - akcent 4 3 12 4" xfId="5862"/>
    <cellStyle name="20% - akcent 4 3 12 4 2" xfId="5863"/>
    <cellStyle name="20% - akcent 4 3 12 5" xfId="5864"/>
    <cellStyle name="20% - akcent 4 3 13" xfId="5865"/>
    <cellStyle name="20% - akcent 4 3 13 2" xfId="5866"/>
    <cellStyle name="20% - akcent 4 3 13 2 2" xfId="5867"/>
    <cellStyle name="20% - akcent 4 3 13 2 2 2" xfId="5868"/>
    <cellStyle name="20% - akcent 4 3 13 2 3" xfId="5869"/>
    <cellStyle name="20% - akcent 4 3 13 2 3 2" xfId="5870"/>
    <cellStyle name="20% - akcent 4 3 13 2 4" xfId="5871"/>
    <cellStyle name="20% - akcent 4 3 13 3" xfId="5872"/>
    <cellStyle name="20% - akcent 4 3 13 3 2" xfId="5873"/>
    <cellStyle name="20% - akcent 4 3 13 4" xfId="5874"/>
    <cellStyle name="20% - akcent 4 3 13 4 2" xfId="5875"/>
    <cellStyle name="20% - akcent 4 3 13 5" xfId="5876"/>
    <cellStyle name="20% - akcent 4 3 14" xfId="5877"/>
    <cellStyle name="20% - akcent 4 3 14 2" xfId="5878"/>
    <cellStyle name="20% - akcent 4 3 14 2 2" xfId="5879"/>
    <cellStyle name="20% - akcent 4 3 14 3" xfId="5880"/>
    <cellStyle name="20% - akcent 4 3 14 3 2" xfId="5881"/>
    <cellStyle name="20% - akcent 4 3 14 4" xfId="5882"/>
    <cellStyle name="20% - akcent 4 3 15" xfId="5883"/>
    <cellStyle name="20% - akcent 4 3 15 2" xfId="5884"/>
    <cellStyle name="20% - akcent 4 3 15 2 2" xfId="5885"/>
    <cellStyle name="20% - akcent 4 3 15 3" xfId="5886"/>
    <cellStyle name="20% - akcent 4 3 15 3 2" xfId="5887"/>
    <cellStyle name="20% - akcent 4 3 15 4" xfId="5888"/>
    <cellStyle name="20% - akcent 4 3 16" xfId="5889"/>
    <cellStyle name="20% - akcent 4 3 16 2" xfId="5890"/>
    <cellStyle name="20% - akcent 4 3 17" xfId="5891"/>
    <cellStyle name="20% - akcent 4 3 17 2" xfId="5892"/>
    <cellStyle name="20% - akcent 4 3 18" xfId="5893"/>
    <cellStyle name="20% - akcent 4 3 18 2" xfId="5894"/>
    <cellStyle name="20% - akcent 4 3 19" xfId="5895"/>
    <cellStyle name="20% - akcent 4 3 2" xfId="5896"/>
    <cellStyle name="20% - akcent 4 3 2 10" xfId="5897"/>
    <cellStyle name="20% - akcent 4 3 2 10 2" xfId="5898"/>
    <cellStyle name="20% - akcent 4 3 2 10 2 2" xfId="5899"/>
    <cellStyle name="20% - akcent 4 3 2 10 2 2 2" xfId="5900"/>
    <cellStyle name="20% - akcent 4 3 2 10 2 3" xfId="5901"/>
    <cellStyle name="20% - akcent 4 3 2 10 2 3 2" xfId="5902"/>
    <cellStyle name="20% - akcent 4 3 2 10 2 4" xfId="5903"/>
    <cellStyle name="20% - akcent 4 3 2 10 3" xfId="5904"/>
    <cellStyle name="20% - akcent 4 3 2 10 3 2" xfId="5905"/>
    <cellStyle name="20% - akcent 4 3 2 10 4" xfId="5906"/>
    <cellStyle name="20% - akcent 4 3 2 10 4 2" xfId="5907"/>
    <cellStyle name="20% - akcent 4 3 2 10 5" xfId="5908"/>
    <cellStyle name="20% - akcent 4 3 2 11" xfId="5909"/>
    <cellStyle name="20% - akcent 4 3 2 11 2" xfId="5910"/>
    <cellStyle name="20% - akcent 4 3 2 11 2 2" xfId="5911"/>
    <cellStyle name="20% - akcent 4 3 2 11 3" xfId="5912"/>
    <cellStyle name="20% - akcent 4 3 2 11 3 2" xfId="5913"/>
    <cellStyle name="20% - akcent 4 3 2 11 4" xfId="5914"/>
    <cellStyle name="20% - akcent 4 3 2 12" xfId="5915"/>
    <cellStyle name="20% - akcent 4 3 2 12 2" xfId="5916"/>
    <cellStyle name="20% - akcent 4 3 2 12 2 2" xfId="5917"/>
    <cellStyle name="20% - akcent 4 3 2 12 3" xfId="5918"/>
    <cellStyle name="20% - akcent 4 3 2 12 3 2" xfId="5919"/>
    <cellStyle name="20% - akcent 4 3 2 12 4" xfId="5920"/>
    <cellStyle name="20% - akcent 4 3 2 13" xfId="5921"/>
    <cellStyle name="20% - akcent 4 3 2 13 2" xfId="5922"/>
    <cellStyle name="20% - akcent 4 3 2 14" xfId="5923"/>
    <cellStyle name="20% - akcent 4 3 2 14 2" xfId="5924"/>
    <cellStyle name="20% - akcent 4 3 2 15" xfId="5925"/>
    <cellStyle name="20% - akcent 4 3 2 15 2" xfId="5926"/>
    <cellStyle name="20% - akcent 4 3 2 16" xfId="5927"/>
    <cellStyle name="20% - akcent 4 3 2 2" xfId="5928"/>
    <cellStyle name="20% - akcent 4 3 2 2 10" xfId="5929"/>
    <cellStyle name="20% - akcent 4 3 2 2 10 2" xfId="5930"/>
    <cellStyle name="20% - akcent 4 3 2 2 11" xfId="5931"/>
    <cellStyle name="20% - akcent 4 3 2 2 11 2" xfId="5932"/>
    <cellStyle name="20% - akcent 4 3 2 2 12" xfId="5933"/>
    <cellStyle name="20% - akcent 4 3 2 2 2" xfId="5934"/>
    <cellStyle name="20% - akcent 4 3 2 2 2 10" xfId="5935"/>
    <cellStyle name="20% - akcent 4 3 2 2 2 2" xfId="5936"/>
    <cellStyle name="20% - akcent 4 3 2 2 2 2 2" xfId="5937"/>
    <cellStyle name="20% - akcent 4 3 2 2 2 2 2 2" xfId="5938"/>
    <cellStyle name="20% - akcent 4 3 2 2 2 2 2 2 2" xfId="5939"/>
    <cellStyle name="20% - akcent 4 3 2 2 2 2 2 2 2 2" xfId="5940"/>
    <cellStyle name="20% - akcent 4 3 2 2 2 2 2 2 3" xfId="5941"/>
    <cellStyle name="20% - akcent 4 3 2 2 2 2 2 2 3 2" xfId="5942"/>
    <cellStyle name="20% - akcent 4 3 2 2 2 2 2 2 4" xfId="5943"/>
    <cellStyle name="20% - akcent 4 3 2 2 2 2 2 3" xfId="5944"/>
    <cellStyle name="20% - akcent 4 3 2 2 2 2 2 3 2" xfId="5945"/>
    <cellStyle name="20% - akcent 4 3 2 2 2 2 2 4" xfId="5946"/>
    <cellStyle name="20% - akcent 4 3 2 2 2 2 2 4 2" xfId="5947"/>
    <cellStyle name="20% - akcent 4 3 2 2 2 2 2 5" xfId="5948"/>
    <cellStyle name="20% - akcent 4 3 2 2 2 2 3" xfId="5949"/>
    <cellStyle name="20% - akcent 4 3 2 2 2 2 3 2" xfId="5950"/>
    <cellStyle name="20% - akcent 4 3 2 2 2 2 3 2 2" xfId="5951"/>
    <cellStyle name="20% - akcent 4 3 2 2 2 2 3 2 2 2" xfId="5952"/>
    <cellStyle name="20% - akcent 4 3 2 2 2 2 3 2 3" xfId="5953"/>
    <cellStyle name="20% - akcent 4 3 2 2 2 2 3 2 3 2" xfId="5954"/>
    <cellStyle name="20% - akcent 4 3 2 2 2 2 3 2 4" xfId="5955"/>
    <cellStyle name="20% - akcent 4 3 2 2 2 2 3 3" xfId="5956"/>
    <cellStyle name="20% - akcent 4 3 2 2 2 2 3 3 2" xfId="5957"/>
    <cellStyle name="20% - akcent 4 3 2 2 2 2 3 4" xfId="5958"/>
    <cellStyle name="20% - akcent 4 3 2 2 2 2 3 4 2" xfId="5959"/>
    <cellStyle name="20% - akcent 4 3 2 2 2 2 3 5" xfId="5960"/>
    <cellStyle name="20% - akcent 4 3 2 2 2 2 4" xfId="5961"/>
    <cellStyle name="20% - akcent 4 3 2 2 2 2 4 2" xfId="5962"/>
    <cellStyle name="20% - akcent 4 3 2 2 2 2 4 2 2" xfId="5963"/>
    <cellStyle name="20% - akcent 4 3 2 2 2 2 4 2 2 2" xfId="5964"/>
    <cellStyle name="20% - akcent 4 3 2 2 2 2 4 2 3" xfId="5965"/>
    <cellStyle name="20% - akcent 4 3 2 2 2 2 4 2 3 2" xfId="5966"/>
    <cellStyle name="20% - akcent 4 3 2 2 2 2 4 2 4" xfId="5967"/>
    <cellStyle name="20% - akcent 4 3 2 2 2 2 4 3" xfId="5968"/>
    <cellStyle name="20% - akcent 4 3 2 2 2 2 4 3 2" xfId="5969"/>
    <cellStyle name="20% - akcent 4 3 2 2 2 2 4 4" xfId="5970"/>
    <cellStyle name="20% - akcent 4 3 2 2 2 2 4 4 2" xfId="5971"/>
    <cellStyle name="20% - akcent 4 3 2 2 2 2 4 5" xfId="5972"/>
    <cellStyle name="20% - akcent 4 3 2 2 2 2 5" xfId="5973"/>
    <cellStyle name="20% - akcent 4 3 2 2 2 2 5 2" xfId="5974"/>
    <cellStyle name="20% - akcent 4 3 2 2 2 2 5 2 2" xfId="5975"/>
    <cellStyle name="20% - akcent 4 3 2 2 2 2 5 3" xfId="5976"/>
    <cellStyle name="20% - akcent 4 3 2 2 2 2 5 3 2" xfId="5977"/>
    <cellStyle name="20% - akcent 4 3 2 2 2 2 5 4" xfId="5978"/>
    <cellStyle name="20% - akcent 4 3 2 2 2 2 6" xfId="5979"/>
    <cellStyle name="20% - akcent 4 3 2 2 2 2 6 2" xfId="5980"/>
    <cellStyle name="20% - akcent 4 3 2 2 2 2 7" xfId="5981"/>
    <cellStyle name="20% - akcent 4 3 2 2 2 2 7 2" xfId="5982"/>
    <cellStyle name="20% - akcent 4 3 2 2 2 2 8" xfId="5983"/>
    <cellStyle name="20% - akcent 4 3 2 2 2 3" xfId="5984"/>
    <cellStyle name="20% - akcent 4 3 2 2 2 3 2" xfId="5985"/>
    <cellStyle name="20% - akcent 4 3 2 2 2 3 2 2" xfId="5986"/>
    <cellStyle name="20% - akcent 4 3 2 2 2 3 2 2 2" xfId="5987"/>
    <cellStyle name="20% - akcent 4 3 2 2 2 3 2 2 2 2" xfId="5988"/>
    <cellStyle name="20% - akcent 4 3 2 2 2 3 2 2 3" xfId="5989"/>
    <cellStyle name="20% - akcent 4 3 2 2 2 3 2 2 3 2" xfId="5990"/>
    <cellStyle name="20% - akcent 4 3 2 2 2 3 2 2 4" xfId="5991"/>
    <cellStyle name="20% - akcent 4 3 2 2 2 3 2 3" xfId="5992"/>
    <cellStyle name="20% - akcent 4 3 2 2 2 3 2 3 2" xfId="5993"/>
    <cellStyle name="20% - akcent 4 3 2 2 2 3 2 4" xfId="5994"/>
    <cellStyle name="20% - akcent 4 3 2 2 2 3 2 4 2" xfId="5995"/>
    <cellStyle name="20% - akcent 4 3 2 2 2 3 2 5" xfId="5996"/>
    <cellStyle name="20% - akcent 4 3 2 2 2 3 3" xfId="5997"/>
    <cellStyle name="20% - akcent 4 3 2 2 2 3 3 2" xfId="5998"/>
    <cellStyle name="20% - akcent 4 3 2 2 2 3 3 2 2" xfId="5999"/>
    <cellStyle name="20% - akcent 4 3 2 2 2 3 3 2 2 2" xfId="6000"/>
    <cellStyle name="20% - akcent 4 3 2 2 2 3 3 2 3" xfId="6001"/>
    <cellStyle name="20% - akcent 4 3 2 2 2 3 3 2 3 2" xfId="6002"/>
    <cellStyle name="20% - akcent 4 3 2 2 2 3 3 2 4" xfId="6003"/>
    <cellStyle name="20% - akcent 4 3 2 2 2 3 3 3" xfId="6004"/>
    <cellStyle name="20% - akcent 4 3 2 2 2 3 3 3 2" xfId="6005"/>
    <cellStyle name="20% - akcent 4 3 2 2 2 3 3 4" xfId="6006"/>
    <cellStyle name="20% - akcent 4 3 2 2 2 3 3 4 2" xfId="6007"/>
    <cellStyle name="20% - akcent 4 3 2 2 2 3 3 5" xfId="6008"/>
    <cellStyle name="20% - akcent 4 3 2 2 2 3 4" xfId="6009"/>
    <cellStyle name="20% - akcent 4 3 2 2 2 3 4 2" xfId="6010"/>
    <cellStyle name="20% - akcent 4 3 2 2 2 3 4 2 2" xfId="6011"/>
    <cellStyle name="20% - akcent 4 3 2 2 2 3 4 2 2 2" xfId="6012"/>
    <cellStyle name="20% - akcent 4 3 2 2 2 3 4 2 3" xfId="6013"/>
    <cellStyle name="20% - akcent 4 3 2 2 2 3 4 2 3 2" xfId="6014"/>
    <cellStyle name="20% - akcent 4 3 2 2 2 3 4 2 4" xfId="6015"/>
    <cellStyle name="20% - akcent 4 3 2 2 2 3 4 3" xfId="6016"/>
    <cellStyle name="20% - akcent 4 3 2 2 2 3 4 3 2" xfId="6017"/>
    <cellStyle name="20% - akcent 4 3 2 2 2 3 4 4" xfId="6018"/>
    <cellStyle name="20% - akcent 4 3 2 2 2 3 4 4 2" xfId="6019"/>
    <cellStyle name="20% - akcent 4 3 2 2 2 3 4 5" xfId="6020"/>
    <cellStyle name="20% - akcent 4 3 2 2 2 3 5" xfId="6021"/>
    <cellStyle name="20% - akcent 4 3 2 2 2 3 5 2" xfId="6022"/>
    <cellStyle name="20% - akcent 4 3 2 2 2 3 5 2 2" xfId="6023"/>
    <cellStyle name="20% - akcent 4 3 2 2 2 3 5 3" xfId="6024"/>
    <cellStyle name="20% - akcent 4 3 2 2 2 3 5 3 2" xfId="6025"/>
    <cellStyle name="20% - akcent 4 3 2 2 2 3 5 4" xfId="6026"/>
    <cellStyle name="20% - akcent 4 3 2 2 2 3 6" xfId="6027"/>
    <cellStyle name="20% - akcent 4 3 2 2 2 3 6 2" xfId="6028"/>
    <cellStyle name="20% - akcent 4 3 2 2 2 3 7" xfId="6029"/>
    <cellStyle name="20% - akcent 4 3 2 2 2 3 7 2" xfId="6030"/>
    <cellStyle name="20% - akcent 4 3 2 2 2 3 8" xfId="6031"/>
    <cellStyle name="20% - akcent 4 3 2 2 2 4" xfId="6032"/>
    <cellStyle name="20% - akcent 4 3 2 2 2 4 2" xfId="6033"/>
    <cellStyle name="20% - akcent 4 3 2 2 2 4 2 2" xfId="6034"/>
    <cellStyle name="20% - akcent 4 3 2 2 2 4 2 2 2" xfId="6035"/>
    <cellStyle name="20% - akcent 4 3 2 2 2 4 2 3" xfId="6036"/>
    <cellStyle name="20% - akcent 4 3 2 2 2 4 2 3 2" xfId="6037"/>
    <cellStyle name="20% - akcent 4 3 2 2 2 4 2 4" xfId="6038"/>
    <cellStyle name="20% - akcent 4 3 2 2 2 4 3" xfId="6039"/>
    <cellStyle name="20% - akcent 4 3 2 2 2 4 3 2" xfId="6040"/>
    <cellStyle name="20% - akcent 4 3 2 2 2 4 4" xfId="6041"/>
    <cellStyle name="20% - akcent 4 3 2 2 2 4 4 2" xfId="6042"/>
    <cellStyle name="20% - akcent 4 3 2 2 2 4 5" xfId="6043"/>
    <cellStyle name="20% - akcent 4 3 2 2 2 5" xfId="6044"/>
    <cellStyle name="20% - akcent 4 3 2 2 2 5 2" xfId="6045"/>
    <cellStyle name="20% - akcent 4 3 2 2 2 5 2 2" xfId="6046"/>
    <cellStyle name="20% - akcent 4 3 2 2 2 5 2 2 2" xfId="6047"/>
    <cellStyle name="20% - akcent 4 3 2 2 2 5 2 3" xfId="6048"/>
    <cellStyle name="20% - akcent 4 3 2 2 2 5 2 3 2" xfId="6049"/>
    <cellStyle name="20% - akcent 4 3 2 2 2 5 2 4" xfId="6050"/>
    <cellStyle name="20% - akcent 4 3 2 2 2 5 3" xfId="6051"/>
    <cellStyle name="20% - akcent 4 3 2 2 2 5 3 2" xfId="6052"/>
    <cellStyle name="20% - akcent 4 3 2 2 2 5 4" xfId="6053"/>
    <cellStyle name="20% - akcent 4 3 2 2 2 5 4 2" xfId="6054"/>
    <cellStyle name="20% - akcent 4 3 2 2 2 5 5" xfId="6055"/>
    <cellStyle name="20% - akcent 4 3 2 2 2 6" xfId="6056"/>
    <cellStyle name="20% - akcent 4 3 2 2 2 6 2" xfId="6057"/>
    <cellStyle name="20% - akcent 4 3 2 2 2 6 2 2" xfId="6058"/>
    <cellStyle name="20% - akcent 4 3 2 2 2 6 2 2 2" xfId="6059"/>
    <cellStyle name="20% - akcent 4 3 2 2 2 6 2 3" xfId="6060"/>
    <cellStyle name="20% - akcent 4 3 2 2 2 6 2 3 2" xfId="6061"/>
    <cellStyle name="20% - akcent 4 3 2 2 2 6 2 4" xfId="6062"/>
    <cellStyle name="20% - akcent 4 3 2 2 2 6 3" xfId="6063"/>
    <cellStyle name="20% - akcent 4 3 2 2 2 6 3 2" xfId="6064"/>
    <cellStyle name="20% - akcent 4 3 2 2 2 6 4" xfId="6065"/>
    <cellStyle name="20% - akcent 4 3 2 2 2 6 4 2" xfId="6066"/>
    <cellStyle name="20% - akcent 4 3 2 2 2 6 5" xfId="6067"/>
    <cellStyle name="20% - akcent 4 3 2 2 2 7" xfId="6068"/>
    <cellStyle name="20% - akcent 4 3 2 2 2 7 2" xfId="6069"/>
    <cellStyle name="20% - akcent 4 3 2 2 2 7 2 2" xfId="6070"/>
    <cellStyle name="20% - akcent 4 3 2 2 2 7 3" xfId="6071"/>
    <cellStyle name="20% - akcent 4 3 2 2 2 7 3 2" xfId="6072"/>
    <cellStyle name="20% - akcent 4 3 2 2 2 7 4" xfId="6073"/>
    <cellStyle name="20% - akcent 4 3 2 2 2 8" xfId="6074"/>
    <cellStyle name="20% - akcent 4 3 2 2 2 8 2" xfId="6075"/>
    <cellStyle name="20% - akcent 4 3 2 2 2 9" xfId="6076"/>
    <cellStyle name="20% - akcent 4 3 2 2 2 9 2" xfId="6077"/>
    <cellStyle name="20% - akcent 4 3 2 2 3" xfId="6078"/>
    <cellStyle name="20% - akcent 4 3 2 2 3 2" xfId="6079"/>
    <cellStyle name="20% - akcent 4 3 2 2 3 2 2" xfId="6080"/>
    <cellStyle name="20% - akcent 4 3 2 2 3 2 2 2" xfId="6081"/>
    <cellStyle name="20% - akcent 4 3 2 2 3 2 2 2 2" xfId="6082"/>
    <cellStyle name="20% - akcent 4 3 2 2 3 2 2 3" xfId="6083"/>
    <cellStyle name="20% - akcent 4 3 2 2 3 2 2 3 2" xfId="6084"/>
    <cellStyle name="20% - akcent 4 3 2 2 3 2 2 4" xfId="6085"/>
    <cellStyle name="20% - akcent 4 3 2 2 3 2 3" xfId="6086"/>
    <cellStyle name="20% - akcent 4 3 2 2 3 2 3 2" xfId="6087"/>
    <cellStyle name="20% - akcent 4 3 2 2 3 2 4" xfId="6088"/>
    <cellStyle name="20% - akcent 4 3 2 2 3 2 4 2" xfId="6089"/>
    <cellStyle name="20% - akcent 4 3 2 2 3 2 5" xfId="6090"/>
    <cellStyle name="20% - akcent 4 3 2 2 3 3" xfId="6091"/>
    <cellStyle name="20% - akcent 4 3 2 2 3 3 2" xfId="6092"/>
    <cellStyle name="20% - akcent 4 3 2 2 3 3 2 2" xfId="6093"/>
    <cellStyle name="20% - akcent 4 3 2 2 3 3 2 2 2" xfId="6094"/>
    <cellStyle name="20% - akcent 4 3 2 2 3 3 2 3" xfId="6095"/>
    <cellStyle name="20% - akcent 4 3 2 2 3 3 2 3 2" xfId="6096"/>
    <cellStyle name="20% - akcent 4 3 2 2 3 3 2 4" xfId="6097"/>
    <cellStyle name="20% - akcent 4 3 2 2 3 3 3" xfId="6098"/>
    <cellStyle name="20% - akcent 4 3 2 2 3 3 3 2" xfId="6099"/>
    <cellStyle name="20% - akcent 4 3 2 2 3 3 4" xfId="6100"/>
    <cellStyle name="20% - akcent 4 3 2 2 3 3 4 2" xfId="6101"/>
    <cellStyle name="20% - akcent 4 3 2 2 3 3 5" xfId="6102"/>
    <cellStyle name="20% - akcent 4 3 2 2 3 4" xfId="6103"/>
    <cellStyle name="20% - akcent 4 3 2 2 3 4 2" xfId="6104"/>
    <cellStyle name="20% - akcent 4 3 2 2 3 4 2 2" xfId="6105"/>
    <cellStyle name="20% - akcent 4 3 2 2 3 4 2 2 2" xfId="6106"/>
    <cellStyle name="20% - akcent 4 3 2 2 3 4 2 3" xfId="6107"/>
    <cellStyle name="20% - akcent 4 3 2 2 3 4 2 3 2" xfId="6108"/>
    <cellStyle name="20% - akcent 4 3 2 2 3 4 2 4" xfId="6109"/>
    <cellStyle name="20% - akcent 4 3 2 2 3 4 3" xfId="6110"/>
    <cellStyle name="20% - akcent 4 3 2 2 3 4 3 2" xfId="6111"/>
    <cellStyle name="20% - akcent 4 3 2 2 3 4 4" xfId="6112"/>
    <cellStyle name="20% - akcent 4 3 2 2 3 4 4 2" xfId="6113"/>
    <cellStyle name="20% - akcent 4 3 2 2 3 4 5" xfId="6114"/>
    <cellStyle name="20% - akcent 4 3 2 2 3 5" xfId="6115"/>
    <cellStyle name="20% - akcent 4 3 2 2 3 5 2" xfId="6116"/>
    <cellStyle name="20% - akcent 4 3 2 2 3 5 2 2" xfId="6117"/>
    <cellStyle name="20% - akcent 4 3 2 2 3 5 3" xfId="6118"/>
    <cellStyle name="20% - akcent 4 3 2 2 3 5 3 2" xfId="6119"/>
    <cellStyle name="20% - akcent 4 3 2 2 3 5 4" xfId="6120"/>
    <cellStyle name="20% - akcent 4 3 2 2 3 6" xfId="6121"/>
    <cellStyle name="20% - akcent 4 3 2 2 3 6 2" xfId="6122"/>
    <cellStyle name="20% - akcent 4 3 2 2 3 7" xfId="6123"/>
    <cellStyle name="20% - akcent 4 3 2 2 3 7 2" xfId="6124"/>
    <cellStyle name="20% - akcent 4 3 2 2 3 8" xfId="6125"/>
    <cellStyle name="20% - akcent 4 3 2 2 4" xfId="6126"/>
    <cellStyle name="20% - akcent 4 3 2 2 4 2" xfId="6127"/>
    <cellStyle name="20% - akcent 4 3 2 2 4 2 2" xfId="6128"/>
    <cellStyle name="20% - akcent 4 3 2 2 4 2 2 2" xfId="6129"/>
    <cellStyle name="20% - akcent 4 3 2 2 4 2 2 2 2" xfId="6130"/>
    <cellStyle name="20% - akcent 4 3 2 2 4 2 2 3" xfId="6131"/>
    <cellStyle name="20% - akcent 4 3 2 2 4 2 2 3 2" xfId="6132"/>
    <cellStyle name="20% - akcent 4 3 2 2 4 2 2 4" xfId="6133"/>
    <cellStyle name="20% - akcent 4 3 2 2 4 2 3" xfId="6134"/>
    <cellStyle name="20% - akcent 4 3 2 2 4 2 3 2" xfId="6135"/>
    <cellStyle name="20% - akcent 4 3 2 2 4 2 4" xfId="6136"/>
    <cellStyle name="20% - akcent 4 3 2 2 4 2 4 2" xfId="6137"/>
    <cellStyle name="20% - akcent 4 3 2 2 4 2 5" xfId="6138"/>
    <cellStyle name="20% - akcent 4 3 2 2 4 3" xfId="6139"/>
    <cellStyle name="20% - akcent 4 3 2 2 4 3 2" xfId="6140"/>
    <cellStyle name="20% - akcent 4 3 2 2 4 3 2 2" xfId="6141"/>
    <cellStyle name="20% - akcent 4 3 2 2 4 3 2 2 2" xfId="6142"/>
    <cellStyle name="20% - akcent 4 3 2 2 4 3 2 3" xfId="6143"/>
    <cellStyle name="20% - akcent 4 3 2 2 4 3 2 3 2" xfId="6144"/>
    <cellStyle name="20% - akcent 4 3 2 2 4 3 2 4" xfId="6145"/>
    <cellStyle name="20% - akcent 4 3 2 2 4 3 3" xfId="6146"/>
    <cellStyle name="20% - akcent 4 3 2 2 4 3 3 2" xfId="6147"/>
    <cellStyle name="20% - akcent 4 3 2 2 4 3 4" xfId="6148"/>
    <cellStyle name="20% - akcent 4 3 2 2 4 3 4 2" xfId="6149"/>
    <cellStyle name="20% - akcent 4 3 2 2 4 3 5" xfId="6150"/>
    <cellStyle name="20% - akcent 4 3 2 2 4 4" xfId="6151"/>
    <cellStyle name="20% - akcent 4 3 2 2 4 4 2" xfId="6152"/>
    <cellStyle name="20% - akcent 4 3 2 2 4 4 2 2" xfId="6153"/>
    <cellStyle name="20% - akcent 4 3 2 2 4 4 2 2 2" xfId="6154"/>
    <cellStyle name="20% - akcent 4 3 2 2 4 4 2 3" xfId="6155"/>
    <cellStyle name="20% - akcent 4 3 2 2 4 4 2 3 2" xfId="6156"/>
    <cellStyle name="20% - akcent 4 3 2 2 4 4 2 4" xfId="6157"/>
    <cellStyle name="20% - akcent 4 3 2 2 4 4 3" xfId="6158"/>
    <cellStyle name="20% - akcent 4 3 2 2 4 4 3 2" xfId="6159"/>
    <cellStyle name="20% - akcent 4 3 2 2 4 4 4" xfId="6160"/>
    <cellStyle name="20% - akcent 4 3 2 2 4 4 4 2" xfId="6161"/>
    <cellStyle name="20% - akcent 4 3 2 2 4 4 5" xfId="6162"/>
    <cellStyle name="20% - akcent 4 3 2 2 4 5" xfId="6163"/>
    <cellStyle name="20% - akcent 4 3 2 2 4 5 2" xfId="6164"/>
    <cellStyle name="20% - akcent 4 3 2 2 4 5 2 2" xfId="6165"/>
    <cellStyle name="20% - akcent 4 3 2 2 4 5 3" xfId="6166"/>
    <cellStyle name="20% - akcent 4 3 2 2 4 5 3 2" xfId="6167"/>
    <cellStyle name="20% - akcent 4 3 2 2 4 5 4" xfId="6168"/>
    <cellStyle name="20% - akcent 4 3 2 2 4 6" xfId="6169"/>
    <cellStyle name="20% - akcent 4 3 2 2 4 6 2" xfId="6170"/>
    <cellStyle name="20% - akcent 4 3 2 2 4 7" xfId="6171"/>
    <cellStyle name="20% - akcent 4 3 2 2 4 7 2" xfId="6172"/>
    <cellStyle name="20% - akcent 4 3 2 2 4 8" xfId="6173"/>
    <cellStyle name="20% - akcent 4 3 2 2 5" xfId="6174"/>
    <cellStyle name="20% - akcent 4 3 2 2 5 2" xfId="6175"/>
    <cellStyle name="20% - akcent 4 3 2 2 5 2 2" xfId="6176"/>
    <cellStyle name="20% - akcent 4 3 2 2 5 2 2 2" xfId="6177"/>
    <cellStyle name="20% - akcent 4 3 2 2 5 2 2 2 2" xfId="6178"/>
    <cellStyle name="20% - akcent 4 3 2 2 5 2 2 3" xfId="6179"/>
    <cellStyle name="20% - akcent 4 3 2 2 5 2 2 3 2" xfId="6180"/>
    <cellStyle name="20% - akcent 4 3 2 2 5 2 2 4" xfId="6181"/>
    <cellStyle name="20% - akcent 4 3 2 2 5 2 3" xfId="6182"/>
    <cellStyle name="20% - akcent 4 3 2 2 5 2 3 2" xfId="6183"/>
    <cellStyle name="20% - akcent 4 3 2 2 5 2 4" xfId="6184"/>
    <cellStyle name="20% - akcent 4 3 2 2 5 2 4 2" xfId="6185"/>
    <cellStyle name="20% - akcent 4 3 2 2 5 2 5" xfId="6186"/>
    <cellStyle name="20% - akcent 4 3 2 2 5 3" xfId="6187"/>
    <cellStyle name="20% - akcent 4 3 2 2 5 3 2" xfId="6188"/>
    <cellStyle name="20% - akcent 4 3 2 2 5 3 2 2" xfId="6189"/>
    <cellStyle name="20% - akcent 4 3 2 2 5 3 3" xfId="6190"/>
    <cellStyle name="20% - akcent 4 3 2 2 5 3 3 2" xfId="6191"/>
    <cellStyle name="20% - akcent 4 3 2 2 5 3 4" xfId="6192"/>
    <cellStyle name="20% - akcent 4 3 2 2 5 4" xfId="6193"/>
    <cellStyle name="20% - akcent 4 3 2 2 5 4 2" xfId="6194"/>
    <cellStyle name="20% - akcent 4 3 2 2 5 5" xfId="6195"/>
    <cellStyle name="20% - akcent 4 3 2 2 5 5 2" xfId="6196"/>
    <cellStyle name="20% - akcent 4 3 2 2 5 6" xfId="6197"/>
    <cellStyle name="20% - akcent 4 3 2 2 6" xfId="6198"/>
    <cellStyle name="20% - akcent 4 3 2 2 6 2" xfId="6199"/>
    <cellStyle name="20% - akcent 4 3 2 2 6 2 2" xfId="6200"/>
    <cellStyle name="20% - akcent 4 3 2 2 6 2 2 2" xfId="6201"/>
    <cellStyle name="20% - akcent 4 3 2 2 6 2 3" xfId="6202"/>
    <cellStyle name="20% - akcent 4 3 2 2 6 2 3 2" xfId="6203"/>
    <cellStyle name="20% - akcent 4 3 2 2 6 2 4" xfId="6204"/>
    <cellStyle name="20% - akcent 4 3 2 2 6 3" xfId="6205"/>
    <cellStyle name="20% - akcent 4 3 2 2 6 3 2" xfId="6206"/>
    <cellStyle name="20% - akcent 4 3 2 2 6 4" xfId="6207"/>
    <cellStyle name="20% - akcent 4 3 2 2 6 4 2" xfId="6208"/>
    <cellStyle name="20% - akcent 4 3 2 2 6 5" xfId="6209"/>
    <cellStyle name="20% - akcent 4 3 2 2 7" xfId="6210"/>
    <cellStyle name="20% - akcent 4 3 2 2 7 2" xfId="6211"/>
    <cellStyle name="20% - akcent 4 3 2 2 7 2 2" xfId="6212"/>
    <cellStyle name="20% - akcent 4 3 2 2 7 2 2 2" xfId="6213"/>
    <cellStyle name="20% - akcent 4 3 2 2 7 2 3" xfId="6214"/>
    <cellStyle name="20% - akcent 4 3 2 2 7 2 3 2" xfId="6215"/>
    <cellStyle name="20% - akcent 4 3 2 2 7 2 4" xfId="6216"/>
    <cellStyle name="20% - akcent 4 3 2 2 7 3" xfId="6217"/>
    <cellStyle name="20% - akcent 4 3 2 2 7 3 2" xfId="6218"/>
    <cellStyle name="20% - akcent 4 3 2 2 7 4" xfId="6219"/>
    <cellStyle name="20% - akcent 4 3 2 2 7 4 2" xfId="6220"/>
    <cellStyle name="20% - akcent 4 3 2 2 7 5" xfId="6221"/>
    <cellStyle name="20% - akcent 4 3 2 2 8" xfId="6222"/>
    <cellStyle name="20% - akcent 4 3 2 2 8 2" xfId="6223"/>
    <cellStyle name="20% - akcent 4 3 2 2 8 2 2" xfId="6224"/>
    <cellStyle name="20% - akcent 4 3 2 2 8 2 2 2" xfId="6225"/>
    <cellStyle name="20% - akcent 4 3 2 2 8 2 3" xfId="6226"/>
    <cellStyle name="20% - akcent 4 3 2 2 8 2 3 2" xfId="6227"/>
    <cellStyle name="20% - akcent 4 3 2 2 8 2 4" xfId="6228"/>
    <cellStyle name="20% - akcent 4 3 2 2 8 3" xfId="6229"/>
    <cellStyle name="20% - akcent 4 3 2 2 8 3 2" xfId="6230"/>
    <cellStyle name="20% - akcent 4 3 2 2 8 4" xfId="6231"/>
    <cellStyle name="20% - akcent 4 3 2 2 8 4 2" xfId="6232"/>
    <cellStyle name="20% - akcent 4 3 2 2 8 5" xfId="6233"/>
    <cellStyle name="20% - akcent 4 3 2 2 9" xfId="6234"/>
    <cellStyle name="20% - akcent 4 3 2 2 9 2" xfId="6235"/>
    <cellStyle name="20% - akcent 4 3 2 2 9 2 2" xfId="6236"/>
    <cellStyle name="20% - akcent 4 3 2 2 9 3" xfId="6237"/>
    <cellStyle name="20% - akcent 4 3 2 2 9 3 2" xfId="6238"/>
    <cellStyle name="20% - akcent 4 3 2 2 9 4" xfId="6239"/>
    <cellStyle name="20% - akcent 4 3 2 3" xfId="6240"/>
    <cellStyle name="20% - akcent 4 3 2 3 10" xfId="6241"/>
    <cellStyle name="20% - akcent 4 3 2 3 10 2" xfId="6242"/>
    <cellStyle name="20% - akcent 4 3 2 3 11" xfId="6243"/>
    <cellStyle name="20% - akcent 4 3 2 3 2" xfId="6244"/>
    <cellStyle name="20% - akcent 4 3 2 3 2 2" xfId="6245"/>
    <cellStyle name="20% - akcent 4 3 2 3 2 2 2" xfId="6246"/>
    <cellStyle name="20% - akcent 4 3 2 3 2 2 2 2" xfId="6247"/>
    <cellStyle name="20% - akcent 4 3 2 3 2 2 2 2 2" xfId="6248"/>
    <cellStyle name="20% - akcent 4 3 2 3 2 2 2 3" xfId="6249"/>
    <cellStyle name="20% - akcent 4 3 2 3 2 2 2 3 2" xfId="6250"/>
    <cellStyle name="20% - akcent 4 3 2 3 2 2 2 4" xfId="6251"/>
    <cellStyle name="20% - akcent 4 3 2 3 2 2 3" xfId="6252"/>
    <cellStyle name="20% - akcent 4 3 2 3 2 2 3 2" xfId="6253"/>
    <cellStyle name="20% - akcent 4 3 2 3 2 2 4" xfId="6254"/>
    <cellStyle name="20% - akcent 4 3 2 3 2 2 4 2" xfId="6255"/>
    <cellStyle name="20% - akcent 4 3 2 3 2 2 5" xfId="6256"/>
    <cellStyle name="20% - akcent 4 3 2 3 2 3" xfId="6257"/>
    <cellStyle name="20% - akcent 4 3 2 3 2 3 2" xfId="6258"/>
    <cellStyle name="20% - akcent 4 3 2 3 2 3 2 2" xfId="6259"/>
    <cellStyle name="20% - akcent 4 3 2 3 2 3 2 2 2" xfId="6260"/>
    <cellStyle name="20% - akcent 4 3 2 3 2 3 2 3" xfId="6261"/>
    <cellStyle name="20% - akcent 4 3 2 3 2 3 2 3 2" xfId="6262"/>
    <cellStyle name="20% - akcent 4 3 2 3 2 3 2 4" xfId="6263"/>
    <cellStyle name="20% - akcent 4 3 2 3 2 3 3" xfId="6264"/>
    <cellStyle name="20% - akcent 4 3 2 3 2 3 3 2" xfId="6265"/>
    <cellStyle name="20% - akcent 4 3 2 3 2 3 4" xfId="6266"/>
    <cellStyle name="20% - akcent 4 3 2 3 2 3 4 2" xfId="6267"/>
    <cellStyle name="20% - akcent 4 3 2 3 2 3 5" xfId="6268"/>
    <cellStyle name="20% - akcent 4 3 2 3 2 4" xfId="6269"/>
    <cellStyle name="20% - akcent 4 3 2 3 2 4 2" xfId="6270"/>
    <cellStyle name="20% - akcent 4 3 2 3 2 4 2 2" xfId="6271"/>
    <cellStyle name="20% - akcent 4 3 2 3 2 4 2 2 2" xfId="6272"/>
    <cellStyle name="20% - akcent 4 3 2 3 2 4 2 3" xfId="6273"/>
    <cellStyle name="20% - akcent 4 3 2 3 2 4 2 3 2" xfId="6274"/>
    <cellStyle name="20% - akcent 4 3 2 3 2 4 2 4" xfId="6275"/>
    <cellStyle name="20% - akcent 4 3 2 3 2 4 3" xfId="6276"/>
    <cellStyle name="20% - akcent 4 3 2 3 2 4 3 2" xfId="6277"/>
    <cellStyle name="20% - akcent 4 3 2 3 2 4 4" xfId="6278"/>
    <cellStyle name="20% - akcent 4 3 2 3 2 4 4 2" xfId="6279"/>
    <cellStyle name="20% - akcent 4 3 2 3 2 4 5" xfId="6280"/>
    <cellStyle name="20% - akcent 4 3 2 3 2 5" xfId="6281"/>
    <cellStyle name="20% - akcent 4 3 2 3 2 5 2" xfId="6282"/>
    <cellStyle name="20% - akcent 4 3 2 3 2 5 2 2" xfId="6283"/>
    <cellStyle name="20% - akcent 4 3 2 3 2 5 3" xfId="6284"/>
    <cellStyle name="20% - akcent 4 3 2 3 2 5 3 2" xfId="6285"/>
    <cellStyle name="20% - akcent 4 3 2 3 2 5 4" xfId="6286"/>
    <cellStyle name="20% - akcent 4 3 2 3 2 6" xfId="6287"/>
    <cellStyle name="20% - akcent 4 3 2 3 2 6 2" xfId="6288"/>
    <cellStyle name="20% - akcent 4 3 2 3 2 7" xfId="6289"/>
    <cellStyle name="20% - akcent 4 3 2 3 2 7 2" xfId="6290"/>
    <cellStyle name="20% - akcent 4 3 2 3 2 8" xfId="6291"/>
    <cellStyle name="20% - akcent 4 3 2 3 3" xfId="6292"/>
    <cellStyle name="20% - akcent 4 3 2 3 3 2" xfId="6293"/>
    <cellStyle name="20% - akcent 4 3 2 3 3 2 2" xfId="6294"/>
    <cellStyle name="20% - akcent 4 3 2 3 3 2 2 2" xfId="6295"/>
    <cellStyle name="20% - akcent 4 3 2 3 3 2 2 2 2" xfId="6296"/>
    <cellStyle name="20% - akcent 4 3 2 3 3 2 2 3" xfId="6297"/>
    <cellStyle name="20% - akcent 4 3 2 3 3 2 2 3 2" xfId="6298"/>
    <cellStyle name="20% - akcent 4 3 2 3 3 2 2 4" xfId="6299"/>
    <cellStyle name="20% - akcent 4 3 2 3 3 2 3" xfId="6300"/>
    <cellStyle name="20% - akcent 4 3 2 3 3 2 3 2" xfId="6301"/>
    <cellStyle name="20% - akcent 4 3 2 3 3 2 4" xfId="6302"/>
    <cellStyle name="20% - akcent 4 3 2 3 3 2 4 2" xfId="6303"/>
    <cellStyle name="20% - akcent 4 3 2 3 3 2 5" xfId="6304"/>
    <cellStyle name="20% - akcent 4 3 2 3 3 3" xfId="6305"/>
    <cellStyle name="20% - akcent 4 3 2 3 3 3 2" xfId="6306"/>
    <cellStyle name="20% - akcent 4 3 2 3 3 3 2 2" xfId="6307"/>
    <cellStyle name="20% - akcent 4 3 2 3 3 3 2 2 2" xfId="6308"/>
    <cellStyle name="20% - akcent 4 3 2 3 3 3 2 3" xfId="6309"/>
    <cellStyle name="20% - akcent 4 3 2 3 3 3 2 3 2" xfId="6310"/>
    <cellStyle name="20% - akcent 4 3 2 3 3 3 2 4" xfId="6311"/>
    <cellStyle name="20% - akcent 4 3 2 3 3 3 3" xfId="6312"/>
    <cellStyle name="20% - akcent 4 3 2 3 3 3 3 2" xfId="6313"/>
    <cellStyle name="20% - akcent 4 3 2 3 3 3 4" xfId="6314"/>
    <cellStyle name="20% - akcent 4 3 2 3 3 3 4 2" xfId="6315"/>
    <cellStyle name="20% - akcent 4 3 2 3 3 3 5" xfId="6316"/>
    <cellStyle name="20% - akcent 4 3 2 3 3 4" xfId="6317"/>
    <cellStyle name="20% - akcent 4 3 2 3 3 4 2" xfId="6318"/>
    <cellStyle name="20% - akcent 4 3 2 3 3 4 2 2" xfId="6319"/>
    <cellStyle name="20% - akcent 4 3 2 3 3 4 2 2 2" xfId="6320"/>
    <cellStyle name="20% - akcent 4 3 2 3 3 4 2 3" xfId="6321"/>
    <cellStyle name="20% - akcent 4 3 2 3 3 4 2 3 2" xfId="6322"/>
    <cellStyle name="20% - akcent 4 3 2 3 3 4 2 4" xfId="6323"/>
    <cellStyle name="20% - akcent 4 3 2 3 3 4 3" xfId="6324"/>
    <cellStyle name="20% - akcent 4 3 2 3 3 4 3 2" xfId="6325"/>
    <cellStyle name="20% - akcent 4 3 2 3 3 4 4" xfId="6326"/>
    <cellStyle name="20% - akcent 4 3 2 3 3 4 4 2" xfId="6327"/>
    <cellStyle name="20% - akcent 4 3 2 3 3 4 5" xfId="6328"/>
    <cellStyle name="20% - akcent 4 3 2 3 3 5" xfId="6329"/>
    <cellStyle name="20% - akcent 4 3 2 3 3 5 2" xfId="6330"/>
    <cellStyle name="20% - akcent 4 3 2 3 3 5 2 2" xfId="6331"/>
    <cellStyle name="20% - akcent 4 3 2 3 3 5 3" xfId="6332"/>
    <cellStyle name="20% - akcent 4 3 2 3 3 5 3 2" xfId="6333"/>
    <cellStyle name="20% - akcent 4 3 2 3 3 5 4" xfId="6334"/>
    <cellStyle name="20% - akcent 4 3 2 3 3 6" xfId="6335"/>
    <cellStyle name="20% - akcent 4 3 2 3 3 6 2" xfId="6336"/>
    <cellStyle name="20% - akcent 4 3 2 3 3 7" xfId="6337"/>
    <cellStyle name="20% - akcent 4 3 2 3 3 7 2" xfId="6338"/>
    <cellStyle name="20% - akcent 4 3 2 3 3 8" xfId="6339"/>
    <cellStyle name="20% - akcent 4 3 2 3 4" xfId="6340"/>
    <cellStyle name="20% - akcent 4 3 2 3 4 2" xfId="6341"/>
    <cellStyle name="20% - akcent 4 3 2 3 4 2 2" xfId="6342"/>
    <cellStyle name="20% - akcent 4 3 2 3 4 2 2 2" xfId="6343"/>
    <cellStyle name="20% - akcent 4 3 2 3 4 2 2 2 2" xfId="6344"/>
    <cellStyle name="20% - akcent 4 3 2 3 4 2 2 3" xfId="6345"/>
    <cellStyle name="20% - akcent 4 3 2 3 4 2 2 3 2" xfId="6346"/>
    <cellStyle name="20% - akcent 4 3 2 3 4 2 2 4" xfId="6347"/>
    <cellStyle name="20% - akcent 4 3 2 3 4 2 3" xfId="6348"/>
    <cellStyle name="20% - akcent 4 3 2 3 4 2 3 2" xfId="6349"/>
    <cellStyle name="20% - akcent 4 3 2 3 4 2 4" xfId="6350"/>
    <cellStyle name="20% - akcent 4 3 2 3 4 2 4 2" xfId="6351"/>
    <cellStyle name="20% - akcent 4 3 2 3 4 2 5" xfId="6352"/>
    <cellStyle name="20% - akcent 4 3 2 3 4 3" xfId="6353"/>
    <cellStyle name="20% - akcent 4 3 2 3 4 3 2" xfId="6354"/>
    <cellStyle name="20% - akcent 4 3 2 3 4 3 2 2" xfId="6355"/>
    <cellStyle name="20% - akcent 4 3 2 3 4 3 3" xfId="6356"/>
    <cellStyle name="20% - akcent 4 3 2 3 4 3 3 2" xfId="6357"/>
    <cellStyle name="20% - akcent 4 3 2 3 4 3 4" xfId="6358"/>
    <cellStyle name="20% - akcent 4 3 2 3 4 4" xfId="6359"/>
    <cellStyle name="20% - akcent 4 3 2 3 4 4 2" xfId="6360"/>
    <cellStyle name="20% - akcent 4 3 2 3 4 5" xfId="6361"/>
    <cellStyle name="20% - akcent 4 3 2 3 4 5 2" xfId="6362"/>
    <cellStyle name="20% - akcent 4 3 2 3 4 6" xfId="6363"/>
    <cellStyle name="20% - akcent 4 3 2 3 5" xfId="6364"/>
    <cellStyle name="20% - akcent 4 3 2 3 5 2" xfId="6365"/>
    <cellStyle name="20% - akcent 4 3 2 3 5 2 2" xfId="6366"/>
    <cellStyle name="20% - akcent 4 3 2 3 5 2 2 2" xfId="6367"/>
    <cellStyle name="20% - akcent 4 3 2 3 5 2 3" xfId="6368"/>
    <cellStyle name="20% - akcent 4 3 2 3 5 2 3 2" xfId="6369"/>
    <cellStyle name="20% - akcent 4 3 2 3 5 2 4" xfId="6370"/>
    <cellStyle name="20% - akcent 4 3 2 3 5 3" xfId="6371"/>
    <cellStyle name="20% - akcent 4 3 2 3 5 3 2" xfId="6372"/>
    <cellStyle name="20% - akcent 4 3 2 3 5 4" xfId="6373"/>
    <cellStyle name="20% - akcent 4 3 2 3 5 4 2" xfId="6374"/>
    <cellStyle name="20% - akcent 4 3 2 3 5 5" xfId="6375"/>
    <cellStyle name="20% - akcent 4 3 2 3 6" xfId="6376"/>
    <cellStyle name="20% - akcent 4 3 2 3 6 2" xfId="6377"/>
    <cellStyle name="20% - akcent 4 3 2 3 6 2 2" xfId="6378"/>
    <cellStyle name="20% - akcent 4 3 2 3 6 2 2 2" xfId="6379"/>
    <cellStyle name="20% - akcent 4 3 2 3 6 2 3" xfId="6380"/>
    <cellStyle name="20% - akcent 4 3 2 3 6 2 3 2" xfId="6381"/>
    <cellStyle name="20% - akcent 4 3 2 3 6 2 4" xfId="6382"/>
    <cellStyle name="20% - akcent 4 3 2 3 6 3" xfId="6383"/>
    <cellStyle name="20% - akcent 4 3 2 3 6 3 2" xfId="6384"/>
    <cellStyle name="20% - akcent 4 3 2 3 6 4" xfId="6385"/>
    <cellStyle name="20% - akcent 4 3 2 3 6 4 2" xfId="6386"/>
    <cellStyle name="20% - akcent 4 3 2 3 6 5" xfId="6387"/>
    <cellStyle name="20% - akcent 4 3 2 3 7" xfId="6388"/>
    <cellStyle name="20% - akcent 4 3 2 3 7 2" xfId="6389"/>
    <cellStyle name="20% - akcent 4 3 2 3 7 2 2" xfId="6390"/>
    <cellStyle name="20% - akcent 4 3 2 3 7 2 2 2" xfId="6391"/>
    <cellStyle name="20% - akcent 4 3 2 3 7 2 3" xfId="6392"/>
    <cellStyle name="20% - akcent 4 3 2 3 7 2 3 2" xfId="6393"/>
    <cellStyle name="20% - akcent 4 3 2 3 7 2 4" xfId="6394"/>
    <cellStyle name="20% - akcent 4 3 2 3 7 3" xfId="6395"/>
    <cellStyle name="20% - akcent 4 3 2 3 7 3 2" xfId="6396"/>
    <cellStyle name="20% - akcent 4 3 2 3 7 4" xfId="6397"/>
    <cellStyle name="20% - akcent 4 3 2 3 7 4 2" xfId="6398"/>
    <cellStyle name="20% - akcent 4 3 2 3 7 5" xfId="6399"/>
    <cellStyle name="20% - akcent 4 3 2 3 8" xfId="6400"/>
    <cellStyle name="20% - akcent 4 3 2 3 8 2" xfId="6401"/>
    <cellStyle name="20% - akcent 4 3 2 3 8 2 2" xfId="6402"/>
    <cellStyle name="20% - akcent 4 3 2 3 8 3" xfId="6403"/>
    <cellStyle name="20% - akcent 4 3 2 3 8 3 2" xfId="6404"/>
    <cellStyle name="20% - akcent 4 3 2 3 8 4" xfId="6405"/>
    <cellStyle name="20% - akcent 4 3 2 3 9" xfId="6406"/>
    <cellStyle name="20% - akcent 4 3 2 3 9 2" xfId="6407"/>
    <cellStyle name="20% - akcent 4 3 2 4" xfId="6408"/>
    <cellStyle name="20% - akcent 4 3 2 4 10" xfId="6409"/>
    <cellStyle name="20% - akcent 4 3 2 4 2" xfId="6410"/>
    <cellStyle name="20% - akcent 4 3 2 4 2 2" xfId="6411"/>
    <cellStyle name="20% - akcent 4 3 2 4 2 2 2" xfId="6412"/>
    <cellStyle name="20% - akcent 4 3 2 4 2 2 2 2" xfId="6413"/>
    <cellStyle name="20% - akcent 4 3 2 4 2 2 2 2 2" xfId="6414"/>
    <cellStyle name="20% - akcent 4 3 2 4 2 2 2 3" xfId="6415"/>
    <cellStyle name="20% - akcent 4 3 2 4 2 2 2 3 2" xfId="6416"/>
    <cellStyle name="20% - akcent 4 3 2 4 2 2 2 4" xfId="6417"/>
    <cellStyle name="20% - akcent 4 3 2 4 2 2 3" xfId="6418"/>
    <cellStyle name="20% - akcent 4 3 2 4 2 2 3 2" xfId="6419"/>
    <cellStyle name="20% - akcent 4 3 2 4 2 2 4" xfId="6420"/>
    <cellStyle name="20% - akcent 4 3 2 4 2 2 4 2" xfId="6421"/>
    <cellStyle name="20% - akcent 4 3 2 4 2 2 5" xfId="6422"/>
    <cellStyle name="20% - akcent 4 3 2 4 2 3" xfId="6423"/>
    <cellStyle name="20% - akcent 4 3 2 4 2 3 2" xfId="6424"/>
    <cellStyle name="20% - akcent 4 3 2 4 2 3 2 2" xfId="6425"/>
    <cellStyle name="20% - akcent 4 3 2 4 2 3 2 2 2" xfId="6426"/>
    <cellStyle name="20% - akcent 4 3 2 4 2 3 2 3" xfId="6427"/>
    <cellStyle name="20% - akcent 4 3 2 4 2 3 2 3 2" xfId="6428"/>
    <cellStyle name="20% - akcent 4 3 2 4 2 3 2 4" xfId="6429"/>
    <cellStyle name="20% - akcent 4 3 2 4 2 3 3" xfId="6430"/>
    <cellStyle name="20% - akcent 4 3 2 4 2 3 3 2" xfId="6431"/>
    <cellStyle name="20% - akcent 4 3 2 4 2 3 4" xfId="6432"/>
    <cellStyle name="20% - akcent 4 3 2 4 2 3 4 2" xfId="6433"/>
    <cellStyle name="20% - akcent 4 3 2 4 2 3 5" xfId="6434"/>
    <cellStyle name="20% - akcent 4 3 2 4 2 4" xfId="6435"/>
    <cellStyle name="20% - akcent 4 3 2 4 2 4 2" xfId="6436"/>
    <cellStyle name="20% - akcent 4 3 2 4 2 4 2 2" xfId="6437"/>
    <cellStyle name="20% - akcent 4 3 2 4 2 4 2 2 2" xfId="6438"/>
    <cellStyle name="20% - akcent 4 3 2 4 2 4 2 3" xfId="6439"/>
    <cellStyle name="20% - akcent 4 3 2 4 2 4 2 3 2" xfId="6440"/>
    <cellStyle name="20% - akcent 4 3 2 4 2 4 2 4" xfId="6441"/>
    <cellStyle name="20% - akcent 4 3 2 4 2 4 3" xfId="6442"/>
    <cellStyle name="20% - akcent 4 3 2 4 2 4 3 2" xfId="6443"/>
    <cellStyle name="20% - akcent 4 3 2 4 2 4 4" xfId="6444"/>
    <cellStyle name="20% - akcent 4 3 2 4 2 4 4 2" xfId="6445"/>
    <cellStyle name="20% - akcent 4 3 2 4 2 4 5" xfId="6446"/>
    <cellStyle name="20% - akcent 4 3 2 4 2 5" xfId="6447"/>
    <cellStyle name="20% - akcent 4 3 2 4 2 5 2" xfId="6448"/>
    <cellStyle name="20% - akcent 4 3 2 4 2 5 2 2" xfId="6449"/>
    <cellStyle name="20% - akcent 4 3 2 4 2 5 3" xfId="6450"/>
    <cellStyle name="20% - akcent 4 3 2 4 2 5 3 2" xfId="6451"/>
    <cellStyle name="20% - akcent 4 3 2 4 2 5 4" xfId="6452"/>
    <cellStyle name="20% - akcent 4 3 2 4 2 6" xfId="6453"/>
    <cellStyle name="20% - akcent 4 3 2 4 2 6 2" xfId="6454"/>
    <cellStyle name="20% - akcent 4 3 2 4 2 7" xfId="6455"/>
    <cellStyle name="20% - akcent 4 3 2 4 2 7 2" xfId="6456"/>
    <cellStyle name="20% - akcent 4 3 2 4 2 8" xfId="6457"/>
    <cellStyle name="20% - akcent 4 3 2 4 3" xfId="6458"/>
    <cellStyle name="20% - akcent 4 3 2 4 3 2" xfId="6459"/>
    <cellStyle name="20% - akcent 4 3 2 4 3 2 2" xfId="6460"/>
    <cellStyle name="20% - akcent 4 3 2 4 3 2 2 2" xfId="6461"/>
    <cellStyle name="20% - akcent 4 3 2 4 3 2 2 2 2" xfId="6462"/>
    <cellStyle name="20% - akcent 4 3 2 4 3 2 2 3" xfId="6463"/>
    <cellStyle name="20% - akcent 4 3 2 4 3 2 2 3 2" xfId="6464"/>
    <cellStyle name="20% - akcent 4 3 2 4 3 2 2 4" xfId="6465"/>
    <cellStyle name="20% - akcent 4 3 2 4 3 2 3" xfId="6466"/>
    <cellStyle name="20% - akcent 4 3 2 4 3 2 3 2" xfId="6467"/>
    <cellStyle name="20% - akcent 4 3 2 4 3 2 4" xfId="6468"/>
    <cellStyle name="20% - akcent 4 3 2 4 3 2 4 2" xfId="6469"/>
    <cellStyle name="20% - akcent 4 3 2 4 3 2 5" xfId="6470"/>
    <cellStyle name="20% - akcent 4 3 2 4 3 3" xfId="6471"/>
    <cellStyle name="20% - akcent 4 3 2 4 3 3 2" xfId="6472"/>
    <cellStyle name="20% - akcent 4 3 2 4 3 3 2 2" xfId="6473"/>
    <cellStyle name="20% - akcent 4 3 2 4 3 3 2 2 2" xfId="6474"/>
    <cellStyle name="20% - akcent 4 3 2 4 3 3 2 3" xfId="6475"/>
    <cellStyle name="20% - akcent 4 3 2 4 3 3 2 3 2" xfId="6476"/>
    <cellStyle name="20% - akcent 4 3 2 4 3 3 2 4" xfId="6477"/>
    <cellStyle name="20% - akcent 4 3 2 4 3 3 3" xfId="6478"/>
    <cellStyle name="20% - akcent 4 3 2 4 3 3 3 2" xfId="6479"/>
    <cellStyle name="20% - akcent 4 3 2 4 3 3 4" xfId="6480"/>
    <cellStyle name="20% - akcent 4 3 2 4 3 3 4 2" xfId="6481"/>
    <cellStyle name="20% - akcent 4 3 2 4 3 3 5" xfId="6482"/>
    <cellStyle name="20% - akcent 4 3 2 4 3 4" xfId="6483"/>
    <cellStyle name="20% - akcent 4 3 2 4 3 4 2" xfId="6484"/>
    <cellStyle name="20% - akcent 4 3 2 4 3 4 2 2" xfId="6485"/>
    <cellStyle name="20% - akcent 4 3 2 4 3 4 2 2 2" xfId="6486"/>
    <cellStyle name="20% - akcent 4 3 2 4 3 4 2 3" xfId="6487"/>
    <cellStyle name="20% - akcent 4 3 2 4 3 4 2 3 2" xfId="6488"/>
    <cellStyle name="20% - akcent 4 3 2 4 3 4 2 4" xfId="6489"/>
    <cellStyle name="20% - akcent 4 3 2 4 3 4 3" xfId="6490"/>
    <cellStyle name="20% - akcent 4 3 2 4 3 4 3 2" xfId="6491"/>
    <cellStyle name="20% - akcent 4 3 2 4 3 4 4" xfId="6492"/>
    <cellStyle name="20% - akcent 4 3 2 4 3 4 4 2" xfId="6493"/>
    <cellStyle name="20% - akcent 4 3 2 4 3 4 5" xfId="6494"/>
    <cellStyle name="20% - akcent 4 3 2 4 3 5" xfId="6495"/>
    <cellStyle name="20% - akcent 4 3 2 4 3 5 2" xfId="6496"/>
    <cellStyle name="20% - akcent 4 3 2 4 3 5 2 2" xfId="6497"/>
    <cellStyle name="20% - akcent 4 3 2 4 3 5 3" xfId="6498"/>
    <cellStyle name="20% - akcent 4 3 2 4 3 5 3 2" xfId="6499"/>
    <cellStyle name="20% - akcent 4 3 2 4 3 5 4" xfId="6500"/>
    <cellStyle name="20% - akcent 4 3 2 4 3 6" xfId="6501"/>
    <cellStyle name="20% - akcent 4 3 2 4 3 6 2" xfId="6502"/>
    <cellStyle name="20% - akcent 4 3 2 4 3 7" xfId="6503"/>
    <cellStyle name="20% - akcent 4 3 2 4 3 7 2" xfId="6504"/>
    <cellStyle name="20% - akcent 4 3 2 4 3 8" xfId="6505"/>
    <cellStyle name="20% - akcent 4 3 2 4 4" xfId="6506"/>
    <cellStyle name="20% - akcent 4 3 2 4 4 2" xfId="6507"/>
    <cellStyle name="20% - akcent 4 3 2 4 4 2 2" xfId="6508"/>
    <cellStyle name="20% - akcent 4 3 2 4 4 2 2 2" xfId="6509"/>
    <cellStyle name="20% - akcent 4 3 2 4 4 2 3" xfId="6510"/>
    <cellStyle name="20% - akcent 4 3 2 4 4 2 3 2" xfId="6511"/>
    <cellStyle name="20% - akcent 4 3 2 4 4 2 4" xfId="6512"/>
    <cellStyle name="20% - akcent 4 3 2 4 4 3" xfId="6513"/>
    <cellStyle name="20% - akcent 4 3 2 4 4 3 2" xfId="6514"/>
    <cellStyle name="20% - akcent 4 3 2 4 4 4" xfId="6515"/>
    <cellStyle name="20% - akcent 4 3 2 4 4 4 2" xfId="6516"/>
    <cellStyle name="20% - akcent 4 3 2 4 4 5" xfId="6517"/>
    <cellStyle name="20% - akcent 4 3 2 4 5" xfId="6518"/>
    <cellStyle name="20% - akcent 4 3 2 4 5 2" xfId="6519"/>
    <cellStyle name="20% - akcent 4 3 2 4 5 2 2" xfId="6520"/>
    <cellStyle name="20% - akcent 4 3 2 4 5 2 2 2" xfId="6521"/>
    <cellStyle name="20% - akcent 4 3 2 4 5 2 3" xfId="6522"/>
    <cellStyle name="20% - akcent 4 3 2 4 5 2 3 2" xfId="6523"/>
    <cellStyle name="20% - akcent 4 3 2 4 5 2 4" xfId="6524"/>
    <cellStyle name="20% - akcent 4 3 2 4 5 3" xfId="6525"/>
    <cellStyle name="20% - akcent 4 3 2 4 5 3 2" xfId="6526"/>
    <cellStyle name="20% - akcent 4 3 2 4 5 4" xfId="6527"/>
    <cellStyle name="20% - akcent 4 3 2 4 5 4 2" xfId="6528"/>
    <cellStyle name="20% - akcent 4 3 2 4 5 5" xfId="6529"/>
    <cellStyle name="20% - akcent 4 3 2 4 6" xfId="6530"/>
    <cellStyle name="20% - akcent 4 3 2 4 6 2" xfId="6531"/>
    <cellStyle name="20% - akcent 4 3 2 4 6 2 2" xfId="6532"/>
    <cellStyle name="20% - akcent 4 3 2 4 6 2 2 2" xfId="6533"/>
    <cellStyle name="20% - akcent 4 3 2 4 6 2 3" xfId="6534"/>
    <cellStyle name="20% - akcent 4 3 2 4 6 2 3 2" xfId="6535"/>
    <cellStyle name="20% - akcent 4 3 2 4 6 2 4" xfId="6536"/>
    <cellStyle name="20% - akcent 4 3 2 4 6 3" xfId="6537"/>
    <cellStyle name="20% - akcent 4 3 2 4 6 3 2" xfId="6538"/>
    <cellStyle name="20% - akcent 4 3 2 4 6 4" xfId="6539"/>
    <cellStyle name="20% - akcent 4 3 2 4 6 4 2" xfId="6540"/>
    <cellStyle name="20% - akcent 4 3 2 4 6 5" xfId="6541"/>
    <cellStyle name="20% - akcent 4 3 2 4 7" xfId="6542"/>
    <cellStyle name="20% - akcent 4 3 2 4 7 2" xfId="6543"/>
    <cellStyle name="20% - akcent 4 3 2 4 7 2 2" xfId="6544"/>
    <cellStyle name="20% - akcent 4 3 2 4 7 3" xfId="6545"/>
    <cellStyle name="20% - akcent 4 3 2 4 7 3 2" xfId="6546"/>
    <cellStyle name="20% - akcent 4 3 2 4 7 4" xfId="6547"/>
    <cellStyle name="20% - akcent 4 3 2 4 8" xfId="6548"/>
    <cellStyle name="20% - akcent 4 3 2 4 8 2" xfId="6549"/>
    <cellStyle name="20% - akcent 4 3 2 4 9" xfId="6550"/>
    <cellStyle name="20% - akcent 4 3 2 4 9 2" xfId="6551"/>
    <cellStyle name="20% - akcent 4 3 2 5" xfId="6552"/>
    <cellStyle name="20% - akcent 4 3 2 5 2" xfId="6553"/>
    <cellStyle name="20% - akcent 4 3 2 5 2 2" xfId="6554"/>
    <cellStyle name="20% - akcent 4 3 2 5 2 2 2" xfId="6555"/>
    <cellStyle name="20% - akcent 4 3 2 5 2 2 2 2" xfId="6556"/>
    <cellStyle name="20% - akcent 4 3 2 5 2 2 3" xfId="6557"/>
    <cellStyle name="20% - akcent 4 3 2 5 2 2 3 2" xfId="6558"/>
    <cellStyle name="20% - akcent 4 3 2 5 2 2 4" xfId="6559"/>
    <cellStyle name="20% - akcent 4 3 2 5 2 3" xfId="6560"/>
    <cellStyle name="20% - akcent 4 3 2 5 2 3 2" xfId="6561"/>
    <cellStyle name="20% - akcent 4 3 2 5 2 4" xfId="6562"/>
    <cellStyle name="20% - akcent 4 3 2 5 2 4 2" xfId="6563"/>
    <cellStyle name="20% - akcent 4 3 2 5 2 5" xfId="6564"/>
    <cellStyle name="20% - akcent 4 3 2 5 3" xfId="6565"/>
    <cellStyle name="20% - akcent 4 3 2 5 3 2" xfId="6566"/>
    <cellStyle name="20% - akcent 4 3 2 5 3 2 2" xfId="6567"/>
    <cellStyle name="20% - akcent 4 3 2 5 3 2 2 2" xfId="6568"/>
    <cellStyle name="20% - akcent 4 3 2 5 3 2 3" xfId="6569"/>
    <cellStyle name="20% - akcent 4 3 2 5 3 2 3 2" xfId="6570"/>
    <cellStyle name="20% - akcent 4 3 2 5 3 2 4" xfId="6571"/>
    <cellStyle name="20% - akcent 4 3 2 5 3 3" xfId="6572"/>
    <cellStyle name="20% - akcent 4 3 2 5 3 3 2" xfId="6573"/>
    <cellStyle name="20% - akcent 4 3 2 5 3 4" xfId="6574"/>
    <cellStyle name="20% - akcent 4 3 2 5 3 4 2" xfId="6575"/>
    <cellStyle name="20% - akcent 4 3 2 5 3 5" xfId="6576"/>
    <cellStyle name="20% - akcent 4 3 2 5 4" xfId="6577"/>
    <cellStyle name="20% - akcent 4 3 2 5 4 2" xfId="6578"/>
    <cellStyle name="20% - akcent 4 3 2 5 4 2 2" xfId="6579"/>
    <cellStyle name="20% - akcent 4 3 2 5 4 2 2 2" xfId="6580"/>
    <cellStyle name="20% - akcent 4 3 2 5 4 2 3" xfId="6581"/>
    <cellStyle name="20% - akcent 4 3 2 5 4 2 3 2" xfId="6582"/>
    <cellStyle name="20% - akcent 4 3 2 5 4 2 4" xfId="6583"/>
    <cellStyle name="20% - akcent 4 3 2 5 4 3" xfId="6584"/>
    <cellStyle name="20% - akcent 4 3 2 5 4 3 2" xfId="6585"/>
    <cellStyle name="20% - akcent 4 3 2 5 4 4" xfId="6586"/>
    <cellStyle name="20% - akcent 4 3 2 5 4 4 2" xfId="6587"/>
    <cellStyle name="20% - akcent 4 3 2 5 4 5" xfId="6588"/>
    <cellStyle name="20% - akcent 4 3 2 5 5" xfId="6589"/>
    <cellStyle name="20% - akcent 4 3 2 5 5 2" xfId="6590"/>
    <cellStyle name="20% - akcent 4 3 2 5 5 2 2" xfId="6591"/>
    <cellStyle name="20% - akcent 4 3 2 5 5 3" xfId="6592"/>
    <cellStyle name="20% - akcent 4 3 2 5 5 3 2" xfId="6593"/>
    <cellStyle name="20% - akcent 4 3 2 5 5 4" xfId="6594"/>
    <cellStyle name="20% - akcent 4 3 2 5 6" xfId="6595"/>
    <cellStyle name="20% - akcent 4 3 2 5 6 2" xfId="6596"/>
    <cellStyle name="20% - akcent 4 3 2 5 7" xfId="6597"/>
    <cellStyle name="20% - akcent 4 3 2 5 7 2" xfId="6598"/>
    <cellStyle name="20% - akcent 4 3 2 5 8" xfId="6599"/>
    <cellStyle name="20% - akcent 4 3 2 6" xfId="6600"/>
    <cellStyle name="20% - akcent 4 3 2 6 2" xfId="6601"/>
    <cellStyle name="20% - akcent 4 3 2 6 2 2" xfId="6602"/>
    <cellStyle name="20% - akcent 4 3 2 6 2 2 2" xfId="6603"/>
    <cellStyle name="20% - akcent 4 3 2 6 2 2 2 2" xfId="6604"/>
    <cellStyle name="20% - akcent 4 3 2 6 2 2 3" xfId="6605"/>
    <cellStyle name="20% - akcent 4 3 2 6 2 2 3 2" xfId="6606"/>
    <cellStyle name="20% - akcent 4 3 2 6 2 2 4" xfId="6607"/>
    <cellStyle name="20% - akcent 4 3 2 6 2 3" xfId="6608"/>
    <cellStyle name="20% - akcent 4 3 2 6 2 3 2" xfId="6609"/>
    <cellStyle name="20% - akcent 4 3 2 6 2 4" xfId="6610"/>
    <cellStyle name="20% - akcent 4 3 2 6 2 4 2" xfId="6611"/>
    <cellStyle name="20% - akcent 4 3 2 6 2 5" xfId="6612"/>
    <cellStyle name="20% - akcent 4 3 2 6 3" xfId="6613"/>
    <cellStyle name="20% - akcent 4 3 2 6 3 2" xfId="6614"/>
    <cellStyle name="20% - akcent 4 3 2 6 3 2 2" xfId="6615"/>
    <cellStyle name="20% - akcent 4 3 2 6 3 2 2 2" xfId="6616"/>
    <cellStyle name="20% - akcent 4 3 2 6 3 2 3" xfId="6617"/>
    <cellStyle name="20% - akcent 4 3 2 6 3 2 3 2" xfId="6618"/>
    <cellStyle name="20% - akcent 4 3 2 6 3 2 4" xfId="6619"/>
    <cellStyle name="20% - akcent 4 3 2 6 3 3" xfId="6620"/>
    <cellStyle name="20% - akcent 4 3 2 6 3 3 2" xfId="6621"/>
    <cellStyle name="20% - akcent 4 3 2 6 3 4" xfId="6622"/>
    <cellStyle name="20% - akcent 4 3 2 6 3 4 2" xfId="6623"/>
    <cellStyle name="20% - akcent 4 3 2 6 3 5" xfId="6624"/>
    <cellStyle name="20% - akcent 4 3 2 6 4" xfId="6625"/>
    <cellStyle name="20% - akcent 4 3 2 6 4 2" xfId="6626"/>
    <cellStyle name="20% - akcent 4 3 2 6 4 2 2" xfId="6627"/>
    <cellStyle name="20% - akcent 4 3 2 6 4 2 2 2" xfId="6628"/>
    <cellStyle name="20% - akcent 4 3 2 6 4 2 3" xfId="6629"/>
    <cellStyle name="20% - akcent 4 3 2 6 4 2 3 2" xfId="6630"/>
    <cellStyle name="20% - akcent 4 3 2 6 4 2 4" xfId="6631"/>
    <cellStyle name="20% - akcent 4 3 2 6 4 3" xfId="6632"/>
    <cellStyle name="20% - akcent 4 3 2 6 4 3 2" xfId="6633"/>
    <cellStyle name="20% - akcent 4 3 2 6 4 4" xfId="6634"/>
    <cellStyle name="20% - akcent 4 3 2 6 4 4 2" xfId="6635"/>
    <cellStyle name="20% - akcent 4 3 2 6 4 5" xfId="6636"/>
    <cellStyle name="20% - akcent 4 3 2 6 5" xfId="6637"/>
    <cellStyle name="20% - akcent 4 3 2 6 5 2" xfId="6638"/>
    <cellStyle name="20% - akcent 4 3 2 6 5 2 2" xfId="6639"/>
    <cellStyle name="20% - akcent 4 3 2 6 5 3" xfId="6640"/>
    <cellStyle name="20% - akcent 4 3 2 6 5 3 2" xfId="6641"/>
    <cellStyle name="20% - akcent 4 3 2 6 5 4" xfId="6642"/>
    <cellStyle name="20% - akcent 4 3 2 6 6" xfId="6643"/>
    <cellStyle name="20% - akcent 4 3 2 6 6 2" xfId="6644"/>
    <cellStyle name="20% - akcent 4 3 2 6 7" xfId="6645"/>
    <cellStyle name="20% - akcent 4 3 2 6 7 2" xfId="6646"/>
    <cellStyle name="20% - akcent 4 3 2 6 8" xfId="6647"/>
    <cellStyle name="20% - akcent 4 3 2 7" xfId="6648"/>
    <cellStyle name="20% - akcent 4 3 2 7 2" xfId="6649"/>
    <cellStyle name="20% - akcent 4 3 2 7 2 2" xfId="6650"/>
    <cellStyle name="20% - akcent 4 3 2 7 2 2 2" xfId="6651"/>
    <cellStyle name="20% - akcent 4 3 2 7 2 2 2 2" xfId="6652"/>
    <cellStyle name="20% - akcent 4 3 2 7 2 2 3" xfId="6653"/>
    <cellStyle name="20% - akcent 4 3 2 7 2 2 3 2" xfId="6654"/>
    <cellStyle name="20% - akcent 4 3 2 7 2 2 4" xfId="6655"/>
    <cellStyle name="20% - akcent 4 3 2 7 2 3" xfId="6656"/>
    <cellStyle name="20% - akcent 4 3 2 7 2 3 2" xfId="6657"/>
    <cellStyle name="20% - akcent 4 3 2 7 2 4" xfId="6658"/>
    <cellStyle name="20% - akcent 4 3 2 7 2 4 2" xfId="6659"/>
    <cellStyle name="20% - akcent 4 3 2 7 2 5" xfId="6660"/>
    <cellStyle name="20% - akcent 4 3 2 7 3" xfId="6661"/>
    <cellStyle name="20% - akcent 4 3 2 7 3 2" xfId="6662"/>
    <cellStyle name="20% - akcent 4 3 2 7 3 2 2" xfId="6663"/>
    <cellStyle name="20% - akcent 4 3 2 7 3 3" xfId="6664"/>
    <cellStyle name="20% - akcent 4 3 2 7 3 3 2" xfId="6665"/>
    <cellStyle name="20% - akcent 4 3 2 7 3 4" xfId="6666"/>
    <cellStyle name="20% - akcent 4 3 2 7 4" xfId="6667"/>
    <cellStyle name="20% - akcent 4 3 2 7 4 2" xfId="6668"/>
    <cellStyle name="20% - akcent 4 3 2 7 5" xfId="6669"/>
    <cellStyle name="20% - akcent 4 3 2 7 5 2" xfId="6670"/>
    <cellStyle name="20% - akcent 4 3 2 7 6" xfId="6671"/>
    <cellStyle name="20% - akcent 4 3 2 8" xfId="6672"/>
    <cellStyle name="20% - akcent 4 3 2 8 2" xfId="6673"/>
    <cellStyle name="20% - akcent 4 3 2 8 2 2" xfId="6674"/>
    <cellStyle name="20% - akcent 4 3 2 8 2 2 2" xfId="6675"/>
    <cellStyle name="20% - akcent 4 3 2 8 2 3" xfId="6676"/>
    <cellStyle name="20% - akcent 4 3 2 8 2 3 2" xfId="6677"/>
    <cellStyle name="20% - akcent 4 3 2 8 2 4" xfId="6678"/>
    <cellStyle name="20% - akcent 4 3 2 8 3" xfId="6679"/>
    <cellStyle name="20% - akcent 4 3 2 8 3 2" xfId="6680"/>
    <cellStyle name="20% - akcent 4 3 2 8 4" xfId="6681"/>
    <cellStyle name="20% - akcent 4 3 2 8 4 2" xfId="6682"/>
    <cellStyle name="20% - akcent 4 3 2 8 5" xfId="6683"/>
    <cellStyle name="20% - akcent 4 3 2 9" xfId="6684"/>
    <cellStyle name="20% - akcent 4 3 2 9 2" xfId="6685"/>
    <cellStyle name="20% - akcent 4 3 2 9 2 2" xfId="6686"/>
    <cellStyle name="20% - akcent 4 3 2 9 2 2 2" xfId="6687"/>
    <cellStyle name="20% - akcent 4 3 2 9 2 3" xfId="6688"/>
    <cellStyle name="20% - akcent 4 3 2 9 2 3 2" xfId="6689"/>
    <cellStyle name="20% - akcent 4 3 2 9 2 4" xfId="6690"/>
    <cellStyle name="20% - akcent 4 3 2 9 3" xfId="6691"/>
    <cellStyle name="20% - akcent 4 3 2 9 3 2" xfId="6692"/>
    <cellStyle name="20% - akcent 4 3 2 9 4" xfId="6693"/>
    <cellStyle name="20% - akcent 4 3 2 9 4 2" xfId="6694"/>
    <cellStyle name="20% - akcent 4 3 2 9 5" xfId="6695"/>
    <cellStyle name="20% - akcent 4 3 20" xfId="22010"/>
    <cellStyle name="20% - akcent 4 3 3" xfId="6696"/>
    <cellStyle name="20% - akcent 4 3 3 10" xfId="6697"/>
    <cellStyle name="20% - akcent 4 3 3 10 2" xfId="6698"/>
    <cellStyle name="20% - akcent 4 3 3 11" xfId="6699"/>
    <cellStyle name="20% - akcent 4 3 3 11 2" xfId="6700"/>
    <cellStyle name="20% - akcent 4 3 3 12" xfId="6701"/>
    <cellStyle name="20% - akcent 4 3 3 2" xfId="6702"/>
    <cellStyle name="20% - akcent 4 3 3 2 10" xfId="6703"/>
    <cellStyle name="20% - akcent 4 3 3 2 10 2" xfId="6704"/>
    <cellStyle name="20% - akcent 4 3 3 2 11" xfId="6705"/>
    <cellStyle name="20% - akcent 4 3 3 2 2" xfId="6706"/>
    <cellStyle name="20% - akcent 4 3 3 2 2 2" xfId="6707"/>
    <cellStyle name="20% - akcent 4 3 3 2 2 2 2" xfId="6708"/>
    <cellStyle name="20% - akcent 4 3 3 2 2 2 2 2" xfId="6709"/>
    <cellStyle name="20% - akcent 4 3 3 2 2 2 2 2 2" xfId="6710"/>
    <cellStyle name="20% - akcent 4 3 3 2 2 2 2 3" xfId="6711"/>
    <cellStyle name="20% - akcent 4 3 3 2 2 2 2 3 2" xfId="6712"/>
    <cellStyle name="20% - akcent 4 3 3 2 2 2 2 4" xfId="6713"/>
    <cellStyle name="20% - akcent 4 3 3 2 2 2 3" xfId="6714"/>
    <cellStyle name="20% - akcent 4 3 3 2 2 2 3 2" xfId="6715"/>
    <cellStyle name="20% - akcent 4 3 3 2 2 2 4" xfId="6716"/>
    <cellStyle name="20% - akcent 4 3 3 2 2 2 4 2" xfId="6717"/>
    <cellStyle name="20% - akcent 4 3 3 2 2 2 5" xfId="6718"/>
    <cellStyle name="20% - akcent 4 3 3 2 2 3" xfId="6719"/>
    <cellStyle name="20% - akcent 4 3 3 2 2 3 2" xfId="6720"/>
    <cellStyle name="20% - akcent 4 3 3 2 2 3 2 2" xfId="6721"/>
    <cellStyle name="20% - akcent 4 3 3 2 2 3 2 2 2" xfId="6722"/>
    <cellStyle name="20% - akcent 4 3 3 2 2 3 2 3" xfId="6723"/>
    <cellStyle name="20% - akcent 4 3 3 2 2 3 2 3 2" xfId="6724"/>
    <cellStyle name="20% - akcent 4 3 3 2 2 3 2 4" xfId="6725"/>
    <cellStyle name="20% - akcent 4 3 3 2 2 3 3" xfId="6726"/>
    <cellStyle name="20% - akcent 4 3 3 2 2 3 3 2" xfId="6727"/>
    <cellStyle name="20% - akcent 4 3 3 2 2 3 4" xfId="6728"/>
    <cellStyle name="20% - akcent 4 3 3 2 2 3 4 2" xfId="6729"/>
    <cellStyle name="20% - akcent 4 3 3 2 2 3 5" xfId="6730"/>
    <cellStyle name="20% - akcent 4 3 3 2 2 4" xfId="6731"/>
    <cellStyle name="20% - akcent 4 3 3 2 2 4 2" xfId="6732"/>
    <cellStyle name="20% - akcent 4 3 3 2 2 4 2 2" xfId="6733"/>
    <cellStyle name="20% - akcent 4 3 3 2 2 4 2 2 2" xfId="6734"/>
    <cellStyle name="20% - akcent 4 3 3 2 2 4 2 3" xfId="6735"/>
    <cellStyle name="20% - akcent 4 3 3 2 2 4 2 3 2" xfId="6736"/>
    <cellStyle name="20% - akcent 4 3 3 2 2 4 2 4" xfId="6737"/>
    <cellStyle name="20% - akcent 4 3 3 2 2 4 3" xfId="6738"/>
    <cellStyle name="20% - akcent 4 3 3 2 2 4 3 2" xfId="6739"/>
    <cellStyle name="20% - akcent 4 3 3 2 2 4 4" xfId="6740"/>
    <cellStyle name="20% - akcent 4 3 3 2 2 4 4 2" xfId="6741"/>
    <cellStyle name="20% - akcent 4 3 3 2 2 4 5" xfId="6742"/>
    <cellStyle name="20% - akcent 4 3 3 2 2 5" xfId="6743"/>
    <cellStyle name="20% - akcent 4 3 3 2 2 5 2" xfId="6744"/>
    <cellStyle name="20% - akcent 4 3 3 2 2 5 2 2" xfId="6745"/>
    <cellStyle name="20% - akcent 4 3 3 2 2 5 3" xfId="6746"/>
    <cellStyle name="20% - akcent 4 3 3 2 2 5 3 2" xfId="6747"/>
    <cellStyle name="20% - akcent 4 3 3 2 2 5 4" xfId="6748"/>
    <cellStyle name="20% - akcent 4 3 3 2 2 6" xfId="6749"/>
    <cellStyle name="20% - akcent 4 3 3 2 2 6 2" xfId="6750"/>
    <cellStyle name="20% - akcent 4 3 3 2 2 7" xfId="6751"/>
    <cellStyle name="20% - akcent 4 3 3 2 2 7 2" xfId="6752"/>
    <cellStyle name="20% - akcent 4 3 3 2 2 8" xfId="6753"/>
    <cellStyle name="20% - akcent 4 3 3 2 3" xfId="6754"/>
    <cellStyle name="20% - akcent 4 3 3 2 3 2" xfId="6755"/>
    <cellStyle name="20% - akcent 4 3 3 2 3 2 2" xfId="6756"/>
    <cellStyle name="20% - akcent 4 3 3 2 3 2 2 2" xfId="6757"/>
    <cellStyle name="20% - akcent 4 3 3 2 3 2 2 2 2" xfId="6758"/>
    <cellStyle name="20% - akcent 4 3 3 2 3 2 2 3" xfId="6759"/>
    <cellStyle name="20% - akcent 4 3 3 2 3 2 2 3 2" xfId="6760"/>
    <cellStyle name="20% - akcent 4 3 3 2 3 2 2 4" xfId="6761"/>
    <cellStyle name="20% - akcent 4 3 3 2 3 2 3" xfId="6762"/>
    <cellStyle name="20% - akcent 4 3 3 2 3 2 3 2" xfId="6763"/>
    <cellStyle name="20% - akcent 4 3 3 2 3 2 4" xfId="6764"/>
    <cellStyle name="20% - akcent 4 3 3 2 3 2 4 2" xfId="6765"/>
    <cellStyle name="20% - akcent 4 3 3 2 3 2 5" xfId="6766"/>
    <cellStyle name="20% - akcent 4 3 3 2 3 3" xfId="6767"/>
    <cellStyle name="20% - akcent 4 3 3 2 3 3 2" xfId="6768"/>
    <cellStyle name="20% - akcent 4 3 3 2 3 3 2 2" xfId="6769"/>
    <cellStyle name="20% - akcent 4 3 3 2 3 3 2 2 2" xfId="6770"/>
    <cellStyle name="20% - akcent 4 3 3 2 3 3 2 3" xfId="6771"/>
    <cellStyle name="20% - akcent 4 3 3 2 3 3 2 3 2" xfId="6772"/>
    <cellStyle name="20% - akcent 4 3 3 2 3 3 2 4" xfId="6773"/>
    <cellStyle name="20% - akcent 4 3 3 2 3 3 3" xfId="6774"/>
    <cellStyle name="20% - akcent 4 3 3 2 3 3 3 2" xfId="6775"/>
    <cellStyle name="20% - akcent 4 3 3 2 3 3 4" xfId="6776"/>
    <cellStyle name="20% - akcent 4 3 3 2 3 3 4 2" xfId="6777"/>
    <cellStyle name="20% - akcent 4 3 3 2 3 3 5" xfId="6778"/>
    <cellStyle name="20% - akcent 4 3 3 2 3 4" xfId="6779"/>
    <cellStyle name="20% - akcent 4 3 3 2 3 4 2" xfId="6780"/>
    <cellStyle name="20% - akcent 4 3 3 2 3 4 2 2" xfId="6781"/>
    <cellStyle name="20% - akcent 4 3 3 2 3 4 2 2 2" xfId="6782"/>
    <cellStyle name="20% - akcent 4 3 3 2 3 4 2 3" xfId="6783"/>
    <cellStyle name="20% - akcent 4 3 3 2 3 4 2 3 2" xfId="6784"/>
    <cellStyle name="20% - akcent 4 3 3 2 3 4 2 4" xfId="6785"/>
    <cellStyle name="20% - akcent 4 3 3 2 3 4 3" xfId="6786"/>
    <cellStyle name="20% - akcent 4 3 3 2 3 4 3 2" xfId="6787"/>
    <cellStyle name="20% - akcent 4 3 3 2 3 4 4" xfId="6788"/>
    <cellStyle name="20% - akcent 4 3 3 2 3 4 4 2" xfId="6789"/>
    <cellStyle name="20% - akcent 4 3 3 2 3 4 5" xfId="6790"/>
    <cellStyle name="20% - akcent 4 3 3 2 3 5" xfId="6791"/>
    <cellStyle name="20% - akcent 4 3 3 2 3 5 2" xfId="6792"/>
    <cellStyle name="20% - akcent 4 3 3 2 3 5 2 2" xfId="6793"/>
    <cellStyle name="20% - akcent 4 3 3 2 3 5 3" xfId="6794"/>
    <cellStyle name="20% - akcent 4 3 3 2 3 5 3 2" xfId="6795"/>
    <cellStyle name="20% - akcent 4 3 3 2 3 5 4" xfId="6796"/>
    <cellStyle name="20% - akcent 4 3 3 2 3 6" xfId="6797"/>
    <cellStyle name="20% - akcent 4 3 3 2 3 6 2" xfId="6798"/>
    <cellStyle name="20% - akcent 4 3 3 2 3 7" xfId="6799"/>
    <cellStyle name="20% - akcent 4 3 3 2 3 7 2" xfId="6800"/>
    <cellStyle name="20% - akcent 4 3 3 2 3 8" xfId="6801"/>
    <cellStyle name="20% - akcent 4 3 3 2 4" xfId="6802"/>
    <cellStyle name="20% - akcent 4 3 3 2 4 2" xfId="6803"/>
    <cellStyle name="20% - akcent 4 3 3 2 4 2 2" xfId="6804"/>
    <cellStyle name="20% - akcent 4 3 3 2 4 2 2 2" xfId="6805"/>
    <cellStyle name="20% - akcent 4 3 3 2 4 2 2 2 2" xfId="6806"/>
    <cellStyle name="20% - akcent 4 3 3 2 4 2 2 3" xfId="6807"/>
    <cellStyle name="20% - akcent 4 3 3 2 4 2 2 3 2" xfId="6808"/>
    <cellStyle name="20% - akcent 4 3 3 2 4 2 2 4" xfId="6809"/>
    <cellStyle name="20% - akcent 4 3 3 2 4 2 3" xfId="6810"/>
    <cellStyle name="20% - akcent 4 3 3 2 4 2 3 2" xfId="6811"/>
    <cellStyle name="20% - akcent 4 3 3 2 4 2 4" xfId="6812"/>
    <cellStyle name="20% - akcent 4 3 3 2 4 2 4 2" xfId="6813"/>
    <cellStyle name="20% - akcent 4 3 3 2 4 2 5" xfId="6814"/>
    <cellStyle name="20% - akcent 4 3 3 2 4 3" xfId="6815"/>
    <cellStyle name="20% - akcent 4 3 3 2 4 3 2" xfId="6816"/>
    <cellStyle name="20% - akcent 4 3 3 2 4 3 2 2" xfId="6817"/>
    <cellStyle name="20% - akcent 4 3 3 2 4 3 3" xfId="6818"/>
    <cellStyle name="20% - akcent 4 3 3 2 4 3 3 2" xfId="6819"/>
    <cellStyle name="20% - akcent 4 3 3 2 4 3 4" xfId="6820"/>
    <cellStyle name="20% - akcent 4 3 3 2 4 4" xfId="6821"/>
    <cellStyle name="20% - akcent 4 3 3 2 4 4 2" xfId="6822"/>
    <cellStyle name="20% - akcent 4 3 3 2 4 5" xfId="6823"/>
    <cellStyle name="20% - akcent 4 3 3 2 4 5 2" xfId="6824"/>
    <cellStyle name="20% - akcent 4 3 3 2 4 6" xfId="6825"/>
    <cellStyle name="20% - akcent 4 3 3 2 5" xfId="6826"/>
    <cellStyle name="20% - akcent 4 3 3 2 5 2" xfId="6827"/>
    <cellStyle name="20% - akcent 4 3 3 2 5 2 2" xfId="6828"/>
    <cellStyle name="20% - akcent 4 3 3 2 5 2 2 2" xfId="6829"/>
    <cellStyle name="20% - akcent 4 3 3 2 5 2 3" xfId="6830"/>
    <cellStyle name="20% - akcent 4 3 3 2 5 2 3 2" xfId="6831"/>
    <cellStyle name="20% - akcent 4 3 3 2 5 2 4" xfId="6832"/>
    <cellStyle name="20% - akcent 4 3 3 2 5 3" xfId="6833"/>
    <cellStyle name="20% - akcent 4 3 3 2 5 3 2" xfId="6834"/>
    <cellStyle name="20% - akcent 4 3 3 2 5 4" xfId="6835"/>
    <cellStyle name="20% - akcent 4 3 3 2 5 4 2" xfId="6836"/>
    <cellStyle name="20% - akcent 4 3 3 2 5 5" xfId="6837"/>
    <cellStyle name="20% - akcent 4 3 3 2 6" xfId="6838"/>
    <cellStyle name="20% - akcent 4 3 3 2 6 2" xfId="6839"/>
    <cellStyle name="20% - akcent 4 3 3 2 6 2 2" xfId="6840"/>
    <cellStyle name="20% - akcent 4 3 3 2 6 2 2 2" xfId="6841"/>
    <cellStyle name="20% - akcent 4 3 3 2 6 2 3" xfId="6842"/>
    <cellStyle name="20% - akcent 4 3 3 2 6 2 3 2" xfId="6843"/>
    <cellStyle name="20% - akcent 4 3 3 2 6 2 4" xfId="6844"/>
    <cellStyle name="20% - akcent 4 3 3 2 6 3" xfId="6845"/>
    <cellStyle name="20% - akcent 4 3 3 2 6 3 2" xfId="6846"/>
    <cellStyle name="20% - akcent 4 3 3 2 6 4" xfId="6847"/>
    <cellStyle name="20% - akcent 4 3 3 2 6 4 2" xfId="6848"/>
    <cellStyle name="20% - akcent 4 3 3 2 6 5" xfId="6849"/>
    <cellStyle name="20% - akcent 4 3 3 2 7" xfId="6850"/>
    <cellStyle name="20% - akcent 4 3 3 2 7 2" xfId="6851"/>
    <cellStyle name="20% - akcent 4 3 3 2 7 2 2" xfId="6852"/>
    <cellStyle name="20% - akcent 4 3 3 2 7 2 2 2" xfId="6853"/>
    <cellStyle name="20% - akcent 4 3 3 2 7 2 3" xfId="6854"/>
    <cellStyle name="20% - akcent 4 3 3 2 7 2 3 2" xfId="6855"/>
    <cellStyle name="20% - akcent 4 3 3 2 7 2 4" xfId="6856"/>
    <cellStyle name="20% - akcent 4 3 3 2 7 3" xfId="6857"/>
    <cellStyle name="20% - akcent 4 3 3 2 7 3 2" xfId="6858"/>
    <cellStyle name="20% - akcent 4 3 3 2 7 4" xfId="6859"/>
    <cellStyle name="20% - akcent 4 3 3 2 7 4 2" xfId="6860"/>
    <cellStyle name="20% - akcent 4 3 3 2 7 5" xfId="6861"/>
    <cellStyle name="20% - akcent 4 3 3 2 8" xfId="6862"/>
    <cellStyle name="20% - akcent 4 3 3 2 8 2" xfId="6863"/>
    <cellStyle name="20% - akcent 4 3 3 2 8 2 2" xfId="6864"/>
    <cellStyle name="20% - akcent 4 3 3 2 8 3" xfId="6865"/>
    <cellStyle name="20% - akcent 4 3 3 2 8 3 2" xfId="6866"/>
    <cellStyle name="20% - akcent 4 3 3 2 8 4" xfId="6867"/>
    <cellStyle name="20% - akcent 4 3 3 2 9" xfId="6868"/>
    <cellStyle name="20% - akcent 4 3 3 2 9 2" xfId="6869"/>
    <cellStyle name="20% - akcent 4 3 3 3" xfId="6870"/>
    <cellStyle name="20% - akcent 4 3 3 3 2" xfId="6871"/>
    <cellStyle name="20% - akcent 4 3 3 3 2 2" xfId="6872"/>
    <cellStyle name="20% - akcent 4 3 3 3 2 2 2" xfId="6873"/>
    <cellStyle name="20% - akcent 4 3 3 3 2 2 2 2" xfId="6874"/>
    <cellStyle name="20% - akcent 4 3 3 3 2 2 3" xfId="6875"/>
    <cellStyle name="20% - akcent 4 3 3 3 2 2 3 2" xfId="6876"/>
    <cellStyle name="20% - akcent 4 3 3 3 2 2 4" xfId="6877"/>
    <cellStyle name="20% - akcent 4 3 3 3 2 3" xfId="6878"/>
    <cellStyle name="20% - akcent 4 3 3 3 2 3 2" xfId="6879"/>
    <cellStyle name="20% - akcent 4 3 3 3 2 4" xfId="6880"/>
    <cellStyle name="20% - akcent 4 3 3 3 2 4 2" xfId="6881"/>
    <cellStyle name="20% - akcent 4 3 3 3 2 5" xfId="6882"/>
    <cellStyle name="20% - akcent 4 3 3 3 3" xfId="6883"/>
    <cellStyle name="20% - akcent 4 3 3 3 3 2" xfId="6884"/>
    <cellStyle name="20% - akcent 4 3 3 3 3 2 2" xfId="6885"/>
    <cellStyle name="20% - akcent 4 3 3 3 3 2 2 2" xfId="6886"/>
    <cellStyle name="20% - akcent 4 3 3 3 3 2 3" xfId="6887"/>
    <cellStyle name="20% - akcent 4 3 3 3 3 2 3 2" xfId="6888"/>
    <cellStyle name="20% - akcent 4 3 3 3 3 2 4" xfId="6889"/>
    <cellStyle name="20% - akcent 4 3 3 3 3 3" xfId="6890"/>
    <cellStyle name="20% - akcent 4 3 3 3 3 3 2" xfId="6891"/>
    <cellStyle name="20% - akcent 4 3 3 3 3 4" xfId="6892"/>
    <cellStyle name="20% - akcent 4 3 3 3 3 4 2" xfId="6893"/>
    <cellStyle name="20% - akcent 4 3 3 3 3 5" xfId="6894"/>
    <cellStyle name="20% - akcent 4 3 3 3 4" xfId="6895"/>
    <cellStyle name="20% - akcent 4 3 3 3 4 2" xfId="6896"/>
    <cellStyle name="20% - akcent 4 3 3 3 4 2 2" xfId="6897"/>
    <cellStyle name="20% - akcent 4 3 3 3 4 2 2 2" xfId="6898"/>
    <cellStyle name="20% - akcent 4 3 3 3 4 2 3" xfId="6899"/>
    <cellStyle name="20% - akcent 4 3 3 3 4 2 3 2" xfId="6900"/>
    <cellStyle name="20% - akcent 4 3 3 3 4 2 4" xfId="6901"/>
    <cellStyle name="20% - akcent 4 3 3 3 4 3" xfId="6902"/>
    <cellStyle name="20% - akcent 4 3 3 3 4 3 2" xfId="6903"/>
    <cellStyle name="20% - akcent 4 3 3 3 4 4" xfId="6904"/>
    <cellStyle name="20% - akcent 4 3 3 3 4 4 2" xfId="6905"/>
    <cellStyle name="20% - akcent 4 3 3 3 4 5" xfId="6906"/>
    <cellStyle name="20% - akcent 4 3 3 3 5" xfId="6907"/>
    <cellStyle name="20% - akcent 4 3 3 3 5 2" xfId="6908"/>
    <cellStyle name="20% - akcent 4 3 3 3 5 2 2" xfId="6909"/>
    <cellStyle name="20% - akcent 4 3 3 3 5 3" xfId="6910"/>
    <cellStyle name="20% - akcent 4 3 3 3 5 3 2" xfId="6911"/>
    <cellStyle name="20% - akcent 4 3 3 3 5 4" xfId="6912"/>
    <cellStyle name="20% - akcent 4 3 3 3 6" xfId="6913"/>
    <cellStyle name="20% - akcent 4 3 3 3 6 2" xfId="6914"/>
    <cellStyle name="20% - akcent 4 3 3 3 7" xfId="6915"/>
    <cellStyle name="20% - akcent 4 3 3 3 7 2" xfId="6916"/>
    <cellStyle name="20% - akcent 4 3 3 3 8" xfId="6917"/>
    <cellStyle name="20% - akcent 4 3 3 4" xfId="6918"/>
    <cellStyle name="20% - akcent 4 3 3 4 2" xfId="6919"/>
    <cellStyle name="20% - akcent 4 3 3 4 2 2" xfId="6920"/>
    <cellStyle name="20% - akcent 4 3 3 4 2 2 2" xfId="6921"/>
    <cellStyle name="20% - akcent 4 3 3 4 2 2 2 2" xfId="6922"/>
    <cellStyle name="20% - akcent 4 3 3 4 2 2 3" xfId="6923"/>
    <cellStyle name="20% - akcent 4 3 3 4 2 2 3 2" xfId="6924"/>
    <cellStyle name="20% - akcent 4 3 3 4 2 2 4" xfId="6925"/>
    <cellStyle name="20% - akcent 4 3 3 4 2 3" xfId="6926"/>
    <cellStyle name="20% - akcent 4 3 3 4 2 3 2" xfId="6927"/>
    <cellStyle name="20% - akcent 4 3 3 4 2 4" xfId="6928"/>
    <cellStyle name="20% - akcent 4 3 3 4 2 4 2" xfId="6929"/>
    <cellStyle name="20% - akcent 4 3 3 4 2 5" xfId="6930"/>
    <cellStyle name="20% - akcent 4 3 3 4 3" xfId="6931"/>
    <cellStyle name="20% - akcent 4 3 3 4 3 2" xfId="6932"/>
    <cellStyle name="20% - akcent 4 3 3 4 3 2 2" xfId="6933"/>
    <cellStyle name="20% - akcent 4 3 3 4 3 2 2 2" xfId="6934"/>
    <cellStyle name="20% - akcent 4 3 3 4 3 2 3" xfId="6935"/>
    <cellStyle name="20% - akcent 4 3 3 4 3 2 3 2" xfId="6936"/>
    <cellStyle name="20% - akcent 4 3 3 4 3 2 4" xfId="6937"/>
    <cellStyle name="20% - akcent 4 3 3 4 3 3" xfId="6938"/>
    <cellStyle name="20% - akcent 4 3 3 4 3 3 2" xfId="6939"/>
    <cellStyle name="20% - akcent 4 3 3 4 3 4" xfId="6940"/>
    <cellStyle name="20% - akcent 4 3 3 4 3 4 2" xfId="6941"/>
    <cellStyle name="20% - akcent 4 3 3 4 3 5" xfId="6942"/>
    <cellStyle name="20% - akcent 4 3 3 4 4" xfId="6943"/>
    <cellStyle name="20% - akcent 4 3 3 4 4 2" xfId="6944"/>
    <cellStyle name="20% - akcent 4 3 3 4 4 2 2" xfId="6945"/>
    <cellStyle name="20% - akcent 4 3 3 4 4 2 2 2" xfId="6946"/>
    <cellStyle name="20% - akcent 4 3 3 4 4 2 3" xfId="6947"/>
    <cellStyle name="20% - akcent 4 3 3 4 4 2 3 2" xfId="6948"/>
    <cellStyle name="20% - akcent 4 3 3 4 4 2 4" xfId="6949"/>
    <cellStyle name="20% - akcent 4 3 3 4 4 3" xfId="6950"/>
    <cellStyle name="20% - akcent 4 3 3 4 4 3 2" xfId="6951"/>
    <cellStyle name="20% - akcent 4 3 3 4 4 4" xfId="6952"/>
    <cellStyle name="20% - akcent 4 3 3 4 4 4 2" xfId="6953"/>
    <cellStyle name="20% - akcent 4 3 3 4 4 5" xfId="6954"/>
    <cellStyle name="20% - akcent 4 3 3 4 5" xfId="6955"/>
    <cellStyle name="20% - akcent 4 3 3 4 5 2" xfId="6956"/>
    <cellStyle name="20% - akcent 4 3 3 4 5 2 2" xfId="6957"/>
    <cellStyle name="20% - akcent 4 3 3 4 5 3" xfId="6958"/>
    <cellStyle name="20% - akcent 4 3 3 4 5 3 2" xfId="6959"/>
    <cellStyle name="20% - akcent 4 3 3 4 5 4" xfId="6960"/>
    <cellStyle name="20% - akcent 4 3 3 4 6" xfId="6961"/>
    <cellStyle name="20% - akcent 4 3 3 4 6 2" xfId="6962"/>
    <cellStyle name="20% - akcent 4 3 3 4 7" xfId="6963"/>
    <cellStyle name="20% - akcent 4 3 3 4 7 2" xfId="6964"/>
    <cellStyle name="20% - akcent 4 3 3 4 8" xfId="6965"/>
    <cellStyle name="20% - akcent 4 3 3 5" xfId="6966"/>
    <cellStyle name="20% - akcent 4 3 3 5 2" xfId="6967"/>
    <cellStyle name="20% - akcent 4 3 3 5 2 2" xfId="6968"/>
    <cellStyle name="20% - akcent 4 3 3 5 2 2 2" xfId="6969"/>
    <cellStyle name="20% - akcent 4 3 3 5 2 2 2 2" xfId="6970"/>
    <cellStyle name="20% - akcent 4 3 3 5 2 2 3" xfId="6971"/>
    <cellStyle name="20% - akcent 4 3 3 5 2 2 3 2" xfId="6972"/>
    <cellStyle name="20% - akcent 4 3 3 5 2 2 4" xfId="6973"/>
    <cellStyle name="20% - akcent 4 3 3 5 2 3" xfId="6974"/>
    <cellStyle name="20% - akcent 4 3 3 5 2 3 2" xfId="6975"/>
    <cellStyle name="20% - akcent 4 3 3 5 2 4" xfId="6976"/>
    <cellStyle name="20% - akcent 4 3 3 5 2 4 2" xfId="6977"/>
    <cellStyle name="20% - akcent 4 3 3 5 2 5" xfId="6978"/>
    <cellStyle name="20% - akcent 4 3 3 5 3" xfId="6979"/>
    <cellStyle name="20% - akcent 4 3 3 5 3 2" xfId="6980"/>
    <cellStyle name="20% - akcent 4 3 3 5 3 2 2" xfId="6981"/>
    <cellStyle name="20% - akcent 4 3 3 5 3 3" xfId="6982"/>
    <cellStyle name="20% - akcent 4 3 3 5 3 3 2" xfId="6983"/>
    <cellStyle name="20% - akcent 4 3 3 5 3 4" xfId="6984"/>
    <cellStyle name="20% - akcent 4 3 3 5 4" xfId="6985"/>
    <cellStyle name="20% - akcent 4 3 3 5 4 2" xfId="6986"/>
    <cellStyle name="20% - akcent 4 3 3 5 5" xfId="6987"/>
    <cellStyle name="20% - akcent 4 3 3 5 5 2" xfId="6988"/>
    <cellStyle name="20% - akcent 4 3 3 5 6" xfId="6989"/>
    <cellStyle name="20% - akcent 4 3 3 6" xfId="6990"/>
    <cellStyle name="20% - akcent 4 3 3 6 2" xfId="6991"/>
    <cellStyle name="20% - akcent 4 3 3 6 2 2" xfId="6992"/>
    <cellStyle name="20% - akcent 4 3 3 6 2 2 2" xfId="6993"/>
    <cellStyle name="20% - akcent 4 3 3 6 2 3" xfId="6994"/>
    <cellStyle name="20% - akcent 4 3 3 6 2 3 2" xfId="6995"/>
    <cellStyle name="20% - akcent 4 3 3 6 2 4" xfId="6996"/>
    <cellStyle name="20% - akcent 4 3 3 6 3" xfId="6997"/>
    <cellStyle name="20% - akcent 4 3 3 6 3 2" xfId="6998"/>
    <cellStyle name="20% - akcent 4 3 3 6 4" xfId="6999"/>
    <cellStyle name="20% - akcent 4 3 3 6 4 2" xfId="7000"/>
    <cellStyle name="20% - akcent 4 3 3 6 5" xfId="7001"/>
    <cellStyle name="20% - akcent 4 3 3 7" xfId="7002"/>
    <cellStyle name="20% - akcent 4 3 3 7 2" xfId="7003"/>
    <cellStyle name="20% - akcent 4 3 3 7 2 2" xfId="7004"/>
    <cellStyle name="20% - akcent 4 3 3 7 2 2 2" xfId="7005"/>
    <cellStyle name="20% - akcent 4 3 3 7 2 3" xfId="7006"/>
    <cellStyle name="20% - akcent 4 3 3 7 2 3 2" xfId="7007"/>
    <cellStyle name="20% - akcent 4 3 3 7 2 4" xfId="7008"/>
    <cellStyle name="20% - akcent 4 3 3 7 3" xfId="7009"/>
    <cellStyle name="20% - akcent 4 3 3 7 3 2" xfId="7010"/>
    <cellStyle name="20% - akcent 4 3 3 7 4" xfId="7011"/>
    <cellStyle name="20% - akcent 4 3 3 7 4 2" xfId="7012"/>
    <cellStyle name="20% - akcent 4 3 3 7 5" xfId="7013"/>
    <cellStyle name="20% - akcent 4 3 3 8" xfId="7014"/>
    <cellStyle name="20% - akcent 4 3 3 8 2" xfId="7015"/>
    <cellStyle name="20% - akcent 4 3 3 8 2 2" xfId="7016"/>
    <cellStyle name="20% - akcent 4 3 3 8 2 2 2" xfId="7017"/>
    <cellStyle name="20% - akcent 4 3 3 8 2 3" xfId="7018"/>
    <cellStyle name="20% - akcent 4 3 3 8 2 3 2" xfId="7019"/>
    <cellStyle name="20% - akcent 4 3 3 8 2 4" xfId="7020"/>
    <cellStyle name="20% - akcent 4 3 3 8 3" xfId="7021"/>
    <cellStyle name="20% - akcent 4 3 3 8 3 2" xfId="7022"/>
    <cellStyle name="20% - akcent 4 3 3 8 4" xfId="7023"/>
    <cellStyle name="20% - akcent 4 3 3 8 4 2" xfId="7024"/>
    <cellStyle name="20% - akcent 4 3 3 8 5" xfId="7025"/>
    <cellStyle name="20% - akcent 4 3 3 9" xfId="7026"/>
    <cellStyle name="20% - akcent 4 3 3 9 2" xfId="7027"/>
    <cellStyle name="20% - akcent 4 3 3 9 2 2" xfId="7028"/>
    <cellStyle name="20% - akcent 4 3 3 9 3" xfId="7029"/>
    <cellStyle name="20% - akcent 4 3 3 9 3 2" xfId="7030"/>
    <cellStyle name="20% - akcent 4 3 3 9 4" xfId="7031"/>
    <cellStyle name="20% - akcent 4 3 4" xfId="7032"/>
    <cellStyle name="20% - akcent 4 3 4 10" xfId="7033"/>
    <cellStyle name="20% - akcent 4 3 4 10 2" xfId="7034"/>
    <cellStyle name="20% - akcent 4 3 4 11" xfId="7035"/>
    <cellStyle name="20% - akcent 4 3 4 2" xfId="7036"/>
    <cellStyle name="20% - akcent 4 3 4 2 2" xfId="7037"/>
    <cellStyle name="20% - akcent 4 3 4 2 2 2" xfId="7038"/>
    <cellStyle name="20% - akcent 4 3 4 2 2 2 2" xfId="7039"/>
    <cellStyle name="20% - akcent 4 3 4 2 2 2 2 2" xfId="7040"/>
    <cellStyle name="20% - akcent 4 3 4 2 2 2 3" xfId="7041"/>
    <cellStyle name="20% - akcent 4 3 4 2 2 2 3 2" xfId="7042"/>
    <cellStyle name="20% - akcent 4 3 4 2 2 2 4" xfId="7043"/>
    <cellStyle name="20% - akcent 4 3 4 2 2 3" xfId="7044"/>
    <cellStyle name="20% - akcent 4 3 4 2 2 3 2" xfId="7045"/>
    <cellStyle name="20% - akcent 4 3 4 2 2 4" xfId="7046"/>
    <cellStyle name="20% - akcent 4 3 4 2 2 4 2" xfId="7047"/>
    <cellStyle name="20% - akcent 4 3 4 2 2 5" xfId="7048"/>
    <cellStyle name="20% - akcent 4 3 4 2 3" xfId="7049"/>
    <cellStyle name="20% - akcent 4 3 4 2 3 2" xfId="7050"/>
    <cellStyle name="20% - akcent 4 3 4 2 3 2 2" xfId="7051"/>
    <cellStyle name="20% - akcent 4 3 4 2 3 2 2 2" xfId="7052"/>
    <cellStyle name="20% - akcent 4 3 4 2 3 2 3" xfId="7053"/>
    <cellStyle name="20% - akcent 4 3 4 2 3 2 3 2" xfId="7054"/>
    <cellStyle name="20% - akcent 4 3 4 2 3 2 4" xfId="7055"/>
    <cellStyle name="20% - akcent 4 3 4 2 3 3" xfId="7056"/>
    <cellStyle name="20% - akcent 4 3 4 2 3 3 2" xfId="7057"/>
    <cellStyle name="20% - akcent 4 3 4 2 3 4" xfId="7058"/>
    <cellStyle name="20% - akcent 4 3 4 2 3 4 2" xfId="7059"/>
    <cellStyle name="20% - akcent 4 3 4 2 3 5" xfId="7060"/>
    <cellStyle name="20% - akcent 4 3 4 2 4" xfId="7061"/>
    <cellStyle name="20% - akcent 4 3 4 2 4 2" xfId="7062"/>
    <cellStyle name="20% - akcent 4 3 4 2 4 2 2" xfId="7063"/>
    <cellStyle name="20% - akcent 4 3 4 2 4 2 2 2" xfId="7064"/>
    <cellStyle name="20% - akcent 4 3 4 2 4 2 3" xfId="7065"/>
    <cellStyle name="20% - akcent 4 3 4 2 4 2 3 2" xfId="7066"/>
    <cellStyle name="20% - akcent 4 3 4 2 4 2 4" xfId="7067"/>
    <cellStyle name="20% - akcent 4 3 4 2 4 3" xfId="7068"/>
    <cellStyle name="20% - akcent 4 3 4 2 4 3 2" xfId="7069"/>
    <cellStyle name="20% - akcent 4 3 4 2 4 4" xfId="7070"/>
    <cellStyle name="20% - akcent 4 3 4 2 4 4 2" xfId="7071"/>
    <cellStyle name="20% - akcent 4 3 4 2 4 5" xfId="7072"/>
    <cellStyle name="20% - akcent 4 3 4 2 5" xfId="7073"/>
    <cellStyle name="20% - akcent 4 3 4 2 5 2" xfId="7074"/>
    <cellStyle name="20% - akcent 4 3 4 2 5 2 2" xfId="7075"/>
    <cellStyle name="20% - akcent 4 3 4 2 5 3" xfId="7076"/>
    <cellStyle name="20% - akcent 4 3 4 2 5 3 2" xfId="7077"/>
    <cellStyle name="20% - akcent 4 3 4 2 5 4" xfId="7078"/>
    <cellStyle name="20% - akcent 4 3 4 2 6" xfId="7079"/>
    <cellStyle name="20% - akcent 4 3 4 2 6 2" xfId="7080"/>
    <cellStyle name="20% - akcent 4 3 4 2 7" xfId="7081"/>
    <cellStyle name="20% - akcent 4 3 4 2 7 2" xfId="7082"/>
    <cellStyle name="20% - akcent 4 3 4 2 8" xfId="7083"/>
    <cellStyle name="20% - akcent 4 3 4 3" xfId="7084"/>
    <cellStyle name="20% - akcent 4 3 4 3 2" xfId="7085"/>
    <cellStyle name="20% - akcent 4 3 4 3 2 2" xfId="7086"/>
    <cellStyle name="20% - akcent 4 3 4 3 2 2 2" xfId="7087"/>
    <cellStyle name="20% - akcent 4 3 4 3 2 2 2 2" xfId="7088"/>
    <cellStyle name="20% - akcent 4 3 4 3 2 2 3" xfId="7089"/>
    <cellStyle name="20% - akcent 4 3 4 3 2 2 3 2" xfId="7090"/>
    <cellStyle name="20% - akcent 4 3 4 3 2 2 4" xfId="7091"/>
    <cellStyle name="20% - akcent 4 3 4 3 2 3" xfId="7092"/>
    <cellStyle name="20% - akcent 4 3 4 3 2 3 2" xfId="7093"/>
    <cellStyle name="20% - akcent 4 3 4 3 2 4" xfId="7094"/>
    <cellStyle name="20% - akcent 4 3 4 3 2 4 2" xfId="7095"/>
    <cellStyle name="20% - akcent 4 3 4 3 2 5" xfId="7096"/>
    <cellStyle name="20% - akcent 4 3 4 3 3" xfId="7097"/>
    <cellStyle name="20% - akcent 4 3 4 3 3 2" xfId="7098"/>
    <cellStyle name="20% - akcent 4 3 4 3 3 2 2" xfId="7099"/>
    <cellStyle name="20% - akcent 4 3 4 3 3 2 2 2" xfId="7100"/>
    <cellStyle name="20% - akcent 4 3 4 3 3 2 3" xfId="7101"/>
    <cellStyle name="20% - akcent 4 3 4 3 3 2 3 2" xfId="7102"/>
    <cellStyle name="20% - akcent 4 3 4 3 3 2 4" xfId="7103"/>
    <cellStyle name="20% - akcent 4 3 4 3 3 3" xfId="7104"/>
    <cellStyle name="20% - akcent 4 3 4 3 3 3 2" xfId="7105"/>
    <cellStyle name="20% - akcent 4 3 4 3 3 4" xfId="7106"/>
    <cellStyle name="20% - akcent 4 3 4 3 3 4 2" xfId="7107"/>
    <cellStyle name="20% - akcent 4 3 4 3 3 5" xfId="7108"/>
    <cellStyle name="20% - akcent 4 3 4 3 4" xfId="7109"/>
    <cellStyle name="20% - akcent 4 3 4 3 4 2" xfId="7110"/>
    <cellStyle name="20% - akcent 4 3 4 3 4 2 2" xfId="7111"/>
    <cellStyle name="20% - akcent 4 3 4 3 4 2 2 2" xfId="7112"/>
    <cellStyle name="20% - akcent 4 3 4 3 4 2 3" xfId="7113"/>
    <cellStyle name="20% - akcent 4 3 4 3 4 2 3 2" xfId="7114"/>
    <cellStyle name="20% - akcent 4 3 4 3 4 2 4" xfId="7115"/>
    <cellStyle name="20% - akcent 4 3 4 3 4 3" xfId="7116"/>
    <cellStyle name="20% - akcent 4 3 4 3 4 3 2" xfId="7117"/>
    <cellStyle name="20% - akcent 4 3 4 3 4 4" xfId="7118"/>
    <cellStyle name="20% - akcent 4 3 4 3 4 4 2" xfId="7119"/>
    <cellStyle name="20% - akcent 4 3 4 3 4 5" xfId="7120"/>
    <cellStyle name="20% - akcent 4 3 4 3 5" xfId="7121"/>
    <cellStyle name="20% - akcent 4 3 4 3 5 2" xfId="7122"/>
    <cellStyle name="20% - akcent 4 3 4 3 5 2 2" xfId="7123"/>
    <cellStyle name="20% - akcent 4 3 4 3 5 3" xfId="7124"/>
    <cellStyle name="20% - akcent 4 3 4 3 5 3 2" xfId="7125"/>
    <cellStyle name="20% - akcent 4 3 4 3 5 4" xfId="7126"/>
    <cellStyle name="20% - akcent 4 3 4 3 6" xfId="7127"/>
    <cellStyle name="20% - akcent 4 3 4 3 6 2" xfId="7128"/>
    <cellStyle name="20% - akcent 4 3 4 3 7" xfId="7129"/>
    <cellStyle name="20% - akcent 4 3 4 3 7 2" xfId="7130"/>
    <cellStyle name="20% - akcent 4 3 4 3 8" xfId="7131"/>
    <cellStyle name="20% - akcent 4 3 4 4" xfId="7132"/>
    <cellStyle name="20% - akcent 4 3 4 4 2" xfId="7133"/>
    <cellStyle name="20% - akcent 4 3 4 4 2 2" xfId="7134"/>
    <cellStyle name="20% - akcent 4 3 4 4 2 2 2" xfId="7135"/>
    <cellStyle name="20% - akcent 4 3 4 4 2 2 2 2" xfId="7136"/>
    <cellStyle name="20% - akcent 4 3 4 4 2 2 3" xfId="7137"/>
    <cellStyle name="20% - akcent 4 3 4 4 2 2 3 2" xfId="7138"/>
    <cellStyle name="20% - akcent 4 3 4 4 2 2 4" xfId="7139"/>
    <cellStyle name="20% - akcent 4 3 4 4 2 3" xfId="7140"/>
    <cellStyle name="20% - akcent 4 3 4 4 2 3 2" xfId="7141"/>
    <cellStyle name="20% - akcent 4 3 4 4 2 4" xfId="7142"/>
    <cellStyle name="20% - akcent 4 3 4 4 2 4 2" xfId="7143"/>
    <cellStyle name="20% - akcent 4 3 4 4 2 5" xfId="7144"/>
    <cellStyle name="20% - akcent 4 3 4 4 3" xfId="7145"/>
    <cellStyle name="20% - akcent 4 3 4 4 3 2" xfId="7146"/>
    <cellStyle name="20% - akcent 4 3 4 4 3 2 2" xfId="7147"/>
    <cellStyle name="20% - akcent 4 3 4 4 3 3" xfId="7148"/>
    <cellStyle name="20% - akcent 4 3 4 4 3 3 2" xfId="7149"/>
    <cellStyle name="20% - akcent 4 3 4 4 3 4" xfId="7150"/>
    <cellStyle name="20% - akcent 4 3 4 4 4" xfId="7151"/>
    <cellStyle name="20% - akcent 4 3 4 4 4 2" xfId="7152"/>
    <cellStyle name="20% - akcent 4 3 4 4 5" xfId="7153"/>
    <cellStyle name="20% - akcent 4 3 4 4 5 2" xfId="7154"/>
    <cellStyle name="20% - akcent 4 3 4 4 6" xfId="7155"/>
    <cellStyle name="20% - akcent 4 3 4 5" xfId="7156"/>
    <cellStyle name="20% - akcent 4 3 4 5 2" xfId="7157"/>
    <cellStyle name="20% - akcent 4 3 4 5 2 2" xfId="7158"/>
    <cellStyle name="20% - akcent 4 3 4 5 2 2 2" xfId="7159"/>
    <cellStyle name="20% - akcent 4 3 4 5 2 3" xfId="7160"/>
    <cellStyle name="20% - akcent 4 3 4 5 2 3 2" xfId="7161"/>
    <cellStyle name="20% - akcent 4 3 4 5 2 4" xfId="7162"/>
    <cellStyle name="20% - akcent 4 3 4 5 3" xfId="7163"/>
    <cellStyle name="20% - akcent 4 3 4 5 3 2" xfId="7164"/>
    <cellStyle name="20% - akcent 4 3 4 5 4" xfId="7165"/>
    <cellStyle name="20% - akcent 4 3 4 5 4 2" xfId="7166"/>
    <cellStyle name="20% - akcent 4 3 4 5 5" xfId="7167"/>
    <cellStyle name="20% - akcent 4 3 4 6" xfId="7168"/>
    <cellStyle name="20% - akcent 4 3 4 6 2" xfId="7169"/>
    <cellStyle name="20% - akcent 4 3 4 6 2 2" xfId="7170"/>
    <cellStyle name="20% - akcent 4 3 4 6 2 2 2" xfId="7171"/>
    <cellStyle name="20% - akcent 4 3 4 6 2 3" xfId="7172"/>
    <cellStyle name="20% - akcent 4 3 4 6 2 3 2" xfId="7173"/>
    <cellStyle name="20% - akcent 4 3 4 6 2 4" xfId="7174"/>
    <cellStyle name="20% - akcent 4 3 4 6 3" xfId="7175"/>
    <cellStyle name="20% - akcent 4 3 4 6 3 2" xfId="7176"/>
    <cellStyle name="20% - akcent 4 3 4 6 4" xfId="7177"/>
    <cellStyle name="20% - akcent 4 3 4 6 4 2" xfId="7178"/>
    <cellStyle name="20% - akcent 4 3 4 6 5" xfId="7179"/>
    <cellStyle name="20% - akcent 4 3 4 7" xfId="7180"/>
    <cellStyle name="20% - akcent 4 3 4 7 2" xfId="7181"/>
    <cellStyle name="20% - akcent 4 3 4 7 2 2" xfId="7182"/>
    <cellStyle name="20% - akcent 4 3 4 7 2 2 2" xfId="7183"/>
    <cellStyle name="20% - akcent 4 3 4 7 2 3" xfId="7184"/>
    <cellStyle name="20% - akcent 4 3 4 7 2 3 2" xfId="7185"/>
    <cellStyle name="20% - akcent 4 3 4 7 2 4" xfId="7186"/>
    <cellStyle name="20% - akcent 4 3 4 7 3" xfId="7187"/>
    <cellStyle name="20% - akcent 4 3 4 7 3 2" xfId="7188"/>
    <cellStyle name="20% - akcent 4 3 4 7 4" xfId="7189"/>
    <cellStyle name="20% - akcent 4 3 4 7 4 2" xfId="7190"/>
    <cellStyle name="20% - akcent 4 3 4 7 5" xfId="7191"/>
    <cellStyle name="20% - akcent 4 3 4 8" xfId="7192"/>
    <cellStyle name="20% - akcent 4 3 4 8 2" xfId="7193"/>
    <cellStyle name="20% - akcent 4 3 4 8 2 2" xfId="7194"/>
    <cellStyle name="20% - akcent 4 3 4 8 3" xfId="7195"/>
    <cellStyle name="20% - akcent 4 3 4 8 3 2" xfId="7196"/>
    <cellStyle name="20% - akcent 4 3 4 8 4" xfId="7197"/>
    <cellStyle name="20% - akcent 4 3 4 9" xfId="7198"/>
    <cellStyle name="20% - akcent 4 3 4 9 2" xfId="7199"/>
    <cellStyle name="20% - akcent 4 3 5" xfId="7200"/>
    <cellStyle name="20% - akcent 4 3 5 10" xfId="7201"/>
    <cellStyle name="20% - akcent 4 3 5 2" xfId="7202"/>
    <cellStyle name="20% - akcent 4 3 5 2 2" xfId="7203"/>
    <cellStyle name="20% - akcent 4 3 5 2 2 2" xfId="7204"/>
    <cellStyle name="20% - akcent 4 3 5 2 2 2 2" xfId="7205"/>
    <cellStyle name="20% - akcent 4 3 5 2 2 2 2 2" xfId="7206"/>
    <cellStyle name="20% - akcent 4 3 5 2 2 2 3" xfId="7207"/>
    <cellStyle name="20% - akcent 4 3 5 2 2 2 3 2" xfId="7208"/>
    <cellStyle name="20% - akcent 4 3 5 2 2 2 4" xfId="7209"/>
    <cellStyle name="20% - akcent 4 3 5 2 2 3" xfId="7210"/>
    <cellStyle name="20% - akcent 4 3 5 2 2 3 2" xfId="7211"/>
    <cellStyle name="20% - akcent 4 3 5 2 2 4" xfId="7212"/>
    <cellStyle name="20% - akcent 4 3 5 2 2 4 2" xfId="7213"/>
    <cellStyle name="20% - akcent 4 3 5 2 2 5" xfId="7214"/>
    <cellStyle name="20% - akcent 4 3 5 2 3" xfId="7215"/>
    <cellStyle name="20% - akcent 4 3 5 2 3 2" xfId="7216"/>
    <cellStyle name="20% - akcent 4 3 5 2 3 2 2" xfId="7217"/>
    <cellStyle name="20% - akcent 4 3 5 2 3 2 2 2" xfId="7218"/>
    <cellStyle name="20% - akcent 4 3 5 2 3 2 3" xfId="7219"/>
    <cellStyle name="20% - akcent 4 3 5 2 3 2 3 2" xfId="7220"/>
    <cellStyle name="20% - akcent 4 3 5 2 3 2 4" xfId="7221"/>
    <cellStyle name="20% - akcent 4 3 5 2 3 3" xfId="7222"/>
    <cellStyle name="20% - akcent 4 3 5 2 3 3 2" xfId="7223"/>
    <cellStyle name="20% - akcent 4 3 5 2 3 4" xfId="7224"/>
    <cellStyle name="20% - akcent 4 3 5 2 3 4 2" xfId="7225"/>
    <cellStyle name="20% - akcent 4 3 5 2 3 5" xfId="7226"/>
    <cellStyle name="20% - akcent 4 3 5 2 4" xfId="7227"/>
    <cellStyle name="20% - akcent 4 3 5 2 4 2" xfId="7228"/>
    <cellStyle name="20% - akcent 4 3 5 2 4 2 2" xfId="7229"/>
    <cellStyle name="20% - akcent 4 3 5 2 4 2 2 2" xfId="7230"/>
    <cellStyle name="20% - akcent 4 3 5 2 4 2 3" xfId="7231"/>
    <cellStyle name="20% - akcent 4 3 5 2 4 2 3 2" xfId="7232"/>
    <cellStyle name="20% - akcent 4 3 5 2 4 2 4" xfId="7233"/>
    <cellStyle name="20% - akcent 4 3 5 2 4 3" xfId="7234"/>
    <cellStyle name="20% - akcent 4 3 5 2 4 3 2" xfId="7235"/>
    <cellStyle name="20% - akcent 4 3 5 2 4 4" xfId="7236"/>
    <cellStyle name="20% - akcent 4 3 5 2 4 4 2" xfId="7237"/>
    <cellStyle name="20% - akcent 4 3 5 2 4 5" xfId="7238"/>
    <cellStyle name="20% - akcent 4 3 5 2 5" xfId="7239"/>
    <cellStyle name="20% - akcent 4 3 5 2 5 2" xfId="7240"/>
    <cellStyle name="20% - akcent 4 3 5 2 5 2 2" xfId="7241"/>
    <cellStyle name="20% - akcent 4 3 5 2 5 3" xfId="7242"/>
    <cellStyle name="20% - akcent 4 3 5 2 5 3 2" xfId="7243"/>
    <cellStyle name="20% - akcent 4 3 5 2 5 4" xfId="7244"/>
    <cellStyle name="20% - akcent 4 3 5 2 6" xfId="7245"/>
    <cellStyle name="20% - akcent 4 3 5 2 6 2" xfId="7246"/>
    <cellStyle name="20% - akcent 4 3 5 2 7" xfId="7247"/>
    <cellStyle name="20% - akcent 4 3 5 2 7 2" xfId="7248"/>
    <cellStyle name="20% - akcent 4 3 5 2 8" xfId="7249"/>
    <cellStyle name="20% - akcent 4 3 5 3" xfId="7250"/>
    <cellStyle name="20% - akcent 4 3 5 3 2" xfId="7251"/>
    <cellStyle name="20% - akcent 4 3 5 3 2 2" xfId="7252"/>
    <cellStyle name="20% - akcent 4 3 5 3 2 2 2" xfId="7253"/>
    <cellStyle name="20% - akcent 4 3 5 3 2 2 2 2" xfId="7254"/>
    <cellStyle name="20% - akcent 4 3 5 3 2 2 3" xfId="7255"/>
    <cellStyle name="20% - akcent 4 3 5 3 2 2 3 2" xfId="7256"/>
    <cellStyle name="20% - akcent 4 3 5 3 2 2 4" xfId="7257"/>
    <cellStyle name="20% - akcent 4 3 5 3 2 3" xfId="7258"/>
    <cellStyle name="20% - akcent 4 3 5 3 2 3 2" xfId="7259"/>
    <cellStyle name="20% - akcent 4 3 5 3 2 4" xfId="7260"/>
    <cellStyle name="20% - akcent 4 3 5 3 2 4 2" xfId="7261"/>
    <cellStyle name="20% - akcent 4 3 5 3 2 5" xfId="7262"/>
    <cellStyle name="20% - akcent 4 3 5 3 3" xfId="7263"/>
    <cellStyle name="20% - akcent 4 3 5 3 3 2" xfId="7264"/>
    <cellStyle name="20% - akcent 4 3 5 3 3 2 2" xfId="7265"/>
    <cellStyle name="20% - akcent 4 3 5 3 3 2 2 2" xfId="7266"/>
    <cellStyle name="20% - akcent 4 3 5 3 3 2 3" xfId="7267"/>
    <cellStyle name="20% - akcent 4 3 5 3 3 2 3 2" xfId="7268"/>
    <cellStyle name="20% - akcent 4 3 5 3 3 2 4" xfId="7269"/>
    <cellStyle name="20% - akcent 4 3 5 3 3 3" xfId="7270"/>
    <cellStyle name="20% - akcent 4 3 5 3 3 3 2" xfId="7271"/>
    <cellStyle name="20% - akcent 4 3 5 3 3 4" xfId="7272"/>
    <cellStyle name="20% - akcent 4 3 5 3 3 4 2" xfId="7273"/>
    <cellStyle name="20% - akcent 4 3 5 3 3 5" xfId="7274"/>
    <cellStyle name="20% - akcent 4 3 5 3 4" xfId="7275"/>
    <cellStyle name="20% - akcent 4 3 5 3 4 2" xfId="7276"/>
    <cellStyle name="20% - akcent 4 3 5 3 4 2 2" xfId="7277"/>
    <cellStyle name="20% - akcent 4 3 5 3 4 2 2 2" xfId="7278"/>
    <cellStyle name="20% - akcent 4 3 5 3 4 2 3" xfId="7279"/>
    <cellStyle name="20% - akcent 4 3 5 3 4 2 3 2" xfId="7280"/>
    <cellStyle name="20% - akcent 4 3 5 3 4 2 4" xfId="7281"/>
    <cellStyle name="20% - akcent 4 3 5 3 4 3" xfId="7282"/>
    <cellStyle name="20% - akcent 4 3 5 3 4 3 2" xfId="7283"/>
    <cellStyle name="20% - akcent 4 3 5 3 4 4" xfId="7284"/>
    <cellStyle name="20% - akcent 4 3 5 3 4 4 2" xfId="7285"/>
    <cellStyle name="20% - akcent 4 3 5 3 4 5" xfId="7286"/>
    <cellStyle name="20% - akcent 4 3 5 3 5" xfId="7287"/>
    <cellStyle name="20% - akcent 4 3 5 3 5 2" xfId="7288"/>
    <cellStyle name="20% - akcent 4 3 5 3 5 2 2" xfId="7289"/>
    <cellStyle name="20% - akcent 4 3 5 3 5 3" xfId="7290"/>
    <cellStyle name="20% - akcent 4 3 5 3 5 3 2" xfId="7291"/>
    <cellStyle name="20% - akcent 4 3 5 3 5 4" xfId="7292"/>
    <cellStyle name="20% - akcent 4 3 5 3 6" xfId="7293"/>
    <cellStyle name="20% - akcent 4 3 5 3 6 2" xfId="7294"/>
    <cellStyle name="20% - akcent 4 3 5 3 7" xfId="7295"/>
    <cellStyle name="20% - akcent 4 3 5 3 7 2" xfId="7296"/>
    <cellStyle name="20% - akcent 4 3 5 3 8" xfId="7297"/>
    <cellStyle name="20% - akcent 4 3 5 4" xfId="7298"/>
    <cellStyle name="20% - akcent 4 3 5 4 2" xfId="7299"/>
    <cellStyle name="20% - akcent 4 3 5 4 2 2" xfId="7300"/>
    <cellStyle name="20% - akcent 4 3 5 4 2 2 2" xfId="7301"/>
    <cellStyle name="20% - akcent 4 3 5 4 2 3" xfId="7302"/>
    <cellStyle name="20% - akcent 4 3 5 4 2 3 2" xfId="7303"/>
    <cellStyle name="20% - akcent 4 3 5 4 2 4" xfId="7304"/>
    <cellStyle name="20% - akcent 4 3 5 4 3" xfId="7305"/>
    <cellStyle name="20% - akcent 4 3 5 4 3 2" xfId="7306"/>
    <cellStyle name="20% - akcent 4 3 5 4 4" xfId="7307"/>
    <cellStyle name="20% - akcent 4 3 5 4 4 2" xfId="7308"/>
    <cellStyle name="20% - akcent 4 3 5 4 5" xfId="7309"/>
    <cellStyle name="20% - akcent 4 3 5 5" xfId="7310"/>
    <cellStyle name="20% - akcent 4 3 5 5 2" xfId="7311"/>
    <cellStyle name="20% - akcent 4 3 5 5 2 2" xfId="7312"/>
    <cellStyle name="20% - akcent 4 3 5 5 2 2 2" xfId="7313"/>
    <cellStyle name="20% - akcent 4 3 5 5 2 3" xfId="7314"/>
    <cellStyle name="20% - akcent 4 3 5 5 2 3 2" xfId="7315"/>
    <cellStyle name="20% - akcent 4 3 5 5 2 4" xfId="7316"/>
    <cellStyle name="20% - akcent 4 3 5 5 3" xfId="7317"/>
    <cellStyle name="20% - akcent 4 3 5 5 3 2" xfId="7318"/>
    <cellStyle name="20% - akcent 4 3 5 5 4" xfId="7319"/>
    <cellStyle name="20% - akcent 4 3 5 5 4 2" xfId="7320"/>
    <cellStyle name="20% - akcent 4 3 5 5 5" xfId="7321"/>
    <cellStyle name="20% - akcent 4 3 5 6" xfId="7322"/>
    <cellStyle name="20% - akcent 4 3 5 6 2" xfId="7323"/>
    <cellStyle name="20% - akcent 4 3 5 6 2 2" xfId="7324"/>
    <cellStyle name="20% - akcent 4 3 5 6 2 2 2" xfId="7325"/>
    <cellStyle name="20% - akcent 4 3 5 6 2 3" xfId="7326"/>
    <cellStyle name="20% - akcent 4 3 5 6 2 3 2" xfId="7327"/>
    <cellStyle name="20% - akcent 4 3 5 6 2 4" xfId="7328"/>
    <cellStyle name="20% - akcent 4 3 5 6 3" xfId="7329"/>
    <cellStyle name="20% - akcent 4 3 5 6 3 2" xfId="7330"/>
    <cellStyle name="20% - akcent 4 3 5 6 4" xfId="7331"/>
    <cellStyle name="20% - akcent 4 3 5 6 4 2" xfId="7332"/>
    <cellStyle name="20% - akcent 4 3 5 6 5" xfId="7333"/>
    <cellStyle name="20% - akcent 4 3 5 7" xfId="7334"/>
    <cellStyle name="20% - akcent 4 3 5 7 2" xfId="7335"/>
    <cellStyle name="20% - akcent 4 3 5 7 2 2" xfId="7336"/>
    <cellStyle name="20% - akcent 4 3 5 7 3" xfId="7337"/>
    <cellStyle name="20% - akcent 4 3 5 7 3 2" xfId="7338"/>
    <cellStyle name="20% - akcent 4 3 5 7 4" xfId="7339"/>
    <cellStyle name="20% - akcent 4 3 5 8" xfId="7340"/>
    <cellStyle name="20% - akcent 4 3 5 8 2" xfId="7341"/>
    <cellStyle name="20% - akcent 4 3 5 9" xfId="7342"/>
    <cellStyle name="20% - akcent 4 3 5 9 2" xfId="7343"/>
    <cellStyle name="20% - akcent 4 3 6" xfId="7344"/>
    <cellStyle name="20% - akcent 4 3 6 10" xfId="7345"/>
    <cellStyle name="20% - akcent 4 3 6 2" xfId="7346"/>
    <cellStyle name="20% - akcent 4 3 6 2 2" xfId="7347"/>
    <cellStyle name="20% - akcent 4 3 6 2 2 2" xfId="7348"/>
    <cellStyle name="20% - akcent 4 3 6 2 2 2 2" xfId="7349"/>
    <cellStyle name="20% - akcent 4 3 6 2 2 2 2 2" xfId="7350"/>
    <cellStyle name="20% - akcent 4 3 6 2 2 2 3" xfId="7351"/>
    <cellStyle name="20% - akcent 4 3 6 2 2 2 3 2" xfId="7352"/>
    <cellStyle name="20% - akcent 4 3 6 2 2 2 4" xfId="7353"/>
    <cellStyle name="20% - akcent 4 3 6 2 2 3" xfId="7354"/>
    <cellStyle name="20% - akcent 4 3 6 2 2 3 2" xfId="7355"/>
    <cellStyle name="20% - akcent 4 3 6 2 2 4" xfId="7356"/>
    <cellStyle name="20% - akcent 4 3 6 2 2 4 2" xfId="7357"/>
    <cellStyle name="20% - akcent 4 3 6 2 2 5" xfId="7358"/>
    <cellStyle name="20% - akcent 4 3 6 2 3" xfId="7359"/>
    <cellStyle name="20% - akcent 4 3 6 2 3 2" xfId="7360"/>
    <cellStyle name="20% - akcent 4 3 6 2 3 2 2" xfId="7361"/>
    <cellStyle name="20% - akcent 4 3 6 2 3 2 2 2" xfId="7362"/>
    <cellStyle name="20% - akcent 4 3 6 2 3 2 3" xfId="7363"/>
    <cellStyle name="20% - akcent 4 3 6 2 3 2 3 2" xfId="7364"/>
    <cellStyle name="20% - akcent 4 3 6 2 3 2 4" xfId="7365"/>
    <cellStyle name="20% - akcent 4 3 6 2 3 3" xfId="7366"/>
    <cellStyle name="20% - akcent 4 3 6 2 3 3 2" xfId="7367"/>
    <cellStyle name="20% - akcent 4 3 6 2 3 4" xfId="7368"/>
    <cellStyle name="20% - akcent 4 3 6 2 3 4 2" xfId="7369"/>
    <cellStyle name="20% - akcent 4 3 6 2 3 5" xfId="7370"/>
    <cellStyle name="20% - akcent 4 3 6 2 4" xfId="7371"/>
    <cellStyle name="20% - akcent 4 3 6 2 4 2" xfId="7372"/>
    <cellStyle name="20% - akcent 4 3 6 2 4 2 2" xfId="7373"/>
    <cellStyle name="20% - akcent 4 3 6 2 4 2 2 2" xfId="7374"/>
    <cellStyle name="20% - akcent 4 3 6 2 4 2 3" xfId="7375"/>
    <cellStyle name="20% - akcent 4 3 6 2 4 2 3 2" xfId="7376"/>
    <cellStyle name="20% - akcent 4 3 6 2 4 2 4" xfId="7377"/>
    <cellStyle name="20% - akcent 4 3 6 2 4 3" xfId="7378"/>
    <cellStyle name="20% - akcent 4 3 6 2 4 3 2" xfId="7379"/>
    <cellStyle name="20% - akcent 4 3 6 2 4 4" xfId="7380"/>
    <cellStyle name="20% - akcent 4 3 6 2 4 4 2" xfId="7381"/>
    <cellStyle name="20% - akcent 4 3 6 2 4 5" xfId="7382"/>
    <cellStyle name="20% - akcent 4 3 6 2 5" xfId="7383"/>
    <cellStyle name="20% - akcent 4 3 6 2 5 2" xfId="7384"/>
    <cellStyle name="20% - akcent 4 3 6 2 5 2 2" xfId="7385"/>
    <cellStyle name="20% - akcent 4 3 6 2 5 3" xfId="7386"/>
    <cellStyle name="20% - akcent 4 3 6 2 5 3 2" xfId="7387"/>
    <cellStyle name="20% - akcent 4 3 6 2 5 4" xfId="7388"/>
    <cellStyle name="20% - akcent 4 3 6 2 6" xfId="7389"/>
    <cellStyle name="20% - akcent 4 3 6 2 6 2" xfId="7390"/>
    <cellStyle name="20% - akcent 4 3 6 2 7" xfId="7391"/>
    <cellStyle name="20% - akcent 4 3 6 2 7 2" xfId="7392"/>
    <cellStyle name="20% - akcent 4 3 6 2 8" xfId="7393"/>
    <cellStyle name="20% - akcent 4 3 6 3" xfId="7394"/>
    <cellStyle name="20% - akcent 4 3 6 3 2" xfId="7395"/>
    <cellStyle name="20% - akcent 4 3 6 3 2 2" xfId="7396"/>
    <cellStyle name="20% - akcent 4 3 6 3 2 2 2" xfId="7397"/>
    <cellStyle name="20% - akcent 4 3 6 3 2 2 2 2" xfId="7398"/>
    <cellStyle name="20% - akcent 4 3 6 3 2 2 3" xfId="7399"/>
    <cellStyle name="20% - akcent 4 3 6 3 2 2 3 2" xfId="7400"/>
    <cellStyle name="20% - akcent 4 3 6 3 2 2 4" xfId="7401"/>
    <cellStyle name="20% - akcent 4 3 6 3 2 3" xfId="7402"/>
    <cellStyle name="20% - akcent 4 3 6 3 2 3 2" xfId="7403"/>
    <cellStyle name="20% - akcent 4 3 6 3 2 4" xfId="7404"/>
    <cellStyle name="20% - akcent 4 3 6 3 2 4 2" xfId="7405"/>
    <cellStyle name="20% - akcent 4 3 6 3 2 5" xfId="7406"/>
    <cellStyle name="20% - akcent 4 3 6 3 3" xfId="7407"/>
    <cellStyle name="20% - akcent 4 3 6 3 3 2" xfId="7408"/>
    <cellStyle name="20% - akcent 4 3 6 3 3 2 2" xfId="7409"/>
    <cellStyle name="20% - akcent 4 3 6 3 3 2 2 2" xfId="7410"/>
    <cellStyle name="20% - akcent 4 3 6 3 3 2 3" xfId="7411"/>
    <cellStyle name="20% - akcent 4 3 6 3 3 2 3 2" xfId="7412"/>
    <cellStyle name="20% - akcent 4 3 6 3 3 2 4" xfId="7413"/>
    <cellStyle name="20% - akcent 4 3 6 3 3 3" xfId="7414"/>
    <cellStyle name="20% - akcent 4 3 6 3 3 3 2" xfId="7415"/>
    <cellStyle name="20% - akcent 4 3 6 3 3 4" xfId="7416"/>
    <cellStyle name="20% - akcent 4 3 6 3 3 4 2" xfId="7417"/>
    <cellStyle name="20% - akcent 4 3 6 3 3 5" xfId="7418"/>
    <cellStyle name="20% - akcent 4 3 6 3 4" xfId="7419"/>
    <cellStyle name="20% - akcent 4 3 6 3 4 2" xfId="7420"/>
    <cellStyle name="20% - akcent 4 3 6 3 4 2 2" xfId="7421"/>
    <cellStyle name="20% - akcent 4 3 6 3 4 2 2 2" xfId="7422"/>
    <cellStyle name="20% - akcent 4 3 6 3 4 2 3" xfId="7423"/>
    <cellStyle name="20% - akcent 4 3 6 3 4 2 3 2" xfId="7424"/>
    <cellStyle name="20% - akcent 4 3 6 3 4 2 4" xfId="7425"/>
    <cellStyle name="20% - akcent 4 3 6 3 4 3" xfId="7426"/>
    <cellStyle name="20% - akcent 4 3 6 3 4 3 2" xfId="7427"/>
    <cellStyle name="20% - akcent 4 3 6 3 4 4" xfId="7428"/>
    <cellStyle name="20% - akcent 4 3 6 3 4 4 2" xfId="7429"/>
    <cellStyle name="20% - akcent 4 3 6 3 4 5" xfId="7430"/>
    <cellStyle name="20% - akcent 4 3 6 3 5" xfId="7431"/>
    <cellStyle name="20% - akcent 4 3 6 3 5 2" xfId="7432"/>
    <cellStyle name="20% - akcent 4 3 6 3 5 2 2" xfId="7433"/>
    <cellStyle name="20% - akcent 4 3 6 3 5 3" xfId="7434"/>
    <cellStyle name="20% - akcent 4 3 6 3 5 3 2" xfId="7435"/>
    <cellStyle name="20% - akcent 4 3 6 3 5 4" xfId="7436"/>
    <cellStyle name="20% - akcent 4 3 6 3 6" xfId="7437"/>
    <cellStyle name="20% - akcent 4 3 6 3 6 2" xfId="7438"/>
    <cellStyle name="20% - akcent 4 3 6 3 7" xfId="7439"/>
    <cellStyle name="20% - akcent 4 3 6 3 7 2" xfId="7440"/>
    <cellStyle name="20% - akcent 4 3 6 3 8" xfId="7441"/>
    <cellStyle name="20% - akcent 4 3 6 4" xfId="7442"/>
    <cellStyle name="20% - akcent 4 3 6 4 2" xfId="7443"/>
    <cellStyle name="20% - akcent 4 3 6 4 2 2" xfId="7444"/>
    <cellStyle name="20% - akcent 4 3 6 4 2 2 2" xfId="7445"/>
    <cellStyle name="20% - akcent 4 3 6 4 2 3" xfId="7446"/>
    <cellStyle name="20% - akcent 4 3 6 4 2 3 2" xfId="7447"/>
    <cellStyle name="20% - akcent 4 3 6 4 2 4" xfId="7448"/>
    <cellStyle name="20% - akcent 4 3 6 4 3" xfId="7449"/>
    <cellStyle name="20% - akcent 4 3 6 4 3 2" xfId="7450"/>
    <cellStyle name="20% - akcent 4 3 6 4 4" xfId="7451"/>
    <cellStyle name="20% - akcent 4 3 6 4 4 2" xfId="7452"/>
    <cellStyle name="20% - akcent 4 3 6 4 5" xfId="7453"/>
    <cellStyle name="20% - akcent 4 3 6 5" xfId="7454"/>
    <cellStyle name="20% - akcent 4 3 6 5 2" xfId="7455"/>
    <cellStyle name="20% - akcent 4 3 6 5 2 2" xfId="7456"/>
    <cellStyle name="20% - akcent 4 3 6 5 2 2 2" xfId="7457"/>
    <cellStyle name="20% - akcent 4 3 6 5 2 3" xfId="7458"/>
    <cellStyle name="20% - akcent 4 3 6 5 2 3 2" xfId="7459"/>
    <cellStyle name="20% - akcent 4 3 6 5 2 4" xfId="7460"/>
    <cellStyle name="20% - akcent 4 3 6 5 3" xfId="7461"/>
    <cellStyle name="20% - akcent 4 3 6 5 3 2" xfId="7462"/>
    <cellStyle name="20% - akcent 4 3 6 5 4" xfId="7463"/>
    <cellStyle name="20% - akcent 4 3 6 5 4 2" xfId="7464"/>
    <cellStyle name="20% - akcent 4 3 6 5 5" xfId="7465"/>
    <cellStyle name="20% - akcent 4 3 6 6" xfId="7466"/>
    <cellStyle name="20% - akcent 4 3 6 6 2" xfId="7467"/>
    <cellStyle name="20% - akcent 4 3 6 6 2 2" xfId="7468"/>
    <cellStyle name="20% - akcent 4 3 6 6 2 2 2" xfId="7469"/>
    <cellStyle name="20% - akcent 4 3 6 6 2 3" xfId="7470"/>
    <cellStyle name="20% - akcent 4 3 6 6 2 3 2" xfId="7471"/>
    <cellStyle name="20% - akcent 4 3 6 6 2 4" xfId="7472"/>
    <cellStyle name="20% - akcent 4 3 6 6 3" xfId="7473"/>
    <cellStyle name="20% - akcent 4 3 6 6 3 2" xfId="7474"/>
    <cellStyle name="20% - akcent 4 3 6 6 4" xfId="7475"/>
    <cellStyle name="20% - akcent 4 3 6 6 4 2" xfId="7476"/>
    <cellStyle name="20% - akcent 4 3 6 6 5" xfId="7477"/>
    <cellStyle name="20% - akcent 4 3 6 7" xfId="7478"/>
    <cellStyle name="20% - akcent 4 3 6 7 2" xfId="7479"/>
    <cellStyle name="20% - akcent 4 3 6 7 2 2" xfId="7480"/>
    <cellStyle name="20% - akcent 4 3 6 7 3" xfId="7481"/>
    <cellStyle name="20% - akcent 4 3 6 7 3 2" xfId="7482"/>
    <cellStyle name="20% - akcent 4 3 6 7 4" xfId="7483"/>
    <cellStyle name="20% - akcent 4 3 6 8" xfId="7484"/>
    <cellStyle name="20% - akcent 4 3 6 8 2" xfId="7485"/>
    <cellStyle name="20% - akcent 4 3 6 9" xfId="7486"/>
    <cellStyle name="20% - akcent 4 3 6 9 2" xfId="7487"/>
    <cellStyle name="20% - akcent 4 3 7" xfId="7488"/>
    <cellStyle name="20% - akcent 4 3 7 2" xfId="7489"/>
    <cellStyle name="20% - akcent 4 3 7 2 2" xfId="7490"/>
    <cellStyle name="20% - akcent 4 3 7 2 2 2" xfId="7491"/>
    <cellStyle name="20% - akcent 4 3 7 2 2 2 2" xfId="7492"/>
    <cellStyle name="20% - akcent 4 3 7 2 2 2 2 2" xfId="7493"/>
    <cellStyle name="20% - akcent 4 3 7 2 2 2 3" xfId="7494"/>
    <cellStyle name="20% - akcent 4 3 7 2 2 2 3 2" xfId="7495"/>
    <cellStyle name="20% - akcent 4 3 7 2 2 2 4" xfId="7496"/>
    <cellStyle name="20% - akcent 4 3 7 2 2 3" xfId="7497"/>
    <cellStyle name="20% - akcent 4 3 7 2 2 3 2" xfId="7498"/>
    <cellStyle name="20% - akcent 4 3 7 2 2 4" xfId="7499"/>
    <cellStyle name="20% - akcent 4 3 7 2 2 4 2" xfId="7500"/>
    <cellStyle name="20% - akcent 4 3 7 2 2 5" xfId="7501"/>
    <cellStyle name="20% - akcent 4 3 7 2 3" xfId="7502"/>
    <cellStyle name="20% - akcent 4 3 7 2 3 2" xfId="7503"/>
    <cellStyle name="20% - akcent 4 3 7 2 3 2 2" xfId="7504"/>
    <cellStyle name="20% - akcent 4 3 7 2 3 2 2 2" xfId="7505"/>
    <cellStyle name="20% - akcent 4 3 7 2 3 2 3" xfId="7506"/>
    <cellStyle name="20% - akcent 4 3 7 2 3 2 3 2" xfId="7507"/>
    <cellStyle name="20% - akcent 4 3 7 2 3 2 4" xfId="7508"/>
    <cellStyle name="20% - akcent 4 3 7 2 3 3" xfId="7509"/>
    <cellStyle name="20% - akcent 4 3 7 2 3 3 2" xfId="7510"/>
    <cellStyle name="20% - akcent 4 3 7 2 3 4" xfId="7511"/>
    <cellStyle name="20% - akcent 4 3 7 2 3 4 2" xfId="7512"/>
    <cellStyle name="20% - akcent 4 3 7 2 3 5" xfId="7513"/>
    <cellStyle name="20% - akcent 4 3 7 2 4" xfId="7514"/>
    <cellStyle name="20% - akcent 4 3 7 2 4 2" xfId="7515"/>
    <cellStyle name="20% - akcent 4 3 7 2 4 2 2" xfId="7516"/>
    <cellStyle name="20% - akcent 4 3 7 2 4 2 2 2" xfId="7517"/>
    <cellStyle name="20% - akcent 4 3 7 2 4 2 3" xfId="7518"/>
    <cellStyle name="20% - akcent 4 3 7 2 4 2 3 2" xfId="7519"/>
    <cellStyle name="20% - akcent 4 3 7 2 4 2 4" xfId="7520"/>
    <cellStyle name="20% - akcent 4 3 7 2 4 3" xfId="7521"/>
    <cellStyle name="20% - akcent 4 3 7 2 4 3 2" xfId="7522"/>
    <cellStyle name="20% - akcent 4 3 7 2 4 4" xfId="7523"/>
    <cellStyle name="20% - akcent 4 3 7 2 4 4 2" xfId="7524"/>
    <cellStyle name="20% - akcent 4 3 7 2 4 5" xfId="7525"/>
    <cellStyle name="20% - akcent 4 3 7 2 5" xfId="7526"/>
    <cellStyle name="20% - akcent 4 3 7 2 5 2" xfId="7527"/>
    <cellStyle name="20% - akcent 4 3 7 2 5 2 2" xfId="7528"/>
    <cellStyle name="20% - akcent 4 3 7 2 5 3" xfId="7529"/>
    <cellStyle name="20% - akcent 4 3 7 2 5 3 2" xfId="7530"/>
    <cellStyle name="20% - akcent 4 3 7 2 5 4" xfId="7531"/>
    <cellStyle name="20% - akcent 4 3 7 2 6" xfId="7532"/>
    <cellStyle name="20% - akcent 4 3 7 2 6 2" xfId="7533"/>
    <cellStyle name="20% - akcent 4 3 7 2 7" xfId="7534"/>
    <cellStyle name="20% - akcent 4 3 7 2 7 2" xfId="7535"/>
    <cellStyle name="20% - akcent 4 3 7 2 8" xfId="7536"/>
    <cellStyle name="20% - akcent 4 3 7 3" xfId="7537"/>
    <cellStyle name="20% - akcent 4 3 7 3 2" xfId="7538"/>
    <cellStyle name="20% - akcent 4 3 7 3 2 2" xfId="7539"/>
    <cellStyle name="20% - akcent 4 3 7 3 2 2 2" xfId="7540"/>
    <cellStyle name="20% - akcent 4 3 7 3 2 3" xfId="7541"/>
    <cellStyle name="20% - akcent 4 3 7 3 2 3 2" xfId="7542"/>
    <cellStyle name="20% - akcent 4 3 7 3 2 4" xfId="7543"/>
    <cellStyle name="20% - akcent 4 3 7 3 3" xfId="7544"/>
    <cellStyle name="20% - akcent 4 3 7 3 3 2" xfId="7545"/>
    <cellStyle name="20% - akcent 4 3 7 3 4" xfId="7546"/>
    <cellStyle name="20% - akcent 4 3 7 3 4 2" xfId="7547"/>
    <cellStyle name="20% - akcent 4 3 7 3 5" xfId="7548"/>
    <cellStyle name="20% - akcent 4 3 7 4" xfId="7549"/>
    <cellStyle name="20% - akcent 4 3 7 4 2" xfId="7550"/>
    <cellStyle name="20% - akcent 4 3 7 4 2 2" xfId="7551"/>
    <cellStyle name="20% - akcent 4 3 7 4 2 2 2" xfId="7552"/>
    <cellStyle name="20% - akcent 4 3 7 4 2 3" xfId="7553"/>
    <cellStyle name="20% - akcent 4 3 7 4 2 3 2" xfId="7554"/>
    <cellStyle name="20% - akcent 4 3 7 4 2 4" xfId="7555"/>
    <cellStyle name="20% - akcent 4 3 7 4 3" xfId="7556"/>
    <cellStyle name="20% - akcent 4 3 7 4 3 2" xfId="7557"/>
    <cellStyle name="20% - akcent 4 3 7 4 4" xfId="7558"/>
    <cellStyle name="20% - akcent 4 3 7 4 4 2" xfId="7559"/>
    <cellStyle name="20% - akcent 4 3 7 4 5" xfId="7560"/>
    <cellStyle name="20% - akcent 4 3 7 5" xfId="7561"/>
    <cellStyle name="20% - akcent 4 3 7 5 2" xfId="7562"/>
    <cellStyle name="20% - akcent 4 3 7 5 2 2" xfId="7563"/>
    <cellStyle name="20% - akcent 4 3 7 5 2 2 2" xfId="7564"/>
    <cellStyle name="20% - akcent 4 3 7 5 2 3" xfId="7565"/>
    <cellStyle name="20% - akcent 4 3 7 5 2 3 2" xfId="7566"/>
    <cellStyle name="20% - akcent 4 3 7 5 2 4" xfId="7567"/>
    <cellStyle name="20% - akcent 4 3 7 5 3" xfId="7568"/>
    <cellStyle name="20% - akcent 4 3 7 5 3 2" xfId="7569"/>
    <cellStyle name="20% - akcent 4 3 7 5 4" xfId="7570"/>
    <cellStyle name="20% - akcent 4 3 7 5 4 2" xfId="7571"/>
    <cellStyle name="20% - akcent 4 3 7 5 5" xfId="7572"/>
    <cellStyle name="20% - akcent 4 3 7 6" xfId="7573"/>
    <cellStyle name="20% - akcent 4 3 7 6 2" xfId="7574"/>
    <cellStyle name="20% - akcent 4 3 7 6 2 2" xfId="7575"/>
    <cellStyle name="20% - akcent 4 3 7 6 3" xfId="7576"/>
    <cellStyle name="20% - akcent 4 3 7 6 3 2" xfId="7577"/>
    <cellStyle name="20% - akcent 4 3 7 6 4" xfId="7578"/>
    <cellStyle name="20% - akcent 4 3 7 7" xfId="7579"/>
    <cellStyle name="20% - akcent 4 3 7 7 2" xfId="7580"/>
    <cellStyle name="20% - akcent 4 3 7 8" xfId="7581"/>
    <cellStyle name="20% - akcent 4 3 7 8 2" xfId="7582"/>
    <cellStyle name="20% - akcent 4 3 7 9" xfId="7583"/>
    <cellStyle name="20% - akcent 4 3 8" xfId="7584"/>
    <cellStyle name="20% - akcent 4 3 8 2" xfId="7585"/>
    <cellStyle name="20% - akcent 4 3 8 2 2" xfId="7586"/>
    <cellStyle name="20% - akcent 4 3 8 2 2 2" xfId="7587"/>
    <cellStyle name="20% - akcent 4 3 8 2 2 2 2" xfId="7588"/>
    <cellStyle name="20% - akcent 4 3 8 2 2 2 2 2" xfId="7589"/>
    <cellStyle name="20% - akcent 4 3 8 2 2 2 3" xfId="7590"/>
    <cellStyle name="20% - akcent 4 3 8 2 2 2 3 2" xfId="7591"/>
    <cellStyle name="20% - akcent 4 3 8 2 2 2 4" xfId="7592"/>
    <cellStyle name="20% - akcent 4 3 8 2 2 3" xfId="7593"/>
    <cellStyle name="20% - akcent 4 3 8 2 2 3 2" xfId="7594"/>
    <cellStyle name="20% - akcent 4 3 8 2 2 4" xfId="7595"/>
    <cellStyle name="20% - akcent 4 3 8 2 2 4 2" xfId="7596"/>
    <cellStyle name="20% - akcent 4 3 8 2 2 5" xfId="7597"/>
    <cellStyle name="20% - akcent 4 3 8 2 3" xfId="7598"/>
    <cellStyle name="20% - akcent 4 3 8 2 3 2" xfId="7599"/>
    <cellStyle name="20% - akcent 4 3 8 2 3 2 2" xfId="7600"/>
    <cellStyle name="20% - akcent 4 3 8 2 3 2 2 2" xfId="7601"/>
    <cellStyle name="20% - akcent 4 3 8 2 3 2 3" xfId="7602"/>
    <cellStyle name="20% - akcent 4 3 8 2 3 2 3 2" xfId="7603"/>
    <cellStyle name="20% - akcent 4 3 8 2 3 2 4" xfId="7604"/>
    <cellStyle name="20% - akcent 4 3 8 2 3 3" xfId="7605"/>
    <cellStyle name="20% - akcent 4 3 8 2 3 3 2" xfId="7606"/>
    <cellStyle name="20% - akcent 4 3 8 2 3 4" xfId="7607"/>
    <cellStyle name="20% - akcent 4 3 8 2 3 4 2" xfId="7608"/>
    <cellStyle name="20% - akcent 4 3 8 2 3 5" xfId="7609"/>
    <cellStyle name="20% - akcent 4 3 8 2 4" xfId="7610"/>
    <cellStyle name="20% - akcent 4 3 8 2 4 2" xfId="7611"/>
    <cellStyle name="20% - akcent 4 3 8 2 4 2 2" xfId="7612"/>
    <cellStyle name="20% - akcent 4 3 8 2 4 2 2 2" xfId="7613"/>
    <cellStyle name="20% - akcent 4 3 8 2 4 2 3" xfId="7614"/>
    <cellStyle name="20% - akcent 4 3 8 2 4 2 3 2" xfId="7615"/>
    <cellStyle name="20% - akcent 4 3 8 2 4 2 4" xfId="7616"/>
    <cellStyle name="20% - akcent 4 3 8 2 4 3" xfId="7617"/>
    <cellStyle name="20% - akcent 4 3 8 2 4 3 2" xfId="7618"/>
    <cellStyle name="20% - akcent 4 3 8 2 4 4" xfId="7619"/>
    <cellStyle name="20% - akcent 4 3 8 2 4 4 2" xfId="7620"/>
    <cellStyle name="20% - akcent 4 3 8 2 4 5" xfId="7621"/>
    <cellStyle name="20% - akcent 4 3 8 2 5" xfId="7622"/>
    <cellStyle name="20% - akcent 4 3 8 2 5 2" xfId="7623"/>
    <cellStyle name="20% - akcent 4 3 8 2 5 2 2" xfId="7624"/>
    <cellStyle name="20% - akcent 4 3 8 2 5 3" xfId="7625"/>
    <cellStyle name="20% - akcent 4 3 8 2 5 3 2" xfId="7626"/>
    <cellStyle name="20% - akcent 4 3 8 2 5 4" xfId="7627"/>
    <cellStyle name="20% - akcent 4 3 8 2 6" xfId="7628"/>
    <cellStyle name="20% - akcent 4 3 8 2 6 2" xfId="7629"/>
    <cellStyle name="20% - akcent 4 3 8 2 7" xfId="7630"/>
    <cellStyle name="20% - akcent 4 3 8 2 7 2" xfId="7631"/>
    <cellStyle name="20% - akcent 4 3 8 2 8" xfId="7632"/>
    <cellStyle name="20% - akcent 4 3 8 3" xfId="7633"/>
    <cellStyle name="20% - akcent 4 3 8 3 2" xfId="7634"/>
    <cellStyle name="20% - akcent 4 3 8 3 2 2" xfId="7635"/>
    <cellStyle name="20% - akcent 4 3 8 3 2 2 2" xfId="7636"/>
    <cellStyle name="20% - akcent 4 3 8 3 2 3" xfId="7637"/>
    <cellStyle name="20% - akcent 4 3 8 3 2 3 2" xfId="7638"/>
    <cellStyle name="20% - akcent 4 3 8 3 2 4" xfId="7639"/>
    <cellStyle name="20% - akcent 4 3 8 3 3" xfId="7640"/>
    <cellStyle name="20% - akcent 4 3 8 3 3 2" xfId="7641"/>
    <cellStyle name="20% - akcent 4 3 8 3 4" xfId="7642"/>
    <cellStyle name="20% - akcent 4 3 8 3 4 2" xfId="7643"/>
    <cellStyle name="20% - akcent 4 3 8 3 5" xfId="7644"/>
    <cellStyle name="20% - akcent 4 3 8 4" xfId="7645"/>
    <cellStyle name="20% - akcent 4 3 8 4 2" xfId="7646"/>
    <cellStyle name="20% - akcent 4 3 8 4 2 2" xfId="7647"/>
    <cellStyle name="20% - akcent 4 3 8 4 2 2 2" xfId="7648"/>
    <cellStyle name="20% - akcent 4 3 8 4 2 3" xfId="7649"/>
    <cellStyle name="20% - akcent 4 3 8 4 2 3 2" xfId="7650"/>
    <cellStyle name="20% - akcent 4 3 8 4 2 4" xfId="7651"/>
    <cellStyle name="20% - akcent 4 3 8 4 3" xfId="7652"/>
    <cellStyle name="20% - akcent 4 3 8 4 3 2" xfId="7653"/>
    <cellStyle name="20% - akcent 4 3 8 4 4" xfId="7654"/>
    <cellStyle name="20% - akcent 4 3 8 4 4 2" xfId="7655"/>
    <cellStyle name="20% - akcent 4 3 8 4 5" xfId="7656"/>
    <cellStyle name="20% - akcent 4 3 8 5" xfId="7657"/>
    <cellStyle name="20% - akcent 4 3 8 5 2" xfId="7658"/>
    <cellStyle name="20% - akcent 4 3 8 5 2 2" xfId="7659"/>
    <cellStyle name="20% - akcent 4 3 8 5 2 2 2" xfId="7660"/>
    <cellStyle name="20% - akcent 4 3 8 5 2 3" xfId="7661"/>
    <cellStyle name="20% - akcent 4 3 8 5 2 3 2" xfId="7662"/>
    <cellStyle name="20% - akcent 4 3 8 5 2 4" xfId="7663"/>
    <cellStyle name="20% - akcent 4 3 8 5 3" xfId="7664"/>
    <cellStyle name="20% - akcent 4 3 8 5 3 2" xfId="7665"/>
    <cellStyle name="20% - akcent 4 3 8 5 4" xfId="7666"/>
    <cellStyle name="20% - akcent 4 3 8 5 4 2" xfId="7667"/>
    <cellStyle name="20% - akcent 4 3 8 5 5" xfId="7668"/>
    <cellStyle name="20% - akcent 4 3 8 6" xfId="7669"/>
    <cellStyle name="20% - akcent 4 3 8 6 2" xfId="7670"/>
    <cellStyle name="20% - akcent 4 3 8 6 2 2" xfId="7671"/>
    <cellStyle name="20% - akcent 4 3 8 6 3" xfId="7672"/>
    <cellStyle name="20% - akcent 4 3 8 6 3 2" xfId="7673"/>
    <cellStyle name="20% - akcent 4 3 8 6 4" xfId="7674"/>
    <cellStyle name="20% - akcent 4 3 8 7" xfId="7675"/>
    <cellStyle name="20% - akcent 4 3 8 7 2" xfId="7676"/>
    <cellStyle name="20% - akcent 4 3 8 8" xfId="7677"/>
    <cellStyle name="20% - akcent 4 3 8 8 2" xfId="7678"/>
    <cellStyle name="20% - akcent 4 3 8 9" xfId="7679"/>
    <cellStyle name="20% - akcent 4 3 9" xfId="7680"/>
    <cellStyle name="20% - akcent 4 3 9 2" xfId="7681"/>
    <cellStyle name="20% - akcent 4 3 9 2 2" xfId="7682"/>
    <cellStyle name="20% - akcent 4 3 9 2 2 2" xfId="7683"/>
    <cellStyle name="20% - akcent 4 3 9 2 2 2 2" xfId="7684"/>
    <cellStyle name="20% - akcent 4 3 9 2 2 3" xfId="7685"/>
    <cellStyle name="20% - akcent 4 3 9 2 2 3 2" xfId="7686"/>
    <cellStyle name="20% - akcent 4 3 9 2 2 4" xfId="7687"/>
    <cellStyle name="20% - akcent 4 3 9 2 3" xfId="7688"/>
    <cellStyle name="20% - akcent 4 3 9 2 3 2" xfId="7689"/>
    <cellStyle name="20% - akcent 4 3 9 2 4" xfId="7690"/>
    <cellStyle name="20% - akcent 4 3 9 2 4 2" xfId="7691"/>
    <cellStyle name="20% - akcent 4 3 9 2 5" xfId="7692"/>
    <cellStyle name="20% - akcent 4 3 9 3" xfId="7693"/>
    <cellStyle name="20% - akcent 4 3 9 3 2" xfId="7694"/>
    <cellStyle name="20% - akcent 4 3 9 3 2 2" xfId="7695"/>
    <cellStyle name="20% - akcent 4 3 9 3 2 2 2" xfId="7696"/>
    <cellStyle name="20% - akcent 4 3 9 3 2 3" xfId="7697"/>
    <cellStyle name="20% - akcent 4 3 9 3 2 3 2" xfId="7698"/>
    <cellStyle name="20% - akcent 4 3 9 3 2 4" xfId="7699"/>
    <cellStyle name="20% - akcent 4 3 9 3 3" xfId="7700"/>
    <cellStyle name="20% - akcent 4 3 9 3 3 2" xfId="7701"/>
    <cellStyle name="20% - akcent 4 3 9 3 4" xfId="7702"/>
    <cellStyle name="20% - akcent 4 3 9 3 4 2" xfId="7703"/>
    <cellStyle name="20% - akcent 4 3 9 3 5" xfId="7704"/>
    <cellStyle name="20% - akcent 4 3 9 4" xfId="7705"/>
    <cellStyle name="20% - akcent 4 3 9 4 2" xfId="7706"/>
    <cellStyle name="20% - akcent 4 3 9 4 2 2" xfId="7707"/>
    <cellStyle name="20% - akcent 4 3 9 4 2 2 2" xfId="7708"/>
    <cellStyle name="20% - akcent 4 3 9 4 2 3" xfId="7709"/>
    <cellStyle name="20% - akcent 4 3 9 4 2 3 2" xfId="7710"/>
    <cellStyle name="20% - akcent 4 3 9 4 2 4" xfId="7711"/>
    <cellStyle name="20% - akcent 4 3 9 4 3" xfId="7712"/>
    <cellStyle name="20% - akcent 4 3 9 4 3 2" xfId="7713"/>
    <cellStyle name="20% - akcent 4 3 9 4 4" xfId="7714"/>
    <cellStyle name="20% - akcent 4 3 9 4 4 2" xfId="7715"/>
    <cellStyle name="20% - akcent 4 3 9 4 5" xfId="7716"/>
    <cellStyle name="20% - akcent 4 3 9 5" xfId="7717"/>
    <cellStyle name="20% - akcent 4 3 9 5 2" xfId="7718"/>
    <cellStyle name="20% - akcent 4 3 9 5 2 2" xfId="7719"/>
    <cellStyle name="20% - akcent 4 3 9 5 3" xfId="7720"/>
    <cellStyle name="20% - akcent 4 3 9 5 3 2" xfId="7721"/>
    <cellStyle name="20% - akcent 4 3 9 5 4" xfId="7722"/>
    <cellStyle name="20% - akcent 4 3 9 6" xfId="7723"/>
    <cellStyle name="20% - akcent 4 3 9 6 2" xfId="7724"/>
    <cellStyle name="20% - akcent 4 3 9 7" xfId="7725"/>
    <cellStyle name="20% - akcent 4 3 9 7 2" xfId="7726"/>
    <cellStyle name="20% - akcent 4 3 9 8" xfId="7727"/>
    <cellStyle name="20% - akcent 4 4" xfId="7728"/>
    <cellStyle name="20% - akcent 4 5" xfId="7729"/>
    <cellStyle name="20% - akcent 4 6" xfId="7730"/>
    <cellStyle name="20% - akcent 5 2" xfId="7731"/>
    <cellStyle name="20% - akcent 5 2 2" xfId="7732"/>
    <cellStyle name="20% - akcent 5 2 3" xfId="7733"/>
    <cellStyle name="20% - akcent 5 2 4" xfId="22011"/>
    <cellStyle name="20% - akcent 5 3" xfId="7734"/>
    <cellStyle name="20% - akcent 5 3 10" xfId="7735"/>
    <cellStyle name="20% - akcent 5 3 10 2" xfId="7736"/>
    <cellStyle name="20% - akcent 5 3 10 2 2" xfId="7737"/>
    <cellStyle name="20% - akcent 5 3 10 2 2 2" xfId="7738"/>
    <cellStyle name="20% - akcent 5 3 10 2 2 2 2" xfId="7739"/>
    <cellStyle name="20% - akcent 5 3 10 2 2 3" xfId="7740"/>
    <cellStyle name="20% - akcent 5 3 10 2 2 3 2" xfId="7741"/>
    <cellStyle name="20% - akcent 5 3 10 2 2 4" xfId="7742"/>
    <cellStyle name="20% - akcent 5 3 10 2 3" xfId="7743"/>
    <cellStyle name="20% - akcent 5 3 10 2 3 2" xfId="7744"/>
    <cellStyle name="20% - akcent 5 3 10 2 4" xfId="7745"/>
    <cellStyle name="20% - akcent 5 3 10 2 4 2" xfId="7746"/>
    <cellStyle name="20% - akcent 5 3 10 2 5" xfId="7747"/>
    <cellStyle name="20% - akcent 5 3 10 3" xfId="7748"/>
    <cellStyle name="20% - akcent 5 3 10 3 2" xfId="7749"/>
    <cellStyle name="20% - akcent 5 3 10 3 2 2" xfId="7750"/>
    <cellStyle name="20% - akcent 5 3 10 3 3" xfId="7751"/>
    <cellStyle name="20% - akcent 5 3 10 3 3 2" xfId="7752"/>
    <cellStyle name="20% - akcent 5 3 10 3 4" xfId="7753"/>
    <cellStyle name="20% - akcent 5 3 10 4" xfId="7754"/>
    <cellStyle name="20% - akcent 5 3 10 4 2" xfId="7755"/>
    <cellStyle name="20% - akcent 5 3 10 5" xfId="7756"/>
    <cellStyle name="20% - akcent 5 3 10 5 2" xfId="7757"/>
    <cellStyle name="20% - akcent 5 3 10 6" xfId="7758"/>
    <cellStyle name="20% - akcent 5 3 11" xfId="7759"/>
    <cellStyle name="20% - akcent 5 3 11 2" xfId="7760"/>
    <cellStyle name="20% - akcent 5 3 11 2 2" xfId="7761"/>
    <cellStyle name="20% - akcent 5 3 11 2 2 2" xfId="7762"/>
    <cellStyle name="20% - akcent 5 3 11 2 3" xfId="7763"/>
    <cellStyle name="20% - akcent 5 3 11 2 3 2" xfId="7764"/>
    <cellStyle name="20% - akcent 5 3 11 2 4" xfId="7765"/>
    <cellStyle name="20% - akcent 5 3 11 3" xfId="7766"/>
    <cellStyle name="20% - akcent 5 3 11 3 2" xfId="7767"/>
    <cellStyle name="20% - akcent 5 3 11 4" xfId="7768"/>
    <cellStyle name="20% - akcent 5 3 11 4 2" xfId="7769"/>
    <cellStyle name="20% - akcent 5 3 11 5" xfId="7770"/>
    <cellStyle name="20% - akcent 5 3 12" xfId="7771"/>
    <cellStyle name="20% - akcent 5 3 12 2" xfId="7772"/>
    <cellStyle name="20% - akcent 5 3 12 2 2" xfId="7773"/>
    <cellStyle name="20% - akcent 5 3 12 2 2 2" xfId="7774"/>
    <cellStyle name="20% - akcent 5 3 12 2 3" xfId="7775"/>
    <cellStyle name="20% - akcent 5 3 12 2 3 2" xfId="7776"/>
    <cellStyle name="20% - akcent 5 3 12 2 4" xfId="7777"/>
    <cellStyle name="20% - akcent 5 3 12 3" xfId="7778"/>
    <cellStyle name="20% - akcent 5 3 12 3 2" xfId="7779"/>
    <cellStyle name="20% - akcent 5 3 12 4" xfId="7780"/>
    <cellStyle name="20% - akcent 5 3 12 4 2" xfId="7781"/>
    <cellStyle name="20% - akcent 5 3 12 5" xfId="7782"/>
    <cellStyle name="20% - akcent 5 3 13" xfId="7783"/>
    <cellStyle name="20% - akcent 5 3 13 2" xfId="7784"/>
    <cellStyle name="20% - akcent 5 3 13 2 2" xfId="7785"/>
    <cellStyle name="20% - akcent 5 3 13 2 2 2" xfId="7786"/>
    <cellStyle name="20% - akcent 5 3 13 2 3" xfId="7787"/>
    <cellStyle name="20% - akcent 5 3 13 2 3 2" xfId="7788"/>
    <cellStyle name="20% - akcent 5 3 13 2 4" xfId="7789"/>
    <cellStyle name="20% - akcent 5 3 13 3" xfId="7790"/>
    <cellStyle name="20% - akcent 5 3 13 3 2" xfId="7791"/>
    <cellStyle name="20% - akcent 5 3 13 4" xfId="7792"/>
    <cellStyle name="20% - akcent 5 3 13 4 2" xfId="7793"/>
    <cellStyle name="20% - akcent 5 3 13 5" xfId="7794"/>
    <cellStyle name="20% - akcent 5 3 14" xfId="7795"/>
    <cellStyle name="20% - akcent 5 3 14 2" xfId="7796"/>
    <cellStyle name="20% - akcent 5 3 14 2 2" xfId="7797"/>
    <cellStyle name="20% - akcent 5 3 14 3" xfId="7798"/>
    <cellStyle name="20% - akcent 5 3 14 3 2" xfId="7799"/>
    <cellStyle name="20% - akcent 5 3 14 4" xfId="7800"/>
    <cellStyle name="20% - akcent 5 3 15" xfId="7801"/>
    <cellStyle name="20% - akcent 5 3 15 2" xfId="7802"/>
    <cellStyle name="20% - akcent 5 3 15 2 2" xfId="7803"/>
    <cellStyle name="20% - akcent 5 3 15 3" xfId="7804"/>
    <cellStyle name="20% - akcent 5 3 15 3 2" xfId="7805"/>
    <cellStyle name="20% - akcent 5 3 15 4" xfId="7806"/>
    <cellStyle name="20% - akcent 5 3 16" xfId="7807"/>
    <cellStyle name="20% - akcent 5 3 16 2" xfId="7808"/>
    <cellStyle name="20% - akcent 5 3 17" xfId="7809"/>
    <cellStyle name="20% - akcent 5 3 17 2" xfId="7810"/>
    <cellStyle name="20% - akcent 5 3 18" xfId="7811"/>
    <cellStyle name="20% - akcent 5 3 18 2" xfId="7812"/>
    <cellStyle name="20% - akcent 5 3 19" xfId="7813"/>
    <cellStyle name="20% - akcent 5 3 2" xfId="7814"/>
    <cellStyle name="20% - akcent 5 3 2 10" xfId="7815"/>
    <cellStyle name="20% - akcent 5 3 2 10 2" xfId="7816"/>
    <cellStyle name="20% - akcent 5 3 2 10 2 2" xfId="7817"/>
    <cellStyle name="20% - akcent 5 3 2 10 2 2 2" xfId="7818"/>
    <cellStyle name="20% - akcent 5 3 2 10 2 3" xfId="7819"/>
    <cellStyle name="20% - akcent 5 3 2 10 2 3 2" xfId="7820"/>
    <cellStyle name="20% - akcent 5 3 2 10 2 4" xfId="7821"/>
    <cellStyle name="20% - akcent 5 3 2 10 3" xfId="7822"/>
    <cellStyle name="20% - akcent 5 3 2 10 3 2" xfId="7823"/>
    <cellStyle name="20% - akcent 5 3 2 10 4" xfId="7824"/>
    <cellStyle name="20% - akcent 5 3 2 10 4 2" xfId="7825"/>
    <cellStyle name="20% - akcent 5 3 2 10 5" xfId="7826"/>
    <cellStyle name="20% - akcent 5 3 2 11" xfId="7827"/>
    <cellStyle name="20% - akcent 5 3 2 11 2" xfId="7828"/>
    <cellStyle name="20% - akcent 5 3 2 11 2 2" xfId="7829"/>
    <cellStyle name="20% - akcent 5 3 2 11 3" xfId="7830"/>
    <cellStyle name="20% - akcent 5 3 2 11 3 2" xfId="7831"/>
    <cellStyle name="20% - akcent 5 3 2 11 4" xfId="7832"/>
    <cellStyle name="20% - akcent 5 3 2 12" xfId="7833"/>
    <cellStyle name="20% - akcent 5 3 2 12 2" xfId="7834"/>
    <cellStyle name="20% - akcent 5 3 2 12 2 2" xfId="7835"/>
    <cellStyle name="20% - akcent 5 3 2 12 3" xfId="7836"/>
    <cellStyle name="20% - akcent 5 3 2 12 3 2" xfId="7837"/>
    <cellStyle name="20% - akcent 5 3 2 12 4" xfId="7838"/>
    <cellStyle name="20% - akcent 5 3 2 13" xfId="7839"/>
    <cellStyle name="20% - akcent 5 3 2 13 2" xfId="7840"/>
    <cellStyle name="20% - akcent 5 3 2 14" xfId="7841"/>
    <cellStyle name="20% - akcent 5 3 2 14 2" xfId="7842"/>
    <cellStyle name="20% - akcent 5 3 2 15" xfId="7843"/>
    <cellStyle name="20% - akcent 5 3 2 15 2" xfId="7844"/>
    <cellStyle name="20% - akcent 5 3 2 16" xfId="7845"/>
    <cellStyle name="20% - akcent 5 3 2 2" xfId="7846"/>
    <cellStyle name="20% - akcent 5 3 2 2 10" xfId="7847"/>
    <cellStyle name="20% - akcent 5 3 2 2 10 2" xfId="7848"/>
    <cellStyle name="20% - akcent 5 3 2 2 11" xfId="7849"/>
    <cellStyle name="20% - akcent 5 3 2 2 11 2" xfId="7850"/>
    <cellStyle name="20% - akcent 5 3 2 2 12" xfId="7851"/>
    <cellStyle name="20% - akcent 5 3 2 2 2" xfId="7852"/>
    <cellStyle name="20% - akcent 5 3 2 2 2 10" xfId="7853"/>
    <cellStyle name="20% - akcent 5 3 2 2 2 2" xfId="7854"/>
    <cellStyle name="20% - akcent 5 3 2 2 2 2 2" xfId="7855"/>
    <cellStyle name="20% - akcent 5 3 2 2 2 2 2 2" xfId="7856"/>
    <cellStyle name="20% - akcent 5 3 2 2 2 2 2 2 2" xfId="7857"/>
    <cellStyle name="20% - akcent 5 3 2 2 2 2 2 2 2 2" xfId="7858"/>
    <cellStyle name="20% - akcent 5 3 2 2 2 2 2 2 3" xfId="7859"/>
    <cellStyle name="20% - akcent 5 3 2 2 2 2 2 2 3 2" xfId="7860"/>
    <cellStyle name="20% - akcent 5 3 2 2 2 2 2 2 4" xfId="7861"/>
    <cellStyle name="20% - akcent 5 3 2 2 2 2 2 3" xfId="7862"/>
    <cellStyle name="20% - akcent 5 3 2 2 2 2 2 3 2" xfId="7863"/>
    <cellStyle name="20% - akcent 5 3 2 2 2 2 2 4" xfId="7864"/>
    <cellStyle name="20% - akcent 5 3 2 2 2 2 2 4 2" xfId="7865"/>
    <cellStyle name="20% - akcent 5 3 2 2 2 2 2 5" xfId="7866"/>
    <cellStyle name="20% - akcent 5 3 2 2 2 2 3" xfId="7867"/>
    <cellStyle name="20% - akcent 5 3 2 2 2 2 3 2" xfId="7868"/>
    <cellStyle name="20% - akcent 5 3 2 2 2 2 3 2 2" xfId="7869"/>
    <cellStyle name="20% - akcent 5 3 2 2 2 2 3 2 2 2" xfId="7870"/>
    <cellStyle name="20% - akcent 5 3 2 2 2 2 3 2 3" xfId="7871"/>
    <cellStyle name="20% - akcent 5 3 2 2 2 2 3 2 3 2" xfId="7872"/>
    <cellStyle name="20% - akcent 5 3 2 2 2 2 3 2 4" xfId="7873"/>
    <cellStyle name="20% - akcent 5 3 2 2 2 2 3 3" xfId="7874"/>
    <cellStyle name="20% - akcent 5 3 2 2 2 2 3 3 2" xfId="7875"/>
    <cellStyle name="20% - akcent 5 3 2 2 2 2 3 4" xfId="7876"/>
    <cellStyle name="20% - akcent 5 3 2 2 2 2 3 4 2" xfId="7877"/>
    <cellStyle name="20% - akcent 5 3 2 2 2 2 3 5" xfId="7878"/>
    <cellStyle name="20% - akcent 5 3 2 2 2 2 4" xfId="7879"/>
    <cellStyle name="20% - akcent 5 3 2 2 2 2 4 2" xfId="7880"/>
    <cellStyle name="20% - akcent 5 3 2 2 2 2 4 2 2" xfId="7881"/>
    <cellStyle name="20% - akcent 5 3 2 2 2 2 4 2 2 2" xfId="7882"/>
    <cellStyle name="20% - akcent 5 3 2 2 2 2 4 2 3" xfId="7883"/>
    <cellStyle name="20% - akcent 5 3 2 2 2 2 4 2 3 2" xfId="7884"/>
    <cellStyle name="20% - akcent 5 3 2 2 2 2 4 2 4" xfId="7885"/>
    <cellStyle name="20% - akcent 5 3 2 2 2 2 4 3" xfId="7886"/>
    <cellStyle name="20% - akcent 5 3 2 2 2 2 4 3 2" xfId="7887"/>
    <cellStyle name="20% - akcent 5 3 2 2 2 2 4 4" xfId="7888"/>
    <cellStyle name="20% - akcent 5 3 2 2 2 2 4 4 2" xfId="7889"/>
    <cellStyle name="20% - akcent 5 3 2 2 2 2 4 5" xfId="7890"/>
    <cellStyle name="20% - akcent 5 3 2 2 2 2 5" xfId="7891"/>
    <cellStyle name="20% - akcent 5 3 2 2 2 2 5 2" xfId="7892"/>
    <cellStyle name="20% - akcent 5 3 2 2 2 2 5 2 2" xfId="7893"/>
    <cellStyle name="20% - akcent 5 3 2 2 2 2 5 3" xfId="7894"/>
    <cellStyle name="20% - akcent 5 3 2 2 2 2 5 3 2" xfId="7895"/>
    <cellStyle name="20% - akcent 5 3 2 2 2 2 5 4" xfId="7896"/>
    <cellStyle name="20% - akcent 5 3 2 2 2 2 6" xfId="7897"/>
    <cellStyle name="20% - akcent 5 3 2 2 2 2 6 2" xfId="7898"/>
    <cellStyle name="20% - akcent 5 3 2 2 2 2 7" xfId="7899"/>
    <cellStyle name="20% - akcent 5 3 2 2 2 2 7 2" xfId="7900"/>
    <cellStyle name="20% - akcent 5 3 2 2 2 2 8" xfId="7901"/>
    <cellStyle name="20% - akcent 5 3 2 2 2 3" xfId="7902"/>
    <cellStyle name="20% - akcent 5 3 2 2 2 3 2" xfId="7903"/>
    <cellStyle name="20% - akcent 5 3 2 2 2 3 2 2" xfId="7904"/>
    <cellStyle name="20% - akcent 5 3 2 2 2 3 2 2 2" xfId="7905"/>
    <cellStyle name="20% - akcent 5 3 2 2 2 3 2 2 2 2" xfId="7906"/>
    <cellStyle name="20% - akcent 5 3 2 2 2 3 2 2 3" xfId="7907"/>
    <cellStyle name="20% - akcent 5 3 2 2 2 3 2 2 3 2" xfId="7908"/>
    <cellStyle name="20% - akcent 5 3 2 2 2 3 2 2 4" xfId="7909"/>
    <cellStyle name="20% - akcent 5 3 2 2 2 3 2 3" xfId="7910"/>
    <cellStyle name="20% - akcent 5 3 2 2 2 3 2 3 2" xfId="7911"/>
    <cellStyle name="20% - akcent 5 3 2 2 2 3 2 4" xfId="7912"/>
    <cellStyle name="20% - akcent 5 3 2 2 2 3 2 4 2" xfId="7913"/>
    <cellStyle name="20% - akcent 5 3 2 2 2 3 2 5" xfId="7914"/>
    <cellStyle name="20% - akcent 5 3 2 2 2 3 3" xfId="7915"/>
    <cellStyle name="20% - akcent 5 3 2 2 2 3 3 2" xfId="7916"/>
    <cellStyle name="20% - akcent 5 3 2 2 2 3 3 2 2" xfId="7917"/>
    <cellStyle name="20% - akcent 5 3 2 2 2 3 3 2 2 2" xfId="7918"/>
    <cellStyle name="20% - akcent 5 3 2 2 2 3 3 2 3" xfId="7919"/>
    <cellStyle name="20% - akcent 5 3 2 2 2 3 3 2 3 2" xfId="7920"/>
    <cellStyle name="20% - akcent 5 3 2 2 2 3 3 2 4" xfId="7921"/>
    <cellStyle name="20% - akcent 5 3 2 2 2 3 3 3" xfId="7922"/>
    <cellStyle name="20% - akcent 5 3 2 2 2 3 3 3 2" xfId="7923"/>
    <cellStyle name="20% - akcent 5 3 2 2 2 3 3 4" xfId="7924"/>
    <cellStyle name="20% - akcent 5 3 2 2 2 3 3 4 2" xfId="7925"/>
    <cellStyle name="20% - akcent 5 3 2 2 2 3 3 5" xfId="7926"/>
    <cellStyle name="20% - akcent 5 3 2 2 2 3 4" xfId="7927"/>
    <cellStyle name="20% - akcent 5 3 2 2 2 3 4 2" xfId="7928"/>
    <cellStyle name="20% - akcent 5 3 2 2 2 3 4 2 2" xfId="7929"/>
    <cellStyle name="20% - akcent 5 3 2 2 2 3 4 2 2 2" xfId="7930"/>
    <cellStyle name="20% - akcent 5 3 2 2 2 3 4 2 3" xfId="7931"/>
    <cellStyle name="20% - akcent 5 3 2 2 2 3 4 2 3 2" xfId="7932"/>
    <cellStyle name="20% - akcent 5 3 2 2 2 3 4 2 4" xfId="7933"/>
    <cellStyle name="20% - akcent 5 3 2 2 2 3 4 3" xfId="7934"/>
    <cellStyle name="20% - akcent 5 3 2 2 2 3 4 3 2" xfId="7935"/>
    <cellStyle name="20% - akcent 5 3 2 2 2 3 4 4" xfId="7936"/>
    <cellStyle name="20% - akcent 5 3 2 2 2 3 4 4 2" xfId="7937"/>
    <cellStyle name="20% - akcent 5 3 2 2 2 3 4 5" xfId="7938"/>
    <cellStyle name="20% - akcent 5 3 2 2 2 3 5" xfId="7939"/>
    <cellStyle name="20% - akcent 5 3 2 2 2 3 5 2" xfId="7940"/>
    <cellStyle name="20% - akcent 5 3 2 2 2 3 5 2 2" xfId="7941"/>
    <cellStyle name="20% - akcent 5 3 2 2 2 3 5 3" xfId="7942"/>
    <cellStyle name="20% - akcent 5 3 2 2 2 3 5 3 2" xfId="7943"/>
    <cellStyle name="20% - akcent 5 3 2 2 2 3 5 4" xfId="7944"/>
    <cellStyle name="20% - akcent 5 3 2 2 2 3 6" xfId="7945"/>
    <cellStyle name="20% - akcent 5 3 2 2 2 3 6 2" xfId="7946"/>
    <cellStyle name="20% - akcent 5 3 2 2 2 3 7" xfId="7947"/>
    <cellStyle name="20% - akcent 5 3 2 2 2 3 7 2" xfId="7948"/>
    <cellStyle name="20% - akcent 5 3 2 2 2 3 8" xfId="7949"/>
    <cellStyle name="20% - akcent 5 3 2 2 2 4" xfId="7950"/>
    <cellStyle name="20% - akcent 5 3 2 2 2 4 2" xfId="7951"/>
    <cellStyle name="20% - akcent 5 3 2 2 2 4 2 2" xfId="7952"/>
    <cellStyle name="20% - akcent 5 3 2 2 2 4 2 2 2" xfId="7953"/>
    <cellStyle name="20% - akcent 5 3 2 2 2 4 2 3" xfId="7954"/>
    <cellStyle name="20% - akcent 5 3 2 2 2 4 2 3 2" xfId="7955"/>
    <cellStyle name="20% - akcent 5 3 2 2 2 4 2 4" xfId="7956"/>
    <cellStyle name="20% - akcent 5 3 2 2 2 4 3" xfId="7957"/>
    <cellStyle name="20% - akcent 5 3 2 2 2 4 3 2" xfId="7958"/>
    <cellStyle name="20% - akcent 5 3 2 2 2 4 4" xfId="7959"/>
    <cellStyle name="20% - akcent 5 3 2 2 2 4 4 2" xfId="7960"/>
    <cellStyle name="20% - akcent 5 3 2 2 2 4 5" xfId="7961"/>
    <cellStyle name="20% - akcent 5 3 2 2 2 5" xfId="7962"/>
    <cellStyle name="20% - akcent 5 3 2 2 2 5 2" xfId="7963"/>
    <cellStyle name="20% - akcent 5 3 2 2 2 5 2 2" xfId="7964"/>
    <cellStyle name="20% - akcent 5 3 2 2 2 5 2 2 2" xfId="7965"/>
    <cellStyle name="20% - akcent 5 3 2 2 2 5 2 3" xfId="7966"/>
    <cellStyle name="20% - akcent 5 3 2 2 2 5 2 3 2" xfId="7967"/>
    <cellStyle name="20% - akcent 5 3 2 2 2 5 2 4" xfId="7968"/>
    <cellStyle name="20% - akcent 5 3 2 2 2 5 3" xfId="7969"/>
    <cellStyle name="20% - akcent 5 3 2 2 2 5 3 2" xfId="7970"/>
    <cellStyle name="20% - akcent 5 3 2 2 2 5 4" xfId="7971"/>
    <cellStyle name="20% - akcent 5 3 2 2 2 5 4 2" xfId="7972"/>
    <cellStyle name="20% - akcent 5 3 2 2 2 5 5" xfId="7973"/>
    <cellStyle name="20% - akcent 5 3 2 2 2 6" xfId="7974"/>
    <cellStyle name="20% - akcent 5 3 2 2 2 6 2" xfId="7975"/>
    <cellStyle name="20% - akcent 5 3 2 2 2 6 2 2" xfId="7976"/>
    <cellStyle name="20% - akcent 5 3 2 2 2 6 2 2 2" xfId="7977"/>
    <cellStyle name="20% - akcent 5 3 2 2 2 6 2 3" xfId="7978"/>
    <cellStyle name="20% - akcent 5 3 2 2 2 6 2 3 2" xfId="7979"/>
    <cellStyle name="20% - akcent 5 3 2 2 2 6 2 4" xfId="7980"/>
    <cellStyle name="20% - akcent 5 3 2 2 2 6 3" xfId="7981"/>
    <cellStyle name="20% - akcent 5 3 2 2 2 6 3 2" xfId="7982"/>
    <cellStyle name="20% - akcent 5 3 2 2 2 6 4" xfId="7983"/>
    <cellStyle name="20% - akcent 5 3 2 2 2 6 4 2" xfId="7984"/>
    <cellStyle name="20% - akcent 5 3 2 2 2 6 5" xfId="7985"/>
    <cellStyle name="20% - akcent 5 3 2 2 2 7" xfId="7986"/>
    <cellStyle name="20% - akcent 5 3 2 2 2 7 2" xfId="7987"/>
    <cellStyle name="20% - akcent 5 3 2 2 2 7 2 2" xfId="7988"/>
    <cellStyle name="20% - akcent 5 3 2 2 2 7 3" xfId="7989"/>
    <cellStyle name="20% - akcent 5 3 2 2 2 7 3 2" xfId="7990"/>
    <cellStyle name="20% - akcent 5 3 2 2 2 7 4" xfId="7991"/>
    <cellStyle name="20% - akcent 5 3 2 2 2 8" xfId="7992"/>
    <cellStyle name="20% - akcent 5 3 2 2 2 8 2" xfId="7993"/>
    <cellStyle name="20% - akcent 5 3 2 2 2 9" xfId="7994"/>
    <cellStyle name="20% - akcent 5 3 2 2 2 9 2" xfId="7995"/>
    <cellStyle name="20% - akcent 5 3 2 2 3" xfId="7996"/>
    <cellStyle name="20% - akcent 5 3 2 2 3 2" xfId="7997"/>
    <cellStyle name="20% - akcent 5 3 2 2 3 2 2" xfId="7998"/>
    <cellStyle name="20% - akcent 5 3 2 2 3 2 2 2" xfId="7999"/>
    <cellStyle name="20% - akcent 5 3 2 2 3 2 2 2 2" xfId="8000"/>
    <cellStyle name="20% - akcent 5 3 2 2 3 2 2 3" xfId="8001"/>
    <cellStyle name="20% - akcent 5 3 2 2 3 2 2 3 2" xfId="8002"/>
    <cellStyle name="20% - akcent 5 3 2 2 3 2 2 4" xfId="8003"/>
    <cellStyle name="20% - akcent 5 3 2 2 3 2 3" xfId="8004"/>
    <cellStyle name="20% - akcent 5 3 2 2 3 2 3 2" xfId="8005"/>
    <cellStyle name="20% - akcent 5 3 2 2 3 2 4" xfId="8006"/>
    <cellStyle name="20% - akcent 5 3 2 2 3 2 4 2" xfId="8007"/>
    <cellStyle name="20% - akcent 5 3 2 2 3 2 5" xfId="8008"/>
    <cellStyle name="20% - akcent 5 3 2 2 3 3" xfId="8009"/>
    <cellStyle name="20% - akcent 5 3 2 2 3 3 2" xfId="8010"/>
    <cellStyle name="20% - akcent 5 3 2 2 3 3 2 2" xfId="8011"/>
    <cellStyle name="20% - akcent 5 3 2 2 3 3 2 2 2" xfId="8012"/>
    <cellStyle name="20% - akcent 5 3 2 2 3 3 2 3" xfId="8013"/>
    <cellStyle name="20% - akcent 5 3 2 2 3 3 2 3 2" xfId="8014"/>
    <cellStyle name="20% - akcent 5 3 2 2 3 3 2 4" xfId="8015"/>
    <cellStyle name="20% - akcent 5 3 2 2 3 3 3" xfId="8016"/>
    <cellStyle name="20% - akcent 5 3 2 2 3 3 3 2" xfId="8017"/>
    <cellStyle name="20% - akcent 5 3 2 2 3 3 4" xfId="8018"/>
    <cellStyle name="20% - akcent 5 3 2 2 3 3 4 2" xfId="8019"/>
    <cellStyle name="20% - akcent 5 3 2 2 3 3 5" xfId="8020"/>
    <cellStyle name="20% - akcent 5 3 2 2 3 4" xfId="8021"/>
    <cellStyle name="20% - akcent 5 3 2 2 3 4 2" xfId="8022"/>
    <cellStyle name="20% - akcent 5 3 2 2 3 4 2 2" xfId="8023"/>
    <cellStyle name="20% - akcent 5 3 2 2 3 4 2 2 2" xfId="8024"/>
    <cellStyle name="20% - akcent 5 3 2 2 3 4 2 3" xfId="8025"/>
    <cellStyle name="20% - akcent 5 3 2 2 3 4 2 3 2" xfId="8026"/>
    <cellStyle name="20% - akcent 5 3 2 2 3 4 2 4" xfId="8027"/>
    <cellStyle name="20% - akcent 5 3 2 2 3 4 3" xfId="8028"/>
    <cellStyle name="20% - akcent 5 3 2 2 3 4 3 2" xfId="8029"/>
    <cellStyle name="20% - akcent 5 3 2 2 3 4 4" xfId="8030"/>
    <cellStyle name="20% - akcent 5 3 2 2 3 4 4 2" xfId="8031"/>
    <cellStyle name="20% - akcent 5 3 2 2 3 4 5" xfId="8032"/>
    <cellStyle name="20% - akcent 5 3 2 2 3 5" xfId="8033"/>
    <cellStyle name="20% - akcent 5 3 2 2 3 5 2" xfId="8034"/>
    <cellStyle name="20% - akcent 5 3 2 2 3 5 2 2" xfId="8035"/>
    <cellStyle name="20% - akcent 5 3 2 2 3 5 3" xfId="8036"/>
    <cellStyle name="20% - akcent 5 3 2 2 3 5 3 2" xfId="8037"/>
    <cellStyle name="20% - akcent 5 3 2 2 3 5 4" xfId="8038"/>
    <cellStyle name="20% - akcent 5 3 2 2 3 6" xfId="8039"/>
    <cellStyle name="20% - akcent 5 3 2 2 3 6 2" xfId="8040"/>
    <cellStyle name="20% - akcent 5 3 2 2 3 7" xfId="8041"/>
    <cellStyle name="20% - akcent 5 3 2 2 3 7 2" xfId="8042"/>
    <cellStyle name="20% - akcent 5 3 2 2 3 8" xfId="8043"/>
    <cellStyle name="20% - akcent 5 3 2 2 4" xfId="8044"/>
    <cellStyle name="20% - akcent 5 3 2 2 4 2" xfId="8045"/>
    <cellStyle name="20% - akcent 5 3 2 2 4 2 2" xfId="8046"/>
    <cellStyle name="20% - akcent 5 3 2 2 4 2 2 2" xfId="8047"/>
    <cellStyle name="20% - akcent 5 3 2 2 4 2 2 2 2" xfId="8048"/>
    <cellStyle name="20% - akcent 5 3 2 2 4 2 2 3" xfId="8049"/>
    <cellStyle name="20% - akcent 5 3 2 2 4 2 2 3 2" xfId="8050"/>
    <cellStyle name="20% - akcent 5 3 2 2 4 2 2 4" xfId="8051"/>
    <cellStyle name="20% - akcent 5 3 2 2 4 2 3" xfId="8052"/>
    <cellStyle name="20% - akcent 5 3 2 2 4 2 3 2" xfId="8053"/>
    <cellStyle name="20% - akcent 5 3 2 2 4 2 4" xfId="8054"/>
    <cellStyle name="20% - akcent 5 3 2 2 4 2 4 2" xfId="8055"/>
    <cellStyle name="20% - akcent 5 3 2 2 4 2 5" xfId="8056"/>
    <cellStyle name="20% - akcent 5 3 2 2 4 3" xfId="8057"/>
    <cellStyle name="20% - akcent 5 3 2 2 4 3 2" xfId="8058"/>
    <cellStyle name="20% - akcent 5 3 2 2 4 3 2 2" xfId="8059"/>
    <cellStyle name="20% - akcent 5 3 2 2 4 3 2 2 2" xfId="8060"/>
    <cellStyle name="20% - akcent 5 3 2 2 4 3 2 3" xfId="8061"/>
    <cellStyle name="20% - akcent 5 3 2 2 4 3 2 3 2" xfId="8062"/>
    <cellStyle name="20% - akcent 5 3 2 2 4 3 2 4" xfId="8063"/>
    <cellStyle name="20% - akcent 5 3 2 2 4 3 3" xfId="8064"/>
    <cellStyle name="20% - akcent 5 3 2 2 4 3 3 2" xfId="8065"/>
    <cellStyle name="20% - akcent 5 3 2 2 4 3 4" xfId="8066"/>
    <cellStyle name="20% - akcent 5 3 2 2 4 3 4 2" xfId="8067"/>
    <cellStyle name="20% - akcent 5 3 2 2 4 3 5" xfId="8068"/>
    <cellStyle name="20% - akcent 5 3 2 2 4 4" xfId="8069"/>
    <cellStyle name="20% - akcent 5 3 2 2 4 4 2" xfId="8070"/>
    <cellStyle name="20% - akcent 5 3 2 2 4 4 2 2" xfId="8071"/>
    <cellStyle name="20% - akcent 5 3 2 2 4 4 2 2 2" xfId="8072"/>
    <cellStyle name="20% - akcent 5 3 2 2 4 4 2 3" xfId="8073"/>
    <cellStyle name="20% - akcent 5 3 2 2 4 4 2 4" xfId="8074"/>
    <cellStyle name="20% - akcent 5 3 2 2 4 4 3" xfId="8075"/>
    <cellStyle name="20% - akcent 5 3 2 2 4 4 4" xfId="8076"/>
    <cellStyle name="20% - akcent 5 3 2 2 4 4 5" xfId="8077"/>
    <cellStyle name="20% - akcent 5 3 2 2 4 5" xfId="8078"/>
    <cellStyle name="20% - akcent 5 3 2 2 4 5 2" xfId="8079"/>
    <cellStyle name="20% - akcent 5 3 2 2 4 5 3" xfId="8080"/>
    <cellStyle name="20% - akcent 5 3 2 2 4 6" xfId="8081"/>
    <cellStyle name="20% - akcent 5 3 2 2 4 7" xfId="8082"/>
    <cellStyle name="20% - akcent 5 3 2 2 4 8" xfId="8083"/>
    <cellStyle name="20% - akcent 5 3 2 2 5" xfId="8084"/>
    <cellStyle name="20% - akcent 5 3 2 2 5 2" xfId="8085"/>
    <cellStyle name="20% - akcent 5 3 2 2 5 2 2" xfId="8086"/>
    <cellStyle name="20% - akcent 5 3 2 2 5 2 2 2" xfId="8087"/>
    <cellStyle name="20% - akcent 5 3 2 2 5 2 2 3" xfId="8088"/>
    <cellStyle name="20% - akcent 5 3 2 2 5 2 3" xfId="8089"/>
    <cellStyle name="20% - akcent 5 3 2 2 5 2 4" xfId="8090"/>
    <cellStyle name="20% - akcent 5 3 2 2 5 3" xfId="8091"/>
    <cellStyle name="20% - akcent 5 3 2 2 5 3 2" xfId="8092"/>
    <cellStyle name="20% - akcent 5 3 2 2 5 3 3" xfId="8093"/>
    <cellStyle name="20% - akcent 5 3 2 2 5 4" xfId="8094"/>
    <cellStyle name="20% - akcent 5 3 2 2 5 5" xfId="8095"/>
    <cellStyle name="20% - akcent 5 3 2 2 6" xfId="8096"/>
    <cellStyle name="20% - akcent 5 3 2 2 6 2" xfId="8097"/>
    <cellStyle name="20% - akcent 5 3 2 2 6 2 2" xfId="8098"/>
    <cellStyle name="20% - akcent 5 3 2 2 6 2 3" xfId="8099"/>
    <cellStyle name="20% - akcent 5 3 2 2 6 3" xfId="8100"/>
    <cellStyle name="20% - akcent 5 3 2 2 6 4" xfId="8101"/>
    <cellStyle name="20% - akcent 5 3 2 2 7" xfId="8102"/>
    <cellStyle name="20% - akcent 5 3 2 2 7 2" xfId="8103"/>
    <cellStyle name="20% - akcent 5 3 2 2 7 2 2" xfId="8104"/>
    <cellStyle name="20% - akcent 5 3 2 2 7 2 3" xfId="8105"/>
    <cellStyle name="20% - akcent 5 3 2 2 7 3" xfId="8106"/>
    <cellStyle name="20% - akcent 5 3 2 2 7 4" xfId="8107"/>
    <cellStyle name="20% - akcent 5 3 2 2 8" xfId="8108"/>
    <cellStyle name="20% - akcent 5 3 2 2 8 2" xfId="8109"/>
    <cellStyle name="20% - akcent 5 3 2 2 8 2 2" xfId="8110"/>
    <cellStyle name="20% - akcent 5 3 2 2 8 2 3" xfId="8111"/>
    <cellStyle name="20% - akcent 5 3 2 2 8 3" xfId="8112"/>
    <cellStyle name="20% - akcent 5 3 2 2 8 4" xfId="8113"/>
    <cellStyle name="20% - akcent 5 3 2 2 9" xfId="8114"/>
    <cellStyle name="20% - akcent 5 3 2 2 9 2" xfId="8115"/>
    <cellStyle name="20% - akcent 5 3 2 2 9 3" xfId="8116"/>
    <cellStyle name="20% - akcent 5 3 2 3" xfId="8117"/>
    <cellStyle name="20% - akcent 5 3 2 3 10" xfId="8118"/>
    <cellStyle name="20% - akcent 5 3 2 3 2" xfId="8119"/>
    <cellStyle name="20% - akcent 5 3 2 3 2 2" xfId="8120"/>
    <cellStyle name="20% - akcent 5 3 2 3 2 2 2" xfId="8121"/>
    <cellStyle name="20% - akcent 5 3 2 3 2 2 2 2" xfId="8122"/>
    <cellStyle name="20% - akcent 5 3 2 3 2 2 2 3" xfId="8123"/>
    <cellStyle name="20% - akcent 5 3 2 3 2 2 3" xfId="8124"/>
    <cellStyle name="20% - akcent 5 3 2 3 2 2 4" xfId="8125"/>
    <cellStyle name="20% - akcent 5 3 2 3 2 3" xfId="8126"/>
    <cellStyle name="20% - akcent 5 3 2 3 2 3 2" xfId="8127"/>
    <cellStyle name="20% - akcent 5 3 2 3 2 3 2 2" xfId="8128"/>
    <cellStyle name="20% - akcent 5 3 2 3 2 3 2 3" xfId="8129"/>
    <cellStyle name="20% - akcent 5 3 2 3 2 3 3" xfId="8130"/>
    <cellStyle name="20% - akcent 5 3 2 3 2 3 4" xfId="8131"/>
    <cellStyle name="20% - akcent 5 3 2 3 2 4" xfId="8132"/>
    <cellStyle name="20% - akcent 5 3 2 3 2 4 2" xfId="8133"/>
    <cellStyle name="20% - akcent 5 3 2 3 2 4 2 2" xfId="8134"/>
    <cellStyle name="20% - akcent 5 3 2 3 2 4 2 3" xfId="8135"/>
    <cellStyle name="20% - akcent 5 3 2 3 2 4 3" xfId="8136"/>
    <cellStyle name="20% - akcent 5 3 2 3 2 4 4" xfId="8137"/>
    <cellStyle name="20% - akcent 5 3 2 3 2 5" xfId="8138"/>
    <cellStyle name="20% - akcent 5 3 2 3 2 5 2" xfId="8139"/>
    <cellStyle name="20% - akcent 5 3 2 3 2 5 3" xfId="8140"/>
    <cellStyle name="20% - akcent 5 3 2 3 2 6" xfId="8141"/>
    <cellStyle name="20% - akcent 5 3 2 3 2 7" xfId="8142"/>
    <cellStyle name="20% - akcent 5 3 2 3 3" xfId="8143"/>
    <cellStyle name="20% - akcent 5 3 2 3 3 2" xfId="8144"/>
    <cellStyle name="20% - akcent 5 3 2 3 3 2 2" xfId="8145"/>
    <cellStyle name="20% - akcent 5 3 2 3 3 2 2 2" xfId="8146"/>
    <cellStyle name="20% - akcent 5 3 2 3 3 2 2 3" xfId="8147"/>
    <cellStyle name="20% - akcent 5 3 2 3 3 2 3" xfId="8148"/>
    <cellStyle name="20% - akcent 5 3 2 3 3 2 4" xfId="8149"/>
    <cellStyle name="20% - akcent 5 3 2 3 3 3" xfId="8150"/>
    <cellStyle name="20% - akcent 5 3 2 3 3 3 2" xfId="8151"/>
    <cellStyle name="20% - akcent 5 3 2 3 3 3 2 2" xfId="8152"/>
    <cellStyle name="20% - akcent 5 3 2 3 3 3 2 3" xfId="8153"/>
    <cellStyle name="20% - akcent 5 3 2 3 3 3 3" xfId="8154"/>
    <cellStyle name="20% - akcent 5 3 2 3 3 3 4" xfId="8155"/>
    <cellStyle name="20% - akcent 5 3 2 3 3 4" xfId="8156"/>
    <cellStyle name="20% - akcent 5 3 2 3 3 4 2" xfId="8157"/>
    <cellStyle name="20% - akcent 5 3 2 3 3 4 2 2" xfId="8158"/>
    <cellStyle name="20% - akcent 5 3 2 3 3 4 2 3" xfId="8159"/>
    <cellStyle name="20% - akcent 5 3 2 3 3 4 3" xfId="8160"/>
    <cellStyle name="20% - akcent 5 3 2 3 3 4 4" xfId="8161"/>
    <cellStyle name="20% - akcent 5 3 2 3 3 5" xfId="8162"/>
    <cellStyle name="20% - akcent 5 3 2 3 3 5 2" xfId="8163"/>
    <cellStyle name="20% - akcent 5 3 2 3 3 5 3" xfId="8164"/>
    <cellStyle name="20% - akcent 5 3 2 3 3 6" xfId="8165"/>
    <cellStyle name="20% - akcent 5 3 2 3 3 7" xfId="8166"/>
    <cellStyle name="20% - akcent 5 3 2 3 4" xfId="8167"/>
    <cellStyle name="20% - akcent 5 3 2 3 4 2" xfId="8168"/>
    <cellStyle name="20% - akcent 5 3 2 3 4 2 2" xfId="8169"/>
    <cellStyle name="20% - akcent 5 3 2 3 4 2 2 2" xfId="8170"/>
    <cellStyle name="20% - akcent 5 3 2 3 4 2 2 3" xfId="8171"/>
    <cellStyle name="20% - akcent 5 3 2 3 4 2 3" xfId="8172"/>
    <cellStyle name="20% - akcent 5 3 2 3 4 2 4" xfId="8173"/>
    <cellStyle name="20% - akcent 5 3 2 3 4 3" xfId="8174"/>
    <cellStyle name="20% - akcent 5 3 2 3 4 3 2" xfId="8175"/>
    <cellStyle name="20% - akcent 5 3 2 3 4 3 3" xfId="8176"/>
    <cellStyle name="20% - akcent 5 3 2 3 4 4" xfId="8177"/>
    <cellStyle name="20% - akcent 5 3 2 3 4 5" xfId="8178"/>
    <cellStyle name="20% - akcent 5 3 2 3 5" xfId="8179"/>
    <cellStyle name="20% - akcent 5 3 2 3 5 2" xfId="8180"/>
    <cellStyle name="20% - akcent 5 3 2 3 5 2 2" xfId="8181"/>
    <cellStyle name="20% - akcent 5 3 2 3 5 2 3" xfId="8182"/>
    <cellStyle name="20% - akcent 5 3 2 3 5 3" xfId="8183"/>
    <cellStyle name="20% - akcent 5 3 2 3 5 4" xfId="8184"/>
    <cellStyle name="20% - akcent 5 3 2 3 6" xfId="8185"/>
    <cellStyle name="20% - akcent 5 3 2 3 6 2" xfId="8186"/>
    <cellStyle name="20% - akcent 5 3 2 3 6 2 2" xfId="8187"/>
    <cellStyle name="20% - akcent 5 3 2 3 6 2 3" xfId="8188"/>
    <cellStyle name="20% - akcent 5 3 2 3 6 3" xfId="8189"/>
    <cellStyle name="20% - akcent 5 3 2 3 6 4" xfId="8190"/>
    <cellStyle name="20% - akcent 5 3 2 3 7" xfId="8191"/>
    <cellStyle name="20% - akcent 5 3 2 3 7 2" xfId="8192"/>
    <cellStyle name="20% - akcent 5 3 2 3 7 2 2" xfId="8193"/>
    <cellStyle name="20% - akcent 5 3 2 3 7 2 3" xfId="8194"/>
    <cellStyle name="20% - akcent 5 3 2 3 7 3" xfId="8195"/>
    <cellStyle name="20% - akcent 5 3 2 3 7 4" xfId="8196"/>
    <cellStyle name="20% - akcent 5 3 2 3 8" xfId="8197"/>
    <cellStyle name="20% - akcent 5 3 2 3 8 2" xfId="8198"/>
    <cellStyle name="20% - akcent 5 3 2 3 8 3" xfId="8199"/>
    <cellStyle name="20% - akcent 5 3 2 3 9" xfId="8200"/>
    <cellStyle name="20% - akcent 5 3 2 4" xfId="8201"/>
    <cellStyle name="20% - akcent 5 3 2 4 2" xfId="8202"/>
    <cellStyle name="20% - akcent 5 3 2 4 2 2" xfId="8203"/>
    <cellStyle name="20% - akcent 5 3 2 4 2 2 2" xfId="8204"/>
    <cellStyle name="20% - akcent 5 3 2 4 2 2 2 2" xfId="8205"/>
    <cellStyle name="20% - akcent 5 3 2 4 2 2 2 3" xfId="8206"/>
    <cellStyle name="20% - akcent 5 3 2 4 2 2 3" xfId="8207"/>
    <cellStyle name="20% - akcent 5 3 2 4 2 2 4" xfId="8208"/>
    <cellStyle name="20% - akcent 5 3 2 4 2 3" xfId="8209"/>
    <cellStyle name="20% - akcent 5 3 2 4 2 3 2" xfId="8210"/>
    <cellStyle name="20% - akcent 5 3 2 4 2 3 2 2" xfId="8211"/>
    <cellStyle name="20% - akcent 5 3 2 4 2 3 2 3" xfId="8212"/>
    <cellStyle name="20% - akcent 5 3 2 4 2 3 3" xfId="8213"/>
    <cellStyle name="20% - akcent 5 3 2 4 2 3 4" xfId="8214"/>
    <cellStyle name="20% - akcent 5 3 2 4 2 4" xfId="8215"/>
    <cellStyle name="20% - akcent 5 3 2 4 2 4 2" xfId="8216"/>
    <cellStyle name="20% - akcent 5 3 2 4 2 4 2 2" xfId="8217"/>
    <cellStyle name="20% - akcent 5 3 2 4 2 4 2 3" xfId="8218"/>
    <cellStyle name="20% - akcent 5 3 2 4 2 4 3" xfId="8219"/>
    <cellStyle name="20% - akcent 5 3 2 4 2 4 4" xfId="8220"/>
    <cellStyle name="20% - akcent 5 3 2 4 2 5" xfId="8221"/>
    <cellStyle name="20% - akcent 5 3 2 4 2 5 2" xfId="8222"/>
    <cellStyle name="20% - akcent 5 3 2 4 2 5 3" xfId="8223"/>
    <cellStyle name="20% - akcent 5 3 2 4 2 6" xfId="8224"/>
    <cellStyle name="20% - akcent 5 3 2 4 2 7" xfId="8225"/>
    <cellStyle name="20% - akcent 5 3 2 4 3" xfId="8226"/>
    <cellStyle name="20% - akcent 5 3 2 4 3 2" xfId="8227"/>
    <cellStyle name="20% - akcent 5 3 2 4 3 2 2" xfId="8228"/>
    <cellStyle name="20% - akcent 5 3 2 4 3 2 2 2" xfId="8229"/>
    <cellStyle name="20% - akcent 5 3 2 4 3 2 2 3" xfId="8230"/>
    <cellStyle name="20% - akcent 5 3 2 4 3 2 3" xfId="8231"/>
    <cellStyle name="20% - akcent 5 3 2 4 3 2 4" xfId="8232"/>
    <cellStyle name="20% - akcent 5 3 2 4 3 3" xfId="8233"/>
    <cellStyle name="20% - akcent 5 3 2 4 3 3 2" xfId="8234"/>
    <cellStyle name="20% - akcent 5 3 2 4 3 3 2 2" xfId="8235"/>
    <cellStyle name="20% - akcent 5 3 2 4 3 3 2 3" xfId="8236"/>
    <cellStyle name="20% - akcent 5 3 2 4 3 3 3" xfId="8237"/>
    <cellStyle name="20% - akcent 5 3 2 4 3 3 4" xfId="8238"/>
    <cellStyle name="20% - akcent 5 3 2 4 3 4" xfId="8239"/>
    <cellStyle name="20% - akcent 5 3 2 4 3 4 2" xfId="8240"/>
    <cellStyle name="20% - akcent 5 3 2 4 3 4 2 2" xfId="8241"/>
    <cellStyle name="20% - akcent 5 3 2 4 3 4 2 3" xfId="8242"/>
    <cellStyle name="20% - akcent 5 3 2 4 3 4 3" xfId="8243"/>
    <cellStyle name="20% - akcent 5 3 2 4 3 4 4" xfId="8244"/>
    <cellStyle name="20% - akcent 5 3 2 4 3 5" xfId="8245"/>
    <cellStyle name="20% - akcent 5 3 2 4 3 5 2" xfId="8246"/>
    <cellStyle name="20% - akcent 5 3 2 4 3 5 3" xfId="8247"/>
    <cellStyle name="20% - akcent 5 3 2 4 3 6" xfId="8248"/>
    <cellStyle name="20% - akcent 5 3 2 4 3 7" xfId="8249"/>
    <cellStyle name="20% - akcent 5 3 2 4 4" xfId="8250"/>
    <cellStyle name="20% - akcent 5 3 2 4 4 2" xfId="8251"/>
    <cellStyle name="20% - akcent 5 3 2 4 4 2 2" xfId="8252"/>
    <cellStyle name="20% - akcent 5 3 2 4 4 2 3" xfId="8253"/>
    <cellStyle name="20% - akcent 5 3 2 4 4 3" xfId="8254"/>
    <cellStyle name="20% - akcent 5 3 2 4 4 4" xfId="8255"/>
    <cellStyle name="20% - akcent 5 3 2 4 5" xfId="8256"/>
    <cellStyle name="20% - akcent 5 3 2 4 5 2" xfId="8257"/>
    <cellStyle name="20% - akcent 5 3 2 4 5 2 2" xfId="8258"/>
    <cellStyle name="20% - akcent 5 3 2 4 5 2 3" xfId="8259"/>
    <cellStyle name="20% - akcent 5 3 2 4 5 3" xfId="8260"/>
    <cellStyle name="20% - akcent 5 3 2 4 5 4" xfId="8261"/>
    <cellStyle name="20% - akcent 5 3 2 4 6" xfId="8262"/>
    <cellStyle name="20% - akcent 5 3 2 4 6 2" xfId="8263"/>
    <cellStyle name="20% - akcent 5 3 2 4 6 2 2" xfId="8264"/>
    <cellStyle name="20% - akcent 5 3 2 4 6 2 3" xfId="8265"/>
    <cellStyle name="20% - akcent 5 3 2 4 6 3" xfId="8266"/>
    <cellStyle name="20% - akcent 5 3 2 4 6 4" xfId="8267"/>
    <cellStyle name="20% - akcent 5 3 2 4 7" xfId="8268"/>
    <cellStyle name="20% - akcent 5 3 2 4 7 2" xfId="8269"/>
    <cellStyle name="20% - akcent 5 3 2 4 7 3" xfId="8270"/>
    <cellStyle name="20% - akcent 5 3 2 4 8" xfId="8271"/>
    <cellStyle name="20% - akcent 5 3 2 4 9" xfId="8272"/>
    <cellStyle name="20% - akcent 5 3 2 5" xfId="8273"/>
    <cellStyle name="20% - akcent 5 3 2 5 2" xfId="8274"/>
    <cellStyle name="20% - akcent 5 3 2 5 2 2" xfId="8275"/>
    <cellStyle name="20% - akcent 5 3 2 5 2 2 2" xfId="8276"/>
    <cellStyle name="20% - akcent 5 3 2 5 2 2 3" xfId="8277"/>
    <cellStyle name="20% - akcent 5 3 2 5 2 3" xfId="8278"/>
    <cellStyle name="20% - akcent 5 3 2 5 2 4" xfId="8279"/>
    <cellStyle name="20% - akcent 5 3 2 5 3" xfId="8280"/>
    <cellStyle name="20% - akcent 5 3 2 5 3 2" xfId="8281"/>
    <cellStyle name="20% - akcent 5 3 2 5 3 2 2" xfId="8282"/>
    <cellStyle name="20% - akcent 5 3 2 5 3 2 3" xfId="8283"/>
    <cellStyle name="20% - akcent 5 3 2 5 3 3" xfId="8284"/>
    <cellStyle name="20% - akcent 5 3 2 5 3 4" xfId="8285"/>
    <cellStyle name="20% - akcent 5 3 2 5 4" xfId="8286"/>
    <cellStyle name="20% - akcent 5 3 2 5 4 2" xfId="8287"/>
    <cellStyle name="20% - akcent 5 3 2 5 4 2 2" xfId="8288"/>
    <cellStyle name="20% - akcent 5 3 2 5 4 2 3" xfId="8289"/>
    <cellStyle name="20% - akcent 5 3 2 5 4 3" xfId="8290"/>
    <cellStyle name="20% - akcent 5 3 2 5 4 4" xfId="8291"/>
    <cellStyle name="20% - akcent 5 3 2 5 5" xfId="8292"/>
    <cellStyle name="20% - akcent 5 3 2 5 5 2" xfId="8293"/>
    <cellStyle name="20% - akcent 5 3 2 5 5 3" xfId="8294"/>
    <cellStyle name="20% - akcent 5 3 2 5 6" xfId="8295"/>
    <cellStyle name="20% - akcent 5 3 2 5 7" xfId="8296"/>
    <cellStyle name="20% - akcent 5 3 2 6" xfId="8297"/>
    <cellStyle name="20% - akcent 5 3 2 6 2" xfId="8298"/>
    <cellStyle name="20% - akcent 5 3 2 6 2 2" xfId="8299"/>
    <cellStyle name="20% - akcent 5 3 2 6 2 2 2" xfId="8300"/>
    <cellStyle name="20% - akcent 5 3 2 6 2 2 3" xfId="8301"/>
    <cellStyle name="20% - akcent 5 3 2 6 2 3" xfId="8302"/>
    <cellStyle name="20% - akcent 5 3 2 6 2 4" xfId="8303"/>
    <cellStyle name="20% - akcent 5 3 2 6 3" xfId="8304"/>
    <cellStyle name="20% - akcent 5 3 2 6 3 2" xfId="8305"/>
    <cellStyle name="20% - akcent 5 3 2 6 3 2 2" xfId="8306"/>
    <cellStyle name="20% - akcent 5 3 2 6 3 2 3" xfId="8307"/>
    <cellStyle name="20% - akcent 5 3 2 6 3 3" xfId="8308"/>
    <cellStyle name="20% - akcent 5 3 2 6 3 4" xfId="8309"/>
    <cellStyle name="20% - akcent 5 3 2 6 4" xfId="8310"/>
    <cellStyle name="20% - akcent 5 3 2 6 4 2" xfId="8311"/>
    <cellStyle name="20% - akcent 5 3 2 6 4 2 2" xfId="8312"/>
    <cellStyle name="20% - akcent 5 3 2 6 4 2 3" xfId="8313"/>
    <cellStyle name="20% - akcent 5 3 2 6 4 3" xfId="8314"/>
    <cellStyle name="20% - akcent 5 3 2 6 4 4" xfId="8315"/>
    <cellStyle name="20% - akcent 5 3 2 6 5" xfId="8316"/>
    <cellStyle name="20% - akcent 5 3 2 6 5 2" xfId="8317"/>
    <cellStyle name="20% - akcent 5 3 2 6 5 3" xfId="8318"/>
    <cellStyle name="20% - akcent 5 3 2 6 6" xfId="8319"/>
    <cellStyle name="20% - akcent 5 3 2 6 7" xfId="8320"/>
    <cellStyle name="20% - akcent 5 3 2 7" xfId="8321"/>
    <cellStyle name="20% - akcent 5 3 2 7 2" xfId="8322"/>
    <cellStyle name="20% - akcent 5 3 2 7 2 2" xfId="8323"/>
    <cellStyle name="20% - akcent 5 3 2 7 2 2 2" xfId="8324"/>
    <cellStyle name="20% - akcent 5 3 2 7 2 2 3" xfId="8325"/>
    <cellStyle name="20% - akcent 5 3 2 7 2 3" xfId="8326"/>
    <cellStyle name="20% - akcent 5 3 2 7 2 4" xfId="8327"/>
    <cellStyle name="20% - akcent 5 3 2 7 3" xfId="8328"/>
    <cellStyle name="20% - akcent 5 3 2 7 3 2" xfId="8329"/>
    <cellStyle name="20% - akcent 5 3 2 7 3 3" xfId="8330"/>
    <cellStyle name="20% - akcent 5 3 2 7 4" xfId="8331"/>
    <cellStyle name="20% - akcent 5 3 2 7 5" xfId="8332"/>
    <cellStyle name="20% - akcent 5 3 2 8" xfId="8333"/>
    <cellStyle name="20% - akcent 5 3 2 8 2" xfId="8334"/>
    <cellStyle name="20% - akcent 5 3 2 8 2 2" xfId="8335"/>
    <cellStyle name="20% - akcent 5 3 2 8 2 3" xfId="8336"/>
    <cellStyle name="20% - akcent 5 3 2 8 3" xfId="8337"/>
    <cellStyle name="20% - akcent 5 3 2 8 4" xfId="8338"/>
    <cellStyle name="20% - akcent 5 3 2 9" xfId="8339"/>
    <cellStyle name="20% - akcent 5 3 2 9 2" xfId="8340"/>
    <cellStyle name="20% - akcent 5 3 2 9 2 2" xfId="8341"/>
    <cellStyle name="20% - akcent 5 3 2 9 2 3" xfId="8342"/>
    <cellStyle name="20% - akcent 5 3 2 9 3" xfId="8343"/>
    <cellStyle name="20% - akcent 5 3 2 9 4" xfId="8344"/>
    <cellStyle name="20% - akcent 5 3 20" xfId="22012"/>
    <cellStyle name="20% - akcent 5 3 3" xfId="8345"/>
    <cellStyle name="20% - akcent 5 3 3 10" xfId="8346"/>
    <cellStyle name="20% - akcent 5 3 3 11" xfId="8347"/>
    <cellStyle name="20% - akcent 5 3 3 2" xfId="8348"/>
    <cellStyle name="20% - akcent 5 3 3 2 10" xfId="8349"/>
    <cellStyle name="20% - akcent 5 3 3 2 2" xfId="8350"/>
    <cellStyle name="20% - akcent 5 3 3 2 2 2" xfId="8351"/>
    <cellStyle name="20% - akcent 5 3 3 2 2 2 2" xfId="8352"/>
    <cellStyle name="20% - akcent 5 3 3 2 2 2 2 2" xfId="8353"/>
    <cellStyle name="20% - akcent 5 3 3 2 2 2 2 3" xfId="8354"/>
    <cellStyle name="20% - akcent 5 3 3 2 2 2 3" xfId="8355"/>
    <cellStyle name="20% - akcent 5 3 3 2 2 2 4" xfId="8356"/>
    <cellStyle name="20% - akcent 5 3 3 2 2 3" xfId="8357"/>
    <cellStyle name="20% - akcent 5 3 3 2 2 3 2" xfId="8358"/>
    <cellStyle name="20% - akcent 5 3 3 2 2 3 2 2" xfId="8359"/>
    <cellStyle name="20% - akcent 5 3 3 2 2 3 2 3" xfId="8360"/>
    <cellStyle name="20% - akcent 5 3 3 2 2 3 3" xfId="8361"/>
    <cellStyle name="20% - akcent 5 3 3 2 2 3 4" xfId="8362"/>
    <cellStyle name="20% - akcent 5 3 3 2 2 4" xfId="8363"/>
    <cellStyle name="20% - akcent 5 3 3 2 2 4 2" xfId="8364"/>
    <cellStyle name="20% - akcent 5 3 3 2 2 4 2 2" xfId="8365"/>
    <cellStyle name="20% - akcent 5 3 3 2 2 4 2 3" xfId="8366"/>
    <cellStyle name="20% - akcent 5 3 3 2 2 4 3" xfId="8367"/>
    <cellStyle name="20% - akcent 5 3 3 2 2 4 4" xfId="8368"/>
    <cellStyle name="20% - akcent 5 3 3 2 2 5" xfId="8369"/>
    <cellStyle name="20% - akcent 5 3 3 2 2 5 2" xfId="8370"/>
    <cellStyle name="20% - akcent 5 3 3 2 2 5 3" xfId="8371"/>
    <cellStyle name="20% - akcent 5 3 3 2 2 6" xfId="8372"/>
    <cellStyle name="20% - akcent 5 3 3 2 2 7" xfId="8373"/>
    <cellStyle name="20% - akcent 5 3 3 2 3" xfId="8374"/>
    <cellStyle name="20% - akcent 5 3 3 2 3 2" xfId="8375"/>
    <cellStyle name="20% - akcent 5 3 3 2 3 2 2" xfId="8376"/>
    <cellStyle name="20% - akcent 5 3 3 2 3 2 2 2" xfId="8377"/>
    <cellStyle name="20% - akcent 5 3 3 2 3 2 2 3" xfId="8378"/>
    <cellStyle name="20% - akcent 5 3 3 2 3 2 3" xfId="8379"/>
    <cellStyle name="20% - akcent 5 3 3 2 3 2 4" xfId="8380"/>
    <cellStyle name="20% - akcent 5 3 3 2 3 3" xfId="8381"/>
    <cellStyle name="20% - akcent 5 3 3 2 3 3 2" xfId="8382"/>
    <cellStyle name="20% - akcent 5 3 3 2 3 3 2 2" xfId="8383"/>
    <cellStyle name="20% - akcent 5 3 3 2 3 3 2 3" xfId="8384"/>
    <cellStyle name="20% - akcent 5 3 3 2 3 3 3" xfId="8385"/>
    <cellStyle name="20% - akcent 5 3 3 2 3 3 4" xfId="8386"/>
    <cellStyle name="20% - akcent 5 3 3 2 3 4" xfId="8387"/>
    <cellStyle name="20% - akcent 5 3 3 2 3 4 2" xfId="8388"/>
    <cellStyle name="20% - akcent 5 3 3 2 3 4 2 2" xfId="8389"/>
    <cellStyle name="20% - akcent 5 3 3 2 3 4 2 3" xfId="8390"/>
    <cellStyle name="20% - akcent 5 3 3 2 3 4 3" xfId="8391"/>
    <cellStyle name="20% - akcent 5 3 3 2 3 4 4" xfId="8392"/>
    <cellStyle name="20% - akcent 5 3 3 2 3 5" xfId="8393"/>
    <cellStyle name="20% - akcent 5 3 3 2 3 5 2" xfId="8394"/>
    <cellStyle name="20% - akcent 5 3 3 2 3 5 3" xfId="8395"/>
    <cellStyle name="20% - akcent 5 3 3 2 3 6" xfId="8396"/>
    <cellStyle name="20% - akcent 5 3 3 2 3 7" xfId="8397"/>
    <cellStyle name="20% - akcent 5 3 3 2 4" xfId="8398"/>
    <cellStyle name="20% - akcent 5 3 3 2 4 2" xfId="8399"/>
    <cellStyle name="20% - akcent 5 3 3 2 4 2 2" xfId="8400"/>
    <cellStyle name="20% - akcent 5 3 3 2 4 2 2 2" xfId="8401"/>
    <cellStyle name="20% - akcent 5 3 3 2 4 2 2 3" xfId="8402"/>
    <cellStyle name="20% - akcent 5 3 3 2 4 2 3" xfId="8403"/>
    <cellStyle name="20% - akcent 5 3 3 2 4 2 4" xfId="8404"/>
    <cellStyle name="20% - akcent 5 3 3 2 4 3" xfId="8405"/>
    <cellStyle name="20% - akcent 5 3 3 2 4 3 2" xfId="8406"/>
    <cellStyle name="20% - akcent 5 3 3 2 4 3 3" xfId="8407"/>
    <cellStyle name="20% - akcent 5 3 3 2 4 4" xfId="8408"/>
    <cellStyle name="20% - akcent 5 3 3 2 4 5" xfId="8409"/>
    <cellStyle name="20% - akcent 5 3 3 2 5" xfId="8410"/>
    <cellStyle name="20% - akcent 5 3 3 2 5 2" xfId="8411"/>
    <cellStyle name="20% - akcent 5 3 3 2 5 2 2" xfId="8412"/>
    <cellStyle name="20% - akcent 5 3 3 2 5 2 3" xfId="8413"/>
    <cellStyle name="20% - akcent 5 3 3 2 5 3" xfId="8414"/>
    <cellStyle name="20% - akcent 5 3 3 2 5 4" xfId="8415"/>
    <cellStyle name="20% - akcent 5 3 3 2 6" xfId="8416"/>
    <cellStyle name="20% - akcent 5 3 3 2 6 2" xfId="8417"/>
    <cellStyle name="20% - akcent 5 3 3 2 6 2 2" xfId="8418"/>
    <cellStyle name="20% - akcent 5 3 3 2 6 2 3" xfId="8419"/>
    <cellStyle name="20% - akcent 5 3 3 2 6 3" xfId="8420"/>
    <cellStyle name="20% - akcent 5 3 3 2 6 4" xfId="8421"/>
    <cellStyle name="20% - akcent 5 3 3 2 7" xfId="8422"/>
    <cellStyle name="20% - akcent 5 3 3 2 7 2" xfId="8423"/>
    <cellStyle name="20% - akcent 5 3 3 2 7 2 2" xfId="8424"/>
    <cellStyle name="20% - akcent 5 3 3 2 7 2 3" xfId="8425"/>
    <cellStyle name="20% - akcent 5 3 3 2 7 3" xfId="8426"/>
    <cellStyle name="20% - akcent 5 3 3 2 7 4" xfId="8427"/>
    <cellStyle name="20% - akcent 5 3 3 2 8" xfId="8428"/>
    <cellStyle name="20% - akcent 5 3 3 2 8 2" xfId="8429"/>
    <cellStyle name="20% - akcent 5 3 3 2 8 3" xfId="8430"/>
    <cellStyle name="20% - akcent 5 3 3 2 9" xfId="8431"/>
    <cellStyle name="20% - akcent 5 3 3 3" xfId="8432"/>
    <cellStyle name="20% - akcent 5 3 3 3 2" xfId="8433"/>
    <cellStyle name="20% - akcent 5 3 3 3 2 2" xfId="8434"/>
    <cellStyle name="20% - akcent 5 3 3 3 2 2 2" xfId="8435"/>
    <cellStyle name="20% - akcent 5 3 3 3 2 2 3" xfId="8436"/>
    <cellStyle name="20% - akcent 5 3 3 3 2 3" xfId="8437"/>
    <cellStyle name="20% - akcent 5 3 3 3 2 4" xfId="8438"/>
    <cellStyle name="20% - akcent 5 3 3 3 3" xfId="8439"/>
    <cellStyle name="20% - akcent 5 3 3 3 3 2" xfId="8440"/>
    <cellStyle name="20% - akcent 5 3 3 3 3 2 2" xfId="8441"/>
    <cellStyle name="20% - akcent 5 3 3 3 3 2 3" xfId="8442"/>
    <cellStyle name="20% - akcent 5 3 3 3 3 3" xfId="8443"/>
    <cellStyle name="20% - akcent 5 3 3 3 3 4" xfId="8444"/>
    <cellStyle name="20% - akcent 5 3 3 3 4" xfId="8445"/>
    <cellStyle name="20% - akcent 5 3 3 3 4 2" xfId="8446"/>
    <cellStyle name="20% - akcent 5 3 3 3 4 2 2" xfId="8447"/>
    <cellStyle name="20% - akcent 5 3 3 3 4 2 3" xfId="8448"/>
    <cellStyle name="20% - akcent 5 3 3 3 4 3" xfId="8449"/>
    <cellStyle name="20% - akcent 5 3 3 3 4 4" xfId="8450"/>
    <cellStyle name="20% - akcent 5 3 3 3 5" xfId="8451"/>
    <cellStyle name="20% - akcent 5 3 3 3 5 2" xfId="8452"/>
    <cellStyle name="20% - akcent 5 3 3 3 5 3" xfId="8453"/>
    <cellStyle name="20% - akcent 5 3 3 3 6" xfId="8454"/>
    <cellStyle name="20% - akcent 5 3 3 3 7" xfId="8455"/>
    <cellStyle name="20% - akcent 5 3 3 4" xfId="8456"/>
    <cellStyle name="20% - akcent 5 3 3 4 2" xfId="8457"/>
    <cellStyle name="20% - akcent 5 3 3 4 2 2" xfId="8458"/>
    <cellStyle name="20% - akcent 5 3 3 4 2 2 2" xfId="8459"/>
    <cellStyle name="20% - akcent 5 3 3 4 2 2 3" xfId="8460"/>
    <cellStyle name="20% - akcent 5 3 3 4 2 3" xfId="8461"/>
    <cellStyle name="20% - akcent 5 3 3 4 2 4" xfId="8462"/>
    <cellStyle name="20% - akcent 5 3 3 4 3" xfId="8463"/>
    <cellStyle name="20% - akcent 5 3 3 4 3 2" xfId="8464"/>
    <cellStyle name="20% - akcent 5 3 3 4 3 2 2" xfId="8465"/>
    <cellStyle name="20% - akcent 5 3 3 4 3 2 3" xfId="8466"/>
    <cellStyle name="20% - akcent 5 3 3 4 3 3" xfId="8467"/>
    <cellStyle name="20% - akcent 5 3 3 4 3 4" xfId="8468"/>
    <cellStyle name="20% - akcent 5 3 3 4 4" xfId="8469"/>
    <cellStyle name="20% - akcent 5 3 3 4 4 2" xfId="8470"/>
    <cellStyle name="20% - akcent 5 3 3 4 4 2 2" xfId="8471"/>
    <cellStyle name="20% - akcent 5 3 3 4 4 2 3" xfId="8472"/>
    <cellStyle name="20% - akcent 5 3 3 4 4 3" xfId="8473"/>
    <cellStyle name="20% - akcent 5 3 3 4 4 4" xfId="8474"/>
    <cellStyle name="20% - akcent 5 3 3 4 5" xfId="8475"/>
    <cellStyle name="20% - akcent 5 3 3 4 5 2" xfId="8476"/>
    <cellStyle name="20% - akcent 5 3 3 4 5 3" xfId="8477"/>
    <cellStyle name="20% - akcent 5 3 3 4 6" xfId="8478"/>
    <cellStyle name="20% - akcent 5 3 3 4 7" xfId="8479"/>
    <cellStyle name="20% - akcent 5 3 3 5" xfId="8480"/>
    <cellStyle name="20% - akcent 5 3 3 5 2" xfId="8481"/>
    <cellStyle name="20% - akcent 5 3 3 5 2 2" xfId="8482"/>
    <cellStyle name="20% - akcent 5 3 3 5 2 2 2" xfId="8483"/>
    <cellStyle name="20% - akcent 5 3 3 5 2 2 3" xfId="8484"/>
    <cellStyle name="20% - akcent 5 3 3 5 2 3" xfId="8485"/>
    <cellStyle name="20% - akcent 5 3 3 5 2 4" xfId="8486"/>
    <cellStyle name="20% - akcent 5 3 3 5 3" xfId="8487"/>
    <cellStyle name="20% - akcent 5 3 3 5 3 2" xfId="8488"/>
    <cellStyle name="20% - akcent 5 3 3 5 3 3" xfId="8489"/>
    <cellStyle name="20% - akcent 5 3 3 5 4" xfId="8490"/>
    <cellStyle name="20% - akcent 5 3 3 5 5" xfId="8491"/>
    <cellStyle name="20% - akcent 5 3 3 6" xfId="8492"/>
    <cellStyle name="20% - akcent 5 3 3 6 2" xfId="8493"/>
    <cellStyle name="20% - akcent 5 3 3 6 2 2" xfId="8494"/>
    <cellStyle name="20% - akcent 5 3 3 6 2 3" xfId="8495"/>
    <cellStyle name="20% - akcent 5 3 3 6 3" xfId="8496"/>
    <cellStyle name="20% - akcent 5 3 3 6 4" xfId="8497"/>
    <cellStyle name="20% - akcent 5 3 3 7" xfId="8498"/>
    <cellStyle name="20% - akcent 5 3 3 7 2" xfId="8499"/>
    <cellStyle name="20% - akcent 5 3 3 7 2 2" xfId="8500"/>
    <cellStyle name="20% - akcent 5 3 3 7 2 3" xfId="8501"/>
    <cellStyle name="20% - akcent 5 3 3 7 3" xfId="8502"/>
    <cellStyle name="20% - akcent 5 3 3 7 4" xfId="8503"/>
    <cellStyle name="20% - akcent 5 3 3 8" xfId="8504"/>
    <cellStyle name="20% - akcent 5 3 3 8 2" xfId="8505"/>
    <cellStyle name="20% - akcent 5 3 3 8 2 2" xfId="8506"/>
    <cellStyle name="20% - akcent 5 3 3 8 2 3" xfId="8507"/>
    <cellStyle name="20% - akcent 5 3 3 8 3" xfId="8508"/>
    <cellStyle name="20% - akcent 5 3 3 8 4" xfId="8509"/>
    <cellStyle name="20% - akcent 5 3 3 9" xfId="8510"/>
    <cellStyle name="20% - akcent 5 3 3 9 2" xfId="8511"/>
    <cellStyle name="20% - akcent 5 3 3 9 3" xfId="8512"/>
    <cellStyle name="20% - akcent 5 3 4" xfId="8513"/>
    <cellStyle name="20% - akcent 5 3 4 10" xfId="8514"/>
    <cellStyle name="20% - akcent 5 3 4 2" xfId="8515"/>
    <cellStyle name="20% - akcent 5 3 4 2 2" xfId="8516"/>
    <cellStyle name="20% - akcent 5 3 4 2 2 2" xfId="8517"/>
    <cellStyle name="20% - akcent 5 3 4 2 2 2 2" xfId="8518"/>
    <cellStyle name="20% - akcent 5 3 4 2 2 2 3" xfId="8519"/>
    <cellStyle name="20% - akcent 5 3 4 2 2 3" xfId="8520"/>
    <cellStyle name="20% - akcent 5 3 4 2 2 4" xfId="8521"/>
    <cellStyle name="20% - akcent 5 3 4 2 3" xfId="8522"/>
    <cellStyle name="20% - akcent 5 3 4 2 3 2" xfId="8523"/>
    <cellStyle name="20% - akcent 5 3 4 2 3 2 2" xfId="8524"/>
    <cellStyle name="20% - akcent 5 3 4 2 3 2 3" xfId="8525"/>
    <cellStyle name="20% - akcent 5 3 4 2 3 3" xfId="8526"/>
    <cellStyle name="20% - akcent 5 3 4 2 3 4" xfId="8527"/>
    <cellStyle name="20% - akcent 5 3 4 2 4" xfId="8528"/>
    <cellStyle name="20% - akcent 5 3 4 2 4 2" xfId="8529"/>
    <cellStyle name="20% - akcent 5 3 4 2 4 2 2" xfId="8530"/>
    <cellStyle name="20% - akcent 5 3 4 2 4 2 3" xfId="8531"/>
    <cellStyle name="20% - akcent 5 3 4 2 4 3" xfId="8532"/>
    <cellStyle name="20% - akcent 5 3 4 2 4 4" xfId="8533"/>
    <cellStyle name="20% - akcent 5 3 4 2 5" xfId="8534"/>
    <cellStyle name="20% - akcent 5 3 4 2 5 2" xfId="8535"/>
    <cellStyle name="20% - akcent 5 3 4 2 5 3" xfId="8536"/>
    <cellStyle name="20% - akcent 5 3 4 2 6" xfId="8537"/>
    <cellStyle name="20% - akcent 5 3 4 2 7" xfId="8538"/>
    <cellStyle name="20% - akcent 5 3 4 3" xfId="8539"/>
    <cellStyle name="20% - akcent 5 3 4 3 2" xfId="8540"/>
    <cellStyle name="20% - akcent 5 3 4 3 2 2" xfId="8541"/>
    <cellStyle name="20% - akcent 5 3 4 3 2 2 2" xfId="8542"/>
    <cellStyle name="20% - akcent 5 3 4 3 2 2 3" xfId="8543"/>
    <cellStyle name="20% - akcent 5 3 4 3 2 3" xfId="8544"/>
    <cellStyle name="20% - akcent 5 3 4 3 2 4" xfId="8545"/>
    <cellStyle name="20% - akcent 5 3 4 3 3" xfId="8546"/>
    <cellStyle name="20% - akcent 5 3 4 3 3 2" xfId="8547"/>
    <cellStyle name="20% - akcent 5 3 4 3 3 2 2" xfId="8548"/>
    <cellStyle name="20% - akcent 5 3 4 3 3 2 3" xfId="8549"/>
    <cellStyle name="20% - akcent 5 3 4 3 3 3" xfId="8550"/>
    <cellStyle name="20% - akcent 5 3 4 3 3 4" xfId="8551"/>
    <cellStyle name="20% - akcent 5 3 4 3 4" xfId="8552"/>
    <cellStyle name="20% - akcent 5 3 4 3 4 2" xfId="8553"/>
    <cellStyle name="20% - akcent 5 3 4 3 4 2 2" xfId="8554"/>
    <cellStyle name="20% - akcent 5 3 4 3 4 2 3" xfId="8555"/>
    <cellStyle name="20% - akcent 5 3 4 3 4 3" xfId="8556"/>
    <cellStyle name="20% - akcent 5 3 4 3 4 4" xfId="8557"/>
    <cellStyle name="20% - akcent 5 3 4 3 5" xfId="8558"/>
    <cellStyle name="20% - akcent 5 3 4 3 5 2" xfId="8559"/>
    <cellStyle name="20% - akcent 5 3 4 3 5 3" xfId="8560"/>
    <cellStyle name="20% - akcent 5 3 4 3 6" xfId="8561"/>
    <cellStyle name="20% - akcent 5 3 4 3 7" xfId="8562"/>
    <cellStyle name="20% - akcent 5 3 4 4" xfId="8563"/>
    <cellStyle name="20% - akcent 5 3 4 4 2" xfId="8564"/>
    <cellStyle name="20% - akcent 5 3 4 4 2 2" xfId="8565"/>
    <cellStyle name="20% - akcent 5 3 4 4 2 2 2" xfId="8566"/>
    <cellStyle name="20% - akcent 5 3 4 4 2 2 3" xfId="8567"/>
    <cellStyle name="20% - akcent 5 3 4 4 2 3" xfId="8568"/>
    <cellStyle name="20% - akcent 5 3 4 4 2 4" xfId="8569"/>
    <cellStyle name="20% - akcent 5 3 4 4 3" xfId="8570"/>
    <cellStyle name="20% - akcent 5 3 4 4 3 2" xfId="8571"/>
    <cellStyle name="20% - akcent 5 3 4 4 3 3" xfId="8572"/>
    <cellStyle name="20% - akcent 5 3 4 4 4" xfId="8573"/>
    <cellStyle name="20% - akcent 5 3 4 4 5" xfId="8574"/>
    <cellStyle name="20% - akcent 5 3 4 5" xfId="8575"/>
    <cellStyle name="20% - akcent 5 3 4 5 2" xfId="8576"/>
    <cellStyle name="20% - akcent 5 3 4 5 2 2" xfId="8577"/>
    <cellStyle name="20% - akcent 5 3 4 5 2 3" xfId="8578"/>
    <cellStyle name="20% - akcent 5 3 4 5 3" xfId="8579"/>
    <cellStyle name="20% - akcent 5 3 4 5 4" xfId="8580"/>
    <cellStyle name="20% - akcent 5 3 4 6" xfId="8581"/>
    <cellStyle name="20% - akcent 5 3 4 6 2" xfId="8582"/>
    <cellStyle name="20% - akcent 5 3 4 6 2 2" xfId="8583"/>
    <cellStyle name="20% - akcent 5 3 4 6 2 3" xfId="8584"/>
    <cellStyle name="20% - akcent 5 3 4 6 3" xfId="8585"/>
    <cellStyle name="20% - akcent 5 3 4 6 4" xfId="8586"/>
    <cellStyle name="20% - akcent 5 3 4 7" xfId="8587"/>
    <cellStyle name="20% - akcent 5 3 4 7 2" xfId="8588"/>
    <cellStyle name="20% - akcent 5 3 4 7 2 2" xfId="8589"/>
    <cellStyle name="20% - akcent 5 3 4 7 2 3" xfId="8590"/>
    <cellStyle name="20% - akcent 5 3 4 7 3" xfId="8591"/>
    <cellStyle name="20% - akcent 5 3 4 7 4" xfId="8592"/>
    <cellStyle name="20% - akcent 5 3 4 8" xfId="8593"/>
    <cellStyle name="20% - akcent 5 3 4 8 2" xfId="8594"/>
    <cellStyle name="20% - akcent 5 3 4 8 3" xfId="8595"/>
    <cellStyle name="20% - akcent 5 3 4 9" xfId="8596"/>
    <cellStyle name="20% - akcent 5 3 5" xfId="8597"/>
    <cellStyle name="20% - akcent 5 3 5 2" xfId="8598"/>
    <cellStyle name="20% - akcent 5 3 5 2 2" xfId="8599"/>
    <cellStyle name="20% - akcent 5 3 5 2 2 2" xfId="8600"/>
    <cellStyle name="20% - akcent 5 3 5 2 2 2 2" xfId="8601"/>
    <cellStyle name="20% - akcent 5 3 5 2 2 2 3" xfId="8602"/>
    <cellStyle name="20% - akcent 5 3 5 2 2 3" xfId="8603"/>
    <cellStyle name="20% - akcent 5 3 5 2 2 4" xfId="8604"/>
    <cellStyle name="20% - akcent 5 3 5 2 3" xfId="8605"/>
    <cellStyle name="20% - akcent 5 3 5 2 3 2" xfId="8606"/>
    <cellStyle name="20% - akcent 5 3 5 2 3 2 2" xfId="8607"/>
    <cellStyle name="20% - akcent 5 3 5 2 3 2 3" xfId="8608"/>
    <cellStyle name="20% - akcent 5 3 5 2 3 3" xfId="8609"/>
    <cellStyle name="20% - akcent 5 3 5 2 3 4" xfId="8610"/>
    <cellStyle name="20% - akcent 5 3 5 2 4" xfId="8611"/>
    <cellStyle name="20% - akcent 5 3 5 2 4 2" xfId="8612"/>
    <cellStyle name="20% - akcent 5 3 5 2 4 2 2" xfId="8613"/>
    <cellStyle name="20% - akcent 5 3 5 2 4 2 3" xfId="8614"/>
    <cellStyle name="20% - akcent 5 3 5 2 4 3" xfId="8615"/>
    <cellStyle name="20% - akcent 5 3 5 2 4 4" xfId="8616"/>
    <cellStyle name="20% - akcent 5 3 5 2 5" xfId="8617"/>
    <cellStyle name="20% - akcent 5 3 5 2 5 2" xfId="8618"/>
    <cellStyle name="20% - akcent 5 3 5 2 5 3" xfId="8619"/>
    <cellStyle name="20% - akcent 5 3 5 2 6" xfId="8620"/>
    <cellStyle name="20% - akcent 5 3 5 2 7" xfId="8621"/>
    <cellStyle name="20% - akcent 5 3 5 3" xfId="8622"/>
    <cellStyle name="20% - akcent 5 3 5 3 2" xfId="8623"/>
    <cellStyle name="20% - akcent 5 3 5 3 2 2" xfId="8624"/>
    <cellStyle name="20% - akcent 5 3 5 3 2 2 2" xfId="8625"/>
    <cellStyle name="20% - akcent 5 3 5 3 2 2 3" xfId="8626"/>
    <cellStyle name="20% - akcent 5 3 5 3 2 3" xfId="8627"/>
    <cellStyle name="20% - akcent 5 3 5 3 2 4" xfId="8628"/>
    <cellStyle name="20% - akcent 5 3 5 3 3" xfId="8629"/>
    <cellStyle name="20% - akcent 5 3 5 3 3 2" xfId="8630"/>
    <cellStyle name="20% - akcent 5 3 5 3 3 2 2" xfId="8631"/>
    <cellStyle name="20% - akcent 5 3 5 3 3 2 3" xfId="8632"/>
    <cellStyle name="20% - akcent 5 3 5 3 3 3" xfId="8633"/>
    <cellStyle name="20% - akcent 5 3 5 3 3 4" xfId="8634"/>
    <cellStyle name="20% - akcent 5 3 5 3 4" xfId="8635"/>
    <cellStyle name="20% - akcent 5 3 5 3 4 2" xfId="8636"/>
    <cellStyle name="20% - akcent 5 3 5 3 4 2 2" xfId="8637"/>
    <cellStyle name="20% - akcent 5 3 5 3 4 2 3" xfId="8638"/>
    <cellStyle name="20% - akcent 5 3 5 3 4 3" xfId="8639"/>
    <cellStyle name="20% - akcent 5 3 5 3 4 4" xfId="8640"/>
    <cellStyle name="20% - akcent 5 3 5 3 5" xfId="8641"/>
    <cellStyle name="20% - akcent 5 3 5 3 5 2" xfId="8642"/>
    <cellStyle name="20% - akcent 5 3 5 3 5 3" xfId="8643"/>
    <cellStyle name="20% - akcent 5 3 5 3 6" xfId="8644"/>
    <cellStyle name="20% - akcent 5 3 5 3 7" xfId="8645"/>
    <cellStyle name="20% - akcent 5 3 5 4" xfId="8646"/>
    <cellStyle name="20% - akcent 5 3 5 4 2" xfId="8647"/>
    <cellStyle name="20% - akcent 5 3 5 4 2 2" xfId="8648"/>
    <cellStyle name="20% - akcent 5 3 5 4 2 3" xfId="8649"/>
    <cellStyle name="20% - akcent 5 3 5 4 3" xfId="8650"/>
    <cellStyle name="20% - akcent 5 3 5 4 4" xfId="8651"/>
    <cellStyle name="20% - akcent 5 3 5 5" xfId="8652"/>
    <cellStyle name="20% - akcent 5 3 5 5 2" xfId="8653"/>
    <cellStyle name="20% - akcent 5 3 5 5 2 2" xfId="8654"/>
    <cellStyle name="20% - akcent 5 3 5 5 2 3" xfId="8655"/>
    <cellStyle name="20% - akcent 5 3 5 5 3" xfId="8656"/>
    <cellStyle name="20% - akcent 5 3 5 5 4" xfId="8657"/>
    <cellStyle name="20% - akcent 5 3 5 6" xfId="8658"/>
    <cellStyle name="20% - akcent 5 3 5 6 2" xfId="8659"/>
    <cellStyle name="20% - akcent 5 3 5 6 2 2" xfId="8660"/>
    <cellStyle name="20% - akcent 5 3 5 6 2 3" xfId="8661"/>
    <cellStyle name="20% - akcent 5 3 5 6 3" xfId="8662"/>
    <cellStyle name="20% - akcent 5 3 5 6 4" xfId="8663"/>
    <cellStyle name="20% - akcent 5 3 5 7" xfId="8664"/>
    <cellStyle name="20% - akcent 5 3 5 7 2" xfId="8665"/>
    <cellStyle name="20% - akcent 5 3 5 7 3" xfId="8666"/>
    <cellStyle name="20% - akcent 5 3 5 8" xfId="8667"/>
    <cellStyle name="20% - akcent 5 3 5 9" xfId="8668"/>
    <cellStyle name="20% - akcent 5 3 6" xfId="8669"/>
    <cellStyle name="20% - akcent 5 3 6 2" xfId="8670"/>
    <cellStyle name="20% - akcent 5 3 6 2 2" xfId="8671"/>
    <cellStyle name="20% - akcent 5 3 6 2 2 2" xfId="8672"/>
    <cellStyle name="20% - akcent 5 3 6 2 2 2 2" xfId="8673"/>
    <cellStyle name="20% - akcent 5 3 6 2 2 2 3" xfId="8674"/>
    <cellStyle name="20% - akcent 5 3 6 2 2 3" xfId="8675"/>
    <cellStyle name="20% - akcent 5 3 6 2 2 4" xfId="8676"/>
    <cellStyle name="20% - akcent 5 3 6 2 3" xfId="8677"/>
    <cellStyle name="20% - akcent 5 3 6 2 3 2" xfId="8678"/>
    <cellStyle name="20% - akcent 5 3 6 2 3 2 2" xfId="8679"/>
    <cellStyle name="20% - akcent 5 3 6 2 3 2 3" xfId="8680"/>
    <cellStyle name="20% - akcent 5 3 6 2 3 3" xfId="8681"/>
    <cellStyle name="20% - akcent 5 3 6 2 3 4" xfId="8682"/>
    <cellStyle name="20% - akcent 5 3 6 2 4" xfId="8683"/>
    <cellStyle name="20% - akcent 5 3 6 2 4 2" xfId="8684"/>
    <cellStyle name="20% - akcent 5 3 6 2 4 2 2" xfId="8685"/>
    <cellStyle name="20% - akcent 5 3 6 2 4 2 3" xfId="8686"/>
    <cellStyle name="20% - akcent 5 3 6 2 4 3" xfId="8687"/>
    <cellStyle name="20% - akcent 5 3 6 2 4 4" xfId="8688"/>
    <cellStyle name="20% - akcent 5 3 6 2 5" xfId="8689"/>
    <cellStyle name="20% - akcent 5 3 6 2 5 2" xfId="8690"/>
    <cellStyle name="20% - akcent 5 3 6 2 5 3" xfId="8691"/>
    <cellStyle name="20% - akcent 5 3 6 2 6" xfId="8692"/>
    <cellStyle name="20% - akcent 5 3 6 2 7" xfId="8693"/>
    <cellStyle name="20% - akcent 5 3 6 3" xfId="8694"/>
    <cellStyle name="20% - akcent 5 3 6 3 2" xfId="8695"/>
    <cellStyle name="20% - akcent 5 3 6 3 2 2" xfId="8696"/>
    <cellStyle name="20% - akcent 5 3 6 3 2 2 2" xfId="8697"/>
    <cellStyle name="20% - akcent 5 3 6 3 2 2 3" xfId="8698"/>
    <cellStyle name="20% - akcent 5 3 6 3 2 3" xfId="8699"/>
    <cellStyle name="20% - akcent 5 3 6 3 2 4" xfId="8700"/>
    <cellStyle name="20% - akcent 5 3 6 3 3" xfId="8701"/>
    <cellStyle name="20% - akcent 5 3 6 3 3 2" xfId="8702"/>
    <cellStyle name="20% - akcent 5 3 6 3 3 2 2" xfId="8703"/>
    <cellStyle name="20% - akcent 5 3 6 3 3 2 3" xfId="8704"/>
    <cellStyle name="20% - akcent 5 3 6 3 3 3" xfId="8705"/>
    <cellStyle name="20% - akcent 5 3 6 3 3 4" xfId="8706"/>
    <cellStyle name="20% - akcent 5 3 6 3 4" xfId="8707"/>
    <cellStyle name="20% - akcent 5 3 6 3 4 2" xfId="8708"/>
    <cellStyle name="20% - akcent 5 3 6 3 4 2 2" xfId="8709"/>
    <cellStyle name="20% - akcent 5 3 6 3 4 2 3" xfId="8710"/>
    <cellStyle name="20% - akcent 5 3 6 3 4 3" xfId="8711"/>
    <cellStyle name="20% - akcent 5 3 6 3 4 4" xfId="8712"/>
    <cellStyle name="20% - akcent 5 3 6 3 5" xfId="8713"/>
    <cellStyle name="20% - akcent 5 3 6 3 5 2" xfId="8714"/>
    <cellStyle name="20% - akcent 5 3 6 3 5 3" xfId="8715"/>
    <cellStyle name="20% - akcent 5 3 6 3 6" xfId="8716"/>
    <cellStyle name="20% - akcent 5 3 6 3 7" xfId="8717"/>
    <cellStyle name="20% - akcent 5 3 6 4" xfId="8718"/>
    <cellStyle name="20% - akcent 5 3 6 4 2" xfId="8719"/>
    <cellStyle name="20% - akcent 5 3 6 4 2 2" xfId="8720"/>
    <cellStyle name="20% - akcent 5 3 6 4 2 3" xfId="8721"/>
    <cellStyle name="20% - akcent 5 3 6 4 3" xfId="8722"/>
    <cellStyle name="20% - akcent 5 3 6 4 4" xfId="8723"/>
    <cellStyle name="20% - akcent 5 3 6 5" xfId="8724"/>
    <cellStyle name="20% - akcent 5 3 6 5 2" xfId="8725"/>
    <cellStyle name="20% - akcent 5 3 6 5 2 2" xfId="8726"/>
    <cellStyle name="20% - akcent 5 3 6 5 2 3" xfId="8727"/>
    <cellStyle name="20% - akcent 5 3 6 5 3" xfId="8728"/>
    <cellStyle name="20% - akcent 5 3 6 5 4" xfId="8729"/>
    <cellStyle name="20% - akcent 5 3 6 6" xfId="8730"/>
    <cellStyle name="20% - akcent 5 3 6 6 2" xfId="8731"/>
    <cellStyle name="20% - akcent 5 3 6 6 2 2" xfId="8732"/>
    <cellStyle name="20% - akcent 5 3 6 6 2 3" xfId="8733"/>
    <cellStyle name="20% - akcent 5 3 6 6 3" xfId="8734"/>
    <cellStyle name="20% - akcent 5 3 6 6 4" xfId="8735"/>
    <cellStyle name="20% - akcent 5 3 6 7" xfId="8736"/>
    <cellStyle name="20% - akcent 5 3 6 7 2" xfId="8737"/>
    <cellStyle name="20% - akcent 5 3 6 7 3" xfId="8738"/>
    <cellStyle name="20% - akcent 5 3 6 8" xfId="8739"/>
    <cellStyle name="20% - akcent 5 3 6 9" xfId="8740"/>
    <cellStyle name="20% - akcent 5 3 7" xfId="8741"/>
    <cellStyle name="20% - akcent 5 3 7 2" xfId="8742"/>
    <cellStyle name="20% - akcent 5 3 7 2 2" xfId="8743"/>
    <cellStyle name="20% - akcent 5 3 7 2 2 2" xfId="8744"/>
    <cellStyle name="20% - akcent 5 3 7 2 2 2 2" xfId="8745"/>
    <cellStyle name="20% - akcent 5 3 7 2 2 2 3" xfId="8746"/>
    <cellStyle name="20% - akcent 5 3 7 2 2 3" xfId="8747"/>
    <cellStyle name="20% - akcent 5 3 7 2 2 4" xfId="8748"/>
    <cellStyle name="20% - akcent 5 3 7 2 3" xfId="8749"/>
    <cellStyle name="20% - akcent 5 3 7 2 3 2" xfId="8750"/>
    <cellStyle name="20% - akcent 5 3 7 2 3 2 2" xfId="8751"/>
    <cellStyle name="20% - akcent 5 3 7 2 3 2 3" xfId="8752"/>
    <cellStyle name="20% - akcent 5 3 7 2 3 3" xfId="8753"/>
    <cellStyle name="20% - akcent 5 3 7 2 3 4" xfId="8754"/>
    <cellStyle name="20% - akcent 5 3 7 2 4" xfId="8755"/>
    <cellStyle name="20% - akcent 5 3 7 2 4 2" xfId="8756"/>
    <cellStyle name="20% - akcent 5 3 7 2 4 2 2" xfId="8757"/>
    <cellStyle name="20% - akcent 5 3 7 2 4 2 3" xfId="8758"/>
    <cellStyle name="20% - akcent 5 3 7 2 4 3" xfId="8759"/>
    <cellStyle name="20% - akcent 5 3 7 2 4 4" xfId="8760"/>
    <cellStyle name="20% - akcent 5 3 7 2 5" xfId="8761"/>
    <cellStyle name="20% - akcent 5 3 7 2 5 2" xfId="8762"/>
    <cellStyle name="20% - akcent 5 3 7 2 5 3" xfId="8763"/>
    <cellStyle name="20% - akcent 5 3 7 2 6" xfId="8764"/>
    <cellStyle name="20% - akcent 5 3 7 2 7" xfId="8765"/>
    <cellStyle name="20% - akcent 5 3 7 3" xfId="8766"/>
    <cellStyle name="20% - akcent 5 3 7 3 2" xfId="8767"/>
    <cellStyle name="20% - akcent 5 3 7 3 2 2" xfId="8768"/>
    <cellStyle name="20% - akcent 5 3 7 3 2 3" xfId="8769"/>
    <cellStyle name="20% - akcent 5 3 7 3 3" xfId="8770"/>
    <cellStyle name="20% - akcent 5 3 7 3 4" xfId="8771"/>
    <cellStyle name="20% - akcent 5 3 7 4" xfId="8772"/>
    <cellStyle name="20% - akcent 5 3 7 4 2" xfId="8773"/>
    <cellStyle name="20% - akcent 5 3 7 4 2 2" xfId="8774"/>
    <cellStyle name="20% - akcent 5 3 7 4 2 3" xfId="8775"/>
    <cellStyle name="20% - akcent 5 3 7 4 3" xfId="8776"/>
    <cellStyle name="20% - akcent 5 3 7 4 4" xfId="8777"/>
    <cellStyle name="20% - akcent 5 3 7 5" xfId="8778"/>
    <cellStyle name="20% - akcent 5 3 7 5 2" xfId="8779"/>
    <cellStyle name="20% - akcent 5 3 7 5 2 2" xfId="8780"/>
    <cellStyle name="20% - akcent 5 3 7 5 2 3" xfId="8781"/>
    <cellStyle name="20% - akcent 5 3 7 5 3" xfId="8782"/>
    <cellStyle name="20% - akcent 5 3 7 5 4" xfId="8783"/>
    <cellStyle name="20% - akcent 5 3 7 6" xfId="8784"/>
    <cellStyle name="20% - akcent 5 3 7 6 2" xfId="8785"/>
    <cellStyle name="20% - akcent 5 3 7 6 3" xfId="8786"/>
    <cellStyle name="20% - akcent 5 3 7 7" xfId="8787"/>
    <cellStyle name="20% - akcent 5 3 7 8" xfId="8788"/>
    <cellStyle name="20% - akcent 5 3 8" xfId="8789"/>
    <cellStyle name="20% - akcent 5 3 8 2" xfId="8790"/>
    <cellStyle name="20% - akcent 5 3 8 2 2" xfId="8791"/>
    <cellStyle name="20% - akcent 5 3 8 2 2 2" xfId="8792"/>
    <cellStyle name="20% - akcent 5 3 8 2 2 2 2" xfId="8793"/>
    <cellStyle name="20% - akcent 5 3 8 2 2 2 3" xfId="8794"/>
    <cellStyle name="20% - akcent 5 3 8 2 2 3" xfId="8795"/>
    <cellStyle name="20% - akcent 5 3 8 2 2 4" xfId="8796"/>
    <cellStyle name="20% - akcent 5 3 8 2 3" xfId="8797"/>
    <cellStyle name="20% - akcent 5 3 8 2 3 2" xfId="8798"/>
    <cellStyle name="20% - akcent 5 3 8 2 3 2 2" xfId="8799"/>
    <cellStyle name="20% - akcent 5 3 8 2 3 2 3" xfId="8800"/>
    <cellStyle name="20% - akcent 5 3 8 2 3 3" xfId="8801"/>
    <cellStyle name="20% - akcent 5 3 8 2 3 4" xfId="8802"/>
    <cellStyle name="20% - akcent 5 3 8 2 4" xfId="8803"/>
    <cellStyle name="20% - akcent 5 3 8 2 4 2" xfId="8804"/>
    <cellStyle name="20% - akcent 5 3 8 2 4 2 2" xfId="8805"/>
    <cellStyle name="20% - akcent 5 3 8 2 4 2 3" xfId="8806"/>
    <cellStyle name="20% - akcent 5 3 8 2 4 3" xfId="8807"/>
    <cellStyle name="20% - akcent 5 3 8 2 4 4" xfId="8808"/>
    <cellStyle name="20% - akcent 5 3 8 2 5" xfId="8809"/>
    <cellStyle name="20% - akcent 5 3 8 2 5 2" xfId="8810"/>
    <cellStyle name="20% - akcent 5 3 8 2 5 3" xfId="8811"/>
    <cellStyle name="20% - akcent 5 3 8 2 6" xfId="8812"/>
    <cellStyle name="20% - akcent 5 3 8 2 7" xfId="8813"/>
    <cellStyle name="20% - akcent 5 3 8 3" xfId="8814"/>
    <cellStyle name="20% - akcent 5 3 8 3 2" xfId="8815"/>
    <cellStyle name="20% - akcent 5 3 8 3 2 2" xfId="8816"/>
    <cellStyle name="20% - akcent 5 3 8 3 2 3" xfId="8817"/>
    <cellStyle name="20% - akcent 5 3 8 3 3" xfId="8818"/>
    <cellStyle name="20% - akcent 5 3 8 3 4" xfId="8819"/>
    <cellStyle name="20% - akcent 5 3 8 4" xfId="8820"/>
    <cellStyle name="20% - akcent 5 3 8 4 2" xfId="8821"/>
    <cellStyle name="20% - akcent 5 3 8 4 2 2" xfId="8822"/>
    <cellStyle name="20% - akcent 5 3 8 4 2 3" xfId="8823"/>
    <cellStyle name="20% - akcent 5 3 8 4 3" xfId="8824"/>
    <cellStyle name="20% - akcent 5 3 8 4 4" xfId="8825"/>
    <cellStyle name="20% - akcent 5 3 8 5" xfId="8826"/>
    <cellStyle name="20% - akcent 5 3 8 5 2" xfId="8827"/>
    <cellStyle name="20% - akcent 5 3 8 5 2 2" xfId="8828"/>
    <cellStyle name="20% - akcent 5 3 8 5 2 3" xfId="8829"/>
    <cellStyle name="20% - akcent 5 3 8 5 3" xfId="8830"/>
    <cellStyle name="20% - akcent 5 3 8 5 4" xfId="8831"/>
    <cellStyle name="20% - akcent 5 3 8 6" xfId="8832"/>
    <cellStyle name="20% - akcent 5 3 8 6 2" xfId="8833"/>
    <cellStyle name="20% - akcent 5 3 8 6 3" xfId="8834"/>
    <cellStyle name="20% - akcent 5 3 8 7" xfId="8835"/>
    <cellStyle name="20% - akcent 5 3 8 8" xfId="8836"/>
    <cellStyle name="20% - akcent 5 3 9" xfId="8837"/>
    <cellStyle name="20% - akcent 5 3 9 2" xfId="8838"/>
    <cellStyle name="20% - akcent 5 3 9 2 2" xfId="8839"/>
    <cellStyle name="20% - akcent 5 3 9 2 2 2" xfId="8840"/>
    <cellStyle name="20% - akcent 5 3 9 2 2 3" xfId="8841"/>
    <cellStyle name="20% - akcent 5 3 9 2 3" xfId="8842"/>
    <cellStyle name="20% - akcent 5 3 9 2 4" xfId="8843"/>
    <cellStyle name="20% - akcent 5 3 9 3" xfId="8844"/>
    <cellStyle name="20% - akcent 5 3 9 3 2" xfId="8845"/>
    <cellStyle name="20% - akcent 5 3 9 3 2 2" xfId="8846"/>
    <cellStyle name="20% - akcent 5 3 9 3 2 3" xfId="8847"/>
    <cellStyle name="20% - akcent 5 3 9 3 3" xfId="8848"/>
    <cellStyle name="20% - akcent 5 3 9 3 4" xfId="8849"/>
    <cellStyle name="20% - akcent 5 3 9 4" xfId="8850"/>
    <cellStyle name="20% - akcent 5 3 9 4 2" xfId="8851"/>
    <cellStyle name="20% - akcent 5 3 9 4 2 2" xfId="8852"/>
    <cellStyle name="20% - akcent 5 3 9 4 2 3" xfId="8853"/>
    <cellStyle name="20% - akcent 5 3 9 4 3" xfId="8854"/>
    <cellStyle name="20% - akcent 5 3 9 4 4" xfId="8855"/>
    <cellStyle name="20% - akcent 5 3 9 5" xfId="8856"/>
    <cellStyle name="20% - akcent 5 3 9 5 2" xfId="8857"/>
    <cellStyle name="20% - akcent 5 3 9 5 3" xfId="8858"/>
    <cellStyle name="20% - akcent 5 3 9 6" xfId="8859"/>
    <cellStyle name="20% - akcent 5 3 9 7" xfId="8860"/>
    <cellStyle name="20% - akcent 5 4" xfId="8861"/>
    <cellStyle name="20% - akcent 5 5" xfId="8862"/>
    <cellStyle name="20% - akcent 5 6" xfId="8863"/>
    <cellStyle name="20% - akcent 6 2" xfId="8864"/>
    <cellStyle name="20% - akcent 6 2 2" xfId="8865"/>
    <cellStyle name="20% - akcent 6 2 3" xfId="8866"/>
    <cellStyle name="20% - akcent 6 2 4" xfId="8867"/>
    <cellStyle name="20% - akcent 6 2 5" xfId="22013"/>
    <cellStyle name="20% - akcent 6 3" xfId="8868"/>
    <cellStyle name="20% - akcent 6 3 10" xfId="8869"/>
    <cellStyle name="20% - akcent 6 3 10 2" xfId="8870"/>
    <cellStyle name="20% - akcent 6 3 10 2 2" xfId="8871"/>
    <cellStyle name="20% - akcent 6 3 10 2 2 2" xfId="8872"/>
    <cellStyle name="20% - akcent 6 3 10 2 2 3" xfId="8873"/>
    <cellStyle name="20% - akcent 6 3 10 2 3" xfId="8874"/>
    <cellStyle name="20% - akcent 6 3 10 2 4" xfId="8875"/>
    <cellStyle name="20% - akcent 6 3 10 3" xfId="8876"/>
    <cellStyle name="20% - akcent 6 3 10 3 2" xfId="8877"/>
    <cellStyle name="20% - akcent 6 3 10 3 3" xfId="8878"/>
    <cellStyle name="20% - akcent 6 3 10 4" xfId="8879"/>
    <cellStyle name="20% - akcent 6 3 10 5" xfId="8880"/>
    <cellStyle name="20% - akcent 6 3 11" xfId="8881"/>
    <cellStyle name="20% - akcent 6 3 11 2" xfId="8882"/>
    <cellStyle name="20% - akcent 6 3 11 2 2" xfId="8883"/>
    <cellStyle name="20% - akcent 6 3 11 2 3" xfId="8884"/>
    <cellStyle name="20% - akcent 6 3 11 3" xfId="8885"/>
    <cellStyle name="20% - akcent 6 3 11 4" xfId="8886"/>
    <cellStyle name="20% - akcent 6 3 12" xfId="8887"/>
    <cellStyle name="20% - akcent 6 3 12 2" xfId="8888"/>
    <cellStyle name="20% - akcent 6 3 12 2 2" xfId="8889"/>
    <cellStyle name="20% - akcent 6 3 12 2 3" xfId="8890"/>
    <cellStyle name="20% - akcent 6 3 12 3" xfId="8891"/>
    <cellStyle name="20% - akcent 6 3 12 4" xfId="8892"/>
    <cellStyle name="20% - akcent 6 3 13" xfId="8893"/>
    <cellStyle name="20% - akcent 6 3 13 2" xfId="8894"/>
    <cellStyle name="20% - akcent 6 3 13 2 2" xfId="8895"/>
    <cellStyle name="20% - akcent 6 3 13 2 3" xfId="8896"/>
    <cellStyle name="20% - akcent 6 3 13 3" xfId="8897"/>
    <cellStyle name="20% - akcent 6 3 13 4" xfId="8898"/>
    <cellStyle name="20% - akcent 6 3 14" xfId="8899"/>
    <cellStyle name="20% - akcent 6 3 14 2" xfId="8900"/>
    <cellStyle name="20% - akcent 6 3 14 3" xfId="8901"/>
    <cellStyle name="20% - akcent 6 3 15" xfId="8902"/>
    <cellStyle name="20% - akcent 6 3 15 2" xfId="8903"/>
    <cellStyle name="20% - akcent 6 3 15 3" xfId="8904"/>
    <cellStyle name="20% - akcent 6 3 16" xfId="8905"/>
    <cellStyle name="20% - akcent 6 3 17" xfId="8906"/>
    <cellStyle name="20% - akcent 6 3 18" xfId="8907"/>
    <cellStyle name="20% - akcent 6 3 19" xfId="22014"/>
    <cellStyle name="20% - akcent 6 3 2" xfId="8908"/>
    <cellStyle name="20% - akcent 6 3 2 10" xfId="8909"/>
    <cellStyle name="20% - akcent 6 3 2 10 2" xfId="8910"/>
    <cellStyle name="20% - akcent 6 3 2 10 2 2" xfId="8911"/>
    <cellStyle name="20% - akcent 6 3 2 10 2 3" xfId="8912"/>
    <cellStyle name="20% - akcent 6 3 2 10 3" xfId="8913"/>
    <cellStyle name="20% - akcent 6 3 2 10 4" xfId="8914"/>
    <cellStyle name="20% - akcent 6 3 2 11" xfId="8915"/>
    <cellStyle name="20% - akcent 6 3 2 11 2" xfId="8916"/>
    <cellStyle name="20% - akcent 6 3 2 11 3" xfId="8917"/>
    <cellStyle name="20% - akcent 6 3 2 12" xfId="8918"/>
    <cellStyle name="20% - akcent 6 3 2 12 2" xfId="8919"/>
    <cellStyle name="20% - akcent 6 3 2 12 3" xfId="8920"/>
    <cellStyle name="20% - akcent 6 3 2 13" xfId="8921"/>
    <cellStyle name="20% - akcent 6 3 2 14" xfId="8922"/>
    <cellStyle name="20% - akcent 6 3 2 15" xfId="8923"/>
    <cellStyle name="20% - akcent 6 3 2 2" xfId="8924"/>
    <cellStyle name="20% - akcent 6 3 2 2 10" xfId="8925"/>
    <cellStyle name="20% - akcent 6 3 2 2 11" xfId="8926"/>
    <cellStyle name="20% - akcent 6 3 2 2 2" xfId="8927"/>
    <cellStyle name="20% - akcent 6 3 2 2 2 2" xfId="8928"/>
    <cellStyle name="20% - akcent 6 3 2 2 2 2 2" xfId="8929"/>
    <cellStyle name="20% - akcent 6 3 2 2 2 2 2 2" xfId="8930"/>
    <cellStyle name="20% - akcent 6 3 2 2 2 2 2 2 2" xfId="8931"/>
    <cellStyle name="20% - akcent 6 3 2 2 2 2 2 2 3" xfId="8932"/>
    <cellStyle name="20% - akcent 6 3 2 2 2 2 2 3" xfId="8933"/>
    <cellStyle name="20% - akcent 6 3 2 2 2 2 2 4" xfId="8934"/>
    <cellStyle name="20% - akcent 6 3 2 2 2 2 3" xfId="8935"/>
    <cellStyle name="20% - akcent 6 3 2 2 2 2 3 2" xfId="8936"/>
    <cellStyle name="20% - akcent 6 3 2 2 2 2 3 2 2" xfId="8937"/>
    <cellStyle name="20% - akcent 6 3 2 2 2 2 3 2 3" xfId="8938"/>
    <cellStyle name="20% - akcent 6 3 2 2 2 2 3 3" xfId="8939"/>
    <cellStyle name="20% - akcent 6 3 2 2 2 2 3 4" xfId="8940"/>
    <cellStyle name="20% - akcent 6 3 2 2 2 2 4" xfId="8941"/>
    <cellStyle name="20% - akcent 6 3 2 2 2 2 4 2" xfId="8942"/>
    <cellStyle name="20% - akcent 6 3 2 2 2 2 4 2 2" xfId="8943"/>
    <cellStyle name="20% - akcent 6 3 2 2 2 2 4 2 3" xfId="8944"/>
    <cellStyle name="20% - akcent 6 3 2 2 2 2 4 3" xfId="8945"/>
    <cellStyle name="20% - akcent 6 3 2 2 2 2 4 4" xfId="8946"/>
    <cellStyle name="20% - akcent 6 3 2 2 2 2 5" xfId="8947"/>
    <cellStyle name="20% - akcent 6 3 2 2 2 2 5 2" xfId="8948"/>
    <cellStyle name="20% - akcent 6 3 2 2 2 2 5 3" xfId="8949"/>
    <cellStyle name="20% - akcent 6 3 2 2 2 2 6" xfId="8950"/>
    <cellStyle name="20% - akcent 6 3 2 2 2 2 7" xfId="8951"/>
    <cellStyle name="20% - akcent 6 3 2 2 2 3" xfId="8952"/>
    <cellStyle name="20% - akcent 6 3 2 2 2 3 2" xfId="8953"/>
    <cellStyle name="20% - akcent 6 3 2 2 2 3 2 2" xfId="8954"/>
    <cellStyle name="20% - akcent 6 3 2 2 2 3 2 2 2" xfId="8955"/>
    <cellStyle name="20% - akcent 6 3 2 2 2 3 2 2 3" xfId="8956"/>
    <cellStyle name="20% - akcent 6 3 2 2 2 3 2 3" xfId="8957"/>
    <cellStyle name="20% - akcent 6 3 2 2 2 3 2 4" xfId="8958"/>
    <cellStyle name="20% - akcent 6 3 2 2 2 3 3" xfId="8959"/>
    <cellStyle name="20% - akcent 6 3 2 2 2 3 3 2" xfId="8960"/>
    <cellStyle name="20% - akcent 6 3 2 2 2 3 3 2 2" xfId="8961"/>
    <cellStyle name="20% - akcent 6 3 2 2 2 3 3 2 3" xfId="8962"/>
    <cellStyle name="20% - akcent 6 3 2 2 2 3 3 3" xfId="8963"/>
    <cellStyle name="20% - akcent 6 3 2 2 2 3 3 4" xfId="8964"/>
    <cellStyle name="20% - akcent 6 3 2 2 2 3 4" xfId="8965"/>
    <cellStyle name="20% - akcent 6 3 2 2 2 3 4 2" xfId="8966"/>
    <cellStyle name="20% - akcent 6 3 2 2 2 3 4 2 2" xfId="8967"/>
    <cellStyle name="20% - akcent 6 3 2 2 2 3 4 2 3" xfId="8968"/>
    <cellStyle name="20% - akcent 6 3 2 2 2 3 4 3" xfId="8969"/>
    <cellStyle name="20% - akcent 6 3 2 2 2 3 4 4" xfId="8970"/>
    <cellStyle name="20% - akcent 6 3 2 2 2 3 5" xfId="8971"/>
    <cellStyle name="20% - akcent 6 3 2 2 2 3 5 2" xfId="8972"/>
    <cellStyle name="20% - akcent 6 3 2 2 2 3 5 3" xfId="8973"/>
    <cellStyle name="20% - akcent 6 3 2 2 2 3 6" xfId="8974"/>
    <cellStyle name="20% - akcent 6 3 2 2 2 3 7" xfId="8975"/>
    <cellStyle name="20% - akcent 6 3 2 2 2 4" xfId="8976"/>
    <cellStyle name="20% - akcent 6 3 2 2 2 4 2" xfId="8977"/>
    <cellStyle name="20% - akcent 6 3 2 2 2 4 2 2" xfId="8978"/>
    <cellStyle name="20% - akcent 6 3 2 2 2 4 2 3" xfId="8979"/>
    <cellStyle name="20% - akcent 6 3 2 2 2 4 3" xfId="8980"/>
    <cellStyle name="20% - akcent 6 3 2 2 2 4 4" xfId="8981"/>
    <cellStyle name="20% - akcent 6 3 2 2 2 5" xfId="8982"/>
    <cellStyle name="20% - akcent 6 3 2 2 2 5 2" xfId="8983"/>
    <cellStyle name="20% - akcent 6 3 2 2 2 5 2 2" xfId="8984"/>
    <cellStyle name="20% - akcent 6 3 2 2 2 5 2 3" xfId="8985"/>
    <cellStyle name="20% - akcent 6 3 2 2 2 5 3" xfId="8986"/>
    <cellStyle name="20% - akcent 6 3 2 2 2 5 4" xfId="8987"/>
    <cellStyle name="20% - akcent 6 3 2 2 2 6" xfId="8988"/>
    <cellStyle name="20% - akcent 6 3 2 2 2 6 2" xfId="8989"/>
    <cellStyle name="20% - akcent 6 3 2 2 2 6 2 2" xfId="8990"/>
    <cellStyle name="20% - akcent 6 3 2 2 2 6 2 3" xfId="8991"/>
    <cellStyle name="20% - akcent 6 3 2 2 2 6 3" xfId="8992"/>
    <cellStyle name="20% - akcent 6 3 2 2 2 6 4" xfId="8993"/>
    <cellStyle name="20% - akcent 6 3 2 2 2 7" xfId="8994"/>
    <cellStyle name="20% - akcent 6 3 2 2 2 7 2" xfId="8995"/>
    <cellStyle name="20% - akcent 6 3 2 2 2 7 3" xfId="8996"/>
    <cellStyle name="20% - akcent 6 3 2 2 2 8" xfId="8997"/>
    <cellStyle name="20% - akcent 6 3 2 2 2 9" xfId="8998"/>
    <cellStyle name="20% - akcent 6 3 2 2 3" xfId="8999"/>
    <cellStyle name="20% - akcent 6 3 2 2 3 2" xfId="9000"/>
    <cellStyle name="20% - akcent 6 3 2 2 3 2 2" xfId="9001"/>
    <cellStyle name="20% - akcent 6 3 2 2 3 2 2 2" xfId="9002"/>
    <cellStyle name="20% - akcent 6 3 2 2 3 2 2 3" xfId="9003"/>
    <cellStyle name="20% - akcent 6 3 2 2 3 2 3" xfId="9004"/>
    <cellStyle name="20% - akcent 6 3 2 2 3 2 4" xfId="9005"/>
    <cellStyle name="20% - akcent 6 3 2 2 3 3" xfId="9006"/>
    <cellStyle name="20% - akcent 6 3 2 2 3 3 2" xfId="9007"/>
    <cellStyle name="20% - akcent 6 3 2 2 3 3 2 2" xfId="9008"/>
    <cellStyle name="20% - akcent 6 3 2 2 3 3 2 3" xfId="9009"/>
    <cellStyle name="20% - akcent 6 3 2 2 3 3 3" xfId="9010"/>
    <cellStyle name="20% - akcent 6 3 2 2 3 3 4" xfId="9011"/>
    <cellStyle name="20% - akcent 6 3 2 2 3 4" xfId="9012"/>
    <cellStyle name="20% - akcent 6 3 2 2 3 4 2" xfId="9013"/>
    <cellStyle name="20% - akcent 6 3 2 2 3 4 2 2" xfId="9014"/>
    <cellStyle name="20% - akcent 6 3 2 2 3 4 2 3" xfId="9015"/>
    <cellStyle name="20% - akcent 6 3 2 2 3 4 3" xfId="9016"/>
    <cellStyle name="20% - akcent 6 3 2 2 3 4 4" xfId="9017"/>
    <cellStyle name="20% - akcent 6 3 2 2 3 5" xfId="9018"/>
    <cellStyle name="20% - akcent 6 3 2 2 3 5 2" xfId="9019"/>
    <cellStyle name="20% - akcent 6 3 2 2 3 5 3" xfId="9020"/>
    <cellStyle name="20% - akcent 6 3 2 2 3 6" xfId="9021"/>
    <cellStyle name="20% - akcent 6 3 2 2 3 7" xfId="9022"/>
    <cellStyle name="20% - akcent 6 3 2 2 4" xfId="9023"/>
    <cellStyle name="20% - akcent 6 3 2 2 4 2" xfId="9024"/>
    <cellStyle name="20% - akcent 6 3 2 2 4 2 2" xfId="9025"/>
    <cellStyle name="20% - akcent 6 3 2 2 4 2 2 2" xfId="9026"/>
    <cellStyle name="20% - akcent 6 3 2 2 4 2 2 3" xfId="9027"/>
    <cellStyle name="20% - akcent 6 3 2 2 4 2 3" xfId="9028"/>
    <cellStyle name="20% - akcent 6 3 2 2 4 2 4" xfId="9029"/>
    <cellStyle name="20% - akcent 6 3 2 2 4 3" xfId="9030"/>
    <cellStyle name="20% - akcent 6 3 2 2 4 3 2" xfId="9031"/>
    <cellStyle name="20% - akcent 6 3 2 2 4 3 2 2" xfId="9032"/>
    <cellStyle name="20% - akcent 6 3 2 2 4 3 2 3" xfId="9033"/>
    <cellStyle name="20% - akcent 6 3 2 2 4 3 3" xfId="9034"/>
    <cellStyle name="20% - akcent 6 3 2 2 4 3 4" xfId="9035"/>
    <cellStyle name="20% - akcent 6 3 2 2 4 4" xfId="9036"/>
    <cellStyle name="20% - akcent 6 3 2 2 4 4 2" xfId="9037"/>
    <cellStyle name="20% - akcent 6 3 2 2 4 4 2 2" xfId="9038"/>
    <cellStyle name="20% - akcent 6 3 2 2 4 4 2 3" xfId="9039"/>
    <cellStyle name="20% - akcent 6 3 2 2 4 4 3" xfId="9040"/>
    <cellStyle name="20% - akcent 6 3 2 2 4 4 4" xfId="9041"/>
    <cellStyle name="20% - akcent 6 3 2 2 4 5" xfId="9042"/>
    <cellStyle name="20% - akcent 6 3 2 2 4 5 2" xfId="9043"/>
    <cellStyle name="20% - akcent 6 3 2 2 4 5 3" xfId="9044"/>
    <cellStyle name="20% - akcent 6 3 2 2 4 6" xfId="9045"/>
    <cellStyle name="20% - akcent 6 3 2 2 4 7" xfId="9046"/>
    <cellStyle name="20% - akcent 6 3 2 2 5" xfId="9047"/>
    <cellStyle name="20% - akcent 6 3 2 2 5 2" xfId="9048"/>
    <cellStyle name="20% - akcent 6 3 2 2 5 2 2" xfId="9049"/>
    <cellStyle name="20% - akcent 6 3 2 2 5 2 2 2" xfId="9050"/>
    <cellStyle name="20% - akcent 6 3 2 2 5 2 2 3" xfId="9051"/>
    <cellStyle name="20% - akcent 6 3 2 2 5 2 3" xfId="9052"/>
    <cellStyle name="20% - akcent 6 3 2 2 5 2 4" xfId="9053"/>
    <cellStyle name="20% - akcent 6 3 2 2 5 3" xfId="9054"/>
    <cellStyle name="20% - akcent 6 3 2 2 5 3 2" xfId="9055"/>
    <cellStyle name="20% - akcent 6 3 2 2 5 3 3" xfId="9056"/>
    <cellStyle name="20% - akcent 6 3 2 2 5 4" xfId="9057"/>
    <cellStyle name="20% - akcent 6 3 2 2 5 5" xfId="9058"/>
    <cellStyle name="20% - akcent 6 3 2 2 6" xfId="9059"/>
    <cellStyle name="20% - akcent 6 3 2 2 6 2" xfId="9060"/>
    <cellStyle name="20% - akcent 6 3 2 2 6 2 2" xfId="9061"/>
    <cellStyle name="20% - akcent 6 3 2 2 6 2 3" xfId="9062"/>
    <cellStyle name="20% - akcent 6 3 2 2 6 3" xfId="9063"/>
    <cellStyle name="20% - akcent 6 3 2 2 6 4" xfId="9064"/>
    <cellStyle name="20% - akcent 6 3 2 2 7" xfId="9065"/>
    <cellStyle name="20% - akcent 6 3 2 2 7 2" xfId="9066"/>
    <cellStyle name="20% - akcent 6 3 2 2 7 2 2" xfId="9067"/>
    <cellStyle name="20% - akcent 6 3 2 2 7 2 3" xfId="9068"/>
    <cellStyle name="20% - akcent 6 3 2 2 7 3" xfId="9069"/>
    <cellStyle name="20% - akcent 6 3 2 2 7 4" xfId="9070"/>
    <cellStyle name="20% - akcent 6 3 2 2 8" xfId="9071"/>
    <cellStyle name="20% - akcent 6 3 2 2 8 2" xfId="9072"/>
    <cellStyle name="20% - akcent 6 3 2 2 8 2 2" xfId="9073"/>
    <cellStyle name="20% - akcent 6 3 2 2 8 2 3" xfId="9074"/>
    <cellStyle name="20% - akcent 6 3 2 2 8 3" xfId="9075"/>
    <cellStyle name="20% - akcent 6 3 2 2 8 4" xfId="9076"/>
    <cellStyle name="20% - akcent 6 3 2 2 9" xfId="9077"/>
    <cellStyle name="20% - akcent 6 3 2 2 9 2" xfId="9078"/>
    <cellStyle name="20% - akcent 6 3 2 2 9 3" xfId="9079"/>
    <cellStyle name="20% - akcent 6 3 2 3" xfId="9080"/>
    <cellStyle name="20% - akcent 6 3 2 3 10" xfId="9081"/>
    <cellStyle name="20% - akcent 6 3 2 3 2" xfId="9082"/>
    <cellStyle name="20% - akcent 6 3 2 3 2 2" xfId="9083"/>
    <cellStyle name="20% - akcent 6 3 2 3 2 2 2" xfId="9084"/>
    <cellStyle name="20% - akcent 6 3 2 3 2 2 2 2" xfId="9085"/>
    <cellStyle name="20% - akcent 6 3 2 3 2 2 2 3" xfId="9086"/>
    <cellStyle name="20% - akcent 6 3 2 3 2 2 3" xfId="9087"/>
    <cellStyle name="20% - akcent 6 3 2 3 2 2 4" xfId="9088"/>
    <cellStyle name="20% - akcent 6 3 2 3 2 3" xfId="9089"/>
    <cellStyle name="20% - akcent 6 3 2 3 2 3 2" xfId="9090"/>
    <cellStyle name="20% - akcent 6 3 2 3 2 3 2 2" xfId="9091"/>
    <cellStyle name="20% - akcent 6 3 2 3 2 3 2 3" xfId="9092"/>
    <cellStyle name="20% - akcent 6 3 2 3 2 3 3" xfId="9093"/>
    <cellStyle name="20% - akcent 6 3 2 3 2 3 4" xfId="9094"/>
    <cellStyle name="20% - akcent 6 3 2 3 2 4" xfId="9095"/>
    <cellStyle name="20% - akcent 6 3 2 3 2 4 2" xfId="9096"/>
    <cellStyle name="20% - akcent 6 3 2 3 2 4 2 2" xfId="9097"/>
    <cellStyle name="20% - akcent 6 3 2 3 2 4 2 3" xfId="9098"/>
    <cellStyle name="20% - akcent 6 3 2 3 2 4 3" xfId="9099"/>
    <cellStyle name="20% - akcent 6 3 2 3 2 4 4" xfId="9100"/>
    <cellStyle name="20% - akcent 6 3 2 3 2 5" xfId="9101"/>
    <cellStyle name="20% - akcent 6 3 2 3 2 5 2" xfId="9102"/>
    <cellStyle name="20% - akcent 6 3 2 3 2 5 3" xfId="9103"/>
    <cellStyle name="20% - akcent 6 3 2 3 2 6" xfId="9104"/>
    <cellStyle name="20% - akcent 6 3 2 3 2 7" xfId="9105"/>
    <cellStyle name="20% - akcent 6 3 2 3 3" xfId="9106"/>
    <cellStyle name="20% - akcent 6 3 2 3 3 2" xfId="9107"/>
    <cellStyle name="20% - akcent 6 3 2 3 3 2 2" xfId="9108"/>
    <cellStyle name="20% - akcent 6 3 2 3 3 2 2 2" xfId="9109"/>
    <cellStyle name="20% - akcent 6 3 2 3 3 2 2 3" xfId="9110"/>
    <cellStyle name="20% - akcent 6 3 2 3 3 2 3" xfId="9111"/>
    <cellStyle name="20% - akcent 6 3 2 3 3 2 4" xfId="9112"/>
    <cellStyle name="20% - akcent 6 3 2 3 3 3" xfId="9113"/>
    <cellStyle name="20% - akcent 6 3 2 3 3 3 2" xfId="9114"/>
    <cellStyle name="20% - akcent 6 3 2 3 3 3 2 2" xfId="9115"/>
    <cellStyle name="20% - akcent 6 3 2 3 3 3 2 3" xfId="9116"/>
    <cellStyle name="20% - akcent 6 3 2 3 3 3 3" xfId="9117"/>
    <cellStyle name="20% - akcent 6 3 2 3 3 3 4" xfId="9118"/>
    <cellStyle name="20% - akcent 6 3 2 3 3 4" xfId="9119"/>
    <cellStyle name="20% - akcent 6 3 2 3 3 4 2" xfId="9120"/>
    <cellStyle name="20% - akcent 6 3 2 3 3 4 2 2" xfId="9121"/>
    <cellStyle name="20% - akcent 6 3 2 3 3 4 2 3" xfId="9122"/>
    <cellStyle name="20% - akcent 6 3 2 3 3 4 3" xfId="9123"/>
    <cellStyle name="20% - akcent 6 3 2 3 3 4 4" xfId="9124"/>
    <cellStyle name="20% - akcent 6 3 2 3 3 5" xfId="9125"/>
    <cellStyle name="20% - akcent 6 3 2 3 3 5 2" xfId="9126"/>
    <cellStyle name="20% - akcent 6 3 2 3 3 5 3" xfId="9127"/>
    <cellStyle name="20% - akcent 6 3 2 3 3 6" xfId="9128"/>
    <cellStyle name="20% - akcent 6 3 2 3 3 7" xfId="9129"/>
    <cellStyle name="20% - akcent 6 3 2 3 4" xfId="9130"/>
    <cellStyle name="20% - akcent 6 3 2 3 4 2" xfId="9131"/>
    <cellStyle name="20% - akcent 6 3 2 3 4 2 2" xfId="9132"/>
    <cellStyle name="20% - akcent 6 3 2 3 4 2 2 2" xfId="9133"/>
    <cellStyle name="20% - akcent 6 3 2 3 4 2 2 3" xfId="9134"/>
    <cellStyle name="20% - akcent 6 3 2 3 4 2 3" xfId="9135"/>
    <cellStyle name="20% - akcent 6 3 2 3 4 2 4" xfId="9136"/>
    <cellStyle name="20% - akcent 6 3 2 3 4 3" xfId="9137"/>
    <cellStyle name="20% - akcent 6 3 2 3 4 3 2" xfId="9138"/>
    <cellStyle name="20% - akcent 6 3 2 3 4 3 3" xfId="9139"/>
    <cellStyle name="20% - akcent 6 3 2 3 4 4" xfId="9140"/>
    <cellStyle name="20% - akcent 6 3 2 3 4 5" xfId="9141"/>
    <cellStyle name="20% - akcent 6 3 2 3 5" xfId="9142"/>
    <cellStyle name="20% - akcent 6 3 2 3 5 2" xfId="9143"/>
    <cellStyle name="20% - akcent 6 3 2 3 5 2 2" xfId="9144"/>
    <cellStyle name="20% - akcent 6 3 2 3 5 2 3" xfId="9145"/>
    <cellStyle name="20% - akcent 6 3 2 3 5 3" xfId="9146"/>
    <cellStyle name="20% - akcent 6 3 2 3 5 4" xfId="9147"/>
    <cellStyle name="20% - akcent 6 3 2 3 6" xfId="9148"/>
    <cellStyle name="20% - akcent 6 3 2 3 6 2" xfId="9149"/>
    <cellStyle name="20% - akcent 6 3 2 3 6 2 2" xfId="9150"/>
    <cellStyle name="20% - akcent 6 3 2 3 6 2 3" xfId="9151"/>
    <cellStyle name="20% - akcent 6 3 2 3 6 3" xfId="9152"/>
    <cellStyle name="20% - akcent 6 3 2 3 6 4" xfId="9153"/>
    <cellStyle name="20% - akcent 6 3 2 3 7" xfId="9154"/>
    <cellStyle name="20% - akcent 6 3 2 3 7 2" xfId="9155"/>
    <cellStyle name="20% - akcent 6 3 2 3 7 2 2" xfId="9156"/>
    <cellStyle name="20% - akcent 6 3 2 3 7 2 3" xfId="9157"/>
    <cellStyle name="20% - akcent 6 3 2 3 7 3" xfId="9158"/>
    <cellStyle name="20% - akcent 6 3 2 3 7 4" xfId="9159"/>
    <cellStyle name="20% - akcent 6 3 2 3 8" xfId="9160"/>
    <cellStyle name="20% - akcent 6 3 2 3 8 2" xfId="9161"/>
    <cellStyle name="20% - akcent 6 3 2 3 8 3" xfId="9162"/>
    <cellStyle name="20% - akcent 6 3 2 3 9" xfId="9163"/>
    <cellStyle name="20% - akcent 6 3 2 4" xfId="9164"/>
    <cellStyle name="20% - akcent 6 3 2 4 2" xfId="9165"/>
    <cellStyle name="20% - akcent 6 3 2 4 2 2" xfId="9166"/>
    <cellStyle name="20% - akcent 6 3 2 4 2 2 2" xfId="9167"/>
    <cellStyle name="20% - akcent 6 3 2 4 2 2 2 2" xfId="9168"/>
    <cellStyle name="20% - akcent 6 3 2 4 2 2 2 3" xfId="9169"/>
    <cellStyle name="20% - akcent 6 3 2 4 2 2 3" xfId="9170"/>
    <cellStyle name="20% - akcent 6 3 2 4 2 2 4" xfId="9171"/>
    <cellStyle name="20% - akcent 6 3 2 4 2 3" xfId="9172"/>
    <cellStyle name="20% - akcent 6 3 2 4 2 3 2" xfId="9173"/>
    <cellStyle name="20% - akcent 6 3 2 4 2 3 2 2" xfId="9174"/>
    <cellStyle name="20% - akcent 6 3 2 4 2 3 2 3" xfId="9175"/>
    <cellStyle name="20% - akcent 6 3 2 4 2 3 3" xfId="9176"/>
    <cellStyle name="20% - akcent 6 3 2 4 2 3 4" xfId="9177"/>
    <cellStyle name="20% - akcent 6 3 2 4 2 4" xfId="9178"/>
    <cellStyle name="20% - akcent 6 3 2 4 2 4 2" xfId="9179"/>
    <cellStyle name="20% - akcent 6 3 2 4 2 4 2 2" xfId="9180"/>
    <cellStyle name="20% - akcent 6 3 2 4 2 4 2 3" xfId="9181"/>
    <cellStyle name="20% - akcent 6 3 2 4 2 4 3" xfId="9182"/>
    <cellStyle name="20% - akcent 6 3 2 4 2 4 4" xfId="9183"/>
    <cellStyle name="20% - akcent 6 3 2 4 2 5" xfId="9184"/>
    <cellStyle name="20% - akcent 6 3 2 4 2 5 2" xfId="9185"/>
    <cellStyle name="20% - akcent 6 3 2 4 2 5 3" xfId="9186"/>
    <cellStyle name="20% - akcent 6 3 2 4 2 6" xfId="9187"/>
    <cellStyle name="20% - akcent 6 3 2 4 2 7" xfId="9188"/>
    <cellStyle name="20% - akcent 6 3 2 4 3" xfId="9189"/>
    <cellStyle name="20% - akcent 6 3 2 4 3 2" xfId="9190"/>
    <cellStyle name="20% - akcent 6 3 2 4 3 2 2" xfId="9191"/>
    <cellStyle name="20% - akcent 6 3 2 4 3 2 2 2" xfId="9192"/>
    <cellStyle name="20% - akcent 6 3 2 4 3 2 2 3" xfId="9193"/>
    <cellStyle name="20% - akcent 6 3 2 4 3 2 3" xfId="9194"/>
    <cellStyle name="20% - akcent 6 3 2 4 3 2 4" xfId="9195"/>
    <cellStyle name="20% - akcent 6 3 2 4 3 3" xfId="9196"/>
    <cellStyle name="20% - akcent 6 3 2 4 3 3 2" xfId="9197"/>
    <cellStyle name="20% - akcent 6 3 2 4 3 3 2 2" xfId="9198"/>
    <cellStyle name="20% - akcent 6 3 2 4 3 3 2 3" xfId="9199"/>
    <cellStyle name="20% - akcent 6 3 2 4 3 3 3" xfId="9200"/>
    <cellStyle name="20% - akcent 6 3 2 4 3 3 4" xfId="9201"/>
    <cellStyle name="20% - akcent 6 3 2 4 3 4" xfId="9202"/>
    <cellStyle name="20% - akcent 6 3 2 4 3 4 2" xfId="9203"/>
    <cellStyle name="20% - akcent 6 3 2 4 3 4 2 2" xfId="9204"/>
    <cellStyle name="20% - akcent 6 3 2 4 3 4 2 3" xfId="9205"/>
    <cellStyle name="20% - akcent 6 3 2 4 3 4 3" xfId="9206"/>
    <cellStyle name="20% - akcent 6 3 2 4 3 4 4" xfId="9207"/>
    <cellStyle name="20% - akcent 6 3 2 4 3 5" xfId="9208"/>
    <cellStyle name="20% - akcent 6 3 2 4 3 5 2" xfId="9209"/>
    <cellStyle name="20% - akcent 6 3 2 4 3 5 3" xfId="9210"/>
    <cellStyle name="20% - akcent 6 3 2 4 3 6" xfId="9211"/>
    <cellStyle name="20% - akcent 6 3 2 4 3 7" xfId="9212"/>
    <cellStyle name="20% - akcent 6 3 2 4 4" xfId="9213"/>
    <cellStyle name="20% - akcent 6 3 2 4 4 2" xfId="9214"/>
    <cellStyle name="20% - akcent 6 3 2 4 4 2 2" xfId="9215"/>
    <cellStyle name="20% - akcent 6 3 2 4 4 2 3" xfId="9216"/>
    <cellStyle name="20% - akcent 6 3 2 4 4 3" xfId="9217"/>
    <cellStyle name="20% - akcent 6 3 2 4 4 4" xfId="9218"/>
    <cellStyle name="20% - akcent 6 3 2 4 5" xfId="9219"/>
    <cellStyle name="20% - akcent 6 3 2 4 5 2" xfId="9220"/>
    <cellStyle name="20% - akcent 6 3 2 4 5 2 2" xfId="9221"/>
    <cellStyle name="20% - akcent 6 3 2 4 5 2 3" xfId="9222"/>
    <cellStyle name="20% - akcent 6 3 2 4 5 3" xfId="9223"/>
    <cellStyle name="20% - akcent 6 3 2 4 5 4" xfId="9224"/>
    <cellStyle name="20% - akcent 6 3 2 4 6" xfId="9225"/>
    <cellStyle name="20% - akcent 6 3 2 4 6 2" xfId="9226"/>
    <cellStyle name="20% - akcent 6 3 2 4 6 2 2" xfId="9227"/>
    <cellStyle name="20% - akcent 6 3 2 4 6 2 3" xfId="9228"/>
    <cellStyle name="20% - akcent 6 3 2 4 6 3" xfId="9229"/>
    <cellStyle name="20% - akcent 6 3 2 4 6 4" xfId="9230"/>
    <cellStyle name="20% - akcent 6 3 2 4 7" xfId="9231"/>
    <cellStyle name="20% - akcent 6 3 2 4 7 2" xfId="9232"/>
    <cellStyle name="20% - akcent 6 3 2 4 7 3" xfId="9233"/>
    <cellStyle name="20% - akcent 6 3 2 4 8" xfId="9234"/>
    <cellStyle name="20% - akcent 6 3 2 4 9" xfId="9235"/>
    <cellStyle name="20% - akcent 6 3 2 5" xfId="9236"/>
    <cellStyle name="20% - akcent 6 3 2 5 2" xfId="9237"/>
    <cellStyle name="20% - akcent 6 3 2 5 2 2" xfId="9238"/>
    <cellStyle name="20% - akcent 6 3 2 5 2 2 2" xfId="9239"/>
    <cellStyle name="20% - akcent 6 3 2 5 2 2 3" xfId="9240"/>
    <cellStyle name="20% - akcent 6 3 2 5 2 3" xfId="9241"/>
    <cellStyle name="20% - akcent 6 3 2 5 2 4" xfId="9242"/>
    <cellStyle name="20% - akcent 6 3 2 5 3" xfId="9243"/>
    <cellStyle name="20% - akcent 6 3 2 5 3 2" xfId="9244"/>
    <cellStyle name="20% - akcent 6 3 2 5 3 2 2" xfId="9245"/>
    <cellStyle name="20% - akcent 6 3 2 5 3 2 3" xfId="9246"/>
    <cellStyle name="20% - akcent 6 3 2 5 3 3" xfId="9247"/>
    <cellStyle name="20% - akcent 6 3 2 5 3 4" xfId="9248"/>
    <cellStyle name="20% - akcent 6 3 2 5 4" xfId="9249"/>
    <cellStyle name="20% - akcent 6 3 2 5 4 2" xfId="9250"/>
    <cellStyle name="20% - akcent 6 3 2 5 4 2 2" xfId="9251"/>
    <cellStyle name="20% - akcent 6 3 2 5 4 2 3" xfId="9252"/>
    <cellStyle name="20% - akcent 6 3 2 5 4 3" xfId="9253"/>
    <cellStyle name="20% - akcent 6 3 2 5 4 4" xfId="9254"/>
    <cellStyle name="20% - akcent 6 3 2 5 5" xfId="9255"/>
    <cellStyle name="20% - akcent 6 3 2 5 5 2" xfId="9256"/>
    <cellStyle name="20% - akcent 6 3 2 5 5 3" xfId="9257"/>
    <cellStyle name="20% - akcent 6 3 2 5 6" xfId="9258"/>
    <cellStyle name="20% - akcent 6 3 2 5 7" xfId="9259"/>
    <cellStyle name="20% - akcent 6 3 2 6" xfId="9260"/>
    <cellStyle name="20% - akcent 6 3 2 6 2" xfId="9261"/>
    <cellStyle name="20% - akcent 6 3 2 6 2 2" xfId="9262"/>
    <cellStyle name="20% - akcent 6 3 2 6 2 2 2" xfId="9263"/>
    <cellStyle name="20% - akcent 6 3 2 6 2 2 3" xfId="9264"/>
    <cellStyle name="20% - akcent 6 3 2 6 2 3" xfId="9265"/>
    <cellStyle name="20% - akcent 6 3 2 6 2 4" xfId="9266"/>
    <cellStyle name="20% - akcent 6 3 2 6 3" xfId="9267"/>
    <cellStyle name="20% - akcent 6 3 2 6 3 2" xfId="9268"/>
    <cellStyle name="20% - akcent 6 3 2 6 3 2 2" xfId="9269"/>
    <cellStyle name="20% - akcent 6 3 2 6 3 2 3" xfId="9270"/>
    <cellStyle name="20% - akcent 6 3 2 6 3 3" xfId="9271"/>
    <cellStyle name="20% - akcent 6 3 2 6 3 4" xfId="9272"/>
    <cellStyle name="20% - akcent 6 3 2 6 4" xfId="9273"/>
    <cellStyle name="20% - akcent 6 3 2 6 4 2" xfId="9274"/>
    <cellStyle name="20% - akcent 6 3 2 6 4 2 2" xfId="9275"/>
    <cellStyle name="20% - akcent 6 3 2 6 4 2 3" xfId="9276"/>
    <cellStyle name="20% - akcent 6 3 2 6 4 3" xfId="9277"/>
    <cellStyle name="20% - akcent 6 3 2 6 4 4" xfId="9278"/>
    <cellStyle name="20% - akcent 6 3 2 6 5" xfId="9279"/>
    <cellStyle name="20% - akcent 6 3 2 6 5 2" xfId="9280"/>
    <cellStyle name="20% - akcent 6 3 2 6 5 3" xfId="9281"/>
    <cellStyle name="20% - akcent 6 3 2 6 6" xfId="9282"/>
    <cellStyle name="20% - akcent 6 3 2 6 7" xfId="9283"/>
    <cellStyle name="20% - akcent 6 3 2 7" xfId="9284"/>
    <cellStyle name="20% - akcent 6 3 2 7 2" xfId="9285"/>
    <cellStyle name="20% - akcent 6 3 2 7 2 2" xfId="9286"/>
    <cellStyle name="20% - akcent 6 3 2 7 2 2 2" xfId="9287"/>
    <cellStyle name="20% - akcent 6 3 2 7 2 2 3" xfId="9288"/>
    <cellStyle name="20% - akcent 6 3 2 7 2 3" xfId="9289"/>
    <cellStyle name="20% - akcent 6 3 2 7 2 4" xfId="9290"/>
    <cellStyle name="20% - akcent 6 3 2 7 3" xfId="9291"/>
    <cellStyle name="20% - akcent 6 3 2 7 3 2" xfId="9292"/>
    <cellStyle name="20% - akcent 6 3 2 7 3 3" xfId="9293"/>
    <cellStyle name="20% - akcent 6 3 2 7 4" xfId="9294"/>
    <cellStyle name="20% - akcent 6 3 2 7 5" xfId="9295"/>
    <cellStyle name="20% - akcent 6 3 2 8" xfId="9296"/>
    <cellStyle name="20% - akcent 6 3 2 8 2" xfId="9297"/>
    <cellStyle name="20% - akcent 6 3 2 8 2 2" xfId="9298"/>
    <cellStyle name="20% - akcent 6 3 2 8 2 3" xfId="9299"/>
    <cellStyle name="20% - akcent 6 3 2 8 3" xfId="9300"/>
    <cellStyle name="20% - akcent 6 3 2 8 4" xfId="9301"/>
    <cellStyle name="20% - akcent 6 3 2 9" xfId="9302"/>
    <cellStyle name="20% - akcent 6 3 2 9 2" xfId="9303"/>
    <cellStyle name="20% - akcent 6 3 2 9 2 2" xfId="9304"/>
    <cellStyle name="20% - akcent 6 3 2 9 2 3" xfId="9305"/>
    <cellStyle name="20% - akcent 6 3 2 9 3" xfId="9306"/>
    <cellStyle name="20% - akcent 6 3 2 9 4" xfId="9307"/>
    <cellStyle name="20% - akcent 6 3 3" xfId="9308"/>
    <cellStyle name="20% - akcent 6 3 3 10" xfId="9309"/>
    <cellStyle name="20% - akcent 6 3 3 11" xfId="9310"/>
    <cellStyle name="20% - akcent 6 3 3 2" xfId="9311"/>
    <cellStyle name="20% - akcent 6 3 3 2 10" xfId="9312"/>
    <cellStyle name="20% - akcent 6 3 3 2 2" xfId="9313"/>
    <cellStyle name="20% - akcent 6 3 3 2 2 2" xfId="9314"/>
    <cellStyle name="20% - akcent 6 3 3 2 2 2 2" xfId="9315"/>
    <cellStyle name="20% - akcent 6 3 3 2 2 2 2 2" xfId="9316"/>
    <cellStyle name="20% - akcent 6 3 3 2 2 2 2 3" xfId="9317"/>
    <cellStyle name="20% - akcent 6 3 3 2 2 2 3" xfId="9318"/>
    <cellStyle name="20% - akcent 6 3 3 2 2 2 4" xfId="9319"/>
    <cellStyle name="20% - akcent 6 3 3 2 2 3" xfId="9320"/>
    <cellStyle name="20% - akcent 6 3 3 2 2 3 2" xfId="9321"/>
    <cellStyle name="20% - akcent 6 3 3 2 2 3 2 2" xfId="9322"/>
    <cellStyle name="20% - akcent 6 3 3 2 2 3 2 3" xfId="9323"/>
    <cellStyle name="20% - akcent 6 3 3 2 2 3 3" xfId="9324"/>
    <cellStyle name="20% - akcent 6 3 3 2 2 3 4" xfId="9325"/>
    <cellStyle name="20% - akcent 6 3 3 2 2 4" xfId="9326"/>
    <cellStyle name="20% - akcent 6 3 3 2 2 4 2" xfId="9327"/>
    <cellStyle name="20% - akcent 6 3 3 2 2 4 2 2" xfId="9328"/>
    <cellStyle name="20% - akcent 6 3 3 2 2 4 2 3" xfId="9329"/>
    <cellStyle name="20% - akcent 6 3 3 2 2 4 3" xfId="9330"/>
    <cellStyle name="20% - akcent 6 3 3 2 2 4 4" xfId="9331"/>
    <cellStyle name="20% - akcent 6 3 3 2 2 5" xfId="9332"/>
    <cellStyle name="20% - akcent 6 3 3 2 2 5 2" xfId="9333"/>
    <cellStyle name="20% - akcent 6 3 3 2 2 5 3" xfId="9334"/>
    <cellStyle name="20% - akcent 6 3 3 2 2 6" xfId="9335"/>
    <cellStyle name="20% - akcent 6 3 3 2 2 7" xfId="9336"/>
    <cellStyle name="20% - akcent 6 3 3 2 3" xfId="9337"/>
    <cellStyle name="20% - akcent 6 3 3 2 3 2" xfId="9338"/>
    <cellStyle name="20% - akcent 6 3 3 2 3 2 2" xfId="9339"/>
    <cellStyle name="20% - akcent 6 3 3 2 3 2 2 2" xfId="9340"/>
    <cellStyle name="20% - akcent 6 3 3 2 3 2 2 3" xfId="9341"/>
    <cellStyle name="20% - akcent 6 3 3 2 3 2 3" xfId="9342"/>
    <cellStyle name="20% - akcent 6 3 3 2 3 2 4" xfId="9343"/>
    <cellStyle name="20% - akcent 6 3 3 2 3 3" xfId="9344"/>
    <cellStyle name="20% - akcent 6 3 3 2 3 3 2" xfId="9345"/>
    <cellStyle name="20% - akcent 6 3 3 2 3 3 2 2" xfId="9346"/>
    <cellStyle name="20% - akcent 6 3 3 2 3 3 2 3" xfId="9347"/>
    <cellStyle name="20% - akcent 6 3 3 2 3 3 3" xfId="9348"/>
    <cellStyle name="20% - akcent 6 3 3 2 3 3 4" xfId="9349"/>
    <cellStyle name="20% - akcent 6 3 3 2 3 4" xfId="9350"/>
    <cellStyle name="20% - akcent 6 3 3 2 3 4 2" xfId="9351"/>
    <cellStyle name="20% - akcent 6 3 3 2 3 4 2 2" xfId="9352"/>
    <cellStyle name="20% - akcent 6 3 3 2 3 4 2 3" xfId="9353"/>
    <cellStyle name="20% - akcent 6 3 3 2 3 4 3" xfId="9354"/>
    <cellStyle name="20% - akcent 6 3 3 2 3 4 4" xfId="9355"/>
    <cellStyle name="20% - akcent 6 3 3 2 3 5" xfId="9356"/>
    <cellStyle name="20% - akcent 6 3 3 2 3 5 2" xfId="9357"/>
    <cellStyle name="20% - akcent 6 3 3 2 3 5 3" xfId="9358"/>
    <cellStyle name="20% - akcent 6 3 3 2 3 6" xfId="9359"/>
    <cellStyle name="20% - akcent 6 3 3 2 3 7" xfId="9360"/>
    <cellStyle name="20% - akcent 6 3 3 2 4" xfId="9361"/>
    <cellStyle name="20% - akcent 6 3 3 2 4 2" xfId="9362"/>
    <cellStyle name="20% - akcent 6 3 3 2 4 2 2" xfId="9363"/>
    <cellStyle name="20% - akcent 6 3 3 2 4 2 2 2" xfId="9364"/>
    <cellStyle name="20% - akcent 6 3 3 2 4 2 2 3" xfId="9365"/>
    <cellStyle name="20% - akcent 6 3 3 2 4 2 3" xfId="9366"/>
    <cellStyle name="20% - akcent 6 3 3 2 4 2 4" xfId="9367"/>
    <cellStyle name="20% - akcent 6 3 3 2 4 3" xfId="9368"/>
    <cellStyle name="20% - akcent 6 3 3 2 4 3 2" xfId="9369"/>
    <cellStyle name="20% - akcent 6 3 3 2 4 3 3" xfId="9370"/>
    <cellStyle name="20% - akcent 6 3 3 2 4 4" xfId="9371"/>
    <cellStyle name="20% - akcent 6 3 3 2 4 5" xfId="9372"/>
    <cellStyle name="20% - akcent 6 3 3 2 5" xfId="9373"/>
    <cellStyle name="20% - akcent 6 3 3 2 5 2" xfId="9374"/>
    <cellStyle name="20% - akcent 6 3 3 2 5 2 2" xfId="9375"/>
    <cellStyle name="20% - akcent 6 3 3 2 5 2 3" xfId="9376"/>
    <cellStyle name="20% - akcent 6 3 3 2 5 3" xfId="9377"/>
    <cellStyle name="20% - akcent 6 3 3 2 5 4" xfId="9378"/>
    <cellStyle name="20% - akcent 6 3 3 2 6" xfId="9379"/>
    <cellStyle name="20% - akcent 6 3 3 2 6 2" xfId="9380"/>
    <cellStyle name="20% - akcent 6 3 3 2 6 2 2" xfId="9381"/>
    <cellStyle name="20% - akcent 6 3 3 2 6 2 3" xfId="9382"/>
    <cellStyle name="20% - akcent 6 3 3 2 6 3" xfId="9383"/>
    <cellStyle name="20% - akcent 6 3 3 2 6 4" xfId="9384"/>
    <cellStyle name="20% - akcent 6 3 3 2 7" xfId="9385"/>
    <cellStyle name="20% - akcent 6 3 3 2 7 2" xfId="9386"/>
    <cellStyle name="20% - akcent 6 3 3 2 7 2 2" xfId="9387"/>
    <cellStyle name="20% - akcent 6 3 3 2 7 2 3" xfId="9388"/>
    <cellStyle name="20% - akcent 6 3 3 2 7 3" xfId="9389"/>
    <cellStyle name="20% - akcent 6 3 3 2 7 4" xfId="9390"/>
    <cellStyle name="20% - akcent 6 3 3 2 8" xfId="9391"/>
    <cellStyle name="20% - akcent 6 3 3 2 8 2" xfId="9392"/>
    <cellStyle name="20% - akcent 6 3 3 2 8 3" xfId="9393"/>
    <cellStyle name="20% - akcent 6 3 3 2 9" xfId="9394"/>
    <cellStyle name="20% - akcent 6 3 3 3" xfId="9395"/>
    <cellStyle name="20% - akcent 6 3 3 3 2" xfId="9396"/>
    <cellStyle name="20% - akcent 6 3 3 3 2 2" xfId="9397"/>
    <cellStyle name="20% - akcent 6 3 3 3 2 2 2" xfId="9398"/>
    <cellStyle name="20% - akcent 6 3 3 3 2 2 3" xfId="9399"/>
    <cellStyle name="20% - akcent 6 3 3 3 2 3" xfId="9400"/>
    <cellStyle name="20% - akcent 6 3 3 3 2 4" xfId="9401"/>
    <cellStyle name="20% - akcent 6 3 3 3 3" xfId="9402"/>
    <cellStyle name="20% - akcent 6 3 3 3 3 2" xfId="9403"/>
    <cellStyle name="20% - akcent 6 3 3 3 3 2 2" xfId="9404"/>
    <cellStyle name="20% - akcent 6 3 3 3 3 2 3" xfId="9405"/>
    <cellStyle name="20% - akcent 6 3 3 3 3 3" xfId="9406"/>
    <cellStyle name="20% - akcent 6 3 3 3 3 4" xfId="9407"/>
    <cellStyle name="20% - akcent 6 3 3 3 4" xfId="9408"/>
    <cellStyle name="20% - akcent 6 3 3 3 4 2" xfId="9409"/>
    <cellStyle name="20% - akcent 6 3 3 3 4 2 2" xfId="9410"/>
    <cellStyle name="20% - akcent 6 3 3 3 4 2 3" xfId="9411"/>
    <cellStyle name="20% - akcent 6 3 3 3 4 3" xfId="9412"/>
    <cellStyle name="20% - akcent 6 3 3 3 4 4" xfId="9413"/>
    <cellStyle name="20% - akcent 6 3 3 3 5" xfId="9414"/>
    <cellStyle name="20% - akcent 6 3 3 3 5 2" xfId="9415"/>
    <cellStyle name="20% - akcent 6 3 3 3 5 3" xfId="9416"/>
    <cellStyle name="20% - akcent 6 3 3 3 6" xfId="9417"/>
    <cellStyle name="20% - akcent 6 3 3 3 7" xfId="9418"/>
    <cellStyle name="20% - akcent 6 3 3 4" xfId="9419"/>
    <cellStyle name="20% - akcent 6 3 3 4 2" xfId="9420"/>
    <cellStyle name="20% - akcent 6 3 3 4 2 2" xfId="9421"/>
    <cellStyle name="20% - akcent 6 3 3 4 2 2 2" xfId="9422"/>
    <cellStyle name="20% - akcent 6 3 3 4 2 2 3" xfId="9423"/>
    <cellStyle name="20% - akcent 6 3 3 4 2 3" xfId="9424"/>
    <cellStyle name="20% - akcent 6 3 3 4 2 4" xfId="9425"/>
    <cellStyle name="20% - akcent 6 3 3 4 3" xfId="9426"/>
    <cellStyle name="20% - akcent 6 3 3 4 3 2" xfId="9427"/>
    <cellStyle name="20% - akcent 6 3 3 4 3 2 2" xfId="9428"/>
    <cellStyle name="20% - akcent 6 3 3 4 3 2 3" xfId="9429"/>
    <cellStyle name="20% - akcent 6 3 3 4 3 3" xfId="9430"/>
    <cellStyle name="20% - akcent 6 3 3 4 3 4" xfId="9431"/>
    <cellStyle name="20% - akcent 6 3 3 4 4" xfId="9432"/>
    <cellStyle name="20% - akcent 6 3 3 4 4 2" xfId="9433"/>
    <cellStyle name="20% - akcent 6 3 3 4 4 2 2" xfId="9434"/>
    <cellStyle name="20% - akcent 6 3 3 4 4 2 3" xfId="9435"/>
    <cellStyle name="20% - akcent 6 3 3 4 4 3" xfId="9436"/>
    <cellStyle name="20% - akcent 6 3 3 4 4 4" xfId="9437"/>
    <cellStyle name="20% - akcent 6 3 3 4 5" xfId="9438"/>
    <cellStyle name="20% - akcent 6 3 3 4 5 2" xfId="9439"/>
    <cellStyle name="20% - akcent 6 3 3 4 5 3" xfId="9440"/>
    <cellStyle name="20% - akcent 6 3 3 4 6" xfId="9441"/>
    <cellStyle name="20% - akcent 6 3 3 4 7" xfId="9442"/>
    <cellStyle name="20% - akcent 6 3 3 5" xfId="9443"/>
    <cellStyle name="20% - akcent 6 3 3 5 2" xfId="9444"/>
    <cellStyle name="20% - akcent 6 3 3 5 2 2" xfId="9445"/>
    <cellStyle name="20% - akcent 6 3 3 5 2 2 2" xfId="9446"/>
    <cellStyle name="20% - akcent 6 3 3 5 2 2 3" xfId="9447"/>
    <cellStyle name="20% - akcent 6 3 3 5 2 3" xfId="9448"/>
    <cellStyle name="20% - akcent 6 3 3 5 2 4" xfId="9449"/>
    <cellStyle name="20% - akcent 6 3 3 5 3" xfId="9450"/>
    <cellStyle name="20% - akcent 6 3 3 5 3 2" xfId="9451"/>
    <cellStyle name="20% - akcent 6 3 3 5 3 3" xfId="9452"/>
    <cellStyle name="20% - akcent 6 3 3 5 4" xfId="9453"/>
    <cellStyle name="20% - akcent 6 3 3 5 5" xfId="9454"/>
    <cellStyle name="20% - akcent 6 3 3 6" xfId="9455"/>
    <cellStyle name="20% - akcent 6 3 3 6 2" xfId="9456"/>
    <cellStyle name="20% - akcent 6 3 3 6 2 2" xfId="9457"/>
    <cellStyle name="20% - akcent 6 3 3 6 2 3" xfId="9458"/>
    <cellStyle name="20% - akcent 6 3 3 6 3" xfId="9459"/>
    <cellStyle name="20% - akcent 6 3 3 6 4" xfId="9460"/>
    <cellStyle name="20% - akcent 6 3 3 7" xfId="9461"/>
    <cellStyle name="20% - akcent 6 3 3 7 2" xfId="9462"/>
    <cellStyle name="20% - akcent 6 3 3 7 2 2" xfId="9463"/>
    <cellStyle name="20% - akcent 6 3 3 7 2 3" xfId="9464"/>
    <cellStyle name="20% - akcent 6 3 3 7 3" xfId="9465"/>
    <cellStyle name="20% - akcent 6 3 3 7 4" xfId="9466"/>
    <cellStyle name="20% - akcent 6 3 3 8" xfId="9467"/>
    <cellStyle name="20% - akcent 6 3 3 8 2" xfId="9468"/>
    <cellStyle name="20% - akcent 6 3 3 8 2 2" xfId="9469"/>
    <cellStyle name="20% - akcent 6 3 3 8 2 3" xfId="9470"/>
    <cellStyle name="20% - akcent 6 3 3 8 3" xfId="9471"/>
    <cellStyle name="20% - akcent 6 3 3 8 4" xfId="9472"/>
    <cellStyle name="20% - akcent 6 3 3 9" xfId="9473"/>
    <cellStyle name="20% - akcent 6 3 3 9 2" xfId="9474"/>
    <cellStyle name="20% - akcent 6 3 3 9 3" xfId="9475"/>
    <cellStyle name="20% - akcent 6 3 4" xfId="9476"/>
    <cellStyle name="20% - akcent 6 3 4 10" xfId="9477"/>
    <cellStyle name="20% - akcent 6 3 4 2" xfId="9478"/>
    <cellStyle name="20% - akcent 6 3 4 2 2" xfId="9479"/>
    <cellStyle name="20% - akcent 6 3 4 2 2 2" xfId="9480"/>
    <cellStyle name="20% - akcent 6 3 4 2 2 2 2" xfId="9481"/>
    <cellStyle name="20% - akcent 6 3 4 2 2 2 3" xfId="9482"/>
    <cellStyle name="20% - akcent 6 3 4 2 2 3" xfId="9483"/>
    <cellStyle name="20% - akcent 6 3 4 2 2 4" xfId="9484"/>
    <cellStyle name="20% - akcent 6 3 4 2 3" xfId="9485"/>
    <cellStyle name="20% - akcent 6 3 4 2 3 2" xfId="9486"/>
    <cellStyle name="20% - akcent 6 3 4 2 3 2 2" xfId="9487"/>
    <cellStyle name="20% - akcent 6 3 4 2 3 2 3" xfId="9488"/>
    <cellStyle name="20% - akcent 6 3 4 2 3 3" xfId="9489"/>
    <cellStyle name="20% - akcent 6 3 4 2 3 4" xfId="9490"/>
    <cellStyle name="20% - akcent 6 3 4 2 4" xfId="9491"/>
    <cellStyle name="20% - akcent 6 3 4 2 4 2" xfId="9492"/>
    <cellStyle name="20% - akcent 6 3 4 2 4 2 2" xfId="9493"/>
    <cellStyle name="20% - akcent 6 3 4 2 4 2 3" xfId="9494"/>
    <cellStyle name="20% - akcent 6 3 4 2 4 3" xfId="9495"/>
    <cellStyle name="20% - akcent 6 3 4 2 4 4" xfId="9496"/>
    <cellStyle name="20% - akcent 6 3 4 2 5" xfId="9497"/>
    <cellStyle name="20% - akcent 6 3 4 2 5 2" xfId="9498"/>
    <cellStyle name="20% - akcent 6 3 4 2 5 3" xfId="9499"/>
    <cellStyle name="20% - akcent 6 3 4 2 6" xfId="9500"/>
    <cellStyle name="20% - akcent 6 3 4 2 7" xfId="9501"/>
    <cellStyle name="20% - akcent 6 3 4 3" xfId="9502"/>
    <cellStyle name="20% - akcent 6 3 4 3 2" xfId="9503"/>
    <cellStyle name="20% - akcent 6 3 4 3 2 2" xfId="9504"/>
    <cellStyle name="20% - akcent 6 3 4 3 2 2 2" xfId="9505"/>
    <cellStyle name="20% - akcent 6 3 4 3 2 2 3" xfId="9506"/>
    <cellStyle name="20% - akcent 6 3 4 3 2 3" xfId="9507"/>
    <cellStyle name="20% - akcent 6 3 4 3 2 4" xfId="9508"/>
    <cellStyle name="20% - akcent 6 3 4 3 3" xfId="9509"/>
    <cellStyle name="20% - akcent 6 3 4 3 3 2" xfId="9510"/>
    <cellStyle name="20% - akcent 6 3 4 3 3 2 2" xfId="9511"/>
    <cellStyle name="20% - akcent 6 3 4 3 3 2 3" xfId="9512"/>
    <cellStyle name="20% - akcent 6 3 4 3 3 3" xfId="9513"/>
    <cellStyle name="20% - akcent 6 3 4 3 3 4" xfId="9514"/>
    <cellStyle name="20% - akcent 6 3 4 3 4" xfId="9515"/>
    <cellStyle name="20% - akcent 6 3 4 3 4 2" xfId="9516"/>
    <cellStyle name="20% - akcent 6 3 4 3 4 2 2" xfId="9517"/>
    <cellStyle name="20% - akcent 6 3 4 3 4 2 3" xfId="9518"/>
    <cellStyle name="20% - akcent 6 3 4 3 4 3" xfId="9519"/>
    <cellStyle name="20% - akcent 6 3 4 3 4 4" xfId="9520"/>
    <cellStyle name="20% - akcent 6 3 4 3 5" xfId="9521"/>
    <cellStyle name="20% - akcent 6 3 4 3 5 2" xfId="9522"/>
    <cellStyle name="20% - akcent 6 3 4 3 5 3" xfId="9523"/>
    <cellStyle name="20% - akcent 6 3 4 3 6" xfId="9524"/>
    <cellStyle name="20% - akcent 6 3 4 3 7" xfId="9525"/>
    <cellStyle name="20% - akcent 6 3 4 4" xfId="9526"/>
    <cellStyle name="20% - akcent 6 3 4 4 2" xfId="9527"/>
    <cellStyle name="20% - akcent 6 3 4 4 2 2" xfId="9528"/>
    <cellStyle name="20% - akcent 6 3 4 4 2 2 2" xfId="9529"/>
    <cellStyle name="20% - akcent 6 3 4 4 2 2 3" xfId="9530"/>
    <cellStyle name="20% - akcent 6 3 4 4 2 3" xfId="9531"/>
    <cellStyle name="20% - akcent 6 3 4 4 2 4" xfId="9532"/>
    <cellStyle name="20% - akcent 6 3 4 4 3" xfId="9533"/>
    <cellStyle name="20% - akcent 6 3 4 4 3 2" xfId="9534"/>
    <cellStyle name="20% - akcent 6 3 4 4 3 3" xfId="9535"/>
    <cellStyle name="20% - akcent 6 3 4 4 4" xfId="9536"/>
    <cellStyle name="20% - akcent 6 3 4 4 5" xfId="9537"/>
    <cellStyle name="20% - akcent 6 3 4 5" xfId="9538"/>
    <cellStyle name="20% - akcent 6 3 4 5 2" xfId="9539"/>
    <cellStyle name="20% - akcent 6 3 4 5 2 2" xfId="9540"/>
    <cellStyle name="20% - akcent 6 3 4 5 2 3" xfId="9541"/>
    <cellStyle name="20% - akcent 6 3 4 5 3" xfId="9542"/>
    <cellStyle name="20% - akcent 6 3 4 5 4" xfId="9543"/>
    <cellStyle name="20% - akcent 6 3 4 6" xfId="9544"/>
    <cellStyle name="20% - akcent 6 3 4 6 2" xfId="9545"/>
    <cellStyle name="20% - akcent 6 3 4 6 2 2" xfId="9546"/>
    <cellStyle name="20% - akcent 6 3 4 6 2 3" xfId="9547"/>
    <cellStyle name="20% - akcent 6 3 4 6 3" xfId="9548"/>
    <cellStyle name="20% - akcent 6 3 4 6 4" xfId="9549"/>
    <cellStyle name="20% - akcent 6 3 4 7" xfId="9550"/>
    <cellStyle name="20% - akcent 6 3 4 7 2" xfId="9551"/>
    <cellStyle name="20% - akcent 6 3 4 7 2 2" xfId="9552"/>
    <cellStyle name="20% - akcent 6 3 4 7 2 3" xfId="9553"/>
    <cellStyle name="20% - akcent 6 3 4 7 3" xfId="9554"/>
    <cellStyle name="20% - akcent 6 3 4 7 4" xfId="9555"/>
    <cellStyle name="20% - akcent 6 3 4 8" xfId="9556"/>
    <cellStyle name="20% - akcent 6 3 4 8 2" xfId="9557"/>
    <cellStyle name="20% - akcent 6 3 4 8 3" xfId="9558"/>
    <cellStyle name="20% - akcent 6 3 4 9" xfId="9559"/>
    <cellStyle name="20% - akcent 6 3 5" xfId="9560"/>
    <cellStyle name="20% - akcent 6 3 5 2" xfId="9561"/>
    <cellStyle name="20% - akcent 6 3 5 2 2" xfId="9562"/>
    <cellStyle name="20% - akcent 6 3 5 2 2 2" xfId="9563"/>
    <cellStyle name="20% - akcent 6 3 5 2 2 2 2" xfId="9564"/>
    <cellStyle name="20% - akcent 6 3 5 2 2 2 3" xfId="9565"/>
    <cellStyle name="20% - akcent 6 3 5 2 2 3" xfId="9566"/>
    <cellStyle name="20% - akcent 6 3 5 2 2 4" xfId="9567"/>
    <cellStyle name="20% - akcent 6 3 5 2 3" xfId="9568"/>
    <cellStyle name="20% - akcent 6 3 5 2 3 2" xfId="9569"/>
    <cellStyle name="20% - akcent 6 3 5 2 3 2 2" xfId="9570"/>
    <cellStyle name="20% - akcent 6 3 5 2 3 2 3" xfId="9571"/>
    <cellStyle name="20% - akcent 6 3 5 2 3 3" xfId="9572"/>
    <cellStyle name="20% - akcent 6 3 5 2 3 4" xfId="9573"/>
    <cellStyle name="20% - akcent 6 3 5 2 4" xfId="9574"/>
    <cellStyle name="20% - akcent 6 3 5 2 4 2" xfId="9575"/>
    <cellStyle name="20% - akcent 6 3 5 2 4 2 2" xfId="9576"/>
    <cellStyle name="20% - akcent 6 3 5 2 4 2 3" xfId="9577"/>
    <cellStyle name="20% - akcent 6 3 5 2 4 3" xfId="9578"/>
    <cellStyle name="20% - akcent 6 3 5 2 4 4" xfId="9579"/>
    <cellStyle name="20% - akcent 6 3 5 2 5" xfId="9580"/>
    <cellStyle name="20% - akcent 6 3 5 2 5 2" xfId="9581"/>
    <cellStyle name="20% - akcent 6 3 5 2 5 3" xfId="9582"/>
    <cellStyle name="20% - akcent 6 3 5 2 6" xfId="9583"/>
    <cellStyle name="20% - akcent 6 3 5 2 7" xfId="9584"/>
    <cellStyle name="20% - akcent 6 3 5 3" xfId="9585"/>
    <cellStyle name="20% - akcent 6 3 5 3 2" xfId="9586"/>
    <cellStyle name="20% - akcent 6 3 5 3 2 2" xfId="9587"/>
    <cellStyle name="20% - akcent 6 3 5 3 2 2 2" xfId="9588"/>
    <cellStyle name="20% - akcent 6 3 5 3 2 2 3" xfId="9589"/>
    <cellStyle name="20% - akcent 6 3 5 3 2 3" xfId="9590"/>
    <cellStyle name="20% - akcent 6 3 5 3 2 4" xfId="9591"/>
    <cellStyle name="20% - akcent 6 3 5 3 3" xfId="9592"/>
    <cellStyle name="20% - akcent 6 3 5 3 3 2" xfId="9593"/>
    <cellStyle name="20% - akcent 6 3 5 3 3 2 2" xfId="9594"/>
    <cellStyle name="20% - akcent 6 3 5 3 3 2 3" xfId="9595"/>
    <cellStyle name="20% - akcent 6 3 5 3 3 3" xfId="9596"/>
    <cellStyle name="20% - akcent 6 3 5 3 3 4" xfId="9597"/>
    <cellStyle name="20% - akcent 6 3 5 3 4" xfId="9598"/>
    <cellStyle name="20% - akcent 6 3 5 3 4 2" xfId="9599"/>
    <cellStyle name="20% - akcent 6 3 5 3 4 2 2" xfId="9600"/>
    <cellStyle name="20% - akcent 6 3 5 3 4 2 3" xfId="9601"/>
    <cellStyle name="20% - akcent 6 3 5 3 4 3" xfId="9602"/>
    <cellStyle name="20% - akcent 6 3 5 3 4 4" xfId="9603"/>
    <cellStyle name="20% - akcent 6 3 5 3 5" xfId="9604"/>
    <cellStyle name="20% - akcent 6 3 5 3 5 2" xfId="9605"/>
    <cellStyle name="20% - akcent 6 3 5 3 5 3" xfId="9606"/>
    <cellStyle name="20% - akcent 6 3 5 3 6" xfId="9607"/>
    <cellStyle name="20% - akcent 6 3 5 3 7" xfId="9608"/>
    <cellStyle name="20% - akcent 6 3 5 4" xfId="9609"/>
    <cellStyle name="20% - akcent 6 3 5 4 2" xfId="9610"/>
    <cellStyle name="20% - akcent 6 3 5 4 2 2" xfId="9611"/>
    <cellStyle name="20% - akcent 6 3 5 4 2 3" xfId="9612"/>
    <cellStyle name="20% - akcent 6 3 5 4 3" xfId="9613"/>
    <cellStyle name="20% - akcent 6 3 5 4 4" xfId="9614"/>
    <cellStyle name="20% - akcent 6 3 5 5" xfId="9615"/>
    <cellStyle name="20% - akcent 6 3 5 5 2" xfId="9616"/>
    <cellStyle name="20% - akcent 6 3 5 5 2 2" xfId="9617"/>
    <cellStyle name="20% - akcent 6 3 5 5 2 3" xfId="9618"/>
    <cellStyle name="20% - akcent 6 3 5 5 3" xfId="9619"/>
    <cellStyle name="20% - akcent 6 3 5 5 4" xfId="9620"/>
    <cellStyle name="20% - akcent 6 3 5 6" xfId="9621"/>
    <cellStyle name="20% - akcent 6 3 5 6 2" xfId="9622"/>
    <cellStyle name="20% - akcent 6 3 5 6 2 2" xfId="9623"/>
    <cellStyle name="20% - akcent 6 3 5 6 2 3" xfId="9624"/>
    <cellStyle name="20% - akcent 6 3 5 6 3" xfId="9625"/>
    <cellStyle name="20% - akcent 6 3 5 6 4" xfId="9626"/>
    <cellStyle name="20% - akcent 6 3 5 7" xfId="9627"/>
    <cellStyle name="20% - akcent 6 3 5 7 2" xfId="9628"/>
    <cellStyle name="20% - akcent 6 3 5 7 3" xfId="9629"/>
    <cellStyle name="20% - akcent 6 3 5 8" xfId="9630"/>
    <cellStyle name="20% - akcent 6 3 5 9" xfId="9631"/>
    <cellStyle name="20% - akcent 6 3 6" xfId="9632"/>
    <cellStyle name="20% - akcent 6 3 6 2" xfId="9633"/>
    <cellStyle name="20% - akcent 6 3 6 2 2" xfId="9634"/>
    <cellStyle name="20% - akcent 6 3 6 2 2 2" xfId="9635"/>
    <cellStyle name="20% - akcent 6 3 6 2 2 2 2" xfId="9636"/>
    <cellStyle name="20% - akcent 6 3 6 2 2 2 3" xfId="9637"/>
    <cellStyle name="20% - akcent 6 3 6 2 2 3" xfId="9638"/>
    <cellStyle name="20% - akcent 6 3 6 2 2 4" xfId="9639"/>
    <cellStyle name="20% - akcent 6 3 6 2 3" xfId="9640"/>
    <cellStyle name="20% - akcent 6 3 6 2 3 2" xfId="9641"/>
    <cellStyle name="20% - akcent 6 3 6 2 3 2 2" xfId="9642"/>
    <cellStyle name="20% - akcent 6 3 6 2 3 2 3" xfId="9643"/>
    <cellStyle name="20% - akcent 6 3 6 2 3 3" xfId="9644"/>
    <cellStyle name="20% - akcent 6 3 6 2 3 4" xfId="9645"/>
    <cellStyle name="20% - akcent 6 3 6 2 4" xfId="9646"/>
    <cellStyle name="20% - akcent 6 3 6 2 4 2" xfId="9647"/>
    <cellStyle name="20% - akcent 6 3 6 2 4 2 2" xfId="9648"/>
    <cellStyle name="20% - akcent 6 3 6 2 4 2 3" xfId="9649"/>
    <cellStyle name="20% - akcent 6 3 6 2 4 3" xfId="9650"/>
    <cellStyle name="20% - akcent 6 3 6 2 4 4" xfId="9651"/>
    <cellStyle name="20% - akcent 6 3 6 2 5" xfId="9652"/>
    <cellStyle name="20% - akcent 6 3 6 2 5 2" xfId="9653"/>
    <cellStyle name="20% - akcent 6 3 6 2 5 3" xfId="9654"/>
    <cellStyle name="20% - akcent 6 3 6 2 6" xfId="9655"/>
    <cellStyle name="20% - akcent 6 3 6 2 7" xfId="9656"/>
    <cellStyle name="20% - akcent 6 3 6 3" xfId="9657"/>
    <cellStyle name="20% - akcent 6 3 6 3 2" xfId="9658"/>
    <cellStyle name="20% - akcent 6 3 6 3 2 2" xfId="9659"/>
    <cellStyle name="20% - akcent 6 3 6 3 2 2 2" xfId="9660"/>
    <cellStyle name="20% - akcent 6 3 6 3 2 2 3" xfId="9661"/>
    <cellStyle name="20% - akcent 6 3 6 3 2 3" xfId="9662"/>
    <cellStyle name="20% - akcent 6 3 6 3 2 4" xfId="9663"/>
    <cellStyle name="20% - akcent 6 3 6 3 3" xfId="9664"/>
    <cellStyle name="20% - akcent 6 3 6 3 3 2" xfId="9665"/>
    <cellStyle name="20% - akcent 6 3 6 3 3 2 2" xfId="9666"/>
    <cellStyle name="20% - akcent 6 3 6 3 3 2 3" xfId="9667"/>
    <cellStyle name="20% - akcent 6 3 6 3 3 3" xfId="9668"/>
    <cellStyle name="20% - akcent 6 3 6 3 3 4" xfId="9669"/>
    <cellStyle name="20% - akcent 6 3 6 3 4" xfId="9670"/>
    <cellStyle name="20% - akcent 6 3 6 3 4 2" xfId="9671"/>
    <cellStyle name="20% - akcent 6 3 6 3 4 2 2" xfId="9672"/>
    <cellStyle name="20% - akcent 6 3 6 3 4 2 3" xfId="9673"/>
    <cellStyle name="20% - akcent 6 3 6 3 4 3" xfId="9674"/>
    <cellStyle name="20% - akcent 6 3 6 3 4 4" xfId="9675"/>
    <cellStyle name="20% - akcent 6 3 6 3 5" xfId="9676"/>
    <cellStyle name="20% - akcent 6 3 6 3 5 2" xfId="9677"/>
    <cellStyle name="20% - akcent 6 3 6 3 5 3" xfId="9678"/>
    <cellStyle name="20% - akcent 6 3 6 3 6" xfId="9679"/>
    <cellStyle name="20% - akcent 6 3 6 3 7" xfId="9680"/>
    <cellStyle name="20% - akcent 6 3 6 4" xfId="9681"/>
    <cellStyle name="20% - akcent 6 3 6 4 2" xfId="9682"/>
    <cellStyle name="20% - akcent 6 3 6 4 2 2" xfId="9683"/>
    <cellStyle name="20% - akcent 6 3 6 4 2 3" xfId="9684"/>
    <cellStyle name="20% - akcent 6 3 6 4 3" xfId="9685"/>
    <cellStyle name="20% - akcent 6 3 6 4 4" xfId="9686"/>
    <cellStyle name="20% - akcent 6 3 6 5" xfId="9687"/>
    <cellStyle name="20% - akcent 6 3 6 5 2" xfId="9688"/>
    <cellStyle name="20% - akcent 6 3 6 5 2 2" xfId="9689"/>
    <cellStyle name="20% - akcent 6 3 6 5 2 3" xfId="9690"/>
    <cellStyle name="20% - akcent 6 3 6 5 3" xfId="9691"/>
    <cellStyle name="20% - akcent 6 3 6 5 4" xfId="9692"/>
    <cellStyle name="20% - akcent 6 3 6 6" xfId="9693"/>
    <cellStyle name="20% - akcent 6 3 6 6 2" xfId="9694"/>
    <cellStyle name="20% - akcent 6 3 6 6 2 2" xfId="9695"/>
    <cellStyle name="20% - akcent 6 3 6 6 2 3" xfId="9696"/>
    <cellStyle name="20% - akcent 6 3 6 6 3" xfId="9697"/>
    <cellStyle name="20% - akcent 6 3 6 6 4" xfId="9698"/>
    <cellStyle name="20% - akcent 6 3 6 7" xfId="9699"/>
    <cellStyle name="20% - akcent 6 3 6 7 2" xfId="9700"/>
    <cellStyle name="20% - akcent 6 3 6 7 3" xfId="9701"/>
    <cellStyle name="20% - akcent 6 3 6 8" xfId="9702"/>
    <cellStyle name="20% - akcent 6 3 6 9" xfId="9703"/>
    <cellStyle name="20% - akcent 6 3 7" xfId="9704"/>
    <cellStyle name="20% - akcent 6 3 7 2" xfId="9705"/>
    <cellStyle name="20% - akcent 6 3 7 2 2" xfId="9706"/>
    <cellStyle name="20% - akcent 6 3 7 2 2 2" xfId="9707"/>
    <cellStyle name="20% - akcent 6 3 7 2 2 2 2" xfId="9708"/>
    <cellStyle name="20% - akcent 6 3 7 2 2 2 3" xfId="9709"/>
    <cellStyle name="20% - akcent 6 3 7 2 2 3" xfId="9710"/>
    <cellStyle name="20% - akcent 6 3 7 2 2 4" xfId="9711"/>
    <cellStyle name="20% - akcent 6 3 7 2 3" xfId="9712"/>
    <cellStyle name="20% - akcent 6 3 7 2 3 2" xfId="9713"/>
    <cellStyle name="20% - akcent 6 3 7 2 3 2 2" xfId="9714"/>
    <cellStyle name="20% - akcent 6 3 7 2 3 2 3" xfId="9715"/>
    <cellStyle name="20% - akcent 6 3 7 2 3 3" xfId="9716"/>
    <cellStyle name="20% - akcent 6 3 7 2 3 4" xfId="9717"/>
    <cellStyle name="20% - akcent 6 3 7 2 4" xfId="9718"/>
    <cellStyle name="20% - akcent 6 3 7 2 4 2" xfId="9719"/>
    <cellStyle name="20% - akcent 6 3 7 2 4 2 2" xfId="9720"/>
    <cellStyle name="20% - akcent 6 3 7 2 4 2 3" xfId="9721"/>
    <cellStyle name="20% - akcent 6 3 7 2 4 3" xfId="9722"/>
    <cellStyle name="20% - akcent 6 3 7 2 4 4" xfId="9723"/>
    <cellStyle name="20% - akcent 6 3 7 2 5" xfId="9724"/>
    <cellStyle name="20% - akcent 6 3 7 2 5 2" xfId="9725"/>
    <cellStyle name="20% - akcent 6 3 7 2 5 3" xfId="9726"/>
    <cellStyle name="20% - akcent 6 3 7 2 6" xfId="9727"/>
    <cellStyle name="20% - akcent 6 3 7 2 7" xfId="9728"/>
    <cellStyle name="20% - akcent 6 3 7 3" xfId="9729"/>
    <cellStyle name="20% - akcent 6 3 7 3 2" xfId="9730"/>
    <cellStyle name="20% - akcent 6 3 7 3 2 2" xfId="9731"/>
    <cellStyle name="20% - akcent 6 3 7 3 2 3" xfId="9732"/>
    <cellStyle name="20% - akcent 6 3 7 3 3" xfId="9733"/>
    <cellStyle name="20% - akcent 6 3 7 3 4" xfId="9734"/>
    <cellStyle name="20% - akcent 6 3 7 4" xfId="9735"/>
    <cellStyle name="20% - akcent 6 3 7 4 2" xfId="9736"/>
    <cellStyle name="20% - akcent 6 3 7 4 2 2" xfId="9737"/>
    <cellStyle name="20% - akcent 6 3 7 4 2 3" xfId="9738"/>
    <cellStyle name="20% - akcent 6 3 7 4 3" xfId="9739"/>
    <cellStyle name="20% - akcent 6 3 7 4 4" xfId="9740"/>
    <cellStyle name="20% - akcent 6 3 7 5" xfId="9741"/>
    <cellStyle name="20% - akcent 6 3 7 5 2" xfId="9742"/>
    <cellStyle name="20% - akcent 6 3 7 5 2 2" xfId="9743"/>
    <cellStyle name="20% - akcent 6 3 7 5 2 3" xfId="9744"/>
    <cellStyle name="20% - akcent 6 3 7 5 3" xfId="9745"/>
    <cellStyle name="20% - akcent 6 3 7 5 4" xfId="9746"/>
    <cellStyle name="20% - akcent 6 3 7 6" xfId="9747"/>
    <cellStyle name="20% - akcent 6 3 7 6 2" xfId="9748"/>
    <cellStyle name="20% - akcent 6 3 7 6 3" xfId="9749"/>
    <cellStyle name="20% - akcent 6 3 7 7" xfId="9750"/>
    <cellStyle name="20% - akcent 6 3 7 8" xfId="9751"/>
    <cellStyle name="20% - akcent 6 3 8" xfId="9752"/>
    <cellStyle name="20% - akcent 6 3 8 2" xfId="9753"/>
    <cellStyle name="20% - akcent 6 3 8 2 2" xfId="9754"/>
    <cellStyle name="20% - akcent 6 3 8 2 2 2" xfId="9755"/>
    <cellStyle name="20% - akcent 6 3 8 2 2 2 2" xfId="9756"/>
    <cellStyle name="20% - akcent 6 3 8 2 2 2 3" xfId="9757"/>
    <cellStyle name="20% - akcent 6 3 8 2 2 3" xfId="9758"/>
    <cellStyle name="20% - akcent 6 3 8 2 2 4" xfId="9759"/>
    <cellStyle name="20% - akcent 6 3 8 2 3" xfId="9760"/>
    <cellStyle name="20% - akcent 6 3 8 2 3 2" xfId="9761"/>
    <cellStyle name="20% - akcent 6 3 8 2 3 2 2" xfId="9762"/>
    <cellStyle name="20% - akcent 6 3 8 2 3 2 3" xfId="9763"/>
    <cellStyle name="20% - akcent 6 3 8 2 3 3" xfId="9764"/>
    <cellStyle name="20% - akcent 6 3 8 2 3 4" xfId="9765"/>
    <cellStyle name="20% - akcent 6 3 8 2 4" xfId="9766"/>
    <cellStyle name="20% - akcent 6 3 8 2 4 2" xfId="9767"/>
    <cellStyle name="20% - akcent 6 3 8 2 4 2 2" xfId="9768"/>
    <cellStyle name="20% - akcent 6 3 8 2 4 2 3" xfId="9769"/>
    <cellStyle name="20% - akcent 6 3 8 2 4 3" xfId="9770"/>
    <cellStyle name="20% - akcent 6 3 8 2 4 4" xfId="9771"/>
    <cellStyle name="20% - akcent 6 3 8 2 5" xfId="9772"/>
    <cellStyle name="20% - akcent 6 3 8 2 5 2" xfId="9773"/>
    <cellStyle name="20% - akcent 6 3 8 2 5 3" xfId="9774"/>
    <cellStyle name="20% - akcent 6 3 8 2 6" xfId="9775"/>
    <cellStyle name="20% - akcent 6 3 8 2 7" xfId="9776"/>
    <cellStyle name="20% - akcent 6 3 8 3" xfId="9777"/>
    <cellStyle name="20% - akcent 6 3 8 3 2" xfId="9778"/>
    <cellStyle name="20% - akcent 6 3 8 3 2 2" xfId="9779"/>
    <cellStyle name="20% - akcent 6 3 8 3 2 3" xfId="9780"/>
    <cellStyle name="20% - akcent 6 3 8 3 3" xfId="9781"/>
    <cellStyle name="20% - akcent 6 3 8 3 4" xfId="9782"/>
    <cellStyle name="20% - akcent 6 3 8 4" xfId="9783"/>
    <cellStyle name="20% - akcent 6 3 8 4 2" xfId="9784"/>
    <cellStyle name="20% - akcent 6 3 8 4 2 2" xfId="9785"/>
    <cellStyle name="20% - akcent 6 3 8 4 2 3" xfId="9786"/>
    <cellStyle name="20% - akcent 6 3 8 4 3" xfId="9787"/>
    <cellStyle name="20% - akcent 6 3 8 4 4" xfId="9788"/>
    <cellStyle name="20% - akcent 6 3 8 5" xfId="9789"/>
    <cellStyle name="20% - akcent 6 3 8 5 2" xfId="9790"/>
    <cellStyle name="20% - akcent 6 3 8 5 2 2" xfId="9791"/>
    <cellStyle name="20% - akcent 6 3 8 5 2 3" xfId="9792"/>
    <cellStyle name="20% - akcent 6 3 8 5 3" xfId="9793"/>
    <cellStyle name="20% - akcent 6 3 8 5 4" xfId="9794"/>
    <cellStyle name="20% - akcent 6 3 8 6" xfId="9795"/>
    <cellStyle name="20% - akcent 6 3 8 6 2" xfId="9796"/>
    <cellStyle name="20% - akcent 6 3 8 6 3" xfId="9797"/>
    <cellStyle name="20% - akcent 6 3 8 7" xfId="9798"/>
    <cellStyle name="20% - akcent 6 3 8 8" xfId="9799"/>
    <cellStyle name="20% - akcent 6 3 9" xfId="9800"/>
    <cellStyle name="20% - akcent 6 3 9 2" xfId="9801"/>
    <cellStyle name="20% - akcent 6 3 9 2 2" xfId="9802"/>
    <cellStyle name="20% - akcent 6 3 9 2 2 2" xfId="9803"/>
    <cellStyle name="20% - akcent 6 3 9 2 2 3" xfId="9804"/>
    <cellStyle name="20% - akcent 6 3 9 2 3" xfId="9805"/>
    <cellStyle name="20% - akcent 6 3 9 2 4" xfId="9806"/>
    <cellStyle name="20% - akcent 6 3 9 3" xfId="9807"/>
    <cellStyle name="20% - akcent 6 3 9 3 2" xfId="9808"/>
    <cellStyle name="20% - akcent 6 3 9 3 2 2" xfId="9809"/>
    <cellStyle name="20% - akcent 6 3 9 3 2 3" xfId="9810"/>
    <cellStyle name="20% - akcent 6 3 9 3 3" xfId="9811"/>
    <cellStyle name="20% - akcent 6 3 9 3 4" xfId="9812"/>
    <cellStyle name="20% - akcent 6 3 9 4" xfId="9813"/>
    <cellStyle name="20% - akcent 6 3 9 4 2" xfId="9814"/>
    <cellStyle name="20% - akcent 6 3 9 4 2 2" xfId="9815"/>
    <cellStyle name="20% - akcent 6 3 9 4 2 3" xfId="9816"/>
    <cellStyle name="20% - akcent 6 3 9 4 3" xfId="9817"/>
    <cellStyle name="20% - akcent 6 3 9 4 4" xfId="9818"/>
    <cellStyle name="20% - akcent 6 3 9 5" xfId="9819"/>
    <cellStyle name="20% - akcent 6 3 9 5 2" xfId="9820"/>
    <cellStyle name="20% - akcent 6 3 9 5 3" xfId="9821"/>
    <cellStyle name="20% - akcent 6 3 9 6" xfId="9822"/>
    <cellStyle name="20% - akcent 6 3 9 7" xfId="9823"/>
    <cellStyle name="20% - akcent 6 4" xfId="9824"/>
    <cellStyle name="20% - akcent 6 5" xfId="9825"/>
    <cellStyle name="20% - akcent 6 6" xfId="9826"/>
    <cellStyle name="20% - Énfasis1" xfId="22015"/>
    <cellStyle name="20% - Énfasis2" xfId="22016"/>
    <cellStyle name="20% - Énfasis3" xfId="22017"/>
    <cellStyle name="20% - Énfasis4" xfId="22018"/>
    <cellStyle name="20% - Énfasis5" xfId="22019"/>
    <cellStyle name="20% - Énfasis6" xfId="22020"/>
    <cellStyle name="40% - Accent1" xfId="22021"/>
    <cellStyle name="40% - Accent1 2" xfId="22022"/>
    <cellStyle name="40% - Accent1 3" xfId="22023"/>
    <cellStyle name="40% - Accent2" xfId="22024"/>
    <cellStyle name="40% - Accent2 2" xfId="22025"/>
    <cellStyle name="40% - Accent2 3" xfId="22026"/>
    <cellStyle name="40% - Accent3" xfId="22027"/>
    <cellStyle name="40% - Accent3 2" xfId="22028"/>
    <cellStyle name="40% - Accent3 3" xfId="22029"/>
    <cellStyle name="40% - Accent4" xfId="22030"/>
    <cellStyle name="40% - Accent4 2" xfId="22031"/>
    <cellStyle name="40% - Accent4 3" xfId="22032"/>
    <cellStyle name="40% - Accent5" xfId="22033"/>
    <cellStyle name="40% - Accent5 2" xfId="22034"/>
    <cellStyle name="40% - Accent5 3" xfId="22035"/>
    <cellStyle name="40% - Accent6" xfId="22036"/>
    <cellStyle name="40% - Accent6 2" xfId="22037"/>
    <cellStyle name="40% - Accent6 3" xfId="22038"/>
    <cellStyle name="40% - akcent 1 2" xfId="9827"/>
    <cellStyle name="40% - akcent 1 2 2" xfId="9828"/>
    <cellStyle name="40% - akcent 1 2 3" xfId="9829"/>
    <cellStyle name="40% - akcent 1 2 4" xfId="9830"/>
    <cellStyle name="40% - akcent 1 2 5" xfId="22039"/>
    <cellStyle name="40% - akcent 1 3" xfId="9831"/>
    <cellStyle name="40% - akcent 1 3 10" xfId="9832"/>
    <cellStyle name="40% - akcent 1 3 10 2" xfId="9833"/>
    <cellStyle name="40% - akcent 1 3 10 2 2" xfId="9834"/>
    <cellStyle name="40% - akcent 1 3 10 2 2 2" xfId="9835"/>
    <cellStyle name="40% - akcent 1 3 10 2 2 3" xfId="9836"/>
    <cellStyle name="40% - akcent 1 3 10 2 3" xfId="9837"/>
    <cellStyle name="40% - akcent 1 3 10 2 4" xfId="9838"/>
    <cellStyle name="40% - akcent 1 3 10 3" xfId="9839"/>
    <cellStyle name="40% - akcent 1 3 10 3 2" xfId="9840"/>
    <cellStyle name="40% - akcent 1 3 10 3 3" xfId="9841"/>
    <cellStyle name="40% - akcent 1 3 10 4" xfId="9842"/>
    <cellStyle name="40% - akcent 1 3 10 5" xfId="9843"/>
    <cellStyle name="40% - akcent 1 3 11" xfId="9844"/>
    <cellStyle name="40% - akcent 1 3 11 2" xfId="9845"/>
    <cellStyle name="40% - akcent 1 3 11 2 2" xfId="9846"/>
    <cellStyle name="40% - akcent 1 3 11 2 3" xfId="9847"/>
    <cellStyle name="40% - akcent 1 3 11 3" xfId="9848"/>
    <cellStyle name="40% - akcent 1 3 11 4" xfId="9849"/>
    <cellStyle name="40% - akcent 1 3 12" xfId="9850"/>
    <cellStyle name="40% - akcent 1 3 12 2" xfId="9851"/>
    <cellStyle name="40% - akcent 1 3 12 2 2" xfId="9852"/>
    <cellStyle name="40% - akcent 1 3 12 2 3" xfId="9853"/>
    <cellStyle name="40% - akcent 1 3 12 3" xfId="9854"/>
    <cellStyle name="40% - akcent 1 3 12 4" xfId="9855"/>
    <cellStyle name="40% - akcent 1 3 13" xfId="9856"/>
    <cellStyle name="40% - akcent 1 3 13 2" xfId="9857"/>
    <cellStyle name="40% - akcent 1 3 13 2 2" xfId="9858"/>
    <cellStyle name="40% - akcent 1 3 13 2 3" xfId="9859"/>
    <cellStyle name="40% - akcent 1 3 13 3" xfId="9860"/>
    <cellStyle name="40% - akcent 1 3 13 4" xfId="9861"/>
    <cellStyle name="40% - akcent 1 3 14" xfId="9862"/>
    <cellStyle name="40% - akcent 1 3 14 2" xfId="9863"/>
    <cellStyle name="40% - akcent 1 3 14 3" xfId="9864"/>
    <cellStyle name="40% - akcent 1 3 15" xfId="9865"/>
    <cellStyle name="40% - akcent 1 3 15 2" xfId="9866"/>
    <cellStyle name="40% - akcent 1 3 15 3" xfId="9867"/>
    <cellStyle name="40% - akcent 1 3 16" xfId="9868"/>
    <cellStyle name="40% - akcent 1 3 17" xfId="9869"/>
    <cellStyle name="40% - akcent 1 3 18" xfId="9870"/>
    <cellStyle name="40% - akcent 1 3 19" xfId="22040"/>
    <cellStyle name="40% - akcent 1 3 2" xfId="9871"/>
    <cellStyle name="40% - akcent 1 3 2 10" xfId="9872"/>
    <cellStyle name="40% - akcent 1 3 2 10 2" xfId="9873"/>
    <cellStyle name="40% - akcent 1 3 2 10 2 2" xfId="9874"/>
    <cellStyle name="40% - akcent 1 3 2 10 2 3" xfId="9875"/>
    <cellStyle name="40% - akcent 1 3 2 10 3" xfId="9876"/>
    <cellStyle name="40% - akcent 1 3 2 10 4" xfId="9877"/>
    <cellStyle name="40% - akcent 1 3 2 11" xfId="9878"/>
    <cellStyle name="40% - akcent 1 3 2 11 2" xfId="9879"/>
    <cellStyle name="40% - akcent 1 3 2 11 3" xfId="9880"/>
    <cellStyle name="40% - akcent 1 3 2 12" xfId="9881"/>
    <cellStyle name="40% - akcent 1 3 2 12 2" xfId="9882"/>
    <cellStyle name="40% - akcent 1 3 2 12 3" xfId="9883"/>
    <cellStyle name="40% - akcent 1 3 2 13" xfId="9884"/>
    <cellStyle name="40% - akcent 1 3 2 14" xfId="9885"/>
    <cellStyle name="40% - akcent 1 3 2 15" xfId="9886"/>
    <cellStyle name="40% - akcent 1 3 2 2" xfId="9887"/>
    <cellStyle name="40% - akcent 1 3 2 2 10" xfId="9888"/>
    <cellStyle name="40% - akcent 1 3 2 2 11" xfId="9889"/>
    <cellStyle name="40% - akcent 1 3 2 2 2" xfId="9890"/>
    <cellStyle name="40% - akcent 1 3 2 2 2 2" xfId="9891"/>
    <cellStyle name="40% - akcent 1 3 2 2 2 2 2" xfId="9892"/>
    <cellStyle name="40% - akcent 1 3 2 2 2 2 2 2" xfId="9893"/>
    <cellStyle name="40% - akcent 1 3 2 2 2 2 2 2 2" xfId="9894"/>
    <cellStyle name="40% - akcent 1 3 2 2 2 2 2 2 3" xfId="9895"/>
    <cellStyle name="40% - akcent 1 3 2 2 2 2 2 3" xfId="9896"/>
    <cellStyle name="40% - akcent 1 3 2 2 2 2 2 4" xfId="9897"/>
    <cellStyle name="40% - akcent 1 3 2 2 2 2 3" xfId="9898"/>
    <cellStyle name="40% - akcent 1 3 2 2 2 2 3 2" xfId="9899"/>
    <cellStyle name="40% - akcent 1 3 2 2 2 2 3 2 2" xfId="9900"/>
    <cellStyle name="40% - akcent 1 3 2 2 2 2 3 2 3" xfId="9901"/>
    <cellStyle name="40% - akcent 1 3 2 2 2 2 3 3" xfId="9902"/>
    <cellStyle name="40% - akcent 1 3 2 2 2 2 3 4" xfId="9903"/>
    <cellStyle name="40% - akcent 1 3 2 2 2 2 4" xfId="9904"/>
    <cellStyle name="40% - akcent 1 3 2 2 2 2 4 2" xfId="9905"/>
    <cellStyle name="40% - akcent 1 3 2 2 2 2 4 2 2" xfId="9906"/>
    <cellStyle name="40% - akcent 1 3 2 2 2 2 4 2 3" xfId="9907"/>
    <cellStyle name="40% - akcent 1 3 2 2 2 2 4 3" xfId="9908"/>
    <cellStyle name="40% - akcent 1 3 2 2 2 2 4 4" xfId="9909"/>
    <cellStyle name="40% - akcent 1 3 2 2 2 2 5" xfId="9910"/>
    <cellStyle name="40% - akcent 1 3 2 2 2 2 5 2" xfId="9911"/>
    <cellStyle name="40% - akcent 1 3 2 2 2 2 5 3" xfId="9912"/>
    <cellStyle name="40% - akcent 1 3 2 2 2 2 6" xfId="9913"/>
    <cellStyle name="40% - akcent 1 3 2 2 2 2 7" xfId="9914"/>
    <cellStyle name="40% - akcent 1 3 2 2 2 3" xfId="9915"/>
    <cellStyle name="40% - akcent 1 3 2 2 2 3 2" xfId="9916"/>
    <cellStyle name="40% - akcent 1 3 2 2 2 3 2 2" xfId="9917"/>
    <cellStyle name="40% - akcent 1 3 2 2 2 3 2 2 2" xfId="9918"/>
    <cellStyle name="40% - akcent 1 3 2 2 2 3 2 2 3" xfId="9919"/>
    <cellStyle name="40% - akcent 1 3 2 2 2 3 2 3" xfId="9920"/>
    <cellStyle name="40% - akcent 1 3 2 2 2 3 2 4" xfId="9921"/>
    <cellStyle name="40% - akcent 1 3 2 2 2 3 3" xfId="9922"/>
    <cellStyle name="40% - akcent 1 3 2 2 2 3 3 2" xfId="9923"/>
    <cellStyle name="40% - akcent 1 3 2 2 2 3 3 2 2" xfId="9924"/>
    <cellStyle name="40% - akcent 1 3 2 2 2 3 3 2 3" xfId="9925"/>
    <cellStyle name="40% - akcent 1 3 2 2 2 3 3 3" xfId="9926"/>
    <cellStyle name="40% - akcent 1 3 2 2 2 3 3 4" xfId="9927"/>
    <cellStyle name="40% - akcent 1 3 2 2 2 3 4" xfId="9928"/>
    <cellStyle name="40% - akcent 1 3 2 2 2 3 4 2" xfId="9929"/>
    <cellStyle name="40% - akcent 1 3 2 2 2 3 4 2 2" xfId="9930"/>
    <cellStyle name="40% - akcent 1 3 2 2 2 3 4 2 3" xfId="9931"/>
    <cellStyle name="40% - akcent 1 3 2 2 2 3 4 3" xfId="9932"/>
    <cellStyle name="40% - akcent 1 3 2 2 2 3 4 4" xfId="9933"/>
    <cellStyle name="40% - akcent 1 3 2 2 2 3 5" xfId="9934"/>
    <cellStyle name="40% - akcent 1 3 2 2 2 3 5 2" xfId="9935"/>
    <cellStyle name="40% - akcent 1 3 2 2 2 3 5 3" xfId="9936"/>
    <cellStyle name="40% - akcent 1 3 2 2 2 3 6" xfId="9937"/>
    <cellStyle name="40% - akcent 1 3 2 2 2 3 7" xfId="9938"/>
    <cellStyle name="40% - akcent 1 3 2 2 2 4" xfId="9939"/>
    <cellStyle name="40% - akcent 1 3 2 2 2 4 2" xfId="9940"/>
    <cellStyle name="40% - akcent 1 3 2 2 2 4 2 2" xfId="9941"/>
    <cellStyle name="40% - akcent 1 3 2 2 2 4 2 3" xfId="9942"/>
    <cellStyle name="40% - akcent 1 3 2 2 2 4 3" xfId="9943"/>
    <cellStyle name="40% - akcent 1 3 2 2 2 4 4" xfId="9944"/>
    <cellStyle name="40% - akcent 1 3 2 2 2 5" xfId="9945"/>
    <cellStyle name="40% - akcent 1 3 2 2 2 5 2" xfId="9946"/>
    <cellStyle name="40% - akcent 1 3 2 2 2 5 2 2" xfId="9947"/>
    <cellStyle name="40% - akcent 1 3 2 2 2 5 2 3" xfId="9948"/>
    <cellStyle name="40% - akcent 1 3 2 2 2 5 3" xfId="9949"/>
    <cellStyle name="40% - akcent 1 3 2 2 2 5 4" xfId="9950"/>
    <cellStyle name="40% - akcent 1 3 2 2 2 6" xfId="9951"/>
    <cellStyle name="40% - akcent 1 3 2 2 2 6 2" xfId="9952"/>
    <cellStyle name="40% - akcent 1 3 2 2 2 6 2 2" xfId="9953"/>
    <cellStyle name="40% - akcent 1 3 2 2 2 6 2 3" xfId="9954"/>
    <cellStyle name="40% - akcent 1 3 2 2 2 6 3" xfId="9955"/>
    <cellStyle name="40% - akcent 1 3 2 2 2 6 4" xfId="9956"/>
    <cellStyle name="40% - akcent 1 3 2 2 2 7" xfId="9957"/>
    <cellStyle name="40% - akcent 1 3 2 2 2 7 2" xfId="9958"/>
    <cellStyle name="40% - akcent 1 3 2 2 2 7 3" xfId="9959"/>
    <cellStyle name="40% - akcent 1 3 2 2 2 8" xfId="9960"/>
    <cellStyle name="40% - akcent 1 3 2 2 2 9" xfId="9961"/>
    <cellStyle name="40% - akcent 1 3 2 2 3" xfId="9962"/>
    <cellStyle name="40% - akcent 1 3 2 2 3 2" xfId="9963"/>
    <cellStyle name="40% - akcent 1 3 2 2 3 2 2" xfId="9964"/>
    <cellStyle name="40% - akcent 1 3 2 2 3 2 2 2" xfId="9965"/>
    <cellStyle name="40% - akcent 1 3 2 2 3 2 2 3" xfId="9966"/>
    <cellStyle name="40% - akcent 1 3 2 2 3 2 3" xfId="9967"/>
    <cellStyle name="40% - akcent 1 3 2 2 3 2 4" xfId="9968"/>
    <cellStyle name="40% - akcent 1 3 2 2 3 3" xfId="9969"/>
    <cellStyle name="40% - akcent 1 3 2 2 3 3 2" xfId="9970"/>
    <cellStyle name="40% - akcent 1 3 2 2 3 3 2 2" xfId="9971"/>
    <cellStyle name="40% - akcent 1 3 2 2 3 3 2 3" xfId="9972"/>
    <cellStyle name="40% - akcent 1 3 2 2 3 3 3" xfId="9973"/>
    <cellStyle name="40% - akcent 1 3 2 2 3 3 4" xfId="9974"/>
    <cellStyle name="40% - akcent 1 3 2 2 3 4" xfId="9975"/>
    <cellStyle name="40% - akcent 1 3 2 2 3 4 2" xfId="9976"/>
    <cellStyle name="40% - akcent 1 3 2 2 3 4 2 2" xfId="9977"/>
    <cellStyle name="40% - akcent 1 3 2 2 3 4 2 3" xfId="9978"/>
    <cellStyle name="40% - akcent 1 3 2 2 3 4 3" xfId="9979"/>
    <cellStyle name="40% - akcent 1 3 2 2 3 4 4" xfId="9980"/>
    <cellStyle name="40% - akcent 1 3 2 2 3 5" xfId="9981"/>
    <cellStyle name="40% - akcent 1 3 2 2 3 5 2" xfId="9982"/>
    <cellStyle name="40% - akcent 1 3 2 2 3 5 3" xfId="9983"/>
    <cellStyle name="40% - akcent 1 3 2 2 3 6" xfId="9984"/>
    <cellStyle name="40% - akcent 1 3 2 2 3 7" xfId="9985"/>
    <cellStyle name="40% - akcent 1 3 2 2 4" xfId="9986"/>
    <cellStyle name="40% - akcent 1 3 2 2 4 2" xfId="9987"/>
    <cellStyle name="40% - akcent 1 3 2 2 4 2 2" xfId="9988"/>
    <cellStyle name="40% - akcent 1 3 2 2 4 2 2 2" xfId="9989"/>
    <cellStyle name="40% - akcent 1 3 2 2 4 2 2 3" xfId="9990"/>
    <cellStyle name="40% - akcent 1 3 2 2 4 2 3" xfId="9991"/>
    <cellStyle name="40% - akcent 1 3 2 2 4 2 4" xfId="9992"/>
    <cellStyle name="40% - akcent 1 3 2 2 4 3" xfId="9993"/>
    <cellStyle name="40% - akcent 1 3 2 2 4 3 2" xfId="9994"/>
    <cellStyle name="40% - akcent 1 3 2 2 4 3 2 2" xfId="9995"/>
    <cellStyle name="40% - akcent 1 3 2 2 4 3 2 3" xfId="9996"/>
    <cellStyle name="40% - akcent 1 3 2 2 4 3 3" xfId="9997"/>
    <cellStyle name="40% - akcent 1 3 2 2 4 3 4" xfId="9998"/>
    <cellStyle name="40% - akcent 1 3 2 2 4 4" xfId="9999"/>
    <cellStyle name="40% - akcent 1 3 2 2 4 4 2" xfId="10000"/>
    <cellStyle name="40% - akcent 1 3 2 2 4 4 2 2" xfId="10001"/>
    <cellStyle name="40% - akcent 1 3 2 2 4 4 2 3" xfId="10002"/>
    <cellStyle name="40% - akcent 1 3 2 2 4 4 3" xfId="10003"/>
    <cellStyle name="40% - akcent 1 3 2 2 4 4 4" xfId="10004"/>
    <cellStyle name="40% - akcent 1 3 2 2 4 5" xfId="10005"/>
    <cellStyle name="40% - akcent 1 3 2 2 4 5 2" xfId="10006"/>
    <cellStyle name="40% - akcent 1 3 2 2 4 5 3" xfId="10007"/>
    <cellStyle name="40% - akcent 1 3 2 2 4 6" xfId="10008"/>
    <cellStyle name="40% - akcent 1 3 2 2 4 7" xfId="10009"/>
    <cellStyle name="40% - akcent 1 3 2 2 5" xfId="10010"/>
    <cellStyle name="40% - akcent 1 3 2 2 5 2" xfId="10011"/>
    <cellStyle name="40% - akcent 1 3 2 2 5 2 2" xfId="10012"/>
    <cellStyle name="40% - akcent 1 3 2 2 5 2 2 2" xfId="10013"/>
    <cellStyle name="40% - akcent 1 3 2 2 5 2 2 3" xfId="10014"/>
    <cellStyle name="40% - akcent 1 3 2 2 5 2 3" xfId="10015"/>
    <cellStyle name="40% - akcent 1 3 2 2 5 2 4" xfId="10016"/>
    <cellStyle name="40% - akcent 1 3 2 2 5 3" xfId="10017"/>
    <cellStyle name="40% - akcent 1 3 2 2 5 3 2" xfId="10018"/>
    <cellStyle name="40% - akcent 1 3 2 2 5 3 3" xfId="10019"/>
    <cellStyle name="40% - akcent 1 3 2 2 5 4" xfId="10020"/>
    <cellStyle name="40% - akcent 1 3 2 2 5 5" xfId="10021"/>
    <cellStyle name="40% - akcent 1 3 2 2 6" xfId="10022"/>
    <cellStyle name="40% - akcent 1 3 2 2 6 2" xfId="10023"/>
    <cellStyle name="40% - akcent 1 3 2 2 6 2 2" xfId="10024"/>
    <cellStyle name="40% - akcent 1 3 2 2 6 2 3" xfId="10025"/>
    <cellStyle name="40% - akcent 1 3 2 2 6 3" xfId="10026"/>
    <cellStyle name="40% - akcent 1 3 2 2 6 4" xfId="10027"/>
    <cellStyle name="40% - akcent 1 3 2 2 7" xfId="10028"/>
    <cellStyle name="40% - akcent 1 3 2 2 7 2" xfId="10029"/>
    <cellStyle name="40% - akcent 1 3 2 2 7 2 2" xfId="10030"/>
    <cellStyle name="40% - akcent 1 3 2 2 7 2 3" xfId="10031"/>
    <cellStyle name="40% - akcent 1 3 2 2 7 3" xfId="10032"/>
    <cellStyle name="40% - akcent 1 3 2 2 7 4" xfId="10033"/>
    <cellStyle name="40% - akcent 1 3 2 2 8" xfId="10034"/>
    <cellStyle name="40% - akcent 1 3 2 2 8 2" xfId="10035"/>
    <cellStyle name="40% - akcent 1 3 2 2 8 2 2" xfId="10036"/>
    <cellStyle name="40% - akcent 1 3 2 2 8 2 3" xfId="10037"/>
    <cellStyle name="40% - akcent 1 3 2 2 8 3" xfId="10038"/>
    <cellStyle name="40% - akcent 1 3 2 2 8 4" xfId="10039"/>
    <cellStyle name="40% - akcent 1 3 2 2 9" xfId="10040"/>
    <cellStyle name="40% - akcent 1 3 2 2 9 2" xfId="10041"/>
    <cellStyle name="40% - akcent 1 3 2 2 9 3" xfId="10042"/>
    <cellStyle name="40% - akcent 1 3 2 3" xfId="10043"/>
    <cellStyle name="40% - akcent 1 3 2 3 10" xfId="10044"/>
    <cellStyle name="40% - akcent 1 3 2 3 2" xfId="10045"/>
    <cellStyle name="40% - akcent 1 3 2 3 2 2" xfId="10046"/>
    <cellStyle name="40% - akcent 1 3 2 3 2 2 2" xfId="10047"/>
    <cellStyle name="40% - akcent 1 3 2 3 2 2 2 2" xfId="10048"/>
    <cellStyle name="40% - akcent 1 3 2 3 2 2 2 3" xfId="10049"/>
    <cellStyle name="40% - akcent 1 3 2 3 2 2 3" xfId="10050"/>
    <cellStyle name="40% - akcent 1 3 2 3 2 2 4" xfId="10051"/>
    <cellStyle name="40% - akcent 1 3 2 3 2 3" xfId="10052"/>
    <cellStyle name="40% - akcent 1 3 2 3 2 3 2" xfId="10053"/>
    <cellStyle name="40% - akcent 1 3 2 3 2 3 2 2" xfId="10054"/>
    <cellStyle name="40% - akcent 1 3 2 3 2 3 2 3" xfId="10055"/>
    <cellStyle name="40% - akcent 1 3 2 3 2 3 3" xfId="10056"/>
    <cellStyle name="40% - akcent 1 3 2 3 2 3 4" xfId="10057"/>
    <cellStyle name="40% - akcent 1 3 2 3 2 4" xfId="10058"/>
    <cellStyle name="40% - akcent 1 3 2 3 2 4 2" xfId="10059"/>
    <cellStyle name="40% - akcent 1 3 2 3 2 4 2 2" xfId="10060"/>
    <cellStyle name="40% - akcent 1 3 2 3 2 4 2 3" xfId="10061"/>
    <cellStyle name="40% - akcent 1 3 2 3 2 4 3" xfId="10062"/>
    <cellStyle name="40% - akcent 1 3 2 3 2 4 4" xfId="10063"/>
    <cellStyle name="40% - akcent 1 3 2 3 2 5" xfId="10064"/>
    <cellStyle name="40% - akcent 1 3 2 3 2 5 2" xfId="10065"/>
    <cellStyle name="40% - akcent 1 3 2 3 2 5 3" xfId="10066"/>
    <cellStyle name="40% - akcent 1 3 2 3 2 6" xfId="10067"/>
    <cellStyle name="40% - akcent 1 3 2 3 2 7" xfId="10068"/>
    <cellStyle name="40% - akcent 1 3 2 3 3" xfId="10069"/>
    <cellStyle name="40% - akcent 1 3 2 3 3 2" xfId="10070"/>
    <cellStyle name="40% - akcent 1 3 2 3 3 2 2" xfId="10071"/>
    <cellStyle name="40% - akcent 1 3 2 3 3 2 2 2" xfId="10072"/>
    <cellStyle name="40% - akcent 1 3 2 3 3 2 2 3" xfId="10073"/>
    <cellStyle name="40% - akcent 1 3 2 3 3 2 3" xfId="10074"/>
    <cellStyle name="40% - akcent 1 3 2 3 3 2 4" xfId="10075"/>
    <cellStyle name="40% - akcent 1 3 2 3 3 3" xfId="10076"/>
    <cellStyle name="40% - akcent 1 3 2 3 3 3 2" xfId="10077"/>
    <cellStyle name="40% - akcent 1 3 2 3 3 3 2 2" xfId="10078"/>
    <cellStyle name="40% - akcent 1 3 2 3 3 3 2 3" xfId="10079"/>
    <cellStyle name="40% - akcent 1 3 2 3 3 3 3" xfId="10080"/>
    <cellStyle name="40% - akcent 1 3 2 3 3 3 4" xfId="10081"/>
    <cellStyle name="40% - akcent 1 3 2 3 3 4" xfId="10082"/>
    <cellStyle name="40% - akcent 1 3 2 3 3 4 2" xfId="10083"/>
    <cellStyle name="40% - akcent 1 3 2 3 3 4 2 2" xfId="10084"/>
    <cellStyle name="40% - akcent 1 3 2 3 3 4 2 3" xfId="10085"/>
    <cellStyle name="40% - akcent 1 3 2 3 3 4 3" xfId="10086"/>
    <cellStyle name="40% - akcent 1 3 2 3 3 4 4" xfId="10087"/>
    <cellStyle name="40% - akcent 1 3 2 3 3 5" xfId="10088"/>
    <cellStyle name="40% - akcent 1 3 2 3 3 5 2" xfId="10089"/>
    <cellStyle name="40% - akcent 1 3 2 3 3 5 3" xfId="10090"/>
    <cellStyle name="40% - akcent 1 3 2 3 3 6" xfId="10091"/>
    <cellStyle name="40% - akcent 1 3 2 3 3 7" xfId="10092"/>
    <cellStyle name="40% - akcent 1 3 2 3 4" xfId="10093"/>
    <cellStyle name="40% - akcent 1 3 2 3 4 2" xfId="10094"/>
    <cellStyle name="40% - akcent 1 3 2 3 4 2 2" xfId="10095"/>
    <cellStyle name="40% - akcent 1 3 2 3 4 2 2 2" xfId="10096"/>
    <cellStyle name="40% - akcent 1 3 2 3 4 2 2 3" xfId="10097"/>
    <cellStyle name="40% - akcent 1 3 2 3 4 2 3" xfId="10098"/>
    <cellStyle name="40% - akcent 1 3 2 3 4 2 4" xfId="10099"/>
    <cellStyle name="40% - akcent 1 3 2 3 4 3" xfId="10100"/>
    <cellStyle name="40% - akcent 1 3 2 3 4 3 2" xfId="10101"/>
    <cellStyle name="40% - akcent 1 3 2 3 4 3 3" xfId="10102"/>
    <cellStyle name="40% - akcent 1 3 2 3 4 4" xfId="10103"/>
    <cellStyle name="40% - akcent 1 3 2 3 4 5" xfId="10104"/>
    <cellStyle name="40% - akcent 1 3 2 3 5" xfId="10105"/>
    <cellStyle name="40% - akcent 1 3 2 3 5 2" xfId="10106"/>
    <cellStyle name="40% - akcent 1 3 2 3 5 2 2" xfId="10107"/>
    <cellStyle name="40% - akcent 1 3 2 3 5 2 3" xfId="10108"/>
    <cellStyle name="40% - akcent 1 3 2 3 5 3" xfId="10109"/>
    <cellStyle name="40% - akcent 1 3 2 3 5 4" xfId="10110"/>
    <cellStyle name="40% - akcent 1 3 2 3 6" xfId="10111"/>
    <cellStyle name="40% - akcent 1 3 2 3 6 2" xfId="10112"/>
    <cellStyle name="40% - akcent 1 3 2 3 6 2 2" xfId="10113"/>
    <cellStyle name="40% - akcent 1 3 2 3 6 2 3" xfId="10114"/>
    <cellStyle name="40% - akcent 1 3 2 3 6 3" xfId="10115"/>
    <cellStyle name="40% - akcent 1 3 2 3 6 4" xfId="10116"/>
    <cellStyle name="40% - akcent 1 3 2 3 7" xfId="10117"/>
    <cellStyle name="40% - akcent 1 3 2 3 7 2" xfId="10118"/>
    <cellStyle name="40% - akcent 1 3 2 3 7 2 2" xfId="10119"/>
    <cellStyle name="40% - akcent 1 3 2 3 7 2 3" xfId="10120"/>
    <cellStyle name="40% - akcent 1 3 2 3 7 3" xfId="10121"/>
    <cellStyle name="40% - akcent 1 3 2 3 7 4" xfId="10122"/>
    <cellStyle name="40% - akcent 1 3 2 3 8" xfId="10123"/>
    <cellStyle name="40% - akcent 1 3 2 3 8 2" xfId="10124"/>
    <cellStyle name="40% - akcent 1 3 2 3 8 3" xfId="10125"/>
    <cellStyle name="40% - akcent 1 3 2 3 9" xfId="10126"/>
    <cellStyle name="40% - akcent 1 3 2 4" xfId="10127"/>
    <cellStyle name="40% - akcent 1 3 2 4 2" xfId="10128"/>
    <cellStyle name="40% - akcent 1 3 2 4 2 2" xfId="10129"/>
    <cellStyle name="40% - akcent 1 3 2 4 2 2 2" xfId="10130"/>
    <cellStyle name="40% - akcent 1 3 2 4 2 2 2 2" xfId="10131"/>
    <cellStyle name="40% - akcent 1 3 2 4 2 2 2 3" xfId="10132"/>
    <cellStyle name="40% - akcent 1 3 2 4 2 2 3" xfId="10133"/>
    <cellStyle name="40% - akcent 1 3 2 4 2 2 4" xfId="10134"/>
    <cellStyle name="40% - akcent 1 3 2 4 2 3" xfId="10135"/>
    <cellStyle name="40% - akcent 1 3 2 4 2 3 2" xfId="10136"/>
    <cellStyle name="40% - akcent 1 3 2 4 2 3 2 2" xfId="10137"/>
    <cellStyle name="40% - akcent 1 3 2 4 2 3 2 3" xfId="10138"/>
    <cellStyle name="40% - akcent 1 3 2 4 2 3 3" xfId="10139"/>
    <cellStyle name="40% - akcent 1 3 2 4 2 3 4" xfId="10140"/>
    <cellStyle name="40% - akcent 1 3 2 4 2 4" xfId="10141"/>
    <cellStyle name="40% - akcent 1 3 2 4 2 4 2" xfId="10142"/>
    <cellStyle name="40% - akcent 1 3 2 4 2 4 2 2" xfId="10143"/>
    <cellStyle name="40% - akcent 1 3 2 4 2 4 2 3" xfId="10144"/>
    <cellStyle name="40% - akcent 1 3 2 4 2 4 3" xfId="10145"/>
    <cellStyle name="40% - akcent 1 3 2 4 2 4 4" xfId="10146"/>
    <cellStyle name="40% - akcent 1 3 2 4 2 5" xfId="10147"/>
    <cellStyle name="40% - akcent 1 3 2 4 2 5 2" xfId="10148"/>
    <cellStyle name="40% - akcent 1 3 2 4 2 5 3" xfId="10149"/>
    <cellStyle name="40% - akcent 1 3 2 4 2 6" xfId="10150"/>
    <cellStyle name="40% - akcent 1 3 2 4 2 7" xfId="10151"/>
    <cellStyle name="40% - akcent 1 3 2 4 3" xfId="10152"/>
    <cellStyle name="40% - akcent 1 3 2 4 3 2" xfId="10153"/>
    <cellStyle name="40% - akcent 1 3 2 4 3 2 2" xfId="10154"/>
    <cellStyle name="40% - akcent 1 3 2 4 3 2 2 2" xfId="10155"/>
    <cellStyle name="40% - akcent 1 3 2 4 3 2 2 3" xfId="10156"/>
    <cellStyle name="40% - akcent 1 3 2 4 3 2 3" xfId="10157"/>
    <cellStyle name="40% - akcent 1 3 2 4 3 2 4" xfId="10158"/>
    <cellStyle name="40% - akcent 1 3 2 4 3 3" xfId="10159"/>
    <cellStyle name="40% - akcent 1 3 2 4 3 3 2" xfId="10160"/>
    <cellStyle name="40% - akcent 1 3 2 4 3 3 2 2" xfId="10161"/>
    <cellStyle name="40% - akcent 1 3 2 4 3 3 2 3" xfId="10162"/>
    <cellStyle name="40% - akcent 1 3 2 4 3 3 3" xfId="10163"/>
    <cellStyle name="40% - akcent 1 3 2 4 3 3 4" xfId="10164"/>
    <cellStyle name="40% - akcent 1 3 2 4 3 4" xfId="10165"/>
    <cellStyle name="40% - akcent 1 3 2 4 3 4 2" xfId="10166"/>
    <cellStyle name="40% - akcent 1 3 2 4 3 4 2 2" xfId="10167"/>
    <cellStyle name="40% - akcent 1 3 2 4 3 4 2 3" xfId="10168"/>
    <cellStyle name="40% - akcent 1 3 2 4 3 4 3" xfId="10169"/>
    <cellStyle name="40% - akcent 1 3 2 4 3 4 4" xfId="10170"/>
    <cellStyle name="40% - akcent 1 3 2 4 3 5" xfId="10171"/>
    <cellStyle name="40% - akcent 1 3 2 4 3 5 2" xfId="10172"/>
    <cellStyle name="40% - akcent 1 3 2 4 3 5 3" xfId="10173"/>
    <cellStyle name="40% - akcent 1 3 2 4 3 6" xfId="10174"/>
    <cellStyle name="40% - akcent 1 3 2 4 3 7" xfId="10175"/>
    <cellStyle name="40% - akcent 1 3 2 4 4" xfId="10176"/>
    <cellStyle name="40% - akcent 1 3 2 4 4 2" xfId="10177"/>
    <cellStyle name="40% - akcent 1 3 2 4 4 2 2" xfId="10178"/>
    <cellStyle name="40% - akcent 1 3 2 4 4 2 3" xfId="10179"/>
    <cellStyle name="40% - akcent 1 3 2 4 4 3" xfId="10180"/>
    <cellStyle name="40% - akcent 1 3 2 4 4 4" xfId="10181"/>
    <cellStyle name="40% - akcent 1 3 2 4 5" xfId="10182"/>
    <cellStyle name="40% - akcent 1 3 2 4 5 2" xfId="10183"/>
    <cellStyle name="40% - akcent 1 3 2 4 5 2 2" xfId="10184"/>
    <cellStyle name="40% - akcent 1 3 2 4 5 2 3" xfId="10185"/>
    <cellStyle name="40% - akcent 1 3 2 4 5 3" xfId="10186"/>
    <cellStyle name="40% - akcent 1 3 2 4 5 4" xfId="10187"/>
    <cellStyle name="40% - akcent 1 3 2 4 6" xfId="10188"/>
    <cellStyle name="40% - akcent 1 3 2 4 6 2" xfId="10189"/>
    <cellStyle name="40% - akcent 1 3 2 4 6 2 2" xfId="10190"/>
    <cellStyle name="40% - akcent 1 3 2 4 6 2 3" xfId="10191"/>
    <cellStyle name="40% - akcent 1 3 2 4 6 3" xfId="10192"/>
    <cellStyle name="40% - akcent 1 3 2 4 6 4" xfId="10193"/>
    <cellStyle name="40% - akcent 1 3 2 4 7" xfId="10194"/>
    <cellStyle name="40% - akcent 1 3 2 4 7 2" xfId="10195"/>
    <cellStyle name="40% - akcent 1 3 2 4 7 3" xfId="10196"/>
    <cellStyle name="40% - akcent 1 3 2 4 8" xfId="10197"/>
    <cellStyle name="40% - akcent 1 3 2 4 9" xfId="10198"/>
    <cellStyle name="40% - akcent 1 3 2 5" xfId="10199"/>
    <cellStyle name="40% - akcent 1 3 2 5 2" xfId="10200"/>
    <cellStyle name="40% - akcent 1 3 2 5 2 2" xfId="10201"/>
    <cellStyle name="40% - akcent 1 3 2 5 2 2 2" xfId="10202"/>
    <cellStyle name="40% - akcent 1 3 2 5 2 2 3" xfId="10203"/>
    <cellStyle name="40% - akcent 1 3 2 5 2 3" xfId="10204"/>
    <cellStyle name="40% - akcent 1 3 2 5 2 4" xfId="10205"/>
    <cellStyle name="40% - akcent 1 3 2 5 3" xfId="10206"/>
    <cellStyle name="40% - akcent 1 3 2 5 3 2" xfId="10207"/>
    <cellStyle name="40% - akcent 1 3 2 5 3 2 2" xfId="10208"/>
    <cellStyle name="40% - akcent 1 3 2 5 3 2 3" xfId="10209"/>
    <cellStyle name="40% - akcent 1 3 2 5 3 3" xfId="10210"/>
    <cellStyle name="40% - akcent 1 3 2 5 3 4" xfId="10211"/>
    <cellStyle name="40% - akcent 1 3 2 5 4" xfId="10212"/>
    <cellStyle name="40% - akcent 1 3 2 5 4 2" xfId="10213"/>
    <cellStyle name="40% - akcent 1 3 2 5 4 2 2" xfId="10214"/>
    <cellStyle name="40% - akcent 1 3 2 5 4 2 3" xfId="10215"/>
    <cellStyle name="40% - akcent 1 3 2 5 4 3" xfId="10216"/>
    <cellStyle name="40% - akcent 1 3 2 5 4 4" xfId="10217"/>
    <cellStyle name="40% - akcent 1 3 2 5 5" xfId="10218"/>
    <cellStyle name="40% - akcent 1 3 2 5 5 2" xfId="10219"/>
    <cellStyle name="40% - akcent 1 3 2 5 5 3" xfId="10220"/>
    <cellStyle name="40% - akcent 1 3 2 5 6" xfId="10221"/>
    <cellStyle name="40% - akcent 1 3 2 5 7" xfId="10222"/>
    <cellStyle name="40% - akcent 1 3 2 6" xfId="10223"/>
    <cellStyle name="40% - akcent 1 3 2 6 2" xfId="10224"/>
    <cellStyle name="40% - akcent 1 3 2 6 2 2" xfId="10225"/>
    <cellStyle name="40% - akcent 1 3 2 6 2 2 2" xfId="10226"/>
    <cellStyle name="40% - akcent 1 3 2 6 2 2 3" xfId="10227"/>
    <cellStyle name="40% - akcent 1 3 2 6 2 3" xfId="10228"/>
    <cellStyle name="40% - akcent 1 3 2 6 2 4" xfId="10229"/>
    <cellStyle name="40% - akcent 1 3 2 6 3" xfId="10230"/>
    <cellStyle name="40% - akcent 1 3 2 6 3 2" xfId="10231"/>
    <cellStyle name="40% - akcent 1 3 2 6 3 2 2" xfId="10232"/>
    <cellStyle name="40% - akcent 1 3 2 6 3 2 3" xfId="10233"/>
    <cellStyle name="40% - akcent 1 3 2 6 3 3" xfId="10234"/>
    <cellStyle name="40% - akcent 1 3 2 6 3 4" xfId="10235"/>
    <cellStyle name="40% - akcent 1 3 2 6 4" xfId="10236"/>
    <cellStyle name="40% - akcent 1 3 2 6 4 2" xfId="10237"/>
    <cellStyle name="40% - akcent 1 3 2 6 4 2 2" xfId="10238"/>
    <cellStyle name="40% - akcent 1 3 2 6 4 2 3" xfId="10239"/>
    <cellStyle name="40% - akcent 1 3 2 6 4 3" xfId="10240"/>
    <cellStyle name="40% - akcent 1 3 2 6 4 4" xfId="10241"/>
    <cellStyle name="40% - akcent 1 3 2 6 5" xfId="10242"/>
    <cellStyle name="40% - akcent 1 3 2 6 5 2" xfId="10243"/>
    <cellStyle name="40% - akcent 1 3 2 6 5 3" xfId="10244"/>
    <cellStyle name="40% - akcent 1 3 2 6 6" xfId="10245"/>
    <cellStyle name="40% - akcent 1 3 2 6 7" xfId="10246"/>
    <cellStyle name="40% - akcent 1 3 2 7" xfId="10247"/>
    <cellStyle name="40% - akcent 1 3 2 7 2" xfId="10248"/>
    <cellStyle name="40% - akcent 1 3 2 7 2 2" xfId="10249"/>
    <cellStyle name="40% - akcent 1 3 2 7 2 2 2" xfId="10250"/>
    <cellStyle name="40% - akcent 1 3 2 7 2 2 3" xfId="10251"/>
    <cellStyle name="40% - akcent 1 3 2 7 2 3" xfId="10252"/>
    <cellStyle name="40% - akcent 1 3 2 7 2 4" xfId="10253"/>
    <cellStyle name="40% - akcent 1 3 2 7 3" xfId="10254"/>
    <cellStyle name="40% - akcent 1 3 2 7 3 2" xfId="10255"/>
    <cellStyle name="40% - akcent 1 3 2 7 3 3" xfId="10256"/>
    <cellStyle name="40% - akcent 1 3 2 7 4" xfId="10257"/>
    <cellStyle name="40% - akcent 1 3 2 7 5" xfId="10258"/>
    <cellStyle name="40% - akcent 1 3 2 8" xfId="10259"/>
    <cellStyle name="40% - akcent 1 3 2 8 2" xfId="10260"/>
    <cellStyle name="40% - akcent 1 3 2 8 2 2" xfId="10261"/>
    <cellStyle name="40% - akcent 1 3 2 8 2 3" xfId="10262"/>
    <cellStyle name="40% - akcent 1 3 2 8 3" xfId="10263"/>
    <cellStyle name="40% - akcent 1 3 2 8 4" xfId="10264"/>
    <cellStyle name="40% - akcent 1 3 2 9" xfId="10265"/>
    <cellStyle name="40% - akcent 1 3 2 9 2" xfId="10266"/>
    <cellStyle name="40% - akcent 1 3 2 9 2 2" xfId="10267"/>
    <cellStyle name="40% - akcent 1 3 2 9 2 3" xfId="10268"/>
    <cellStyle name="40% - akcent 1 3 2 9 3" xfId="10269"/>
    <cellStyle name="40% - akcent 1 3 2 9 4" xfId="10270"/>
    <cellStyle name="40% - akcent 1 3 3" xfId="10271"/>
    <cellStyle name="40% - akcent 1 3 3 10" xfId="10272"/>
    <cellStyle name="40% - akcent 1 3 3 11" xfId="10273"/>
    <cellStyle name="40% - akcent 1 3 3 2" xfId="10274"/>
    <cellStyle name="40% - akcent 1 3 3 2 10" xfId="10275"/>
    <cellStyle name="40% - akcent 1 3 3 2 2" xfId="10276"/>
    <cellStyle name="40% - akcent 1 3 3 2 2 2" xfId="10277"/>
    <cellStyle name="40% - akcent 1 3 3 2 2 2 2" xfId="10278"/>
    <cellStyle name="40% - akcent 1 3 3 2 2 2 2 2" xfId="10279"/>
    <cellStyle name="40% - akcent 1 3 3 2 2 2 2 3" xfId="10280"/>
    <cellStyle name="40% - akcent 1 3 3 2 2 2 3" xfId="10281"/>
    <cellStyle name="40% - akcent 1 3 3 2 2 2 4" xfId="10282"/>
    <cellStyle name="40% - akcent 1 3 3 2 2 3" xfId="10283"/>
    <cellStyle name="40% - akcent 1 3 3 2 2 3 2" xfId="10284"/>
    <cellStyle name="40% - akcent 1 3 3 2 2 3 2 2" xfId="10285"/>
    <cellStyle name="40% - akcent 1 3 3 2 2 3 2 3" xfId="10286"/>
    <cellStyle name="40% - akcent 1 3 3 2 2 3 3" xfId="10287"/>
    <cellStyle name="40% - akcent 1 3 3 2 2 3 4" xfId="10288"/>
    <cellStyle name="40% - akcent 1 3 3 2 2 4" xfId="10289"/>
    <cellStyle name="40% - akcent 1 3 3 2 2 4 2" xfId="10290"/>
    <cellStyle name="40% - akcent 1 3 3 2 2 4 2 2" xfId="10291"/>
    <cellStyle name="40% - akcent 1 3 3 2 2 4 2 3" xfId="10292"/>
    <cellStyle name="40% - akcent 1 3 3 2 2 4 3" xfId="10293"/>
    <cellStyle name="40% - akcent 1 3 3 2 2 4 4" xfId="10294"/>
    <cellStyle name="40% - akcent 1 3 3 2 2 5" xfId="10295"/>
    <cellStyle name="40% - akcent 1 3 3 2 2 5 2" xfId="10296"/>
    <cellStyle name="40% - akcent 1 3 3 2 2 5 3" xfId="10297"/>
    <cellStyle name="40% - akcent 1 3 3 2 2 6" xfId="10298"/>
    <cellStyle name="40% - akcent 1 3 3 2 2 7" xfId="10299"/>
    <cellStyle name="40% - akcent 1 3 3 2 3" xfId="10300"/>
    <cellStyle name="40% - akcent 1 3 3 2 3 2" xfId="10301"/>
    <cellStyle name="40% - akcent 1 3 3 2 3 2 2" xfId="10302"/>
    <cellStyle name="40% - akcent 1 3 3 2 3 2 2 2" xfId="10303"/>
    <cellStyle name="40% - akcent 1 3 3 2 3 2 2 3" xfId="10304"/>
    <cellStyle name="40% - akcent 1 3 3 2 3 2 3" xfId="10305"/>
    <cellStyle name="40% - akcent 1 3 3 2 3 2 4" xfId="10306"/>
    <cellStyle name="40% - akcent 1 3 3 2 3 3" xfId="10307"/>
    <cellStyle name="40% - akcent 1 3 3 2 3 3 2" xfId="10308"/>
    <cellStyle name="40% - akcent 1 3 3 2 3 3 2 2" xfId="10309"/>
    <cellStyle name="40% - akcent 1 3 3 2 3 3 2 3" xfId="10310"/>
    <cellStyle name="40% - akcent 1 3 3 2 3 3 3" xfId="10311"/>
    <cellStyle name="40% - akcent 1 3 3 2 3 3 4" xfId="10312"/>
    <cellStyle name="40% - akcent 1 3 3 2 3 4" xfId="10313"/>
    <cellStyle name="40% - akcent 1 3 3 2 3 4 2" xfId="10314"/>
    <cellStyle name="40% - akcent 1 3 3 2 3 4 2 2" xfId="10315"/>
    <cellStyle name="40% - akcent 1 3 3 2 3 4 2 3" xfId="10316"/>
    <cellStyle name="40% - akcent 1 3 3 2 3 4 3" xfId="10317"/>
    <cellStyle name="40% - akcent 1 3 3 2 3 4 4" xfId="10318"/>
    <cellStyle name="40% - akcent 1 3 3 2 3 5" xfId="10319"/>
    <cellStyle name="40% - akcent 1 3 3 2 3 5 2" xfId="10320"/>
    <cellStyle name="40% - akcent 1 3 3 2 3 5 3" xfId="10321"/>
    <cellStyle name="40% - akcent 1 3 3 2 3 6" xfId="10322"/>
    <cellStyle name="40% - akcent 1 3 3 2 3 7" xfId="10323"/>
    <cellStyle name="40% - akcent 1 3 3 2 4" xfId="10324"/>
    <cellStyle name="40% - akcent 1 3 3 2 4 2" xfId="10325"/>
    <cellStyle name="40% - akcent 1 3 3 2 4 2 2" xfId="10326"/>
    <cellStyle name="40% - akcent 1 3 3 2 4 2 2 2" xfId="10327"/>
    <cellStyle name="40% - akcent 1 3 3 2 4 2 2 3" xfId="10328"/>
    <cellStyle name="40% - akcent 1 3 3 2 4 2 3" xfId="10329"/>
    <cellStyle name="40% - akcent 1 3 3 2 4 2 4" xfId="10330"/>
    <cellStyle name="40% - akcent 1 3 3 2 4 3" xfId="10331"/>
    <cellStyle name="40% - akcent 1 3 3 2 4 3 2" xfId="10332"/>
    <cellStyle name="40% - akcent 1 3 3 2 4 3 3" xfId="10333"/>
    <cellStyle name="40% - akcent 1 3 3 2 4 4" xfId="10334"/>
    <cellStyle name="40% - akcent 1 3 3 2 4 5" xfId="10335"/>
    <cellStyle name="40% - akcent 1 3 3 2 5" xfId="10336"/>
    <cellStyle name="40% - akcent 1 3 3 2 5 2" xfId="10337"/>
    <cellStyle name="40% - akcent 1 3 3 2 5 2 2" xfId="10338"/>
    <cellStyle name="40% - akcent 1 3 3 2 5 2 3" xfId="10339"/>
    <cellStyle name="40% - akcent 1 3 3 2 5 3" xfId="10340"/>
    <cellStyle name="40% - akcent 1 3 3 2 5 4" xfId="10341"/>
    <cellStyle name="40% - akcent 1 3 3 2 6" xfId="10342"/>
    <cellStyle name="40% - akcent 1 3 3 2 6 2" xfId="10343"/>
    <cellStyle name="40% - akcent 1 3 3 2 6 2 2" xfId="10344"/>
    <cellStyle name="40% - akcent 1 3 3 2 6 2 3" xfId="10345"/>
    <cellStyle name="40% - akcent 1 3 3 2 6 3" xfId="10346"/>
    <cellStyle name="40% - akcent 1 3 3 2 6 4" xfId="10347"/>
    <cellStyle name="40% - akcent 1 3 3 2 7" xfId="10348"/>
    <cellStyle name="40% - akcent 1 3 3 2 7 2" xfId="10349"/>
    <cellStyle name="40% - akcent 1 3 3 2 7 2 2" xfId="10350"/>
    <cellStyle name="40% - akcent 1 3 3 2 7 2 3" xfId="10351"/>
    <cellStyle name="40% - akcent 1 3 3 2 7 3" xfId="10352"/>
    <cellStyle name="40% - akcent 1 3 3 2 7 4" xfId="10353"/>
    <cellStyle name="40% - akcent 1 3 3 2 8" xfId="10354"/>
    <cellStyle name="40% - akcent 1 3 3 2 8 2" xfId="10355"/>
    <cellStyle name="40% - akcent 1 3 3 2 8 3" xfId="10356"/>
    <cellStyle name="40% - akcent 1 3 3 2 9" xfId="10357"/>
    <cellStyle name="40% - akcent 1 3 3 3" xfId="10358"/>
    <cellStyle name="40% - akcent 1 3 3 3 2" xfId="10359"/>
    <cellStyle name="40% - akcent 1 3 3 3 2 2" xfId="10360"/>
    <cellStyle name="40% - akcent 1 3 3 3 2 2 2" xfId="10361"/>
    <cellStyle name="40% - akcent 1 3 3 3 2 2 3" xfId="10362"/>
    <cellStyle name="40% - akcent 1 3 3 3 2 3" xfId="10363"/>
    <cellStyle name="40% - akcent 1 3 3 3 2 4" xfId="10364"/>
    <cellStyle name="40% - akcent 1 3 3 3 3" xfId="10365"/>
    <cellStyle name="40% - akcent 1 3 3 3 3 2" xfId="10366"/>
    <cellStyle name="40% - akcent 1 3 3 3 3 2 2" xfId="10367"/>
    <cellStyle name="40% - akcent 1 3 3 3 3 2 3" xfId="10368"/>
    <cellStyle name="40% - akcent 1 3 3 3 3 3" xfId="10369"/>
    <cellStyle name="40% - akcent 1 3 3 3 3 4" xfId="10370"/>
    <cellStyle name="40% - akcent 1 3 3 3 4" xfId="10371"/>
    <cellStyle name="40% - akcent 1 3 3 3 4 2" xfId="10372"/>
    <cellStyle name="40% - akcent 1 3 3 3 4 2 2" xfId="10373"/>
    <cellStyle name="40% - akcent 1 3 3 3 4 2 3" xfId="10374"/>
    <cellStyle name="40% - akcent 1 3 3 3 4 3" xfId="10375"/>
    <cellStyle name="40% - akcent 1 3 3 3 4 4" xfId="10376"/>
    <cellStyle name="40% - akcent 1 3 3 3 5" xfId="10377"/>
    <cellStyle name="40% - akcent 1 3 3 3 5 2" xfId="10378"/>
    <cellStyle name="40% - akcent 1 3 3 3 5 3" xfId="10379"/>
    <cellStyle name="40% - akcent 1 3 3 3 6" xfId="10380"/>
    <cellStyle name="40% - akcent 1 3 3 3 7" xfId="10381"/>
    <cellStyle name="40% - akcent 1 3 3 4" xfId="10382"/>
    <cellStyle name="40% - akcent 1 3 3 4 2" xfId="10383"/>
    <cellStyle name="40% - akcent 1 3 3 4 2 2" xfId="10384"/>
    <cellStyle name="40% - akcent 1 3 3 4 2 2 2" xfId="10385"/>
    <cellStyle name="40% - akcent 1 3 3 4 2 2 3" xfId="10386"/>
    <cellStyle name="40% - akcent 1 3 3 4 2 3" xfId="10387"/>
    <cellStyle name="40% - akcent 1 3 3 4 2 4" xfId="10388"/>
    <cellStyle name="40% - akcent 1 3 3 4 3" xfId="10389"/>
    <cellStyle name="40% - akcent 1 3 3 4 3 2" xfId="10390"/>
    <cellStyle name="40% - akcent 1 3 3 4 3 2 2" xfId="10391"/>
    <cellStyle name="40% - akcent 1 3 3 4 3 2 3" xfId="10392"/>
    <cellStyle name="40% - akcent 1 3 3 4 3 3" xfId="10393"/>
    <cellStyle name="40% - akcent 1 3 3 4 3 4" xfId="10394"/>
    <cellStyle name="40% - akcent 1 3 3 4 4" xfId="10395"/>
    <cellStyle name="40% - akcent 1 3 3 4 4 2" xfId="10396"/>
    <cellStyle name="40% - akcent 1 3 3 4 4 2 2" xfId="10397"/>
    <cellStyle name="40% - akcent 1 3 3 4 4 2 3" xfId="10398"/>
    <cellStyle name="40% - akcent 1 3 3 4 4 3" xfId="10399"/>
    <cellStyle name="40% - akcent 1 3 3 4 4 4" xfId="10400"/>
    <cellStyle name="40% - akcent 1 3 3 4 5" xfId="10401"/>
    <cellStyle name="40% - akcent 1 3 3 4 5 2" xfId="10402"/>
    <cellStyle name="40% - akcent 1 3 3 4 5 3" xfId="10403"/>
    <cellStyle name="40% - akcent 1 3 3 4 6" xfId="10404"/>
    <cellStyle name="40% - akcent 1 3 3 4 7" xfId="10405"/>
    <cellStyle name="40% - akcent 1 3 3 5" xfId="10406"/>
    <cellStyle name="40% - akcent 1 3 3 5 2" xfId="10407"/>
    <cellStyle name="40% - akcent 1 3 3 5 2 2" xfId="10408"/>
    <cellStyle name="40% - akcent 1 3 3 5 2 2 2" xfId="10409"/>
    <cellStyle name="40% - akcent 1 3 3 5 2 2 3" xfId="10410"/>
    <cellStyle name="40% - akcent 1 3 3 5 2 3" xfId="10411"/>
    <cellStyle name="40% - akcent 1 3 3 5 2 4" xfId="10412"/>
    <cellStyle name="40% - akcent 1 3 3 5 3" xfId="10413"/>
    <cellStyle name="40% - akcent 1 3 3 5 3 2" xfId="10414"/>
    <cellStyle name="40% - akcent 1 3 3 5 3 3" xfId="10415"/>
    <cellStyle name="40% - akcent 1 3 3 5 4" xfId="10416"/>
    <cellStyle name="40% - akcent 1 3 3 5 5" xfId="10417"/>
    <cellStyle name="40% - akcent 1 3 3 6" xfId="10418"/>
    <cellStyle name="40% - akcent 1 3 3 6 2" xfId="10419"/>
    <cellStyle name="40% - akcent 1 3 3 6 2 2" xfId="10420"/>
    <cellStyle name="40% - akcent 1 3 3 6 2 3" xfId="10421"/>
    <cellStyle name="40% - akcent 1 3 3 6 3" xfId="10422"/>
    <cellStyle name="40% - akcent 1 3 3 6 4" xfId="10423"/>
    <cellStyle name="40% - akcent 1 3 3 7" xfId="10424"/>
    <cellStyle name="40% - akcent 1 3 3 7 2" xfId="10425"/>
    <cellStyle name="40% - akcent 1 3 3 7 2 2" xfId="10426"/>
    <cellStyle name="40% - akcent 1 3 3 7 2 3" xfId="10427"/>
    <cellStyle name="40% - akcent 1 3 3 7 3" xfId="10428"/>
    <cellStyle name="40% - akcent 1 3 3 7 4" xfId="10429"/>
    <cellStyle name="40% - akcent 1 3 3 8" xfId="10430"/>
    <cellStyle name="40% - akcent 1 3 3 8 2" xfId="10431"/>
    <cellStyle name="40% - akcent 1 3 3 8 2 2" xfId="10432"/>
    <cellStyle name="40% - akcent 1 3 3 8 2 3" xfId="10433"/>
    <cellStyle name="40% - akcent 1 3 3 8 3" xfId="10434"/>
    <cellStyle name="40% - akcent 1 3 3 8 4" xfId="10435"/>
    <cellStyle name="40% - akcent 1 3 3 9" xfId="10436"/>
    <cellStyle name="40% - akcent 1 3 3 9 2" xfId="10437"/>
    <cellStyle name="40% - akcent 1 3 3 9 3" xfId="10438"/>
    <cellStyle name="40% - akcent 1 3 4" xfId="10439"/>
    <cellStyle name="40% - akcent 1 3 4 10" xfId="10440"/>
    <cellStyle name="40% - akcent 1 3 4 2" xfId="10441"/>
    <cellStyle name="40% - akcent 1 3 4 2 2" xfId="10442"/>
    <cellStyle name="40% - akcent 1 3 4 2 2 2" xfId="10443"/>
    <cellStyle name="40% - akcent 1 3 4 2 2 2 2" xfId="10444"/>
    <cellStyle name="40% - akcent 1 3 4 2 2 2 3" xfId="10445"/>
    <cellStyle name="40% - akcent 1 3 4 2 2 3" xfId="10446"/>
    <cellStyle name="40% - akcent 1 3 4 2 2 4" xfId="10447"/>
    <cellStyle name="40% - akcent 1 3 4 2 3" xfId="10448"/>
    <cellStyle name="40% - akcent 1 3 4 2 3 2" xfId="10449"/>
    <cellStyle name="40% - akcent 1 3 4 2 3 2 2" xfId="10450"/>
    <cellStyle name="40% - akcent 1 3 4 2 3 2 3" xfId="10451"/>
    <cellStyle name="40% - akcent 1 3 4 2 3 3" xfId="10452"/>
    <cellStyle name="40% - akcent 1 3 4 2 3 4" xfId="10453"/>
    <cellStyle name="40% - akcent 1 3 4 2 4" xfId="10454"/>
    <cellStyle name="40% - akcent 1 3 4 2 4 2" xfId="10455"/>
    <cellStyle name="40% - akcent 1 3 4 2 4 2 2" xfId="10456"/>
    <cellStyle name="40% - akcent 1 3 4 2 4 2 3" xfId="10457"/>
    <cellStyle name="40% - akcent 1 3 4 2 4 3" xfId="10458"/>
    <cellStyle name="40% - akcent 1 3 4 2 4 4" xfId="10459"/>
    <cellStyle name="40% - akcent 1 3 4 2 5" xfId="10460"/>
    <cellStyle name="40% - akcent 1 3 4 2 5 2" xfId="10461"/>
    <cellStyle name="40% - akcent 1 3 4 2 5 3" xfId="10462"/>
    <cellStyle name="40% - akcent 1 3 4 2 6" xfId="10463"/>
    <cellStyle name="40% - akcent 1 3 4 2 7" xfId="10464"/>
    <cellStyle name="40% - akcent 1 3 4 3" xfId="10465"/>
    <cellStyle name="40% - akcent 1 3 4 3 2" xfId="10466"/>
    <cellStyle name="40% - akcent 1 3 4 3 2 2" xfId="10467"/>
    <cellStyle name="40% - akcent 1 3 4 3 2 2 2" xfId="10468"/>
    <cellStyle name="40% - akcent 1 3 4 3 2 2 3" xfId="10469"/>
    <cellStyle name="40% - akcent 1 3 4 3 2 3" xfId="10470"/>
    <cellStyle name="40% - akcent 1 3 4 3 2 4" xfId="10471"/>
    <cellStyle name="40% - akcent 1 3 4 3 3" xfId="10472"/>
    <cellStyle name="40% - akcent 1 3 4 3 3 2" xfId="10473"/>
    <cellStyle name="40% - akcent 1 3 4 3 3 2 2" xfId="10474"/>
    <cellStyle name="40% - akcent 1 3 4 3 3 2 3" xfId="10475"/>
    <cellStyle name="40% - akcent 1 3 4 3 3 3" xfId="10476"/>
    <cellStyle name="40% - akcent 1 3 4 3 3 4" xfId="10477"/>
    <cellStyle name="40% - akcent 1 3 4 3 4" xfId="10478"/>
    <cellStyle name="40% - akcent 1 3 4 3 4 2" xfId="10479"/>
    <cellStyle name="40% - akcent 1 3 4 3 4 2 2" xfId="10480"/>
    <cellStyle name="40% - akcent 1 3 4 3 4 2 3" xfId="10481"/>
    <cellStyle name="40% - akcent 1 3 4 3 4 3" xfId="10482"/>
    <cellStyle name="40% - akcent 1 3 4 3 4 4" xfId="10483"/>
    <cellStyle name="40% - akcent 1 3 4 3 5" xfId="10484"/>
    <cellStyle name="40% - akcent 1 3 4 3 5 2" xfId="10485"/>
    <cellStyle name="40% - akcent 1 3 4 3 5 3" xfId="10486"/>
    <cellStyle name="40% - akcent 1 3 4 3 6" xfId="10487"/>
    <cellStyle name="40% - akcent 1 3 4 3 7" xfId="10488"/>
    <cellStyle name="40% - akcent 1 3 4 4" xfId="10489"/>
    <cellStyle name="40% - akcent 1 3 4 4 2" xfId="10490"/>
    <cellStyle name="40% - akcent 1 3 4 4 2 2" xfId="10491"/>
    <cellStyle name="40% - akcent 1 3 4 4 2 2 2" xfId="10492"/>
    <cellStyle name="40% - akcent 1 3 4 4 2 2 3" xfId="10493"/>
    <cellStyle name="40% - akcent 1 3 4 4 2 3" xfId="10494"/>
    <cellStyle name="40% - akcent 1 3 4 4 2 4" xfId="10495"/>
    <cellStyle name="40% - akcent 1 3 4 4 3" xfId="10496"/>
    <cellStyle name="40% - akcent 1 3 4 4 3 2" xfId="10497"/>
    <cellStyle name="40% - akcent 1 3 4 4 3 3" xfId="10498"/>
    <cellStyle name="40% - akcent 1 3 4 4 4" xfId="10499"/>
    <cellStyle name="40% - akcent 1 3 4 4 5" xfId="10500"/>
    <cellStyle name="40% - akcent 1 3 4 5" xfId="10501"/>
    <cellStyle name="40% - akcent 1 3 4 5 2" xfId="10502"/>
    <cellStyle name="40% - akcent 1 3 4 5 2 2" xfId="10503"/>
    <cellStyle name="40% - akcent 1 3 4 5 2 3" xfId="10504"/>
    <cellStyle name="40% - akcent 1 3 4 5 3" xfId="10505"/>
    <cellStyle name="40% - akcent 1 3 4 5 4" xfId="10506"/>
    <cellStyle name="40% - akcent 1 3 4 6" xfId="10507"/>
    <cellStyle name="40% - akcent 1 3 4 6 2" xfId="10508"/>
    <cellStyle name="40% - akcent 1 3 4 6 2 2" xfId="10509"/>
    <cellStyle name="40% - akcent 1 3 4 6 2 3" xfId="10510"/>
    <cellStyle name="40% - akcent 1 3 4 6 3" xfId="10511"/>
    <cellStyle name="40% - akcent 1 3 4 6 4" xfId="10512"/>
    <cellStyle name="40% - akcent 1 3 4 7" xfId="10513"/>
    <cellStyle name="40% - akcent 1 3 4 7 2" xfId="10514"/>
    <cellStyle name="40% - akcent 1 3 4 7 2 2" xfId="10515"/>
    <cellStyle name="40% - akcent 1 3 4 7 2 3" xfId="10516"/>
    <cellStyle name="40% - akcent 1 3 4 7 3" xfId="10517"/>
    <cellStyle name="40% - akcent 1 3 4 7 4" xfId="10518"/>
    <cellStyle name="40% - akcent 1 3 4 8" xfId="10519"/>
    <cellStyle name="40% - akcent 1 3 4 8 2" xfId="10520"/>
    <cellStyle name="40% - akcent 1 3 4 8 3" xfId="10521"/>
    <cellStyle name="40% - akcent 1 3 4 9" xfId="10522"/>
    <cellStyle name="40% - akcent 1 3 5" xfId="10523"/>
    <cellStyle name="40% - akcent 1 3 5 2" xfId="10524"/>
    <cellStyle name="40% - akcent 1 3 5 2 2" xfId="10525"/>
    <cellStyle name="40% - akcent 1 3 5 2 2 2" xfId="10526"/>
    <cellStyle name="40% - akcent 1 3 5 2 2 2 2" xfId="10527"/>
    <cellStyle name="40% - akcent 1 3 5 2 2 2 3" xfId="10528"/>
    <cellStyle name="40% - akcent 1 3 5 2 2 3" xfId="10529"/>
    <cellStyle name="40% - akcent 1 3 5 2 2 4" xfId="10530"/>
    <cellStyle name="40% - akcent 1 3 5 2 3" xfId="10531"/>
    <cellStyle name="40% - akcent 1 3 5 2 3 2" xfId="10532"/>
    <cellStyle name="40% - akcent 1 3 5 2 3 2 2" xfId="10533"/>
    <cellStyle name="40% - akcent 1 3 5 2 3 2 3" xfId="10534"/>
    <cellStyle name="40% - akcent 1 3 5 2 3 3" xfId="10535"/>
    <cellStyle name="40% - akcent 1 3 5 2 3 4" xfId="10536"/>
    <cellStyle name="40% - akcent 1 3 5 2 4" xfId="10537"/>
    <cellStyle name="40% - akcent 1 3 5 2 4 2" xfId="10538"/>
    <cellStyle name="40% - akcent 1 3 5 2 4 2 2" xfId="10539"/>
    <cellStyle name="40% - akcent 1 3 5 2 4 2 3" xfId="10540"/>
    <cellStyle name="40% - akcent 1 3 5 2 4 3" xfId="10541"/>
    <cellStyle name="40% - akcent 1 3 5 2 4 4" xfId="10542"/>
    <cellStyle name="40% - akcent 1 3 5 2 5" xfId="10543"/>
    <cellStyle name="40% - akcent 1 3 5 2 5 2" xfId="10544"/>
    <cellStyle name="40% - akcent 1 3 5 2 5 3" xfId="10545"/>
    <cellStyle name="40% - akcent 1 3 5 2 6" xfId="10546"/>
    <cellStyle name="40% - akcent 1 3 5 2 7" xfId="10547"/>
    <cellStyle name="40% - akcent 1 3 5 3" xfId="10548"/>
    <cellStyle name="40% - akcent 1 3 5 3 2" xfId="10549"/>
    <cellStyle name="40% - akcent 1 3 5 3 2 2" xfId="10550"/>
    <cellStyle name="40% - akcent 1 3 5 3 2 2 2" xfId="10551"/>
    <cellStyle name="40% - akcent 1 3 5 3 2 2 3" xfId="10552"/>
    <cellStyle name="40% - akcent 1 3 5 3 2 3" xfId="10553"/>
    <cellStyle name="40% - akcent 1 3 5 3 2 4" xfId="10554"/>
    <cellStyle name="40% - akcent 1 3 5 3 3" xfId="10555"/>
    <cellStyle name="40% - akcent 1 3 5 3 3 2" xfId="10556"/>
    <cellStyle name="40% - akcent 1 3 5 3 3 2 2" xfId="10557"/>
    <cellStyle name="40% - akcent 1 3 5 3 3 2 3" xfId="10558"/>
    <cellStyle name="40% - akcent 1 3 5 3 3 3" xfId="10559"/>
    <cellStyle name="40% - akcent 1 3 5 3 3 4" xfId="10560"/>
    <cellStyle name="40% - akcent 1 3 5 3 4" xfId="10561"/>
    <cellStyle name="40% - akcent 1 3 5 3 4 2" xfId="10562"/>
    <cellStyle name="40% - akcent 1 3 5 3 4 2 2" xfId="10563"/>
    <cellStyle name="40% - akcent 1 3 5 3 4 2 3" xfId="10564"/>
    <cellStyle name="40% - akcent 1 3 5 3 4 3" xfId="10565"/>
    <cellStyle name="40% - akcent 1 3 5 3 4 4" xfId="10566"/>
    <cellStyle name="40% - akcent 1 3 5 3 5" xfId="10567"/>
    <cellStyle name="40% - akcent 1 3 5 3 5 2" xfId="10568"/>
    <cellStyle name="40% - akcent 1 3 5 3 5 3" xfId="10569"/>
    <cellStyle name="40% - akcent 1 3 5 3 6" xfId="10570"/>
    <cellStyle name="40% - akcent 1 3 5 3 7" xfId="10571"/>
    <cellStyle name="40% - akcent 1 3 5 4" xfId="10572"/>
    <cellStyle name="40% - akcent 1 3 5 4 2" xfId="10573"/>
    <cellStyle name="40% - akcent 1 3 5 4 2 2" xfId="10574"/>
    <cellStyle name="40% - akcent 1 3 5 4 2 3" xfId="10575"/>
    <cellStyle name="40% - akcent 1 3 5 4 3" xfId="10576"/>
    <cellStyle name="40% - akcent 1 3 5 4 4" xfId="10577"/>
    <cellStyle name="40% - akcent 1 3 5 5" xfId="10578"/>
    <cellStyle name="40% - akcent 1 3 5 5 2" xfId="10579"/>
    <cellStyle name="40% - akcent 1 3 5 5 2 2" xfId="10580"/>
    <cellStyle name="40% - akcent 1 3 5 5 2 3" xfId="10581"/>
    <cellStyle name="40% - akcent 1 3 5 5 3" xfId="10582"/>
    <cellStyle name="40% - akcent 1 3 5 5 4" xfId="10583"/>
    <cellStyle name="40% - akcent 1 3 5 6" xfId="10584"/>
    <cellStyle name="40% - akcent 1 3 5 6 2" xfId="10585"/>
    <cellStyle name="40% - akcent 1 3 5 6 2 2" xfId="10586"/>
    <cellStyle name="40% - akcent 1 3 5 6 2 3" xfId="10587"/>
    <cellStyle name="40% - akcent 1 3 5 6 3" xfId="10588"/>
    <cellStyle name="40% - akcent 1 3 5 6 4" xfId="10589"/>
    <cellStyle name="40% - akcent 1 3 5 7" xfId="10590"/>
    <cellStyle name="40% - akcent 1 3 5 7 2" xfId="10591"/>
    <cellStyle name="40% - akcent 1 3 5 7 3" xfId="10592"/>
    <cellStyle name="40% - akcent 1 3 5 8" xfId="10593"/>
    <cellStyle name="40% - akcent 1 3 5 9" xfId="10594"/>
    <cellStyle name="40% - akcent 1 3 6" xfId="10595"/>
    <cellStyle name="40% - akcent 1 3 6 2" xfId="10596"/>
    <cellStyle name="40% - akcent 1 3 6 2 2" xfId="10597"/>
    <cellStyle name="40% - akcent 1 3 6 2 2 2" xfId="10598"/>
    <cellStyle name="40% - akcent 1 3 6 2 2 2 2" xfId="10599"/>
    <cellStyle name="40% - akcent 1 3 6 2 2 2 3" xfId="10600"/>
    <cellStyle name="40% - akcent 1 3 6 2 2 3" xfId="10601"/>
    <cellStyle name="40% - akcent 1 3 6 2 2 4" xfId="10602"/>
    <cellStyle name="40% - akcent 1 3 6 2 3" xfId="10603"/>
    <cellStyle name="40% - akcent 1 3 6 2 3 2" xfId="10604"/>
    <cellStyle name="40% - akcent 1 3 6 2 3 2 2" xfId="10605"/>
    <cellStyle name="40% - akcent 1 3 6 2 3 2 3" xfId="10606"/>
    <cellStyle name="40% - akcent 1 3 6 2 3 3" xfId="10607"/>
    <cellStyle name="40% - akcent 1 3 6 2 3 4" xfId="10608"/>
    <cellStyle name="40% - akcent 1 3 6 2 4" xfId="10609"/>
    <cellStyle name="40% - akcent 1 3 6 2 4 2" xfId="10610"/>
    <cellStyle name="40% - akcent 1 3 6 2 4 2 2" xfId="10611"/>
    <cellStyle name="40% - akcent 1 3 6 2 4 2 3" xfId="10612"/>
    <cellStyle name="40% - akcent 1 3 6 2 4 3" xfId="10613"/>
    <cellStyle name="40% - akcent 1 3 6 2 4 4" xfId="10614"/>
    <cellStyle name="40% - akcent 1 3 6 2 5" xfId="10615"/>
    <cellStyle name="40% - akcent 1 3 6 2 5 2" xfId="10616"/>
    <cellStyle name="40% - akcent 1 3 6 2 5 3" xfId="10617"/>
    <cellStyle name="40% - akcent 1 3 6 2 6" xfId="10618"/>
    <cellStyle name="40% - akcent 1 3 6 2 7" xfId="10619"/>
    <cellStyle name="40% - akcent 1 3 6 3" xfId="10620"/>
    <cellStyle name="40% - akcent 1 3 6 3 2" xfId="10621"/>
    <cellStyle name="40% - akcent 1 3 6 3 2 2" xfId="10622"/>
    <cellStyle name="40% - akcent 1 3 6 3 2 2 2" xfId="10623"/>
    <cellStyle name="40% - akcent 1 3 6 3 2 2 3" xfId="10624"/>
    <cellStyle name="40% - akcent 1 3 6 3 2 3" xfId="10625"/>
    <cellStyle name="40% - akcent 1 3 6 3 2 4" xfId="10626"/>
    <cellStyle name="40% - akcent 1 3 6 3 3" xfId="10627"/>
    <cellStyle name="40% - akcent 1 3 6 3 3 2" xfId="10628"/>
    <cellStyle name="40% - akcent 1 3 6 3 3 2 2" xfId="10629"/>
    <cellStyle name="40% - akcent 1 3 6 3 3 2 3" xfId="10630"/>
    <cellStyle name="40% - akcent 1 3 6 3 3 3" xfId="10631"/>
    <cellStyle name="40% - akcent 1 3 6 3 3 4" xfId="10632"/>
    <cellStyle name="40% - akcent 1 3 6 3 4" xfId="10633"/>
    <cellStyle name="40% - akcent 1 3 6 3 4 2" xfId="10634"/>
    <cellStyle name="40% - akcent 1 3 6 3 4 2 2" xfId="10635"/>
    <cellStyle name="40% - akcent 1 3 6 3 4 2 3" xfId="10636"/>
    <cellStyle name="40% - akcent 1 3 6 3 4 3" xfId="10637"/>
    <cellStyle name="40% - akcent 1 3 6 3 4 4" xfId="10638"/>
    <cellStyle name="40% - akcent 1 3 6 3 5" xfId="10639"/>
    <cellStyle name="40% - akcent 1 3 6 3 5 2" xfId="10640"/>
    <cellStyle name="40% - akcent 1 3 6 3 5 3" xfId="10641"/>
    <cellStyle name="40% - akcent 1 3 6 3 6" xfId="10642"/>
    <cellStyle name="40% - akcent 1 3 6 3 7" xfId="10643"/>
    <cellStyle name="40% - akcent 1 3 6 4" xfId="10644"/>
    <cellStyle name="40% - akcent 1 3 6 4 2" xfId="10645"/>
    <cellStyle name="40% - akcent 1 3 6 4 2 2" xfId="10646"/>
    <cellStyle name="40% - akcent 1 3 6 4 2 3" xfId="10647"/>
    <cellStyle name="40% - akcent 1 3 6 4 3" xfId="10648"/>
    <cellStyle name="40% - akcent 1 3 6 4 4" xfId="10649"/>
    <cellStyle name="40% - akcent 1 3 6 5" xfId="10650"/>
    <cellStyle name="40% - akcent 1 3 6 5 2" xfId="10651"/>
    <cellStyle name="40% - akcent 1 3 6 5 2 2" xfId="10652"/>
    <cellStyle name="40% - akcent 1 3 6 5 2 3" xfId="10653"/>
    <cellStyle name="40% - akcent 1 3 6 5 3" xfId="10654"/>
    <cellStyle name="40% - akcent 1 3 6 5 4" xfId="10655"/>
    <cellStyle name="40% - akcent 1 3 6 6" xfId="10656"/>
    <cellStyle name="40% - akcent 1 3 6 6 2" xfId="10657"/>
    <cellStyle name="40% - akcent 1 3 6 6 2 2" xfId="10658"/>
    <cellStyle name="40% - akcent 1 3 6 6 2 3" xfId="10659"/>
    <cellStyle name="40% - akcent 1 3 6 6 3" xfId="10660"/>
    <cellStyle name="40% - akcent 1 3 6 6 4" xfId="10661"/>
    <cellStyle name="40% - akcent 1 3 6 7" xfId="10662"/>
    <cellStyle name="40% - akcent 1 3 6 7 2" xfId="10663"/>
    <cellStyle name="40% - akcent 1 3 6 7 3" xfId="10664"/>
    <cellStyle name="40% - akcent 1 3 6 8" xfId="10665"/>
    <cellStyle name="40% - akcent 1 3 6 9" xfId="10666"/>
    <cellStyle name="40% - akcent 1 3 7" xfId="10667"/>
    <cellStyle name="40% - akcent 1 3 7 2" xfId="10668"/>
    <cellStyle name="40% - akcent 1 3 7 2 2" xfId="10669"/>
    <cellStyle name="40% - akcent 1 3 7 2 2 2" xfId="10670"/>
    <cellStyle name="40% - akcent 1 3 7 2 2 2 2" xfId="10671"/>
    <cellStyle name="40% - akcent 1 3 7 2 2 2 3" xfId="10672"/>
    <cellStyle name="40% - akcent 1 3 7 2 2 3" xfId="10673"/>
    <cellStyle name="40% - akcent 1 3 7 2 2 4" xfId="10674"/>
    <cellStyle name="40% - akcent 1 3 7 2 3" xfId="10675"/>
    <cellStyle name="40% - akcent 1 3 7 2 3 2" xfId="10676"/>
    <cellStyle name="40% - akcent 1 3 7 2 3 2 2" xfId="10677"/>
    <cellStyle name="40% - akcent 1 3 7 2 3 2 3" xfId="10678"/>
    <cellStyle name="40% - akcent 1 3 7 2 3 3" xfId="10679"/>
    <cellStyle name="40% - akcent 1 3 7 2 3 4" xfId="10680"/>
    <cellStyle name="40% - akcent 1 3 7 2 4" xfId="10681"/>
    <cellStyle name="40% - akcent 1 3 7 2 4 2" xfId="10682"/>
    <cellStyle name="40% - akcent 1 3 7 2 4 2 2" xfId="10683"/>
    <cellStyle name="40% - akcent 1 3 7 2 4 2 3" xfId="10684"/>
    <cellStyle name="40% - akcent 1 3 7 2 4 3" xfId="10685"/>
    <cellStyle name="40% - akcent 1 3 7 2 4 4" xfId="10686"/>
    <cellStyle name="40% - akcent 1 3 7 2 5" xfId="10687"/>
    <cellStyle name="40% - akcent 1 3 7 2 5 2" xfId="10688"/>
    <cellStyle name="40% - akcent 1 3 7 2 5 3" xfId="10689"/>
    <cellStyle name="40% - akcent 1 3 7 2 6" xfId="10690"/>
    <cellStyle name="40% - akcent 1 3 7 2 7" xfId="10691"/>
    <cellStyle name="40% - akcent 1 3 7 3" xfId="10692"/>
    <cellStyle name="40% - akcent 1 3 7 3 2" xfId="10693"/>
    <cellStyle name="40% - akcent 1 3 7 3 2 2" xfId="10694"/>
    <cellStyle name="40% - akcent 1 3 7 3 2 3" xfId="10695"/>
    <cellStyle name="40% - akcent 1 3 7 3 3" xfId="10696"/>
    <cellStyle name="40% - akcent 1 3 7 3 4" xfId="10697"/>
    <cellStyle name="40% - akcent 1 3 7 4" xfId="10698"/>
    <cellStyle name="40% - akcent 1 3 7 4 2" xfId="10699"/>
    <cellStyle name="40% - akcent 1 3 7 4 2 2" xfId="10700"/>
    <cellStyle name="40% - akcent 1 3 7 4 2 3" xfId="10701"/>
    <cellStyle name="40% - akcent 1 3 7 4 3" xfId="10702"/>
    <cellStyle name="40% - akcent 1 3 7 4 4" xfId="10703"/>
    <cellStyle name="40% - akcent 1 3 7 5" xfId="10704"/>
    <cellStyle name="40% - akcent 1 3 7 5 2" xfId="10705"/>
    <cellStyle name="40% - akcent 1 3 7 5 2 2" xfId="10706"/>
    <cellStyle name="40% - akcent 1 3 7 5 2 3" xfId="10707"/>
    <cellStyle name="40% - akcent 1 3 7 5 3" xfId="10708"/>
    <cellStyle name="40% - akcent 1 3 7 5 4" xfId="10709"/>
    <cellStyle name="40% - akcent 1 3 7 6" xfId="10710"/>
    <cellStyle name="40% - akcent 1 3 7 6 2" xfId="10711"/>
    <cellStyle name="40% - akcent 1 3 7 6 3" xfId="10712"/>
    <cellStyle name="40% - akcent 1 3 7 7" xfId="10713"/>
    <cellStyle name="40% - akcent 1 3 7 8" xfId="10714"/>
    <cellStyle name="40% - akcent 1 3 8" xfId="10715"/>
    <cellStyle name="40% - akcent 1 3 8 2" xfId="10716"/>
    <cellStyle name="40% - akcent 1 3 8 2 2" xfId="10717"/>
    <cellStyle name="40% - akcent 1 3 8 2 2 2" xfId="10718"/>
    <cellStyle name="40% - akcent 1 3 8 2 2 2 2" xfId="10719"/>
    <cellStyle name="40% - akcent 1 3 8 2 2 2 3" xfId="10720"/>
    <cellStyle name="40% - akcent 1 3 8 2 2 3" xfId="10721"/>
    <cellStyle name="40% - akcent 1 3 8 2 2 4" xfId="10722"/>
    <cellStyle name="40% - akcent 1 3 8 2 3" xfId="10723"/>
    <cellStyle name="40% - akcent 1 3 8 2 3 2" xfId="10724"/>
    <cellStyle name="40% - akcent 1 3 8 2 3 2 2" xfId="10725"/>
    <cellStyle name="40% - akcent 1 3 8 2 3 2 3" xfId="10726"/>
    <cellStyle name="40% - akcent 1 3 8 2 3 3" xfId="10727"/>
    <cellStyle name="40% - akcent 1 3 8 2 3 4" xfId="10728"/>
    <cellStyle name="40% - akcent 1 3 8 2 4" xfId="10729"/>
    <cellStyle name="40% - akcent 1 3 8 2 4 2" xfId="10730"/>
    <cellStyle name="40% - akcent 1 3 8 2 4 2 2" xfId="10731"/>
    <cellStyle name="40% - akcent 1 3 8 2 4 2 3" xfId="10732"/>
    <cellStyle name="40% - akcent 1 3 8 2 4 3" xfId="10733"/>
    <cellStyle name="40% - akcent 1 3 8 2 4 4" xfId="10734"/>
    <cellStyle name="40% - akcent 1 3 8 2 5" xfId="10735"/>
    <cellStyle name="40% - akcent 1 3 8 2 5 2" xfId="10736"/>
    <cellStyle name="40% - akcent 1 3 8 2 5 3" xfId="10737"/>
    <cellStyle name="40% - akcent 1 3 8 2 6" xfId="10738"/>
    <cellStyle name="40% - akcent 1 3 8 2 7" xfId="10739"/>
    <cellStyle name="40% - akcent 1 3 8 3" xfId="10740"/>
    <cellStyle name="40% - akcent 1 3 8 3 2" xfId="10741"/>
    <cellStyle name="40% - akcent 1 3 8 3 2 2" xfId="10742"/>
    <cellStyle name="40% - akcent 1 3 8 3 2 3" xfId="10743"/>
    <cellStyle name="40% - akcent 1 3 8 3 3" xfId="10744"/>
    <cellStyle name="40% - akcent 1 3 8 3 4" xfId="10745"/>
    <cellStyle name="40% - akcent 1 3 8 4" xfId="10746"/>
    <cellStyle name="40% - akcent 1 3 8 4 2" xfId="10747"/>
    <cellStyle name="40% - akcent 1 3 8 4 2 2" xfId="10748"/>
    <cellStyle name="40% - akcent 1 3 8 4 2 3" xfId="10749"/>
    <cellStyle name="40% - akcent 1 3 8 4 3" xfId="10750"/>
    <cellStyle name="40% - akcent 1 3 8 4 4" xfId="10751"/>
    <cellStyle name="40% - akcent 1 3 8 5" xfId="10752"/>
    <cellStyle name="40% - akcent 1 3 8 5 2" xfId="10753"/>
    <cellStyle name="40% - akcent 1 3 8 5 2 2" xfId="10754"/>
    <cellStyle name="40% - akcent 1 3 8 5 2 3" xfId="10755"/>
    <cellStyle name="40% - akcent 1 3 8 5 3" xfId="10756"/>
    <cellStyle name="40% - akcent 1 3 8 5 4" xfId="10757"/>
    <cellStyle name="40% - akcent 1 3 8 6" xfId="10758"/>
    <cellStyle name="40% - akcent 1 3 8 6 2" xfId="10759"/>
    <cellStyle name="40% - akcent 1 3 8 6 3" xfId="10760"/>
    <cellStyle name="40% - akcent 1 3 8 7" xfId="10761"/>
    <cellStyle name="40% - akcent 1 3 8 8" xfId="10762"/>
    <cellStyle name="40% - akcent 1 3 9" xfId="10763"/>
    <cellStyle name="40% - akcent 1 3 9 2" xfId="10764"/>
    <cellStyle name="40% - akcent 1 3 9 2 2" xfId="10765"/>
    <cellStyle name="40% - akcent 1 3 9 2 2 2" xfId="10766"/>
    <cellStyle name="40% - akcent 1 3 9 2 2 3" xfId="10767"/>
    <cellStyle name="40% - akcent 1 3 9 2 3" xfId="10768"/>
    <cellStyle name="40% - akcent 1 3 9 2 4" xfId="10769"/>
    <cellStyle name="40% - akcent 1 3 9 3" xfId="10770"/>
    <cellStyle name="40% - akcent 1 3 9 3 2" xfId="10771"/>
    <cellStyle name="40% - akcent 1 3 9 3 2 2" xfId="10772"/>
    <cellStyle name="40% - akcent 1 3 9 3 2 3" xfId="10773"/>
    <cellStyle name="40% - akcent 1 3 9 3 3" xfId="10774"/>
    <cellStyle name="40% - akcent 1 3 9 3 4" xfId="10775"/>
    <cellStyle name="40% - akcent 1 3 9 4" xfId="10776"/>
    <cellStyle name="40% - akcent 1 3 9 4 2" xfId="10777"/>
    <cellStyle name="40% - akcent 1 3 9 4 2 2" xfId="10778"/>
    <cellStyle name="40% - akcent 1 3 9 4 2 3" xfId="10779"/>
    <cellStyle name="40% - akcent 1 3 9 4 3" xfId="10780"/>
    <cellStyle name="40% - akcent 1 3 9 4 4" xfId="10781"/>
    <cellStyle name="40% - akcent 1 3 9 5" xfId="10782"/>
    <cellStyle name="40% - akcent 1 3 9 5 2" xfId="10783"/>
    <cellStyle name="40% - akcent 1 3 9 5 3" xfId="10784"/>
    <cellStyle name="40% - akcent 1 3 9 6" xfId="10785"/>
    <cellStyle name="40% - akcent 1 3 9 7" xfId="10786"/>
    <cellStyle name="40% - akcent 1 4" xfId="10787"/>
    <cellStyle name="40% - akcent 1 5" xfId="10788"/>
    <cellStyle name="40% - akcent 1 6" xfId="10789"/>
    <cellStyle name="40% - akcent 2 2" xfId="10790"/>
    <cellStyle name="40% - akcent 2 2 2" xfId="10791"/>
    <cellStyle name="40% - akcent 2 2 3" xfId="10792"/>
    <cellStyle name="40% - akcent 2 2 4" xfId="10793"/>
    <cellStyle name="40% - akcent 2 2 5" xfId="22041"/>
    <cellStyle name="40% - akcent 2 3" xfId="10794"/>
    <cellStyle name="40% - akcent 2 3 10" xfId="10795"/>
    <cellStyle name="40% - akcent 2 3 10 2" xfId="10796"/>
    <cellStyle name="40% - akcent 2 3 10 2 2" xfId="10797"/>
    <cellStyle name="40% - akcent 2 3 10 2 2 2" xfId="10798"/>
    <cellStyle name="40% - akcent 2 3 10 2 2 3" xfId="10799"/>
    <cellStyle name="40% - akcent 2 3 10 2 3" xfId="10800"/>
    <cellStyle name="40% - akcent 2 3 10 2 4" xfId="10801"/>
    <cellStyle name="40% - akcent 2 3 10 3" xfId="10802"/>
    <cellStyle name="40% - akcent 2 3 10 3 2" xfId="10803"/>
    <cellStyle name="40% - akcent 2 3 10 3 3" xfId="10804"/>
    <cellStyle name="40% - akcent 2 3 10 4" xfId="10805"/>
    <cellStyle name="40% - akcent 2 3 10 5" xfId="10806"/>
    <cellStyle name="40% - akcent 2 3 11" xfId="10807"/>
    <cellStyle name="40% - akcent 2 3 11 2" xfId="10808"/>
    <cellStyle name="40% - akcent 2 3 11 2 2" xfId="10809"/>
    <cellStyle name="40% - akcent 2 3 11 2 3" xfId="10810"/>
    <cellStyle name="40% - akcent 2 3 11 3" xfId="10811"/>
    <cellStyle name="40% - akcent 2 3 11 4" xfId="10812"/>
    <cellStyle name="40% - akcent 2 3 12" xfId="10813"/>
    <cellStyle name="40% - akcent 2 3 12 2" xfId="10814"/>
    <cellStyle name="40% - akcent 2 3 12 2 2" xfId="10815"/>
    <cellStyle name="40% - akcent 2 3 12 2 3" xfId="10816"/>
    <cellStyle name="40% - akcent 2 3 12 3" xfId="10817"/>
    <cellStyle name="40% - akcent 2 3 12 4" xfId="10818"/>
    <cellStyle name="40% - akcent 2 3 13" xfId="10819"/>
    <cellStyle name="40% - akcent 2 3 13 2" xfId="10820"/>
    <cellStyle name="40% - akcent 2 3 13 2 2" xfId="10821"/>
    <cellStyle name="40% - akcent 2 3 13 2 3" xfId="10822"/>
    <cellStyle name="40% - akcent 2 3 13 3" xfId="10823"/>
    <cellStyle name="40% - akcent 2 3 13 4" xfId="10824"/>
    <cellStyle name="40% - akcent 2 3 14" xfId="10825"/>
    <cellStyle name="40% - akcent 2 3 14 2" xfId="10826"/>
    <cellStyle name="40% - akcent 2 3 14 3" xfId="10827"/>
    <cellStyle name="40% - akcent 2 3 15" xfId="10828"/>
    <cellStyle name="40% - akcent 2 3 15 2" xfId="10829"/>
    <cellStyle name="40% - akcent 2 3 15 3" xfId="10830"/>
    <cellStyle name="40% - akcent 2 3 16" xfId="10831"/>
    <cellStyle name="40% - akcent 2 3 17" xfId="10832"/>
    <cellStyle name="40% - akcent 2 3 18" xfId="10833"/>
    <cellStyle name="40% - akcent 2 3 19" xfId="22042"/>
    <cellStyle name="40% - akcent 2 3 2" xfId="10834"/>
    <cellStyle name="40% - akcent 2 3 2 10" xfId="10835"/>
    <cellStyle name="40% - akcent 2 3 2 10 2" xfId="10836"/>
    <cellStyle name="40% - akcent 2 3 2 10 2 2" xfId="10837"/>
    <cellStyle name="40% - akcent 2 3 2 10 2 3" xfId="10838"/>
    <cellStyle name="40% - akcent 2 3 2 10 3" xfId="10839"/>
    <cellStyle name="40% - akcent 2 3 2 10 4" xfId="10840"/>
    <cellStyle name="40% - akcent 2 3 2 11" xfId="10841"/>
    <cellStyle name="40% - akcent 2 3 2 11 2" xfId="10842"/>
    <cellStyle name="40% - akcent 2 3 2 11 3" xfId="10843"/>
    <cellStyle name="40% - akcent 2 3 2 12" xfId="10844"/>
    <cellStyle name="40% - akcent 2 3 2 12 2" xfId="10845"/>
    <cellStyle name="40% - akcent 2 3 2 12 3" xfId="10846"/>
    <cellStyle name="40% - akcent 2 3 2 13" xfId="10847"/>
    <cellStyle name="40% - akcent 2 3 2 14" xfId="10848"/>
    <cellStyle name="40% - akcent 2 3 2 15" xfId="10849"/>
    <cellStyle name="40% - akcent 2 3 2 2" xfId="10850"/>
    <cellStyle name="40% - akcent 2 3 2 2 10" xfId="10851"/>
    <cellStyle name="40% - akcent 2 3 2 2 11" xfId="10852"/>
    <cellStyle name="40% - akcent 2 3 2 2 2" xfId="10853"/>
    <cellStyle name="40% - akcent 2 3 2 2 2 2" xfId="10854"/>
    <cellStyle name="40% - akcent 2 3 2 2 2 2 2" xfId="10855"/>
    <cellStyle name="40% - akcent 2 3 2 2 2 2 2 2" xfId="10856"/>
    <cellStyle name="40% - akcent 2 3 2 2 2 2 2 2 2" xfId="10857"/>
    <cellStyle name="40% - akcent 2 3 2 2 2 2 2 2 3" xfId="10858"/>
    <cellStyle name="40% - akcent 2 3 2 2 2 2 2 3" xfId="10859"/>
    <cellStyle name="40% - akcent 2 3 2 2 2 2 2 4" xfId="10860"/>
    <cellStyle name="40% - akcent 2 3 2 2 2 2 3" xfId="10861"/>
    <cellStyle name="40% - akcent 2 3 2 2 2 2 3 2" xfId="10862"/>
    <cellStyle name="40% - akcent 2 3 2 2 2 2 3 2 2" xfId="10863"/>
    <cellStyle name="40% - akcent 2 3 2 2 2 2 3 2 3" xfId="10864"/>
    <cellStyle name="40% - akcent 2 3 2 2 2 2 3 3" xfId="10865"/>
    <cellStyle name="40% - akcent 2 3 2 2 2 2 3 4" xfId="10866"/>
    <cellStyle name="40% - akcent 2 3 2 2 2 2 4" xfId="10867"/>
    <cellStyle name="40% - akcent 2 3 2 2 2 2 4 2" xfId="10868"/>
    <cellStyle name="40% - akcent 2 3 2 2 2 2 4 2 2" xfId="10869"/>
    <cellStyle name="40% - akcent 2 3 2 2 2 2 4 2 3" xfId="10870"/>
    <cellStyle name="40% - akcent 2 3 2 2 2 2 4 3" xfId="10871"/>
    <cellStyle name="40% - akcent 2 3 2 2 2 2 4 4" xfId="10872"/>
    <cellStyle name="40% - akcent 2 3 2 2 2 2 5" xfId="10873"/>
    <cellStyle name="40% - akcent 2 3 2 2 2 2 5 2" xfId="10874"/>
    <cellStyle name="40% - akcent 2 3 2 2 2 2 5 3" xfId="10875"/>
    <cellStyle name="40% - akcent 2 3 2 2 2 2 6" xfId="10876"/>
    <cellStyle name="40% - akcent 2 3 2 2 2 2 7" xfId="10877"/>
    <cellStyle name="40% - akcent 2 3 2 2 2 3" xfId="10878"/>
    <cellStyle name="40% - akcent 2 3 2 2 2 3 2" xfId="10879"/>
    <cellStyle name="40% - akcent 2 3 2 2 2 3 2 2" xfId="10880"/>
    <cellStyle name="40% - akcent 2 3 2 2 2 3 2 2 2" xfId="10881"/>
    <cellStyle name="40% - akcent 2 3 2 2 2 3 2 2 3" xfId="10882"/>
    <cellStyle name="40% - akcent 2 3 2 2 2 3 2 3" xfId="10883"/>
    <cellStyle name="40% - akcent 2 3 2 2 2 3 2 4" xfId="10884"/>
    <cellStyle name="40% - akcent 2 3 2 2 2 3 3" xfId="10885"/>
    <cellStyle name="40% - akcent 2 3 2 2 2 3 3 2" xfId="10886"/>
    <cellStyle name="40% - akcent 2 3 2 2 2 3 3 2 2" xfId="10887"/>
    <cellStyle name="40% - akcent 2 3 2 2 2 3 3 2 3" xfId="10888"/>
    <cellStyle name="40% - akcent 2 3 2 2 2 3 3 3" xfId="10889"/>
    <cellStyle name="40% - akcent 2 3 2 2 2 3 3 4" xfId="10890"/>
    <cellStyle name="40% - akcent 2 3 2 2 2 3 4" xfId="10891"/>
    <cellStyle name="40% - akcent 2 3 2 2 2 3 4 2" xfId="10892"/>
    <cellStyle name="40% - akcent 2 3 2 2 2 3 4 2 2" xfId="10893"/>
    <cellStyle name="40% - akcent 2 3 2 2 2 3 4 2 3" xfId="10894"/>
    <cellStyle name="40% - akcent 2 3 2 2 2 3 4 3" xfId="10895"/>
    <cellStyle name="40% - akcent 2 3 2 2 2 3 4 4" xfId="10896"/>
    <cellStyle name="40% - akcent 2 3 2 2 2 3 5" xfId="10897"/>
    <cellStyle name="40% - akcent 2 3 2 2 2 3 5 2" xfId="10898"/>
    <cellStyle name="40% - akcent 2 3 2 2 2 3 5 3" xfId="10899"/>
    <cellStyle name="40% - akcent 2 3 2 2 2 3 6" xfId="10900"/>
    <cellStyle name="40% - akcent 2 3 2 2 2 3 7" xfId="10901"/>
    <cellStyle name="40% - akcent 2 3 2 2 2 4" xfId="10902"/>
    <cellStyle name="40% - akcent 2 3 2 2 2 4 2" xfId="10903"/>
    <cellStyle name="40% - akcent 2 3 2 2 2 4 2 2" xfId="10904"/>
    <cellStyle name="40% - akcent 2 3 2 2 2 4 2 3" xfId="10905"/>
    <cellStyle name="40% - akcent 2 3 2 2 2 4 3" xfId="10906"/>
    <cellStyle name="40% - akcent 2 3 2 2 2 4 4" xfId="10907"/>
    <cellStyle name="40% - akcent 2 3 2 2 2 5" xfId="10908"/>
    <cellStyle name="40% - akcent 2 3 2 2 2 5 2" xfId="10909"/>
    <cellStyle name="40% - akcent 2 3 2 2 2 5 2 2" xfId="10910"/>
    <cellStyle name="40% - akcent 2 3 2 2 2 5 2 3" xfId="10911"/>
    <cellStyle name="40% - akcent 2 3 2 2 2 5 3" xfId="10912"/>
    <cellStyle name="40% - akcent 2 3 2 2 2 5 4" xfId="10913"/>
    <cellStyle name="40% - akcent 2 3 2 2 2 6" xfId="10914"/>
    <cellStyle name="40% - akcent 2 3 2 2 2 6 2" xfId="10915"/>
    <cellStyle name="40% - akcent 2 3 2 2 2 6 2 2" xfId="10916"/>
    <cellStyle name="40% - akcent 2 3 2 2 2 6 2 3" xfId="10917"/>
    <cellStyle name="40% - akcent 2 3 2 2 2 6 3" xfId="10918"/>
    <cellStyle name="40% - akcent 2 3 2 2 2 6 4" xfId="10919"/>
    <cellStyle name="40% - akcent 2 3 2 2 2 7" xfId="10920"/>
    <cellStyle name="40% - akcent 2 3 2 2 2 7 2" xfId="10921"/>
    <cellStyle name="40% - akcent 2 3 2 2 2 7 3" xfId="10922"/>
    <cellStyle name="40% - akcent 2 3 2 2 2 8" xfId="10923"/>
    <cellStyle name="40% - akcent 2 3 2 2 2 9" xfId="10924"/>
    <cellStyle name="40% - akcent 2 3 2 2 3" xfId="10925"/>
    <cellStyle name="40% - akcent 2 3 2 2 3 2" xfId="10926"/>
    <cellStyle name="40% - akcent 2 3 2 2 3 2 2" xfId="10927"/>
    <cellStyle name="40% - akcent 2 3 2 2 3 2 2 2" xfId="10928"/>
    <cellStyle name="40% - akcent 2 3 2 2 3 2 2 3" xfId="10929"/>
    <cellStyle name="40% - akcent 2 3 2 2 3 2 3" xfId="10930"/>
    <cellStyle name="40% - akcent 2 3 2 2 3 2 4" xfId="10931"/>
    <cellStyle name="40% - akcent 2 3 2 2 3 3" xfId="10932"/>
    <cellStyle name="40% - akcent 2 3 2 2 3 3 2" xfId="10933"/>
    <cellStyle name="40% - akcent 2 3 2 2 3 3 2 2" xfId="10934"/>
    <cellStyle name="40% - akcent 2 3 2 2 3 3 2 3" xfId="10935"/>
    <cellStyle name="40% - akcent 2 3 2 2 3 3 3" xfId="10936"/>
    <cellStyle name="40% - akcent 2 3 2 2 3 3 4" xfId="10937"/>
    <cellStyle name="40% - akcent 2 3 2 2 3 4" xfId="10938"/>
    <cellStyle name="40% - akcent 2 3 2 2 3 4 2" xfId="10939"/>
    <cellStyle name="40% - akcent 2 3 2 2 3 4 2 2" xfId="10940"/>
    <cellStyle name="40% - akcent 2 3 2 2 3 4 2 3" xfId="10941"/>
    <cellStyle name="40% - akcent 2 3 2 2 3 4 3" xfId="10942"/>
    <cellStyle name="40% - akcent 2 3 2 2 3 4 4" xfId="10943"/>
    <cellStyle name="40% - akcent 2 3 2 2 3 5" xfId="10944"/>
    <cellStyle name="40% - akcent 2 3 2 2 3 5 2" xfId="10945"/>
    <cellStyle name="40% - akcent 2 3 2 2 3 5 3" xfId="10946"/>
    <cellStyle name="40% - akcent 2 3 2 2 3 6" xfId="10947"/>
    <cellStyle name="40% - akcent 2 3 2 2 3 7" xfId="10948"/>
    <cellStyle name="40% - akcent 2 3 2 2 4" xfId="10949"/>
    <cellStyle name="40% - akcent 2 3 2 2 4 2" xfId="10950"/>
    <cellStyle name="40% - akcent 2 3 2 2 4 2 2" xfId="10951"/>
    <cellStyle name="40% - akcent 2 3 2 2 4 2 2 2" xfId="10952"/>
    <cellStyle name="40% - akcent 2 3 2 2 4 2 2 3" xfId="10953"/>
    <cellStyle name="40% - akcent 2 3 2 2 4 2 3" xfId="10954"/>
    <cellStyle name="40% - akcent 2 3 2 2 4 2 4" xfId="10955"/>
    <cellStyle name="40% - akcent 2 3 2 2 4 3" xfId="10956"/>
    <cellStyle name="40% - akcent 2 3 2 2 4 3 2" xfId="10957"/>
    <cellStyle name="40% - akcent 2 3 2 2 4 3 2 2" xfId="10958"/>
    <cellStyle name="40% - akcent 2 3 2 2 4 3 2 3" xfId="10959"/>
    <cellStyle name="40% - akcent 2 3 2 2 4 3 3" xfId="10960"/>
    <cellStyle name="40% - akcent 2 3 2 2 4 3 4" xfId="10961"/>
    <cellStyle name="40% - akcent 2 3 2 2 4 4" xfId="10962"/>
    <cellStyle name="40% - akcent 2 3 2 2 4 4 2" xfId="10963"/>
    <cellStyle name="40% - akcent 2 3 2 2 4 4 2 2" xfId="10964"/>
    <cellStyle name="40% - akcent 2 3 2 2 4 4 2 3" xfId="10965"/>
    <cellStyle name="40% - akcent 2 3 2 2 4 4 3" xfId="10966"/>
    <cellStyle name="40% - akcent 2 3 2 2 4 4 4" xfId="10967"/>
    <cellStyle name="40% - akcent 2 3 2 2 4 5" xfId="10968"/>
    <cellStyle name="40% - akcent 2 3 2 2 4 5 2" xfId="10969"/>
    <cellStyle name="40% - akcent 2 3 2 2 4 5 3" xfId="10970"/>
    <cellStyle name="40% - akcent 2 3 2 2 4 6" xfId="10971"/>
    <cellStyle name="40% - akcent 2 3 2 2 4 7" xfId="10972"/>
    <cellStyle name="40% - akcent 2 3 2 2 5" xfId="10973"/>
    <cellStyle name="40% - akcent 2 3 2 2 5 2" xfId="10974"/>
    <cellStyle name="40% - akcent 2 3 2 2 5 2 2" xfId="10975"/>
    <cellStyle name="40% - akcent 2 3 2 2 5 2 2 2" xfId="10976"/>
    <cellStyle name="40% - akcent 2 3 2 2 5 2 2 3" xfId="10977"/>
    <cellStyle name="40% - akcent 2 3 2 2 5 2 3" xfId="10978"/>
    <cellStyle name="40% - akcent 2 3 2 2 5 2 4" xfId="10979"/>
    <cellStyle name="40% - akcent 2 3 2 2 5 3" xfId="10980"/>
    <cellStyle name="40% - akcent 2 3 2 2 5 3 2" xfId="10981"/>
    <cellStyle name="40% - akcent 2 3 2 2 5 3 3" xfId="10982"/>
    <cellStyle name="40% - akcent 2 3 2 2 5 4" xfId="10983"/>
    <cellStyle name="40% - akcent 2 3 2 2 5 5" xfId="10984"/>
    <cellStyle name="40% - akcent 2 3 2 2 6" xfId="10985"/>
    <cellStyle name="40% - akcent 2 3 2 2 6 2" xfId="10986"/>
    <cellStyle name="40% - akcent 2 3 2 2 6 2 2" xfId="10987"/>
    <cellStyle name="40% - akcent 2 3 2 2 6 2 3" xfId="10988"/>
    <cellStyle name="40% - akcent 2 3 2 2 6 3" xfId="10989"/>
    <cellStyle name="40% - akcent 2 3 2 2 6 4" xfId="10990"/>
    <cellStyle name="40% - akcent 2 3 2 2 7" xfId="10991"/>
    <cellStyle name="40% - akcent 2 3 2 2 7 2" xfId="10992"/>
    <cellStyle name="40% - akcent 2 3 2 2 7 2 2" xfId="10993"/>
    <cellStyle name="40% - akcent 2 3 2 2 7 2 3" xfId="10994"/>
    <cellStyle name="40% - akcent 2 3 2 2 7 3" xfId="10995"/>
    <cellStyle name="40% - akcent 2 3 2 2 7 4" xfId="10996"/>
    <cellStyle name="40% - akcent 2 3 2 2 8" xfId="10997"/>
    <cellStyle name="40% - akcent 2 3 2 2 8 2" xfId="10998"/>
    <cellStyle name="40% - akcent 2 3 2 2 8 2 2" xfId="10999"/>
    <cellStyle name="40% - akcent 2 3 2 2 8 2 3" xfId="11000"/>
    <cellStyle name="40% - akcent 2 3 2 2 8 3" xfId="11001"/>
    <cellStyle name="40% - akcent 2 3 2 2 8 4" xfId="11002"/>
    <cellStyle name="40% - akcent 2 3 2 2 9" xfId="11003"/>
    <cellStyle name="40% - akcent 2 3 2 2 9 2" xfId="11004"/>
    <cellStyle name="40% - akcent 2 3 2 2 9 3" xfId="11005"/>
    <cellStyle name="40% - akcent 2 3 2 3" xfId="11006"/>
    <cellStyle name="40% - akcent 2 3 2 3 10" xfId="11007"/>
    <cellStyle name="40% - akcent 2 3 2 3 2" xfId="11008"/>
    <cellStyle name="40% - akcent 2 3 2 3 2 2" xfId="11009"/>
    <cellStyle name="40% - akcent 2 3 2 3 2 2 2" xfId="11010"/>
    <cellStyle name="40% - akcent 2 3 2 3 2 2 2 2" xfId="11011"/>
    <cellStyle name="40% - akcent 2 3 2 3 2 2 2 3" xfId="11012"/>
    <cellStyle name="40% - akcent 2 3 2 3 2 2 3" xfId="11013"/>
    <cellStyle name="40% - akcent 2 3 2 3 2 2 4" xfId="11014"/>
    <cellStyle name="40% - akcent 2 3 2 3 2 3" xfId="11015"/>
    <cellStyle name="40% - akcent 2 3 2 3 2 3 2" xfId="11016"/>
    <cellStyle name="40% - akcent 2 3 2 3 2 3 2 2" xfId="11017"/>
    <cellStyle name="40% - akcent 2 3 2 3 2 3 2 3" xfId="11018"/>
    <cellStyle name="40% - akcent 2 3 2 3 2 3 3" xfId="11019"/>
    <cellStyle name="40% - akcent 2 3 2 3 2 3 4" xfId="11020"/>
    <cellStyle name="40% - akcent 2 3 2 3 2 4" xfId="11021"/>
    <cellStyle name="40% - akcent 2 3 2 3 2 4 2" xfId="11022"/>
    <cellStyle name="40% - akcent 2 3 2 3 2 4 2 2" xfId="11023"/>
    <cellStyle name="40% - akcent 2 3 2 3 2 4 2 3" xfId="11024"/>
    <cellStyle name="40% - akcent 2 3 2 3 2 4 3" xfId="11025"/>
    <cellStyle name="40% - akcent 2 3 2 3 2 4 4" xfId="11026"/>
    <cellStyle name="40% - akcent 2 3 2 3 2 5" xfId="11027"/>
    <cellStyle name="40% - akcent 2 3 2 3 2 5 2" xfId="11028"/>
    <cellStyle name="40% - akcent 2 3 2 3 2 5 3" xfId="11029"/>
    <cellStyle name="40% - akcent 2 3 2 3 2 6" xfId="11030"/>
    <cellStyle name="40% - akcent 2 3 2 3 2 7" xfId="11031"/>
    <cellStyle name="40% - akcent 2 3 2 3 3" xfId="11032"/>
    <cellStyle name="40% - akcent 2 3 2 3 3 2" xfId="11033"/>
    <cellStyle name="40% - akcent 2 3 2 3 3 2 2" xfId="11034"/>
    <cellStyle name="40% - akcent 2 3 2 3 3 2 2 2" xfId="11035"/>
    <cellStyle name="40% - akcent 2 3 2 3 3 2 2 3" xfId="11036"/>
    <cellStyle name="40% - akcent 2 3 2 3 3 2 3" xfId="11037"/>
    <cellStyle name="40% - akcent 2 3 2 3 3 2 4" xfId="11038"/>
    <cellStyle name="40% - akcent 2 3 2 3 3 3" xfId="11039"/>
    <cellStyle name="40% - akcent 2 3 2 3 3 3 2" xfId="11040"/>
    <cellStyle name="40% - akcent 2 3 2 3 3 3 2 2" xfId="11041"/>
    <cellStyle name="40% - akcent 2 3 2 3 3 3 2 3" xfId="11042"/>
    <cellStyle name="40% - akcent 2 3 2 3 3 3 3" xfId="11043"/>
    <cellStyle name="40% - akcent 2 3 2 3 3 3 4" xfId="11044"/>
    <cellStyle name="40% - akcent 2 3 2 3 3 4" xfId="11045"/>
    <cellStyle name="40% - akcent 2 3 2 3 3 4 2" xfId="11046"/>
    <cellStyle name="40% - akcent 2 3 2 3 3 4 2 2" xfId="11047"/>
    <cellStyle name="40% - akcent 2 3 2 3 3 4 2 3" xfId="11048"/>
    <cellStyle name="40% - akcent 2 3 2 3 3 4 3" xfId="11049"/>
    <cellStyle name="40% - akcent 2 3 2 3 3 4 4" xfId="11050"/>
    <cellStyle name="40% - akcent 2 3 2 3 3 5" xfId="11051"/>
    <cellStyle name="40% - akcent 2 3 2 3 3 5 2" xfId="11052"/>
    <cellStyle name="40% - akcent 2 3 2 3 3 5 3" xfId="11053"/>
    <cellStyle name="40% - akcent 2 3 2 3 3 6" xfId="11054"/>
    <cellStyle name="40% - akcent 2 3 2 3 3 7" xfId="11055"/>
    <cellStyle name="40% - akcent 2 3 2 3 4" xfId="11056"/>
    <cellStyle name="40% - akcent 2 3 2 3 4 2" xfId="11057"/>
    <cellStyle name="40% - akcent 2 3 2 3 4 2 2" xfId="11058"/>
    <cellStyle name="40% - akcent 2 3 2 3 4 2 2 2" xfId="11059"/>
    <cellStyle name="40% - akcent 2 3 2 3 4 2 2 3" xfId="11060"/>
    <cellStyle name="40% - akcent 2 3 2 3 4 2 3" xfId="11061"/>
    <cellStyle name="40% - akcent 2 3 2 3 4 2 4" xfId="11062"/>
    <cellStyle name="40% - akcent 2 3 2 3 4 3" xfId="11063"/>
    <cellStyle name="40% - akcent 2 3 2 3 4 3 2" xfId="11064"/>
    <cellStyle name="40% - akcent 2 3 2 3 4 3 3" xfId="11065"/>
    <cellStyle name="40% - akcent 2 3 2 3 4 4" xfId="11066"/>
    <cellStyle name="40% - akcent 2 3 2 3 4 5" xfId="11067"/>
    <cellStyle name="40% - akcent 2 3 2 3 5" xfId="11068"/>
    <cellStyle name="40% - akcent 2 3 2 3 5 2" xfId="11069"/>
    <cellStyle name="40% - akcent 2 3 2 3 5 2 2" xfId="11070"/>
    <cellStyle name="40% - akcent 2 3 2 3 5 2 3" xfId="11071"/>
    <cellStyle name="40% - akcent 2 3 2 3 5 3" xfId="11072"/>
    <cellStyle name="40% - akcent 2 3 2 3 5 4" xfId="11073"/>
    <cellStyle name="40% - akcent 2 3 2 3 6" xfId="11074"/>
    <cellStyle name="40% - akcent 2 3 2 3 6 2" xfId="11075"/>
    <cellStyle name="40% - akcent 2 3 2 3 6 2 2" xfId="11076"/>
    <cellStyle name="40% - akcent 2 3 2 3 6 2 3" xfId="11077"/>
    <cellStyle name="40% - akcent 2 3 2 3 6 3" xfId="11078"/>
    <cellStyle name="40% - akcent 2 3 2 3 6 4" xfId="11079"/>
    <cellStyle name="40% - akcent 2 3 2 3 7" xfId="11080"/>
    <cellStyle name="40% - akcent 2 3 2 3 7 2" xfId="11081"/>
    <cellStyle name="40% - akcent 2 3 2 3 7 2 2" xfId="11082"/>
    <cellStyle name="40% - akcent 2 3 2 3 7 2 3" xfId="11083"/>
    <cellStyle name="40% - akcent 2 3 2 3 7 3" xfId="11084"/>
    <cellStyle name="40% - akcent 2 3 2 3 7 4" xfId="11085"/>
    <cellStyle name="40% - akcent 2 3 2 3 8" xfId="11086"/>
    <cellStyle name="40% - akcent 2 3 2 3 8 2" xfId="11087"/>
    <cellStyle name="40% - akcent 2 3 2 3 8 3" xfId="11088"/>
    <cellStyle name="40% - akcent 2 3 2 3 9" xfId="11089"/>
    <cellStyle name="40% - akcent 2 3 2 4" xfId="11090"/>
    <cellStyle name="40% - akcent 2 3 2 4 2" xfId="11091"/>
    <cellStyle name="40% - akcent 2 3 2 4 2 2" xfId="11092"/>
    <cellStyle name="40% - akcent 2 3 2 4 2 2 2" xfId="11093"/>
    <cellStyle name="40% - akcent 2 3 2 4 2 2 2 2" xfId="11094"/>
    <cellStyle name="40% - akcent 2 3 2 4 2 2 2 3" xfId="11095"/>
    <cellStyle name="40% - akcent 2 3 2 4 2 2 3" xfId="11096"/>
    <cellStyle name="40% - akcent 2 3 2 4 2 2 4" xfId="11097"/>
    <cellStyle name="40% - akcent 2 3 2 4 2 3" xfId="11098"/>
    <cellStyle name="40% - akcent 2 3 2 4 2 3 2" xfId="11099"/>
    <cellStyle name="40% - akcent 2 3 2 4 2 3 2 2" xfId="11100"/>
    <cellStyle name="40% - akcent 2 3 2 4 2 3 2 3" xfId="11101"/>
    <cellStyle name="40% - akcent 2 3 2 4 2 3 3" xfId="11102"/>
    <cellStyle name="40% - akcent 2 3 2 4 2 3 4" xfId="11103"/>
    <cellStyle name="40% - akcent 2 3 2 4 2 4" xfId="11104"/>
    <cellStyle name="40% - akcent 2 3 2 4 2 4 2" xfId="11105"/>
    <cellStyle name="40% - akcent 2 3 2 4 2 4 2 2" xfId="11106"/>
    <cellStyle name="40% - akcent 2 3 2 4 2 4 2 3" xfId="11107"/>
    <cellStyle name="40% - akcent 2 3 2 4 2 4 3" xfId="11108"/>
    <cellStyle name="40% - akcent 2 3 2 4 2 4 4" xfId="11109"/>
    <cellStyle name="40% - akcent 2 3 2 4 2 5" xfId="11110"/>
    <cellStyle name="40% - akcent 2 3 2 4 2 5 2" xfId="11111"/>
    <cellStyle name="40% - akcent 2 3 2 4 2 5 3" xfId="11112"/>
    <cellStyle name="40% - akcent 2 3 2 4 2 6" xfId="11113"/>
    <cellStyle name="40% - akcent 2 3 2 4 2 7" xfId="11114"/>
    <cellStyle name="40% - akcent 2 3 2 4 3" xfId="11115"/>
    <cellStyle name="40% - akcent 2 3 2 4 3 2" xfId="11116"/>
    <cellStyle name="40% - akcent 2 3 2 4 3 2 2" xfId="11117"/>
    <cellStyle name="40% - akcent 2 3 2 4 3 2 2 2" xfId="11118"/>
    <cellStyle name="40% - akcent 2 3 2 4 3 2 2 3" xfId="11119"/>
    <cellStyle name="40% - akcent 2 3 2 4 3 2 3" xfId="11120"/>
    <cellStyle name="40% - akcent 2 3 2 4 3 2 4" xfId="11121"/>
    <cellStyle name="40% - akcent 2 3 2 4 3 3" xfId="11122"/>
    <cellStyle name="40% - akcent 2 3 2 4 3 3 2" xfId="11123"/>
    <cellStyle name="40% - akcent 2 3 2 4 3 3 2 2" xfId="11124"/>
    <cellStyle name="40% - akcent 2 3 2 4 3 3 2 3" xfId="11125"/>
    <cellStyle name="40% - akcent 2 3 2 4 3 3 3" xfId="11126"/>
    <cellStyle name="40% - akcent 2 3 2 4 3 3 4" xfId="11127"/>
    <cellStyle name="40% - akcent 2 3 2 4 3 4" xfId="11128"/>
    <cellStyle name="40% - akcent 2 3 2 4 3 4 2" xfId="11129"/>
    <cellStyle name="40% - akcent 2 3 2 4 3 4 2 2" xfId="11130"/>
    <cellStyle name="40% - akcent 2 3 2 4 3 4 2 3" xfId="11131"/>
    <cellStyle name="40% - akcent 2 3 2 4 3 4 3" xfId="11132"/>
    <cellStyle name="40% - akcent 2 3 2 4 3 4 4" xfId="11133"/>
    <cellStyle name="40% - akcent 2 3 2 4 3 5" xfId="11134"/>
    <cellStyle name="40% - akcent 2 3 2 4 3 5 2" xfId="11135"/>
    <cellStyle name="40% - akcent 2 3 2 4 3 5 3" xfId="11136"/>
    <cellStyle name="40% - akcent 2 3 2 4 3 6" xfId="11137"/>
    <cellStyle name="40% - akcent 2 3 2 4 3 7" xfId="11138"/>
    <cellStyle name="40% - akcent 2 3 2 4 4" xfId="11139"/>
    <cellStyle name="40% - akcent 2 3 2 4 4 2" xfId="11140"/>
    <cellStyle name="40% - akcent 2 3 2 4 4 2 2" xfId="11141"/>
    <cellStyle name="40% - akcent 2 3 2 4 4 2 3" xfId="11142"/>
    <cellStyle name="40% - akcent 2 3 2 4 4 3" xfId="11143"/>
    <cellStyle name="40% - akcent 2 3 2 4 4 4" xfId="11144"/>
    <cellStyle name="40% - akcent 2 3 2 4 5" xfId="11145"/>
    <cellStyle name="40% - akcent 2 3 2 4 5 2" xfId="11146"/>
    <cellStyle name="40% - akcent 2 3 2 4 5 2 2" xfId="11147"/>
    <cellStyle name="40% - akcent 2 3 2 4 5 2 3" xfId="11148"/>
    <cellStyle name="40% - akcent 2 3 2 4 5 3" xfId="11149"/>
    <cellStyle name="40% - akcent 2 3 2 4 5 4" xfId="11150"/>
    <cellStyle name="40% - akcent 2 3 2 4 6" xfId="11151"/>
    <cellStyle name="40% - akcent 2 3 2 4 6 2" xfId="11152"/>
    <cellStyle name="40% - akcent 2 3 2 4 6 2 2" xfId="11153"/>
    <cellStyle name="40% - akcent 2 3 2 4 6 2 3" xfId="11154"/>
    <cellStyle name="40% - akcent 2 3 2 4 6 3" xfId="11155"/>
    <cellStyle name="40% - akcent 2 3 2 4 6 4" xfId="11156"/>
    <cellStyle name="40% - akcent 2 3 2 4 7" xfId="11157"/>
    <cellStyle name="40% - akcent 2 3 2 4 7 2" xfId="11158"/>
    <cellStyle name="40% - akcent 2 3 2 4 7 3" xfId="11159"/>
    <cellStyle name="40% - akcent 2 3 2 4 8" xfId="11160"/>
    <cellStyle name="40% - akcent 2 3 2 4 9" xfId="11161"/>
    <cellStyle name="40% - akcent 2 3 2 5" xfId="11162"/>
    <cellStyle name="40% - akcent 2 3 2 5 2" xfId="11163"/>
    <cellStyle name="40% - akcent 2 3 2 5 2 2" xfId="11164"/>
    <cellStyle name="40% - akcent 2 3 2 5 2 2 2" xfId="11165"/>
    <cellStyle name="40% - akcent 2 3 2 5 2 2 3" xfId="11166"/>
    <cellStyle name="40% - akcent 2 3 2 5 2 3" xfId="11167"/>
    <cellStyle name="40% - akcent 2 3 2 5 2 4" xfId="11168"/>
    <cellStyle name="40% - akcent 2 3 2 5 3" xfId="11169"/>
    <cellStyle name="40% - akcent 2 3 2 5 3 2" xfId="11170"/>
    <cellStyle name="40% - akcent 2 3 2 5 3 2 2" xfId="11171"/>
    <cellStyle name="40% - akcent 2 3 2 5 3 2 3" xfId="11172"/>
    <cellStyle name="40% - akcent 2 3 2 5 3 3" xfId="11173"/>
    <cellStyle name="40% - akcent 2 3 2 5 3 4" xfId="11174"/>
    <cellStyle name="40% - akcent 2 3 2 5 4" xfId="11175"/>
    <cellStyle name="40% - akcent 2 3 2 5 4 2" xfId="11176"/>
    <cellStyle name="40% - akcent 2 3 2 5 4 2 2" xfId="11177"/>
    <cellStyle name="40% - akcent 2 3 2 5 4 2 3" xfId="11178"/>
    <cellStyle name="40% - akcent 2 3 2 5 4 3" xfId="11179"/>
    <cellStyle name="40% - akcent 2 3 2 5 4 4" xfId="11180"/>
    <cellStyle name="40% - akcent 2 3 2 5 5" xfId="11181"/>
    <cellStyle name="40% - akcent 2 3 2 5 5 2" xfId="11182"/>
    <cellStyle name="40% - akcent 2 3 2 5 5 3" xfId="11183"/>
    <cellStyle name="40% - akcent 2 3 2 5 6" xfId="11184"/>
    <cellStyle name="40% - akcent 2 3 2 5 7" xfId="11185"/>
    <cellStyle name="40% - akcent 2 3 2 6" xfId="11186"/>
    <cellStyle name="40% - akcent 2 3 2 6 2" xfId="11187"/>
    <cellStyle name="40% - akcent 2 3 2 6 2 2" xfId="11188"/>
    <cellStyle name="40% - akcent 2 3 2 6 2 2 2" xfId="11189"/>
    <cellStyle name="40% - akcent 2 3 2 6 2 2 3" xfId="11190"/>
    <cellStyle name="40% - akcent 2 3 2 6 2 3" xfId="11191"/>
    <cellStyle name="40% - akcent 2 3 2 6 2 4" xfId="11192"/>
    <cellStyle name="40% - akcent 2 3 2 6 3" xfId="11193"/>
    <cellStyle name="40% - akcent 2 3 2 6 3 2" xfId="11194"/>
    <cellStyle name="40% - akcent 2 3 2 6 3 2 2" xfId="11195"/>
    <cellStyle name="40% - akcent 2 3 2 6 3 2 3" xfId="11196"/>
    <cellStyle name="40% - akcent 2 3 2 6 3 3" xfId="11197"/>
    <cellStyle name="40% - akcent 2 3 2 6 3 4" xfId="11198"/>
    <cellStyle name="40% - akcent 2 3 2 6 4" xfId="11199"/>
    <cellStyle name="40% - akcent 2 3 2 6 4 2" xfId="11200"/>
    <cellStyle name="40% - akcent 2 3 2 6 4 2 2" xfId="11201"/>
    <cellStyle name="40% - akcent 2 3 2 6 4 2 3" xfId="11202"/>
    <cellStyle name="40% - akcent 2 3 2 6 4 3" xfId="11203"/>
    <cellStyle name="40% - akcent 2 3 2 6 4 4" xfId="11204"/>
    <cellStyle name="40% - akcent 2 3 2 6 5" xfId="11205"/>
    <cellStyle name="40% - akcent 2 3 2 6 5 2" xfId="11206"/>
    <cellStyle name="40% - akcent 2 3 2 6 5 3" xfId="11207"/>
    <cellStyle name="40% - akcent 2 3 2 6 6" xfId="11208"/>
    <cellStyle name="40% - akcent 2 3 2 6 7" xfId="11209"/>
    <cellStyle name="40% - akcent 2 3 2 7" xfId="11210"/>
    <cellStyle name="40% - akcent 2 3 2 7 2" xfId="11211"/>
    <cellStyle name="40% - akcent 2 3 2 7 2 2" xfId="11212"/>
    <cellStyle name="40% - akcent 2 3 2 7 2 2 2" xfId="11213"/>
    <cellStyle name="40% - akcent 2 3 2 7 2 2 3" xfId="11214"/>
    <cellStyle name="40% - akcent 2 3 2 7 2 3" xfId="11215"/>
    <cellStyle name="40% - akcent 2 3 2 7 2 4" xfId="11216"/>
    <cellStyle name="40% - akcent 2 3 2 7 3" xfId="11217"/>
    <cellStyle name="40% - akcent 2 3 2 7 3 2" xfId="11218"/>
    <cellStyle name="40% - akcent 2 3 2 7 3 3" xfId="11219"/>
    <cellStyle name="40% - akcent 2 3 2 7 4" xfId="11220"/>
    <cellStyle name="40% - akcent 2 3 2 7 5" xfId="11221"/>
    <cellStyle name="40% - akcent 2 3 2 8" xfId="11222"/>
    <cellStyle name="40% - akcent 2 3 2 8 2" xfId="11223"/>
    <cellStyle name="40% - akcent 2 3 2 8 2 2" xfId="11224"/>
    <cellStyle name="40% - akcent 2 3 2 8 2 3" xfId="11225"/>
    <cellStyle name="40% - akcent 2 3 2 8 3" xfId="11226"/>
    <cellStyle name="40% - akcent 2 3 2 8 4" xfId="11227"/>
    <cellStyle name="40% - akcent 2 3 2 9" xfId="11228"/>
    <cellStyle name="40% - akcent 2 3 2 9 2" xfId="11229"/>
    <cellStyle name="40% - akcent 2 3 2 9 2 2" xfId="11230"/>
    <cellStyle name="40% - akcent 2 3 2 9 2 3" xfId="11231"/>
    <cellStyle name="40% - akcent 2 3 2 9 3" xfId="11232"/>
    <cellStyle name="40% - akcent 2 3 2 9 4" xfId="11233"/>
    <cellStyle name="40% - akcent 2 3 3" xfId="11234"/>
    <cellStyle name="40% - akcent 2 3 3 10" xfId="11235"/>
    <cellStyle name="40% - akcent 2 3 3 11" xfId="11236"/>
    <cellStyle name="40% - akcent 2 3 3 2" xfId="11237"/>
    <cellStyle name="40% - akcent 2 3 3 2 10" xfId="11238"/>
    <cellStyle name="40% - akcent 2 3 3 2 2" xfId="11239"/>
    <cellStyle name="40% - akcent 2 3 3 2 2 2" xfId="11240"/>
    <cellStyle name="40% - akcent 2 3 3 2 2 2 2" xfId="11241"/>
    <cellStyle name="40% - akcent 2 3 3 2 2 2 2 2" xfId="11242"/>
    <cellStyle name="40% - akcent 2 3 3 2 2 2 2 3" xfId="11243"/>
    <cellStyle name="40% - akcent 2 3 3 2 2 2 3" xfId="11244"/>
    <cellStyle name="40% - akcent 2 3 3 2 2 2 4" xfId="11245"/>
    <cellStyle name="40% - akcent 2 3 3 2 2 3" xfId="11246"/>
    <cellStyle name="40% - akcent 2 3 3 2 2 3 2" xfId="11247"/>
    <cellStyle name="40% - akcent 2 3 3 2 2 3 2 2" xfId="11248"/>
    <cellStyle name="40% - akcent 2 3 3 2 2 3 2 3" xfId="11249"/>
    <cellStyle name="40% - akcent 2 3 3 2 2 3 3" xfId="11250"/>
    <cellStyle name="40% - akcent 2 3 3 2 2 3 4" xfId="11251"/>
    <cellStyle name="40% - akcent 2 3 3 2 2 4" xfId="11252"/>
    <cellStyle name="40% - akcent 2 3 3 2 2 4 2" xfId="11253"/>
    <cellStyle name="40% - akcent 2 3 3 2 2 4 2 2" xfId="11254"/>
    <cellStyle name="40% - akcent 2 3 3 2 2 4 2 3" xfId="11255"/>
    <cellStyle name="40% - akcent 2 3 3 2 2 4 3" xfId="11256"/>
    <cellStyle name="40% - akcent 2 3 3 2 2 4 4" xfId="11257"/>
    <cellStyle name="40% - akcent 2 3 3 2 2 5" xfId="11258"/>
    <cellStyle name="40% - akcent 2 3 3 2 2 5 2" xfId="11259"/>
    <cellStyle name="40% - akcent 2 3 3 2 2 5 3" xfId="11260"/>
    <cellStyle name="40% - akcent 2 3 3 2 2 6" xfId="11261"/>
    <cellStyle name="40% - akcent 2 3 3 2 2 7" xfId="11262"/>
    <cellStyle name="40% - akcent 2 3 3 2 3" xfId="11263"/>
    <cellStyle name="40% - akcent 2 3 3 2 3 2" xfId="11264"/>
    <cellStyle name="40% - akcent 2 3 3 2 3 2 2" xfId="11265"/>
    <cellStyle name="40% - akcent 2 3 3 2 3 2 2 2" xfId="11266"/>
    <cellStyle name="40% - akcent 2 3 3 2 3 2 2 3" xfId="11267"/>
    <cellStyle name="40% - akcent 2 3 3 2 3 2 3" xfId="11268"/>
    <cellStyle name="40% - akcent 2 3 3 2 3 2 4" xfId="11269"/>
    <cellStyle name="40% - akcent 2 3 3 2 3 3" xfId="11270"/>
    <cellStyle name="40% - akcent 2 3 3 2 3 3 2" xfId="11271"/>
    <cellStyle name="40% - akcent 2 3 3 2 3 3 2 2" xfId="11272"/>
    <cellStyle name="40% - akcent 2 3 3 2 3 3 2 3" xfId="11273"/>
    <cellStyle name="40% - akcent 2 3 3 2 3 3 3" xfId="11274"/>
    <cellStyle name="40% - akcent 2 3 3 2 3 3 4" xfId="11275"/>
    <cellStyle name="40% - akcent 2 3 3 2 3 4" xfId="11276"/>
    <cellStyle name="40% - akcent 2 3 3 2 3 4 2" xfId="11277"/>
    <cellStyle name="40% - akcent 2 3 3 2 3 4 2 2" xfId="11278"/>
    <cellStyle name="40% - akcent 2 3 3 2 3 4 2 3" xfId="11279"/>
    <cellStyle name="40% - akcent 2 3 3 2 3 4 3" xfId="11280"/>
    <cellStyle name="40% - akcent 2 3 3 2 3 4 4" xfId="11281"/>
    <cellStyle name="40% - akcent 2 3 3 2 3 5" xfId="11282"/>
    <cellStyle name="40% - akcent 2 3 3 2 3 5 2" xfId="11283"/>
    <cellStyle name="40% - akcent 2 3 3 2 3 5 3" xfId="11284"/>
    <cellStyle name="40% - akcent 2 3 3 2 3 6" xfId="11285"/>
    <cellStyle name="40% - akcent 2 3 3 2 3 7" xfId="11286"/>
    <cellStyle name="40% - akcent 2 3 3 2 4" xfId="11287"/>
    <cellStyle name="40% - akcent 2 3 3 2 4 2" xfId="11288"/>
    <cellStyle name="40% - akcent 2 3 3 2 4 2 2" xfId="11289"/>
    <cellStyle name="40% - akcent 2 3 3 2 4 2 2 2" xfId="11290"/>
    <cellStyle name="40% - akcent 2 3 3 2 4 2 2 3" xfId="11291"/>
    <cellStyle name="40% - akcent 2 3 3 2 4 2 3" xfId="11292"/>
    <cellStyle name="40% - akcent 2 3 3 2 4 2 4" xfId="11293"/>
    <cellStyle name="40% - akcent 2 3 3 2 4 3" xfId="11294"/>
    <cellStyle name="40% - akcent 2 3 3 2 4 3 2" xfId="11295"/>
    <cellStyle name="40% - akcent 2 3 3 2 4 3 3" xfId="11296"/>
    <cellStyle name="40% - akcent 2 3 3 2 4 4" xfId="11297"/>
    <cellStyle name="40% - akcent 2 3 3 2 4 5" xfId="11298"/>
    <cellStyle name="40% - akcent 2 3 3 2 5" xfId="11299"/>
    <cellStyle name="40% - akcent 2 3 3 2 5 2" xfId="11300"/>
    <cellStyle name="40% - akcent 2 3 3 2 5 2 2" xfId="11301"/>
    <cellStyle name="40% - akcent 2 3 3 2 5 2 3" xfId="11302"/>
    <cellStyle name="40% - akcent 2 3 3 2 5 3" xfId="11303"/>
    <cellStyle name="40% - akcent 2 3 3 2 5 4" xfId="11304"/>
    <cellStyle name="40% - akcent 2 3 3 2 6" xfId="11305"/>
    <cellStyle name="40% - akcent 2 3 3 2 6 2" xfId="11306"/>
    <cellStyle name="40% - akcent 2 3 3 2 6 2 2" xfId="11307"/>
    <cellStyle name="40% - akcent 2 3 3 2 6 2 3" xfId="11308"/>
    <cellStyle name="40% - akcent 2 3 3 2 6 3" xfId="11309"/>
    <cellStyle name="40% - akcent 2 3 3 2 6 4" xfId="11310"/>
    <cellStyle name="40% - akcent 2 3 3 2 7" xfId="11311"/>
    <cellStyle name="40% - akcent 2 3 3 2 7 2" xfId="11312"/>
    <cellStyle name="40% - akcent 2 3 3 2 7 2 2" xfId="11313"/>
    <cellStyle name="40% - akcent 2 3 3 2 7 2 3" xfId="11314"/>
    <cellStyle name="40% - akcent 2 3 3 2 7 3" xfId="11315"/>
    <cellStyle name="40% - akcent 2 3 3 2 7 4" xfId="11316"/>
    <cellStyle name="40% - akcent 2 3 3 2 8" xfId="11317"/>
    <cellStyle name="40% - akcent 2 3 3 2 8 2" xfId="11318"/>
    <cellStyle name="40% - akcent 2 3 3 2 8 3" xfId="11319"/>
    <cellStyle name="40% - akcent 2 3 3 2 9" xfId="11320"/>
    <cellStyle name="40% - akcent 2 3 3 3" xfId="11321"/>
    <cellStyle name="40% - akcent 2 3 3 3 2" xfId="11322"/>
    <cellStyle name="40% - akcent 2 3 3 3 2 2" xfId="11323"/>
    <cellStyle name="40% - akcent 2 3 3 3 2 2 2" xfId="11324"/>
    <cellStyle name="40% - akcent 2 3 3 3 2 2 3" xfId="11325"/>
    <cellStyle name="40% - akcent 2 3 3 3 2 3" xfId="11326"/>
    <cellStyle name="40% - akcent 2 3 3 3 2 4" xfId="11327"/>
    <cellStyle name="40% - akcent 2 3 3 3 3" xfId="11328"/>
    <cellStyle name="40% - akcent 2 3 3 3 3 2" xfId="11329"/>
    <cellStyle name="40% - akcent 2 3 3 3 3 2 2" xfId="11330"/>
    <cellStyle name="40% - akcent 2 3 3 3 3 2 3" xfId="11331"/>
    <cellStyle name="40% - akcent 2 3 3 3 3 3" xfId="11332"/>
    <cellStyle name="40% - akcent 2 3 3 3 3 4" xfId="11333"/>
    <cellStyle name="40% - akcent 2 3 3 3 4" xfId="11334"/>
    <cellStyle name="40% - akcent 2 3 3 3 4 2" xfId="11335"/>
    <cellStyle name="40% - akcent 2 3 3 3 4 2 2" xfId="11336"/>
    <cellStyle name="40% - akcent 2 3 3 3 4 2 3" xfId="11337"/>
    <cellStyle name="40% - akcent 2 3 3 3 4 3" xfId="11338"/>
    <cellStyle name="40% - akcent 2 3 3 3 4 4" xfId="11339"/>
    <cellStyle name="40% - akcent 2 3 3 3 5" xfId="11340"/>
    <cellStyle name="40% - akcent 2 3 3 3 5 2" xfId="11341"/>
    <cellStyle name="40% - akcent 2 3 3 3 5 3" xfId="11342"/>
    <cellStyle name="40% - akcent 2 3 3 3 6" xfId="11343"/>
    <cellStyle name="40% - akcent 2 3 3 3 7" xfId="11344"/>
    <cellStyle name="40% - akcent 2 3 3 4" xfId="11345"/>
    <cellStyle name="40% - akcent 2 3 3 4 2" xfId="11346"/>
    <cellStyle name="40% - akcent 2 3 3 4 2 2" xfId="11347"/>
    <cellStyle name="40% - akcent 2 3 3 4 2 2 2" xfId="11348"/>
    <cellStyle name="40% - akcent 2 3 3 4 2 2 3" xfId="11349"/>
    <cellStyle name="40% - akcent 2 3 3 4 2 3" xfId="11350"/>
    <cellStyle name="40% - akcent 2 3 3 4 2 4" xfId="11351"/>
    <cellStyle name="40% - akcent 2 3 3 4 3" xfId="11352"/>
    <cellStyle name="40% - akcent 2 3 3 4 3 2" xfId="11353"/>
    <cellStyle name="40% - akcent 2 3 3 4 3 2 2" xfId="11354"/>
    <cellStyle name="40% - akcent 2 3 3 4 3 2 3" xfId="11355"/>
    <cellStyle name="40% - akcent 2 3 3 4 3 3" xfId="11356"/>
    <cellStyle name="40% - akcent 2 3 3 4 3 4" xfId="11357"/>
    <cellStyle name="40% - akcent 2 3 3 4 4" xfId="11358"/>
    <cellStyle name="40% - akcent 2 3 3 4 4 2" xfId="11359"/>
    <cellStyle name="40% - akcent 2 3 3 4 4 2 2" xfId="11360"/>
    <cellStyle name="40% - akcent 2 3 3 4 4 2 3" xfId="11361"/>
    <cellStyle name="40% - akcent 2 3 3 4 4 3" xfId="11362"/>
    <cellStyle name="40% - akcent 2 3 3 4 4 4" xfId="11363"/>
    <cellStyle name="40% - akcent 2 3 3 4 5" xfId="11364"/>
    <cellStyle name="40% - akcent 2 3 3 4 5 2" xfId="11365"/>
    <cellStyle name="40% - akcent 2 3 3 4 5 3" xfId="11366"/>
    <cellStyle name="40% - akcent 2 3 3 4 6" xfId="11367"/>
    <cellStyle name="40% - akcent 2 3 3 4 7" xfId="11368"/>
    <cellStyle name="40% - akcent 2 3 3 5" xfId="11369"/>
    <cellStyle name="40% - akcent 2 3 3 5 2" xfId="11370"/>
    <cellStyle name="40% - akcent 2 3 3 5 2 2" xfId="11371"/>
    <cellStyle name="40% - akcent 2 3 3 5 2 2 2" xfId="11372"/>
    <cellStyle name="40% - akcent 2 3 3 5 2 2 3" xfId="11373"/>
    <cellStyle name="40% - akcent 2 3 3 5 2 3" xfId="11374"/>
    <cellStyle name="40% - akcent 2 3 3 5 2 4" xfId="11375"/>
    <cellStyle name="40% - akcent 2 3 3 5 3" xfId="11376"/>
    <cellStyle name="40% - akcent 2 3 3 5 3 2" xfId="11377"/>
    <cellStyle name="40% - akcent 2 3 3 5 3 3" xfId="11378"/>
    <cellStyle name="40% - akcent 2 3 3 5 4" xfId="11379"/>
    <cellStyle name="40% - akcent 2 3 3 5 5" xfId="11380"/>
    <cellStyle name="40% - akcent 2 3 3 6" xfId="11381"/>
    <cellStyle name="40% - akcent 2 3 3 6 2" xfId="11382"/>
    <cellStyle name="40% - akcent 2 3 3 6 2 2" xfId="11383"/>
    <cellStyle name="40% - akcent 2 3 3 6 2 3" xfId="11384"/>
    <cellStyle name="40% - akcent 2 3 3 6 3" xfId="11385"/>
    <cellStyle name="40% - akcent 2 3 3 6 4" xfId="11386"/>
    <cellStyle name="40% - akcent 2 3 3 7" xfId="11387"/>
    <cellStyle name="40% - akcent 2 3 3 7 2" xfId="11388"/>
    <cellStyle name="40% - akcent 2 3 3 7 2 2" xfId="11389"/>
    <cellStyle name="40% - akcent 2 3 3 7 2 3" xfId="11390"/>
    <cellStyle name="40% - akcent 2 3 3 7 3" xfId="11391"/>
    <cellStyle name="40% - akcent 2 3 3 7 4" xfId="11392"/>
    <cellStyle name="40% - akcent 2 3 3 8" xfId="11393"/>
    <cellStyle name="40% - akcent 2 3 3 8 2" xfId="11394"/>
    <cellStyle name="40% - akcent 2 3 3 8 2 2" xfId="11395"/>
    <cellStyle name="40% - akcent 2 3 3 8 2 3" xfId="11396"/>
    <cellStyle name="40% - akcent 2 3 3 8 3" xfId="11397"/>
    <cellStyle name="40% - akcent 2 3 3 8 4" xfId="11398"/>
    <cellStyle name="40% - akcent 2 3 3 9" xfId="11399"/>
    <cellStyle name="40% - akcent 2 3 3 9 2" xfId="11400"/>
    <cellStyle name="40% - akcent 2 3 3 9 3" xfId="11401"/>
    <cellStyle name="40% - akcent 2 3 4" xfId="11402"/>
    <cellStyle name="40% - akcent 2 3 4 10" xfId="11403"/>
    <cellStyle name="40% - akcent 2 3 4 2" xfId="11404"/>
    <cellStyle name="40% - akcent 2 3 4 2 2" xfId="11405"/>
    <cellStyle name="40% - akcent 2 3 4 2 2 2" xfId="11406"/>
    <cellStyle name="40% - akcent 2 3 4 2 2 2 2" xfId="11407"/>
    <cellStyle name="40% - akcent 2 3 4 2 2 2 3" xfId="11408"/>
    <cellStyle name="40% - akcent 2 3 4 2 2 3" xfId="11409"/>
    <cellStyle name="40% - akcent 2 3 4 2 2 4" xfId="11410"/>
    <cellStyle name="40% - akcent 2 3 4 2 3" xfId="11411"/>
    <cellStyle name="40% - akcent 2 3 4 2 3 2" xfId="11412"/>
    <cellStyle name="40% - akcent 2 3 4 2 3 2 2" xfId="11413"/>
    <cellStyle name="40% - akcent 2 3 4 2 3 2 3" xfId="11414"/>
    <cellStyle name="40% - akcent 2 3 4 2 3 3" xfId="11415"/>
    <cellStyle name="40% - akcent 2 3 4 2 3 4" xfId="11416"/>
    <cellStyle name="40% - akcent 2 3 4 2 4" xfId="11417"/>
    <cellStyle name="40% - akcent 2 3 4 2 4 2" xfId="11418"/>
    <cellStyle name="40% - akcent 2 3 4 2 4 2 2" xfId="11419"/>
    <cellStyle name="40% - akcent 2 3 4 2 4 2 3" xfId="11420"/>
    <cellStyle name="40% - akcent 2 3 4 2 4 3" xfId="11421"/>
    <cellStyle name="40% - akcent 2 3 4 2 4 4" xfId="11422"/>
    <cellStyle name="40% - akcent 2 3 4 2 5" xfId="11423"/>
    <cellStyle name="40% - akcent 2 3 4 2 5 2" xfId="11424"/>
    <cellStyle name="40% - akcent 2 3 4 2 5 3" xfId="11425"/>
    <cellStyle name="40% - akcent 2 3 4 2 6" xfId="11426"/>
    <cellStyle name="40% - akcent 2 3 4 2 7" xfId="11427"/>
    <cellStyle name="40% - akcent 2 3 4 3" xfId="11428"/>
    <cellStyle name="40% - akcent 2 3 4 3 2" xfId="11429"/>
    <cellStyle name="40% - akcent 2 3 4 3 2 2" xfId="11430"/>
    <cellStyle name="40% - akcent 2 3 4 3 2 2 2" xfId="11431"/>
    <cellStyle name="40% - akcent 2 3 4 3 2 2 3" xfId="11432"/>
    <cellStyle name="40% - akcent 2 3 4 3 2 3" xfId="11433"/>
    <cellStyle name="40% - akcent 2 3 4 3 2 4" xfId="11434"/>
    <cellStyle name="40% - akcent 2 3 4 3 3" xfId="11435"/>
    <cellStyle name="40% - akcent 2 3 4 3 3 2" xfId="11436"/>
    <cellStyle name="40% - akcent 2 3 4 3 3 2 2" xfId="11437"/>
    <cellStyle name="40% - akcent 2 3 4 3 3 2 3" xfId="11438"/>
    <cellStyle name="40% - akcent 2 3 4 3 3 3" xfId="11439"/>
    <cellStyle name="40% - akcent 2 3 4 3 3 4" xfId="11440"/>
    <cellStyle name="40% - akcent 2 3 4 3 4" xfId="11441"/>
    <cellStyle name="40% - akcent 2 3 4 3 4 2" xfId="11442"/>
    <cellStyle name="40% - akcent 2 3 4 3 4 2 2" xfId="11443"/>
    <cellStyle name="40% - akcent 2 3 4 3 4 2 3" xfId="11444"/>
    <cellStyle name="40% - akcent 2 3 4 3 4 3" xfId="11445"/>
    <cellStyle name="40% - akcent 2 3 4 3 4 4" xfId="11446"/>
    <cellStyle name="40% - akcent 2 3 4 3 5" xfId="11447"/>
    <cellStyle name="40% - akcent 2 3 4 3 5 2" xfId="11448"/>
    <cellStyle name="40% - akcent 2 3 4 3 5 3" xfId="11449"/>
    <cellStyle name="40% - akcent 2 3 4 3 6" xfId="11450"/>
    <cellStyle name="40% - akcent 2 3 4 3 7" xfId="11451"/>
    <cellStyle name="40% - akcent 2 3 4 4" xfId="11452"/>
    <cellStyle name="40% - akcent 2 3 4 4 2" xfId="11453"/>
    <cellStyle name="40% - akcent 2 3 4 4 2 2" xfId="11454"/>
    <cellStyle name="40% - akcent 2 3 4 4 2 2 2" xfId="11455"/>
    <cellStyle name="40% - akcent 2 3 4 4 2 2 3" xfId="11456"/>
    <cellStyle name="40% - akcent 2 3 4 4 2 3" xfId="11457"/>
    <cellStyle name="40% - akcent 2 3 4 4 2 4" xfId="11458"/>
    <cellStyle name="40% - akcent 2 3 4 4 3" xfId="11459"/>
    <cellStyle name="40% - akcent 2 3 4 4 3 2" xfId="11460"/>
    <cellStyle name="40% - akcent 2 3 4 4 3 3" xfId="11461"/>
    <cellStyle name="40% - akcent 2 3 4 4 4" xfId="11462"/>
    <cellStyle name="40% - akcent 2 3 4 4 5" xfId="11463"/>
    <cellStyle name="40% - akcent 2 3 4 5" xfId="11464"/>
    <cellStyle name="40% - akcent 2 3 4 5 2" xfId="11465"/>
    <cellStyle name="40% - akcent 2 3 4 5 2 2" xfId="11466"/>
    <cellStyle name="40% - akcent 2 3 4 5 2 3" xfId="11467"/>
    <cellStyle name="40% - akcent 2 3 4 5 3" xfId="11468"/>
    <cellStyle name="40% - akcent 2 3 4 5 4" xfId="11469"/>
    <cellStyle name="40% - akcent 2 3 4 6" xfId="11470"/>
    <cellStyle name="40% - akcent 2 3 4 6 2" xfId="11471"/>
    <cellStyle name="40% - akcent 2 3 4 6 2 2" xfId="11472"/>
    <cellStyle name="40% - akcent 2 3 4 6 2 3" xfId="11473"/>
    <cellStyle name="40% - akcent 2 3 4 6 3" xfId="11474"/>
    <cellStyle name="40% - akcent 2 3 4 6 4" xfId="11475"/>
    <cellStyle name="40% - akcent 2 3 4 7" xfId="11476"/>
    <cellStyle name="40% - akcent 2 3 4 7 2" xfId="11477"/>
    <cellStyle name="40% - akcent 2 3 4 7 2 2" xfId="11478"/>
    <cellStyle name="40% - akcent 2 3 4 7 2 3" xfId="11479"/>
    <cellStyle name="40% - akcent 2 3 4 7 3" xfId="11480"/>
    <cellStyle name="40% - akcent 2 3 4 7 4" xfId="11481"/>
    <cellStyle name="40% - akcent 2 3 4 8" xfId="11482"/>
    <cellStyle name="40% - akcent 2 3 4 8 2" xfId="11483"/>
    <cellStyle name="40% - akcent 2 3 4 8 3" xfId="11484"/>
    <cellStyle name="40% - akcent 2 3 4 9" xfId="11485"/>
    <cellStyle name="40% - akcent 2 3 5" xfId="11486"/>
    <cellStyle name="40% - akcent 2 3 5 2" xfId="11487"/>
    <cellStyle name="40% - akcent 2 3 5 2 2" xfId="11488"/>
    <cellStyle name="40% - akcent 2 3 5 2 2 2" xfId="11489"/>
    <cellStyle name="40% - akcent 2 3 5 2 2 2 2" xfId="11490"/>
    <cellStyle name="40% - akcent 2 3 5 2 2 2 3" xfId="11491"/>
    <cellStyle name="40% - akcent 2 3 5 2 2 3" xfId="11492"/>
    <cellStyle name="40% - akcent 2 3 5 2 2 4" xfId="11493"/>
    <cellStyle name="40% - akcent 2 3 5 2 3" xfId="11494"/>
    <cellStyle name="40% - akcent 2 3 5 2 3 2" xfId="11495"/>
    <cellStyle name="40% - akcent 2 3 5 2 3 2 2" xfId="11496"/>
    <cellStyle name="40% - akcent 2 3 5 2 3 2 3" xfId="11497"/>
    <cellStyle name="40% - akcent 2 3 5 2 3 3" xfId="11498"/>
    <cellStyle name="40% - akcent 2 3 5 2 3 4" xfId="11499"/>
    <cellStyle name="40% - akcent 2 3 5 2 4" xfId="11500"/>
    <cellStyle name="40% - akcent 2 3 5 2 4 2" xfId="11501"/>
    <cellStyle name="40% - akcent 2 3 5 2 4 2 2" xfId="11502"/>
    <cellStyle name="40% - akcent 2 3 5 2 4 2 3" xfId="11503"/>
    <cellStyle name="40% - akcent 2 3 5 2 4 3" xfId="11504"/>
    <cellStyle name="40% - akcent 2 3 5 2 4 4" xfId="11505"/>
    <cellStyle name="40% - akcent 2 3 5 2 5" xfId="11506"/>
    <cellStyle name="40% - akcent 2 3 5 2 5 2" xfId="11507"/>
    <cellStyle name="40% - akcent 2 3 5 2 5 3" xfId="11508"/>
    <cellStyle name="40% - akcent 2 3 5 2 6" xfId="11509"/>
    <cellStyle name="40% - akcent 2 3 5 2 7" xfId="11510"/>
    <cellStyle name="40% - akcent 2 3 5 3" xfId="11511"/>
    <cellStyle name="40% - akcent 2 3 5 3 2" xfId="11512"/>
    <cellStyle name="40% - akcent 2 3 5 3 2 2" xfId="11513"/>
    <cellStyle name="40% - akcent 2 3 5 3 2 2 2" xfId="11514"/>
    <cellStyle name="40% - akcent 2 3 5 3 2 2 3" xfId="11515"/>
    <cellStyle name="40% - akcent 2 3 5 3 2 3" xfId="11516"/>
    <cellStyle name="40% - akcent 2 3 5 3 2 4" xfId="11517"/>
    <cellStyle name="40% - akcent 2 3 5 3 3" xfId="11518"/>
    <cellStyle name="40% - akcent 2 3 5 3 3 2" xfId="11519"/>
    <cellStyle name="40% - akcent 2 3 5 3 3 2 2" xfId="11520"/>
    <cellStyle name="40% - akcent 2 3 5 3 3 2 3" xfId="11521"/>
    <cellStyle name="40% - akcent 2 3 5 3 3 3" xfId="11522"/>
    <cellStyle name="40% - akcent 2 3 5 3 3 4" xfId="11523"/>
    <cellStyle name="40% - akcent 2 3 5 3 4" xfId="11524"/>
    <cellStyle name="40% - akcent 2 3 5 3 4 2" xfId="11525"/>
    <cellStyle name="40% - akcent 2 3 5 3 4 2 2" xfId="11526"/>
    <cellStyle name="40% - akcent 2 3 5 3 4 2 3" xfId="11527"/>
    <cellStyle name="40% - akcent 2 3 5 3 4 3" xfId="11528"/>
    <cellStyle name="40% - akcent 2 3 5 3 4 4" xfId="11529"/>
    <cellStyle name="40% - akcent 2 3 5 3 5" xfId="11530"/>
    <cellStyle name="40% - akcent 2 3 5 3 5 2" xfId="11531"/>
    <cellStyle name="40% - akcent 2 3 5 3 5 3" xfId="11532"/>
    <cellStyle name="40% - akcent 2 3 5 3 6" xfId="11533"/>
    <cellStyle name="40% - akcent 2 3 5 3 7" xfId="11534"/>
    <cellStyle name="40% - akcent 2 3 5 4" xfId="11535"/>
    <cellStyle name="40% - akcent 2 3 5 4 2" xfId="11536"/>
    <cellStyle name="40% - akcent 2 3 5 4 2 2" xfId="11537"/>
    <cellStyle name="40% - akcent 2 3 5 4 2 3" xfId="11538"/>
    <cellStyle name="40% - akcent 2 3 5 4 3" xfId="11539"/>
    <cellStyle name="40% - akcent 2 3 5 4 4" xfId="11540"/>
    <cellStyle name="40% - akcent 2 3 5 5" xfId="11541"/>
    <cellStyle name="40% - akcent 2 3 5 5 2" xfId="11542"/>
    <cellStyle name="40% - akcent 2 3 5 5 2 2" xfId="11543"/>
    <cellStyle name="40% - akcent 2 3 5 5 2 3" xfId="11544"/>
    <cellStyle name="40% - akcent 2 3 5 5 3" xfId="11545"/>
    <cellStyle name="40% - akcent 2 3 5 5 4" xfId="11546"/>
    <cellStyle name="40% - akcent 2 3 5 6" xfId="11547"/>
    <cellStyle name="40% - akcent 2 3 5 6 2" xfId="11548"/>
    <cellStyle name="40% - akcent 2 3 5 6 2 2" xfId="11549"/>
    <cellStyle name="40% - akcent 2 3 5 6 2 3" xfId="11550"/>
    <cellStyle name="40% - akcent 2 3 5 6 3" xfId="11551"/>
    <cellStyle name="40% - akcent 2 3 5 6 4" xfId="11552"/>
    <cellStyle name="40% - akcent 2 3 5 7" xfId="11553"/>
    <cellStyle name="40% - akcent 2 3 5 7 2" xfId="11554"/>
    <cellStyle name="40% - akcent 2 3 5 7 3" xfId="11555"/>
    <cellStyle name="40% - akcent 2 3 5 8" xfId="11556"/>
    <cellStyle name="40% - akcent 2 3 5 9" xfId="11557"/>
    <cellStyle name="40% - akcent 2 3 6" xfId="11558"/>
    <cellStyle name="40% - akcent 2 3 6 2" xfId="11559"/>
    <cellStyle name="40% - akcent 2 3 6 2 2" xfId="11560"/>
    <cellStyle name="40% - akcent 2 3 6 2 2 2" xfId="11561"/>
    <cellStyle name="40% - akcent 2 3 6 2 2 2 2" xfId="11562"/>
    <cellStyle name="40% - akcent 2 3 6 2 2 2 3" xfId="11563"/>
    <cellStyle name="40% - akcent 2 3 6 2 2 3" xfId="11564"/>
    <cellStyle name="40% - akcent 2 3 6 2 2 4" xfId="11565"/>
    <cellStyle name="40% - akcent 2 3 6 2 3" xfId="11566"/>
    <cellStyle name="40% - akcent 2 3 6 2 3 2" xfId="11567"/>
    <cellStyle name="40% - akcent 2 3 6 2 3 2 2" xfId="11568"/>
    <cellStyle name="40% - akcent 2 3 6 2 3 2 3" xfId="11569"/>
    <cellStyle name="40% - akcent 2 3 6 2 3 3" xfId="11570"/>
    <cellStyle name="40% - akcent 2 3 6 2 3 4" xfId="11571"/>
    <cellStyle name="40% - akcent 2 3 6 2 4" xfId="11572"/>
    <cellStyle name="40% - akcent 2 3 6 2 4 2" xfId="11573"/>
    <cellStyle name="40% - akcent 2 3 6 2 4 2 2" xfId="11574"/>
    <cellStyle name="40% - akcent 2 3 6 2 4 2 3" xfId="11575"/>
    <cellStyle name="40% - akcent 2 3 6 2 4 3" xfId="11576"/>
    <cellStyle name="40% - akcent 2 3 6 2 4 4" xfId="11577"/>
    <cellStyle name="40% - akcent 2 3 6 2 5" xfId="11578"/>
    <cellStyle name="40% - akcent 2 3 6 2 5 2" xfId="11579"/>
    <cellStyle name="40% - akcent 2 3 6 2 5 3" xfId="11580"/>
    <cellStyle name="40% - akcent 2 3 6 2 6" xfId="11581"/>
    <cellStyle name="40% - akcent 2 3 6 2 7" xfId="11582"/>
    <cellStyle name="40% - akcent 2 3 6 3" xfId="11583"/>
    <cellStyle name="40% - akcent 2 3 6 3 2" xfId="11584"/>
    <cellStyle name="40% - akcent 2 3 6 3 2 2" xfId="11585"/>
    <cellStyle name="40% - akcent 2 3 6 3 2 2 2" xfId="11586"/>
    <cellStyle name="40% - akcent 2 3 6 3 2 2 3" xfId="11587"/>
    <cellStyle name="40% - akcent 2 3 6 3 2 3" xfId="11588"/>
    <cellStyle name="40% - akcent 2 3 6 3 2 4" xfId="11589"/>
    <cellStyle name="40% - akcent 2 3 6 3 3" xfId="11590"/>
    <cellStyle name="40% - akcent 2 3 6 3 3 2" xfId="11591"/>
    <cellStyle name="40% - akcent 2 3 6 3 3 2 2" xfId="11592"/>
    <cellStyle name="40% - akcent 2 3 6 3 3 2 3" xfId="11593"/>
    <cellStyle name="40% - akcent 2 3 6 3 3 3" xfId="11594"/>
    <cellStyle name="40% - akcent 2 3 6 3 3 4" xfId="11595"/>
    <cellStyle name="40% - akcent 2 3 6 3 4" xfId="11596"/>
    <cellStyle name="40% - akcent 2 3 6 3 4 2" xfId="11597"/>
    <cellStyle name="40% - akcent 2 3 6 3 4 2 2" xfId="11598"/>
    <cellStyle name="40% - akcent 2 3 6 3 4 2 3" xfId="11599"/>
    <cellStyle name="40% - akcent 2 3 6 3 4 3" xfId="11600"/>
    <cellStyle name="40% - akcent 2 3 6 3 4 4" xfId="11601"/>
    <cellStyle name="40% - akcent 2 3 6 3 5" xfId="11602"/>
    <cellStyle name="40% - akcent 2 3 6 3 5 2" xfId="11603"/>
    <cellStyle name="40% - akcent 2 3 6 3 5 3" xfId="11604"/>
    <cellStyle name="40% - akcent 2 3 6 3 6" xfId="11605"/>
    <cellStyle name="40% - akcent 2 3 6 3 7" xfId="11606"/>
    <cellStyle name="40% - akcent 2 3 6 4" xfId="11607"/>
    <cellStyle name="40% - akcent 2 3 6 4 2" xfId="11608"/>
    <cellStyle name="40% - akcent 2 3 6 4 2 2" xfId="11609"/>
    <cellStyle name="40% - akcent 2 3 6 4 2 3" xfId="11610"/>
    <cellStyle name="40% - akcent 2 3 6 4 3" xfId="11611"/>
    <cellStyle name="40% - akcent 2 3 6 4 4" xfId="11612"/>
    <cellStyle name="40% - akcent 2 3 6 5" xfId="11613"/>
    <cellStyle name="40% - akcent 2 3 6 5 2" xfId="11614"/>
    <cellStyle name="40% - akcent 2 3 6 5 2 2" xfId="11615"/>
    <cellStyle name="40% - akcent 2 3 6 5 2 3" xfId="11616"/>
    <cellStyle name="40% - akcent 2 3 6 5 3" xfId="11617"/>
    <cellStyle name="40% - akcent 2 3 6 5 4" xfId="11618"/>
    <cellStyle name="40% - akcent 2 3 6 6" xfId="11619"/>
    <cellStyle name="40% - akcent 2 3 6 6 2" xfId="11620"/>
    <cellStyle name="40% - akcent 2 3 6 6 2 2" xfId="11621"/>
    <cellStyle name="40% - akcent 2 3 6 6 2 3" xfId="11622"/>
    <cellStyle name="40% - akcent 2 3 6 6 3" xfId="11623"/>
    <cellStyle name="40% - akcent 2 3 6 6 4" xfId="11624"/>
    <cellStyle name="40% - akcent 2 3 6 7" xfId="11625"/>
    <cellStyle name="40% - akcent 2 3 6 7 2" xfId="11626"/>
    <cellStyle name="40% - akcent 2 3 6 7 3" xfId="11627"/>
    <cellStyle name="40% - akcent 2 3 6 8" xfId="11628"/>
    <cellStyle name="40% - akcent 2 3 6 9" xfId="11629"/>
    <cellStyle name="40% - akcent 2 3 7" xfId="11630"/>
    <cellStyle name="40% - akcent 2 3 7 2" xfId="11631"/>
    <cellStyle name="40% - akcent 2 3 7 2 2" xfId="11632"/>
    <cellStyle name="40% - akcent 2 3 7 2 2 2" xfId="11633"/>
    <cellStyle name="40% - akcent 2 3 7 2 2 2 2" xfId="11634"/>
    <cellStyle name="40% - akcent 2 3 7 2 2 2 3" xfId="11635"/>
    <cellStyle name="40% - akcent 2 3 7 2 2 3" xfId="11636"/>
    <cellStyle name="40% - akcent 2 3 7 2 2 4" xfId="11637"/>
    <cellStyle name="40% - akcent 2 3 7 2 3" xfId="11638"/>
    <cellStyle name="40% - akcent 2 3 7 2 3 2" xfId="11639"/>
    <cellStyle name="40% - akcent 2 3 7 2 3 2 2" xfId="11640"/>
    <cellStyle name="40% - akcent 2 3 7 2 3 2 3" xfId="11641"/>
    <cellStyle name="40% - akcent 2 3 7 2 3 3" xfId="11642"/>
    <cellStyle name="40% - akcent 2 3 7 2 3 4" xfId="11643"/>
    <cellStyle name="40% - akcent 2 3 7 2 4" xfId="11644"/>
    <cellStyle name="40% - akcent 2 3 7 2 4 2" xfId="11645"/>
    <cellStyle name="40% - akcent 2 3 7 2 4 2 2" xfId="11646"/>
    <cellStyle name="40% - akcent 2 3 7 2 4 2 3" xfId="11647"/>
    <cellStyle name="40% - akcent 2 3 7 2 4 3" xfId="11648"/>
    <cellStyle name="40% - akcent 2 3 7 2 4 4" xfId="11649"/>
    <cellStyle name="40% - akcent 2 3 7 2 5" xfId="11650"/>
    <cellStyle name="40% - akcent 2 3 7 2 5 2" xfId="11651"/>
    <cellStyle name="40% - akcent 2 3 7 2 5 3" xfId="11652"/>
    <cellStyle name="40% - akcent 2 3 7 2 6" xfId="11653"/>
    <cellStyle name="40% - akcent 2 3 7 2 7" xfId="11654"/>
    <cellStyle name="40% - akcent 2 3 7 3" xfId="11655"/>
    <cellStyle name="40% - akcent 2 3 7 3 2" xfId="11656"/>
    <cellStyle name="40% - akcent 2 3 7 3 2 2" xfId="11657"/>
    <cellStyle name="40% - akcent 2 3 7 3 2 3" xfId="11658"/>
    <cellStyle name="40% - akcent 2 3 7 3 3" xfId="11659"/>
    <cellStyle name="40% - akcent 2 3 7 3 4" xfId="11660"/>
    <cellStyle name="40% - akcent 2 3 7 4" xfId="11661"/>
    <cellStyle name="40% - akcent 2 3 7 4 2" xfId="11662"/>
    <cellStyle name="40% - akcent 2 3 7 4 2 2" xfId="11663"/>
    <cellStyle name="40% - akcent 2 3 7 4 2 3" xfId="11664"/>
    <cellStyle name="40% - akcent 2 3 7 4 3" xfId="11665"/>
    <cellStyle name="40% - akcent 2 3 7 4 4" xfId="11666"/>
    <cellStyle name="40% - akcent 2 3 7 5" xfId="11667"/>
    <cellStyle name="40% - akcent 2 3 7 5 2" xfId="11668"/>
    <cellStyle name="40% - akcent 2 3 7 5 2 2" xfId="11669"/>
    <cellStyle name="40% - akcent 2 3 7 5 2 3" xfId="11670"/>
    <cellStyle name="40% - akcent 2 3 7 5 3" xfId="11671"/>
    <cellStyle name="40% - akcent 2 3 7 5 4" xfId="11672"/>
    <cellStyle name="40% - akcent 2 3 7 6" xfId="11673"/>
    <cellStyle name="40% - akcent 2 3 7 6 2" xfId="11674"/>
    <cellStyle name="40% - akcent 2 3 7 6 3" xfId="11675"/>
    <cellStyle name="40% - akcent 2 3 7 7" xfId="11676"/>
    <cellStyle name="40% - akcent 2 3 7 8" xfId="11677"/>
    <cellStyle name="40% - akcent 2 3 8" xfId="11678"/>
    <cellStyle name="40% - akcent 2 3 8 2" xfId="11679"/>
    <cellStyle name="40% - akcent 2 3 8 2 2" xfId="11680"/>
    <cellStyle name="40% - akcent 2 3 8 2 2 2" xfId="11681"/>
    <cellStyle name="40% - akcent 2 3 8 2 2 2 2" xfId="11682"/>
    <cellStyle name="40% - akcent 2 3 8 2 2 2 3" xfId="11683"/>
    <cellStyle name="40% - akcent 2 3 8 2 2 3" xfId="11684"/>
    <cellStyle name="40% - akcent 2 3 8 2 2 4" xfId="11685"/>
    <cellStyle name="40% - akcent 2 3 8 2 3" xfId="11686"/>
    <cellStyle name="40% - akcent 2 3 8 2 3 2" xfId="11687"/>
    <cellStyle name="40% - akcent 2 3 8 2 3 2 2" xfId="11688"/>
    <cellStyle name="40% - akcent 2 3 8 2 3 2 3" xfId="11689"/>
    <cellStyle name="40% - akcent 2 3 8 2 3 3" xfId="11690"/>
    <cellStyle name="40% - akcent 2 3 8 2 3 4" xfId="11691"/>
    <cellStyle name="40% - akcent 2 3 8 2 4" xfId="11692"/>
    <cellStyle name="40% - akcent 2 3 8 2 4 2" xfId="11693"/>
    <cellStyle name="40% - akcent 2 3 8 2 4 2 2" xfId="11694"/>
    <cellStyle name="40% - akcent 2 3 8 2 4 2 3" xfId="11695"/>
    <cellStyle name="40% - akcent 2 3 8 2 4 3" xfId="11696"/>
    <cellStyle name="40% - akcent 2 3 8 2 4 4" xfId="11697"/>
    <cellStyle name="40% - akcent 2 3 8 2 5" xfId="11698"/>
    <cellStyle name="40% - akcent 2 3 8 2 5 2" xfId="11699"/>
    <cellStyle name="40% - akcent 2 3 8 2 5 3" xfId="11700"/>
    <cellStyle name="40% - akcent 2 3 8 2 6" xfId="11701"/>
    <cellStyle name="40% - akcent 2 3 8 2 7" xfId="11702"/>
    <cellStyle name="40% - akcent 2 3 8 3" xfId="11703"/>
    <cellStyle name="40% - akcent 2 3 8 3 2" xfId="11704"/>
    <cellStyle name="40% - akcent 2 3 8 3 2 2" xfId="11705"/>
    <cellStyle name="40% - akcent 2 3 8 3 2 3" xfId="11706"/>
    <cellStyle name="40% - akcent 2 3 8 3 3" xfId="11707"/>
    <cellStyle name="40% - akcent 2 3 8 3 4" xfId="11708"/>
    <cellStyle name="40% - akcent 2 3 8 4" xfId="11709"/>
    <cellStyle name="40% - akcent 2 3 8 4 2" xfId="11710"/>
    <cellStyle name="40% - akcent 2 3 8 4 2 2" xfId="11711"/>
    <cellStyle name="40% - akcent 2 3 8 4 2 3" xfId="11712"/>
    <cellStyle name="40% - akcent 2 3 8 4 3" xfId="11713"/>
    <cellStyle name="40% - akcent 2 3 8 4 4" xfId="11714"/>
    <cellStyle name="40% - akcent 2 3 8 5" xfId="11715"/>
    <cellStyle name="40% - akcent 2 3 8 5 2" xfId="11716"/>
    <cellStyle name="40% - akcent 2 3 8 5 2 2" xfId="11717"/>
    <cellStyle name="40% - akcent 2 3 8 5 2 3" xfId="11718"/>
    <cellStyle name="40% - akcent 2 3 8 5 3" xfId="11719"/>
    <cellStyle name="40% - akcent 2 3 8 5 4" xfId="11720"/>
    <cellStyle name="40% - akcent 2 3 8 6" xfId="11721"/>
    <cellStyle name="40% - akcent 2 3 8 6 2" xfId="11722"/>
    <cellStyle name="40% - akcent 2 3 8 6 3" xfId="11723"/>
    <cellStyle name="40% - akcent 2 3 8 7" xfId="11724"/>
    <cellStyle name="40% - akcent 2 3 8 8" xfId="11725"/>
    <cellStyle name="40% - akcent 2 3 9" xfId="11726"/>
    <cellStyle name="40% - akcent 2 3 9 2" xfId="11727"/>
    <cellStyle name="40% - akcent 2 3 9 2 2" xfId="11728"/>
    <cellStyle name="40% - akcent 2 3 9 2 2 2" xfId="11729"/>
    <cellStyle name="40% - akcent 2 3 9 2 2 3" xfId="11730"/>
    <cellStyle name="40% - akcent 2 3 9 2 3" xfId="11731"/>
    <cellStyle name="40% - akcent 2 3 9 2 4" xfId="11732"/>
    <cellStyle name="40% - akcent 2 3 9 3" xfId="11733"/>
    <cellStyle name="40% - akcent 2 3 9 3 2" xfId="11734"/>
    <cellStyle name="40% - akcent 2 3 9 3 2 2" xfId="11735"/>
    <cellStyle name="40% - akcent 2 3 9 3 2 3" xfId="11736"/>
    <cellStyle name="40% - akcent 2 3 9 3 3" xfId="11737"/>
    <cellStyle name="40% - akcent 2 3 9 3 4" xfId="11738"/>
    <cellStyle name="40% - akcent 2 3 9 4" xfId="11739"/>
    <cellStyle name="40% - akcent 2 3 9 4 2" xfId="11740"/>
    <cellStyle name="40% - akcent 2 3 9 4 2 2" xfId="11741"/>
    <cellStyle name="40% - akcent 2 3 9 4 2 3" xfId="11742"/>
    <cellStyle name="40% - akcent 2 3 9 4 3" xfId="11743"/>
    <cellStyle name="40% - akcent 2 3 9 4 4" xfId="11744"/>
    <cellStyle name="40% - akcent 2 3 9 5" xfId="11745"/>
    <cellStyle name="40% - akcent 2 3 9 5 2" xfId="11746"/>
    <cellStyle name="40% - akcent 2 3 9 5 3" xfId="11747"/>
    <cellStyle name="40% - akcent 2 3 9 6" xfId="11748"/>
    <cellStyle name="40% - akcent 2 3 9 7" xfId="11749"/>
    <cellStyle name="40% - akcent 2 4" xfId="11750"/>
    <cellStyle name="40% - akcent 2 5" xfId="11751"/>
    <cellStyle name="40% - akcent 2 6" xfId="11752"/>
    <cellStyle name="40% - akcent 3 2" xfId="11753"/>
    <cellStyle name="40% - akcent 3 2 2" xfId="11754"/>
    <cellStyle name="40% - akcent 3 2 3" xfId="11755"/>
    <cellStyle name="40% - akcent 3 2 4" xfId="11756"/>
    <cellStyle name="40% - akcent 3 2 5" xfId="22043"/>
    <cellStyle name="40% - akcent 3 3" xfId="11757"/>
    <cellStyle name="40% - akcent 3 3 10" xfId="11758"/>
    <cellStyle name="40% - akcent 3 3 10 2" xfId="11759"/>
    <cellStyle name="40% - akcent 3 3 10 2 2" xfId="11760"/>
    <cellStyle name="40% - akcent 3 3 10 2 2 2" xfId="11761"/>
    <cellStyle name="40% - akcent 3 3 10 2 2 3" xfId="11762"/>
    <cellStyle name="40% - akcent 3 3 10 2 3" xfId="11763"/>
    <cellStyle name="40% - akcent 3 3 10 2 4" xfId="11764"/>
    <cellStyle name="40% - akcent 3 3 10 3" xfId="11765"/>
    <cellStyle name="40% - akcent 3 3 10 3 2" xfId="11766"/>
    <cellStyle name="40% - akcent 3 3 10 3 3" xfId="11767"/>
    <cellStyle name="40% - akcent 3 3 10 4" xfId="11768"/>
    <cellStyle name="40% - akcent 3 3 10 5" xfId="11769"/>
    <cellStyle name="40% - akcent 3 3 11" xfId="11770"/>
    <cellStyle name="40% - akcent 3 3 11 2" xfId="11771"/>
    <cellStyle name="40% - akcent 3 3 11 2 2" xfId="11772"/>
    <cellStyle name="40% - akcent 3 3 11 2 3" xfId="11773"/>
    <cellStyle name="40% - akcent 3 3 11 3" xfId="11774"/>
    <cellStyle name="40% - akcent 3 3 11 4" xfId="11775"/>
    <cellStyle name="40% - akcent 3 3 12" xfId="11776"/>
    <cellStyle name="40% - akcent 3 3 12 2" xfId="11777"/>
    <cellStyle name="40% - akcent 3 3 12 2 2" xfId="11778"/>
    <cellStyle name="40% - akcent 3 3 12 2 3" xfId="11779"/>
    <cellStyle name="40% - akcent 3 3 12 3" xfId="11780"/>
    <cellStyle name="40% - akcent 3 3 12 4" xfId="11781"/>
    <cellStyle name="40% - akcent 3 3 13" xfId="11782"/>
    <cellStyle name="40% - akcent 3 3 13 2" xfId="11783"/>
    <cellStyle name="40% - akcent 3 3 13 2 2" xfId="11784"/>
    <cellStyle name="40% - akcent 3 3 13 2 3" xfId="11785"/>
    <cellStyle name="40% - akcent 3 3 13 3" xfId="11786"/>
    <cellStyle name="40% - akcent 3 3 13 4" xfId="11787"/>
    <cellStyle name="40% - akcent 3 3 14" xfId="11788"/>
    <cellStyle name="40% - akcent 3 3 14 2" xfId="11789"/>
    <cellStyle name="40% - akcent 3 3 14 3" xfId="11790"/>
    <cellStyle name="40% - akcent 3 3 15" xfId="11791"/>
    <cellStyle name="40% - akcent 3 3 15 2" xfId="11792"/>
    <cellStyle name="40% - akcent 3 3 15 3" xfId="11793"/>
    <cellStyle name="40% - akcent 3 3 16" xfId="11794"/>
    <cellStyle name="40% - akcent 3 3 17" xfId="11795"/>
    <cellStyle name="40% - akcent 3 3 18" xfId="11796"/>
    <cellStyle name="40% - akcent 3 3 19" xfId="22044"/>
    <cellStyle name="40% - akcent 3 3 2" xfId="11797"/>
    <cellStyle name="40% - akcent 3 3 2 10" xfId="11798"/>
    <cellStyle name="40% - akcent 3 3 2 10 2" xfId="11799"/>
    <cellStyle name="40% - akcent 3 3 2 10 2 2" xfId="11800"/>
    <cellStyle name="40% - akcent 3 3 2 10 2 3" xfId="11801"/>
    <cellStyle name="40% - akcent 3 3 2 10 3" xfId="11802"/>
    <cellStyle name="40% - akcent 3 3 2 10 4" xfId="11803"/>
    <cellStyle name="40% - akcent 3 3 2 11" xfId="11804"/>
    <cellStyle name="40% - akcent 3 3 2 11 2" xfId="11805"/>
    <cellStyle name="40% - akcent 3 3 2 11 3" xfId="11806"/>
    <cellStyle name="40% - akcent 3 3 2 12" xfId="11807"/>
    <cellStyle name="40% - akcent 3 3 2 12 2" xfId="11808"/>
    <cellStyle name="40% - akcent 3 3 2 12 3" xfId="11809"/>
    <cellStyle name="40% - akcent 3 3 2 13" xfId="11810"/>
    <cellStyle name="40% - akcent 3 3 2 14" xfId="11811"/>
    <cellStyle name="40% - akcent 3 3 2 15" xfId="11812"/>
    <cellStyle name="40% - akcent 3 3 2 2" xfId="11813"/>
    <cellStyle name="40% - akcent 3 3 2 2 10" xfId="11814"/>
    <cellStyle name="40% - akcent 3 3 2 2 11" xfId="11815"/>
    <cellStyle name="40% - akcent 3 3 2 2 2" xfId="11816"/>
    <cellStyle name="40% - akcent 3 3 2 2 2 2" xfId="11817"/>
    <cellStyle name="40% - akcent 3 3 2 2 2 2 2" xfId="11818"/>
    <cellStyle name="40% - akcent 3 3 2 2 2 2 2 2" xfId="11819"/>
    <cellStyle name="40% - akcent 3 3 2 2 2 2 2 2 2" xfId="11820"/>
    <cellStyle name="40% - akcent 3 3 2 2 2 2 2 2 3" xfId="11821"/>
    <cellStyle name="40% - akcent 3 3 2 2 2 2 2 3" xfId="11822"/>
    <cellStyle name="40% - akcent 3 3 2 2 2 2 2 4" xfId="11823"/>
    <cellStyle name="40% - akcent 3 3 2 2 2 2 3" xfId="11824"/>
    <cellStyle name="40% - akcent 3 3 2 2 2 2 3 2" xfId="11825"/>
    <cellStyle name="40% - akcent 3 3 2 2 2 2 3 2 2" xfId="11826"/>
    <cellStyle name="40% - akcent 3 3 2 2 2 2 3 2 3" xfId="11827"/>
    <cellStyle name="40% - akcent 3 3 2 2 2 2 3 3" xfId="11828"/>
    <cellStyle name="40% - akcent 3 3 2 2 2 2 3 4" xfId="11829"/>
    <cellStyle name="40% - akcent 3 3 2 2 2 2 4" xfId="11830"/>
    <cellStyle name="40% - akcent 3 3 2 2 2 2 4 2" xfId="11831"/>
    <cellStyle name="40% - akcent 3 3 2 2 2 2 4 2 2" xfId="11832"/>
    <cellStyle name="40% - akcent 3 3 2 2 2 2 4 2 3" xfId="11833"/>
    <cellStyle name="40% - akcent 3 3 2 2 2 2 4 3" xfId="11834"/>
    <cellStyle name="40% - akcent 3 3 2 2 2 2 4 4" xfId="11835"/>
    <cellStyle name="40% - akcent 3 3 2 2 2 2 5" xfId="11836"/>
    <cellStyle name="40% - akcent 3 3 2 2 2 2 5 2" xfId="11837"/>
    <cellStyle name="40% - akcent 3 3 2 2 2 2 5 3" xfId="11838"/>
    <cellStyle name="40% - akcent 3 3 2 2 2 2 6" xfId="11839"/>
    <cellStyle name="40% - akcent 3 3 2 2 2 2 7" xfId="11840"/>
    <cellStyle name="40% - akcent 3 3 2 2 2 3" xfId="11841"/>
    <cellStyle name="40% - akcent 3 3 2 2 2 3 2" xfId="11842"/>
    <cellStyle name="40% - akcent 3 3 2 2 2 3 2 2" xfId="11843"/>
    <cellStyle name="40% - akcent 3 3 2 2 2 3 2 2 2" xfId="11844"/>
    <cellStyle name="40% - akcent 3 3 2 2 2 3 2 2 3" xfId="11845"/>
    <cellStyle name="40% - akcent 3 3 2 2 2 3 2 3" xfId="11846"/>
    <cellStyle name="40% - akcent 3 3 2 2 2 3 2 4" xfId="11847"/>
    <cellStyle name="40% - akcent 3 3 2 2 2 3 3" xfId="11848"/>
    <cellStyle name="40% - akcent 3 3 2 2 2 3 3 2" xfId="11849"/>
    <cellStyle name="40% - akcent 3 3 2 2 2 3 3 2 2" xfId="11850"/>
    <cellStyle name="40% - akcent 3 3 2 2 2 3 3 2 3" xfId="11851"/>
    <cellStyle name="40% - akcent 3 3 2 2 2 3 3 3" xfId="11852"/>
    <cellStyle name="40% - akcent 3 3 2 2 2 3 3 4" xfId="11853"/>
    <cellStyle name="40% - akcent 3 3 2 2 2 3 4" xfId="11854"/>
    <cellStyle name="40% - akcent 3 3 2 2 2 3 4 2" xfId="11855"/>
    <cellStyle name="40% - akcent 3 3 2 2 2 3 4 2 2" xfId="11856"/>
    <cellStyle name="40% - akcent 3 3 2 2 2 3 4 2 3" xfId="11857"/>
    <cellStyle name="40% - akcent 3 3 2 2 2 3 4 3" xfId="11858"/>
    <cellStyle name="40% - akcent 3 3 2 2 2 3 4 4" xfId="11859"/>
    <cellStyle name="40% - akcent 3 3 2 2 2 3 5" xfId="11860"/>
    <cellStyle name="40% - akcent 3 3 2 2 2 3 5 2" xfId="11861"/>
    <cellStyle name="40% - akcent 3 3 2 2 2 3 5 3" xfId="11862"/>
    <cellStyle name="40% - akcent 3 3 2 2 2 3 6" xfId="11863"/>
    <cellStyle name="40% - akcent 3 3 2 2 2 3 7" xfId="11864"/>
    <cellStyle name="40% - akcent 3 3 2 2 2 4" xfId="11865"/>
    <cellStyle name="40% - akcent 3 3 2 2 2 4 2" xfId="11866"/>
    <cellStyle name="40% - akcent 3 3 2 2 2 4 2 2" xfId="11867"/>
    <cellStyle name="40% - akcent 3 3 2 2 2 4 2 3" xfId="11868"/>
    <cellStyle name="40% - akcent 3 3 2 2 2 4 3" xfId="11869"/>
    <cellStyle name="40% - akcent 3 3 2 2 2 4 4" xfId="11870"/>
    <cellStyle name="40% - akcent 3 3 2 2 2 5" xfId="11871"/>
    <cellStyle name="40% - akcent 3 3 2 2 2 5 2" xfId="11872"/>
    <cellStyle name="40% - akcent 3 3 2 2 2 5 2 2" xfId="11873"/>
    <cellStyle name="40% - akcent 3 3 2 2 2 5 2 3" xfId="11874"/>
    <cellStyle name="40% - akcent 3 3 2 2 2 5 3" xfId="11875"/>
    <cellStyle name="40% - akcent 3 3 2 2 2 5 4" xfId="11876"/>
    <cellStyle name="40% - akcent 3 3 2 2 2 6" xfId="11877"/>
    <cellStyle name="40% - akcent 3 3 2 2 2 6 2" xfId="11878"/>
    <cellStyle name="40% - akcent 3 3 2 2 2 6 2 2" xfId="11879"/>
    <cellStyle name="40% - akcent 3 3 2 2 2 6 2 3" xfId="11880"/>
    <cellStyle name="40% - akcent 3 3 2 2 2 6 3" xfId="11881"/>
    <cellStyle name="40% - akcent 3 3 2 2 2 6 4" xfId="11882"/>
    <cellStyle name="40% - akcent 3 3 2 2 2 7" xfId="11883"/>
    <cellStyle name="40% - akcent 3 3 2 2 2 7 2" xfId="11884"/>
    <cellStyle name="40% - akcent 3 3 2 2 2 7 3" xfId="11885"/>
    <cellStyle name="40% - akcent 3 3 2 2 2 8" xfId="11886"/>
    <cellStyle name="40% - akcent 3 3 2 2 2 9" xfId="11887"/>
    <cellStyle name="40% - akcent 3 3 2 2 3" xfId="11888"/>
    <cellStyle name="40% - akcent 3 3 2 2 3 2" xfId="11889"/>
    <cellStyle name="40% - akcent 3 3 2 2 3 2 2" xfId="11890"/>
    <cellStyle name="40% - akcent 3 3 2 2 3 2 2 2" xfId="11891"/>
    <cellStyle name="40% - akcent 3 3 2 2 3 2 2 3" xfId="11892"/>
    <cellStyle name="40% - akcent 3 3 2 2 3 2 3" xfId="11893"/>
    <cellStyle name="40% - akcent 3 3 2 2 3 2 4" xfId="11894"/>
    <cellStyle name="40% - akcent 3 3 2 2 3 3" xfId="11895"/>
    <cellStyle name="40% - akcent 3 3 2 2 3 3 2" xfId="11896"/>
    <cellStyle name="40% - akcent 3 3 2 2 3 3 2 2" xfId="11897"/>
    <cellStyle name="40% - akcent 3 3 2 2 3 3 2 3" xfId="11898"/>
    <cellStyle name="40% - akcent 3 3 2 2 3 3 3" xfId="11899"/>
    <cellStyle name="40% - akcent 3 3 2 2 3 3 4" xfId="11900"/>
    <cellStyle name="40% - akcent 3 3 2 2 3 4" xfId="11901"/>
    <cellStyle name="40% - akcent 3 3 2 2 3 4 2" xfId="11902"/>
    <cellStyle name="40% - akcent 3 3 2 2 3 4 2 2" xfId="11903"/>
    <cellStyle name="40% - akcent 3 3 2 2 3 4 2 3" xfId="11904"/>
    <cellStyle name="40% - akcent 3 3 2 2 3 4 3" xfId="11905"/>
    <cellStyle name="40% - akcent 3 3 2 2 3 4 4" xfId="11906"/>
    <cellStyle name="40% - akcent 3 3 2 2 3 5" xfId="11907"/>
    <cellStyle name="40% - akcent 3 3 2 2 3 5 2" xfId="11908"/>
    <cellStyle name="40% - akcent 3 3 2 2 3 5 3" xfId="11909"/>
    <cellStyle name="40% - akcent 3 3 2 2 3 6" xfId="11910"/>
    <cellStyle name="40% - akcent 3 3 2 2 3 7" xfId="11911"/>
    <cellStyle name="40% - akcent 3 3 2 2 4" xfId="11912"/>
    <cellStyle name="40% - akcent 3 3 2 2 4 2" xfId="11913"/>
    <cellStyle name="40% - akcent 3 3 2 2 4 2 2" xfId="11914"/>
    <cellStyle name="40% - akcent 3 3 2 2 4 2 2 2" xfId="11915"/>
    <cellStyle name="40% - akcent 3 3 2 2 4 2 2 3" xfId="11916"/>
    <cellStyle name="40% - akcent 3 3 2 2 4 2 3" xfId="11917"/>
    <cellStyle name="40% - akcent 3 3 2 2 4 2 4" xfId="11918"/>
    <cellStyle name="40% - akcent 3 3 2 2 4 3" xfId="11919"/>
    <cellStyle name="40% - akcent 3 3 2 2 4 3 2" xfId="11920"/>
    <cellStyle name="40% - akcent 3 3 2 2 4 3 2 2" xfId="11921"/>
    <cellStyle name="40% - akcent 3 3 2 2 4 3 2 3" xfId="11922"/>
    <cellStyle name="40% - akcent 3 3 2 2 4 3 3" xfId="11923"/>
    <cellStyle name="40% - akcent 3 3 2 2 4 3 4" xfId="11924"/>
    <cellStyle name="40% - akcent 3 3 2 2 4 4" xfId="11925"/>
    <cellStyle name="40% - akcent 3 3 2 2 4 4 2" xfId="11926"/>
    <cellStyle name="40% - akcent 3 3 2 2 4 4 2 2" xfId="11927"/>
    <cellStyle name="40% - akcent 3 3 2 2 4 4 2 3" xfId="11928"/>
    <cellStyle name="40% - akcent 3 3 2 2 4 4 3" xfId="11929"/>
    <cellStyle name="40% - akcent 3 3 2 2 4 4 4" xfId="11930"/>
    <cellStyle name="40% - akcent 3 3 2 2 4 5" xfId="11931"/>
    <cellStyle name="40% - akcent 3 3 2 2 4 5 2" xfId="11932"/>
    <cellStyle name="40% - akcent 3 3 2 2 4 5 3" xfId="11933"/>
    <cellStyle name="40% - akcent 3 3 2 2 4 6" xfId="11934"/>
    <cellStyle name="40% - akcent 3 3 2 2 4 7" xfId="11935"/>
    <cellStyle name="40% - akcent 3 3 2 2 5" xfId="11936"/>
    <cellStyle name="40% - akcent 3 3 2 2 5 2" xfId="11937"/>
    <cellStyle name="40% - akcent 3 3 2 2 5 2 2" xfId="11938"/>
    <cellStyle name="40% - akcent 3 3 2 2 5 2 2 2" xfId="11939"/>
    <cellStyle name="40% - akcent 3 3 2 2 5 2 2 3" xfId="11940"/>
    <cellStyle name="40% - akcent 3 3 2 2 5 2 3" xfId="11941"/>
    <cellStyle name="40% - akcent 3 3 2 2 5 2 4" xfId="11942"/>
    <cellStyle name="40% - akcent 3 3 2 2 5 3" xfId="11943"/>
    <cellStyle name="40% - akcent 3 3 2 2 5 3 2" xfId="11944"/>
    <cellStyle name="40% - akcent 3 3 2 2 5 3 3" xfId="11945"/>
    <cellStyle name="40% - akcent 3 3 2 2 5 4" xfId="11946"/>
    <cellStyle name="40% - akcent 3 3 2 2 5 5" xfId="11947"/>
    <cellStyle name="40% - akcent 3 3 2 2 6" xfId="11948"/>
    <cellStyle name="40% - akcent 3 3 2 2 6 2" xfId="11949"/>
    <cellStyle name="40% - akcent 3 3 2 2 6 2 2" xfId="11950"/>
    <cellStyle name="40% - akcent 3 3 2 2 6 2 3" xfId="11951"/>
    <cellStyle name="40% - akcent 3 3 2 2 6 3" xfId="11952"/>
    <cellStyle name="40% - akcent 3 3 2 2 6 4" xfId="11953"/>
    <cellStyle name="40% - akcent 3 3 2 2 7" xfId="11954"/>
    <cellStyle name="40% - akcent 3 3 2 2 7 2" xfId="11955"/>
    <cellStyle name="40% - akcent 3 3 2 2 7 2 2" xfId="11956"/>
    <cellStyle name="40% - akcent 3 3 2 2 7 2 3" xfId="11957"/>
    <cellStyle name="40% - akcent 3 3 2 2 7 3" xfId="11958"/>
    <cellStyle name="40% - akcent 3 3 2 2 7 4" xfId="11959"/>
    <cellStyle name="40% - akcent 3 3 2 2 8" xfId="11960"/>
    <cellStyle name="40% - akcent 3 3 2 2 8 2" xfId="11961"/>
    <cellStyle name="40% - akcent 3 3 2 2 8 2 2" xfId="11962"/>
    <cellStyle name="40% - akcent 3 3 2 2 8 2 3" xfId="11963"/>
    <cellStyle name="40% - akcent 3 3 2 2 8 3" xfId="11964"/>
    <cellStyle name="40% - akcent 3 3 2 2 8 4" xfId="11965"/>
    <cellStyle name="40% - akcent 3 3 2 2 9" xfId="11966"/>
    <cellStyle name="40% - akcent 3 3 2 2 9 2" xfId="11967"/>
    <cellStyle name="40% - akcent 3 3 2 2 9 3" xfId="11968"/>
    <cellStyle name="40% - akcent 3 3 2 3" xfId="11969"/>
    <cellStyle name="40% - akcent 3 3 2 3 10" xfId="11970"/>
    <cellStyle name="40% - akcent 3 3 2 3 2" xfId="11971"/>
    <cellStyle name="40% - akcent 3 3 2 3 2 2" xfId="11972"/>
    <cellStyle name="40% - akcent 3 3 2 3 2 2 2" xfId="11973"/>
    <cellStyle name="40% - akcent 3 3 2 3 2 2 2 2" xfId="11974"/>
    <cellStyle name="40% - akcent 3 3 2 3 2 2 2 3" xfId="11975"/>
    <cellStyle name="40% - akcent 3 3 2 3 2 2 3" xfId="11976"/>
    <cellStyle name="40% - akcent 3 3 2 3 2 2 4" xfId="11977"/>
    <cellStyle name="40% - akcent 3 3 2 3 2 3" xfId="11978"/>
    <cellStyle name="40% - akcent 3 3 2 3 2 3 2" xfId="11979"/>
    <cellStyle name="40% - akcent 3 3 2 3 2 3 2 2" xfId="11980"/>
    <cellStyle name="40% - akcent 3 3 2 3 2 3 2 3" xfId="11981"/>
    <cellStyle name="40% - akcent 3 3 2 3 2 3 3" xfId="11982"/>
    <cellStyle name="40% - akcent 3 3 2 3 2 3 4" xfId="11983"/>
    <cellStyle name="40% - akcent 3 3 2 3 2 4" xfId="11984"/>
    <cellStyle name="40% - akcent 3 3 2 3 2 4 2" xfId="11985"/>
    <cellStyle name="40% - akcent 3 3 2 3 2 4 2 2" xfId="11986"/>
    <cellStyle name="40% - akcent 3 3 2 3 2 4 2 3" xfId="11987"/>
    <cellStyle name="40% - akcent 3 3 2 3 2 4 3" xfId="11988"/>
    <cellStyle name="40% - akcent 3 3 2 3 2 4 4" xfId="11989"/>
    <cellStyle name="40% - akcent 3 3 2 3 2 5" xfId="11990"/>
    <cellStyle name="40% - akcent 3 3 2 3 2 5 2" xfId="11991"/>
    <cellStyle name="40% - akcent 3 3 2 3 2 5 3" xfId="11992"/>
    <cellStyle name="40% - akcent 3 3 2 3 2 6" xfId="11993"/>
    <cellStyle name="40% - akcent 3 3 2 3 2 7" xfId="11994"/>
    <cellStyle name="40% - akcent 3 3 2 3 3" xfId="11995"/>
    <cellStyle name="40% - akcent 3 3 2 3 3 2" xfId="11996"/>
    <cellStyle name="40% - akcent 3 3 2 3 3 2 2" xfId="11997"/>
    <cellStyle name="40% - akcent 3 3 2 3 3 2 2 2" xfId="11998"/>
    <cellStyle name="40% - akcent 3 3 2 3 3 2 2 3" xfId="11999"/>
    <cellStyle name="40% - akcent 3 3 2 3 3 2 3" xfId="12000"/>
    <cellStyle name="40% - akcent 3 3 2 3 3 2 4" xfId="12001"/>
    <cellStyle name="40% - akcent 3 3 2 3 3 3" xfId="12002"/>
    <cellStyle name="40% - akcent 3 3 2 3 3 3 2" xfId="12003"/>
    <cellStyle name="40% - akcent 3 3 2 3 3 3 2 2" xfId="12004"/>
    <cellStyle name="40% - akcent 3 3 2 3 3 3 2 3" xfId="12005"/>
    <cellStyle name="40% - akcent 3 3 2 3 3 3 3" xfId="12006"/>
    <cellStyle name="40% - akcent 3 3 2 3 3 3 4" xfId="12007"/>
    <cellStyle name="40% - akcent 3 3 2 3 3 4" xfId="12008"/>
    <cellStyle name="40% - akcent 3 3 2 3 3 4 2" xfId="12009"/>
    <cellStyle name="40% - akcent 3 3 2 3 3 4 2 2" xfId="12010"/>
    <cellStyle name="40% - akcent 3 3 2 3 3 4 2 3" xfId="12011"/>
    <cellStyle name="40% - akcent 3 3 2 3 3 4 3" xfId="12012"/>
    <cellStyle name="40% - akcent 3 3 2 3 3 4 4" xfId="12013"/>
    <cellStyle name="40% - akcent 3 3 2 3 3 5" xfId="12014"/>
    <cellStyle name="40% - akcent 3 3 2 3 3 5 2" xfId="12015"/>
    <cellStyle name="40% - akcent 3 3 2 3 3 5 3" xfId="12016"/>
    <cellStyle name="40% - akcent 3 3 2 3 3 6" xfId="12017"/>
    <cellStyle name="40% - akcent 3 3 2 3 3 7" xfId="12018"/>
    <cellStyle name="40% - akcent 3 3 2 3 4" xfId="12019"/>
    <cellStyle name="40% - akcent 3 3 2 3 4 2" xfId="12020"/>
    <cellStyle name="40% - akcent 3 3 2 3 4 2 2" xfId="12021"/>
    <cellStyle name="40% - akcent 3 3 2 3 4 2 2 2" xfId="12022"/>
    <cellStyle name="40% - akcent 3 3 2 3 4 2 2 3" xfId="12023"/>
    <cellStyle name="40% - akcent 3 3 2 3 4 2 3" xfId="12024"/>
    <cellStyle name="40% - akcent 3 3 2 3 4 2 4" xfId="12025"/>
    <cellStyle name="40% - akcent 3 3 2 3 4 3" xfId="12026"/>
    <cellStyle name="40% - akcent 3 3 2 3 4 3 2" xfId="12027"/>
    <cellStyle name="40% - akcent 3 3 2 3 4 3 3" xfId="12028"/>
    <cellStyle name="40% - akcent 3 3 2 3 4 4" xfId="12029"/>
    <cellStyle name="40% - akcent 3 3 2 3 4 5" xfId="12030"/>
    <cellStyle name="40% - akcent 3 3 2 3 5" xfId="12031"/>
    <cellStyle name="40% - akcent 3 3 2 3 5 2" xfId="12032"/>
    <cellStyle name="40% - akcent 3 3 2 3 5 2 2" xfId="12033"/>
    <cellStyle name="40% - akcent 3 3 2 3 5 2 3" xfId="12034"/>
    <cellStyle name="40% - akcent 3 3 2 3 5 3" xfId="12035"/>
    <cellStyle name="40% - akcent 3 3 2 3 5 4" xfId="12036"/>
    <cellStyle name="40% - akcent 3 3 2 3 6" xfId="12037"/>
    <cellStyle name="40% - akcent 3 3 2 3 6 2" xfId="12038"/>
    <cellStyle name="40% - akcent 3 3 2 3 6 2 2" xfId="12039"/>
    <cellStyle name="40% - akcent 3 3 2 3 6 2 3" xfId="12040"/>
    <cellStyle name="40% - akcent 3 3 2 3 6 3" xfId="12041"/>
    <cellStyle name="40% - akcent 3 3 2 3 6 4" xfId="12042"/>
    <cellStyle name="40% - akcent 3 3 2 3 7" xfId="12043"/>
    <cellStyle name="40% - akcent 3 3 2 3 7 2" xfId="12044"/>
    <cellStyle name="40% - akcent 3 3 2 3 7 2 2" xfId="12045"/>
    <cellStyle name="40% - akcent 3 3 2 3 7 2 3" xfId="12046"/>
    <cellStyle name="40% - akcent 3 3 2 3 7 3" xfId="12047"/>
    <cellStyle name="40% - akcent 3 3 2 3 7 4" xfId="12048"/>
    <cellStyle name="40% - akcent 3 3 2 3 8" xfId="12049"/>
    <cellStyle name="40% - akcent 3 3 2 3 8 2" xfId="12050"/>
    <cellStyle name="40% - akcent 3 3 2 3 8 3" xfId="12051"/>
    <cellStyle name="40% - akcent 3 3 2 3 9" xfId="12052"/>
    <cellStyle name="40% - akcent 3 3 2 4" xfId="12053"/>
    <cellStyle name="40% - akcent 3 3 2 4 2" xfId="12054"/>
    <cellStyle name="40% - akcent 3 3 2 4 2 2" xfId="12055"/>
    <cellStyle name="40% - akcent 3 3 2 4 2 2 2" xfId="12056"/>
    <cellStyle name="40% - akcent 3 3 2 4 2 2 2 2" xfId="12057"/>
    <cellStyle name="40% - akcent 3 3 2 4 2 2 2 3" xfId="12058"/>
    <cellStyle name="40% - akcent 3 3 2 4 2 2 3" xfId="12059"/>
    <cellStyle name="40% - akcent 3 3 2 4 2 2 4" xfId="12060"/>
    <cellStyle name="40% - akcent 3 3 2 4 2 3" xfId="12061"/>
    <cellStyle name="40% - akcent 3 3 2 4 2 3 2" xfId="12062"/>
    <cellStyle name="40% - akcent 3 3 2 4 2 3 2 2" xfId="12063"/>
    <cellStyle name="40% - akcent 3 3 2 4 2 3 2 3" xfId="12064"/>
    <cellStyle name="40% - akcent 3 3 2 4 2 3 3" xfId="12065"/>
    <cellStyle name="40% - akcent 3 3 2 4 2 3 4" xfId="12066"/>
    <cellStyle name="40% - akcent 3 3 2 4 2 4" xfId="12067"/>
    <cellStyle name="40% - akcent 3 3 2 4 2 4 2" xfId="12068"/>
    <cellStyle name="40% - akcent 3 3 2 4 2 4 2 2" xfId="12069"/>
    <cellStyle name="40% - akcent 3 3 2 4 2 4 2 3" xfId="12070"/>
    <cellStyle name="40% - akcent 3 3 2 4 2 4 3" xfId="12071"/>
    <cellStyle name="40% - akcent 3 3 2 4 2 4 4" xfId="12072"/>
    <cellStyle name="40% - akcent 3 3 2 4 2 5" xfId="12073"/>
    <cellStyle name="40% - akcent 3 3 2 4 2 5 2" xfId="12074"/>
    <cellStyle name="40% - akcent 3 3 2 4 2 5 3" xfId="12075"/>
    <cellStyle name="40% - akcent 3 3 2 4 2 6" xfId="12076"/>
    <cellStyle name="40% - akcent 3 3 2 4 2 7" xfId="12077"/>
    <cellStyle name="40% - akcent 3 3 2 4 3" xfId="12078"/>
    <cellStyle name="40% - akcent 3 3 2 4 3 2" xfId="12079"/>
    <cellStyle name="40% - akcent 3 3 2 4 3 2 2" xfId="12080"/>
    <cellStyle name="40% - akcent 3 3 2 4 3 2 2 2" xfId="12081"/>
    <cellStyle name="40% - akcent 3 3 2 4 3 2 2 3" xfId="12082"/>
    <cellStyle name="40% - akcent 3 3 2 4 3 2 3" xfId="12083"/>
    <cellStyle name="40% - akcent 3 3 2 4 3 2 4" xfId="12084"/>
    <cellStyle name="40% - akcent 3 3 2 4 3 3" xfId="12085"/>
    <cellStyle name="40% - akcent 3 3 2 4 3 3 2" xfId="12086"/>
    <cellStyle name="40% - akcent 3 3 2 4 3 3 2 2" xfId="12087"/>
    <cellStyle name="40% - akcent 3 3 2 4 3 3 2 3" xfId="12088"/>
    <cellStyle name="40% - akcent 3 3 2 4 3 3 3" xfId="12089"/>
    <cellStyle name="40% - akcent 3 3 2 4 3 3 4" xfId="12090"/>
    <cellStyle name="40% - akcent 3 3 2 4 3 4" xfId="12091"/>
    <cellStyle name="40% - akcent 3 3 2 4 3 4 2" xfId="12092"/>
    <cellStyle name="40% - akcent 3 3 2 4 3 4 2 2" xfId="12093"/>
    <cellStyle name="40% - akcent 3 3 2 4 3 4 2 3" xfId="12094"/>
    <cellStyle name="40% - akcent 3 3 2 4 3 4 3" xfId="12095"/>
    <cellStyle name="40% - akcent 3 3 2 4 3 4 4" xfId="12096"/>
    <cellStyle name="40% - akcent 3 3 2 4 3 5" xfId="12097"/>
    <cellStyle name="40% - akcent 3 3 2 4 3 5 2" xfId="12098"/>
    <cellStyle name="40% - akcent 3 3 2 4 3 5 3" xfId="12099"/>
    <cellStyle name="40% - akcent 3 3 2 4 3 6" xfId="12100"/>
    <cellStyle name="40% - akcent 3 3 2 4 3 7" xfId="12101"/>
    <cellStyle name="40% - akcent 3 3 2 4 4" xfId="12102"/>
    <cellStyle name="40% - akcent 3 3 2 4 4 2" xfId="12103"/>
    <cellStyle name="40% - akcent 3 3 2 4 4 2 2" xfId="12104"/>
    <cellStyle name="40% - akcent 3 3 2 4 4 2 3" xfId="12105"/>
    <cellStyle name="40% - akcent 3 3 2 4 4 3" xfId="12106"/>
    <cellStyle name="40% - akcent 3 3 2 4 4 4" xfId="12107"/>
    <cellStyle name="40% - akcent 3 3 2 4 5" xfId="12108"/>
    <cellStyle name="40% - akcent 3 3 2 4 5 2" xfId="12109"/>
    <cellStyle name="40% - akcent 3 3 2 4 5 2 2" xfId="12110"/>
    <cellStyle name="40% - akcent 3 3 2 4 5 2 3" xfId="12111"/>
    <cellStyle name="40% - akcent 3 3 2 4 5 3" xfId="12112"/>
    <cellStyle name="40% - akcent 3 3 2 4 5 4" xfId="12113"/>
    <cellStyle name="40% - akcent 3 3 2 4 6" xfId="12114"/>
    <cellStyle name="40% - akcent 3 3 2 4 6 2" xfId="12115"/>
    <cellStyle name="40% - akcent 3 3 2 4 6 2 2" xfId="12116"/>
    <cellStyle name="40% - akcent 3 3 2 4 6 2 3" xfId="12117"/>
    <cellStyle name="40% - akcent 3 3 2 4 6 3" xfId="12118"/>
    <cellStyle name="40% - akcent 3 3 2 4 6 4" xfId="12119"/>
    <cellStyle name="40% - akcent 3 3 2 4 7" xfId="12120"/>
    <cellStyle name="40% - akcent 3 3 2 4 7 2" xfId="12121"/>
    <cellStyle name="40% - akcent 3 3 2 4 7 3" xfId="12122"/>
    <cellStyle name="40% - akcent 3 3 2 4 8" xfId="12123"/>
    <cellStyle name="40% - akcent 3 3 2 4 9" xfId="12124"/>
    <cellStyle name="40% - akcent 3 3 2 5" xfId="12125"/>
    <cellStyle name="40% - akcent 3 3 2 5 2" xfId="12126"/>
    <cellStyle name="40% - akcent 3 3 2 5 2 2" xfId="12127"/>
    <cellStyle name="40% - akcent 3 3 2 5 2 2 2" xfId="12128"/>
    <cellStyle name="40% - akcent 3 3 2 5 2 2 3" xfId="12129"/>
    <cellStyle name="40% - akcent 3 3 2 5 2 3" xfId="12130"/>
    <cellStyle name="40% - akcent 3 3 2 5 2 4" xfId="12131"/>
    <cellStyle name="40% - akcent 3 3 2 5 3" xfId="12132"/>
    <cellStyle name="40% - akcent 3 3 2 5 3 2" xfId="12133"/>
    <cellStyle name="40% - akcent 3 3 2 5 3 2 2" xfId="12134"/>
    <cellStyle name="40% - akcent 3 3 2 5 3 2 3" xfId="12135"/>
    <cellStyle name="40% - akcent 3 3 2 5 3 3" xfId="12136"/>
    <cellStyle name="40% - akcent 3 3 2 5 3 4" xfId="12137"/>
    <cellStyle name="40% - akcent 3 3 2 5 4" xfId="12138"/>
    <cellStyle name="40% - akcent 3 3 2 5 4 2" xfId="12139"/>
    <cellStyle name="40% - akcent 3 3 2 5 4 2 2" xfId="12140"/>
    <cellStyle name="40% - akcent 3 3 2 5 4 2 3" xfId="12141"/>
    <cellStyle name="40% - akcent 3 3 2 5 4 3" xfId="12142"/>
    <cellStyle name="40% - akcent 3 3 2 5 4 4" xfId="12143"/>
    <cellStyle name="40% - akcent 3 3 2 5 5" xfId="12144"/>
    <cellStyle name="40% - akcent 3 3 2 5 5 2" xfId="12145"/>
    <cellStyle name="40% - akcent 3 3 2 5 5 3" xfId="12146"/>
    <cellStyle name="40% - akcent 3 3 2 5 6" xfId="12147"/>
    <cellStyle name="40% - akcent 3 3 2 5 7" xfId="12148"/>
    <cellStyle name="40% - akcent 3 3 2 6" xfId="12149"/>
    <cellStyle name="40% - akcent 3 3 2 6 2" xfId="12150"/>
    <cellStyle name="40% - akcent 3 3 2 6 2 2" xfId="12151"/>
    <cellStyle name="40% - akcent 3 3 2 6 2 2 2" xfId="12152"/>
    <cellStyle name="40% - akcent 3 3 2 6 2 2 3" xfId="12153"/>
    <cellStyle name="40% - akcent 3 3 2 6 2 3" xfId="12154"/>
    <cellStyle name="40% - akcent 3 3 2 6 2 4" xfId="12155"/>
    <cellStyle name="40% - akcent 3 3 2 6 3" xfId="12156"/>
    <cellStyle name="40% - akcent 3 3 2 6 3 2" xfId="12157"/>
    <cellStyle name="40% - akcent 3 3 2 6 3 2 2" xfId="12158"/>
    <cellStyle name="40% - akcent 3 3 2 6 3 2 3" xfId="12159"/>
    <cellStyle name="40% - akcent 3 3 2 6 3 3" xfId="12160"/>
    <cellStyle name="40% - akcent 3 3 2 6 3 4" xfId="12161"/>
    <cellStyle name="40% - akcent 3 3 2 6 4" xfId="12162"/>
    <cellStyle name="40% - akcent 3 3 2 6 4 2" xfId="12163"/>
    <cellStyle name="40% - akcent 3 3 2 6 4 2 2" xfId="12164"/>
    <cellStyle name="40% - akcent 3 3 2 6 4 2 3" xfId="12165"/>
    <cellStyle name="40% - akcent 3 3 2 6 4 3" xfId="12166"/>
    <cellStyle name="40% - akcent 3 3 2 6 4 4" xfId="12167"/>
    <cellStyle name="40% - akcent 3 3 2 6 5" xfId="12168"/>
    <cellStyle name="40% - akcent 3 3 2 6 5 2" xfId="12169"/>
    <cellStyle name="40% - akcent 3 3 2 6 5 3" xfId="12170"/>
    <cellStyle name="40% - akcent 3 3 2 6 6" xfId="12171"/>
    <cellStyle name="40% - akcent 3 3 2 6 7" xfId="12172"/>
    <cellStyle name="40% - akcent 3 3 2 7" xfId="12173"/>
    <cellStyle name="40% - akcent 3 3 2 7 2" xfId="12174"/>
    <cellStyle name="40% - akcent 3 3 2 7 2 2" xfId="12175"/>
    <cellStyle name="40% - akcent 3 3 2 7 2 2 2" xfId="12176"/>
    <cellStyle name="40% - akcent 3 3 2 7 2 2 3" xfId="12177"/>
    <cellStyle name="40% - akcent 3 3 2 7 2 3" xfId="12178"/>
    <cellStyle name="40% - akcent 3 3 2 7 2 4" xfId="12179"/>
    <cellStyle name="40% - akcent 3 3 2 7 3" xfId="12180"/>
    <cellStyle name="40% - akcent 3 3 2 7 3 2" xfId="12181"/>
    <cellStyle name="40% - akcent 3 3 2 7 3 3" xfId="12182"/>
    <cellStyle name="40% - akcent 3 3 2 7 4" xfId="12183"/>
    <cellStyle name="40% - akcent 3 3 2 7 5" xfId="12184"/>
    <cellStyle name="40% - akcent 3 3 2 8" xfId="12185"/>
    <cellStyle name="40% - akcent 3 3 2 8 2" xfId="12186"/>
    <cellStyle name="40% - akcent 3 3 2 8 2 2" xfId="12187"/>
    <cellStyle name="40% - akcent 3 3 2 8 2 3" xfId="12188"/>
    <cellStyle name="40% - akcent 3 3 2 8 3" xfId="12189"/>
    <cellStyle name="40% - akcent 3 3 2 8 4" xfId="12190"/>
    <cellStyle name="40% - akcent 3 3 2 9" xfId="12191"/>
    <cellStyle name="40% - akcent 3 3 2 9 2" xfId="12192"/>
    <cellStyle name="40% - akcent 3 3 2 9 2 2" xfId="12193"/>
    <cellStyle name="40% - akcent 3 3 2 9 2 3" xfId="12194"/>
    <cellStyle name="40% - akcent 3 3 2 9 3" xfId="12195"/>
    <cellStyle name="40% - akcent 3 3 2 9 4" xfId="12196"/>
    <cellStyle name="40% - akcent 3 3 3" xfId="12197"/>
    <cellStyle name="40% - akcent 3 3 3 10" xfId="12198"/>
    <cellStyle name="40% - akcent 3 3 3 11" xfId="12199"/>
    <cellStyle name="40% - akcent 3 3 3 2" xfId="12200"/>
    <cellStyle name="40% - akcent 3 3 3 2 10" xfId="12201"/>
    <cellStyle name="40% - akcent 3 3 3 2 2" xfId="12202"/>
    <cellStyle name="40% - akcent 3 3 3 2 2 2" xfId="12203"/>
    <cellStyle name="40% - akcent 3 3 3 2 2 2 2" xfId="12204"/>
    <cellStyle name="40% - akcent 3 3 3 2 2 2 2 2" xfId="12205"/>
    <cellStyle name="40% - akcent 3 3 3 2 2 2 2 3" xfId="12206"/>
    <cellStyle name="40% - akcent 3 3 3 2 2 2 3" xfId="12207"/>
    <cellStyle name="40% - akcent 3 3 3 2 2 2 4" xfId="12208"/>
    <cellStyle name="40% - akcent 3 3 3 2 2 3" xfId="12209"/>
    <cellStyle name="40% - akcent 3 3 3 2 2 3 2" xfId="12210"/>
    <cellStyle name="40% - akcent 3 3 3 2 2 3 2 2" xfId="12211"/>
    <cellStyle name="40% - akcent 3 3 3 2 2 3 2 3" xfId="12212"/>
    <cellStyle name="40% - akcent 3 3 3 2 2 3 3" xfId="12213"/>
    <cellStyle name="40% - akcent 3 3 3 2 2 3 4" xfId="12214"/>
    <cellStyle name="40% - akcent 3 3 3 2 2 4" xfId="12215"/>
    <cellStyle name="40% - akcent 3 3 3 2 2 4 2" xfId="12216"/>
    <cellStyle name="40% - akcent 3 3 3 2 2 4 2 2" xfId="12217"/>
    <cellStyle name="40% - akcent 3 3 3 2 2 4 2 3" xfId="12218"/>
    <cellStyle name="40% - akcent 3 3 3 2 2 4 3" xfId="12219"/>
    <cellStyle name="40% - akcent 3 3 3 2 2 4 4" xfId="12220"/>
    <cellStyle name="40% - akcent 3 3 3 2 2 5" xfId="12221"/>
    <cellStyle name="40% - akcent 3 3 3 2 2 5 2" xfId="12222"/>
    <cellStyle name="40% - akcent 3 3 3 2 2 5 3" xfId="12223"/>
    <cellStyle name="40% - akcent 3 3 3 2 2 6" xfId="12224"/>
    <cellStyle name="40% - akcent 3 3 3 2 2 7" xfId="12225"/>
    <cellStyle name="40% - akcent 3 3 3 2 3" xfId="12226"/>
    <cellStyle name="40% - akcent 3 3 3 2 3 2" xfId="12227"/>
    <cellStyle name="40% - akcent 3 3 3 2 3 2 2" xfId="12228"/>
    <cellStyle name="40% - akcent 3 3 3 2 3 2 2 2" xfId="12229"/>
    <cellStyle name="40% - akcent 3 3 3 2 3 2 2 3" xfId="12230"/>
    <cellStyle name="40% - akcent 3 3 3 2 3 2 3" xfId="12231"/>
    <cellStyle name="40% - akcent 3 3 3 2 3 2 4" xfId="12232"/>
    <cellStyle name="40% - akcent 3 3 3 2 3 3" xfId="12233"/>
    <cellStyle name="40% - akcent 3 3 3 2 3 3 2" xfId="12234"/>
    <cellStyle name="40% - akcent 3 3 3 2 3 3 2 2" xfId="12235"/>
    <cellStyle name="40% - akcent 3 3 3 2 3 3 2 3" xfId="12236"/>
    <cellStyle name="40% - akcent 3 3 3 2 3 3 3" xfId="12237"/>
    <cellStyle name="40% - akcent 3 3 3 2 3 3 4" xfId="12238"/>
    <cellStyle name="40% - akcent 3 3 3 2 3 4" xfId="12239"/>
    <cellStyle name="40% - akcent 3 3 3 2 3 4 2" xfId="12240"/>
    <cellStyle name="40% - akcent 3 3 3 2 3 4 2 2" xfId="12241"/>
    <cellStyle name="40% - akcent 3 3 3 2 3 4 2 3" xfId="12242"/>
    <cellStyle name="40% - akcent 3 3 3 2 3 4 3" xfId="12243"/>
    <cellStyle name="40% - akcent 3 3 3 2 3 4 4" xfId="12244"/>
    <cellStyle name="40% - akcent 3 3 3 2 3 5" xfId="12245"/>
    <cellStyle name="40% - akcent 3 3 3 2 3 5 2" xfId="12246"/>
    <cellStyle name="40% - akcent 3 3 3 2 3 5 3" xfId="12247"/>
    <cellStyle name="40% - akcent 3 3 3 2 3 6" xfId="12248"/>
    <cellStyle name="40% - akcent 3 3 3 2 3 7" xfId="12249"/>
    <cellStyle name="40% - akcent 3 3 3 2 4" xfId="12250"/>
    <cellStyle name="40% - akcent 3 3 3 2 4 2" xfId="12251"/>
    <cellStyle name="40% - akcent 3 3 3 2 4 2 2" xfId="12252"/>
    <cellStyle name="40% - akcent 3 3 3 2 4 2 2 2" xfId="12253"/>
    <cellStyle name="40% - akcent 3 3 3 2 4 2 2 3" xfId="12254"/>
    <cellStyle name="40% - akcent 3 3 3 2 4 2 3" xfId="12255"/>
    <cellStyle name="40% - akcent 3 3 3 2 4 2 4" xfId="12256"/>
    <cellStyle name="40% - akcent 3 3 3 2 4 3" xfId="12257"/>
    <cellStyle name="40% - akcent 3 3 3 2 4 3 2" xfId="12258"/>
    <cellStyle name="40% - akcent 3 3 3 2 4 3 3" xfId="12259"/>
    <cellStyle name="40% - akcent 3 3 3 2 4 4" xfId="12260"/>
    <cellStyle name="40% - akcent 3 3 3 2 4 5" xfId="12261"/>
    <cellStyle name="40% - akcent 3 3 3 2 5" xfId="12262"/>
    <cellStyle name="40% - akcent 3 3 3 2 5 2" xfId="12263"/>
    <cellStyle name="40% - akcent 3 3 3 2 5 2 2" xfId="12264"/>
    <cellStyle name="40% - akcent 3 3 3 2 5 2 3" xfId="12265"/>
    <cellStyle name="40% - akcent 3 3 3 2 5 3" xfId="12266"/>
    <cellStyle name="40% - akcent 3 3 3 2 5 4" xfId="12267"/>
    <cellStyle name="40% - akcent 3 3 3 2 6" xfId="12268"/>
    <cellStyle name="40% - akcent 3 3 3 2 6 2" xfId="12269"/>
    <cellStyle name="40% - akcent 3 3 3 2 6 2 2" xfId="12270"/>
    <cellStyle name="40% - akcent 3 3 3 2 6 2 3" xfId="12271"/>
    <cellStyle name="40% - akcent 3 3 3 2 6 3" xfId="12272"/>
    <cellStyle name="40% - akcent 3 3 3 2 6 4" xfId="12273"/>
    <cellStyle name="40% - akcent 3 3 3 2 7" xfId="12274"/>
    <cellStyle name="40% - akcent 3 3 3 2 7 2" xfId="12275"/>
    <cellStyle name="40% - akcent 3 3 3 2 7 2 2" xfId="12276"/>
    <cellStyle name="40% - akcent 3 3 3 2 7 2 3" xfId="12277"/>
    <cellStyle name="40% - akcent 3 3 3 2 7 3" xfId="12278"/>
    <cellStyle name="40% - akcent 3 3 3 2 7 4" xfId="12279"/>
    <cellStyle name="40% - akcent 3 3 3 2 8" xfId="12280"/>
    <cellStyle name="40% - akcent 3 3 3 2 8 2" xfId="12281"/>
    <cellStyle name="40% - akcent 3 3 3 2 8 3" xfId="12282"/>
    <cellStyle name="40% - akcent 3 3 3 2 9" xfId="12283"/>
    <cellStyle name="40% - akcent 3 3 3 3" xfId="12284"/>
    <cellStyle name="40% - akcent 3 3 3 3 2" xfId="12285"/>
    <cellStyle name="40% - akcent 3 3 3 3 2 2" xfId="12286"/>
    <cellStyle name="40% - akcent 3 3 3 3 2 2 2" xfId="12287"/>
    <cellStyle name="40% - akcent 3 3 3 3 2 2 3" xfId="12288"/>
    <cellStyle name="40% - akcent 3 3 3 3 2 3" xfId="12289"/>
    <cellStyle name="40% - akcent 3 3 3 3 2 4" xfId="12290"/>
    <cellStyle name="40% - akcent 3 3 3 3 3" xfId="12291"/>
    <cellStyle name="40% - akcent 3 3 3 3 3 2" xfId="12292"/>
    <cellStyle name="40% - akcent 3 3 3 3 3 2 2" xfId="12293"/>
    <cellStyle name="40% - akcent 3 3 3 3 3 2 3" xfId="12294"/>
    <cellStyle name="40% - akcent 3 3 3 3 3 3" xfId="12295"/>
    <cellStyle name="40% - akcent 3 3 3 3 3 4" xfId="12296"/>
    <cellStyle name="40% - akcent 3 3 3 3 4" xfId="12297"/>
    <cellStyle name="40% - akcent 3 3 3 3 4 2" xfId="12298"/>
    <cellStyle name="40% - akcent 3 3 3 3 4 2 2" xfId="12299"/>
    <cellStyle name="40% - akcent 3 3 3 3 4 2 3" xfId="12300"/>
    <cellStyle name="40% - akcent 3 3 3 3 4 3" xfId="12301"/>
    <cellStyle name="40% - akcent 3 3 3 3 4 4" xfId="12302"/>
    <cellStyle name="40% - akcent 3 3 3 3 5" xfId="12303"/>
    <cellStyle name="40% - akcent 3 3 3 3 5 2" xfId="12304"/>
    <cellStyle name="40% - akcent 3 3 3 3 5 3" xfId="12305"/>
    <cellStyle name="40% - akcent 3 3 3 3 6" xfId="12306"/>
    <cellStyle name="40% - akcent 3 3 3 3 7" xfId="12307"/>
    <cellStyle name="40% - akcent 3 3 3 4" xfId="12308"/>
    <cellStyle name="40% - akcent 3 3 3 4 2" xfId="12309"/>
    <cellStyle name="40% - akcent 3 3 3 4 2 2" xfId="12310"/>
    <cellStyle name="40% - akcent 3 3 3 4 2 2 2" xfId="12311"/>
    <cellStyle name="40% - akcent 3 3 3 4 2 2 3" xfId="12312"/>
    <cellStyle name="40% - akcent 3 3 3 4 2 3" xfId="12313"/>
    <cellStyle name="40% - akcent 3 3 3 4 2 4" xfId="12314"/>
    <cellStyle name="40% - akcent 3 3 3 4 3" xfId="12315"/>
    <cellStyle name="40% - akcent 3 3 3 4 3 2" xfId="12316"/>
    <cellStyle name="40% - akcent 3 3 3 4 3 2 2" xfId="12317"/>
    <cellStyle name="40% - akcent 3 3 3 4 3 2 3" xfId="12318"/>
    <cellStyle name="40% - akcent 3 3 3 4 3 3" xfId="12319"/>
    <cellStyle name="40% - akcent 3 3 3 4 3 4" xfId="12320"/>
    <cellStyle name="40% - akcent 3 3 3 4 4" xfId="12321"/>
    <cellStyle name="40% - akcent 3 3 3 4 4 2" xfId="12322"/>
    <cellStyle name="40% - akcent 3 3 3 4 4 2 2" xfId="12323"/>
    <cellStyle name="40% - akcent 3 3 3 4 4 2 3" xfId="12324"/>
    <cellStyle name="40% - akcent 3 3 3 4 4 3" xfId="12325"/>
    <cellStyle name="40% - akcent 3 3 3 4 4 4" xfId="12326"/>
    <cellStyle name="40% - akcent 3 3 3 4 5" xfId="12327"/>
    <cellStyle name="40% - akcent 3 3 3 4 5 2" xfId="12328"/>
    <cellStyle name="40% - akcent 3 3 3 4 5 3" xfId="12329"/>
    <cellStyle name="40% - akcent 3 3 3 4 6" xfId="12330"/>
    <cellStyle name="40% - akcent 3 3 3 4 7" xfId="12331"/>
    <cellStyle name="40% - akcent 3 3 3 5" xfId="12332"/>
    <cellStyle name="40% - akcent 3 3 3 5 2" xfId="12333"/>
    <cellStyle name="40% - akcent 3 3 3 5 2 2" xfId="12334"/>
    <cellStyle name="40% - akcent 3 3 3 5 2 2 2" xfId="12335"/>
    <cellStyle name="40% - akcent 3 3 3 5 2 2 3" xfId="12336"/>
    <cellStyle name="40% - akcent 3 3 3 5 2 3" xfId="12337"/>
    <cellStyle name="40% - akcent 3 3 3 5 2 4" xfId="12338"/>
    <cellStyle name="40% - akcent 3 3 3 5 3" xfId="12339"/>
    <cellStyle name="40% - akcent 3 3 3 5 3 2" xfId="12340"/>
    <cellStyle name="40% - akcent 3 3 3 5 3 3" xfId="12341"/>
    <cellStyle name="40% - akcent 3 3 3 5 4" xfId="12342"/>
    <cellStyle name="40% - akcent 3 3 3 5 5" xfId="12343"/>
    <cellStyle name="40% - akcent 3 3 3 6" xfId="12344"/>
    <cellStyle name="40% - akcent 3 3 3 6 2" xfId="12345"/>
    <cellStyle name="40% - akcent 3 3 3 6 2 2" xfId="12346"/>
    <cellStyle name="40% - akcent 3 3 3 6 2 3" xfId="12347"/>
    <cellStyle name="40% - akcent 3 3 3 6 3" xfId="12348"/>
    <cellStyle name="40% - akcent 3 3 3 6 4" xfId="12349"/>
    <cellStyle name="40% - akcent 3 3 3 7" xfId="12350"/>
    <cellStyle name="40% - akcent 3 3 3 7 2" xfId="12351"/>
    <cellStyle name="40% - akcent 3 3 3 7 2 2" xfId="12352"/>
    <cellStyle name="40% - akcent 3 3 3 7 2 3" xfId="12353"/>
    <cellStyle name="40% - akcent 3 3 3 7 3" xfId="12354"/>
    <cellStyle name="40% - akcent 3 3 3 7 4" xfId="12355"/>
    <cellStyle name="40% - akcent 3 3 3 8" xfId="12356"/>
    <cellStyle name="40% - akcent 3 3 3 8 2" xfId="12357"/>
    <cellStyle name="40% - akcent 3 3 3 8 2 2" xfId="12358"/>
    <cellStyle name="40% - akcent 3 3 3 8 2 3" xfId="12359"/>
    <cellStyle name="40% - akcent 3 3 3 8 3" xfId="12360"/>
    <cellStyle name="40% - akcent 3 3 3 8 4" xfId="12361"/>
    <cellStyle name="40% - akcent 3 3 3 9" xfId="12362"/>
    <cellStyle name="40% - akcent 3 3 3 9 2" xfId="12363"/>
    <cellStyle name="40% - akcent 3 3 3 9 3" xfId="12364"/>
    <cellStyle name="40% - akcent 3 3 4" xfId="12365"/>
    <cellStyle name="40% - akcent 3 3 4 10" xfId="12366"/>
    <cellStyle name="40% - akcent 3 3 4 2" xfId="12367"/>
    <cellStyle name="40% - akcent 3 3 4 2 2" xfId="12368"/>
    <cellStyle name="40% - akcent 3 3 4 2 2 2" xfId="12369"/>
    <cellStyle name="40% - akcent 3 3 4 2 2 2 2" xfId="12370"/>
    <cellStyle name="40% - akcent 3 3 4 2 2 2 3" xfId="12371"/>
    <cellStyle name="40% - akcent 3 3 4 2 2 3" xfId="12372"/>
    <cellStyle name="40% - akcent 3 3 4 2 2 4" xfId="12373"/>
    <cellStyle name="40% - akcent 3 3 4 2 3" xfId="12374"/>
    <cellStyle name="40% - akcent 3 3 4 2 3 2" xfId="12375"/>
    <cellStyle name="40% - akcent 3 3 4 2 3 2 2" xfId="12376"/>
    <cellStyle name="40% - akcent 3 3 4 2 3 2 3" xfId="12377"/>
    <cellStyle name="40% - akcent 3 3 4 2 3 3" xfId="12378"/>
    <cellStyle name="40% - akcent 3 3 4 2 3 4" xfId="12379"/>
    <cellStyle name="40% - akcent 3 3 4 2 4" xfId="12380"/>
    <cellStyle name="40% - akcent 3 3 4 2 4 2" xfId="12381"/>
    <cellStyle name="40% - akcent 3 3 4 2 4 2 2" xfId="12382"/>
    <cellStyle name="40% - akcent 3 3 4 2 4 2 3" xfId="12383"/>
    <cellStyle name="40% - akcent 3 3 4 2 4 3" xfId="12384"/>
    <cellStyle name="40% - akcent 3 3 4 2 4 4" xfId="12385"/>
    <cellStyle name="40% - akcent 3 3 4 2 5" xfId="12386"/>
    <cellStyle name="40% - akcent 3 3 4 2 5 2" xfId="12387"/>
    <cellStyle name="40% - akcent 3 3 4 2 5 3" xfId="12388"/>
    <cellStyle name="40% - akcent 3 3 4 2 6" xfId="12389"/>
    <cellStyle name="40% - akcent 3 3 4 2 7" xfId="12390"/>
    <cellStyle name="40% - akcent 3 3 4 3" xfId="12391"/>
    <cellStyle name="40% - akcent 3 3 4 3 2" xfId="12392"/>
    <cellStyle name="40% - akcent 3 3 4 3 2 2" xfId="12393"/>
    <cellStyle name="40% - akcent 3 3 4 3 2 2 2" xfId="12394"/>
    <cellStyle name="40% - akcent 3 3 4 3 2 2 3" xfId="12395"/>
    <cellStyle name="40% - akcent 3 3 4 3 2 3" xfId="12396"/>
    <cellStyle name="40% - akcent 3 3 4 3 2 4" xfId="12397"/>
    <cellStyle name="40% - akcent 3 3 4 3 3" xfId="12398"/>
    <cellStyle name="40% - akcent 3 3 4 3 3 2" xfId="12399"/>
    <cellStyle name="40% - akcent 3 3 4 3 3 2 2" xfId="12400"/>
    <cellStyle name="40% - akcent 3 3 4 3 3 2 3" xfId="12401"/>
    <cellStyle name="40% - akcent 3 3 4 3 3 3" xfId="12402"/>
    <cellStyle name="40% - akcent 3 3 4 3 3 4" xfId="12403"/>
    <cellStyle name="40% - akcent 3 3 4 3 4" xfId="12404"/>
    <cellStyle name="40% - akcent 3 3 4 3 4 2" xfId="12405"/>
    <cellStyle name="40% - akcent 3 3 4 3 4 2 2" xfId="12406"/>
    <cellStyle name="40% - akcent 3 3 4 3 4 2 3" xfId="12407"/>
    <cellStyle name="40% - akcent 3 3 4 3 4 3" xfId="12408"/>
    <cellStyle name="40% - akcent 3 3 4 3 4 4" xfId="12409"/>
    <cellStyle name="40% - akcent 3 3 4 3 5" xfId="12410"/>
    <cellStyle name="40% - akcent 3 3 4 3 5 2" xfId="12411"/>
    <cellStyle name="40% - akcent 3 3 4 3 5 3" xfId="12412"/>
    <cellStyle name="40% - akcent 3 3 4 3 6" xfId="12413"/>
    <cellStyle name="40% - akcent 3 3 4 3 7" xfId="12414"/>
    <cellStyle name="40% - akcent 3 3 4 4" xfId="12415"/>
    <cellStyle name="40% - akcent 3 3 4 4 2" xfId="12416"/>
    <cellStyle name="40% - akcent 3 3 4 4 2 2" xfId="12417"/>
    <cellStyle name="40% - akcent 3 3 4 4 2 2 2" xfId="12418"/>
    <cellStyle name="40% - akcent 3 3 4 4 2 2 3" xfId="12419"/>
    <cellStyle name="40% - akcent 3 3 4 4 2 3" xfId="12420"/>
    <cellStyle name="40% - akcent 3 3 4 4 2 4" xfId="12421"/>
    <cellStyle name="40% - akcent 3 3 4 4 3" xfId="12422"/>
    <cellStyle name="40% - akcent 3 3 4 4 3 2" xfId="12423"/>
    <cellStyle name="40% - akcent 3 3 4 4 3 3" xfId="12424"/>
    <cellStyle name="40% - akcent 3 3 4 4 4" xfId="12425"/>
    <cellStyle name="40% - akcent 3 3 4 4 5" xfId="12426"/>
    <cellStyle name="40% - akcent 3 3 4 5" xfId="12427"/>
    <cellStyle name="40% - akcent 3 3 4 5 2" xfId="12428"/>
    <cellStyle name="40% - akcent 3 3 4 5 2 2" xfId="12429"/>
    <cellStyle name="40% - akcent 3 3 4 5 2 3" xfId="12430"/>
    <cellStyle name="40% - akcent 3 3 4 5 3" xfId="12431"/>
    <cellStyle name="40% - akcent 3 3 4 5 4" xfId="12432"/>
    <cellStyle name="40% - akcent 3 3 4 6" xfId="12433"/>
    <cellStyle name="40% - akcent 3 3 4 6 2" xfId="12434"/>
    <cellStyle name="40% - akcent 3 3 4 6 2 2" xfId="12435"/>
    <cellStyle name="40% - akcent 3 3 4 6 2 3" xfId="12436"/>
    <cellStyle name="40% - akcent 3 3 4 6 3" xfId="12437"/>
    <cellStyle name="40% - akcent 3 3 4 6 4" xfId="12438"/>
    <cellStyle name="40% - akcent 3 3 4 7" xfId="12439"/>
    <cellStyle name="40% - akcent 3 3 4 7 2" xfId="12440"/>
    <cellStyle name="40% - akcent 3 3 4 7 2 2" xfId="12441"/>
    <cellStyle name="40% - akcent 3 3 4 7 2 3" xfId="12442"/>
    <cellStyle name="40% - akcent 3 3 4 7 3" xfId="12443"/>
    <cellStyle name="40% - akcent 3 3 4 7 4" xfId="12444"/>
    <cellStyle name="40% - akcent 3 3 4 8" xfId="12445"/>
    <cellStyle name="40% - akcent 3 3 4 8 2" xfId="12446"/>
    <cellStyle name="40% - akcent 3 3 4 8 3" xfId="12447"/>
    <cellStyle name="40% - akcent 3 3 4 9" xfId="12448"/>
    <cellStyle name="40% - akcent 3 3 5" xfId="12449"/>
    <cellStyle name="40% - akcent 3 3 5 2" xfId="12450"/>
    <cellStyle name="40% - akcent 3 3 5 2 2" xfId="12451"/>
    <cellStyle name="40% - akcent 3 3 5 2 2 2" xfId="12452"/>
    <cellStyle name="40% - akcent 3 3 5 2 2 2 2" xfId="12453"/>
    <cellStyle name="40% - akcent 3 3 5 2 2 2 3" xfId="12454"/>
    <cellStyle name="40% - akcent 3 3 5 2 2 3" xfId="12455"/>
    <cellStyle name="40% - akcent 3 3 5 2 2 4" xfId="12456"/>
    <cellStyle name="40% - akcent 3 3 5 2 3" xfId="12457"/>
    <cellStyle name="40% - akcent 3 3 5 2 3 2" xfId="12458"/>
    <cellStyle name="40% - akcent 3 3 5 2 3 2 2" xfId="12459"/>
    <cellStyle name="40% - akcent 3 3 5 2 3 2 3" xfId="12460"/>
    <cellStyle name="40% - akcent 3 3 5 2 3 3" xfId="12461"/>
    <cellStyle name="40% - akcent 3 3 5 2 3 4" xfId="12462"/>
    <cellStyle name="40% - akcent 3 3 5 2 4" xfId="12463"/>
    <cellStyle name="40% - akcent 3 3 5 2 4 2" xfId="12464"/>
    <cellStyle name="40% - akcent 3 3 5 2 4 2 2" xfId="12465"/>
    <cellStyle name="40% - akcent 3 3 5 2 4 2 3" xfId="12466"/>
    <cellStyle name="40% - akcent 3 3 5 2 4 3" xfId="12467"/>
    <cellStyle name="40% - akcent 3 3 5 2 4 4" xfId="12468"/>
    <cellStyle name="40% - akcent 3 3 5 2 5" xfId="12469"/>
    <cellStyle name="40% - akcent 3 3 5 2 5 2" xfId="12470"/>
    <cellStyle name="40% - akcent 3 3 5 2 5 3" xfId="12471"/>
    <cellStyle name="40% - akcent 3 3 5 2 6" xfId="12472"/>
    <cellStyle name="40% - akcent 3 3 5 2 7" xfId="12473"/>
    <cellStyle name="40% - akcent 3 3 5 3" xfId="12474"/>
    <cellStyle name="40% - akcent 3 3 5 3 2" xfId="12475"/>
    <cellStyle name="40% - akcent 3 3 5 3 2 2" xfId="12476"/>
    <cellStyle name="40% - akcent 3 3 5 3 2 2 2" xfId="12477"/>
    <cellStyle name="40% - akcent 3 3 5 3 2 2 3" xfId="12478"/>
    <cellStyle name="40% - akcent 3 3 5 3 2 3" xfId="12479"/>
    <cellStyle name="40% - akcent 3 3 5 3 2 4" xfId="12480"/>
    <cellStyle name="40% - akcent 3 3 5 3 3" xfId="12481"/>
    <cellStyle name="40% - akcent 3 3 5 3 3 2" xfId="12482"/>
    <cellStyle name="40% - akcent 3 3 5 3 3 2 2" xfId="12483"/>
    <cellStyle name="40% - akcent 3 3 5 3 3 2 3" xfId="12484"/>
    <cellStyle name="40% - akcent 3 3 5 3 3 3" xfId="12485"/>
    <cellStyle name="40% - akcent 3 3 5 3 3 4" xfId="12486"/>
    <cellStyle name="40% - akcent 3 3 5 3 4" xfId="12487"/>
    <cellStyle name="40% - akcent 3 3 5 3 4 2" xfId="12488"/>
    <cellStyle name="40% - akcent 3 3 5 3 4 2 2" xfId="12489"/>
    <cellStyle name="40% - akcent 3 3 5 3 4 2 3" xfId="12490"/>
    <cellStyle name="40% - akcent 3 3 5 3 4 3" xfId="12491"/>
    <cellStyle name="40% - akcent 3 3 5 3 4 4" xfId="12492"/>
    <cellStyle name="40% - akcent 3 3 5 3 5" xfId="12493"/>
    <cellStyle name="40% - akcent 3 3 5 3 5 2" xfId="12494"/>
    <cellStyle name="40% - akcent 3 3 5 3 5 3" xfId="12495"/>
    <cellStyle name="40% - akcent 3 3 5 3 6" xfId="12496"/>
    <cellStyle name="40% - akcent 3 3 5 3 7" xfId="12497"/>
    <cellStyle name="40% - akcent 3 3 5 4" xfId="12498"/>
    <cellStyle name="40% - akcent 3 3 5 4 2" xfId="12499"/>
    <cellStyle name="40% - akcent 3 3 5 4 2 2" xfId="12500"/>
    <cellStyle name="40% - akcent 3 3 5 4 2 3" xfId="12501"/>
    <cellStyle name="40% - akcent 3 3 5 4 3" xfId="12502"/>
    <cellStyle name="40% - akcent 3 3 5 4 4" xfId="12503"/>
    <cellStyle name="40% - akcent 3 3 5 5" xfId="12504"/>
    <cellStyle name="40% - akcent 3 3 5 5 2" xfId="12505"/>
    <cellStyle name="40% - akcent 3 3 5 5 2 2" xfId="12506"/>
    <cellStyle name="40% - akcent 3 3 5 5 2 3" xfId="12507"/>
    <cellStyle name="40% - akcent 3 3 5 5 3" xfId="12508"/>
    <cellStyle name="40% - akcent 3 3 5 5 4" xfId="12509"/>
    <cellStyle name="40% - akcent 3 3 5 6" xfId="12510"/>
    <cellStyle name="40% - akcent 3 3 5 6 2" xfId="12511"/>
    <cellStyle name="40% - akcent 3 3 5 6 2 2" xfId="12512"/>
    <cellStyle name="40% - akcent 3 3 5 6 2 3" xfId="12513"/>
    <cellStyle name="40% - akcent 3 3 5 6 3" xfId="12514"/>
    <cellStyle name="40% - akcent 3 3 5 6 4" xfId="12515"/>
    <cellStyle name="40% - akcent 3 3 5 7" xfId="12516"/>
    <cellStyle name="40% - akcent 3 3 5 7 2" xfId="12517"/>
    <cellStyle name="40% - akcent 3 3 5 7 3" xfId="12518"/>
    <cellStyle name="40% - akcent 3 3 5 8" xfId="12519"/>
    <cellStyle name="40% - akcent 3 3 5 9" xfId="12520"/>
    <cellStyle name="40% - akcent 3 3 6" xfId="12521"/>
    <cellStyle name="40% - akcent 3 3 6 2" xfId="12522"/>
    <cellStyle name="40% - akcent 3 3 6 2 2" xfId="12523"/>
    <cellStyle name="40% - akcent 3 3 6 2 2 2" xfId="12524"/>
    <cellStyle name="40% - akcent 3 3 6 2 2 2 2" xfId="12525"/>
    <cellStyle name="40% - akcent 3 3 6 2 2 2 3" xfId="12526"/>
    <cellStyle name="40% - akcent 3 3 6 2 2 3" xfId="12527"/>
    <cellStyle name="40% - akcent 3 3 6 2 2 4" xfId="12528"/>
    <cellStyle name="40% - akcent 3 3 6 2 3" xfId="12529"/>
    <cellStyle name="40% - akcent 3 3 6 2 3 2" xfId="12530"/>
    <cellStyle name="40% - akcent 3 3 6 2 3 2 2" xfId="12531"/>
    <cellStyle name="40% - akcent 3 3 6 2 3 2 3" xfId="12532"/>
    <cellStyle name="40% - akcent 3 3 6 2 3 3" xfId="12533"/>
    <cellStyle name="40% - akcent 3 3 6 2 3 4" xfId="12534"/>
    <cellStyle name="40% - akcent 3 3 6 2 4" xfId="12535"/>
    <cellStyle name="40% - akcent 3 3 6 2 4 2" xfId="12536"/>
    <cellStyle name="40% - akcent 3 3 6 2 4 2 2" xfId="12537"/>
    <cellStyle name="40% - akcent 3 3 6 2 4 2 3" xfId="12538"/>
    <cellStyle name="40% - akcent 3 3 6 2 4 3" xfId="12539"/>
    <cellStyle name="40% - akcent 3 3 6 2 4 4" xfId="12540"/>
    <cellStyle name="40% - akcent 3 3 6 2 5" xfId="12541"/>
    <cellStyle name="40% - akcent 3 3 6 2 5 2" xfId="12542"/>
    <cellStyle name="40% - akcent 3 3 6 2 5 3" xfId="12543"/>
    <cellStyle name="40% - akcent 3 3 6 2 6" xfId="12544"/>
    <cellStyle name="40% - akcent 3 3 6 2 7" xfId="12545"/>
    <cellStyle name="40% - akcent 3 3 6 3" xfId="12546"/>
    <cellStyle name="40% - akcent 3 3 6 3 2" xfId="12547"/>
    <cellStyle name="40% - akcent 3 3 6 3 2 2" xfId="12548"/>
    <cellStyle name="40% - akcent 3 3 6 3 2 2 2" xfId="12549"/>
    <cellStyle name="40% - akcent 3 3 6 3 2 2 3" xfId="12550"/>
    <cellStyle name="40% - akcent 3 3 6 3 2 3" xfId="12551"/>
    <cellStyle name="40% - akcent 3 3 6 3 2 4" xfId="12552"/>
    <cellStyle name="40% - akcent 3 3 6 3 3" xfId="12553"/>
    <cellStyle name="40% - akcent 3 3 6 3 3 2" xfId="12554"/>
    <cellStyle name="40% - akcent 3 3 6 3 3 2 2" xfId="12555"/>
    <cellStyle name="40% - akcent 3 3 6 3 3 2 3" xfId="12556"/>
    <cellStyle name="40% - akcent 3 3 6 3 3 3" xfId="12557"/>
    <cellStyle name="40% - akcent 3 3 6 3 3 4" xfId="12558"/>
    <cellStyle name="40% - akcent 3 3 6 3 4" xfId="12559"/>
    <cellStyle name="40% - akcent 3 3 6 3 4 2" xfId="12560"/>
    <cellStyle name="40% - akcent 3 3 6 3 4 2 2" xfId="12561"/>
    <cellStyle name="40% - akcent 3 3 6 3 4 2 3" xfId="12562"/>
    <cellStyle name="40% - akcent 3 3 6 3 4 3" xfId="12563"/>
    <cellStyle name="40% - akcent 3 3 6 3 4 4" xfId="12564"/>
    <cellStyle name="40% - akcent 3 3 6 3 5" xfId="12565"/>
    <cellStyle name="40% - akcent 3 3 6 3 5 2" xfId="12566"/>
    <cellStyle name="40% - akcent 3 3 6 3 5 3" xfId="12567"/>
    <cellStyle name="40% - akcent 3 3 6 3 6" xfId="12568"/>
    <cellStyle name="40% - akcent 3 3 6 3 7" xfId="12569"/>
    <cellStyle name="40% - akcent 3 3 6 4" xfId="12570"/>
    <cellStyle name="40% - akcent 3 3 6 4 2" xfId="12571"/>
    <cellStyle name="40% - akcent 3 3 6 4 2 2" xfId="12572"/>
    <cellStyle name="40% - akcent 3 3 6 4 2 3" xfId="12573"/>
    <cellStyle name="40% - akcent 3 3 6 4 3" xfId="12574"/>
    <cellStyle name="40% - akcent 3 3 6 4 4" xfId="12575"/>
    <cellStyle name="40% - akcent 3 3 6 5" xfId="12576"/>
    <cellStyle name="40% - akcent 3 3 6 5 2" xfId="12577"/>
    <cellStyle name="40% - akcent 3 3 6 5 2 2" xfId="12578"/>
    <cellStyle name="40% - akcent 3 3 6 5 2 3" xfId="12579"/>
    <cellStyle name="40% - akcent 3 3 6 5 3" xfId="12580"/>
    <cellStyle name="40% - akcent 3 3 6 5 4" xfId="12581"/>
    <cellStyle name="40% - akcent 3 3 6 6" xfId="12582"/>
    <cellStyle name="40% - akcent 3 3 6 6 2" xfId="12583"/>
    <cellStyle name="40% - akcent 3 3 6 6 2 2" xfId="12584"/>
    <cellStyle name="40% - akcent 3 3 6 6 2 3" xfId="12585"/>
    <cellStyle name="40% - akcent 3 3 6 6 3" xfId="12586"/>
    <cellStyle name="40% - akcent 3 3 6 6 4" xfId="12587"/>
    <cellStyle name="40% - akcent 3 3 6 7" xfId="12588"/>
    <cellStyle name="40% - akcent 3 3 6 7 2" xfId="12589"/>
    <cellStyle name="40% - akcent 3 3 6 7 3" xfId="12590"/>
    <cellStyle name="40% - akcent 3 3 6 8" xfId="12591"/>
    <cellStyle name="40% - akcent 3 3 6 9" xfId="12592"/>
    <cellStyle name="40% - akcent 3 3 7" xfId="12593"/>
    <cellStyle name="40% - akcent 3 3 7 2" xfId="12594"/>
    <cellStyle name="40% - akcent 3 3 7 2 2" xfId="12595"/>
    <cellStyle name="40% - akcent 3 3 7 2 2 2" xfId="12596"/>
    <cellStyle name="40% - akcent 3 3 7 2 2 2 2" xfId="12597"/>
    <cellStyle name="40% - akcent 3 3 7 2 2 2 3" xfId="12598"/>
    <cellStyle name="40% - akcent 3 3 7 2 2 3" xfId="12599"/>
    <cellStyle name="40% - akcent 3 3 7 2 2 4" xfId="12600"/>
    <cellStyle name="40% - akcent 3 3 7 2 3" xfId="12601"/>
    <cellStyle name="40% - akcent 3 3 7 2 3 2" xfId="12602"/>
    <cellStyle name="40% - akcent 3 3 7 2 3 2 2" xfId="12603"/>
    <cellStyle name="40% - akcent 3 3 7 2 3 2 3" xfId="12604"/>
    <cellStyle name="40% - akcent 3 3 7 2 3 3" xfId="12605"/>
    <cellStyle name="40% - akcent 3 3 7 2 3 4" xfId="12606"/>
    <cellStyle name="40% - akcent 3 3 7 2 4" xfId="12607"/>
    <cellStyle name="40% - akcent 3 3 7 2 4 2" xfId="12608"/>
    <cellStyle name="40% - akcent 3 3 7 2 4 2 2" xfId="12609"/>
    <cellStyle name="40% - akcent 3 3 7 2 4 2 3" xfId="12610"/>
    <cellStyle name="40% - akcent 3 3 7 2 4 3" xfId="12611"/>
    <cellStyle name="40% - akcent 3 3 7 2 4 4" xfId="12612"/>
    <cellStyle name="40% - akcent 3 3 7 2 5" xfId="12613"/>
    <cellStyle name="40% - akcent 3 3 7 2 5 2" xfId="12614"/>
    <cellStyle name="40% - akcent 3 3 7 2 5 3" xfId="12615"/>
    <cellStyle name="40% - akcent 3 3 7 2 6" xfId="12616"/>
    <cellStyle name="40% - akcent 3 3 7 2 7" xfId="12617"/>
    <cellStyle name="40% - akcent 3 3 7 3" xfId="12618"/>
    <cellStyle name="40% - akcent 3 3 7 3 2" xfId="12619"/>
    <cellStyle name="40% - akcent 3 3 7 3 2 2" xfId="12620"/>
    <cellStyle name="40% - akcent 3 3 7 3 2 3" xfId="12621"/>
    <cellStyle name="40% - akcent 3 3 7 3 3" xfId="12622"/>
    <cellStyle name="40% - akcent 3 3 7 3 4" xfId="12623"/>
    <cellStyle name="40% - akcent 3 3 7 4" xfId="12624"/>
    <cellStyle name="40% - akcent 3 3 7 4 2" xfId="12625"/>
    <cellStyle name="40% - akcent 3 3 7 4 2 2" xfId="12626"/>
    <cellStyle name="40% - akcent 3 3 7 4 2 3" xfId="12627"/>
    <cellStyle name="40% - akcent 3 3 7 4 3" xfId="12628"/>
    <cellStyle name="40% - akcent 3 3 7 4 4" xfId="12629"/>
    <cellStyle name="40% - akcent 3 3 7 5" xfId="12630"/>
    <cellStyle name="40% - akcent 3 3 7 5 2" xfId="12631"/>
    <cellStyle name="40% - akcent 3 3 7 5 2 2" xfId="12632"/>
    <cellStyle name="40% - akcent 3 3 7 5 2 3" xfId="12633"/>
    <cellStyle name="40% - akcent 3 3 7 5 3" xfId="12634"/>
    <cellStyle name="40% - akcent 3 3 7 5 4" xfId="12635"/>
    <cellStyle name="40% - akcent 3 3 7 6" xfId="12636"/>
    <cellStyle name="40% - akcent 3 3 7 6 2" xfId="12637"/>
    <cellStyle name="40% - akcent 3 3 7 6 3" xfId="12638"/>
    <cellStyle name="40% - akcent 3 3 7 7" xfId="12639"/>
    <cellStyle name="40% - akcent 3 3 7 8" xfId="12640"/>
    <cellStyle name="40% - akcent 3 3 8" xfId="12641"/>
    <cellStyle name="40% - akcent 3 3 8 2" xfId="12642"/>
    <cellStyle name="40% - akcent 3 3 8 2 2" xfId="12643"/>
    <cellStyle name="40% - akcent 3 3 8 2 2 2" xfId="12644"/>
    <cellStyle name="40% - akcent 3 3 8 2 2 2 2" xfId="12645"/>
    <cellStyle name="40% - akcent 3 3 8 2 2 2 3" xfId="12646"/>
    <cellStyle name="40% - akcent 3 3 8 2 2 3" xfId="12647"/>
    <cellStyle name="40% - akcent 3 3 8 2 2 4" xfId="12648"/>
    <cellStyle name="40% - akcent 3 3 8 2 3" xfId="12649"/>
    <cellStyle name="40% - akcent 3 3 8 2 3 2" xfId="12650"/>
    <cellStyle name="40% - akcent 3 3 8 2 3 2 2" xfId="12651"/>
    <cellStyle name="40% - akcent 3 3 8 2 3 2 3" xfId="12652"/>
    <cellStyle name="40% - akcent 3 3 8 2 3 3" xfId="12653"/>
    <cellStyle name="40% - akcent 3 3 8 2 3 4" xfId="12654"/>
    <cellStyle name="40% - akcent 3 3 8 2 4" xfId="12655"/>
    <cellStyle name="40% - akcent 3 3 8 2 4 2" xfId="12656"/>
    <cellStyle name="40% - akcent 3 3 8 2 4 2 2" xfId="12657"/>
    <cellStyle name="40% - akcent 3 3 8 2 4 2 3" xfId="12658"/>
    <cellStyle name="40% - akcent 3 3 8 2 4 3" xfId="12659"/>
    <cellStyle name="40% - akcent 3 3 8 2 4 4" xfId="12660"/>
    <cellStyle name="40% - akcent 3 3 8 2 5" xfId="12661"/>
    <cellStyle name="40% - akcent 3 3 8 2 5 2" xfId="12662"/>
    <cellStyle name="40% - akcent 3 3 8 2 5 3" xfId="12663"/>
    <cellStyle name="40% - akcent 3 3 8 2 6" xfId="12664"/>
    <cellStyle name="40% - akcent 3 3 8 2 7" xfId="12665"/>
    <cellStyle name="40% - akcent 3 3 8 3" xfId="12666"/>
    <cellStyle name="40% - akcent 3 3 8 3 2" xfId="12667"/>
    <cellStyle name="40% - akcent 3 3 8 3 2 2" xfId="12668"/>
    <cellStyle name="40% - akcent 3 3 8 3 2 3" xfId="12669"/>
    <cellStyle name="40% - akcent 3 3 8 3 3" xfId="12670"/>
    <cellStyle name="40% - akcent 3 3 8 3 4" xfId="12671"/>
    <cellStyle name="40% - akcent 3 3 8 4" xfId="12672"/>
    <cellStyle name="40% - akcent 3 3 8 4 2" xfId="12673"/>
    <cellStyle name="40% - akcent 3 3 8 4 2 2" xfId="12674"/>
    <cellStyle name="40% - akcent 3 3 8 4 2 3" xfId="12675"/>
    <cellStyle name="40% - akcent 3 3 8 4 3" xfId="12676"/>
    <cellStyle name="40% - akcent 3 3 8 4 4" xfId="12677"/>
    <cellStyle name="40% - akcent 3 3 8 5" xfId="12678"/>
    <cellStyle name="40% - akcent 3 3 8 5 2" xfId="12679"/>
    <cellStyle name="40% - akcent 3 3 8 5 2 2" xfId="12680"/>
    <cellStyle name="40% - akcent 3 3 8 5 2 3" xfId="12681"/>
    <cellStyle name="40% - akcent 3 3 8 5 3" xfId="12682"/>
    <cellStyle name="40% - akcent 3 3 8 5 4" xfId="12683"/>
    <cellStyle name="40% - akcent 3 3 8 6" xfId="12684"/>
    <cellStyle name="40% - akcent 3 3 8 6 2" xfId="12685"/>
    <cellStyle name="40% - akcent 3 3 8 6 3" xfId="12686"/>
    <cellStyle name="40% - akcent 3 3 8 7" xfId="12687"/>
    <cellStyle name="40% - akcent 3 3 8 8" xfId="12688"/>
    <cellStyle name="40% - akcent 3 3 9" xfId="12689"/>
    <cellStyle name="40% - akcent 3 3 9 2" xfId="12690"/>
    <cellStyle name="40% - akcent 3 3 9 2 2" xfId="12691"/>
    <cellStyle name="40% - akcent 3 3 9 2 2 2" xfId="12692"/>
    <cellStyle name="40% - akcent 3 3 9 2 2 3" xfId="12693"/>
    <cellStyle name="40% - akcent 3 3 9 2 3" xfId="12694"/>
    <cellStyle name="40% - akcent 3 3 9 2 4" xfId="12695"/>
    <cellStyle name="40% - akcent 3 3 9 3" xfId="12696"/>
    <cellStyle name="40% - akcent 3 3 9 3 2" xfId="12697"/>
    <cellStyle name="40% - akcent 3 3 9 3 2 2" xfId="12698"/>
    <cellStyle name="40% - akcent 3 3 9 3 2 3" xfId="12699"/>
    <cellStyle name="40% - akcent 3 3 9 3 3" xfId="12700"/>
    <cellStyle name="40% - akcent 3 3 9 3 4" xfId="12701"/>
    <cellStyle name="40% - akcent 3 3 9 4" xfId="12702"/>
    <cellStyle name="40% - akcent 3 3 9 4 2" xfId="12703"/>
    <cellStyle name="40% - akcent 3 3 9 4 2 2" xfId="12704"/>
    <cellStyle name="40% - akcent 3 3 9 4 2 3" xfId="12705"/>
    <cellStyle name="40% - akcent 3 3 9 4 3" xfId="12706"/>
    <cellStyle name="40% - akcent 3 3 9 4 4" xfId="12707"/>
    <cellStyle name="40% - akcent 3 3 9 5" xfId="12708"/>
    <cellStyle name="40% - akcent 3 3 9 5 2" xfId="12709"/>
    <cellStyle name="40% - akcent 3 3 9 5 3" xfId="12710"/>
    <cellStyle name="40% - akcent 3 3 9 6" xfId="12711"/>
    <cellStyle name="40% - akcent 3 3 9 7" xfId="12712"/>
    <cellStyle name="40% - akcent 3 4" xfId="12713"/>
    <cellStyle name="40% - akcent 3 5" xfId="12714"/>
    <cellStyle name="40% - akcent 3 6" xfId="12715"/>
    <cellStyle name="40% - akcent 4 2" xfId="12716"/>
    <cellStyle name="40% - akcent 4 2 2" xfId="12717"/>
    <cellStyle name="40% - akcent 4 2 3" xfId="12718"/>
    <cellStyle name="40% - akcent 4 2 4" xfId="12719"/>
    <cellStyle name="40% - akcent 4 2 5" xfId="22045"/>
    <cellStyle name="40% - akcent 4 3" xfId="12720"/>
    <cellStyle name="40% - akcent 4 3 10" xfId="12721"/>
    <cellStyle name="40% - akcent 4 3 10 2" xfId="12722"/>
    <cellStyle name="40% - akcent 4 3 10 2 2" xfId="12723"/>
    <cellStyle name="40% - akcent 4 3 10 2 2 2" xfId="12724"/>
    <cellStyle name="40% - akcent 4 3 10 2 2 3" xfId="12725"/>
    <cellStyle name="40% - akcent 4 3 10 2 3" xfId="12726"/>
    <cellStyle name="40% - akcent 4 3 10 2 4" xfId="12727"/>
    <cellStyle name="40% - akcent 4 3 10 3" xfId="12728"/>
    <cellStyle name="40% - akcent 4 3 10 3 2" xfId="12729"/>
    <cellStyle name="40% - akcent 4 3 10 3 3" xfId="12730"/>
    <cellStyle name="40% - akcent 4 3 10 4" xfId="12731"/>
    <cellStyle name="40% - akcent 4 3 10 5" xfId="12732"/>
    <cellStyle name="40% - akcent 4 3 11" xfId="12733"/>
    <cellStyle name="40% - akcent 4 3 11 2" xfId="12734"/>
    <cellStyle name="40% - akcent 4 3 11 2 2" xfId="12735"/>
    <cellStyle name="40% - akcent 4 3 11 2 3" xfId="12736"/>
    <cellStyle name="40% - akcent 4 3 11 3" xfId="12737"/>
    <cellStyle name="40% - akcent 4 3 11 4" xfId="12738"/>
    <cellStyle name="40% - akcent 4 3 12" xfId="12739"/>
    <cellStyle name="40% - akcent 4 3 12 2" xfId="12740"/>
    <cellStyle name="40% - akcent 4 3 12 2 2" xfId="12741"/>
    <cellStyle name="40% - akcent 4 3 12 2 3" xfId="12742"/>
    <cellStyle name="40% - akcent 4 3 12 3" xfId="12743"/>
    <cellStyle name="40% - akcent 4 3 12 4" xfId="12744"/>
    <cellStyle name="40% - akcent 4 3 13" xfId="12745"/>
    <cellStyle name="40% - akcent 4 3 13 2" xfId="12746"/>
    <cellStyle name="40% - akcent 4 3 13 2 2" xfId="12747"/>
    <cellStyle name="40% - akcent 4 3 13 2 3" xfId="12748"/>
    <cellStyle name="40% - akcent 4 3 13 3" xfId="12749"/>
    <cellStyle name="40% - akcent 4 3 13 4" xfId="12750"/>
    <cellStyle name="40% - akcent 4 3 14" xfId="12751"/>
    <cellStyle name="40% - akcent 4 3 14 2" xfId="12752"/>
    <cellStyle name="40% - akcent 4 3 14 3" xfId="12753"/>
    <cellStyle name="40% - akcent 4 3 15" xfId="12754"/>
    <cellStyle name="40% - akcent 4 3 15 2" xfId="12755"/>
    <cellStyle name="40% - akcent 4 3 15 3" xfId="12756"/>
    <cellStyle name="40% - akcent 4 3 16" xfId="12757"/>
    <cellStyle name="40% - akcent 4 3 17" xfId="12758"/>
    <cellStyle name="40% - akcent 4 3 18" xfId="12759"/>
    <cellStyle name="40% - akcent 4 3 19" xfId="22046"/>
    <cellStyle name="40% - akcent 4 3 2" xfId="12760"/>
    <cellStyle name="40% - akcent 4 3 2 10" xfId="12761"/>
    <cellStyle name="40% - akcent 4 3 2 10 2" xfId="12762"/>
    <cellStyle name="40% - akcent 4 3 2 10 2 2" xfId="12763"/>
    <cellStyle name="40% - akcent 4 3 2 10 2 3" xfId="12764"/>
    <cellStyle name="40% - akcent 4 3 2 10 3" xfId="12765"/>
    <cellStyle name="40% - akcent 4 3 2 10 4" xfId="12766"/>
    <cellStyle name="40% - akcent 4 3 2 11" xfId="12767"/>
    <cellStyle name="40% - akcent 4 3 2 11 2" xfId="12768"/>
    <cellStyle name="40% - akcent 4 3 2 11 3" xfId="12769"/>
    <cellStyle name="40% - akcent 4 3 2 12" xfId="12770"/>
    <cellStyle name="40% - akcent 4 3 2 12 2" xfId="12771"/>
    <cellStyle name="40% - akcent 4 3 2 12 3" xfId="12772"/>
    <cellStyle name="40% - akcent 4 3 2 13" xfId="12773"/>
    <cellStyle name="40% - akcent 4 3 2 14" xfId="12774"/>
    <cellStyle name="40% - akcent 4 3 2 15" xfId="12775"/>
    <cellStyle name="40% - akcent 4 3 2 2" xfId="12776"/>
    <cellStyle name="40% - akcent 4 3 2 2 10" xfId="12777"/>
    <cellStyle name="40% - akcent 4 3 2 2 11" xfId="12778"/>
    <cellStyle name="40% - akcent 4 3 2 2 2" xfId="12779"/>
    <cellStyle name="40% - akcent 4 3 2 2 2 2" xfId="12780"/>
    <cellStyle name="40% - akcent 4 3 2 2 2 2 2" xfId="12781"/>
    <cellStyle name="40% - akcent 4 3 2 2 2 2 2 2" xfId="12782"/>
    <cellStyle name="40% - akcent 4 3 2 2 2 2 2 2 2" xfId="12783"/>
    <cellStyle name="40% - akcent 4 3 2 2 2 2 2 2 3" xfId="12784"/>
    <cellStyle name="40% - akcent 4 3 2 2 2 2 2 3" xfId="12785"/>
    <cellStyle name="40% - akcent 4 3 2 2 2 2 2 4" xfId="12786"/>
    <cellStyle name="40% - akcent 4 3 2 2 2 2 3" xfId="12787"/>
    <cellStyle name="40% - akcent 4 3 2 2 2 2 3 2" xfId="12788"/>
    <cellStyle name="40% - akcent 4 3 2 2 2 2 3 2 2" xfId="12789"/>
    <cellStyle name="40% - akcent 4 3 2 2 2 2 3 2 3" xfId="12790"/>
    <cellStyle name="40% - akcent 4 3 2 2 2 2 3 3" xfId="12791"/>
    <cellStyle name="40% - akcent 4 3 2 2 2 2 3 4" xfId="12792"/>
    <cellStyle name="40% - akcent 4 3 2 2 2 2 4" xfId="12793"/>
    <cellStyle name="40% - akcent 4 3 2 2 2 2 4 2" xfId="12794"/>
    <cellStyle name="40% - akcent 4 3 2 2 2 2 4 2 2" xfId="12795"/>
    <cellStyle name="40% - akcent 4 3 2 2 2 2 4 2 3" xfId="12796"/>
    <cellStyle name="40% - akcent 4 3 2 2 2 2 4 3" xfId="12797"/>
    <cellStyle name="40% - akcent 4 3 2 2 2 2 4 4" xfId="12798"/>
    <cellStyle name="40% - akcent 4 3 2 2 2 2 5" xfId="12799"/>
    <cellStyle name="40% - akcent 4 3 2 2 2 2 5 2" xfId="12800"/>
    <cellStyle name="40% - akcent 4 3 2 2 2 2 5 3" xfId="12801"/>
    <cellStyle name="40% - akcent 4 3 2 2 2 2 6" xfId="12802"/>
    <cellStyle name="40% - akcent 4 3 2 2 2 2 7" xfId="12803"/>
    <cellStyle name="40% - akcent 4 3 2 2 2 3" xfId="12804"/>
    <cellStyle name="40% - akcent 4 3 2 2 2 3 2" xfId="12805"/>
    <cellStyle name="40% - akcent 4 3 2 2 2 3 2 2" xfId="12806"/>
    <cellStyle name="40% - akcent 4 3 2 2 2 3 2 2 2" xfId="12807"/>
    <cellStyle name="40% - akcent 4 3 2 2 2 3 2 2 3" xfId="12808"/>
    <cellStyle name="40% - akcent 4 3 2 2 2 3 2 3" xfId="12809"/>
    <cellStyle name="40% - akcent 4 3 2 2 2 3 2 4" xfId="12810"/>
    <cellStyle name="40% - akcent 4 3 2 2 2 3 3" xfId="12811"/>
    <cellStyle name="40% - akcent 4 3 2 2 2 3 3 2" xfId="12812"/>
    <cellStyle name="40% - akcent 4 3 2 2 2 3 3 2 2" xfId="12813"/>
    <cellStyle name="40% - akcent 4 3 2 2 2 3 3 2 3" xfId="12814"/>
    <cellStyle name="40% - akcent 4 3 2 2 2 3 3 3" xfId="12815"/>
    <cellStyle name="40% - akcent 4 3 2 2 2 3 3 4" xfId="12816"/>
    <cellStyle name="40% - akcent 4 3 2 2 2 3 4" xfId="12817"/>
    <cellStyle name="40% - akcent 4 3 2 2 2 3 4 2" xfId="12818"/>
    <cellStyle name="40% - akcent 4 3 2 2 2 3 4 2 2" xfId="12819"/>
    <cellStyle name="40% - akcent 4 3 2 2 2 3 4 2 3" xfId="12820"/>
    <cellStyle name="40% - akcent 4 3 2 2 2 3 4 3" xfId="12821"/>
    <cellStyle name="40% - akcent 4 3 2 2 2 3 4 4" xfId="12822"/>
    <cellStyle name="40% - akcent 4 3 2 2 2 3 5" xfId="12823"/>
    <cellStyle name="40% - akcent 4 3 2 2 2 3 5 2" xfId="12824"/>
    <cellStyle name="40% - akcent 4 3 2 2 2 3 5 3" xfId="12825"/>
    <cellStyle name="40% - akcent 4 3 2 2 2 3 6" xfId="12826"/>
    <cellStyle name="40% - akcent 4 3 2 2 2 3 7" xfId="12827"/>
    <cellStyle name="40% - akcent 4 3 2 2 2 4" xfId="12828"/>
    <cellStyle name="40% - akcent 4 3 2 2 2 4 2" xfId="12829"/>
    <cellStyle name="40% - akcent 4 3 2 2 2 4 2 2" xfId="12830"/>
    <cellStyle name="40% - akcent 4 3 2 2 2 4 2 3" xfId="12831"/>
    <cellStyle name="40% - akcent 4 3 2 2 2 4 3" xfId="12832"/>
    <cellStyle name="40% - akcent 4 3 2 2 2 4 4" xfId="12833"/>
    <cellStyle name="40% - akcent 4 3 2 2 2 5" xfId="12834"/>
    <cellStyle name="40% - akcent 4 3 2 2 2 5 2" xfId="12835"/>
    <cellStyle name="40% - akcent 4 3 2 2 2 5 2 2" xfId="12836"/>
    <cellStyle name="40% - akcent 4 3 2 2 2 5 2 3" xfId="12837"/>
    <cellStyle name="40% - akcent 4 3 2 2 2 5 3" xfId="12838"/>
    <cellStyle name="40% - akcent 4 3 2 2 2 5 4" xfId="12839"/>
    <cellStyle name="40% - akcent 4 3 2 2 2 6" xfId="12840"/>
    <cellStyle name="40% - akcent 4 3 2 2 2 6 2" xfId="12841"/>
    <cellStyle name="40% - akcent 4 3 2 2 2 6 2 2" xfId="12842"/>
    <cellStyle name="40% - akcent 4 3 2 2 2 6 2 3" xfId="12843"/>
    <cellStyle name="40% - akcent 4 3 2 2 2 6 3" xfId="12844"/>
    <cellStyle name="40% - akcent 4 3 2 2 2 6 4" xfId="12845"/>
    <cellStyle name="40% - akcent 4 3 2 2 2 7" xfId="12846"/>
    <cellStyle name="40% - akcent 4 3 2 2 2 7 2" xfId="12847"/>
    <cellStyle name="40% - akcent 4 3 2 2 2 7 3" xfId="12848"/>
    <cellStyle name="40% - akcent 4 3 2 2 2 8" xfId="12849"/>
    <cellStyle name="40% - akcent 4 3 2 2 2 9" xfId="12850"/>
    <cellStyle name="40% - akcent 4 3 2 2 3" xfId="12851"/>
    <cellStyle name="40% - akcent 4 3 2 2 3 2" xfId="12852"/>
    <cellStyle name="40% - akcent 4 3 2 2 3 2 2" xfId="12853"/>
    <cellStyle name="40% - akcent 4 3 2 2 3 2 2 2" xfId="12854"/>
    <cellStyle name="40% - akcent 4 3 2 2 3 2 2 3" xfId="12855"/>
    <cellStyle name="40% - akcent 4 3 2 2 3 2 3" xfId="12856"/>
    <cellStyle name="40% - akcent 4 3 2 2 3 2 4" xfId="12857"/>
    <cellStyle name="40% - akcent 4 3 2 2 3 3" xfId="12858"/>
    <cellStyle name="40% - akcent 4 3 2 2 3 3 2" xfId="12859"/>
    <cellStyle name="40% - akcent 4 3 2 2 3 3 2 2" xfId="12860"/>
    <cellStyle name="40% - akcent 4 3 2 2 3 3 2 3" xfId="12861"/>
    <cellStyle name="40% - akcent 4 3 2 2 3 3 3" xfId="12862"/>
    <cellStyle name="40% - akcent 4 3 2 2 3 3 4" xfId="12863"/>
    <cellStyle name="40% - akcent 4 3 2 2 3 4" xfId="12864"/>
    <cellStyle name="40% - akcent 4 3 2 2 3 4 2" xfId="12865"/>
    <cellStyle name="40% - akcent 4 3 2 2 3 4 2 2" xfId="12866"/>
    <cellStyle name="40% - akcent 4 3 2 2 3 4 2 3" xfId="12867"/>
    <cellStyle name="40% - akcent 4 3 2 2 3 4 3" xfId="12868"/>
    <cellStyle name="40% - akcent 4 3 2 2 3 4 4" xfId="12869"/>
    <cellStyle name="40% - akcent 4 3 2 2 3 5" xfId="12870"/>
    <cellStyle name="40% - akcent 4 3 2 2 3 5 2" xfId="12871"/>
    <cellStyle name="40% - akcent 4 3 2 2 3 5 3" xfId="12872"/>
    <cellStyle name="40% - akcent 4 3 2 2 3 6" xfId="12873"/>
    <cellStyle name="40% - akcent 4 3 2 2 3 7" xfId="12874"/>
    <cellStyle name="40% - akcent 4 3 2 2 4" xfId="12875"/>
    <cellStyle name="40% - akcent 4 3 2 2 4 2" xfId="12876"/>
    <cellStyle name="40% - akcent 4 3 2 2 4 2 2" xfId="12877"/>
    <cellStyle name="40% - akcent 4 3 2 2 4 2 2 2" xfId="12878"/>
    <cellStyle name="40% - akcent 4 3 2 2 4 2 2 3" xfId="12879"/>
    <cellStyle name="40% - akcent 4 3 2 2 4 2 3" xfId="12880"/>
    <cellStyle name="40% - akcent 4 3 2 2 4 2 4" xfId="12881"/>
    <cellStyle name="40% - akcent 4 3 2 2 4 3" xfId="12882"/>
    <cellStyle name="40% - akcent 4 3 2 2 4 3 2" xfId="12883"/>
    <cellStyle name="40% - akcent 4 3 2 2 4 3 2 2" xfId="12884"/>
    <cellStyle name="40% - akcent 4 3 2 2 4 3 2 3" xfId="12885"/>
    <cellStyle name="40% - akcent 4 3 2 2 4 3 3" xfId="12886"/>
    <cellStyle name="40% - akcent 4 3 2 2 4 3 4" xfId="12887"/>
    <cellStyle name="40% - akcent 4 3 2 2 4 4" xfId="12888"/>
    <cellStyle name="40% - akcent 4 3 2 2 4 4 2" xfId="12889"/>
    <cellStyle name="40% - akcent 4 3 2 2 4 4 2 2" xfId="12890"/>
    <cellStyle name="40% - akcent 4 3 2 2 4 4 2 3" xfId="12891"/>
    <cellStyle name="40% - akcent 4 3 2 2 4 4 3" xfId="12892"/>
    <cellStyle name="40% - akcent 4 3 2 2 4 4 4" xfId="12893"/>
    <cellStyle name="40% - akcent 4 3 2 2 4 5" xfId="12894"/>
    <cellStyle name="40% - akcent 4 3 2 2 4 5 2" xfId="12895"/>
    <cellStyle name="40% - akcent 4 3 2 2 4 5 3" xfId="12896"/>
    <cellStyle name="40% - akcent 4 3 2 2 4 6" xfId="12897"/>
    <cellStyle name="40% - akcent 4 3 2 2 4 7" xfId="12898"/>
    <cellStyle name="40% - akcent 4 3 2 2 5" xfId="12899"/>
    <cellStyle name="40% - akcent 4 3 2 2 5 2" xfId="12900"/>
    <cellStyle name="40% - akcent 4 3 2 2 5 2 2" xfId="12901"/>
    <cellStyle name="40% - akcent 4 3 2 2 5 2 2 2" xfId="12902"/>
    <cellStyle name="40% - akcent 4 3 2 2 5 2 2 3" xfId="12903"/>
    <cellStyle name="40% - akcent 4 3 2 2 5 2 3" xfId="12904"/>
    <cellStyle name="40% - akcent 4 3 2 2 5 2 4" xfId="12905"/>
    <cellStyle name="40% - akcent 4 3 2 2 5 3" xfId="12906"/>
    <cellStyle name="40% - akcent 4 3 2 2 5 3 2" xfId="12907"/>
    <cellStyle name="40% - akcent 4 3 2 2 5 3 3" xfId="12908"/>
    <cellStyle name="40% - akcent 4 3 2 2 5 4" xfId="12909"/>
    <cellStyle name="40% - akcent 4 3 2 2 5 5" xfId="12910"/>
    <cellStyle name="40% - akcent 4 3 2 2 6" xfId="12911"/>
    <cellStyle name="40% - akcent 4 3 2 2 6 2" xfId="12912"/>
    <cellStyle name="40% - akcent 4 3 2 2 6 2 2" xfId="12913"/>
    <cellStyle name="40% - akcent 4 3 2 2 6 2 3" xfId="12914"/>
    <cellStyle name="40% - akcent 4 3 2 2 6 3" xfId="12915"/>
    <cellStyle name="40% - akcent 4 3 2 2 6 4" xfId="12916"/>
    <cellStyle name="40% - akcent 4 3 2 2 7" xfId="12917"/>
    <cellStyle name="40% - akcent 4 3 2 2 7 2" xfId="12918"/>
    <cellStyle name="40% - akcent 4 3 2 2 7 2 2" xfId="12919"/>
    <cellStyle name="40% - akcent 4 3 2 2 7 2 3" xfId="12920"/>
    <cellStyle name="40% - akcent 4 3 2 2 7 3" xfId="12921"/>
    <cellStyle name="40% - akcent 4 3 2 2 7 4" xfId="12922"/>
    <cellStyle name="40% - akcent 4 3 2 2 8" xfId="12923"/>
    <cellStyle name="40% - akcent 4 3 2 2 8 2" xfId="12924"/>
    <cellStyle name="40% - akcent 4 3 2 2 8 2 2" xfId="12925"/>
    <cellStyle name="40% - akcent 4 3 2 2 8 2 3" xfId="12926"/>
    <cellStyle name="40% - akcent 4 3 2 2 8 3" xfId="12927"/>
    <cellStyle name="40% - akcent 4 3 2 2 8 4" xfId="12928"/>
    <cellStyle name="40% - akcent 4 3 2 2 9" xfId="12929"/>
    <cellStyle name="40% - akcent 4 3 2 2 9 2" xfId="12930"/>
    <cellStyle name="40% - akcent 4 3 2 2 9 3" xfId="12931"/>
    <cellStyle name="40% - akcent 4 3 2 3" xfId="12932"/>
    <cellStyle name="40% - akcent 4 3 2 3 10" xfId="12933"/>
    <cellStyle name="40% - akcent 4 3 2 3 2" xfId="12934"/>
    <cellStyle name="40% - akcent 4 3 2 3 2 2" xfId="12935"/>
    <cellStyle name="40% - akcent 4 3 2 3 2 2 2" xfId="12936"/>
    <cellStyle name="40% - akcent 4 3 2 3 2 2 2 2" xfId="12937"/>
    <cellStyle name="40% - akcent 4 3 2 3 2 2 2 3" xfId="12938"/>
    <cellStyle name="40% - akcent 4 3 2 3 2 2 3" xfId="12939"/>
    <cellStyle name="40% - akcent 4 3 2 3 2 2 4" xfId="12940"/>
    <cellStyle name="40% - akcent 4 3 2 3 2 3" xfId="12941"/>
    <cellStyle name="40% - akcent 4 3 2 3 2 3 2" xfId="12942"/>
    <cellStyle name="40% - akcent 4 3 2 3 2 3 2 2" xfId="12943"/>
    <cellStyle name="40% - akcent 4 3 2 3 2 3 2 3" xfId="12944"/>
    <cellStyle name="40% - akcent 4 3 2 3 2 3 3" xfId="12945"/>
    <cellStyle name="40% - akcent 4 3 2 3 2 3 4" xfId="12946"/>
    <cellStyle name="40% - akcent 4 3 2 3 2 4" xfId="12947"/>
    <cellStyle name="40% - akcent 4 3 2 3 2 4 2" xfId="12948"/>
    <cellStyle name="40% - akcent 4 3 2 3 2 4 2 2" xfId="12949"/>
    <cellStyle name="40% - akcent 4 3 2 3 2 4 2 3" xfId="12950"/>
    <cellStyle name="40% - akcent 4 3 2 3 2 4 3" xfId="12951"/>
    <cellStyle name="40% - akcent 4 3 2 3 2 4 4" xfId="12952"/>
    <cellStyle name="40% - akcent 4 3 2 3 2 5" xfId="12953"/>
    <cellStyle name="40% - akcent 4 3 2 3 2 5 2" xfId="12954"/>
    <cellStyle name="40% - akcent 4 3 2 3 2 5 3" xfId="12955"/>
    <cellStyle name="40% - akcent 4 3 2 3 2 6" xfId="12956"/>
    <cellStyle name="40% - akcent 4 3 2 3 2 7" xfId="12957"/>
    <cellStyle name="40% - akcent 4 3 2 3 3" xfId="12958"/>
    <cellStyle name="40% - akcent 4 3 2 3 3 2" xfId="12959"/>
    <cellStyle name="40% - akcent 4 3 2 3 3 2 2" xfId="12960"/>
    <cellStyle name="40% - akcent 4 3 2 3 3 2 2 2" xfId="12961"/>
    <cellStyle name="40% - akcent 4 3 2 3 3 2 2 3" xfId="12962"/>
    <cellStyle name="40% - akcent 4 3 2 3 3 2 3" xfId="12963"/>
    <cellStyle name="40% - akcent 4 3 2 3 3 2 4" xfId="12964"/>
    <cellStyle name="40% - akcent 4 3 2 3 3 3" xfId="12965"/>
    <cellStyle name="40% - akcent 4 3 2 3 3 3 2" xfId="12966"/>
    <cellStyle name="40% - akcent 4 3 2 3 3 3 2 2" xfId="12967"/>
    <cellStyle name="40% - akcent 4 3 2 3 3 3 2 3" xfId="12968"/>
    <cellStyle name="40% - akcent 4 3 2 3 3 3 3" xfId="12969"/>
    <cellStyle name="40% - akcent 4 3 2 3 3 3 4" xfId="12970"/>
    <cellStyle name="40% - akcent 4 3 2 3 3 4" xfId="12971"/>
    <cellStyle name="40% - akcent 4 3 2 3 3 4 2" xfId="12972"/>
    <cellStyle name="40% - akcent 4 3 2 3 3 4 2 2" xfId="12973"/>
    <cellStyle name="40% - akcent 4 3 2 3 3 4 2 3" xfId="12974"/>
    <cellStyle name="40% - akcent 4 3 2 3 3 4 3" xfId="12975"/>
    <cellStyle name="40% - akcent 4 3 2 3 3 4 4" xfId="12976"/>
    <cellStyle name="40% - akcent 4 3 2 3 3 5" xfId="12977"/>
    <cellStyle name="40% - akcent 4 3 2 3 3 5 2" xfId="12978"/>
    <cellStyle name="40% - akcent 4 3 2 3 3 5 3" xfId="12979"/>
    <cellStyle name="40% - akcent 4 3 2 3 3 6" xfId="12980"/>
    <cellStyle name="40% - akcent 4 3 2 3 3 7" xfId="12981"/>
    <cellStyle name="40% - akcent 4 3 2 3 4" xfId="12982"/>
    <cellStyle name="40% - akcent 4 3 2 3 4 2" xfId="12983"/>
    <cellStyle name="40% - akcent 4 3 2 3 4 2 2" xfId="12984"/>
    <cellStyle name="40% - akcent 4 3 2 3 4 2 2 2" xfId="12985"/>
    <cellStyle name="40% - akcent 4 3 2 3 4 2 2 3" xfId="12986"/>
    <cellStyle name="40% - akcent 4 3 2 3 4 2 3" xfId="12987"/>
    <cellStyle name="40% - akcent 4 3 2 3 4 2 4" xfId="12988"/>
    <cellStyle name="40% - akcent 4 3 2 3 4 3" xfId="12989"/>
    <cellStyle name="40% - akcent 4 3 2 3 4 3 2" xfId="12990"/>
    <cellStyle name="40% - akcent 4 3 2 3 4 3 3" xfId="12991"/>
    <cellStyle name="40% - akcent 4 3 2 3 4 4" xfId="12992"/>
    <cellStyle name="40% - akcent 4 3 2 3 4 5" xfId="12993"/>
    <cellStyle name="40% - akcent 4 3 2 3 5" xfId="12994"/>
    <cellStyle name="40% - akcent 4 3 2 3 5 2" xfId="12995"/>
    <cellStyle name="40% - akcent 4 3 2 3 5 2 2" xfId="12996"/>
    <cellStyle name="40% - akcent 4 3 2 3 5 2 3" xfId="12997"/>
    <cellStyle name="40% - akcent 4 3 2 3 5 3" xfId="12998"/>
    <cellStyle name="40% - akcent 4 3 2 3 5 4" xfId="12999"/>
    <cellStyle name="40% - akcent 4 3 2 3 6" xfId="13000"/>
    <cellStyle name="40% - akcent 4 3 2 3 6 2" xfId="13001"/>
    <cellStyle name="40% - akcent 4 3 2 3 6 2 2" xfId="13002"/>
    <cellStyle name="40% - akcent 4 3 2 3 6 2 3" xfId="13003"/>
    <cellStyle name="40% - akcent 4 3 2 3 6 3" xfId="13004"/>
    <cellStyle name="40% - akcent 4 3 2 3 6 4" xfId="13005"/>
    <cellStyle name="40% - akcent 4 3 2 3 7" xfId="13006"/>
    <cellStyle name="40% - akcent 4 3 2 3 7 2" xfId="13007"/>
    <cellStyle name="40% - akcent 4 3 2 3 7 2 2" xfId="13008"/>
    <cellStyle name="40% - akcent 4 3 2 3 7 2 3" xfId="13009"/>
    <cellStyle name="40% - akcent 4 3 2 3 7 3" xfId="13010"/>
    <cellStyle name="40% - akcent 4 3 2 3 7 4" xfId="13011"/>
    <cellStyle name="40% - akcent 4 3 2 3 8" xfId="13012"/>
    <cellStyle name="40% - akcent 4 3 2 3 8 2" xfId="13013"/>
    <cellStyle name="40% - akcent 4 3 2 3 8 3" xfId="13014"/>
    <cellStyle name="40% - akcent 4 3 2 3 9" xfId="13015"/>
    <cellStyle name="40% - akcent 4 3 2 4" xfId="13016"/>
    <cellStyle name="40% - akcent 4 3 2 4 2" xfId="13017"/>
    <cellStyle name="40% - akcent 4 3 2 4 2 2" xfId="13018"/>
    <cellStyle name="40% - akcent 4 3 2 4 2 2 2" xfId="13019"/>
    <cellStyle name="40% - akcent 4 3 2 4 2 2 2 2" xfId="13020"/>
    <cellStyle name="40% - akcent 4 3 2 4 2 2 2 3" xfId="13021"/>
    <cellStyle name="40% - akcent 4 3 2 4 2 2 3" xfId="13022"/>
    <cellStyle name="40% - akcent 4 3 2 4 2 2 4" xfId="13023"/>
    <cellStyle name="40% - akcent 4 3 2 4 2 3" xfId="13024"/>
    <cellStyle name="40% - akcent 4 3 2 4 2 3 2" xfId="13025"/>
    <cellStyle name="40% - akcent 4 3 2 4 2 3 2 2" xfId="13026"/>
    <cellStyle name="40% - akcent 4 3 2 4 2 3 2 3" xfId="13027"/>
    <cellStyle name="40% - akcent 4 3 2 4 2 3 3" xfId="13028"/>
    <cellStyle name="40% - akcent 4 3 2 4 2 3 4" xfId="13029"/>
    <cellStyle name="40% - akcent 4 3 2 4 2 4" xfId="13030"/>
    <cellStyle name="40% - akcent 4 3 2 4 2 4 2" xfId="13031"/>
    <cellStyle name="40% - akcent 4 3 2 4 2 4 2 2" xfId="13032"/>
    <cellStyle name="40% - akcent 4 3 2 4 2 4 2 3" xfId="13033"/>
    <cellStyle name="40% - akcent 4 3 2 4 2 4 3" xfId="13034"/>
    <cellStyle name="40% - akcent 4 3 2 4 2 4 4" xfId="13035"/>
    <cellStyle name="40% - akcent 4 3 2 4 2 5" xfId="13036"/>
    <cellStyle name="40% - akcent 4 3 2 4 2 5 2" xfId="13037"/>
    <cellStyle name="40% - akcent 4 3 2 4 2 5 3" xfId="13038"/>
    <cellStyle name="40% - akcent 4 3 2 4 2 6" xfId="13039"/>
    <cellStyle name="40% - akcent 4 3 2 4 2 7" xfId="13040"/>
    <cellStyle name="40% - akcent 4 3 2 4 3" xfId="13041"/>
    <cellStyle name="40% - akcent 4 3 2 4 3 2" xfId="13042"/>
    <cellStyle name="40% - akcent 4 3 2 4 3 2 2" xfId="13043"/>
    <cellStyle name="40% - akcent 4 3 2 4 3 2 2 2" xfId="13044"/>
    <cellStyle name="40% - akcent 4 3 2 4 3 2 2 3" xfId="13045"/>
    <cellStyle name="40% - akcent 4 3 2 4 3 2 3" xfId="13046"/>
    <cellStyle name="40% - akcent 4 3 2 4 3 2 4" xfId="13047"/>
    <cellStyle name="40% - akcent 4 3 2 4 3 3" xfId="13048"/>
    <cellStyle name="40% - akcent 4 3 2 4 3 3 2" xfId="13049"/>
    <cellStyle name="40% - akcent 4 3 2 4 3 3 2 2" xfId="13050"/>
    <cellStyle name="40% - akcent 4 3 2 4 3 3 2 3" xfId="13051"/>
    <cellStyle name="40% - akcent 4 3 2 4 3 3 3" xfId="13052"/>
    <cellStyle name="40% - akcent 4 3 2 4 3 3 4" xfId="13053"/>
    <cellStyle name="40% - akcent 4 3 2 4 3 4" xfId="13054"/>
    <cellStyle name="40% - akcent 4 3 2 4 3 4 2" xfId="13055"/>
    <cellStyle name="40% - akcent 4 3 2 4 3 4 2 2" xfId="13056"/>
    <cellStyle name="40% - akcent 4 3 2 4 3 4 2 3" xfId="13057"/>
    <cellStyle name="40% - akcent 4 3 2 4 3 4 3" xfId="13058"/>
    <cellStyle name="40% - akcent 4 3 2 4 3 4 4" xfId="13059"/>
    <cellStyle name="40% - akcent 4 3 2 4 3 5" xfId="13060"/>
    <cellStyle name="40% - akcent 4 3 2 4 3 5 2" xfId="13061"/>
    <cellStyle name="40% - akcent 4 3 2 4 3 5 3" xfId="13062"/>
    <cellStyle name="40% - akcent 4 3 2 4 3 6" xfId="13063"/>
    <cellStyle name="40% - akcent 4 3 2 4 3 7" xfId="13064"/>
    <cellStyle name="40% - akcent 4 3 2 4 4" xfId="13065"/>
    <cellStyle name="40% - akcent 4 3 2 4 4 2" xfId="13066"/>
    <cellStyle name="40% - akcent 4 3 2 4 4 2 2" xfId="13067"/>
    <cellStyle name="40% - akcent 4 3 2 4 4 2 3" xfId="13068"/>
    <cellStyle name="40% - akcent 4 3 2 4 4 3" xfId="13069"/>
    <cellStyle name="40% - akcent 4 3 2 4 4 4" xfId="13070"/>
    <cellStyle name="40% - akcent 4 3 2 4 5" xfId="13071"/>
    <cellStyle name="40% - akcent 4 3 2 4 5 2" xfId="13072"/>
    <cellStyle name="40% - akcent 4 3 2 4 5 2 2" xfId="13073"/>
    <cellStyle name="40% - akcent 4 3 2 4 5 2 3" xfId="13074"/>
    <cellStyle name="40% - akcent 4 3 2 4 5 3" xfId="13075"/>
    <cellStyle name="40% - akcent 4 3 2 4 5 4" xfId="13076"/>
    <cellStyle name="40% - akcent 4 3 2 4 6" xfId="13077"/>
    <cellStyle name="40% - akcent 4 3 2 4 6 2" xfId="13078"/>
    <cellStyle name="40% - akcent 4 3 2 4 6 2 2" xfId="13079"/>
    <cellStyle name="40% - akcent 4 3 2 4 6 2 3" xfId="13080"/>
    <cellStyle name="40% - akcent 4 3 2 4 6 3" xfId="13081"/>
    <cellStyle name="40% - akcent 4 3 2 4 6 4" xfId="13082"/>
    <cellStyle name="40% - akcent 4 3 2 4 7" xfId="13083"/>
    <cellStyle name="40% - akcent 4 3 2 4 7 2" xfId="13084"/>
    <cellStyle name="40% - akcent 4 3 2 4 7 3" xfId="13085"/>
    <cellStyle name="40% - akcent 4 3 2 4 8" xfId="13086"/>
    <cellStyle name="40% - akcent 4 3 2 4 9" xfId="13087"/>
    <cellStyle name="40% - akcent 4 3 2 5" xfId="13088"/>
    <cellStyle name="40% - akcent 4 3 2 5 2" xfId="13089"/>
    <cellStyle name="40% - akcent 4 3 2 5 2 2" xfId="13090"/>
    <cellStyle name="40% - akcent 4 3 2 5 2 2 2" xfId="13091"/>
    <cellStyle name="40% - akcent 4 3 2 5 2 2 3" xfId="13092"/>
    <cellStyle name="40% - akcent 4 3 2 5 2 3" xfId="13093"/>
    <cellStyle name="40% - akcent 4 3 2 5 2 4" xfId="13094"/>
    <cellStyle name="40% - akcent 4 3 2 5 3" xfId="13095"/>
    <cellStyle name="40% - akcent 4 3 2 5 3 2" xfId="13096"/>
    <cellStyle name="40% - akcent 4 3 2 5 3 2 2" xfId="13097"/>
    <cellStyle name="40% - akcent 4 3 2 5 3 2 3" xfId="13098"/>
    <cellStyle name="40% - akcent 4 3 2 5 3 3" xfId="13099"/>
    <cellStyle name="40% - akcent 4 3 2 5 3 4" xfId="13100"/>
    <cellStyle name="40% - akcent 4 3 2 5 4" xfId="13101"/>
    <cellStyle name="40% - akcent 4 3 2 5 4 2" xfId="13102"/>
    <cellStyle name="40% - akcent 4 3 2 5 4 2 2" xfId="13103"/>
    <cellStyle name="40% - akcent 4 3 2 5 4 2 3" xfId="13104"/>
    <cellStyle name="40% - akcent 4 3 2 5 4 3" xfId="13105"/>
    <cellStyle name="40% - akcent 4 3 2 5 4 4" xfId="13106"/>
    <cellStyle name="40% - akcent 4 3 2 5 5" xfId="13107"/>
    <cellStyle name="40% - akcent 4 3 2 5 5 2" xfId="13108"/>
    <cellStyle name="40% - akcent 4 3 2 5 5 3" xfId="13109"/>
    <cellStyle name="40% - akcent 4 3 2 5 6" xfId="13110"/>
    <cellStyle name="40% - akcent 4 3 2 5 7" xfId="13111"/>
    <cellStyle name="40% - akcent 4 3 2 6" xfId="13112"/>
    <cellStyle name="40% - akcent 4 3 2 6 2" xfId="13113"/>
    <cellStyle name="40% - akcent 4 3 2 6 2 2" xfId="13114"/>
    <cellStyle name="40% - akcent 4 3 2 6 2 2 2" xfId="13115"/>
    <cellStyle name="40% - akcent 4 3 2 6 2 2 3" xfId="13116"/>
    <cellStyle name="40% - akcent 4 3 2 6 2 3" xfId="13117"/>
    <cellStyle name="40% - akcent 4 3 2 6 2 4" xfId="13118"/>
    <cellStyle name="40% - akcent 4 3 2 6 3" xfId="13119"/>
    <cellStyle name="40% - akcent 4 3 2 6 3 2" xfId="13120"/>
    <cellStyle name="40% - akcent 4 3 2 6 3 2 2" xfId="13121"/>
    <cellStyle name="40% - akcent 4 3 2 6 3 2 3" xfId="13122"/>
    <cellStyle name="40% - akcent 4 3 2 6 3 3" xfId="13123"/>
    <cellStyle name="40% - akcent 4 3 2 6 3 4" xfId="13124"/>
    <cellStyle name="40% - akcent 4 3 2 6 4" xfId="13125"/>
    <cellStyle name="40% - akcent 4 3 2 6 4 2" xfId="13126"/>
    <cellStyle name="40% - akcent 4 3 2 6 4 2 2" xfId="13127"/>
    <cellStyle name="40% - akcent 4 3 2 6 4 2 3" xfId="13128"/>
    <cellStyle name="40% - akcent 4 3 2 6 4 3" xfId="13129"/>
    <cellStyle name="40% - akcent 4 3 2 6 4 4" xfId="13130"/>
    <cellStyle name="40% - akcent 4 3 2 6 5" xfId="13131"/>
    <cellStyle name="40% - akcent 4 3 2 6 5 2" xfId="13132"/>
    <cellStyle name="40% - akcent 4 3 2 6 5 3" xfId="13133"/>
    <cellStyle name="40% - akcent 4 3 2 6 6" xfId="13134"/>
    <cellStyle name="40% - akcent 4 3 2 6 7" xfId="13135"/>
    <cellStyle name="40% - akcent 4 3 2 7" xfId="13136"/>
    <cellStyle name="40% - akcent 4 3 2 7 2" xfId="13137"/>
    <cellStyle name="40% - akcent 4 3 2 7 2 2" xfId="13138"/>
    <cellStyle name="40% - akcent 4 3 2 7 2 2 2" xfId="13139"/>
    <cellStyle name="40% - akcent 4 3 2 7 2 2 3" xfId="13140"/>
    <cellStyle name="40% - akcent 4 3 2 7 2 3" xfId="13141"/>
    <cellStyle name="40% - akcent 4 3 2 7 2 4" xfId="13142"/>
    <cellStyle name="40% - akcent 4 3 2 7 3" xfId="13143"/>
    <cellStyle name="40% - akcent 4 3 2 7 3 2" xfId="13144"/>
    <cellStyle name="40% - akcent 4 3 2 7 3 3" xfId="13145"/>
    <cellStyle name="40% - akcent 4 3 2 7 4" xfId="13146"/>
    <cellStyle name="40% - akcent 4 3 2 7 5" xfId="13147"/>
    <cellStyle name="40% - akcent 4 3 2 8" xfId="13148"/>
    <cellStyle name="40% - akcent 4 3 2 8 2" xfId="13149"/>
    <cellStyle name="40% - akcent 4 3 2 8 2 2" xfId="13150"/>
    <cellStyle name="40% - akcent 4 3 2 8 2 3" xfId="13151"/>
    <cellStyle name="40% - akcent 4 3 2 8 3" xfId="13152"/>
    <cellStyle name="40% - akcent 4 3 2 8 4" xfId="13153"/>
    <cellStyle name="40% - akcent 4 3 2 9" xfId="13154"/>
    <cellStyle name="40% - akcent 4 3 2 9 2" xfId="13155"/>
    <cellStyle name="40% - akcent 4 3 2 9 2 2" xfId="13156"/>
    <cellStyle name="40% - akcent 4 3 2 9 2 3" xfId="13157"/>
    <cellStyle name="40% - akcent 4 3 2 9 3" xfId="13158"/>
    <cellStyle name="40% - akcent 4 3 2 9 4" xfId="13159"/>
    <cellStyle name="40% - akcent 4 3 3" xfId="13160"/>
    <cellStyle name="40% - akcent 4 3 3 10" xfId="13161"/>
    <cellStyle name="40% - akcent 4 3 3 11" xfId="13162"/>
    <cellStyle name="40% - akcent 4 3 3 2" xfId="13163"/>
    <cellStyle name="40% - akcent 4 3 3 2 10" xfId="13164"/>
    <cellStyle name="40% - akcent 4 3 3 2 2" xfId="13165"/>
    <cellStyle name="40% - akcent 4 3 3 2 2 2" xfId="13166"/>
    <cellStyle name="40% - akcent 4 3 3 2 2 2 2" xfId="13167"/>
    <cellStyle name="40% - akcent 4 3 3 2 2 2 2 2" xfId="13168"/>
    <cellStyle name="40% - akcent 4 3 3 2 2 2 2 3" xfId="13169"/>
    <cellStyle name="40% - akcent 4 3 3 2 2 2 3" xfId="13170"/>
    <cellStyle name="40% - akcent 4 3 3 2 2 2 4" xfId="13171"/>
    <cellStyle name="40% - akcent 4 3 3 2 2 3" xfId="13172"/>
    <cellStyle name="40% - akcent 4 3 3 2 2 3 2" xfId="13173"/>
    <cellStyle name="40% - akcent 4 3 3 2 2 3 2 2" xfId="13174"/>
    <cellStyle name="40% - akcent 4 3 3 2 2 3 2 3" xfId="13175"/>
    <cellStyle name="40% - akcent 4 3 3 2 2 3 3" xfId="13176"/>
    <cellStyle name="40% - akcent 4 3 3 2 2 3 4" xfId="13177"/>
    <cellStyle name="40% - akcent 4 3 3 2 2 4" xfId="13178"/>
    <cellStyle name="40% - akcent 4 3 3 2 2 4 2" xfId="13179"/>
    <cellStyle name="40% - akcent 4 3 3 2 2 4 2 2" xfId="13180"/>
    <cellStyle name="40% - akcent 4 3 3 2 2 4 2 3" xfId="13181"/>
    <cellStyle name="40% - akcent 4 3 3 2 2 4 3" xfId="13182"/>
    <cellStyle name="40% - akcent 4 3 3 2 2 4 4" xfId="13183"/>
    <cellStyle name="40% - akcent 4 3 3 2 2 5" xfId="13184"/>
    <cellStyle name="40% - akcent 4 3 3 2 2 5 2" xfId="13185"/>
    <cellStyle name="40% - akcent 4 3 3 2 2 5 3" xfId="13186"/>
    <cellStyle name="40% - akcent 4 3 3 2 2 6" xfId="13187"/>
    <cellStyle name="40% - akcent 4 3 3 2 2 7" xfId="13188"/>
    <cellStyle name="40% - akcent 4 3 3 2 3" xfId="13189"/>
    <cellStyle name="40% - akcent 4 3 3 2 3 2" xfId="13190"/>
    <cellStyle name="40% - akcent 4 3 3 2 3 2 2" xfId="13191"/>
    <cellStyle name="40% - akcent 4 3 3 2 3 2 2 2" xfId="13192"/>
    <cellStyle name="40% - akcent 4 3 3 2 3 2 2 3" xfId="13193"/>
    <cellStyle name="40% - akcent 4 3 3 2 3 2 3" xfId="13194"/>
    <cellStyle name="40% - akcent 4 3 3 2 3 2 4" xfId="13195"/>
    <cellStyle name="40% - akcent 4 3 3 2 3 3" xfId="13196"/>
    <cellStyle name="40% - akcent 4 3 3 2 3 3 2" xfId="13197"/>
    <cellStyle name="40% - akcent 4 3 3 2 3 3 2 2" xfId="13198"/>
    <cellStyle name="40% - akcent 4 3 3 2 3 3 2 3" xfId="13199"/>
    <cellStyle name="40% - akcent 4 3 3 2 3 3 3" xfId="13200"/>
    <cellStyle name="40% - akcent 4 3 3 2 3 3 4" xfId="13201"/>
    <cellStyle name="40% - akcent 4 3 3 2 3 4" xfId="13202"/>
    <cellStyle name="40% - akcent 4 3 3 2 3 4 2" xfId="13203"/>
    <cellStyle name="40% - akcent 4 3 3 2 3 4 2 2" xfId="13204"/>
    <cellStyle name="40% - akcent 4 3 3 2 3 4 2 3" xfId="13205"/>
    <cellStyle name="40% - akcent 4 3 3 2 3 4 3" xfId="13206"/>
    <cellStyle name="40% - akcent 4 3 3 2 3 4 4" xfId="13207"/>
    <cellStyle name="40% - akcent 4 3 3 2 3 5" xfId="13208"/>
    <cellStyle name="40% - akcent 4 3 3 2 3 5 2" xfId="13209"/>
    <cellStyle name="40% - akcent 4 3 3 2 3 5 3" xfId="13210"/>
    <cellStyle name="40% - akcent 4 3 3 2 3 6" xfId="13211"/>
    <cellStyle name="40% - akcent 4 3 3 2 3 7" xfId="13212"/>
    <cellStyle name="40% - akcent 4 3 3 2 4" xfId="13213"/>
    <cellStyle name="40% - akcent 4 3 3 2 4 2" xfId="13214"/>
    <cellStyle name="40% - akcent 4 3 3 2 4 2 2" xfId="13215"/>
    <cellStyle name="40% - akcent 4 3 3 2 4 2 2 2" xfId="13216"/>
    <cellStyle name="40% - akcent 4 3 3 2 4 2 2 3" xfId="13217"/>
    <cellStyle name="40% - akcent 4 3 3 2 4 2 3" xfId="13218"/>
    <cellStyle name="40% - akcent 4 3 3 2 4 2 4" xfId="13219"/>
    <cellStyle name="40% - akcent 4 3 3 2 4 3" xfId="13220"/>
    <cellStyle name="40% - akcent 4 3 3 2 4 3 2" xfId="13221"/>
    <cellStyle name="40% - akcent 4 3 3 2 4 3 3" xfId="13222"/>
    <cellStyle name="40% - akcent 4 3 3 2 4 4" xfId="13223"/>
    <cellStyle name="40% - akcent 4 3 3 2 4 5" xfId="13224"/>
    <cellStyle name="40% - akcent 4 3 3 2 5" xfId="13225"/>
    <cellStyle name="40% - akcent 4 3 3 2 5 2" xfId="13226"/>
    <cellStyle name="40% - akcent 4 3 3 2 5 2 2" xfId="13227"/>
    <cellStyle name="40% - akcent 4 3 3 2 5 2 3" xfId="13228"/>
    <cellStyle name="40% - akcent 4 3 3 2 5 3" xfId="13229"/>
    <cellStyle name="40% - akcent 4 3 3 2 5 4" xfId="13230"/>
    <cellStyle name="40% - akcent 4 3 3 2 6" xfId="13231"/>
    <cellStyle name="40% - akcent 4 3 3 2 6 2" xfId="13232"/>
    <cellStyle name="40% - akcent 4 3 3 2 6 2 2" xfId="13233"/>
    <cellStyle name="40% - akcent 4 3 3 2 6 2 3" xfId="13234"/>
    <cellStyle name="40% - akcent 4 3 3 2 6 3" xfId="13235"/>
    <cellStyle name="40% - akcent 4 3 3 2 6 4" xfId="13236"/>
    <cellStyle name="40% - akcent 4 3 3 2 7" xfId="13237"/>
    <cellStyle name="40% - akcent 4 3 3 2 7 2" xfId="13238"/>
    <cellStyle name="40% - akcent 4 3 3 2 7 2 2" xfId="13239"/>
    <cellStyle name="40% - akcent 4 3 3 2 7 2 3" xfId="13240"/>
    <cellStyle name="40% - akcent 4 3 3 2 7 3" xfId="13241"/>
    <cellStyle name="40% - akcent 4 3 3 2 7 4" xfId="13242"/>
    <cellStyle name="40% - akcent 4 3 3 2 8" xfId="13243"/>
    <cellStyle name="40% - akcent 4 3 3 2 8 2" xfId="13244"/>
    <cellStyle name="40% - akcent 4 3 3 2 8 3" xfId="13245"/>
    <cellStyle name="40% - akcent 4 3 3 2 9" xfId="13246"/>
    <cellStyle name="40% - akcent 4 3 3 3" xfId="13247"/>
    <cellStyle name="40% - akcent 4 3 3 3 2" xfId="13248"/>
    <cellStyle name="40% - akcent 4 3 3 3 2 2" xfId="13249"/>
    <cellStyle name="40% - akcent 4 3 3 3 2 2 2" xfId="13250"/>
    <cellStyle name="40% - akcent 4 3 3 3 2 2 3" xfId="13251"/>
    <cellStyle name="40% - akcent 4 3 3 3 2 3" xfId="13252"/>
    <cellStyle name="40% - akcent 4 3 3 3 2 4" xfId="13253"/>
    <cellStyle name="40% - akcent 4 3 3 3 3" xfId="13254"/>
    <cellStyle name="40% - akcent 4 3 3 3 3 2" xfId="13255"/>
    <cellStyle name="40% - akcent 4 3 3 3 3 2 2" xfId="13256"/>
    <cellStyle name="40% - akcent 4 3 3 3 3 2 3" xfId="13257"/>
    <cellStyle name="40% - akcent 4 3 3 3 3 3" xfId="13258"/>
    <cellStyle name="40% - akcent 4 3 3 3 3 4" xfId="13259"/>
    <cellStyle name="40% - akcent 4 3 3 3 4" xfId="13260"/>
    <cellStyle name="40% - akcent 4 3 3 3 4 2" xfId="13261"/>
    <cellStyle name="40% - akcent 4 3 3 3 4 2 2" xfId="13262"/>
    <cellStyle name="40% - akcent 4 3 3 3 4 2 3" xfId="13263"/>
    <cellStyle name="40% - akcent 4 3 3 3 4 3" xfId="13264"/>
    <cellStyle name="40% - akcent 4 3 3 3 4 4" xfId="13265"/>
    <cellStyle name="40% - akcent 4 3 3 3 5" xfId="13266"/>
    <cellStyle name="40% - akcent 4 3 3 3 5 2" xfId="13267"/>
    <cellStyle name="40% - akcent 4 3 3 3 5 3" xfId="13268"/>
    <cellStyle name="40% - akcent 4 3 3 3 6" xfId="13269"/>
    <cellStyle name="40% - akcent 4 3 3 3 7" xfId="13270"/>
    <cellStyle name="40% - akcent 4 3 3 4" xfId="13271"/>
    <cellStyle name="40% - akcent 4 3 3 4 2" xfId="13272"/>
    <cellStyle name="40% - akcent 4 3 3 4 2 2" xfId="13273"/>
    <cellStyle name="40% - akcent 4 3 3 4 2 2 2" xfId="13274"/>
    <cellStyle name="40% - akcent 4 3 3 4 2 2 3" xfId="13275"/>
    <cellStyle name="40% - akcent 4 3 3 4 2 3" xfId="13276"/>
    <cellStyle name="40% - akcent 4 3 3 4 2 4" xfId="13277"/>
    <cellStyle name="40% - akcent 4 3 3 4 3" xfId="13278"/>
    <cellStyle name="40% - akcent 4 3 3 4 3 2" xfId="13279"/>
    <cellStyle name="40% - akcent 4 3 3 4 3 2 2" xfId="13280"/>
    <cellStyle name="40% - akcent 4 3 3 4 3 2 3" xfId="13281"/>
    <cellStyle name="40% - akcent 4 3 3 4 3 3" xfId="13282"/>
    <cellStyle name="40% - akcent 4 3 3 4 3 4" xfId="13283"/>
    <cellStyle name="40% - akcent 4 3 3 4 4" xfId="13284"/>
    <cellStyle name="40% - akcent 4 3 3 4 4 2" xfId="13285"/>
    <cellStyle name="40% - akcent 4 3 3 4 4 2 2" xfId="13286"/>
    <cellStyle name="40% - akcent 4 3 3 4 4 2 3" xfId="13287"/>
    <cellStyle name="40% - akcent 4 3 3 4 4 3" xfId="13288"/>
    <cellStyle name="40% - akcent 4 3 3 4 4 4" xfId="13289"/>
    <cellStyle name="40% - akcent 4 3 3 4 5" xfId="13290"/>
    <cellStyle name="40% - akcent 4 3 3 4 5 2" xfId="13291"/>
    <cellStyle name="40% - akcent 4 3 3 4 5 3" xfId="13292"/>
    <cellStyle name="40% - akcent 4 3 3 4 6" xfId="13293"/>
    <cellStyle name="40% - akcent 4 3 3 4 7" xfId="13294"/>
    <cellStyle name="40% - akcent 4 3 3 5" xfId="13295"/>
    <cellStyle name="40% - akcent 4 3 3 5 2" xfId="13296"/>
    <cellStyle name="40% - akcent 4 3 3 5 2 2" xfId="13297"/>
    <cellStyle name="40% - akcent 4 3 3 5 2 2 2" xfId="13298"/>
    <cellStyle name="40% - akcent 4 3 3 5 2 2 3" xfId="13299"/>
    <cellStyle name="40% - akcent 4 3 3 5 2 3" xfId="13300"/>
    <cellStyle name="40% - akcent 4 3 3 5 2 4" xfId="13301"/>
    <cellStyle name="40% - akcent 4 3 3 5 3" xfId="13302"/>
    <cellStyle name="40% - akcent 4 3 3 5 3 2" xfId="13303"/>
    <cellStyle name="40% - akcent 4 3 3 5 3 3" xfId="13304"/>
    <cellStyle name="40% - akcent 4 3 3 5 4" xfId="13305"/>
    <cellStyle name="40% - akcent 4 3 3 5 5" xfId="13306"/>
    <cellStyle name="40% - akcent 4 3 3 6" xfId="13307"/>
    <cellStyle name="40% - akcent 4 3 3 6 2" xfId="13308"/>
    <cellStyle name="40% - akcent 4 3 3 6 2 2" xfId="13309"/>
    <cellStyle name="40% - akcent 4 3 3 6 2 3" xfId="13310"/>
    <cellStyle name="40% - akcent 4 3 3 6 3" xfId="13311"/>
    <cellStyle name="40% - akcent 4 3 3 6 4" xfId="13312"/>
    <cellStyle name="40% - akcent 4 3 3 7" xfId="13313"/>
    <cellStyle name="40% - akcent 4 3 3 7 2" xfId="13314"/>
    <cellStyle name="40% - akcent 4 3 3 7 2 2" xfId="13315"/>
    <cellStyle name="40% - akcent 4 3 3 7 2 3" xfId="13316"/>
    <cellStyle name="40% - akcent 4 3 3 7 3" xfId="13317"/>
    <cellStyle name="40% - akcent 4 3 3 7 4" xfId="13318"/>
    <cellStyle name="40% - akcent 4 3 3 8" xfId="13319"/>
    <cellStyle name="40% - akcent 4 3 3 8 2" xfId="13320"/>
    <cellStyle name="40% - akcent 4 3 3 8 2 2" xfId="13321"/>
    <cellStyle name="40% - akcent 4 3 3 8 2 3" xfId="13322"/>
    <cellStyle name="40% - akcent 4 3 3 8 3" xfId="13323"/>
    <cellStyle name="40% - akcent 4 3 3 8 4" xfId="13324"/>
    <cellStyle name="40% - akcent 4 3 3 9" xfId="13325"/>
    <cellStyle name="40% - akcent 4 3 3 9 2" xfId="13326"/>
    <cellStyle name="40% - akcent 4 3 3 9 3" xfId="13327"/>
    <cellStyle name="40% - akcent 4 3 4" xfId="13328"/>
    <cellStyle name="40% - akcent 4 3 4 10" xfId="13329"/>
    <cellStyle name="40% - akcent 4 3 4 2" xfId="13330"/>
    <cellStyle name="40% - akcent 4 3 4 2 2" xfId="13331"/>
    <cellStyle name="40% - akcent 4 3 4 2 2 2" xfId="13332"/>
    <cellStyle name="40% - akcent 4 3 4 2 2 2 2" xfId="13333"/>
    <cellStyle name="40% - akcent 4 3 4 2 2 2 3" xfId="13334"/>
    <cellStyle name="40% - akcent 4 3 4 2 2 3" xfId="13335"/>
    <cellStyle name="40% - akcent 4 3 4 2 2 4" xfId="13336"/>
    <cellStyle name="40% - akcent 4 3 4 2 3" xfId="13337"/>
    <cellStyle name="40% - akcent 4 3 4 2 3 2" xfId="13338"/>
    <cellStyle name="40% - akcent 4 3 4 2 3 2 2" xfId="13339"/>
    <cellStyle name="40% - akcent 4 3 4 2 3 2 3" xfId="13340"/>
    <cellStyle name="40% - akcent 4 3 4 2 3 3" xfId="13341"/>
    <cellStyle name="40% - akcent 4 3 4 2 3 4" xfId="13342"/>
    <cellStyle name="40% - akcent 4 3 4 2 4" xfId="13343"/>
    <cellStyle name="40% - akcent 4 3 4 2 4 2" xfId="13344"/>
    <cellStyle name="40% - akcent 4 3 4 2 4 2 2" xfId="13345"/>
    <cellStyle name="40% - akcent 4 3 4 2 4 2 3" xfId="13346"/>
    <cellStyle name="40% - akcent 4 3 4 2 4 3" xfId="13347"/>
    <cellStyle name="40% - akcent 4 3 4 2 4 4" xfId="13348"/>
    <cellStyle name="40% - akcent 4 3 4 2 5" xfId="13349"/>
    <cellStyle name="40% - akcent 4 3 4 2 5 2" xfId="13350"/>
    <cellStyle name="40% - akcent 4 3 4 2 5 3" xfId="13351"/>
    <cellStyle name="40% - akcent 4 3 4 2 6" xfId="13352"/>
    <cellStyle name="40% - akcent 4 3 4 2 7" xfId="13353"/>
    <cellStyle name="40% - akcent 4 3 4 3" xfId="13354"/>
    <cellStyle name="40% - akcent 4 3 4 3 2" xfId="13355"/>
    <cellStyle name="40% - akcent 4 3 4 3 2 2" xfId="13356"/>
    <cellStyle name="40% - akcent 4 3 4 3 2 2 2" xfId="13357"/>
    <cellStyle name="40% - akcent 4 3 4 3 2 2 3" xfId="13358"/>
    <cellStyle name="40% - akcent 4 3 4 3 2 3" xfId="13359"/>
    <cellStyle name="40% - akcent 4 3 4 3 2 4" xfId="13360"/>
    <cellStyle name="40% - akcent 4 3 4 3 3" xfId="13361"/>
    <cellStyle name="40% - akcent 4 3 4 3 3 2" xfId="13362"/>
    <cellStyle name="40% - akcent 4 3 4 3 3 2 2" xfId="13363"/>
    <cellStyle name="40% - akcent 4 3 4 3 3 2 3" xfId="13364"/>
    <cellStyle name="40% - akcent 4 3 4 3 3 3" xfId="13365"/>
    <cellStyle name="40% - akcent 4 3 4 3 3 4" xfId="13366"/>
    <cellStyle name="40% - akcent 4 3 4 3 4" xfId="13367"/>
    <cellStyle name="40% - akcent 4 3 4 3 4 2" xfId="13368"/>
    <cellStyle name="40% - akcent 4 3 4 3 4 2 2" xfId="13369"/>
    <cellStyle name="40% - akcent 4 3 4 3 4 2 3" xfId="13370"/>
    <cellStyle name="40% - akcent 4 3 4 3 4 3" xfId="13371"/>
    <cellStyle name="40% - akcent 4 3 4 3 4 4" xfId="13372"/>
    <cellStyle name="40% - akcent 4 3 4 3 5" xfId="13373"/>
    <cellStyle name="40% - akcent 4 3 4 3 5 2" xfId="13374"/>
    <cellStyle name="40% - akcent 4 3 4 3 5 3" xfId="13375"/>
    <cellStyle name="40% - akcent 4 3 4 3 6" xfId="13376"/>
    <cellStyle name="40% - akcent 4 3 4 3 7" xfId="13377"/>
    <cellStyle name="40% - akcent 4 3 4 4" xfId="13378"/>
    <cellStyle name="40% - akcent 4 3 4 4 2" xfId="13379"/>
    <cellStyle name="40% - akcent 4 3 4 4 2 2" xfId="13380"/>
    <cellStyle name="40% - akcent 4 3 4 4 2 2 2" xfId="13381"/>
    <cellStyle name="40% - akcent 4 3 4 4 2 2 3" xfId="13382"/>
    <cellStyle name="40% - akcent 4 3 4 4 2 3" xfId="13383"/>
    <cellStyle name="40% - akcent 4 3 4 4 2 4" xfId="13384"/>
    <cellStyle name="40% - akcent 4 3 4 4 3" xfId="13385"/>
    <cellStyle name="40% - akcent 4 3 4 4 3 2" xfId="13386"/>
    <cellStyle name="40% - akcent 4 3 4 4 3 3" xfId="13387"/>
    <cellStyle name="40% - akcent 4 3 4 4 4" xfId="13388"/>
    <cellStyle name="40% - akcent 4 3 4 4 5" xfId="13389"/>
    <cellStyle name="40% - akcent 4 3 4 5" xfId="13390"/>
    <cellStyle name="40% - akcent 4 3 4 5 2" xfId="13391"/>
    <cellStyle name="40% - akcent 4 3 4 5 2 2" xfId="13392"/>
    <cellStyle name="40% - akcent 4 3 4 5 2 3" xfId="13393"/>
    <cellStyle name="40% - akcent 4 3 4 5 3" xfId="13394"/>
    <cellStyle name="40% - akcent 4 3 4 5 4" xfId="13395"/>
    <cellStyle name="40% - akcent 4 3 4 6" xfId="13396"/>
    <cellStyle name="40% - akcent 4 3 4 6 2" xfId="13397"/>
    <cellStyle name="40% - akcent 4 3 4 6 2 2" xfId="13398"/>
    <cellStyle name="40% - akcent 4 3 4 6 2 3" xfId="13399"/>
    <cellStyle name="40% - akcent 4 3 4 6 3" xfId="13400"/>
    <cellStyle name="40% - akcent 4 3 4 6 4" xfId="13401"/>
    <cellStyle name="40% - akcent 4 3 4 7" xfId="13402"/>
    <cellStyle name="40% - akcent 4 3 4 7 2" xfId="13403"/>
    <cellStyle name="40% - akcent 4 3 4 7 2 2" xfId="13404"/>
    <cellStyle name="40% - akcent 4 3 4 7 2 3" xfId="13405"/>
    <cellStyle name="40% - akcent 4 3 4 7 3" xfId="13406"/>
    <cellStyle name="40% - akcent 4 3 4 7 4" xfId="13407"/>
    <cellStyle name="40% - akcent 4 3 4 8" xfId="13408"/>
    <cellStyle name="40% - akcent 4 3 4 8 2" xfId="13409"/>
    <cellStyle name="40% - akcent 4 3 4 8 3" xfId="13410"/>
    <cellStyle name="40% - akcent 4 3 4 9" xfId="13411"/>
    <cellStyle name="40% - akcent 4 3 5" xfId="13412"/>
    <cellStyle name="40% - akcent 4 3 5 2" xfId="13413"/>
    <cellStyle name="40% - akcent 4 3 5 2 2" xfId="13414"/>
    <cellStyle name="40% - akcent 4 3 5 2 2 2" xfId="13415"/>
    <cellStyle name="40% - akcent 4 3 5 2 2 2 2" xfId="13416"/>
    <cellStyle name="40% - akcent 4 3 5 2 2 2 3" xfId="13417"/>
    <cellStyle name="40% - akcent 4 3 5 2 2 3" xfId="13418"/>
    <cellStyle name="40% - akcent 4 3 5 2 2 4" xfId="13419"/>
    <cellStyle name="40% - akcent 4 3 5 2 3" xfId="13420"/>
    <cellStyle name="40% - akcent 4 3 5 2 3 2" xfId="13421"/>
    <cellStyle name="40% - akcent 4 3 5 2 3 2 2" xfId="13422"/>
    <cellStyle name="40% - akcent 4 3 5 2 3 2 3" xfId="13423"/>
    <cellStyle name="40% - akcent 4 3 5 2 3 3" xfId="13424"/>
    <cellStyle name="40% - akcent 4 3 5 2 3 4" xfId="13425"/>
    <cellStyle name="40% - akcent 4 3 5 2 4" xfId="13426"/>
    <cellStyle name="40% - akcent 4 3 5 2 4 2" xfId="13427"/>
    <cellStyle name="40% - akcent 4 3 5 2 4 2 2" xfId="13428"/>
    <cellStyle name="40% - akcent 4 3 5 2 4 2 3" xfId="13429"/>
    <cellStyle name="40% - akcent 4 3 5 2 4 3" xfId="13430"/>
    <cellStyle name="40% - akcent 4 3 5 2 4 4" xfId="13431"/>
    <cellStyle name="40% - akcent 4 3 5 2 5" xfId="13432"/>
    <cellStyle name="40% - akcent 4 3 5 2 5 2" xfId="13433"/>
    <cellStyle name="40% - akcent 4 3 5 2 5 3" xfId="13434"/>
    <cellStyle name="40% - akcent 4 3 5 2 6" xfId="13435"/>
    <cellStyle name="40% - akcent 4 3 5 2 7" xfId="13436"/>
    <cellStyle name="40% - akcent 4 3 5 3" xfId="13437"/>
    <cellStyle name="40% - akcent 4 3 5 3 2" xfId="13438"/>
    <cellStyle name="40% - akcent 4 3 5 3 2 2" xfId="13439"/>
    <cellStyle name="40% - akcent 4 3 5 3 2 2 2" xfId="13440"/>
    <cellStyle name="40% - akcent 4 3 5 3 2 2 3" xfId="13441"/>
    <cellStyle name="40% - akcent 4 3 5 3 2 3" xfId="13442"/>
    <cellStyle name="40% - akcent 4 3 5 3 2 4" xfId="13443"/>
    <cellStyle name="40% - akcent 4 3 5 3 3" xfId="13444"/>
    <cellStyle name="40% - akcent 4 3 5 3 3 2" xfId="13445"/>
    <cellStyle name="40% - akcent 4 3 5 3 3 2 2" xfId="13446"/>
    <cellStyle name="40% - akcent 4 3 5 3 3 2 3" xfId="13447"/>
    <cellStyle name="40% - akcent 4 3 5 3 3 3" xfId="13448"/>
    <cellStyle name="40% - akcent 4 3 5 3 3 4" xfId="13449"/>
    <cellStyle name="40% - akcent 4 3 5 3 4" xfId="13450"/>
    <cellStyle name="40% - akcent 4 3 5 3 4 2" xfId="13451"/>
    <cellStyle name="40% - akcent 4 3 5 3 4 2 2" xfId="13452"/>
    <cellStyle name="40% - akcent 4 3 5 3 4 2 3" xfId="13453"/>
    <cellStyle name="40% - akcent 4 3 5 3 4 3" xfId="13454"/>
    <cellStyle name="40% - akcent 4 3 5 3 4 4" xfId="13455"/>
    <cellStyle name="40% - akcent 4 3 5 3 5" xfId="13456"/>
    <cellStyle name="40% - akcent 4 3 5 3 5 2" xfId="13457"/>
    <cellStyle name="40% - akcent 4 3 5 3 5 3" xfId="13458"/>
    <cellStyle name="40% - akcent 4 3 5 3 6" xfId="13459"/>
    <cellStyle name="40% - akcent 4 3 5 3 7" xfId="13460"/>
    <cellStyle name="40% - akcent 4 3 5 4" xfId="13461"/>
    <cellStyle name="40% - akcent 4 3 5 4 2" xfId="13462"/>
    <cellStyle name="40% - akcent 4 3 5 4 2 2" xfId="13463"/>
    <cellStyle name="40% - akcent 4 3 5 4 2 3" xfId="13464"/>
    <cellStyle name="40% - akcent 4 3 5 4 3" xfId="13465"/>
    <cellStyle name="40% - akcent 4 3 5 4 4" xfId="13466"/>
    <cellStyle name="40% - akcent 4 3 5 5" xfId="13467"/>
    <cellStyle name="40% - akcent 4 3 5 5 2" xfId="13468"/>
    <cellStyle name="40% - akcent 4 3 5 5 2 2" xfId="13469"/>
    <cellStyle name="40% - akcent 4 3 5 5 2 3" xfId="13470"/>
    <cellStyle name="40% - akcent 4 3 5 5 3" xfId="13471"/>
    <cellStyle name="40% - akcent 4 3 5 5 4" xfId="13472"/>
    <cellStyle name="40% - akcent 4 3 5 6" xfId="13473"/>
    <cellStyle name="40% - akcent 4 3 5 6 2" xfId="13474"/>
    <cellStyle name="40% - akcent 4 3 5 6 2 2" xfId="13475"/>
    <cellStyle name="40% - akcent 4 3 5 6 2 3" xfId="13476"/>
    <cellStyle name="40% - akcent 4 3 5 6 3" xfId="13477"/>
    <cellStyle name="40% - akcent 4 3 5 6 4" xfId="13478"/>
    <cellStyle name="40% - akcent 4 3 5 7" xfId="13479"/>
    <cellStyle name="40% - akcent 4 3 5 7 2" xfId="13480"/>
    <cellStyle name="40% - akcent 4 3 5 7 3" xfId="13481"/>
    <cellStyle name="40% - akcent 4 3 5 8" xfId="13482"/>
    <cellStyle name="40% - akcent 4 3 5 9" xfId="13483"/>
    <cellStyle name="40% - akcent 4 3 6" xfId="13484"/>
    <cellStyle name="40% - akcent 4 3 6 2" xfId="13485"/>
    <cellStyle name="40% - akcent 4 3 6 2 2" xfId="13486"/>
    <cellStyle name="40% - akcent 4 3 6 2 2 2" xfId="13487"/>
    <cellStyle name="40% - akcent 4 3 6 2 2 2 2" xfId="13488"/>
    <cellStyle name="40% - akcent 4 3 6 2 2 2 3" xfId="13489"/>
    <cellStyle name="40% - akcent 4 3 6 2 2 3" xfId="13490"/>
    <cellStyle name="40% - akcent 4 3 6 2 2 4" xfId="13491"/>
    <cellStyle name="40% - akcent 4 3 6 2 3" xfId="13492"/>
    <cellStyle name="40% - akcent 4 3 6 2 3 2" xfId="13493"/>
    <cellStyle name="40% - akcent 4 3 6 2 3 2 2" xfId="13494"/>
    <cellStyle name="40% - akcent 4 3 6 2 3 2 3" xfId="13495"/>
    <cellStyle name="40% - akcent 4 3 6 2 3 3" xfId="13496"/>
    <cellStyle name="40% - akcent 4 3 6 2 3 4" xfId="13497"/>
    <cellStyle name="40% - akcent 4 3 6 2 4" xfId="13498"/>
    <cellStyle name="40% - akcent 4 3 6 2 4 2" xfId="13499"/>
    <cellStyle name="40% - akcent 4 3 6 2 4 2 2" xfId="13500"/>
    <cellStyle name="40% - akcent 4 3 6 2 4 2 3" xfId="13501"/>
    <cellStyle name="40% - akcent 4 3 6 2 4 3" xfId="13502"/>
    <cellStyle name="40% - akcent 4 3 6 2 4 4" xfId="13503"/>
    <cellStyle name="40% - akcent 4 3 6 2 5" xfId="13504"/>
    <cellStyle name="40% - akcent 4 3 6 2 5 2" xfId="13505"/>
    <cellStyle name="40% - akcent 4 3 6 2 5 3" xfId="13506"/>
    <cellStyle name="40% - akcent 4 3 6 2 6" xfId="13507"/>
    <cellStyle name="40% - akcent 4 3 6 2 7" xfId="13508"/>
    <cellStyle name="40% - akcent 4 3 6 3" xfId="13509"/>
    <cellStyle name="40% - akcent 4 3 6 3 2" xfId="13510"/>
    <cellStyle name="40% - akcent 4 3 6 3 2 2" xfId="13511"/>
    <cellStyle name="40% - akcent 4 3 6 3 2 2 2" xfId="13512"/>
    <cellStyle name="40% - akcent 4 3 6 3 2 2 3" xfId="13513"/>
    <cellStyle name="40% - akcent 4 3 6 3 2 3" xfId="13514"/>
    <cellStyle name="40% - akcent 4 3 6 3 2 4" xfId="13515"/>
    <cellStyle name="40% - akcent 4 3 6 3 3" xfId="13516"/>
    <cellStyle name="40% - akcent 4 3 6 3 3 2" xfId="13517"/>
    <cellStyle name="40% - akcent 4 3 6 3 3 2 2" xfId="13518"/>
    <cellStyle name="40% - akcent 4 3 6 3 3 2 3" xfId="13519"/>
    <cellStyle name="40% - akcent 4 3 6 3 3 3" xfId="13520"/>
    <cellStyle name="40% - akcent 4 3 6 3 3 4" xfId="13521"/>
    <cellStyle name="40% - akcent 4 3 6 3 4" xfId="13522"/>
    <cellStyle name="40% - akcent 4 3 6 3 4 2" xfId="13523"/>
    <cellStyle name="40% - akcent 4 3 6 3 4 2 2" xfId="13524"/>
    <cellStyle name="40% - akcent 4 3 6 3 4 2 3" xfId="13525"/>
    <cellStyle name="40% - akcent 4 3 6 3 4 3" xfId="13526"/>
    <cellStyle name="40% - akcent 4 3 6 3 4 4" xfId="13527"/>
    <cellStyle name="40% - akcent 4 3 6 3 5" xfId="13528"/>
    <cellStyle name="40% - akcent 4 3 6 3 5 2" xfId="13529"/>
    <cellStyle name="40% - akcent 4 3 6 3 5 3" xfId="13530"/>
    <cellStyle name="40% - akcent 4 3 6 3 6" xfId="13531"/>
    <cellStyle name="40% - akcent 4 3 6 3 7" xfId="13532"/>
    <cellStyle name="40% - akcent 4 3 6 4" xfId="13533"/>
    <cellStyle name="40% - akcent 4 3 6 4 2" xfId="13534"/>
    <cellStyle name="40% - akcent 4 3 6 4 2 2" xfId="13535"/>
    <cellStyle name="40% - akcent 4 3 6 4 2 3" xfId="13536"/>
    <cellStyle name="40% - akcent 4 3 6 4 3" xfId="13537"/>
    <cellStyle name="40% - akcent 4 3 6 4 4" xfId="13538"/>
    <cellStyle name="40% - akcent 4 3 6 5" xfId="13539"/>
    <cellStyle name="40% - akcent 4 3 6 5 2" xfId="13540"/>
    <cellStyle name="40% - akcent 4 3 6 5 2 2" xfId="13541"/>
    <cellStyle name="40% - akcent 4 3 6 5 2 3" xfId="13542"/>
    <cellStyle name="40% - akcent 4 3 6 5 3" xfId="13543"/>
    <cellStyle name="40% - akcent 4 3 6 5 4" xfId="13544"/>
    <cellStyle name="40% - akcent 4 3 6 6" xfId="13545"/>
    <cellStyle name="40% - akcent 4 3 6 6 2" xfId="13546"/>
    <cellStyle name="40% - akcent 4 3 6 6 2 2" xfId="13547"/>
    <cellStyle name="40% - akcent 4 3 6 6 2 3" xfId="13548"/>
    <cellStyle name="40% - akcent 4 3 6 6 3" xfId="13549"/>
    <cellStyle name="40% - akcent 4 3 6 6 4" xfId="13550"/>
    <cellStyle name="40% - akcent 4 3 6 7" xfId="13551"/>
    <cellStyle name="40% - akcent 4 3 6 7 2" xfId="13552"/>
    <cellStyle name="40% - akcent 4 3 6 7 3" xfId="13553"/>
    <cellStyle name="40% - akcent 4 3 6 8" xfId="13554"/>
    <cellStyle name="40% - akcent 4 3 6 9" xfId="13555"/>
    <cellStyle name="40% - akcent 4 3 7" xfId="13556"/>
    <cellStyle name="40% - akcent 4 3 7 2" xfId="13557"/>
    <cellStyle name="40% - akcent 4 3 7 2 2" xfId="13558"/>
    <cellStyle name="40% - akcent 4 3 7 2 2 2" xfId="13559"/>
    <cellStyle name="40% - akcent 4 3 7 2 2 2 2" xfId="13560"/>
    <cellStyle name="40% - akcent 4 3 7 2 2 2 3" xfId="13561"/>
    <cellStyle name="40% - akcent 4 3 7 2 2 3" xfId="13562"/>
    <cellStyle name="40% - akcent 4 3 7 2 2 4" xfId="13563"/>
    <cellStyle name="40% - akcent 4 3 7 2 3" xfId="13564"/>
    <cellStyle name="40% - akcent 4 3 7 2 3 2" xfId="13565"/>
    <cellStyle name="40% - akcent 4 3 7 2 3 2 2" xfId="13566"/>
    <cellStyle name="40% - akcent 4 3 7 2 3 2 3" xfId="13567"/>
    <cellStyle name="40% - akcent 4 3 7 2 3 3" xfId="13568"/>
    <cellStyle name="40% - akcent 4 3 7 2 3 4" xfId="13569"/>
    <cellStyle name="40% - akcent 4 3 7 2 4" xfId="13570"/>
    <cellStyle name="40% - akcent 4 3 7 2 4 2" xfId="13571"/>
    <cellStyle name="40% - akcent 4 3 7 2 4 2 2" xfId="13572"/>
    <cellStyle name="40% - akcent 4 3 7 2 4 2 3" xfId="13573"/>
    <cellStyle name="40% - akcent 4 3 7 2 4 3" xfId="13574"/>
    <cellStyle name="40% - akcent 4 3 7 2 4 4" xfId="13575"/>
    <cellStyle name="40% - akcent 4 3 7 2 5" xfId="13576"/>
    <cellStyle name="40% - akcent 4 3 7 2 5 2" xfId="13577"/>
    <cellStyle name="40% - akcent 4 3 7 2 5 3" xfId="13578"/>
    <cellStyle name="40% - akcent 4 3 7 2 6" xfId="13579"/>
    <cellStyle name="40% - akcent 4 3 7 2 7" xfId="13580"/>
    <cellStyle name="40% - akcent 4 3 7 3" xfId="13581"/>
    <cellStyle name="40% - akcent 4 3 7 3 2" xfId="13582"/>
    <cellStyle name="40% - akcent 4 3 7 3 2 2" xfId="13583"/>
    <cellStyle name="40% - akcent 4 3 7 3 2 3" xfId="13584"/>
    <cellStyle name="40% - akcent 4 3 7 3 3" xfId="13585"/>
    <cellStyle name="40% - akcent 4 3 7 3 4" xfId="13586"/>
    <cellStyle name="40% - akcent 4 3 7 4" xfId="13587"/>
    <cellStyle name="40% - akcent 4 3 7 4 2" xfId="13588"/>
    <cellStyle name="40% - akcent 4 3 7 4 2 2" xfId="13589"/>
    <cellStyle name="40% - akcent 4 3 7 4 2 3" xfId="13590"/>
    <cellStyle name="40% - akcent 4 3 7 4 3" xfId="13591"/>
    <cellStyle name="40% - akcent 4 3 7 4 4" xfId="13592"/>
    <cellStyle name="40% - akcent 4 3 7 5" xfId="13593"/>
    <cellStyle name="40% - akcent 4 3 7 5 2" xfId="13594"/>
    <cellStyle name="40% - akcent 4 3 7 5 2 2" xfId="13595"/>
    <cellStyle name="40% - akcent 4 3 7 5 2 3" xfId="13596"/>
    <cellStyle name="40% - akcent 4 3 7 5 3" xfId="13597"/>
    <cellStyle name="40% - akcent 4 3 7 5 4" xfId="13598"/>
    <cellStyle name="40% - akcent 4 3 7 6" xfId="13599"/>
    <cellStyle name="40% - akcent 4 3 7 6 2" xfId="13600"/>
    <cellStyle name="40% - akcent 4 3 7 6 3" xfId="13601"/>
    <cellStyle name="40% - akcent 4 3 7 7" xfId="13602"/>
    <cellStyle name="40% - akcent 4 3 7 8" xfId="13603"/>
    <cellStyle name="40% - akcent 4 3 8" xfId="13604"/>
    <cellStyle name="40% - akcent 4 3 8 2" xfId="13605"/>
    <cellStyle name="40% - akcent 4 3 8 2 2" xfId="13606"/>
    <cellStyle name="40% - akcent 4 3 8 2 2 2" xfId="13607"/>
    <cellStyle name="40% - akcent 4 3 8 2 2 2 2" xfId="13608"/>
    <cellStyle name="40% - akcent 4 3 8 2 2 2 3" xfId="13609"/>
    <cellStyle name="40% - akcent 4 3 8 2 2 3" xfId="13610"/>
    <cellStyle name="40% - akcent 4 3 8 2 2 4" xfId="13611"/>
    <cellStyle name="40% - akcent 4 3 8 2 3" xfId="13612"/>
    <cellStyle name="40% - akcent 4 3 8 2 3 2" xfId="13613"/>
    <cellStyle name="40% - akcent 4 3 8 2 3 2 2" xfId="13614"/>
    <cellStyle name="40% - akcent 4 3 8 2 3 2 3" xfId="13615"/>
    <cellStyle name="40% - akcent 4 3 8 2 3 3" xfId="13616"/>
    <cellStyle name="40% - akcent 4 3 8 2 3 4" xfId="13617"/>
    <cellStyle name="40% - akcent 4 3 8 2 4" xfId="13618"/>
    <cellStyle name="40% - akcent 4 3 8 2 4 2" xfId="13619"/>
    <cellStyle name="40% - akcent 4 3 8 2 4 2 2" xfId="13620"/>
    <cellStyle name="40% - akcent 4 3 8 2 4 2 3" xfId="13621"/>
    <cellStyle name="40% - akcent 4 3 8 2 4 3" xfId="13622"/>
    <cellStyle name="40% - akcent 4 3 8 2 4 4" xfId="13623"/>
    <cellStyle name="40% - akcent 4 3 8 2 5" xfId="13624"/>
    <cellStyle name="40% - akcent 4 3 8 2 5 2" xfId="13625"/>
    <cellStyle name="40% - akcent 4 3 8 2 5 3" xfId="13626"/>
    <cellStyle name="40% - akcent 4 3 8 2 6" xfId="13627"/>
    <cellStyle name="40% - akcent 4 3 8 2 7" xfId="13628"/>
    <cellStyle name="40% - akcent 4 3 8 3" xfId="13629"/>
    <cellStyle name="40% - akcent 4 3 8 3 2" xfId="13630"/>
    <cellStyle name="40% - akcent 4 3 8 3 2 2" xfId="13631"/>
    <cellStyle name="40% - akcent 4 3 8 3 2 3" xfId="13632"/>
    <cellStyle name="40% - akcent 4 3 8 3 3" xfId="13633"/>
    <cellStyle name="40% - akcent 4 3 8 3 4" xfId="13634"/>
    <cellStyle name="40% - akcent 4 3 8 4" xfId="13635"/>
    <cellStyle name="40% - akcent 4 3 8 4 2" xfId="13636"/>
    <cellStyle name="40% - akcent 4 3 8 4 2 2" xfId="13637"/>
    <cellStyle name="40% - akcent 4 3 8 4 2 3" xfId="13638"/>
    <cellStyle name="40% - akcent 4 3 8 4 3" xfId="13639"/>
    <cellStyle name="40% - akcent 4 3 8 4 4" xfId="13640"/>
    <cellStyle name="40% - akcent 4 3 8 5" xfId="13641"/>
    <cellStyle name="40% - akcent 4 3 8 5 2" xfId="13642"/>
    <cellStyle name="40% - akcent 4 3 8 5 2 2" xfId="13643"/>
    <cellStyle name="40% - akcent 4 3 8 5 2 3" xfId="13644"/>
    <cellStyle name="40% - akcent 4 3 8 5 3" xfId="13645"/>
    <cellStyle name="40% - akcent 4 3 8 5 4" xfId="13646"/>
    <cellStyle name="40% - akcent 4 3 8 6" xfId="13647"/>
    <cellStyle name="40% - akcent 4 3 8 6 2" xfId="13648"/>
    <cellStyle name="40% - akcent 4 3 8 6 3" xfId="13649"/>
    <cellStyle name="40% - akcent 4 3 8 7" xfId="13650"/>
    <cellStyle name="40% - akcent 4 3 8 8" xfId="13651"/>
    <cellStyle name="40% - akcent 4 3 9" xfId="13652"/>
    <cellStyle name="40% - akcent 4 3 9 2" xfId="13653"/>
    <cellStyle name="40% - akcent 4 3 9 2 2" xfId="13654"/>
    <cellStyle name="40% - akcent 4 3 9 2 2 2" xfId="13655"/>
    <cellStyle name="40% - akcent 4 3 9 2 2 3" xfId="13656"/>
    <cellStyle name="40% - akcent 4 3 9 2 3" xfId="13657"/>
    <cellStyle name="40% - akcent 4 3 9 2 4" xfId="13658"/>
    <cellStyle name="40% - akcent 4 3 9 3" xfId="13659"/>
    <cellStyle name="40% - akcent 4 3 9 3 2" xfId="13660"/>
    <cellStyle name="40% - akcent 4 3 9 3 2 2" xfId="13661"/>
    <cellStyle name="40% - akcent 4 3 9 3 2 3" xfId="13662"/>
    <cellStyle name="40% - akcent 4 3 9 3 3" xfId="13663"/>
    <cellStyle name="40% - akcent 4 3 9 3 4" xfId="13664"/>
    <cellStyle name="40% - akcent 4 3 9 4" xfId="13665"/>
    <cellStyle name="40% - akcent 4 3 9 4 2" xfId="13666"/>
    <cellStyle name="40% - akcent 4 3 9 4 2 2" xfId="13667"/>
    <cellStyle name="40% - akcent 4 3 9 4 2 3" xfId="13668"/>
    <cellStyle name="40% - akcent 4 3 9 4 3" xfId="13669"/>
    <cellStyle name="40% - akcent 4 3 9 4 4" xfId="13670"/>
    <cellStyle name="40% - akcent 4 3 9 5" xfId="13671"/>
    <cellStyle name="40% - akcent 4 3 9 5 2" xfId="13672"/>
    <cellStyle name="40% - akcent 4 3 9 5 3" xfId="13673"/>
    <cellStyle name="40% - akcent 4 3 9 6" xfId="13674"/>
    <cellStyle name="40% - akcent 4 3 9 7" xfId="13675"/>
    <cellStyle name="40% - akcent 4 4" xfId="13676"/>
    <cellStyle name="40% - akcent 4 5" xfId="13677"/>
    <cellStyle name="40% - akcent 4 6" xfId="13678"/>
    <cellStyle name="40% - akcent 5 2" xfId="13679"/>
    <cellStyle name="40% - akcent 5 2 2" xfId="13680"/>
    <cellStyle name="40% - akcent 5 2 3" xfId="13681"/>
    <cellStyle name="40% - akcent 5 2 4" xfId="13682"/>
    <cellStyle name="40% - akcent 5 2 5" xfId="22047"/>
    <cellStyle name="40% - akcent 5 3" xfId="13683"/>
    <cellStyle name="40% - akcent 5 3 10" xfId="13684"/>
    <cellStyle name="40% - akcent 5 3 10 2" xfId="13685"/>
    <cellStyle name="40% - akcent 5 3 10 2 2" xfId="13686"/>
    <cellStyle name="40% - akcent 5 3 10 2 2 2" xfId="13687"/>
    <cellStyle name="40% - akcent 5 3 10 2 2 3" xfId="13688"/>
    <cellStyle name="40% - akcent 5 3 10 2 3" xfId="13689"/>
    <cellStyle name="40% - akcent 5 3 10 2 4" xfId="13690"/>
    <cellStyle name="40% - akcent 5 3 10 3" xfId="13691"/>
    <cellStyle name="40% - akcent 5 3 10 3 2" xfId="13692"/>
    <cellStyle name="40% - akcent 5 3 10 3 3" xfId="13693"/>
    <cellStyle name="40% - akcent 5 3 10 4" xfId="13694"/>
    <cellStyle name="40% - akcent 5 3 10 5" xfId="13695"/>
    <cellStyle name="40% - akcent 5 3 11" xfId="13696"/>
    <cellStyle name="40% - akcent 5 3 11 2" xfId="13697"/>
    <cellStyle name="40% - akcent 5 3 11 2 2" xfId="13698"/>
    <cellStyle name="40% - akcent 5 3 11 2 3" xfId="13699"/>
    <cellStyle name="40% - akcent 5 3 11 3" xfId="13700"/>
    <cellStyle name="40% - akcent 5 3 11 4" xfId="13701"/>
    <cellStyle name="40% - akcent 5 3 12" xfId="13702"/>
    <cellStyle name="40% - akcent 5 3 12 2" xfId="13703"/>
    <cellStyle name="40% - akcent 5 3 12 2 2" xfId="13704"/>
    <cellStyle name="40% - akcent 5 3 12 2 3" xfId="13705"/>
    <cellStyle name="40% - akcent 5 3 12 3" xfId="13706"/>
    <cellStyle name="40% - akcent 5 3 12 4" xfId="13707"/>
    <cellStyle name="40% - akcent 5 3 13" xfId="13708"/>
    <cellStyle name="40% - akcent 5 3 13 2" xfId="13709"/>
    <cellStyle name="40% - akcent 5 3 13 2 2" xfId="13710"/>
    <cellStyle name="40% - akcent 5 3 13 2 3" xfId="13711"/>
    <cellStyle name="40% - akcent 5 3 13 3" xfId="13712"/>
    <cellStyle name="40% - akcent 5 3 13 4" xfId="13713"/>
    <cellStyle name="40% - akcent 5 3 14" xfId="13714"/>
    <cellStyle name="40% - akcent 5 3 14 2" xfId="13715"/>
    <cellStyle name="40% - akcent 5 3 14 3" xfId="13716"/>
    <cellStyle name="40% - akcent 5 3 15" xfId="13717"/>
    <cellStyle name="40% - akcent 5 3 15 2" xfId="13718"/>
    <cellStyle name="40% - akcent 5 3 15 3" xfId="13719"/>
    <cellStyle name="40% - akcent 5 3 16" xfId="13720"/>
    <cellStyle name="40% - akcent 5 3 17" xfId="13721"/>
    <cellStyle name="40% - akcent 5 3 18" xfId="13722"/>
    <cellStyle name="40% - akcent 5 3 19" xfId="22048"/>
    <cellStyle name="40% - akcent 5 3 2" xfId="13723"/>
    <cellStyle name="40% - akcent 5 3 2 10" xfId="13724"/>
    <cellStyle name="40% - akcent 5 3 2 10 2" xfId="13725"/>
    <cellStyle name="40% - akcent 5 3 2 10 2 2" xfId="13726"/>
    <cellStyle name="40% - akcent 5 3 2 10 2 3" xfId="13727"/>
    <cellStyle name="40% - akcent 5 3 2 10 3" xfId="13728"/>
    <cellStyle name="40% - akcent 5 3 2 10 4" xfId="13729"/>
    <cellStyle name="40% - akcent 5 3 2 11" xfId="13730"/>
    <cellStyle name="40% - akcent 5 3 2 11 2" xfId="13731"/>
    <cellStyle name="40% - akcent 5 3 2 11 3" xfId="13732"/>
    <cellStyle name="40% - akcent 5 3 2 12" xfId="13733"/>
    <cellStyle name="40% - akcent 5 3 2 12 2" xfId="13734"/>
    <cellStyle name="40% - akcent 5 3 2 12 3" xfId="13735"/>
    <cellStyle name="40% - akcent 5 3 2 13" xfId="13736"/>
    <cellStyle name="40% - akcent 5 3 2 14" xfId="13737"/>
    <cellStyle name="40% - akcent 5 3 2 15" xfId="13738"/>
    <cellStyle name="40% - akcent 5 3 2 2" xfId="13739"/>
    <cellStyle name="40% - akcent 5 3 2 2 10" xfId="13740"/>
    <cellStyle name="40% - akcent 5 3 2 2 11" xfId="13741"/>
    <cellStyle name="40% - akcent 5 3 2 2 2" xfId="13742"/>
    <cellStyle name="40% - akcent 5 3 2 2 2 2" xfId="13743"/>
    <cellStyle name="40% - akcent 5 3 2 2 2 2 2" xfId="13744"/>
    <cellStyle name="40% - akcent 5 3 2 2 2 2 2 2" xfId="13745"/>
    <cellStyle name="40% - akcent 5 3 2 2 2 2 2 2 2" xfId="13746"/>
    <cellStyle name="40% - akcent 5 3 2 2 2 2 2 2 3" xfId="13747"/>
    <cellStyle name="40% - akcent 5 3 2 2 2 2 2 3" xfId="13748"/>
    <cellStyle name="40% - akcent 5 3 2 2 2 2 2 4" xfId="13749"/>
    <cellStyle name="40% - akcent 5 3 2 2 2 2 3" xfId="13750"/>
    <cellStyle name="40% - akcent 5 3 2 2 2 2 3 2" xfId="13751"/>
    <cellStyle name="40% - akcent 5 3 2 2 2 2 3 2 2" xfId="13752"/>
    <cellStyle name="40% - akcent 5 3 2 2 2 2 3 2 3" xfId="13753"/>
    <cellStyle name="40% - akcent 5 3 2 2 2 2 3 3" xfId="13754"/>
    <cellStyle name="40% - akcent 5 3 2 2 2 2 3 4" xfId="13755"/>
    <cellStyle name="40% - akcent 5 3 2 2 2 2 4" xfId="13756"/>
    <cellStyle name="40% - akcent 5 3 2 2 2 2 4 2" xfId="13757"/>
    <cellStyle name="40% - akcent 5 3 2 2 2 2 4 2 2" xfId="13758"/>
    <cellStyle name="40% - akcent 5 3 2 2 2 2 4 2 3" xfId="13759"/>
    <cellStyle name="40% - akcent 5 3 2 2 2 2 4 3" xfId="13760"/>
    <cellStyle name="40% - akcent 5 3 2 2 2 2 4 4" xfId="13761"/>
    <cellStyle name="40% - akcent 5 3 2 2 2 2 5" xfId="13762"/>
    <cellStyle name="40% - akcent 5 3 2 2 2 2 5 2" xfId="13763"/>
    <cellStyle name="40% - akcent 5 3 2 2 2 2 5 3" xfId="13764"/>
    <cellStyle name="40% - akcent 5 3 2 2 2 2 6" xfId="13765"/>
    <cellStyle name="40% - akcent 5 3 2 2 2 2 7" xfId="13766"/>
    <cellStyle name="40% - akcent 5 3 2 2 2 3" xfId="13767"/>
    <cellStyle name="40% - akcent 5 3 2 2 2 3 2" xfId="13768"/>
    <cellStyle name="40% - akcent 5 3 2 2 2 3 2 2" xfId="13769"/>
    <cellStyle name="40% - akcent 5 3 2 2 2 3 2 2 2" xfId="13770"/>
    <cellStyle name="40% - akcent 5 3 2 2 2 3 2 2 3" xfId="13771"/>
    <cellStyle name="40% - akcent 5 3 2 2 2 3 2 3" xfId="13772"/>
    <cellStyle name="40% - akcent 5 3 2 2 2 3 2 4" xfId="13773"/>
    <cellStyle name="40% - akcent 5 3 2 2 2 3 3" xfId="13774"/>
    <cellStyle name="40% - akcent 5 3 2 2 2 3 3 2" xfId="13775"/>
    <cellStyle name="40% - akcent 5 3 2 2 2 3 3 2 2" xfId="13776"/>
    <cellStyle name="40% - akcent 5 3 2 2 2 3 3 2 3" xfId="13777"/>
    <cellStyle name="40% - akcent 5 3 2 2 2 3 3 3" xfId="13778"/>
    <cellStyle name="40% - akcent 5 3 2 2 2 3 3 4" xfId="13779"/>
    <cellStyle name="40% - akcent 5 3 2 2 2 3 4" xfId="13780"/>
    <cellStyle name="40% - akcent 5 3 2 2 2 3 4 2" xfId="13781"/>
    <cellStyle name="40% - akcent 5 3 2 2 2 3 4 2 2" xfId="13782"/>
    <cellStyle name="40% - akcent 5 3 2 2 2 3 4 2 3" xfId="13783"/>
    <cellStyle name="40% - akcent 5 3 2 2 2 3 4 3" xfId="13784"/>
    <cellStyle name="40% - akcent 5 3 2 2 2 3 4 4" xfId="13785"/>
    <cellStyle name="40% - akcent 5 3 2 2 2 3 5" xfId="13786"/>
    <cellStyle name="40% - akcent 5 3 2 2 2 3 5 2" xfId="13787"/>
    <cellStyle name="40% - akcent 5 3 2 2 2 3 5 3" xfId="13788"/>
    <cellStyle name="40% - akcent 5 3 2 2 2 3 6" xfId="13789"/>
    <cellStyle name="40% - akcent 5 3 2 2 2 3 7" xfId="13790"/>
    <cellStyle name="40% - akcent 5 3 2 2 2 4" xfId="13791"/>
    <cellStyle name="40% - akcent 5 3 2 2 2 4 2" xfId="13792"/>
    <cellStyle name="40% - akcent 5 3 2 2 2 4 2 2" xfId="13793"/>
    <cellStyle name="40% - akcent 5 3 2 2 2 4 2 3" xfId="13794"/>
    <cellStyle name="40% - akcent 5 3 2 2 2 4 3" xfId="13795"/>
    <cellStyle name="40% - akcent 5 3 2 2 2 4 4" xfId="13796"/>
    <cellStyle name="40% - akcent 5 3 2 2 2 5" xfId="13797"/>
    <cellStyle name="40% - akcent 5 3 2 2 2 5 2" xfId="13798"/>
    <cellStyle name="40% - akcent 5 3 2 2 2 5 2 2" xfId="13799"/>
    <cellStyle name="40% - akcent 5 3 2 2 2 5 2 3" xfId="13800"/>
    <cellStyle name="40% - akcent 5 3 2 2 2 5 3" xfId="13801"/>
    <cellStyle name="40% - akcent 5 3 2 2 2 5 4" xfId="13802"/>
    <cellStyle name="40% - akcent 5 3 2 2 2 6" xfId="13803"/>
    <cellStyle name="40% - akcent 5 3 2 2 2 6 2" xfId="13804"/>
    <cellStyle name="40% - akcent 5 3 2 2 2 6 2 2" xfId="13805"/>
    <cellStyle name="40% - akcent 5 3 2 2 2 6 2 3" xfId="13806"/>
    <cellStyle name="40% - akcent 5 3 2 2 2 6 3" xfId="13807"/>
    <cellStyle name="40% - akcent 5 3 2 2 2 6 4" xfId="13808"/>
    <cellStyle name="40% - akcent 5 3 2 2 2 7" xfId="13809"/>
    <cellStyle name="40% - akcent 5 3 2 2 2 7 2" xfId="13810"/>
    <cellStyle name="40% - akcent 5 3 2 2 2 7 3" xfId="13811"/>
    <cellStyle name="40% - akcent 5 3 2 2 2 8" xfId="13812"/>
    <cellStyle name="40% - akcent 5 3 2 2 2 9" xfId="13813"/>
    <cellStyle name="40% - akcent 5 3 2 2 3" xfId="13814"/>
    <cellStyle name="40% - akcent 5 3 2 2 3 2" xfId="13815"/>
    <cellStyle name="40% - akcent 5 3 2 2 3 2 2" xfId="13816"/>
    <cellStyle name="40% - akcent 5 3 2 2 3 2 2 2" xfId="13817"/>
    <cellStyle name="40% - akcent 5 3 2 2 3 2 2 3" xfId="13818"/>
    <cellStyle name="40% - akcent 5 3 2 2 3 2 3" xfId="13819"/>
    <cellStyle name="40% - akcent 5 3 2 2 3 2 4" xfId="13820"/>
    <cellStyle name="40% - akcent 5 3 2 2 3 3" xfId="13821"/>
    <cellStyle name="40% - akcent 5 3 2 2 3 3 2" xfId="13822"/>
    <cellStyle name="40% - akcent 5 3 2 2 3 3 2 2" xfId="13823"/>
    <cellStyle name="40% - akcent 5 3 2 2 3 3 2 3" xfId="13824"/>
    <cellStyle name="40% - akcent 5 3 2 2 3 3 3" xfId="13825"/>
    <cellStyle name="40% - akcent 5 3 2 2 3 3 4" xfId="13826"/>
    <cellStyle name="40% - akcent 5 3 2 2 3 4" xfId="13827"/>
    <cellStyle name="40% - akcent 5 3 2 2 3 4 2" xfId="13828"/>
    <cellStyle name="40% - akcent 5 3 2 2 3 4 2 2" xfId="13829"/>
    <cellStyle name="40% - akcent 5 3 2 2 3 4 2 3" xfId="13830"/>
    <cellStyle name="40% - akcent 5 3 2 2 3 4 3" xfId="13831"/>
    <cellStyle name="40% - akcent 5 3 2 2 3 4 4" xfId="13832"/>
    <cellStyle name="40% - akcent 5 3 2 2 3 5" xfId="13833"/>
    <cellStyle name="40% - akcent 5 3 2 2 3 5 2" xfId="13834"/>
    <cellStyle name="40% - akcent 5 3 2 2 3 5 3" xfId="13835"/>
    <cellStyle name="40% - akcent 5 3 2 2 3 6" xfId="13836"/>
    <cellStyle name="40% - akcent 5 3 2 2 3 7" xfId="13837"/>
    <cellStyle name="40% - akcent 5 3 2 2 4" xfId="13838"/>
    <cellStyle name="40% - akcent 5 3 2 2 4 2" xfId="13839"/>
    <cellStyle name="40% - akcent 5 3 2 2 4 2 2" xfId="13840"/>
    <cellStyle name="40% - akcent 5 3 2 2 4 2 2 2" xfId="13841"/>
    <cellStyle name="40% - akcent 5 3 2 2 4 2 2 3" xfId="13842"/>
    <cellStyle name="40% - akcent 5 3 2 2 4 2 3" xfId="13843"/>
    <cellStyle name="40% - akcent 5 3 2 2 4 2 4" xfId="13844"/>
    <cellStyle name="40% - akcent 5 3 2 2 4 3" xfId="13845"/>
    <cellStyle name="40% - akcent 5 3 2 2 4 3 2" xfId="13846"/>
    <cellStyle name="40% - akcent 5 3 2 2 4 3 2 2" xfId="13847"/>
    <cellStyle name="40% - akcent 5 3 2 2 4 3 2 3" xfId="13848"/>
    <cellStyle name="40% - akcent 5 3 2 2 4 3 3" xfId="13849"/>
    <cellStyle name="40% - akcent 5 3 2 2 4 3 4" xfId="13850"/>
    <cellStyle name="40% - akcent 5 3 2 2 4 4" xfId="13851"/>
    <cellStyle name="40% - akcent 5 3 2 2 4 4 2" xfId="13852"/>
    <cellStyle name="40% - akcent 5 3 2 2 4 4 2 2" xfId="13853"/>
    <cellStyle name="40% - akcent 5 3 2 2 4 4 2 3" xfId="13854"/>
    <cellStyle name="40% - akcent 5 3 2 2 4 4 3" xfId="13855"/>
    <cellStyle name="40% - akcent 5 3 2 2 4 4 4" xfId="13856"/>
    <cellStyle name="40% - akcent 5 3 2 2 4 5" xfId="13857"/>
    <cellStyle name="40% - akcent 5 3 2 2 4 5 2" xfId="13858"/>
    <cellStyle name="40% - akcent 5 3 2 2 4 5 3" xfId="13859"/>
    <cellStyle name="40% - akcent 5 3 2 2 4 6" xfId="13860"/>
    <cellStyle name="40% - akcent 5 3 2 2 4 7" xfId="13861"/>
    <cellStyle name="40% - akcent 5 3 2 2 5" xfId="13862"/>
    <cellStyle name="40% - akcent 5 3 2 2 5 2" xfId="13863"/>
    <cellStyle name="40% - akcent 5 3 2 2 5 2 2" xfId="13864"/>
    <cellStyle name="40% - akcent 5 3 2 2 5 2 2 2" xfId="13865"/>
    <cellStyle name="40% - akcent 5 3 2 2 5 2 2 3" xfId="13866"/>
    <cellStyle name="40% - akcent 5 3 2 2 5 2 3" xfId="13867"/>
    <cellStyle name="40% - akcent 5 3 2 2 5 2 4" xfId="13868"/>
    <cellStyle name="40% - akcent 5 3 2 2 5 3" xfId="13869"/>
    <cellStyle name="40% - akcent 5 3 2 2 5 3 2" xfId="13870"/>
    <cellStyle name="40% - akcent 5 3 2 2 5 3 3" xfId="13871"/>
    <cellStyle name="40% - akcent 5 3 2 2 5 4" xfId="13872"/>
    <cellStyle name="40% - akcent 5 3 2 2 5 5" xfId="13873"/>
    <cellStyle name="40% - akcent 5 3 2 2 6" xfId="13874"/>
    <cellStyle name="40% - akcent 5 3 2 2 6 2" xfId="13875"/>
    <cellStyle name="40% - akcent 5 3 2 2 6 2 2" xfId="13876"/>
    <cellStyle name="40% - akcent 5 3 2 2 6 2 3" xfId="13877"/>
    <cellStyle name="40% - akcent 5 3 2 2 6 3" xfId="13878"/>
    <cellStyle name="40% - akcent 5 3 2 2 6 4" xfId="13879"/>
    <cellStyle name="40% - akcent 5 3 2 2 7" xfId="13880"/>
    <cellStyle name="40% - akcent 5 3 2 2 7 2" xfId="13881"/>
    <cellStyle name="40% - akcent 5 3 2 2 7 2 2" xfId="13882"/>
    <cellStyle name="40% - akcent 5 3 2 2 7 2 3" xfId="13883"/>
    <cellStyle name="40% - akcent 5 3 2 2 7 3" xfId="13884"/>
    <cellStyle name="40% - akcent 5 3 2 2 7 4" xfId="13885"/>
    <cellStyle name="40% - akcent 5 3 2 2 8" xfId="13886"/>
    <cellStyle name="40% - akcent 5 3 2 2 8 2" xfId="13887"/>
    <cellStyle name="40% - akcent 5 3 2 2 8 2 2" xfId="13888"/>
    <cellStyle name="40% - akcent 5 3 2 2 8 2 3" xfId="13889"/>
    <cellStyle name="40% - akcent 5 3 2 2 8 3" xfId="13890"/>
    <cellStyle name="40% - akcent 5 3 2 2 8 4" xfId="13891"/>
    <cellStyle name="40% - akcent 5 3 2 2 9" xfId="13892"/>
    <cellStyle name="40% - akcent 5 3 2 2 9 2" xfId="13893"/>
    <cellStyle name="40% - akcent 5 3 2 2 9 3" xfId="13894"/>
    <cellStyle name="40% - akcent 5 3 2 3" xfId="13895"/>
    <cellStyle name="40% - akcent 5 3 2 3 10" xfId="13896"/>
    <cellStyle name="40% - akcent 5 3 2 3 2" xfId="13897"/>
    <cellStyle name="40% - akcent 5 3 2 3 2 2" xfId="13898"/>
    <cellStyle name="40% - akcent 5 3 2 3 2 2 2" xfId="13899"/>
    <cellStyle name="40% - akcent 5 3 2 3 2 2 2 2" xfId="13900"/>
    <cellStyle name="40% - akcent 5 3 2 3 2 2 2 3" xfId="13901"/>
    <cellStyle name="40% - akcent 5 3 2 3 2 2 3" xfId="13902"/>
    <cellStyle name="40% - akcent 5 3 2 3 2 2 4" xfId="13903"/>
    <cellStyle name="40% - akcent 5 3 2 3 2 3" xfId="13904"/>
    <cellStyle name="40% - akcent 5 3 2 3 2 3 2" xfId="13905"/>
    <cellStyle name="40% - akcent 5 3 2 3 2 3 2 2" xfId="13906"/>
    <cellStyle name="40% - akcent 5 3 2 3 2 3 2 3" xfId="13907"/>
    <cellStyle name="40% - akcent 5 3 2 3 2 3 3" xfId="13908"/>
    <cellStyle name="40% - akcent 5 3 2 3 2 3 4" xfId="13909"/>
    <cellStyle name="40% - akcent 5 3 2 3 2 4" xfId="13910"/>
    <cellStyle name="40% - akcent 5 3 2 3 2 4 2" xfId="13911"/>
    <cellStyle name="40% - akcent 5 3 2 3 2 4 2 2" xfId="13912"/>
    <cellStyle name="40% - akcent 5 3 2 3 2 4 2 3" xfId="13913"/>
    <cellStyle name="40% - akcent 5 3 2 3 2 4 3" xfId="13914"/>
    <cellStyle name="40% - akcent 5 3 2 3 2 4 4" xfId="13915"/>
    <cellStyle name="40% - akcent 5 3 2 3 2 5" xfId="13916"/>
    <cellStyle name="40% - akcent 5 3 2 3 2 5 2" xfId="13917"/>
    <cellStyle name="40% - akcent 5 3 2 3 2 5 3" xfId="13918"/>
    <cellStyle name="40% - akcent 5 3 2 3 2 6" xfId="13919"/>
    <cellStyle name="40% - akcent 5 3 2 3 2 7" xfId="13920"/>
    <cellStyle name="40% - akcent 5 3 2 3 3" xfId="13921"/>
    <cellStyle name="40% - akcent 5 3 2 3 3 2" xfId="13922"/>
    <cellStyle name="40% - akcent 5 3 2 3 3 2 2" xfId="13923"/>
    <cellStyle name="40% - akcent 5 3 2 3 3 2 2 2" xfId="13924"/>
    <cellStyle name="40% - akcent 5 3 2 3 3 2 2 3" xfId="13925"/>
    <cellStyle name="40% - akcent 5 3 2 3 3 2 3" xfId="13926"/>
    <cellStyle name="40% - akcent 5 3 2 3 3 2 4" xfId="13927"/>
    <cellStyle name="40% - akcent 5 3 2 3 3 3" xfId="13928"/>
    <cellStyle name="40% - akcent 5 3 2 3 3 3 2" xfId="13929"/>
    <cellStyle name="40% - akcent 5 3 2 3 3 3 2 2" xfId="13930"/>
    <cellStyle name="40% - akcent 5 3 2 3 3 3 2 3" xfId="13931"/>
    <cellStyle name="40% - akcent 5 3 2 3 3 3 3" xfId="13932"/>
    <cellStyle name="40% - akcent 5 3 2 3 3 3 4" xfId="13933"/>
    <cellStyle name="40% - akcent 5 3 2 3 3 4" xfId="13934"/>
    <cellStyle name="40% - akcent 5 3 2 3 3 4 2" xfId="13935"/>
    <cellStyle name="40% - akcent 5 3 2 3 3 4 2 2" xfId="13936"/>
    <cellStyle name="40% - akcent 5 3 2 3 3 4 2 3" xfId="13937"/>
    <cellStyle name="40% - akcent 5 3 2 3 3 4 3" xfId="13938"/>
    <cellStyle name="40% - akcent 5 3 2 3 3 4 4" xfId="13939"/>
    <cellStyle name="40% - akcent 5 3 2 3 3 5" xfId="13940"/>
    <cellStyle name="40% - akcent 5 3 2 3 3 5 2" xfId="13941"/>
    <cellStyle name="40% - akcent 5 3 2 3 3 5 3" xfId="13942"/>
    <cellStyle name="40% - akcent 5 3 2 3 3 6" xfId="13943"/>
    <cellStyle name="40% - akcent 5 3 2 3 3 7" xfId="13944"/>
    <cellStyle name="40% - akcent 5 3 2 3 4" xfId="13945"/>
    <cellStyle name="40% - akcent 5 3 2 3 4 2" xfId="13946"/>
    <cellStyle name="40% - akcent 5 3 2 3 4 2 2" xfId="13947"/>
    <cellStyle name="40% - akcent 5 3 2 3 4 2 2 2" xfId="13948"/>
    <cellStyle name="40% - akcent 5 3 2 3 4 2 2 3" xfId="13949"/>
    <cellStyle name="40% - akcent 5 3 2 3 4 2 3" xfId="13950"/>
    <cellStyle name="40% - akcent 5 3 2 3 4 2 4" xfId="13951"/>
    <cellStyle name="40% - akcent 5 3 2 3 4 3" xfId="13952"/>
    <cellStyle name="40% - akcent 5 3 2 3 4 3 2" xfId="13953"/>
    <cellStyle name="40% - akcent 5 3 2 3 4 3 3" xfId="13954"/>
    <cellStyle name="40% - akcent 5 3 2 3 4 4" xfId="13955"/>
    <cellStyle name="40% - akcent 5 3 2 3 4 5" xfId="13956"/>
    <cellStyle name="40% - akcent 5 3 2 3 5" xfId="13957"/>
    <cellStyle name="40% - akcent 5 3 2 3 5 2" xfId="13958"/>
    <cellStyle name="40% - akcent 5 3 2 3 5 2 2" xfId="13959"/>
    <cellStyle name="40% - akcent 5 3 2 3 5 2 3" xfId="13960"/>
    <cellStyle name="40% - akcent 5 3 2 3 5 3" xfId="13961"/>
    <cellStyle name="40% - akcent 5 3 2 3 5 4" xfId="13962"/>
    <cellStyle name="40% - akcent 5 3 2 3 6" xfId="13963"/>
    <cellStyle name="40% - akcent 5 3 2 3 6 2" xfId="13964"/>
    <cellStyle name="40% - akcent 5 3 2 3 6 2 2" xfId="13965"/>
    <cellStyle name="40% - akcent 5 3 2 3 6 2 3" xfId="13966"/>
    <cellStyle name="40% - akcent 5 3 2 3 6 3" xfId="13967"/>
    <cellStyle name="40% - akcent 5 3 2 3 6 4" xfId="13968"/>
    <cellStyle name="40% - akcent 5 3 2 3 7" xfId="13969"/>
    <cellStyle name="40% - akcent 5 3 2 3 7 2" xfId="13970"/>
    <cellStyle name="40% - akcent 5 3 2 3 7 2 2" xfId="13971"/>
    <cellStyle name="40% - akcent 5 3 2 3 7 2 3" xfId="13972"/>
    <cellStyle name="40% - akcent 5 3 2 3 7 3" xfId="13973"/>
    <cellStyle name="40% - akcent 5 3 2 3 7 4" xfId="13974"/>
    <cellStyle name="40% - akcent 5 3 2 3 8" xfId="13975"/>
    <cellStyle name="40% - akcent 5 3 2 3 8 2" xfId="13976"/>
    <cellStyle name="40% - akcent 5 3 2 3 8 3" xfId="13977"/>
    <cellStyle name="40% - akcent 5 3 2 3 9" xfId="13978"/>
    <cellStyle name="40% - akcent 5 3 2 4" xfId="13979"/>
    <cellStyle name="40% - akcent 5 3 2 4 2" xfId="13980"/>
    <cellStyle name="40% - akcent 5 3 2 4 2 2" xfId="13981"/>
    <cellStyle name="40% - akcent 5 3 2 4 2 2 2" xfId="13982"/>
    <cellStyle name="40% - akcent 5 3 2 4 2 2 2 2" xfId="13983"/>
    <cellStyle name="40% - akcent 5 3 2 4 2 2 2 3" xfId="13984"/>
    <cellStyle name="40% - akcent 5 3 2 4 2 2 3" xfId="13985"/>
    <cellStyle name="40% - akcent 5 3 2 4 2 2 4" xfId="13986"/>
    <cellStyle name="40% - akcent 5 3 2 4 2 3" xfId="13987"/>
    <cellStyle name="40% - akcent 5 3 2 4 2 3 2" xfId="13988"/>
    <cellStyle name="40% - akcent 5 3 2 4 2 3 2 2" xfId="13989"/>
    <cellStyle name="40% - akcent 5 3 2 4 2 3 2 3" xfId="13990"/>
    <cellStyle name="40% - akcent 5 3 2 4 2 3 3" xfId="13991"/>
    <cellStyle name="40% - akcent 5 3 2 4 2 3 4" xfId="13992"/>
    <cellStyle name="40% - akcent 5 3 2 4 2 4" xfId="13993"/>
    <cellStyle name="40% - akcent 5 3 2 4 2 4 2" xfId="13994"/>
    <cellStyle name="40% - akcent 5 3 2 4 2 4 2 2" xfId="13995"/>
    <cellStyle name="40% - akcent 5 3 2 4 2 4 2 3" xfId="13996"/>
    <cellStyle name="40% - akcent 5 3 2 4 2 4 3" xfId="13997"/>
    <cellStyle name="40% - akcent 5 3 2 4 2 4 4" xfId="13998"/>
    <cellStyle name="40% - akcent 5 3 2 4 2 5" xfId="13999"/>
    <cellStyle name="40% - akcent 5 3 2 4 2 5 2" xfId="14000"/>
    <cellStyle name="40% - akcent 5 3 2 4 2 5 3" xfId="14001"/>
    <cellStyle name="40% - akcent 5 3 2 4 2 6" xfId="14002"/>
    <cellStyle name="40% - akcent 5 3 2 4 2 7" xfId="14003"/>
    <cellStyle name="40% - akcent 5 3 2 4 3" xfId="14004"/>
    <cellStyle name="40% - akcent 5 3 2 4 3 2" xfId="14005"/>
    <cellStyle name="40% - akcent 5 3 2 4 3 2 2" xfId="14006"/>
    <cellStyle name="40% - akcent 5 3 2 4 3 2 2 2" xfId="14007"/>
    <cellStyle name="40% - akcent 5 3 2 4 3 2 2 3" xfId="14008"/>
    <cellStyle name="40% - akcent 5 3 2 4 3 2 3" xfId="14009"/>
    <cellStyle name="40% - akcent 5 3 2 4 3 2 4" xfId="14010"/>
    <cellStyle name="40% - akcent 5 3 2 4 3 3" xfId="14011"/>
    <cellStyle name="40% - akcent 5 3 2 4 3 3 2" xfId="14012"/>
    <cellStyle name="40% - akcent 5 3 2 4 3 3 2 2" xfId="14013"/>
    <cellStyle name="40% - akcent 5 3 2 4 3 3 2 3" xfId="14014"/>
    <cellStyle name="40% - akcent 5 3 2 4 3 3 3" xfId="14015"/>
    <cellStyle name="40% - akcent 5 3 2 4 3 3 4" xfId="14016"/>
    <cellStyle name="40% - akcent 5 3 2 4 3 4" xfId="14017"/>
    <cellStyle name="40% - akcent 5 3 2 4 3 4 2" xfId="14018"/>
    <cellStyle name="40% - akcent 5 3 2 4 3 4 2 2" xfId="14019"/>
    <cellStyle name="40% - akcent 5 3 2 4 3 4 2 3" xfId="14020"/>
    <cellStyle name="40% - akcent 5 3 2 4 3 4 3" xfId="14021"/>
    <cellStyle name="40% - akcent 5 3 2 4 3 4 4" xfId="14022"/>
    <cellStyle name="40% - akcent 5 3 2 4 3 5" xfId="14023"/>
    <cellStyle name="40% - akcent 5 3 2 4 3 5 2" xfId="14024"/>
    <cellStyle name="40% - akcent 5 3 2 4 3 5 3" xfId="14025"/>
    <cellStyle name="40% - akcent 5 3 2 4 3 6" xfId="14026"/>
    <cellStyle name="40% - akcent 5 3 2 4 3 7" xfId="14027"/>
    <cellStyle name="40% - akcent 5 3 2 4 4" xfId="14028"/>
    <cellStyle name="40% - akcent 5 3 2 4 4 2" xfId="14029"/>
    <cellStyle name="40% - akcent 5 3 2 4 4 2 2" xfId="14030"/>
    <cellStyle name="40% - akcent 5 3 2 4 4 2 3" xfId="14031"/>
    <cellStyle name="40% - akcent 5 3 2 4 4 3" xfId="14032"/>
    <cellStyle name="40% - akcent 5 3 2 4 4 4" xfId="14033"/>
    <cellStyle name="40% - akcent 5 3 2 4 5" xfId="14034"/>
    <cellStyle name="40% - akcent 5 3 2 4 5 2" xfId="14035"/>
    <cellStyle name="40% - akcent 5 3 2 4 5 2 2" xfId="14036"/>
    <cellStyle name="40% - akcent 5 3 2 4 5 2 3" xfId="14037"/>
    <cellStyle name="40% - akcent 5 3 2 4 5 3" xfId="14038"/>
    <cellStyle name="40% - akcent 5 3 2 4 5 4" xfId="14039"/>
    <cellStyle name="40% - akcent 5 3 2 4 6" xfId="14040"/>
    <cellStyle name="40% - akcent 5 3 2 4 6 2" xfId="14041"/>
    <cellStyle name="40% - akcent 5 3 2 4 6 2 2" xfId="14042"/>
    <cellStyle name="40% - akcent 5 3 2 4 6 2 3" xfId="14043"/>
    <cellStyle name="40% - akcent 5 3 2 4 6 3" xfId="14044"/>
    <cellStyle name="40% - akcent 5 3 2 4 6 4" xfId="14045"/>
    <cellStyle name="40% - akcent 5 3 2 4 7" xfId="14046"/>
    <cellStyle name="40% - akcent 5 3 2 4 7 2" xfId="14047"/>
    <cellStyle name="40% - akcent 5 3 2 4 7 3" xfId="14048"/>
    <cellStyle name="40% - akcent 5 3 2 4 8" xfId="14049"/>
    <cellStyle name="40% - akcent 5 3 2 4 9" xfId="14050"/>
    <cellStyle name="40% - akcent 5 3 2 5" xfId="14051"/>
    <cellStyle name="40% - akcent 5 3 2 5 2" xfId="14052"/>
    <cellStyle name="40% - akcent 5 3 2 5 2 2" xfId="14053"/>
    <cellStyle name="40% - akcent 5 3 2 5 2 2 2" xfId="14054"/>
    <cellStyle name="40% - akcent 5 3 2 5 2 2 3" xfId="14055"/>
    <cellStyle name="40% - akcent 5 3 2 5 2 3" xfId="14056"/>
    <cellStyle name="40% - akcent 5 3 2 5 2 4" xfId="14057"/>
    <cellStyle name="40% - akcent 5 3 2 5 3" xfId="14058"/>
    <cellStyle name="40% - akcent 5 3 2 5 3 2" xfId="14059"/>
    <cellStyle name="40% - akcent 5 3 2 5 3 2 2" xfId="14060"/>
    <cellStyle name="40% - akcent 5 3 2 5 3 2 3" xfId="14061"/>
    <cellStyle name="40% - akcent 5 3 2 5 3 3" xfId="14062"/>
    <cellStyle name="40% - akcent 5 3 2 5 3 4" xfId="14063"/>
    <cellStyle name="40% - akcent 5 3 2 5 4" xfId="14064"/>
    <cellStyle name="40% - akcent 5 3 2 5 4 2" xfId="14065"/>
    <cellStyle name="40% - akcent 5 3 2 5 4 2 2" xfId="14066"/>
    <cellStyle name="40% - akcent 5 3 2 5 4 2 3" xfId="14067"/>
    <cellStyle name="40% - akcent 5 3 2 5 4 3" xfId="14068"/>
    <cellStyle name="40% - akcent 5 3 2 5 4 4" xfId="14069"/>
    <cellStyle name="40% - akcent 5 3 2 5 5" xfId="14070"/>
    <cellStyle name="40% - akcent 5 3 2 5 5 2" xfId="14071"/>
    <cellStyle name="40% - akcent 5 3 2 5 5 3" xfId="14072"/>
    <cellStyle name="40% - akcent 5 3 2 5 6" xfId="14073"/>
    <cellStyle name="40% - akcent 5 3 2 5 7" xfId="14074"/>
    <cellStyle name="40% - akcent 5 3 2 6" xfId="14075"/>
    <cellStyle name="40% - akcent 5 3 2 6 2" xfId="14076"/>
    <cellStyle name="40% - akcent 5 3 2 6 2 2" xfId="14077"/>
    <cellStyle name="40% - akcent 5 3 2 6 2 2 2" xfId="14078"/>
    <cellStyle name="40% - akcent 5 3 2 6 2 2 3" xfId="14079"/>
    <cellStyle name="40% - akcent 5 3 2 6 2 3" xfId="14080"/>
    <cellStyle name="40% - akcent 5 3 2 6 2 4" xfId="14081"/>
    <cellStyle name="40% - akcent 5 3 2 6 3" xfId="14082"/>
    <cellStyle name="40% - akcent 5 3 2 6 3 2" xfId="14083"/>
    <cellStyle name="40% - akcent 5 3 2 6 3 2 2" xfId="14084"/>
    <cellStyle name="40% - akcent 5 3 2 6 3 2 3" xfId="14085"/>
    <cellStyle name="40% - akcent 5 3 2 6 3 3" xfId="14086"/>
    <cellStyle name="40% - akcent 5 3 2 6 3 4" xfId="14087"/>
    <cellStyle name="40% - akcent 5 3 2 6 4" xfId="14088"/>
    <cellStyle name="40% - akcent 5 3 2 6 4 2" xfId="14089"/>
    <cellStyle name="40% - akcent 5 3 2 6 4 2 2" xfId="14090"/>
    <cellStyle name="40% - akcent 5 3 2 6 4 2 3" xfId="14091"/>
    <cellStyle name="40% - akcent 5 3 2 6 4 3" xfId="14092"/>
    <cellStyle name="40% - akcent 5 3 2 6 4 4" xfId="14093"/>
    <cellStyle name="40% - akcent 5 3 2 6 5" xfId="14094"/>
    <cellStyle name="40% - akcent 5 3 2 6 5 2" xfId="14095"/>
    <cellStyle name="40% - akcent 5 3 2 6 5 3" xfId="14096"/>
    <cellStyle name="40% - akcent 5 3 2 6 6" xfId="14097"/>
    <cellStyle name="40% - akcent 5 3 2 6 7" xfId="14098"/>
    <cellStyle name="40% - akcent 5 3 2 7" xfId="14099"/>
    <cellStyle name="40% - akcent 5 3 2 7 2" xfId="14100"/>
    <cellStyle name="40% - akcent 5 3 2 7 2 2" xfId="14101"/>
    <cellStyle name="40% - akcent 5 3 2 7 2 2 2" xfId="14102"/>
    <cellStyle name="40% - akcent 5 3 2 7 2 2 3" xfId="14103"/>
    <cellStyle name="40% - akcent 5 3 2 7 2 3" xfId="14104"/>
    <cellStyle name="40% - akcent 5 3 2 7 2 4" xfId="14105"/>
    <cellStyle name="40% - akcent 5 3 2 7 3" xfId="14106"/>
    <cellStyle name="40% - akcent 5 3 2 7 3 2" xfId="14107"/>
    <cellStyle name="40% - akcent 5 3 2 7 3 3" xfId="14108"/>
    <cellStyle name="40% - akcent 5 3 2 7 4" xfId="14109"/>
    <cellStyle name="40% - akcent 5 3 2 7 5" xfId="14110"/>
    <cellStyle name="40% - akcent 5 3 2 8" xfId="14111"/>
    <cellStyle name="40% - akcent 5 3 2 8 2" xfId="14112"/>
    <cellStyle name="40% - akcent 5 3 2 8 2 2" xfId="14113"/>
    <cellStyle name="40% - akcent 5 3 2 8 2 3" xfId="14114"/>
    <cellStyle name="40% - akcent 5 3 2 8 3" xfId="14115"/>
    <cellStyle name="40% - akcent 5 3 2 8 4" xfId="14116"/>
    <cellStyle name="40% - akcent 5 3 2 9" xfId="14117"/>
    <cellStyle name="40% - akcent 5 3 2 9 2" xfId="14118"/>
    <cellStyle name="40% - akcent 5 3 2 9 2 2" xfId="14119"/>
    <cellStyle name="40% - akcent 5 3 2 9 2 3" xfId="14120"/>
    <cellStyle name="40% - akcent 5 3 2 9 3" xfId="14121"/>
    <cellStyle name="40% - akcent 5 3 2 9 4" xfId="14122"/>
    <cellStyle name="40% - akcent 5 3 3" xfId="14123"/>
    <cellStyle name="40% - akcent 5 3 3 10" xfId="14124"/>
    <cellStyle name="40% - akcent 5 3 3 11" xfId="14125"/>
    <cellStyle name="40% - akcent 5 3 3 2" xfId="14126"/>
    <cellStyle name="40% - akcent 5 3 3 2 10" xfId="14127"/>
    <cellStyle name="40% - akcent 5 3 3 2 2" xfId="14128"/>
    <cellStyle name="40% - akcent 5 3 3 2 2 2" xfId="14129"/>
    <cellStyle name="40% - akcent 5 3 3 2 2 2 2" xfId="14130"/>
    <cellStyle name="40% - akcent 5 3 3 2 2 2 2 2" xfId="14131"/>
    <cellStyle name="40% - akcent 5 3 3 2 2 2 2 3" xfId="14132"/>
    <cellStyle name="40% - akcent 5 3 3 2 2 2 3" xfId="14133"/>
    <cellStyle name="40% - akcent 5 3 3 2 2 2 4" xfId="14134"/>
    <cellStyle name="40% - akcent 5 3 3 2 2 3" xfId="14135"/>
    <cellStyle name="40% - akcent 5 3 3 2 2 3 2" xfId="14136"/>
    <cellStyle name="40% - akcent 5 3 3 2 2 3 2 2" xfId="14137"/>
    <cellStyle name="40% - akcent 5 3 3 2 2 3 2 3" xfId="14138"/>
    <cellStyle name="40% - akcent 5 3 3 2 2 3 3" xfId="14139"/>
    <cellStyle name="40% - akcent 5 3 3 2 2 3 4" xfId="14140"/>
    <cellStyle name="40% - akcent 5 3 3 2 2 4" xfId="14141"/>
    <cellStyle name="40% - akcent 5 3 3 2 2 4 2" xfId="14142"/>
    <cellStyle name="40% - akcent 5 3 3 2 2 4 2 2" xfId="14143"/>
    <cellStyle name="40% - akcent 5 3 3 2 2 4 2 3" xfId="14144"/>
    <cellStyle name="40% - akcent 5 3 3 2 2 4 3" xfId="14145"/>
    <cellStyle name="40% - akcent 5 3 3 2 2 4 4" xfId="14146"/>
    <cellStyle name="40% - akcent 5 3 3 2 2 5" xfId="14147"/>
    <cellStyle name="40% - akcent 5 3 3 2 2 5 2" xfId="14148"/>
    <cellStyle name="40% - akcent 5 3 3 2 2 5 3" xfId="14149"/>
    <cellStyle name="40% - akcent 5 3 3 2 2 6" xfId="14150"/>
    <cellStyle name="40% - akcent 5 3 3 2 2 7" xfId="14151"/>
    <cellStyle name="40% - akcent 5 3 3 2 3" xfId="14152"/>
    <cellStyle name="40% - akcent 5 3 3 2 3 2" xfId="14153"/>
    <cellStyle name="40% - akcent 5 3 3 2 3 2 2" xfId="14154"/>
    <cellStyle name="40% - akcent 5 3 3 2 3 2 2 2" xfId="14155"/>
    <cellStyle name="40% - akcent 5 3 3 2 3 2 2 3" xfId="14156"/>
    <cellStyle name="40% - akcent 5 3 3 2 3 2 3" xfId="14157"/>
    <cellStyle name="40% - akcent 5 3 3 2 3 2 4" xfId="14158"/>
    <cellStyle name="40% - akcent 5 3 3 2 3 3" xfId="14159"/>
    <cellStyle name="40% - akcent 5 3 3 2 3 3 2" xfId="14160"/>
    <cellStyle name="40% - akcent 5 3 3 2 3 3 2 2" xfId="14161"/>
    <cellStyle name="40% - akcent 5 3 3 2 3 3 2 3" xfId="14162"/>
    <cellStyle name="40% - akcent 5 3 3 2 3 3 3" xfId="14163"/>
    <cellStyle name="40% - akcent 5 3 3 2 3 3 4" xfId="14164"/>
    <cellStyle name="40% - akcent 5 3 3 2 3 4" xfId="14165"/>
    <cellStyle name="40% - akcent 5 3 3 2 3 4 2" xfId="14166"/>
    <cellStyle name="40% - akcent 5 3 3 2 3 4 2 2" xfId="14167"/>
    <cellStyle name="40% - akcent 5 3 3 2 3 4 2 3" xfId="14168"/>
    <cellStyle name="40% - akcent 5 3 3 2 3 4 3" xfId="14169"/>
    <cellStyle name="40% - akcent 5 3 3 2 3 4 4" xfId="14170"/>
    <cellStyle name="40% - akcent 5 3 3 2 3 5" xfId="14171"/>
    <cellStyle name="40% - akcent 5 3 3 2 3 5 2" xfId="14172"/>
    <cellStyle name="40% - akcent 5 3 3 2 3 5 3" xfId="14173"/>
    <cellStyle name="40% - akcent 5 3 3 2 3 6" xfId="14174"/>
    <cellStyle name="40% - akcent 5 3 3 2 3 7" xfId="14175"/>
    <cellStyle name="40% - akcent 5 3 3 2 4" xfId="14176"/>
    <cellStyle name="40% - akcent 5 3 3 2 4 2" xfId="14177"/>
    <cellStyle name="40% - akcent 5 3 3 2 4 2 2" xfId="14178"/>
    <cellStyle name="40% - akcent 5 3 3 2 4 2 2 2" xfId="14179"/>
    <cellStyle name="40% - akcent 5 3 3 2 4 2 2 3" xfId="14180"/>
    <cellStyle name="40% - akcent 5 3 3 2 4 2 3" xfId="14181"/>
    <cellStyle name="40% - akcent 5 3 3 2 4 2 4" xfId="14182"/>
    <cellStyle name="40% - akcent 5 3 3 2 4 3" xfId="14183"/>
    <cellStyle name="40% - akcent 5 3 3 2 4 3 2" xfId="14184"/>
    <cellStyle name="40% - akcent 5 3 3 2 4 3 3" xfId="14185"/>
    <cellStyle name="40% - akcent 5 3 3 2 4 4" xfId="14186"/>
    <cellStyle name="40% - akcent 5 3 3 2 4 5" xfId="14187"/>
    <cellStyle name="40% - akcent 5 3 3 2 5" xfId="14188"/>
    <cellStyle name="40% - akcent 5 3 3 2 5 2" xfId="14189"/>
    <cellStyle name="40% - akcent 5 3 3 2 5 2 2" xfId="14190"/>
    <cellStyle name="40% - akcent 5 3 3 2 5 2 3" xfId="14191"/>
    <cellStyle name="40% - akcent 5 3 3 2 5 3" xfId="14192"/>
    <cellStyle name="40% - akcent 5 3 3 2 5 4" xfId="14193"/>
    <cellStyle name="40% - akcent 5 3 3 2 6" xfId="14194"/>
    <cellStyle name="40% - akcent 5 3 3 2 6 2" xfId="14195"/>
    <cellStyle name="40% - akcent 5 3 3 2 6 2 2" xfId="14196"/>
    <cellStyle name="40% - akcent 5 3 3 2 6 2 3" xfId="14197"/>
    <cellStyle name="40% - akcent 5 3 3 2 6 3" xfId="14198"/>
    <cellStyle name="40% - akcent 5 3 3 2 6 4" xfId="14199"/>
    <cellStyle name="40% - akcent 5 3 3 2 7" xfId="14200"/>
    <cellStyle name="40% - akcent 5 3 3 2 7 2" xfId="14201"/>
    <cellStyle name="40% - akcent 5 3 3 2 7 2 2" xfId="14202"/>
    <cellStyle name="40% - akcent 5 3 3 2 7 2 3" xfId="14203"/>
    <cellStyle name="40% - akcent 5 3 3 2 7 3" xfId="14204"/>
    <cellStyle name="40% - akcent 5 3 3 2 7 4" xfId="14205"/>
    <cellStyle name="40% - akcent 5 3 3 2 8" xfId="14206"/>
    <cellStyle name="40% - akcent 5 3 3 2 8 2" xfId="14207"/>
    <cellStyle name="40% - akcent 5 3 3 2 8 3" xfId="14208"/>
    <cellStyle name="40% - akcent 5 3 3 2 9" xfId="14209"/>
    <cellStyle name="40% - akcent 5 3 3 3" xfId="14210"/>
    <cellStyle name="40% - akcent 5 3 3 3 2" xfId="14211"/>
    <cellStyle name="40% - akcent 5 3 3 3 2 2" xfId="14212"/>
    <cellStyle name="40% - akcent 5 3 3 3 2 2 2" xfId="14213"/>
    <cellStyle name="40% - akcent 5 3 3 3 2 2 3" xfId="14214"/>
    <cellStyle name="40% - akcent 5 3 3 3 2 3" xfId="14215"/>
    <cellStyle name="40% - akcent 5 3 3 3 2 4" xfId="14216"/>
    <cellStyle name="40% - akcent 5 3 3 3 3" xfId="14217"/>
    <cellStyle name="40% - akcent 5 3 3 3 3 2" xfId="14218"/>
    <cellStyle name="40% - akcent 5 3 3 3 3 2 2" xfId="14219"/>
    <cellStyle name="40% - akcent 5 3 3 3 3 2 3" xfId="14220"/>
    <cellStyle name="40% - akcent 5 3 3 3 3 3" xfId="14221"/>
    <cellStyle name="40% - akcent 5 3 3 3 3 4" xfId="14222"/>
    <cellStyle name="40% - akcent 5 3 3 3 4" xfId="14223"/>
    <cellStyle name="40% - akcent 5 3 3 3 4 2" xfId="14224"/>
    <cellStyle name="40% - akcent 5 3 3 3 4 2 2" xfId="14225"/>
    <cellStyle name="40% - akcent 5 3 3 3 4 2 3" xfId="14226"/>
    <cellStyle name="40% - akcent 5 3 3 3 4 3" xfId="14227"/>
    <cellStyle name="40% - akcent 5 3 3 3 4 4" xfId="14228"/>
    <cellStyle name="40% - akcent 5 3 3 3 5" xfId="14229"/>
    <cellStyle name="40% - akcent 5 3 3 3 5 2" xfId="14230"/>
    <cellStyle name="40% - akcent 5 3 3 3 5 3" xfId="14231"/>
    <cellStyle name="40% - akcent 5 3 3 3 6" xfId="14232"/>
    <cellStyle name="40% - akcent 5 3 3 3 7" xfId="14233"/>
    <cellStyle name="40% - akcent 5 3 3 4" xfId="14234"/>
    <cellStyle name="40% - akcent 5 3 3 4 2" xfId="14235"/>
    <cellStyle name="40% - akcent 5 3 3 4 2 2" xfId="14236"/>
    <cellStyle name="40% - akcent 5 3 3 4 2 2 2" xfId="14237"/>
    <cellStyle name="40% - akcent 5 3 3 4 2 2 3" xfId="14238"/>
    <cellStyle name="40% - akcent 5 3 3 4 2 3" xfId="14239"/>
    <cellStyle name="40% - akcent 5 3 3 4 2 4" xfId="14240"/>
    <cellStyle name="40% - akcent 5 3 3 4 3" xfId="14241"/>
    <cellStyle name="40% - akcent 5 3 3 4 3 2" xfId="14242"/>
    <cellStyle name="40% - akcent 5 3 3 4 3 2 2" xfId="14243"/>
    <cellStyle name="40% - akcent 5 3 3 4 3 2 3" xfId="14244"/>
    <cellStyle name="40% - akcent 5 3 3 4 3 3" xfId="14245"/>
    <cellStyle name="40% - akcent 5 3 3 4 3 4" xfId="14246"/>
    <cellStyle name="40% - akcent 5 3 3 4 4" xfId="14247"/>
    <cellStyle name="40% - akcent 5 3 3 4 4 2" xfId="14248"/>
    <cellStyle name="40% - akcent 5 3 3 4 4 2 2" xfId="14249"/>
    <cellStyle name="40% - akcent 5 3 3 4 4 2 3" xfId="14250"/>
    <cellStyle name="40% - akcent 5 3 3 4 4 3" xfId="14251"/>
    <cellStyle name="40% - akcent 5 3 3 4 4 4" xfId="14252"/>
    <cellStyle name="40% - akcent 5 3 3 4 5" xfId="14253"/>
    <cellStyle name="40% - akcent 5 3 3 4 5 2" xfId="14254"/>
    <cellStyle name="40% - akcent 5 3 3 4 5 3" xfId="14255"/>
    <cellStyle name="40% - akcent 5 3 3 4 6" xfId="14256"/>
    <cellStyle name="40% - akcent 5 3 3 4 7" xfId="14257"/>
    <cellStyle name="40% - akcent 5 3 3 5" xfId="14258"/>
    <cellStyle name="40% - akcent 5 3 3 5 2" xfId="14259"/>
    <cellStyle name="40% - akcent 5 3 3 5 2 2" xfId="14260"/>
    <cellStyle name="40% - akcent 5 3 3 5 2 2 2" xfId="14261"/>
    <cellStyle name="40% - akcent 5 3 3 5 2 2 3" xfId="14262"/>
    <cellStyle name="40% - akcent 5 3 3 5 2 3" xfId="14263"/>
    <cellStyle name="40% - akcent 5 3 3 5 2 4" xfId="14264"/>
    <cellStyle name="40% - akcent 5 3 3 5 3" xfId="14265"/>
    <cellStyle name="40% - akcent 5 3 3 5 3 2" xfId="14266"/>
    <cellStyle name="40% - akcent 5 3 3 5 3 3" xfId="14267"/>
    <cellStyle name="40% - akcent 5 3 3 5 4" xfId="14268"/>
    <cellStyle name="40% - akcent 5 3 3 5 5" xfId="14269"/>
    <cellStyle name="40% - akcent 5 3 3 6" xfId="14270"/>
    <cellStyle name="40% - akcent 5 3 3 6 2" xfId="14271"/>
    <cellStyle name="40% - akcent 5 3 3 6 2 2" xfId="14272"/>
    <cellStyle name="40% - akcent 5 3 3 6 2 3" xfId="14273"/>
    <cellStyle name="40% - akcent 5 3 3 6 3" xfId="14274"/>
    <cellStyle name="40% - akcent 5 3 3 6 4" xfId="14275"/>
    <cellStyle name="40% - akcent 5 3 3 7" xfId="14276"/>
    <cellStyle name="40% - akcent 5 3 3 7 2" xfId="14277"/>
    <cellStyle name="40% - akcent 5 3 3 7 2 2" xfId="14278"/>
    <cellStyle name="40% - akcent 5 3 3 7 2 3" xfId="14279"/>
    <cellStyle name="40% - akcent 5 3 3 7 3" xfId="14280"/>
    <cellStyle name="40% - akcent 5 3 3 7 4" xfId="14281"/>
    <cellStyle name="40% - akcent 5 3 3 8" xfId="14282"/>
    <cellStyle name="40% - akcent 5 3 3 8 2" xfId="14283"/>
    <cellStyle name="40% - akcent 5 3 3 8 2 2" xfId="14284"/>
    <cellStyle name="40% - akcent 5 3 3 8 2 3" xfId="14285"/>
    <cellStyle name="40% - akcent 5 3 3 8 3" xfId="14286"/>
    <cellStyle name="40% - akcent 5 3 3 8 4" xfId="14287"/>
    <cellStyle name="40% - akcent 5 3 3 9" xfId="14288"/>
    <cellStyle name="40% - akcent 5 3 3 9 2" xfId="14289"/>
    <cellStyle name="40% - akcent 5 3 3 9 3" xfId="14290"/>
    <cellStyle name="40% - akcent 5 3 4" xfId="14291"/>
    <cellStyle name="40% - akcent 5 3 4 10" xfId="14292"/>
    <cellStyle name="40% - akcent 5 3 4 2" xfId="14293"/>
    <cellStyle name="40% - akcent 5 3 4 2 2" xfId="14294"/>
    <cellStyle name="40% - akcent 5 3 4 2 2 2" xfId="14295"/>
    <cellStyle name="40% - akcent 5 3 4 2 2 2 2" xfId="14296"/>
    <cellStyle name="40% - akcent 5 3 4 2 2 2 3" xfId="14297"/>
    <cellStyle name="40% - akcent 5 3 4 2 2 3" xfId="14298"/>
    <cellStyle name="40% - akcent 5 3 4 2 2 4" xfId="14299"/>
    <cellStyle name="40% - akcent 5 3 4 2 3" xfId="14300"/>
    <cellStyle name="40% - akcent 5 3 4 2 3 2" xfId="14301"/>
    <cellStyle name="40% - akcent 5 3 4 2 3 2 2" xfId="14302"/>
    <cellStyle name="40% - akcent 5 3 4 2 3 2 3" xfId="14303"/>
    <cellStyle name="40% - akcent 5 3 4 2 3 3" xfId="14304"/>
    <cellStyle name="40% - akcent 5 3 4 2 3 4" xfId="14305"/>
    <cellStyle name="40% - akcent 5 3 4 2 4" xfId="14306"/>
    <cellStyle name="40% - akcent 5 3 4 2 4 2" xfId="14307"/>
    <cellStyle name="40% - akcent 5 3 4 2 4 2 2" xfId="14308"/>
    <cellStyle name="40% - akcent 5 3 4 2 4 2 3" xfId="14309"/>
    <cellStyle name="40% - akcent 5 3 4 2 4 3" xfId="14310"/>
    <cellStyle name="40% - akcent 5 3 4 2 4 4" xfId="14311"/>
    <cellStyle name="40% - akcent 5 3 4 2 5" xfId="14312"/>
    <cellStyle name="40% - akcent 5 3 4 2 5 2" xfId="14313"/>
    <cellStyle name="40% - akcent 5 3 4 2 5 3" xfId="14314"/>
    <cellStyle name="40% - akcent 5 3 4 2 6" xfId="14315"/>
    <cellStyle name="40% - akcent 5 3 4 2 7" xfId="14316"/>
    <cellStyle name="40% - akcent 5 3 4 3" xfId="14317"/>
    <cellStyle name="40% - akcent 5 3 4 3 2" xfId="14318"/>
    <cellStyle name="40% - akcent 5 3 4 3 2 2" xfId="14319"/>
    <cellStyle name="40% - akcent 5 3 4 3 2 2 2" xfId="14320"/>
    <cellStyle name="40% - akcent 5 3 4 3 2 2 3" xfId="14321"/>
    <cellStyle name="40% - akcent 5 3 4 3 2 3" xfId="14322"/>
    <cellStyle name="40% - akcent 5 3 4 3 2 4" xfId="14323"/>
    <cellStyle name="40% - akcent 5 3 4 3 3" xfId="14324"/>
    <cellStyle name="40% - akcent 5 3 4 3 3 2" xfId="14325"/>
    <cellStyle name="40% - akcent 5 3 4 3 3 2 2" xfId="14326"/>
    <cellStyle name="40% - akcent 5 3 4 3 3 2 3" xfId="14327"/>
    <cellStyle name="40% - akcent 5 3 4 3 3 3" xfId="14328"/>
    <cellStyle name="40% - akcent 5 3 4 3 3 4" xfId="14329"/>
    <cellStyle name="40% - akcent 5 3 4 3 4" xfId="14330"/>
    <cellStyle name="40% - akcent 5 3 4 3 4 2" xfId="14331"/>
    <cellStyle name="40% - akcent 5 3 4 3 4 2 2" xfId="14332"/>
    <cellStyle name="40% - akcent 5 3 4 3 4 2 3" xfId="14333"/>
    <cellStyle name="40% - akcent 5 3 4 3 4 3" xfId="14334"/>
    <cellStyle name="40% - akcent 5 3 4 3 4 4" xfId="14335"/>
    <cellStyle name="40% - akcent 5 3 4 3 5" xfId="14336"/>
    <cellStyle name="40% - akcent 5 3 4 3 5 2" xfId="14337"/>
    <cellStyle name="40% - akcent 5 3 4 3 5 3" xfId="14338"/>
    <cellStyle name="40% - akcent 5 3 4 3 6" xfId="14339"/>
    <cellStyle name="40% - akcent 5 3 4 3 7" xfId="14340"/>
    <cellStyle name="40% - akcent 5 3 4 4" xfId="14341"/>
    <cellStyle name="40% - akcent 5 3 4 4 2" xfId="14342"/>
    <cellStyle name="40% - akcent 5 3 4 4 2 2" xfId="14343"/>
    <cellStyle name="40% - akcent 5 3 4 4 2 2 2" xfId="14344"/>
    <cellStyle name="40% - akcent 5 3 4 4 2 2 3" xfId="14345"/>
    <cellStyle name="40% - akcent 5 3 4 4 2 3" xfId="14346"/>
    <cellStyle name="40% - akcent 5 3 4 4 2 4" xfId="14347"/>
    <cellStyle name="40% - akcent 5 3 4 4 3" xfId="14348"/>
    <cellStyle name="40% - akcent 5 3 4 4 3 2" xfId="14349"/>
    <cellStyle name="40% - akcent 5 3 4 4 3 3" xfId="14350"/>
    <cellStyle name="40% - akcent 5 3 4 4 4" xfId="14351"/>
    <cellStyle name="40% - akcent 5 3 4 4 5" xfId="14352"/>
    <cellStyle name="40% - akcent 5 3 4 5" xfId="14353"/>
    <cellStyle name="40% - akcent 5 3 4 5 2" xfId="14354"/>
    <cellStyle name="40% - akcent 5 3 4 5 2 2" xfId="14355"/>
    <cellStyle name="40% - akcent 5 3 4 5 2 3" xfId="14356"/>
    <cellStyle name="40% - akcent 5 3 4 5 3" xfId="14357"/>
    <cellStyle name="40% - akcent 5 3 4 5 4" xfId="14358"/>
    <cellStyle name="40% - akcent 5 3 4 6" xfId="14359"/>
    <cellStyle name="40% - akcent 5 3 4 6 2" xfId="14360"/>
    <cellStyle name="40% - akcent 5 3 4 6 2 2" xfId="14361"/>
    <cellStyle name="40% - akcent 5 3 4 6 2 3" xfId="14362"/>
    <cellStyle name="40% - akcent 5 3 4 6 3" xfId="14363"/>
    <cellStyle name="40% - akcent 5 3 4 6 4" xfId="14364"/>
    <cellStyle name="40% - akcent 5 3 4 7" xfId="14365"/>
    <cellStyle name="40% - akcent 5 3 4 7 2" xfId="14366"/>
    <cellStyle name="40% - akcent 5 3 4 7 2 2" xfId="14367"/>
    <cellStyle name="40% - akcent 5 3 4 7 2 3" xfId="14368"/>
    <cellStyle name="40% - akcent 5 3 4 7 3" xfId="14369"/>
    <cellStyle name="40% - akcent 5 3 4 7 4" xfId="14370"/>
    <cellStyle name="40% - akcent 5 3 4 8" xfId="14371"/>
    <cellStyle name="40% - akcent 5 3 4 8 2" xfId="14372"/>
    <cellStyle name="40% - akcent 5 3 4 8 3" xfId="14373"/>
    <cellStyle name="40% - akcent 5 3 4 9" xfId="14374"/>
    <cellStyle name="40% - akcent 5 3 5" xfId="14375"/>
    <cellStyle name="40% - akcent 5 3 5 2" xfId="14376"/>
    <cellStyle name="40% - akcent 5 3 5 2 2" xfId="14377"/>
    <cellStyle name="40% - akcent 5 3 5 2 2 2" xfId="14378"/>
    <cellStyle name="40% - akcent 5 3 5 2 2 2 2" xfId="14379"/>
    <cellStyle name="40% - akcent 5 3 5 2 2 2 3" xfId="14380"/>
    <cellStyle name="40% - akcent 5 3 5 2 2 3" xfId="14381"/>
    <cellStyle name="40% - akcent 5 3 5 2 2 4" xfId="14382"/>
    <cellStyle name="40% - akcent 5 3 5 2 3" xfId="14383"/>
    <cellStyle name="40% - akcent 5 3 5 2 3 2" xfId="14384"/>
    <cellStyle name="40% - akcent 5 3 5 2 3 2 2" xfId="14385"/>
    <cellStyle name="40% - akcent 5 3 5 2 3 2 3" xfId="14386"/>
    <cellStyle name="40% - akcent 5 3 5 2 3 3" xfId="14387"/>
    <cellStyle name="40% - akcent 5 3 5 2 3 4" xfId="14388"/>
    <cellStyle name="40% - akcent 5 3 5 2 4" xfId="14389"/>
    <cellStyle name="40% - akcent 5 3 5 2 4 2" xfId="14390"/>
    <cellStyle name="40% - akcent 5 3 5 2 4 2 2" xfId="14391"/>
    <cellStyle name="40% - akcent 5 3 5 2 4 2 3" xfId="14392"/>
    <cellStyle name="40% - akcent 5 3 5 2 4 3" xfId="14393"/>
    <cellStyle name="40% - akcent 5 3 5 2 4 4" xfId="14394"/>
    <cellStyle name="40% - akcent 5 3 5 2 5" xfId="14395"/>
    <cellStyle name="40% - akcent 5 3 5 2 5 2" xfId="14396"/>
    <cellStyle name="40% - akcent 5 3 5 2 5 3" xfId="14397"/>
    <cellStyle name="40% - akcent 5 3 5 2 6" xfId="14398"/>
    <cellStyle name="40% - akcent 5 3 5 2 7" xfId="14399"/>
    <cellStyle name="40% - akcent 5 3 5 3" xfId="14400"/>
    <cellStyle name="40% - akcent 5 3 5 3 2" xfId="14401"/>
    <cellStyle name="40% - akcent 5 3 5 3 2 2" xfId="14402"/>
    <cellStyle name="40% - akcent 5 3 5 3 2 2 2" xfId="14403"/>
    <cellStyle name="40% - akcent 5 3 5 3 2 2 3" xfId="14404"/>
    <cellStyle name="40% - akcent 5 3 5 3 2 3" xfId="14405"/>
    <cellStyle name="40% - akcent 5 3 5 3 2 4" xfId="14406"/>
    <cellStyle name="40% - akcent 5 3 5 3 3" xfId="14407"/>
    <cellStyle name="40% - akcent 5 3 5 3 3 2" xfId="14408"/>
    <cellStyle name="40% - akcent 5 3 5 3 3 2 2" xfId="14409"/>
    <cellStyle name="40% - akcent 5 3 5 3 3 2 3" xfId="14410"/>
    <cellStyle name="40% - akcent 5 3 5 3 3 3" xfId="14411"/>
    <cellStyle name="40% - akcent 5 3 5 3 3 4" xfId="14412"/>
    <cellStyle name="40% - akcent 5 3 5 3 4" xfId="14413"/>
    <cellStyle name="40% - akcent 5 3 5 3 4 2" xfId="14414"/>
    <cellStyle name="40% - akcent 5 3 5 3 4 2 2" xfId="14415"/>
    <cellStyle name="40% - akcent 5 3 5 3 4 2 3" xfId="14416"/>
    <cellStyle name="40% - akcent 5 3 5 3 4 3" xfId="14417"/>
    <cellStyle name="40% - akcent 5 3 5 3 4 4" xfId="14418"/>
    <cellStyle name="40% - akcent 5 3 5 3 5" xfId="14419"/>
    <cellStyle name="40% - akcent 5 3 5 3 5 2" xfId="14420"/>
    <cellStyle name="40% - akcent 5 3 5 3 5 3" xfId="14421"/>
    <cellStyle name="40% - akcent 5 3 5 3 6" xfId="14422"/>
    <cellStyle name="40% - akcent 5 3 5 3 7" xfId="14423"/>
    <cellStyle name="40% - akcent 5 3 5 4" xfId="14424"/>
    <cellStyle name="40% - akcent 5 3 5 4 2" xfId="14425"/>
    <cellStyle name="40% - akcent 5 3 5 4 2 2" xfId="14426"/>
    <cellStyle name="40% - akcent 5 3 5 4 2 3" xfId="14427"/>
    <cellStyle name="40% - akcent 5 3 5 4 3" xfId="14428"/>
    <cellStyle name="40% - akcent 5 3 5 4 4" xfId="14429"/>
    <cellStyle name="40% - akcent 5 3 5 5" xfId="14430"/>
    <cellStyle name="40% - akcent 5 3 5 5 2" xfId="14431"/>
    <cellStyle name="40% - akcent 5 3 5 5 2 2" xfId="14432"/>
    <cellStyle name="40% - akcent 5 3 5 5 2 3" xfId="14433"/>
    <cellStyle name="40% - akcent 5 3 5 5 3" xfId="14434"/>
    <cellStyle name="40% - akcent 5 3 5 5 4" xfId="14435"/>
    <cellStyle name="40% - akcent 5 3 5 6" xfId="14436"/>
    <cellStyle name="40% - akcent 5 3 5 6 2" xfId="14437"/>
    <cellStyle name="40% - akcent 5 3 5 6 2 2" xfId="14438"/>
    <cellStyle name="40% - akcent 5 3 5 6 2 3" xfId="14439"/>
    <cellStyle name="40% - akcent 5 3 5 6 3" xfId="14440"/>
    <cellStyle name="40% - akcent 5 3 5 6 4" xfId="14441"/>
    <cellStyle name="40% - akcent 5 3 5 7" xfId="14442"/>
    <cellStyle name="40% - akcent 5 3 5 7 2" xfId="14443"/>
    <cellStyle name="40% - akcent 5 3 5 7 3" xfId="14444"/>
    <cellStyle name="40% - akcent 5 3 5 8" xfId="14445"/>
    <cellStyle name="40% - akcent 5 3 5 9" xfId="14446"/>
    <cellStyle name="40% - akcent 5 3 6" xfId="14447"/>
    <cellStyle name="40% - akcent 5 3 6 2" xfId="14448"/>
    <cellStyle name="40% - akcent 5 3 6 2 2" xfId="14449"/>
    <cellStyle name="40% - akcent 5 3 6 2 2 2" xfId="14450"/>
    <cellStyle name="40% - akcent 5 3 6 2 2 2 2" xfId="14451"/>
    <cellStyle name="40% - akcent 5 3 6 2 2 2 3" xfId="14452"/>
    <cellStyle name="40% - akcent 5 3 6 2 2 3" xfId="14453"/>
    <cellStyle name="40% - akcent 5 3 6 2 2 4" xfId="14454"/>
    <cellStyle name="40% - akcent 5 3 6 2 3" xfId="14455"/>
    <cellStyle name="40% - akcent 5 3 6 2 3 2" xfId="14456"/>
    <cellStyle name="40% - akcent 5 3 6 2 3 2 2" xfId="14457"/>
    <cellStyle name="40% - akcent 5 3 6 2 3 2 3" xfId="14458"/>
    <cellStyle name="40% - akcent 5 3 6 2 3 3" xfId="14459"/>
    <cellStyle name="40% - akcent 5 3 6 2 3 4" xfId="14460"/>
    <cellStyle name="40% - akcent 5 3 6 2 4" xfId="14461"/>
    <cellStyle name="40% - akcent 5 3 6 2 4 2" xfId="14462"/>
    <cellStyle name="40% - akcent 5 3 6 2 4 2 2" xfId="14463"/>
    <cellStyle name="40% - akcent 5 3 6 2 4 2 3" xfId="14464"/>
    <cellStyle name="40% - akcent 5 3 6 2 4 3" xfId="14465"/>
    <cellStyle name="40% - akcent 5 3 6 2 4 4" xfId="14466"/>
    <cellStyle name="40% - akcent 5 3 6 2 5" xfId="14467"/>
    <cellStyle name="40% - akcent 5 3 6 2 5 2" xfId="14468"/>
    <cellStyle name="40% - akcent 5 3 6 2 5 3" xfId="14469"/>
    <cellStyle name="40% - akcent 5 3 6 2 6" xfId="14470"/>
    <cellStyle name="40% - akcent 5 3 6 2 7" xfId="14471"/>
    <cellStyle name="40% - akcent 5 3 6 3" xfId="14472"/>
    <cellStyle name="40% - akcent 5 3 6 3 2" xfId="14473"/>
    <cellStyle name="40% - akcent 5 3 6 3 2 2" xfId="14474"/>
    <cellStyle name="40% - akcent 5 3 6 3 2 2 2" xfId="14475"/>
    <cellStyle name="40% - akcent 5 3 6 3 2 2 3" xfId="14476"/>
    <cellStyle name="40% - akcent 5 3 6 3 2 3" xfId="14477"/>
    <cellStyle name="40% - akcent 5 3 6 3 2 4" xfId="14478"/>
    <cellStyle name="40% - akcent 5 3 6 3 3" xfId="14479"/>
    <cellStyle name="40% - akcent 5 3 6 3 3 2" xfId="14480"/>
    <cellStyle name="40% - akcent 5 3 6 3 3 2 2" xfId="14481"/>
    <cellStyle name="40% - akcent 5 3 6 3 3 2 3" xfId="14482"/>
    <cellStyle name="40% - akcent 5 3 6 3 3 3" xfId="14483"/>
    <cellStyle name="40% - akcent 5 3 6 3 3 4" xfId="14484"/>
    <cellStyle name="40% - akcent 5 3 6 3 4" xfId="14485"/>
    <cellStyle name="40% - akcent 5 3 6 3 4 2" xfId="14486"/>
    <cellStyle name="40% - akcent 5 3 6 3 4 2 2" xfId="14487"/>
    <cellStyle name="40% - akcent 5 3 6 3 4 2 3" xfId="14488"/>
    <cellStyle name="40% - akcent 5 3 6 3 4 3" xfId="14489"/>
    <cellStyle name="40% - akcent 5 3 6 3 4 4" xfId="14490"/>
    <cellStyle name="40% - akcent 5 3 6 3 5" xfId="14491"/>
    <cellStyle name="40% - akcent 5 3 6 3 5 2" xfId="14492"/>
    <cellStyle name="40% - akcent 5 3 6 3 5 3" xfId="14493"/>
    <cellStyle name="40% - akcent 5 3 6 3 6" xfId="14494"/>
    <cellStyle name="40% - akcent 5 3 6 3 7" xfId="14495"/>
    <cellStyle name="40% - akcent 5 3 6 4" xfId="14496"/>
    <cellStyle name="40% - akcent 5 3 6 4 2" xfId="14497"/>
    <cellStyle name="40% - akcent 5 3 6 4 2 2" xfId="14498"/>
    <cellStyle name="40% - akcent 5 3 6 4 2 3" xfId="14499"/>
    <cellStyle name="40% - akcent 5 3 6 4 3" xfId="14500"/>
    <cellStyle name="40% - akcent 5 3 6 4 4" xfId="14501"/>
    <cellStyle name="40% - akcent 5 3 6 5" xfId="14502"/>
    <cellStyle name="40% - akcent 5 3 6 5 2" xfId="14503"/>
    <cellStyle name="40% - akcent 5 3 6 5 2 2" xfId="14504"/>
    <cellStyle name="40% - akcent 5 3 6 5 2 3" xfId="14505"/>
    <cellStyle name="40% - akcent 5 3 6 5 3" xfId="14506"/>
    <cellStyle name="40% - akcent 5 3 6 5 4" xfId="14507"/>
    <cellStyle name="40% - akcent 5 3 6 6" xfId="14508"/>
    <cellStyle name="40% - akcent 5 3 6 6 2" xfId="14509"/>
    <cellStyle name="40% - akcent 5 3 6 6 2 2" xfId="14510"/>
    <cellStyle name="40% - akcent 5 3 6 6 2 3" xfId="14511"/>
    <cellStyle name="40% - akcent 5 3 6 6 3" xfId="14512"/>
    <cellStyle name="40% - akcent 5 3 6 6 4" xfId="14513"/>
    <cellStyle name="40% - akcent 5 3 6 7" xfId="14514"/>
    <cellStyle name="40% - akcent 5 3 6 7 2" xfId="14515"/>
    <cellStyle name="40% - akcent 5 3 6 7 3" xfId="14516"/>
    <cellStyle name="40% - akcent 5 3 6 8" xfId="14517"/>
    <cellStyle name="40% - akcent 5 3 6 9" xfId="14518"/>
    <cellStyle name="40% - akcent 5 3 7" xfId="14519"/>
    <cellStyle name="40% - akcent 5 3 7 2" xfId="14520"/>
    <cellStyle name="40% - akcent 5 3 7 2 2" xfId="14521"/>
    <cellStyle name="40% - akcent 5 3 7 2 2 2" xfId="14522"/>
    <cellStyle name="40% - akcent 5 3 7 2 2 2 2" xfId="14523"/>
    <cellStyle name="40% - akcent 5 3 7 2 2 2 3" xfId="14524"/>
    <cellStyle name="40% - akcent 5 3 7 2 2 3" xfId="14525"/>
    <cellStyle name="40% - akcent 5 3 7 2 2 4" xfId="14526"/>
    <cellStyle name="40% - akcent 5 3 7 2 3" xfId="14527"/>
    <cellStyle name="40% - akcent 5 3 7 2 3 2" xfId="14528"/>
    <cellStyle name="40% - akcent 5 3 7 2 3 2 2" xfId="14529"/>
    <cellStyle name="40% - akcent 5 3 7 2 3 2 3" xfId="14530"/>
    <cellStyle name="40% - akcent 5 3 7 2 3 3" xfId="14531"/>
    <cellStyle name="40% - akcent 5 3 7 2 3 4" xfId="14532"/>
    <cellStyle name="40% - akcent 5 3 7 2 4" xfId="14533"/>
    <cellStyle name="40% - akcent 5 3 7 2 4 2" xfId="14534"/>
    <cellStyle name="40% - akcent 5 3 7 2 4 2 2" xfId="14535"/>
    <cellStyle name="40% - akcent 5 3 7 2 4 2 3" xfId="14536"/>
    <cellStyle name="40% - akcent 5 3 7 2 4 3" xfId="14537"/>
    <cellStyle name="40% - akcent 5 3 7 2 4 4" xfId="14538"/>
    <cellStyle name="40% - akcent 5 3 7 2 5" xfId="14539"/>
    <cellStyle name="40% - akcent 5 3 7 2 5 2" xfId="14540"/>
    <cellStyle name="40% - akcent 5 3 7 2 5 3" xfId="14541"/>
    <cellStyle name="40% - akcent 5 3 7 2 6" xfId="14542"/>
    <cellStyle name="40% - akcent 5 3 7 2 7" xfId="14543"/>
    <cellStyle name="40% - akcent 5 3 7 3" xfId="14544"/>
    <cellStyle name="40% - akcent 5 3 7 3 2" xfId="14545"/>
    <cellStyle name="40% - akcent 5 3 7 3 2 2" xfId="14546"/>
    <cellStyle name="40% - akcent 5 3 7 3 2 3" xfId="14547"/>
    <cellStyle name="40% - akcent 5 3 7 3 3" xfId="14548"/>
    <cellStyle name="40% - akcent 5 3 7 3 4" xfId="14549"/>
    <cellStyle name="40% - akcent 5 3 7 4" xfId="14550"/>
    <cellStyle name="40% - akcent 5 3 7 4 2" xfId="14551"/>
    <cellStyle name="40% - akcent 5 3 7 4 2 2" xfId="14552"/>
    <cellStyle name="40% - akcent 5 3 7 4 2 3" xfId="14553"/>
    <cellStyle name="40% - akcent 5 3 7 4 3" xfId="14554"/>
    <cellStyle name="40% - akcent 5 3 7 4 4" xfId="14555"/>
    <cellStyle name="40% - akcent 5 3 7 5" xfId="14556"/>
    <cellStyle name="40% - akcent 5 3 7 5 2" xfId="14557"/>
    <cellStyle name="40% - akcent 5 3 7 5 2 2" xfId="14558"/>
    <cellStyle name="40% - akcent 5 3 7 5 2 3" xfId="14559"/>
    <cellStyle name="40% - akcent 5 3 7 5 3" xfId="14560"/>
    <cellStyle name="40% - akcent 5 3 7 5 4" xfId="14561"/>
    <cellStyle name="40% - akcent 5 3 7 6" xfId="14562"/>
    <cellStyle name="40% - akcent 5 3 7 6 2" xfId="14563"/>
    <cellStyle name="40% - akcent 5 3 7 6 3" xfId="14564"/>
    <cellStyle name="40% - akcent 5 3 7 7" xfId="14565"/>
    <cellStyle name="40% - akcent 5 3 7 8" xfId="14566"/>
    <cellStyle name="40% - akcent 5 3 8" xfId="14567"/>
    <cellStyle name="40% - akcent 5 3 8 2" xfId="14568"/>
    <cellStyle name="40% - akcent 5 3 8 2 2" xfId="14569"/>
    <cellStyle name="40% - akcent 5 3 8 2 2 2" xfId="14570"/>
    <cellStyle name="40% - akcent 5 3 8 2 2 2 2" xfId="14571"/>
    <cellStyle name="40% - akcent 5 3 8 2 2 2 3" xfId="14572"/>
    <cellStyle name="40% - akcent 5 3 8 2 2 3" xfId="14573"/>
    <cellStyle name="40% - akcent 5 3 8 2 2 4" xfId="14574"/>
    <cellStyle name="40% - akcent 5 3 8 2 3" xfId="14575"/>
    <cellStyle name="40% - akcent 5 3 8 2 3 2" xfId="14576"/>
    <cellStyle name="40% - akcent 5 3 8 2 3 2 2" xfId="14577"/>
    <cellStyle name="40% - akcent 5 3 8 2 3 2 3" xfId="14578"/>
    <cellStyle name="40% - akcent 5 3 8 2 3 3" xfId="14579"/>
    <cellStyle name="40% - akcent 5 3 8 2 3 4" xfId="14580"/>
    <cellStyle name="40% - akcent 5 3 8 2 4" xfId="14581"/>
    <cellStyle name="40% - akcent 5 3 8 2 4 2" xfId="14582"/>
    <cellStyle name="40% - akcent 5 3 8 2 4 2 2" xfId="14583"/>
    <cellStyle name="40% - akcent 5 3 8 2 4 2 3" xfId="14584"/>
    <cellStyle name="40% - akcent 5 3 8 2 4 3" xfId="14585"/>
    <cellStyle name="40% - akcent 5 3 8 2 4 4" xfId="14586"/>
    <cellStyle name="40% - akcent 5 3 8 2 5" xfId="14587"/>
    <cellStyle name="40% - akcent 5 3 8 2 5 2" xfId="14588"/>
    <cellStyle name="40% - akcent 5 3 8 2 5 3" xfId="14589"/>
    <cellStyle name="40% - akcent 5 3 8 2 6" xfId="14590"/>
    <cellStyle name="40% - akcent 5 3 8 2 7" xfId="14591"/>
    <cellStyle name="40% - akcent 5 3 8 3" xfId="14592"/>
    <cellStyle name="40% - akcent 5 3 8 3 2" xfId="14593"/>
    <cellStyle name="40% - akcent 5 3 8 3 2 2" xfId="14594"/>
    <cellStyle name="40% - akcent 5 3 8 3 2 3" xfId="14595"/>
    <cellStyle name="40% - akcent 5 3 8 3 3" xfId="14596"/>
    <cellStyle name="40% - akcent 5 3 8 3 4" xfId="14597"/>
    <cellStyle name="40% - akcent 5 3 8 4" xfId="14598"/>
    <cellStyle name="40% - akcent 5 3 8 4 2" xfId="14599"/>
    <cellStyle name="40% - akcent 5 3 8 4 2 2" xfId="14600"/>
    <cellStyle name="40% - akcent 5 3 8 4 2 3" xfId="14601"/>
    <cellStyle name="40% - akcent 5 3 8 4 3" xfId="14602"/>
    <cellStyle name="40% - akcent 5 3 8 4 4" xfId="14603"/>
    <cellStyle name="40% - akcent 5 3 8 5" xfId="14604"/>
    <cellStyle name="40% - akcent 5 3 8 5 2" xfId="14605"/>
    <cellStyle name="40% - akcent 5 3 8 5 2 2" xfId="14606"/>
    <cellStyle name="40% - akcent 5 3 8 5 2 3" xfId="14607"/>
    <cellStyle name="40% - akcent 5 3 8 5 3" xfId="14608"/>
    <cellStyle name="40% - akcent 5 3 8 5 4" xfId="14609"/>
    <cellStyle name="40% - akcent 5 3 8 6" xfId="14610"/>
    <cellStyle name="40% - akcent 5 3 8 6 2" xfId="14611"/>
    <cellStyle name="40% - akcent 5 3 8 6 3" xfId="14612"/>
    <cellStyle name="40% - akcent 5 3 8 7" xfId="14613"/>
    <cellStyle name="40% - akcent 5 3 8 8" xfId="14614"/>
    <cellStyle name="40% - akcent 5 3 9" xfId="14615"/>
    <cellStyle name="40% - akcent 5 3 9 2" xfId="14616"/>
    <cellStyle name="40% - akcent 5 3 9 2 2" xfId="14617"/>
    <cellStyle name="40% - akcent 5 3 9 2 2 2" xfId="14618"/>
    <cellStyle name="40% - akcent 5 3 9 2 2 3" xfId="14619"/>
    <cellStyle name="40% - akcent 5 3 9 2 3" xfId="14620"/>
    <cellStyle name="40% - akcent 5 3 9 2 4" xfId="14621"/>
    <cellStyle name="40% - akcent 5 3 9 3" xfId="14622"/>
    <cellStyle name="40% - akcent 5 3 9 3 2" xfId="14623"/>
    <cellStyle name="40% - akcent 5 3 9 3 2 2" xfId="14624"/>
    <cellStyle name="40% - akcent 5 3 9 3 2 3" xfId="14625"/>
    <cellStyle name="40% - akcent 5 3 9 3 3" xfId="14626"/>
    <cellStyle name="40% - akcent 5 3 9 3 4" xfId="14627"/>
    <cellStyle name="40% - akcent 5 3 9 4" xfId="14628"/>
    <cellStyle name="40% - akcent 5 3 9 4 2" xfId="14629"/>
    <cellStyle name="40% - akcent 5 3 9 4 2 2" xfId="14630"/>
    <cellStyle name="40% - akcent 5 3 9 4 2 3" xfId="14631"/>
    <cellStyle name="40% - akcent 5 3 9 4 3" xfId="14632"/>
    <cellStyle name="40% - akcent 5 3 9 4 4" xfId="14633"/>
    <cellStyle name="40% - akcent 5 3 9 5" xfId="14634"/>
    <cellStyle name="40% - akcent 5 3 9 5 2" xfId="14635"/>
    <cellStyle name="40% - akcent 5 3 9 5 3" xfId="14636"/>
    <cellStyle name="40% - akcent 5 3 9 6" xfId="14637"/>
    <cellStyle name="40% - akcent 5 3 9 7" xfId="14638"/>
    <cellStyle name="40% - akcent 5 4" xfId="14639"/>
    <cellStyle name="40% - akcent 5 5" xfId="14640"/>
    <cellStyle name="40% - akcent 5 6" xfId="14641"/>
    <cellStyle name="40% - akcent 6 2" xfId="14642"/>
    <cellStyle name="40% - akcent 6 2 2" xfId="14643"/>
    <cellStyle name="40% - akcent 6 2 3" xfId="14644"/>
    <cellStyle name="40% - akcent 6 2 4" xfId="14645"/>
    <cellStyle name="40% - akcent 6 2 5" xfId="22049"/>
    <cellStyle name="40% - akcent 6 3" xfId="14646"/>
    <cellStyle name="40% - akcent 6 3 10" xfId="14647"/>
    <cellStyle name="40% - akcent 6 3 10 2" xfId="14648"/>
    <cellStyle name="40% - akcent 6 3 10 2 2" xfId="14649"/>
    <cellStyle name="40% - akcent 6 3 10 2 2 2" xfId="14650"/>
    <cellStyle name="40% - akcent 6 3 10 2 2 3" xfId="14651"/>
    <cellStyle name="40% - akcent 6 3 10 2 3" xfId="14652"/>
    <cellStyle name="40% - akcent 6 3 10 2 4" xfId="14653"/>
    <cellStyle name="40% - akcent 6 3 10 3" xfId="14654"/>
    <cellStyle name="40% - akcent 6 3 10 3 2" xfId="14655"/>
    <cellStyle name="40% - akcent 6 3 10 3 3" xfId="14656"/>
    <cellStyle name="40% - akcent 6 3 10 4" xfId="14657"/>
    <cellStyle name="40% - akcent 6 3 10 5" xfId="14658"/>
    <cellStyle name="40% - akcent 6 3 11" xfId="14659"/>
    <cellStyle name="40% - akcent 6 3 11 2" xfId="14660"/>
    <cellStyle name="40% - akcent 6 3 11 2 2" xfId="14661"/>
    <cellStyle name="40% - akcent 6 3 11 2 3" xfId="14662"/>
    <cellStyle name="40% - akcent 6 3 11 3" xfId="14663"/>
    <cellStyle name="40% - akcent 6 3 11 4" xfId="14664"/>
    <cellStyle name="40% - akcent 6 3 12" xfId="14665"/>
    <cellStyle name="40% - akcent 6 3 12 2" xfId="14666"/>
    <cellStyle name="40% - akcent 6 3 12 2 2" xfId="14667"/>
    <cellStyle name="40% - akcent 6 3 12 2 3" xfId="14668"/>
    <cellStyle name="40% - akcent 6 3 12 3" xfId="14669"/>
    <cellStyle name="40% - akcent 6 3 12 4" xfId="14670"/>
    <cellStyle name="40% - akcent 6 3 13" xfId="14671"/>
    <cellStyle name="40% - akcent 6 3 13 2" xfId="14672"/>
    <cellStyle name="40% - akcent 6 3 13 2 2" xfId="14673"/>
    <cellStyle name="40% - akcent 6 3 13 2 3" xfId="14674"/>
    <cellStyle name="40% - akcent 6 3 13 3" xfId="14675"/>
    <cellStyle name="40% - akcent 6 3 13 4" xfId="14676"/>
    <cellStyle name="40% - akcent 6 3 14" xfId="14677"/>
    <cellStyle name="40% - akcent 6 3 14 2" xfId="14678"/>
    <cellStyle name="40% - akcent 6 3 14 3" xfId="14679"/>
    <cellStyle name="40% - akcent 6 3 15" xfId="14680"/>
    <cellStyle name="40% - akcent 6 3 15 2" xfId="14681"/>
    <cellStyle name="40% - akcent 6 3 15 3" xfId="14682"/>
    <cellStyle name="40% - akcent 6 3 16" xfId="14683"/>
    <cellStyle name="40% - akcent 6 3 17" xfId="14684"/>
    <cellStyle name="40% - akcent 6 3 18" xfId="14685"/>
    <cellStyle name="40% - akcent 6 3 19" xfId="22050"/>
    <cellStyle name="40% - akcent 6 3 2" xfId="14686"/>
    <cellStyle name="40% - akcent 6 3 2 10" xfId="14687"/>
    <cellStyle name="40% - akcent 6 3 2 10 2" xfId="14688"/>
    <cellStyle name="40% - akcent 6 3 2 10 2 2" xfId="14689"/>
    <cellStyle name="40% - akcent 6 3 2 10 2 3" xfId="14690"/>
    <cellStyle name="40% - akcent 6 3 2 10 3" xfId="14691"/>
    <cellStyle name="40% - akcent 6 3 2 10 4" xfId="14692"/>
    <cellStyle name="40% - akcent 6 3 2 11" xfId="14693"/>
    <cellStyle name="40% - akcent 6 3 2 11 2" xfId="14694"/>
    <cellStyle name="40% - akcent 6 3 2 11 3" xfId="14695"/>
    <cellStyle name="40% - akcent 6 3 2 12" xfId="14696"/>
    <cellStyle name="40% - akcent 6 3 2 12 2" xfId="14697"/>
    <cellStyle name="40% - akcent 6 3 2 12 3" xfId="14698"/>
    <cellStyle name="40% - akcent 6 3 2 13" xfId="14699"/>
    <cellStyle name="40% - akcent 6 3 2 14" xfId="14700"/>
    <cellStyle name="40% - akcent 6 3 2 15" xfId="14701"/>
    <cellStyle name="40% - akcent 6 3 2 2" xfId="14702"/>
    <cellStyle name="40% - akcent 6 3 2 2 10" xfId="14703"/>
    <cellStyle name="40% - akcent 6 3 2 2 11" xfId="14704"/>
    <cellStyle name="40% - akcent 6 3 2 2 2" xfId="14705"/>
    <cellStyle name="40% - akcent 6 3 2 2 2 2" xfId="14706"/>
    <cellStyle name="40% - akcent 6 3 2 2 2 2 2" xfId="14707"/>
    <cellStyle name="40% - akcent 6 3 2 2 2 2 2 2" xfId="14708"/>
    <cellStyle name="40% - akcent 6 3 2 2 2 2 2 2 2" xfId="14709"/>
    <cellStyle name="40% - akcent 6 3 2 2 2 2 2 2 3" xfId="14710"/>
    <cellStyle name="40% - akcent 6 3 2 2 2 2 2 3" xfId="14711"/>
    <cellStyle name="40% - akcent 6 3 2 2 2 2 2 4" xfId="14712"/>
    <cellStyle name="40% - akcent 6 3 2 2 2 2 3" xfId="14713"/>
    <cellStyle name="40% - akcent 6 3 2 2 2 2 3 2" xfId="14714"/>
    <cellStyle name="40% - akcent 6 3 2 2 2 2 3 2 2" xfId="14715"/>
    <cellStyle name="40% - akcent 6 3 2 2 2 2 3 2 3" xfId="14716"/>
    <cellStyle name="40% - akcent 6 3 2 2 2 2 3 3" xfId="14717"/>
    <cellStyle name="40% - akcent 6 3 2 2 2 2 3 4" xfId="14718"/>
    <cellStyle name="40% - akcent 6 3 2 2 2 2 4" xfId="14719"/>
    <cellStyle name="40% - akcent 6 3 2 2 2 2 4 2" xfId="14720"/>
    <cellStyle name="40% - akcent 6 3 2 2 2 2 4 2 2" xfId="14721"/>
    <cellStyle name="40% - akcent 6 3 2 2 2 2 4 2 3" xfId="14722"/>
    <cellStyle name="40% - akcent 6 3 2 2 2 2 4 3" xfId="14723"/>
    <cellStyle name="40% - akcent 6 3 2 2 2 2 4 4" xfId="14724"/>
    <cellStyle name="40% - akcent 6 3 2 2 2 2 5" xfId="14725"/>
    <cellStyle name="40% - akcent 6 3 2 2 2 2 5 2" xfId="14726"/>
    <cellStyle name="40% - akcent 6 3 2 2 2 2 5 3" xfId="14727"/>
    <cellStyle name="40% - akcent 6 3 2 2 2 2 6" xfId="14728"/>
    <cellStyle name="40% - akcent 6 3 2 2 2 2 7" xfId="14729"/>
    <cellStyle name="40% - akcent 6 3 2 2 2 3" xfId="14730"/>
    <cellStyle name="40% - akcent 6 3 2 2 2 3 2" xfId="14731"/>
    <cellStyle name="40% - akcent 6 3 2 2 2 3 2 2" xfId="14732"/>
    <cellStyle name="40% - akcent 6 3 2 2 2 3 2 2 2" xfId="14733"/>
    <cellStyle name="40% - akcent 6 3 2 2 2 3 2 2 3" xfId="14734"/>
    <cellStyle name="40% - akcent 6 3 2 2 2 3 2 3" xfId="14735"/>
    <cellStyle name="40% - akcent 6 3 2 2 2 3 2 4" xfId="14736"/>
    <cellStyle name="40% - akcent 6 3 2 2 2 3 3" xfId="14737"/>
    <cellStyle name="40% - akcent 6 3 2 2 2 3 3 2" xfId="14738"/>
    <cellStyle name="40% - akcent 6 3 2 2 2 3 3 2 2" xfId="14739"/>
    <cellStyle name="40% - akcent 6 3 2 2 2 3 3 2 3" xfId="14740"/>
    <cellStyle name="40% - akcent 6 3 2 2 2 3 3 3" xfId="14741"/>
    <cellStyle name="40% - akcent 6 3 2 2 2 3 3 4" xfId="14742"/>
    <cellStyle name="40% - akcent 6 3 2 2 2 3 4" xfId="14743"/>
    <cellStyle name="40% - akcent 6 3 2 2 2 3 4 2" xfId="14744"/>
    <cellStyle name="40% - akcent 6 3 2 2 2 3 4 2 2" xfId="14745"/>
    <cellStyle name="40% - akcent 6 3 2 2 2 3 4 2 3" xfId="14746"/>
    <cellStyle name="40% - akcent 6 3 2 2 2 3 4 3" xfId="14747"/>
    <cellStyle name="40% - akcent 6 3 2 2 2 3 4 4" xfId="14748"/>
    <cellStyle name="40% - akcent 6 3 2 2 2 3 5" xfId="14749"/>
    <cellStyle name="40% - akcent 6 3 2 2 2 3 5 2" xfId="14750"/>
    <cellStyle name="40% - akcent 6 3 2 2 2 3 5 3" xfId="14751"/>
    <cellStyle name="40% - akcent 6 3 2 2 2 3 6" xfId="14752"/>
    <cellStyle name="40% - akcent 6 3 2 2 2 3 7" xfId="14753"/>
    <cellStyle name="40% - akcent 6 3 2 2 2 4" xfId="14754"/>
    <cellStyle name="40% - akcent 6 3 2 2 2 4 2" xfId="14755"/>
    <cellStyle name="40% - akcent 6 3 2 2 2 4 2 2" xfId="14756"/>
    <cellStyle name="40% - akcent 6 3 2 2 2 4 2 3" xfId="14757"/>
    <cellStyle name="40% - akcent 6 3 2 2 2 4 3" xfId="14758"/>
    <cellStyle name="40% - akcent 6 3 2 2 2 4 4" xfId="14759"/>
    <cellStyle name="40% - akcent 6 3 2 2 2 5" xfId="14760"/>
    <cellStyle name="40% - akcent 6 3 2 2 2 5 2" xfId="14761"/>
    <cellStyle name="40% - akcent 6 3 2 2 2 5 2 2" xfId="14762"/>
    <cellStyle name="40% - akcent 6 3 2 2 2 5 2 3" xfId="14763"/>
    <cellStyle name="40% - akcent 6 3 2 2 2 5 3" xfId="14764"/>
    <cellStyle name="40% - akcent 6 3 2 2 2 5 4" xfId="14765"/>
    <cellStyle name="40% - akcent 6 3 2 2 2 6" xfId="14766"/>
    <cellStyle name="40% - akcent 6 3 2 2 2 6 2" xfId="14767"/>
    <cellStyle name="40% - akcent 6 3 2 2 2 6 2 2" xfId="14768"/>
    <cellStyle name="40% - akcent 6 3 2 2 2 6 2 3" xfId="14769"/>
    <cellStyle name="40% - akcent 6 3 2 2 2 6 3" xfId="14770"/>
    <cellStyle name="40% - akcent 6 3 2 2 2 6 4" xfId="14771"/>
    <cellStyle name="40% - akcent 6 3 2 2 2 7" xfId="14772"/>
    <cellStyle name="40% - akcent 6 3 2 2 2 7 2" xfId="14773"/>
    <cellStyle name="40% - akcent 6 3 2 2 2 7 3" xfId="14774"/>
    <cellStyle name="40% - akcent 6 3 2 2 2 8" xfId="14775"/>
    <cellStyle name="40% - akcent 6 3 2 2 2 9" xfId="14776"/>
    <cellStyle name="40% - akcent 6 3 2 2 3" xfId="14777"/>
    <cellStyle name="40% - akcent 6 3 2 2 3 2" xfId="14778"/>
    <cellStyle name="40% - akcent 6 3 2 2 3 2 2" xfId="14779"/>
    <cellStyle name="40% - akcent 6 3 2 2 3 2 2 2" xfId="14780"/>
    <cellStyle name="40% - akcent 6 3 2 2 3 2 2 3" xfId="14781"/>
    <cellStyle name="40% - akcent 6 3 2 2 3 2 3" xfId="14782"/>
    <cellStyle name="40% - akcent 6 3 2 2 3 2 4" xfId="14783"/>
    <cellStyle name="40% - akcent 6 3 2 2 3 3" xfId="14784"/>
    <cellStyle name="40% - akcent 6 3 2 2 3 3 2" xfId="14785"/>
    <cellStyle name="40% - akcent 6 3 2 2 3 3 2 2" xfId="14786"/>
    <cellStyle name="40% - akcent 6 3 2 2 3 3 2 3" xfId="14787"/>
    <cellStyle name="40% - akcent 6 3 2 2 3 3 3" xfId="14788"/>
    <cellStyle name="40% - akcent 6 3 2 2 3 3 4" xfId="14789"/>
    <cellStyle name="40% - akcent 6 3 2 2 3 4" xfId="14790"/>
    <cellStyle name="40% - akcent 6 3 2 2 3 4 2" xfId="14791"/>
    <cellStyle name="40% - akcent 6 3 2 2 3 4 2 2" xfId="14792"/>
    <cellStyle name="40% - akcent 6 3 2 2 3 4 2 3" xfId="14793"/>
    <cellStyle name="40% - akcent 6 3 2 2 3 4 3" xfId="14794"/>
    <cellStyle name="40% - akcent 6 3 2 2 3 4 4" xfId="14795"/>
    <cellStyle name="40% - akcent 6 3 2 2 3 5" xfId="14796"/>
    <cellStyle name="40% - akcent 6 3 2 2 3 5 2" xfId="14797"/>
    <cellStyle name="40% - akcent 6 3 2 2 3 5 3" xfId="14798"/>
    <cellStyle name="40% - akcent 6 3 2 2 3 6" xfId="14799"/>
    <cellStyle name="40% - akcent 6 3 2 2 3 7" xfId="14800"/>
    <cellStyle name="40% - akcent 6 3 2 2 4" xfId="14801"/>
    <cellStyle name="40% - akcent 6 3 2 2 4 2" xfId="14802"/>
    <cellStyle name="40% - akcent 6 3 2 2 4 2 2" xfId="14803"/>
    <cellStyle name="40% - akcent 6 3 2 2 4 2 2 2" xfId="14804"/>
    <cellStyle name="40% - akcent 6 3 2 2 4 2 2 3" xfId="14805"/>
    <cellStyle name="40% - akcent 6 3 2 2 4 2 3" xfId="14806"/>
    <cellStyle name="40% - akcent 6 3 2 2 4 2 4" xfId="14807"/>
    <cellStyle name="40% - akcent 6 3 2 2 4 3" xfId="14808"/>
    <cellStyle name="40% - akcent 6 3 2 2 4 3 2" xfId="14809"/>
    <cellStyle name="40% - akcent 6 3 2 2 4 3 2 2" xfId="14810"/>
    <cellStyle name="40% - akcent 6 3 2 2 4 3 2 3" xfId="14811"/>
    <cellStyle name="40% - akcent 6 3 2 2 4 3 3" xfId="14812"/>
    <cellStyle name="40% - akcent 6 3 2 2 4 3 4" xfId="14813"/>
    <cellStyle name="40% - akcent 6 3 2 2 4 4" xfId="14814"/>
    <cellStyle name="40% - akcent 6 3 2 2 4 4 2" xfId="14815"/>
    <cellStyle name="40% - akcent 6 3 2 2 4 4 2 2" xfId="14816"/>
    <cellStyle name="40% - akcent 6 3 2 2 4 4 2 3" xfId="14817"/>
    <cellStyle name="40% - akcent 6 3 2 2 4 4 3" xfId="14818"/>
    <cellStyle name="40% - akcent 6 3 2 2 4 4 4" xfId="14819"/>
    <cellStyle name="40% - akcent 6 3 2 2 4 5" xfId="14820"/>
    <cellStyle name="40% - akcent 6 3 2 2 4 5 2" xfId="14821"/>
    <cellStyle name="40% - akcent 6 3 2 2 4 5 3" xfId="14822"/>
    <cellStyle name="40% - akcent 6 3 2 2 4 6" xfId="14823"/>
    <cellStyle name="40% - akcent 6 3 2 2 4 7" xfId="14824"/>
    <cellStyle name="40% - akcent 6 3 2 2 5" xfId="14825"/>
    <cellStyle name="40% - akcent 6 3 2 2 5 2" xfId="14826"/>
    <cellStyle name="40% - akcent 6 3 2 2 5 2 2" xfId="14827"/>
    <cellStyle name="40% - akcent 6 3 2 2 5 2 2 2" xfId="14828"/>
    <cellStyle name="40% - akcent 6 3 2 2 5 2 2 3" xfId="14829"/>
    <cellStyle name="40% - akcent 6 3 2 2 5 2 3" xfId="14830"/>
    <cellStyle name="40% - akcent 6 3 2 2 5 2 4" xfId="14831"/>
    <cellStyle name="40% - akcent 6 3 2 2 5 3" xfId="14832"/>
    <cellStyle name="40% - akcent 6 3 2 2 5 3 2" xfId="14833"/>
    <cellStyle name="40% - akcent 6 3 2 2 5 3 3" xfId="14834"/>
    <cellStyle name="40% - akcent 6 3 2 2 5 4" xfId="14835"/>
    <cellStyle name="40% - akcent 6 3 2 2 5 5" xfId="14836"/>
    <cellStyle name="40% - akcent 6 3 2 2 6" xfId="14837"/>
    <cellStyle name="40% - akcent 6 3 2 2 6 2" xfId="14838"/>
    <cellStyle name="40% - akcent 6 3 2 2 6 2 2" xfId="14839"/>
    <cellStyle name="40% - akcent 6 3 2 2 6 2 3" xfId="14840"/>
    <cellStyle name="40% - akcent 6 3 2 2 6 3" xfId="14841"/>
    <cellStyle name="40% - akcent 6 3 2 2 6 4" xfId="14842"/>
    <cellStyle name="40% - akcent 6 3 2 2 7" xfId="14843"/>
    <cellStyle name="40% - akcent 6 3 2 2 7 2" xfId="14844"/>
    <cellStyle name="40% - akcent 6 3 2 2 7 2 2" xfId="14845"/>
    <cellStyle name="40% - akcent 6 3 2 2 7 2 3" xfId="14846"/>
    <cellStyle name="40% - akcent 6 3 2 2 7 3" xfId="14847"/>
    <cellStyle name="40% - akcent 6 3 2 2 7 4" xfId="14848"/>
    <cellStyle name="40% - akcent 6 3 2 2 8" xfId="14849"/>
    <cellStyle name="40% - akcent 6 3 2 2 8 2" xfId="14850"/>
    <cellStyle name="40% - akcent 6 3 2 2 8 2 2" xfId="14851"/>
    <cellStyle name="40% - akcent 6 3 2 2 8 2 3" xfId="14852"/>
    <cellStyle name="40% - akcent 6 3 2 2 8 3" xfId="14853"/>
    <cellStyle name="40% - akcent 6 3 2 2 8 4" xfId="14854"/>
    <cellStyle name="40% - akcent 6 3 2 2 9" xfId="14855"/>
    <cellStyle name="40% - akcent 6 3 2 2 9 2" xfId="14856"/>
    <cellStyle name="40% - akcent 6 3 2 2 9 3" xfId="14857"/>
    <cellStyle name="40% - akcent 6 3 2 3" xfId="14858"/>
    <cellStyle name="40% - akcent 6 3 2 3 10" xfId="14859"/>
    <cellStyle name="40% - akcent 6 3 2 3 2" xfId="14860"/>
    <cellStyle name="40% - akcent 6 3 2 3 2 2" xfId="14861"/>
    <cellStyle name="40% - akcent 6 3 2 3 2 2 2" xfId="14862"/>
    <cellStyle name="40% - akcent 6 3 2 3 2 2 2 2" xfId="14863"/>
    <cellStyle name="40% - akcent 6 3 2 3 2 2 2 3" xfId="14864"/>
    <cellStyle name="40% - akcent 6 3 2 3 2 2 3" xfId="14865"/>
    <cellStyle name="40% - akcent 6 3 2 3 2 2 4" xfId="14866"/>
    <cellStyle name="40% - akcent 6 3 2 3 2 3" xfId="14867"/>
    <cellStyle name="40% - akcent 6 3 2 3 2 3 2" xfId="14868"/>
    <cellStyle name="40% - akcent 6 3 2 3 2 3 2 2" xfId="14869"/>
    <cellStyle name="40% - akcent 6 3 2 3 2 3 2 3" xfId="14870"/>
    <cellStyle name="40% - akcent 6 3 2 3 2 3 3" xfId="14871"/>
    <cellStyle name="40% - akcent 6 3 2 3 2 3 4" xfId="14872"/>
    <cellStyle name="40% - akcent 6 3 2 3 2 4" xfId="14873"/>
    <cellStyle name="40% - akcent 6 3 2 3 2 4 2" xfId="14874"/>
    <cellStyle name="40% - akcent 6 3 2 3 2 4 2 2" xfId="14875"/>
    <cellStyle name="40% - akcent 6 3 2 3 2 4 2 3" xfId="14876"/>
    <cellStyle name="40% - akcent 6 3 2 3 2 4 3" xfId="14877"/>
    <cellStyle name="40% - akcent 6 3 2 3 2 4 4" xfId="14878"/>
    <cellStyle name="40% - akcent 6 3 2 3 2 5" xfId="14879"/>
    <cellStyle name="40% - akcent 6 3 2 3 2 5 2" xfId="14880"/>
    <cellStyle name="40% - akcent 6 3 2 3 2 5 3" xfId="14881"/>
    <cellStyle name="40% - akcent 6 3 2 3 2 6" xfId="14882"/>
    <cellStyle name="40% - akcent 6 3 2 3 2 7" xfId="14883"/>
    <cellStyle name="40% - akcent 6 3 2 3 3" xfId="14884"/>
    <cellStyle name="40% - akcent 6 3 2 3 3 2" xfId="14885"/>
    <cellStyle name="40% - akcent 6 3 2 3 3 2 2" xfId="14886"/>
    <cellStyle name="40% - akcent 6 3 2 3 3 2 2 2" xfId="14887"/>
    <cellStyle name="40% - akcent 6 3 2 3 3 2 2 3" xfId="14888"/>
    <cellStyle name="40% - akcent 6 3 2 3 3 2 3" xfId="14889"/>
    <cellStyle name="40% - akcent 6 3 2 3 3 2 4" xfId="14890"/>
    <cellStyle name="40% - akcent 6 3 2 3 3 3" xfId="14891"/>
    <cellStyle name="40% - akcent 6 3 2 3 3 3 2" xfId="14892"/>
    <cellStyle name="40% - akcent 6 3 2 3 3 3 2 2" xfId="14893"/>
    <cellStyle name="40% - akcent 6 3 2 3 3 3 2 3" xfId="14894"/>
    <cellStyle name="40% - akcent 6 3 2 3 3 3 3" xfId="14895"/>
    <cellStyle name="40% - akcent 6 3 2 3 3 3 4" xfId="14896"/>
    <cellStyle name="40% - akcent 6 3 2 3 3 4" xfId="14897"/>
    <cellStyle name="40% - akcent 6 3 2 3 3 4 2" xfId="14898"/>
    <cellStyle name="40% - akcent 6 3 2 3 3 4 2 2" xfId="14899"/>
    <cellStyle name="40% - akcent 6 3 2 3 3 4 2 3" xfId="14900"/>
    <cellStyle name="40% - akcent 6 3 2 3 3 4 3" xfId="14901"/>
    <cellStyle name="40% - akcent 6 3 2 3 3 4 4" xfId="14902"/>
    <cellStyle name="40% - akcent 6 3 2 3 3 5" xfId="14903"/>
    <cellStyle name="40% - akcent 6 3 2 3 3 5 2" xfId="14904"/>
    <cellStyle name="40% - akcent 6 3 2 3 3 5 3" xfId="14905"/>
    <cellStyle name="40% - akcent 6 3 2 3 3 6" xfId="14906"/>
    <cellStyle name="40% - akcent 6 3 2 3 3 7" xfId="14907"/>
    <cellStyle name="40% - akcent 6 3 2 3 4" xfId="14908"/>
    <cellStyle name="40% - akcent 6 3 2 3 4 2" xfId="14909"/>
    <cellStyle name="40% - akcent 6 3 2 3 4 2 2" xfId="14910"/>
    <cellStyle name="40% - akcent 6 3 2 3 4 2 2 2" xfId="14911"/>
    <cellStyle name="40% - akcent 6 3 2 3 4 2 2 3" xfId="14912"/>
    <cellStyle name="40% - akcent 6 3 2 3 4 2 3" xfId="14913"/>
    <cellStyle name="40% - akcent 6 3 2 3 4 2 4" xfId="14914"/>
    <cellStyle name="40% - akcent 6 3 2 3 4 3" xfId="14915"/>
    <cellStyle name="40% - akcent 6 3 2 3 4 3 2" xfId="14916"/>
    <cellStyle name="40% - akcent 6 3 2 3 4 3 3" xfId="14917"/>
    <cellStyle name="40% - akcent 6 3 2 3 4 4" xfId="14918"/>
    <cellStyle name="40% - akcent 6 3 2 3 4 5" xfId="14919"/>
    <cellStyle name="40% - akcent 6 3 2 3 5" xfId="14920"/>
    <cellStyle name="40% - akcent 6 3 2 3 5 2" xfId="14921"/>
    <cellStyle name="40% - akcent 6 3 2 3 5 2 2" xfId="14922"/>
    <cellStyle name="40% - akcent 6 3 2 3 5 2 3" xfId="14923"/>
    <cellStyle name="40% - akcent 6 3 2 3 5 3" xfId="14924"/>
    <cellStyle name="40% - akcent 6 3 2 3 5 4" xfId="14925"/>
    <cellStyle name="40% - akcent 6 3 2 3 6" xfId="14926"/>
    <cellStyle name="40% - akcent 6 3 2 3 6 2" xfId="14927"/>
    <cellStyle name="40% - akcent 6 3 2 3 6 2 2" xfId="14928"/>
    <cellStyle name="40% - akcent 6 3 2 3 6 2 3" xfId="14929"/>
    <cellStyle name="40% - akcent 6 3 2 3 6 3" xfId="14930"/>
    <cellStyle name="40% - akcent 6 3 2 3 6 4" xfId="14931"/>
    <cellStyle name="40% - akcent 6 3 2 3 7" xfId="14932"/>
    <cellStyle name="40% - akcent 6 3 2 3 7 2" xfId="14933"/>
    <cellStyle name="40% - akcent 6 3 2 3 7 2 2" xfId="14934"/>
    <cellStyle name="40% - akcent 6 3 2 3 7 2 3" xfId="14935"/>
    <cellStyle name="40% - akcent 6 3 2 3 7 3" xfId="14936"/>
    <cellStyle name="40% - akcent 6 3 2 3 7 4" xfId="14937"/>
    <cellStyle name="40% - akcent 6 3 2 3 8" xfId="14938"/>
    <cellStyle name="40% - akcent 6 3 2 3 8 2" xfId="14939"/>
    <cellStyle name="40% - akcent 6 3 2 3 8 3" xfId="14940"/>
    <cellStyle name="40% - akcent 6 3 2 3 9" xfId="14941"/>
    <cellStyle name="40% - akcent 6 3 2 4" xfId="14942"/>
    <cellStyle name="40% - akcent 6 3 2 4 2" xfId="14943"/>
    <cellStyle name="40% - akcent 6 3 2 4 2 2" xfId="14944"/>
    <cellStyle name="40% - akcent 6 3 2 4 2 2 2" xfId="14945"/>
    <cellStyle name="40% - akcent 6 3 2 4 2 2 2 2" xfId="14946"/>
    <cellStyle name="40% - akcent 6 3 2 4 2 2 2 3" xfId="14947"/>
    <cellStyle name="40% - akcent 6 3 2 4 2 2 3" xfId="14948"/>
    <cellStyle name="40% - akcent 6 3 2 4 2 2 4" xfId="14949"/>
    <cellStyle name="40% - akcent 6 3 2 4 2 3" xfId="14950"/>
    <cellStyle name="40% - akcent 6 3 2 4 2 3 2" xfId="14951"/>
    <cellStyle name="40% - akcent 6 3 2 4 2 3 2 2" xfId="14952"/>
    <cellStyle name="40% - akcent 6 3 2 4 2 3 2 3" xfId="14953"/>
    <cellStyle name="40% - akcent 6 3 2 4 2 3 3" xfId="14954"/>
    <cellStyle name="40% - akcent 6 3 2 4 2 3 4" xfId="14955"/>
    <cellStyle name="40% - akcent 6 3 2 4 2 4" xfId="14956"/>
    <cellStyle name="40% - akcent 6 3 2 4 2 4 2" xfId="14957"/>
    <cellStyle name="40% - akcent 6 3 2 4 2 4 2 2" xfId="14958"/>
    <cellStyle name="40% - akcent 6 3 2 4 2 4 2 3" xfId="14959"/>
    <cellStyle name="40% - akcent 6 3 2 4 2 4 3" xfId="14960"/>
    <cellStyle name="40% - akcent 6 3 2 4 2 4 4" xfId="14961"/>
    <cellStyle name="40% - akcent 6 3 2 4 2 5" xfId="14962"/>
    <cellStyle name="40% - akcent 6 3 2 4 2 5 2" xfId="14963"/>
    <cellStyle name="40% - akcent 6 3 2 4 2 5 3" xfId="14964"/>
    <cellStyle name="40% - akcent 6 3 2 4 2 6" xfId="14965"/>
    <cellStyle name="40% - akcent 6 3 2 4 2 7" xfId="14966"/>
    <cellStyle name="40% - akcent 6 3 2 4 3" xfId="14967"/>
    <cellStyle name="40% - akcent 6 3 2 4 3 2" xfId="14968"/>
    <cellStyle name="40% - akcent 6 3 2 4 3 2 2" xfId="14969"/>
    <cellStyle name="40% - akcent 6 3 2 4 3 2 2 2" xfId="14970"/>
    <cellStyle name="40% - akcent 6 3 2 4 3 2 2 3" xfId="14971"/>
    <cellStyle name="40% - akcent 6 3 2 4 3 2 3" xfId="14972"/>
    <cellStyle name="40% - akcent 6 3 2 4 3 2 4" xfId="14973"/>
    <cellStyle name="40% - akcent 6 3 2 4 3 3" xfId="14974"/>
    <cellStyle name="40% - akcent 6 3 2 4 3 3 2" xfId="14975"/>
    <cellStyle name="40% - akcent 6 3 2 4 3 3 2 2" xfId="14976"/>
    <cellStyle name="40% - akcent 6 3 2 4 3 3 2 3" xfId="14977"/>
    <cellStyle name="40% - akcent 6 3 2 4 3 3 3" xfId="14978"/>
    <cellStyle name="40% - akcent 6 3 2 4 3 3 4" xfId="14979"/>
    <cellStyle name="40% - akcent 6 3 2 4 3 4" xfId="14980"/>
    <cellStyle name="40% - akcent 6 3 2 4 3 4 2" xfId="14981"/>
    <cellStyle name="40% - akcent 6 3 2 4 3 4 2 2" xfId="14982"/>
    <cellStyle name="40% - akcent 6 3 2 4 3 4 2 3" xfId="14983"/>
    <cellStyle name="40% - akcent 6 3 2 4 3 4 3" xfId="14984"/>
    <cellStyle name="40% - akcent 6 3 2 4 3 4 4" xfId="14985"/>
    <cellStyle name="40% - akcent 6 3 2 4 3 5" xfId="14986"/>
    <cellStyle name="40% - akcent 6 3 2 4 3 5 2" xfId="14987"/>
    <cellStyle name="40% - akcent 6 3 2 4 3 5 3" xfId="14988"/>
    <cellStyle name="40% - akcent 6 3 2 4 3 6" xfId="14989"/>
    <cellStyle name="40% - akcent 6 3 2 4 3 7" xfId="14990"/>
    <cellStyle name="40% - akcent 6 3 2 4 4" xfId="14991"/>
    <cellStyle name="40% - akcent 6 3 2 4 4 2" xfId="14992"/>
    <cellStyle name="40% - akcent 6 3 2 4 4 2 2" xfId="14993"/>
    <cellStyle name="40% - akcent 6 3 2 4 4 2 3" xfId="14994"/>
    <cellStyle name="40% - akcent 6 3 2 4 4 3" xfId="14995"/>
    <cellStyle name="40% - akcent 6 3 2 4 4 4" xfId="14996"/>
    <cellStyle name="40% - akcent 6 3 2 4 5" xfId="14997"/>
    <cellStyle name="40% - akcent 6 3 2 4 5 2" xfId="14998"/>
    <cellStyle name="40% - akcent 6 3 2 4 5 2 2" xfId="14999"/>
    <cellStyle name="40% - akcent 6 3 2 4 5 2 3" xfId="15000"/>
    <cellStyle name="40% - akcent 6 3 2 4 5 3" xfId="15001"/>
    <cellStyle name="40% - akcent 6 3 2 4 5 4" xfId="15002"/>
    <cellStyle name="40% - akcent 6 3 2 4 6" xfId="15003"/>
    <cellStyle name="40% - akcent 6 3 2 4 6 2" xfId="15004"/>
    <cellStyle name="40% - akcent 6 3 2 4 6 2 2" xfId="15005"/>
    <cellStyle name="40% - akcent 6 3 2 4 6 2 3" xfId="15006"/>
    <cellStyle name="40% - akcent 6 3 2 4 6 3" xfId="15007"/>
    <cellStyle name="40% - akcent 6 3 2 4 6 4" xfId="15008"/>
    <cellStyle name="40% - akcent 6 3 2 4 7" xfId="15009"/>
    <cellStyle name="40% - akcent 6 3 2 4 7 2" xfId="15010"/>
    <cellStyle name="40% - akcent 6 3 2 4 7 3" xfId="15011"/>
    <cellStyle name="40% - akcent 6 3 2 4 8" xfId="15012"/>
    <cellStyle name="40% - akcent 6 3 2 4 9" xfId="15013"/>
    <cellStyle name="40% - akcent 6 3 2 5" xfId="15014"/>
    <cellStyle name="40% - akcent 6 3 2 5 2" xfId="15015"/>
    <cellStyle name="40% - akcent 6 3 2 5 2 2" xfId="15016"/>
    <cellStyle name="40% - akcent 6 3 2 5 2 2 2" xfId="15017"/>
    <cellStyle name="40% - akcent 6 3 2 5 2 2 3" xfId="15018"/>
    <cellStyle name="40% - akcent 6 3 2 5 2 3" xfId="15019"/>
    <cellStyle name="40% - akcent 6 3 2 5 2 4" xfId="15020"/>
    <cellStyle name="40% - akcent 6 3 2 5 3" xfId="15021"/>
    <cellStyle name="40% - akcent 6 3 2 5 3 2" xfId="15022"/>
    <cellStyle name="40% - akcent 6 3 2 5 3 2 2" xfId="15023"/>
    <cellStyle name="40% - akcent 6 3 2 5 3 2 3" xfId="15024"/>
    <cellStyle name="40% - akcent 6 3 2 5 3 3" xfId="15025"/>
    <cellStyle name="40% - akcent 6 3 2 5 3 4" xfId="15026"/>
    <cellStyle name="40% - akcent 6 3 2 5 4" xfId="15027"/>
    <cellStyle name="40% - akcent 6 3 2 5 4 2" xfId="15028"/>
    <cellStyle name="40% - akcent 6 3 2 5 4 2 2" xfId="15029"/>
    <cellStyle name="40% - akcent 6 3 2 5 4 2 3" xfId="15030"/>
    <cellStyle name="40% - akcent 6 3 2 5 4 3" xfId="15031"/>
    <cellStyle name="40% - akcent 6 3 2 5 4 4" xfId="15032"/>
    <cellStyle name="40% - akcent 6 3 2 5 5" xfId="15033"/>
    <cellStyle name="40% - akcent 6 3 2 5 5 2" xfId="15034"/>
    <cellStyle name="40% - akcent 6 3 2 5 5 3" xfId="15035"/>
    <cellStyle name="40% - akcent 6 3 2 5 6" xfId="15036"/>
    <cellStyle name="40% - akcent 6 3 2 5 7" xfId="15037"/>
    <cellStyle name="40% - akcent 6 3 2 6" xfId="15038"/>
    <cellStyle name="40% - akcent 6 3 2 6 2" xfId="15039"/>
    <cellStyle name="40% - akcent 6 3 2 6 2 2" xfId="15040"/>
    <cellStyle name="40% - akcent 6 3 2 6 2 2 2" xfId="15041"/>
    <cellStyle name="40% - akcent 6 3 2 6 2 2 3" xfId="15042"/>
    <cellStyle name="40% - akcent 6 3 2 6 2 3" xfId="15043"/>
    <cellStyle name="40% - akcent 6 3 2 6 2 4" xfId="15044"/>
    <cellStyle name="40% - akcent 6 3 2 6 3" xfId="15045"/>
    <cellStyle name="40% - akcent 6 3 2 6 3 2" xfId="15046"/>
    <cellStyle name="40% - akcent 6 3 2 6 3 2 2" xfId="15047"/>
    <cellStyle name="40% - akcent 6 3 2 6 3 2 3" xfId="15048"/>
    <cellStyle name="40% - akcent 6 3 2 6 3 3" xfId="15049"/>
    <cellStyle name="40% - akcent 6 3 2 6 3 4" xfId="15050"/>
    <cellStyle name="40% - akcent 6 3 2 6 4" xfId="15051"/>
    <cellStyle name="40% - akcent 6 3 2 6 4 2" xfId="15052"/>
    <cellStyle name="40% - akcent 6 3 2 6 4 2 2" xfId="15053"/>
    <cellStyle name="40% - akcent 6 3 2 6 4 2 3" xfId="15054"/>
    <cellStyle name="40% - akcent 6 3 2 6 4 3" xfId="15055"/>
    <cellStyle name="40% - akcent 6 3 2 6 4 4" xfId="15056"/>
    <cellStyle name="40% - akcent 6 3 2 6 5" xfId="15057"/>
    <cellStyle name="40% - akcent 6 3 2 6 5 2" xfId="15058"/>
    <cellStyle name="40% - akcent 6 3 2 6 5 3" xfId="15059"/>
    <cellStyle name="40% - akcent 6 3 2 6 6" xfId="15060"/>
    <cellStyle name="40% - akcent 6 3 2 6 7" xfId="15061"/>
    <cellStyle name="40% - akcent 6 3 2 7" xfId="15062"/>
    <cellStyle name="40% - akcent 6 3 2 7 2" xfId="15063"/>
    <cellStyle name="40% - akcent 6 3 2 7 2 2" xfId="15064"/>
    <cellStyle name="40% - akcent 6 3 2 7 2 2 2" xfId="15065"/>
    <cellStyle name="40% - akcent 6 3 2 7 2 2 3" xfId="15066"/>
    <cellStyle name="40% - akcent 6 3 2 7 2 3" xfId="15067"/>
    <cellStyle name="40% - akcent 6 3 2 7 2 4" xfId="15068"/>
    <cellStyle name="40% - akcent 6 3 2 7 3" xfId="15069"/>
    <cellStyle name="40% - akcent 6 3 2 7 3 2" xfId="15070"/>
    <cellStyle name="40% - akcent 6 3 2 7 3 3" xfId="15071"/>
    <cellStyle name="40% - akcent 6 3 2 7 4" xfId="15072"/>
    <cellStyle name="40% - akcent 6 3 2 7 5" xfId="15073"/>
    <cellStyle name="40% - akcent 6 3 2 8" xfId="15074"/>
    <cellStyle name="40% - akcent 6 3 2 8 2" xfId="15075"/>
    <cellStyle name="40% - akcent 6 3 2 8 2 2" xfId="15076"/>
    <cellStyle name="40% - akcent 6 3 2 8 2 3" xfId="15077"/>
    <cellStyle name="40% - akcent 6 3 2 8 3" xfId="15078"/>
    <cellStyle name="40% - akcent 6 3 2 8 4" xfId="15079"/>
    <cellStyle name="40% - akcent 6 3 2 9" xfId="15080"/>
    <cellStyle name="40% - akcent 6 3 2 9 2" xfId="15081"/>
    <cellStyle name="40% - akcent 6 3 2 9 2 2" xfId="15082"/>
    <cellStyle name="40% - akcent 6 3 2 9 2 3" xfId="15083"/>
    <cellStyle name="40% - akcent 6 3 2 9 3" xfId="15084"/>
    <cellStyle name="40% - akcent 6 3 2 9 4" xfId="15085"/>
    <cellStyle name="40% - akcent 6 3 3" xfId="15086"/>
    <cellStyle name="40% - akcent 6 3 3 10" xfId="15087"/>
    <cellStyle name="40% - akcent 6 3 3 11" xfId="15088"/>
    <cellStyle name="40% - akcent 6 3 3 2" xfId="15089"/>
    <cellStyle name="40% - akcent 6 3 3 2 10" xfId="15090"/>
    <cellStyle name="40% - akcent 6 3 3 2 2" xfId="15091"/>
    <cellStyle name="40% - akcent 6 3 3 2 2 2" xfId="15092"/>
    <cellStyle name="40% - akcent 6 3 3 2 2 2 2" xfId="15093"/>
    <cellStyle name="40% - akcent 6 3 3 2 2 2 2 2" xfId="15094"/>
    <cellStyle name="40% - akcent 6 3 3 2 2 2 2 3" xfId="15095"/>
    <cellStyle name="40% - akcent 6 3 3 2 2 2 3" xfId="15096"/>
    <cellStyle name="40% - akcent 6 3 3 2 2 2 4" xfId="15097"/>
    <cellStyle name="40% - akcent 6 3 3 2 2 3" xfId="15098"/>
    <cellStyle name="40% - akcent 6 3 3 2 2 3 2" xfId="15099"/>
    <cellStyle name="40% - akcent 6 3 3 2 2 3 2 2" xfId="15100"/>
    <cellStyle name="40% - akcent 6 3 3 2 2 3 2 3" xfId="15101"/>
    <cellStyle name="40% - akcent 6 3 3 2 2 3 3" xfId="15102"/>
    <cellStyle name="40% - akcent 6 3 3 2 2 3 4" xfId="15103"/>
    <cellStyle name="40% - akcent 6 3 3 2 2 4" xfId="15104"/>
    <cellStyle name="40% - akcent 6 3 3 2 2 4 2" xfId="15105"/>
    <cellStyle name="40% - akcent 6 3 3 2 2 4 2 2" xfId="15106"/>
    <cellStyle name="40% - akcent 6 3 3 2 2 4 2 3" xfId="15107"/>
    <cellStyle name="40% - akcent 6 3 3 2 2 4 3" xfId="15108"/>
    <cellStyle name="40% - akcent 6 3 3 2 2 4 4" xfId="15109"/>
    <cellStyle name="40% - akcent 6 3 3 2 2 5" xfId="15110"/>
    <cellStyle name="40% - akcent 6 3 3 2 2 5 2" xfId="15111"/>
    <cellStyle name="40% - akcent 6 3 3 2 2 5 3" xfId="15112"/>
    <cellStyle name="40% - akcent 6 3 3 2 2 6" xfId="15113"/>
    <cellStyle name="40% - akcent 6 3 3 2 2 7" xfId="15114"/>
    <cellStyle name="40% - akcent 6 3 3 2 3" xfId="15115"/>
    <cellStyle name="40% - akcent 6 3 3 2 3 2" xfId="15116"/>
    <cellStyle name="40% - akcent 6 3 3 2 3 2 2" xfId="15117"/>
    <cellStyle name="40% - akcent 6 3 3 2 3 2 2 2" xfId="15118"/>
    <cellStyle name="40% - akcent 6 3 3 2 3 2 2 3" xfId="15119"/>
    <cellStyle name="40% - akcent 6 3 3 2 3 2 3" xfId="15120"/>
    <cellStyle name="40% - akcent 6 3 3 2 3 2 4" xfId="15121"/>
    <cellStyle name="40% - akcent 6 3 3 2 3 3" xfId="15122"/>
    <cellStyle name="40% - akcent 6 3 3 2 3 3 2" xfId="15123"/>
    <cellStyle name="40% - akcent 6 3 3 2 3 3 2 2" xfId="15124"/>
    <cellStyle name="40% - akcent 6 3 3 2 3 3 2 3" xfId="15125"/>
    <cellStyle name="40% - akcent 6 3 3 2 3 3 3" xfId="15126"/>
    <cellStyle name="40% - akcent 6 3 3 2 3 3 4" xfId="15127"/>
    <cellStyle name="40% - akcent 6 3 3 2 3 4" xfId="15128"/>
    <cellStyle name="40% - akcent 6 3 3 2 3 4 2" xfId="15129"/>
    <cellStyle name="40% - akcent 6 3 3 2 3 4 2 2" xfId="15130"/>
    <cellStyle name="40% - akcent 6 3 3 2 3 4 2 3" xfId="15131"/>
    <cellStyle name="40% - akcent 6 3 3 2 3 4 3" xfId="15132"/>
    <cellStyle name="40% - akcent 6 3 3 2 3 4 4" xfId="15133"/>
    <cellStyle name="40% - akcent 6 3 3 2 3 5" xfId="15134"/>
    <cellStyle name="40% - akcent 6 3 3 2 3 5 2" xfId="15135"/>
    <cellStyle name="40% - akcent 6 3 3 2 3 5 3" xfId="15136"/>
    <cellStyle name="40% - akcent 6 3 3 2 3 6" xfId="15137"/>
    <cellStyle name="40% - akcent 6 3 3 2 3 7" xfId="15138"/>
    <cellStyle name="40% - akcent 6 3 3 2 4" xfId="15139"/>
    <cellStyle name="40% - akcent 6 3 3 2 4 2" xfId="15140"/>
    <cellStyle name="40% - akcent 6 3 3 2 4 2 2" xfId="15141"/>
    <cellStyle name="40% - akcent 6 3 3 2 4 2 2 2" xfId="15142"/>
    <cellStyle name="40% - akcent 6 3 3 2 4 2 2 3" xfId="15143"/>
    <cellStyle name="40% - akcent 6 3 3 2 4 2 3" xfId="15144"/>
    <cellStyle name="40% - akcent 6 3 3 2 4 2 4" xfId="15145"/>
    <cellStyle name="40% - akcent 6 3 3 2 4 3" xfId="15146"/>
    <cellStyle name="40% - akcent 6 3 3 2 4 3 2" xfId="15147"/>
    <cellStyle name="40% - akcent 6 3 3 2 4 3 3" xfId="15148"/>
    <cellStyle name="40% - akcent 6 3 3 2 4 4" xfId="15149"/>
    <cellStyle name="40% - akcent 6 3 3 2 4 5" xfId="15150"/>
    <cellStyle name="40% - akcent 6 3 3 2 5" xfId="15151"/>
    <cellStyle name="40% - akcent 6 3 3 2 5 2" xfId="15152"/>
    <cellStyle name="40% - akcent 6 3 3 2 5 2 2" xfId="15153"/>
    <cellStyle name="40% - akcent 6 3 3 2 5 2 3" xfId="15154"/>
    <cellStyle name="40% - akcent 6 3 3 2 5 3" xfId="15155"/>
    <cellStyle name="40% - akcent 6 3 3 2 5 4" xfId="15156"/>
    <cellStyle name="40% - akcent 6 3 3 2 6" xfId="15157"/>
    <cellStyle name="40% - akcent 6 3 3 2 6 2" xfId="15158"/>
    <cellStyle name="40% - akcent 6 3 3 2 6 2 2" xfId="15159"/>
    <cellStyle name="40% - akcent 6 3 3 2 6 2 3" xfId="15160"/>
    <cellStyle name="40% - akcent 6 3 3 2 6 3" xfId="15161"/>
    <cellStyle name="40% - akcent 6 3 3 2 6 4" xfId="15162"/>
    <cellStyle name="40% - akcent 6 3 3 2 7" xfId="15163"/>
    <cellStyle name="40% - akcent 6 3 3 2 7 2" xfId="15164"/>
    <cellStyle name="40% - akcent 6 3 3 2 7 2 2" xfId="15165"/>
    <cellStyle name="40% - akcent 6 3 3 2 7 2 3" xfId="15166"/>
    <cellStyle name="40% - akcent 6 3 3 2 7 3" xfId="15167"/>
    <cellStyle name="40% - akcent 6 3 3 2 7 4" xfId="15168"/>
    <cellStyle name="40% - akcent 6 3 3 2 8" xfId="15169"/>
    <cellStyle name="40% - akcent 6 3 3 2 8 2" xfId="15170"/>
    <cellStyle name="40% - akcent 6 3 3 2 8 3" xfId="15171"/>
    <cellStyle name="40% - akcent 6 3 3 2 9" xfId="15172"/>
    <cellStyle name="40% - akcent 6 3 3 3" xfId="15173"/>
    <cellStyle name="40% - akcent 6 3 3 3 2" xfId="15174"/>
    <cellStyle name="40% - akcent 6 3 3 3 2 2" xfId="15175"/>
    <cellStyle name="40% - akcent 6 3 3 3 2 2 2" xfId="15176"/>
    <cellStyle name="40% - akcent 6 3 3 3 2 2 3" xfId="15177"/>
    <cellStyle name="40% - akcent 6 3 3 3 2 3" xfId="15178"/>
    <cellStyle name="40% - akcent 6 3 3 3 2 4" xfId="15179"/>
    <cellStyle name="40% - akcent 6 3 3 3 3" xfId="15180"/>
    <cellStyle name="40% - akcent 6 3 3 3 3 2" xfId="15181"/>
    <cellStyle name="40% - akcent 6 3 3 3 3 2 2" xfId="15182"/>
    <cellStyle name="40% - akcent 6 3 3 3 3 2 3" xfId="15183"/>
    <cellStyle name="40% - akcent 6 3 3 3 3 3" xfId="15184"/>
    <cellStyle name="40% - akcent 6 3 3 3 3 4" xfId="15185"/>
    <cellStyle name="40% - akcent 6 3 3 3 4" xfId="15186"/>
    <cellStyle name="40% - akcent 6 3 3 3 4 2" xfId="15187"/>
    <cellStyle name="40% - akcent 6 3 3 3 4 2 2" xfId="15188"/>
    <cellStyle name="40% - akcent 6 3 3 3 4 2 3" xfId="15189"/>
    <cellStyle name="40% - akcent 6 3 3 3 4 3" xfId="15190"/>
    <cellStyle name="40% - akcent 6 3 3 3 4 4" xfId="15191"/>
    <cellStyle name="40% - akcent 6 3 3 3 5" xfId="15192"/>
    <cellStyle name="40% - akcent 6 3 3 3 5 2" xfId="15193"/>
    <cellStyle name="40% - akcent 6 3 3 3 5 3" xfId="15194"/>
    <cellStyle name="40% - akcent 6 3 3 3 6" xfId="15195"/>
    <cellStyle name="40% - akcent 6 3 3 3 7" xfId="15196"/>
    <cellStyle name="40% - akcent 6 3 3 4" xfId="15197"/>
    <cellStyle name="40% - akcent 6 3 3 4 2" xfId="15198"/>
    <cellStyle name="40% - akcent 6 3 3 4 2 2" xfId="15199"/>
    <cellStyle name="40% - akcent 6 3 3 4 2 2 2" xfId="15200"/>
    <cellStyle name="40% - akcent 6 3 3 4 2 2 3" xfId="15201"/>
    <cellStyle name="40% - akcent 6 3 3 4 2 3" xfId="15202"/>
    <cellStyle name="40% - akcent 6 3 3 4 2 4" xfId="15203"/>
    <cellStyle name="40% - akcent 6 3 3 4 3" xfId="15204"/>
    <cellStyle name="40% - akcent 6 3 3 4 3 2" xfId="15205"/>
    <cellStyle name="40% - akcent 6 3 3 4 3 2 2" xfId="15206"/>
    <cellStyle name="40% - akcent 6 3 3 4 3 2 3" xfId="15207"/>
    <cellStyle name="40% - akcent 6 3 3 4 3 3" xfId="15208"/>
    <cellStyle name="40% - akcent 6 3 3 4 3 4" xfId="15209"/>
    <cellStyle name="40% - akcent 6 3 3 4 4" xfId="15210"/>
    <cellStyle name="40% - akcent 6 3 3 4 4 2" xfId="15211"/>
    <cellStyle name="40% - akcent 6 3 3 4 4 2 2" xfId="15212"/>
    <cellStyle name="40% - akcent 6 3 3 4 4 2 3" xfId="15213"/>
    <cellStyle name="40% - akcent 6 3 3 4 4 3" xfId="15214"/>
    <cellStyle name="40% - akcent 6 3 3 4 4 4" xfId="15215"/>
    <cellStyle name="40% - akcent 6 3 3 4 5" xfId="15216"/>
    <cellStyle name="40% - akcent 6 3 3 4 5 2" xfId="15217"/>
    <cellStyle name="40% - akcent 6 3 3 4 5 3" xfId="15218"/>
    <cellStyle name="40% - akcent 6 3 3 4 6" xfId="15219"/>
    <cellStyle name="40% - akcent 6 3 3 4 7" xfId="15220"/>
    <cellStyle name="40% - akcent 6 3 3 5" xfId="15221"/>
    <cellStyle name="40% - akcent 6 3 3 5 2" xfId="15222"/>
    <cellStyle name="40% - akcent 6 3 3 5 2 2" xfId="15223"/>
    <cellStyle name="40% - akcent 6 3 3 5 2 2 2" xfId="15224"/>
    <cellStyle name="40% - akcent 6 3 3 5 2 2 3" xfId="15225"/>
    <cellStyle name="40% - akcent 6 3 3 5 2 3" xfId="15226"/>
    <cellStyle name="40% - akcent 6 3 3 5 2 4" xfId="15227"/>
    <cellStyle name="40% - akcent 6 3 3 5 3" xfId="15228"/>
    <cellStyle name="40% - akcent 6 3 3 5 3 2" xfId="15229"/>
    <cellStyle name="40% - akcent 6 3 3 5 3 3" xfId="15230"/>
    <cellStyle name="40% - akcent 6 3 3 5 4" xfId="15231"/>
    <cellStyle name="40% - akcent 6 3 3 5 5" xfId="15232"/>
    <cellStyle name="40% - akcent 6 3 3 6" xfId="15233"/>
    <cellStyle name="40% - akcent 6 3 3 6 2" xfId="15234"/>
    <cellStyle name="40% - akcent 6 3 3 6 2 2" xfId="15235"/>
    <cellStyle name="40% - akcent 6 3 3 6 2 3" xfId="15236"/>
    <cellStyle name="40% - akcent 6 3 3 6 3" xfId="15237"/>
    <cellStyle name="40% - akcent 6 3 3 6 4" xfId="15238"/>
    <cellStyle name="40% - akcent 6 3 3 7" xfId="15239"/>
    <cellStyle name="40% - akcent 6 3 3 7 2" xfId="15240"/>
    <cellStyle name="40% - akcent 6 3 3 7 2 2" xfId="15241"/>
    <cellStyle name="40% - akcent 6 3 3 7 2 3" xfId="15242"/>
    <cellStyle name="40% - akcent 6 3 3 7 3" xfId="15243"/>
    <cellStyle name="40% - akcent 6 3 3 7 4" xfId="15244"/>
    <cellStyle name="40% - akcent 6 3 3 8" xfId="15245"/>
    <cellStyle name="40% - akcent 6 3 3 8 2" xfId="15246"/>
    <cellStyle name="40% - akcent 6 3 3 8 2 2" xfId="15247"/>
    <cellStyle name="40% - akcent 6 3 3 8 2 3" xfId="15248"/>
    <cellStyle name="40% - akcent 6 3 3 8 3" xfId="15249"/>
    <cellStyle name="40% - akcent 6 3 3 8 4" xfId="15250"/>
    <cellStyle name="40% - akcent 6 3 3 9" xfId="15251"/>
    <cellStyle name="40% - akcent 6 3 3 9 2" xfId="15252"/>
    <cellStyle name="40% - akcent 6 3 3 9 3" xfId="15253"/>
    <cellStyle name="40% - akcent 6 3 4" xfId="15254"/>
    <cellStyle name="40% - akcent 6 3 4 10" xfId="15255"/>
    <cellStyle name="40% - akcent 6 3 4 2" xfId="15256"/>
    <cellStyle name="40% - akcent 6 3 4 2 2" xfId="15257"/>
    <cellStyle name="40% - akcent 6 3 4 2 2 2" xfId="15258"/>
    <cellStyle name="40% - akcent 6 3 4 2 2 2 2" xfId="15259"/>
    <cellStyle name="40% - akcent 6 3 4 2 2 2 3" xfId="15260"/>
    <cellStyle name="40% - akcent 6 3 4 2 2 3" xfId="15261"/>
    <cellStyle name="40% - akcent 6 3 4 2 2 4" xfId="15262"/>
    <cellStyle name="40% - akcent 6 3 4 2 3" xfId="15263"/>
    <cellStyle name="40% - akcent 6 3 4 2 3 2" xfId="15264"/>
    <cellStyle name="40% - akcent 6 3 4 2 3 2 2" xfId="15265"/>
    <cellStyle name="40% - akcent 6 3 4 2 3 2 3" xfId="15266"/>
    <cellStyle name="40% - akcent 6 3 4 2 3 3" xfId="15267"/>
    <cellStyle name="40% - akcent 6 3 4 2 3 4" xfId="15268"/>
    <cellStyle name="40% - akcent 6 3 4 2 4" xfId="15269"/>
    <cellStyle name="40% - akcent 6 3 4 2 4 2" xfId="15270"/>
    <cellStyle name="40% - akcent 6 3 4 2 4 2 2" xfId="15271"/>
    <cellStyle name="40% - akcent 6 3 4 2 4 2 3" xfId="15272"/>
    <cellStyle name="40% - akcent 6 3 4 2 4 3" xfId="15273"/>
    <cellStyle name="40% - akcent 6 3 4 2 4 4" xfId="15274"/>
    <cellStyle name="40% - akcent 6 3 4 2 5" xfId="15275"/>
    <cellStyle name="40% - akcent 6 3 4 2 5 2" xfId="15276"/>
    <cellStyle name="40% - akcent 6 3 4 2 5 3" xfId="15277"/>
    <cellStyle name="40% - akcent 6 3 4 2 6" xfId="15278"/>
    <cellStyle name="40% - akcent 6 3 4 2 7" xfId="15279"/>
    <cellStyle name="40% - akcent 6 3 4 3" xfId="15280"/>
    <cellStyle name="40% - akcent 6 3 4 3 2" xfId="15281"/>
    <cellStyle name="40% - akcent 6 3 4 3 2 2" xfId="15282"/>
    <cellStyle name="40% - akcent 6 3 4 3 2 2 2" xfId="15283"/>
    <cellStyle name="40% - akcent 6 3 4 3 2 2 3" xfId="15284"/>
    <cellStyle name="40% - akcent 6 3 4 3 2 3" xfId="15285"/>
    <cellStyle name="40% - akcent 6 3 4 3 2 4" xfId="15286"/>
    <cellStyle name="40% - akcent 6 3 4 3 3" xfId="15287"/>
    <cellStyle name="40% - akcent 6 3 4 3 3 2" xfId="15288"/>
    <cellStyle name="40% - akcent 6 3 4 3 3 2 2" xfId="15289"/>
    <cellStyle name="40% - akcent 6 3 4 3 3 2 3" xfId="15290"/>
    <cellStyle name="40% - akcent 6 3 4 3 3 3" xfId="15291"/>
    <cellStyle name="40% - akcent 6 3 4 3 3 4" xfId="15292"/>
    <cellStyle name="40% - akcent 6 3 4 3 4" xfId="15293"/>
    <cellStyle name="40% - akcent 6 3 4 3 4 2" xfId="15294"/>
    <cellStyle name="40% - akcent 6 3 4 3 4 2 2" xfId="15295"/>
    <cellStyle name="40% - akcent 6 3 4 3 4 2 3" xfId="15296"/>
    <cellStyle name="40% - akcent 6 3 4 3 4 3" xfId="15297"/>
    <cellStyle name="40% - akcent 6 3 4 3 4 4" xfId="15298"/>
    <cellStyle name="40% - akcent 6 3 4 3 5" xfId="15299"/>
    <cellStyle name="40% - akcent 6 3 4 3 5 2" xfId="15300"/>
    <cellStyle name="40% - akcent 6 3 4 3 5 3" xfId="15301"/>
    <cellStyle name="40% - akcent 6 3 4 3 6" xfId="15302"/>
    <cellStyle name="40% - akcent 6 3 4 3 7" xfId="15303"/>
    <cellStyle name="40% - akcent 6 3 4 4" xfId="15304"/>
    <cellStyle name="40% - akcent 6 3 4 4 2" xfId="15305"/>
    <cellStyle name="40% - akcent 6 3 4 4 2 2" xfId="15306"/>
    <cellStyle name="40% - akcent 6 3 4 4 2 2 2" xfId="15307"/>
    <cellStyle name="40% - akcent 6 3 4 4 2 2 3" xfId="15308"/>
    <cellStyle name="40% - akcent 6 3 4 4 2 3" xfId="15309"/>
    <cellStyle name="40% - akcent 6 3 4 4 2 4" xfId="15310"/>
    <cellStyle name="40% - akcent 6 3 4 4 3" xfId="15311"/>
    <cellStyle name="40% - akcent 6 3 4 4 3 2" xfId="15312"/>
    <cellStyle name="40% - akcent 6 3 4 4 3 3" xfId="15313"/>
    <cellStyle name="40% - akcent 6 3 4 4 4" xfId="15314"/>
    <cellStyle name="40% - akcent 6 3 4 4 5" xfId="15315"/>
    <cellStyle name="40% - akcent 6 3 4 5" xfId="15316"/>
    <cellStyle name="40% - akcent 6 3 4 5 2" xfId="15317"/>
    <cellStyle name="40% - akcent 6 3 4 5 2 2" xfId="15318"/>
    <cellStyle name="40% - akcent 6 3 4 5 2 3" xfId="15319"/>
    <cellStyle name="40% - akcent 6 3 4 5 3" xfId="15320"/>
    <cellStyle name="40% - akcent 6 3 4 5 4" xfId="15321"/>
    <cellStyle name="40% - akcent 6 3 4 6" xfId="15322"/>
    <cellStyle name="40% - akcent 6 3 4 6 2" xfId="15323"/>
    <cellStyle name="40% - akcent 6 3 4 6 2 2" xfId="15324"/>
    <cellStyle name="40% - akcent 6 3 4 6 2 3" xfId="15325"/>
    <cellStyle name="40% - akcent 6 3 4 6 3" xfId="15326"/>
    <cellStyle name="40% - akcent 6 3 4 6 4" xfId="15327"/>
    <cellStyle name="40% - akcent 6 3 4 7" xfId="15328"/>
    <cellStyle name="40% - akcent 6 3 4 7 2" xfId="15329"/>
    <cellStyle name="40% - akcent 6 3 4 7 2 2" xfId="15330"/>
    <cellStyle name="40% - akcent 6 3 4 7 2 3" xfId="15331"/>
    <cellStyle name="40% - akcent 6 3 4 7 3" xfId="15332"/>
    <cellStyle name="40% - akcent 6 3 4 7 4" xfId="15333"/>
    <cellStyle name="40% - akcent 6 3 4 8" xfId="15334"/>
    <cellStyle name="40% - akcent 6 3 4 8 2" xfId="15335"/>
    <cellStyle name="40% - akcent 6 3 4 8 3" xfId="15336"/>
    <cellStyle name="40% - akcent 6 3 4 9" xfId="15337"/>
    <cellStyle name="40% - akcent 6 3 5" xfId="15338"/>
    <cellStyle name="40% - akcent 6 3 5 2" xfId="15339"/>
    <cellStyle name="40% - akcent 6 3 5 2 2" xfId="15340"/>
    <cellStyle name="40% - akcent 6 3 5 2 2 2" xfId="15341"/>
    <cellStyle name="40% - akcent 6 3 5 2 2 2 2" xfId="15342"/>
    <cellStyle name="40% - akcent 6 3 5 2 2 2 3" xfId="15343"/>
    <cellStyle name="40% - akcent 6 3 5 2 2 3" xfId="15344"/>
    <cellStyle name="40% - akcent 6 3 5 2 2 4" xfId="15345"/>
    <cellStyle name="40% - akcent 6 3 5 2 3" xfId="15346"/>
    <cellStyle name="40% - akcent 6 3 5 2 3 2" xfId="15347"/>
    <cellStyle name="40% - akcent 6 3 5 2 3 2 2" xfId="15348"/>
    <cellStyle name="40% - akcent 6 3 5 2 3 2 3" xfId="15349"/>
    <cellStyle name="40% - akcent 6 3 5 2 3 3" xfId="15350"/>
    <cellStyle name="40% - akcent 6 3 5 2 3 4" xfId="15351"/>
    <cellStyle name="40% - akcent 6 3 5 2 4" xfId="15352"/>
    <cellStyle name="40% - akcent 6 3 5 2 4 2" xfId="15353"/>
    <cellStyle name="40% - akcent 6 3 5 2 4 2 2" xfId="15354"/>
    <cellStyle name="40% - akcent 6 3 5 2 4 2 3" xfId="15355"/>
    <cellStyle name="40% - akcent 6 3 5 2 4 3" xfId="15356"/>
    <cellStyle name="40% - akcent 6 3 5 2 4 4" xfId="15357"/>
    <cellStyle name="40% - akcent 6 3 5 2 5" xfId="15358"/>
    <cellStyle name="40% - akcent 6 3 5 2 5 2" xfId="15359"/>
    <cellStyle name="40% - akcent 6 3 5 2 5 3" xfId="15360"/>
    <cellStyle name="40% - akcent 6 3 5 2 6" xfId="15361"/>
    <cellStyle name="40% - akcent 6 3 5 2 7" xfId="15362"/>
    <cellStyle name="40% - akcent 6 3 5 3" xfId="15363"/>
    <cellStyle name="40% - akcent 6 3 5 3 2" xfId="15364"/>
    <cellStyle name="40% - akcent 6 3 5 3 2 2" xfId="15365"/>
    <cellStyle name="40% - akcent 6 3 5 3 2 2 2" xfId="15366"/>
    <cellStyle name="40% - akcent 6 3 5 3 2 2 3" xfId="15367"/>
    <cellStyle name="40% - akcent 6 3 5 3 2 3" xfId="15368"/>
    <cellStyle name="40% - akcent 6 3 5 3 2 4" xfId="15369"/>
    <cellStyle name="40% - akcent 6 3 5 3 3" xfId="15370"/>
    <cellStyle name="40% - akcent 6 3 5 3 3 2" xfId="15371"/>
    <cellStyle name="40% - akcent 6 3 5 3 3 2 2" xfId="15372"/>
    <cellStyle name="40% - akcent 6 3 5 3 3 2 3" xfId="15373"/>
    <cellStyle name="40% - akcent 6 3 5 3 3 3" xfId="15374"/>
    <cellStyle name="40% - akcent 6 3 5 3 3 4" xfId="15375"/>
    <cellStyle name="40% - akcent 6 3 5 3 4" xfId="15376"/>
    <cellStyle name="40% - akcent 6 3 5 3 4 2" xfId="15377"/>
    <cellStyle name="40% - akcent 6 3 5 3 4 2 2" xfId="15378"/>
    <cellStyle name="40% - akcent 6 3 5 3 4 2 3" xfId="15379"/>
    <cellStyle name="40% - akcent 6 3 5 3 4 3" xfId="15380"/>
    <cellStyle name="40% - akcent 6 3 5 3 4 4" xfId="15381"/>
    <cellStyle name="40% - akcent 6 3 5 3 5" xfId="15382"/>
    <cellStyle name="40% - akcent 6 3 5 3 5 2" xfId="15383"/>
    <cellStyle name="40% - akcent 6 3 5 3 5 3" xfId="15384"/>
    <cellStyle name="40% - akcent 6 3 5 3 6" xfId="15385"/>
    <cellStyle name="40% - akcent 6 3 5 3 7" xfId="15386"/>
    <cellStyle name="40% - akcent 6 3 5 4" xfId="15387"/>
    <cellStyle name="40% - akcent 6 3 5 4 2" xfId="15388"/>
    <cellStyle name="40% - akcent 6 3 5 4 2 2" xfId="15389"/>
    <cellStyle name="40% - akcent 6 3 5 4 2 3" xfId="15390"/>
    <cellStyle name="40% - akcent 6 3 5 4 3" xfId="15391"/>
    <cellStyle name="40% - akcent 6 3 5 4 4" xfId="15392"/>
    <cellStyle name="40% - akcent 6 3 5 5" xfId="15393"/>
    <cellStyle name="40% - akcent 6 3 5 5 2" xfId="15394"/>
    <cellStyle name="40% - akcent 6 3 5 5 2 2" xfId="15395"/>
    <cellStyle name="40% - akcent 6 3 5 5 2 3" xfId="15396"/>
    <cellStyle name="40% - akcent 6 3 5 5 3" xfId="15397"/>
    <cellStyle name="40% - akcent 6 3 5 5 4" xfId="15398"/>
    <cellStyle name="40% - akcent 6 3 5 6" xfId="15399"/>
    <cellStyle name="40% - akcent 6 3 5 6 2" xfId="15400"/>
    <cellStyle name="40% - akcent 6 3 5 6 2 2" xfId="15401"/>
    <cellStyle name="40% - akcent 6 3 5 6 2 3" xfId="15402"/>
    <cellStyle name="40% - akcent 6 3 5 6 3" xfId="15403"/>
    <cellStyle name="40% - akcent 6 3 5 6 4" xfId="15404"/>
    <cellStyle name="40% - akcent 6 3 5 7" xfId="15405"/>
    <cellStyle name="40% - akcent 6 3 5 7 2" xfId="15406"/>
    <cellStyle name="40% - akcent 6 3 5 7 3" xfId="15407"/>
    <cellStyle name="40% - akcent 6 3 5 8" xfId="15408"/>
    <cellStyle name="40% - akcent 6 3 5 9" xfId="15409"/>
    <cellStyle name="40% - akcent 6 3 6" xfId="15410"/>
    <cellStyle name="40% - akcent 6 3 6 2" xfId="15411"/>
    <cellStyle name="40% - akcent 6 3 6 2 2" xfId="15412"/>
    <cellStyle name="40% - akcent 6 3 6 2 2 2" xfId="15413"/>
    <cellStyle name="40% - akcent 6 3 6 2 2 2 2" xfId="15414"/>
    <cellStyle name="40% - akcent 6 3 6 2 2 2 3" xfId="15415"/>
    <cellStyle name="40% - akcent 6 3 6 2 2 3" xfId="15416"/>
    <cellStyle name="40% - akcent 6 3 6 2 2 4" xfId="15417"/>
    <cellStyle name="40% - akcent 6 3 6 2 3" xfId="15418"/>
    <cellStyle name="40% - akcent 6 3 6 2 3 2" xfId="15419"/>
    <cellStyle name="40% - akcent 6 3 6 2 3 2 2" xfId="15420"/>
    <cellStyle name="40% - akcent 6 3 6 2 3 2 3" xfId="15421"/>
    <cellStyle name="40% - akcent 6 3 6 2 3 3" xfId="15422"/>
    <cellStyle name="40% - akcent 6 3 6 2 3 4" xfId="15423"/>
    <cellStyle name="40% - akcent 6 3 6 2 4" xfId="15424"/>
    <cellStyle name="40% - akcent 6 3 6 2 4 2" xfId="15425"/>
    <cellStyle name="40% - akcent 6 3 6 2 4 2 2" xfId="15426"/>
    <cellStyle name="40% - akcent 6 3 6 2 4 2 3" xfId="15427"/>
    <cellStyle name="40% - akcent 6 3 6 2 4 3" xfId="15428"/>
    <cellStyle name="40% - akcent 6 3 6 2 4 4" xfId="15429"/>
    <cellStyle name="40% - akcent 6 3 6 2 5" xfId="15430"/>
    <cellStyle name="40% - akcent 6 3 6 2 5 2" xfId="15431"/>
    <cellStyle name="40% - akcent 6 3 6 2 5 3" xfId="15432"/>
    <cellStyle name="40% - akcent 6 3 6 2 6" xfId="15433"/>
    <cellStyle name="40% - akcent 6 3 6 2 7" xfId="15434"/>
    <cellStyle name="40% - akcent 6 3 6 3" xfId="15435"/>
    <cellStyle name="40% - akcent 6 3 6 3 2" xfId="15436"/>
    <cellStyle name="40% - akcent 6 3 6 3 2 2" xfId="15437"/>
    <cellStyle name="40% - akcent 6 3 6 3 2 2 2" xfId="15438"/>
    <cellStyle name="40% - akcent 6 3 6 3 2 2 3" xfId="15439"/>
    <cellStyle name="40% - akcent 6 3 6 3 2 3" xfId="15440"/>
    <cellStyle name="40% - akcent 6 3 6 3 2 4" xfId="15441"/>
    <cellStyle name="40% - akcent 6 3 6 3 3" xfId="15442"/>
    <cellStyle name="40% - akcent 6 3 6 3 3 2" xfId="15443"/>
    <cellStyle name="40% - akcent 6 3 6 3 3 2 2" xfId="15444"/>
    <cellStyle name="40% - akcent 6 3 6 3 3 2 3" xfId="15445"/>
    <cellStyle name="40% - akcent 6 3 6 3 3 3" xfId="15446"/>
    <cellStyle name="40% - akcent 6 3 6 3 3 4" xfId="15447"/>
    <cellStyle name="40% - akcent 6 3 6 3 4" xfId="15448"/>
    <cellStyle name="40% - akcent 6 3 6 3 4 2" xfId="15449"/>
    <cellStyle name="40% - akcent 6 3 6 3 4 2 2" xfId="15450"/>
    <cellStyle name="40% - akcent 6 3 6 3 4 2 3" xfId="15451"/>
    <cellStyle name="40% - akcent 6 3 6 3 4 3" xfId="15452"/>
    <cellStyle name="40% - akcent 6 3 6 3 4 4" xfId="15453"/>
    <cellStyle name="40% - akcent 6 3 6 3 5" xfId="15454"/>
    <cellStyle name="40% - akcent 6 3 6 3 5 2" xfId="15455"/>
    <cellStyle name="40% - akcent 6 3 6 3 5 3" xfId="15456"/>
    <cellStyle name="40% - akcent 6 3 6 3 6" xfId="15457"/>
    <cellStyle name="40% - akcent 6 3 6 3 7" xfId="15458"/>
    <cellStyle name="40% - akcent 6 3 6 4" xfId="15459"/>
    <cellStyle name="40% - akcent 6 3 6 4 2" xfId="15460"/>
    <cellStyle name="40% - akcent 6 3 6 4 2 2" xfId="15461"/>
    <cellStyle name="40% - akcent 6 3 6 4 2 3" xfId="15462"/>
    <cellStyle name="40% - akcent 6 3 6 4 3" xfId="15463"/>
    <cellStyle name="40% - akcent 6 3 6 4 4" xfId="15464"/>
    <cellStyle name="40% - akcent 6 3 6 5" xfId="15465"/>
    <cellStyle name="40% - akcent 6 3 6 5 2" xfId="15466"/>
    <cellStyle name="40% - akcent 6 3 6 5 2 2" xfId="15467"/>
    <cellStyle name="40% - akcent 6 3 6 5 2 3" xfId="15468"/>
    <cellStyle name="40% - akcent 6 3 6 5 3" xfId="15469"/>
    <cellStyle name="40% - akcent 6 3 6 5 4" xfId="15470"/>
    <cellStyle name="40% - akcent 6 3 6 6" xfId="15471"/>
    <cellStyle name="40% - akcent 6 3 6 6 2" xfId="15472"/>
    <cellStyle name="40% - akcent 6 3 6 6 2 2" xfId="15473"/>
    <cellStyle name="40% - akcent 6 3 6 6 2 3" xfId="15474"/>
    <cellStyle name="40% - akcent 6 3 6 6 3" xfId="15475"/>
    <cellStyle name="40% - akcent 6 3 6 6 4" xfId="15476"/>
    <cellStyle name="40% - akcent 6 3 6 7" xfId="15477"/>
    <cellStyle name="40% - akcent 6 3 6 7 2" xfId="15478"/>
    <cellStyle name="40% - akcent 6 3 6 7 3" xfId="15479"/>
    <cellStyle name="40% - akcent 6 3 6 8" xfId="15480"/>
    <cellStyle name="40% - akcent 6 3 6 9" xfId="15481"/>
    <cellStyle name="40% - akcent 6 3 7" xfId="15482"/>
    <cellStyle name="40% - akcent 6 3 7 2" xfId="15483"/>
    <cellStyle name="40% - akcent 6 3 7 2 2" xfId="15484"/>
    <cellStyle name="40% - akcent 6 3 7 2 2 2" xfId="15485"/>
    <cellStyle name="40% - akcent 6 3 7 2 2 2 2" xfId="15486"/>
    <cellStyle name="40% - akcent 6 3 7 2 2 2 3" xfId="15487"/>
    <cellStyle name="40% - akcent 6 3 7 2 2 3" xfId="15488"/>
    <cellStyle name="40% - akcent 6 3 7 2 2 4" xfId="15489"/>
    <cellStyle name="40% - akcent 6 3 7 2 3" xfId="15490"/>
    <cellStyle name="40% - akcent 6 3 7 2 3 2" xfId="15491"/>
    <cellStyle name="40% - akcent 6 3 7 2 3 2 2" xfId="15492"/>
    <cellStyle name="40% - akcent 6 3 7 2 3 2 3" xfId="15493"/>
    <cellStyle name="40% - akcent 6 3 7 2 3 3" xfId="15494"/>
    <cellStyle name="40% - akcent 6 3 7 2 3 4" xfId="15495"/>
    <cellStyle name="40% - akcent 6 3 7 2 4" xfId="15496"/>
    <cellStyle name="40% - akcent 6 3 7 2 4 2" xfId="15497"/>
    <cellStyle name="40% - akcent 6 3 7 2 4 2 2" xfId="15498"/>
    <cellStyle name="40% - akcent 6 3 7 2 4 2 3" xfId="15499"/>
    <cellStyle name="40% - akcent 6 3 7 2 4 3" xfId="15500"/>
    <cellStyle name="40% - akcent 6 3 7 2 4 4" xfId="15501"/>
    <cellStyle name="40% - akcent 6 3 7 2 5" xfId="15502"/>
    <cellStyle name="40% - akcent 6 3 7 2 5 2" xfId="15503"/>
    <cellStyle name="40% - akcent 6 3 7 2 5 3" xfId="15504"/>
    <cellStyle name="40% - akcent 6 3 7 2 6" xfId="15505"/>
    <cellStyle name="40% - akcent 6 3 7 2 7" xfId="15506"/>
    <cellStyle name="40% - akcent 6 3 7 3" xfId="15507"/>
    <cellStyle name="40% - akcent 6 3 7 3 2" xfId="15508"/>
    <cellStyle name="40% - akcent 6 3 7 3 2 2" xfId="15509"/>
    <cellStyle name="40% - akcent 6 3 7 3 2 3" xfId="15510"/>
    <cellStyle name="40% - akcent 6 3 7 3 3" xfId="15511"/>
    <cellStyle name="40% - akcent 6 3 7 3 4" xfId="15512"/>
    <cellStyle name="40% - akcent 6 3 7 4" xfId="15513"/>
    <cellStyle name="40% - akcent 6 3 7 4 2" xfId="15514"/>
    <cellStyle name="40% - akcent 6 3 7 4 2 2" xfId="15515"/>
    <cellStyle name="40% - akcent 6 3 7 4 2 3" xfId="15516"/>
    <cellStyle name="40% - akcent 6 3 7 4 3" xfId="15517"/>
    <cellStyle name="40% - akcent 6 3 7 4 4" xfId="15518"/>
    <cellStyle name="40% - akcent 6 3 7 5" xfId="15519"/>
    <cellStyle name="40% - akcent 6 3 7 5 2" xfId="15520"/>
    <cellStyle name="40% - akcent 6 3 7 5 2 2" xfId="15521"/>
    <cellStyle name="40% - akcent 6 3 7 5 2 3" xfId="15522"/>
    <cellStyle name="40% - akcent 6 3 7 5 3" xfId="15523"/>
    <cellStyle name="40% - akcent 6 3 7 5 4" xfId="15524"/>
    <cellStyle name="40% - akcent 6 3 7 6" xfId="15525"/>
    <cellStyle name="40% - akcent 6 3 7 6 2" xfId="15526"/>
    <cellStyle name="40% - akcent 6 3 7 6 3" xfId="15527"/>
    <cellStyle name="40% - akcent 6 3 7 7" xfId="15528"/>
    <cellStyle name="40% - akcent 6 3 7 8" xfId="15529"/>
    <cellStyle name="40% - akcent 6 3 8" xfId="15530"/>
    <cellStyle name="40% - akcent 6 3 8 2" xfId="15531"/>
    <cellStyle name="40% - akcent 6 3 8 2 2" xfId="15532"/>
    <cellStyle name="40% - akcent 6 3 8 2 2 2" xfId="15533"/>
    <cellStyle name="40% - akcent 6 3 8 2 2 2 2" xfId="15534"/>
    <cellStyle name="40% - akcent 6 3 8 2 2 2 3" xfId="15535"/>
    <cellStyle name="40% - akcent 6 3 8 2 2 3" xfId="15536"/>
    <cellStyle name="40% - akcent 6 3 8 2 2 4" xfId="15537"/>
    <cellStyle name="40% - akcent 6 3 8 2 3" xfId="15538"/>
    <cellStyle name="40% - akcent 6 3 8 2 3 2" xfId="15539"/>
    <cellStyle name="40% - akcent 6 3 8 2 3 2 2" xfId="15540"/>
    <cellStyle name="40% - akcent 6 3 8 2 3 2 3" xfId="15541"/>
    <cellStyle name="40% - akcent 6 3 8 2 3 3" xfId="15542"/>
    <cellStyle name="40% - akcent 6 3 8 2 3 4" xfId="15543"/>
    <cellStyle name="40% - akcent 6 3 8 2 4" xfId="15544"/>
    <cellStyle name="40% - akcent 6 3 8 2 4 2" xfId="15545"/>
    <cellStyle name="40% - akcent 6 3 8 2 4 2 2" xfId="15546"/>
    <cellStyle name="40% - akcent 6 3 8 2 4 2 3" xfId="15547"/>
    <cellStyle name="40% - akcent 6 3 8 2 4 3" xfId="15548"/>
    <cellStyle name="40% - akcent 6 3 8 2 4 4" xfId="15549"/>
    <cellStyle name="40% - akcent 6 3 8 2 5" xfId="15550"/>
    <cellStyle name="40% - akcent 6 3 8 2 5 2" xfId="15551"/>
    <cellStyle name="40% - akcent 6 3 8 2 5 3" xfId="15552"/>
    <cellStyle name="40% - akcent 6 3 8 2 6" xfId="15553"/>
    <cellStyle name="40% - akcent 6 3 8 2 7" xfId="15554"/>
    <cellStyle name="40% - akcent 6 3 8 3" xfId="15555"/>
    <cellStyle name="40% - akcent 6 3 8 3 2" xfId="15556"/>
    <cellStyle name="40% - akcent 6 3 8 3 2 2" xfId="15557"/>
    <cellStyle name="40% - akcent 6 3 8 3 2 3" xfId="15558"/>
    <cellStyle name="40% - akcent 6 3 8 3 3" xfId="15559"/>
    <cellStyle name="40% - akcent 6 3 8 3 4" xfId="15560"/>
    <cellStyle name="40% - akcent 6 3 8 4" xfId="15561"/>
    <cellStyle name="40% - akcent 6 3 8 4 2" xfId="15562"/>
    <cellStyle name="40% - akcent 6 3 8 4 2 2" xfId="15563"/>
    <cellStyle name="40% - akcent 6 3 8 4 2 3" xfId="15564"/>
    <cellStyle name="40% - akcent 6 3 8 4 3" xfId="15565"/>
    <cellStyle name="40% - akcent 6 3 8 4 4" xfId="15566"/>
    <cellStyle name="40% - akcent 6 3 8 5" xfId="15567"/>
    <cellStyle name="40% - akcent 6 3 8 5 2" xfId="15568"/>
    <cellStyle name="40% - akcent 6 3 8 5 2 2" xfId="15569"/>
    <cellStyle name="40% - akcent 6 3 8 5 2 3" xfId="15570"/>
    <cellStyle name="40% - akcent 6 3 8 5 3" xfId="15571"/>
    <cellStyle name="40% - akcent 6 3 8 5 4" xfId="15572"/>
    <cellStyle name="40% - akcent 6 3 8 6" xfId="15573"/>
    <cellStyle name="40% - akcent 6 3 8 6 2" xfId="15574"/>
    <cellStyle name="40% - akcent 6 3 8 6 3" xfId="15575"/>
    <cellStyle name="40% - akcent 6 3 8 7" xfId="15576"/>
    <cellStyle name="40% - akcent 6 3 8 8" xfId="15577"/>
    <cellStyle name="40% - akcent 6 3 9" xfId="15578"/>
    <cellStyle name="40% - akcent 6 3 9 2" xfId="15579"/>
    <cellStyle name="40% - akcent 6 3 9 2 2" xfId="15580"/>
    <cellStyle name="40% - akcent 6 3 9 2 2 2" xfId="15581"/>
    <cellStyle name="40% - akcent 6 3 9 2 2 3" xfId="15582"/>
    <cellStyle name="40% - akcent 6 3 9 2 3" xfId="15583"/>
    <cellStyle name="40% - akcent 6 3 9 2 4" xfId="15584"/>
    <cellStyle name="40% - akcent 6 3 9 3" xfId="15585"/>
    <cellStyle name="40% - akcent 6 3 9 3 2" xfId="15586"/>
    <cellStyle name="40% - akcent 6 3 9 3 2 2" xfId="15587"/>
    <cellStyle name="40% - akcent 6 3 9 3 2 3" xfId="15588"/>
    <cellStyle name="40% - akcent 6 3 9 3 3" xfId="15589"/>
    <cellStyle name="40% - akcent 6 3 9 3 4" xfId="15590"/>
    <cellStyle name="40% - akcent 6 3 9 4" xfId="15591"/>
    <cellStyle name="40% - akcent 6 3 9 4 2" xfId="15592"/>
    <cellStyle name="40% - akcent 6 3 9 4 2 2" xfId="15593"/>
    <cellStyle name="40% - akcent 6 3 9 4 2 3" xfId="15594"/>
    <cellStyle name="40% - akcent 6 3 9 4 3" xfId="15595"/>
    <cellStyle name="40% - akcent 6 3 9 4 4" xfId="15596"/>
    <cellStyle name="40% - akcent 6 3 9 5" xfId="15597"/>
    <cellStyle name="40% - akcent 6 3 9 5 2" xfId="15598"/>
    <cellStyle name="40% - akcent 6 3 9 5 3" xfId="15599"/>
    <cellStyle name="40% - akcent 6 3 9 6" xfId="15600"/>
    <cellStyle name="40% - akcent 6 3 9 7" xfId="15601"/>
    <cellStyle name="40% - akcent 6 4" xfId="15602"/>
    <cellStyle name="40% - akcent 6 5" xfId="15603"/>
    <cellStyle name="40% - akcent 6 6" xfId="15604"/>
    <cellStyle name="40% - Énfasis1" xfId="22051"/>
    <cellStyle name="40% - Énfasis2" xfId="22052"/>
    <cellStyle name="40% - Énfasis3" xfId="22053"/>
    <cellStyle name="40% - Énfasis4" xfId="22054"/>
    <cellStyle name="40% - Énfasis5" xfId="22055"/>
    <cellStyle name="40% - Énfasis6" xfId="22056"/>
    <cellStyle name="60% - Accent1" xfId="22057"/>
    <cellStyle name="60% - Accent1 2" xfId="22058"/>
    <cellStyle name="60% - Accent2" xfId="22059"/>
    <cellStyle name="60% - Accent2 2" xfId="22060"/>
    <cellStyle name="60% - Accent3" xfId="22061"/>
    <cellStyle name="60% - Accent3 2" xfId="22062"/>
    <cellStyle name="60% - Accent4" xfId="22063"/>
    <cellStyle name="60% - Accent4 2" xfId="22064"/>
    <cellStyle name="60% - Accent5" xfId="22065"/>
    <cellStyle name="60% - Accent5 2" xfId="22066"/>
    <cellStyle name="60% - Accent6" xfId="22067"/>
    <cellStyle name="60% - Accent6 2" xfId="22068"/>
    <cellStyle name="60% - akcent 1 2" xfId="15605"/>
    <cellStyle name="60% - akcent 1 2 2" xfId="15606"/>
    <cellStyle name="60% - akcent 1 2 3" xfId="15607"/>
    <cellStyle name="60% - akcent 1 2 4" xfId="22069"/>
    <cellStyle name="60% - akcent 1 3" xfId="15608"/>
    <cellStyle name="60% - akcent 1 4" xfId="15609"/>
    <cellStyle name="60% - akcent 1 5" xfId="15610"/>
    <cellStyle name="60% - akcent 1 6" xfId="15611"/>
    <cellStyle name="60% - akcent 2 2" xfId="15612"/>
    <cellStyle name="60% - akcent 2 2 2" xfId="15613"/>
    <cellStyle name="60% - akcent 2 2 3" xfId="15614"/>
    <cellStyle name="60% - akcent 2 2 4" xfId="22070"/>
    <cellStyle name="60% - akcent 2 3" xfId="15615"/>
    <cellStyle name="60% - akcent 2 4" xfId="15616"/>
    <cellStyle name="60% - akcent 2 5" xfId="15617"/>
    <cellStyle name="60% - akcent 2 6" xfId="15618"/>
    <cellStyle name="60% - akcent 3 2" xfId="15619"/>
    <cellStyle name="60% - akcent 3 2 2" xfId="15620"/>
    <cellStyle name="60% - akcent 3 2 3" xfId="15621"/>
    <cellStyle name="60% - akcent 3 2 4" xfId="22071"/>
    <cellStyle name="60% - akcent 3 3" xfId="15622"/>
    <cellStyle name="60% - akcent 3 4" xfId="15623"/>
    <cellStyle name="60% - akcent 3 5" xfId="15624"/>
    <cellStyle name="60% - akcent 3 6" xfId="15625"/>
    <cellStyle name="60% - akcent 4 2" xfId="15626"/>
    <cellStyle name="60% - akcent 4 2 2" xfId="15627"/>
    <cellStyle name="60% - akcent 4 2 3" xfId="15628"/>
    <cellStyle name="60% - akcent 4 2 4" xfId="22072"/>
    <cellStyle name="60% - akcent 4 3" xfId="15629"/>
    <cellStyle name="60% - akcent 4 4" xfId="15630"/>
    <cellStyle name="60% - akcent 4 5" xfId="15631"/>
    <cellStyle name="60% - akcent 4 6" xfId="15632"/>
    <cellStyle name="60% - akcent 5 2" xfId="15633"/>
    <cellStyle name="60% - akcent 5 2 2" xfId="15634"/>
    <cellStyle name="60% - akcent 5 2 3" xfId="15635"/>
    <cellStyle name="60% - akcent 5 2 4" xfId="22073"/>
    <cellStyle name="60% - akcent 5 3" xfId="15636"/>
    <cellStyle name="60% - akcent 5 4" xfId="15637"/>
    <cellStyle name="60% - akcent 5 5" xfId="15638"/>
    <cellStyle name="60% - akcent 5 6" xfId="15639"/>
    <cellStyle name="60% - akcent 6 2" xfId="15640"/>
    <cellStyle name="60% - akcent 6 2 2" xfId="15641"/>
    <cellStyle name="60% - akcent 6 2 3" xfId="15642"/>
    <cellStyle name="60% - akcent 6 2 4" xfId="22074"/>
    <cellStyle name="60% - akcent 6 3" xfId="15643"/>
    <cellStyle name="60% - akcent 6 4" xfId="15644"/>
    <cellStyle name="60% - akcent 6 5" xfId="15645"/>
    <cellStyle name="60% - akcent 6 6" xfId="15646"/>
    <cellStyle name="60% - Énfasis1" xfId="22075"/>
    <cellStyle name="60% - Énfasis2" xfId="22076"/>
    <cellStyle name="60% - Énfasis3" xfId="22077"/>
    <cellStyle name="60% - Énfasis4" xfId="22078"/>
    <cellStyle name="60% - Énfasis5" xfId="22079"/>
    <cellStyle name="60% - Énfasis6" xfId="22080"/>
    <cellStyle name="A modif Blanc" xfId="15647"/>
    <cellStyle name="A modif Blanc 2" xfId="22082"/>
    <cellStyle name="A modif Blanc 2 2" xfId="22083"/>
    <cellStyle name="A modif Blanc 3" xfId="22084"/>
    <cellStyle name="A modif Blanc 3 2" xfId="22085"/>
    <cellStyle name="A modif Blanc 4" xfId="22086"/>
    <cellStyle name="A modif Blanc 4 2" xfId="22087"/>
    <cellStyle name="A modif Blanc 5" xfId="22088"/>
    <cellStyle name="A modif Blanc 6" xfId="22089"/>
    <cellStyle name="A modif Blanc 7" xfId="22081"/>
    <cellStyle name="A modif Blanc_SAB PSR 2011" xfId="22090"/>
    <cellStyle name="A modifier" xfId="15648"/>
    <cellStyle name="A modifier 2" xfId="22091"/>
    <cellStyle name="Accent1" xfId="22092"/>
    <cellStyle name="Accent1 2" xfId="22093"/>
    <cellStyle name="Accent2" xfId="22094"/>
    <cellStyle name="Accent2 2" xfId="22095"/>
    <cellStyle name="Accent3" xfId="22096"/>
    <cellStyle name="Accent3 2" xfId="22097"/>
    <cellStyle name="Accent4" xfId="22098"/>
    <cellStyle name="Accent4 2" xfId="22099"/>
    <cellStyle name="Accent5" xfId="22100"/>
    <cellStyle name="Accent5 2" xfId="22101"/>
    <cellStyle name="Accent6" xfId="22102"/>
    <cellStyle name="Accent6 2" xfId="22103"/>
    <cellStyle name="Akcent 1 2" xfId="15649"/>
    <cellStyle name="Akcent 1 2 2" xfId="15650"/>
    <cellStyle name="Akcent 1 2 3" xfId="15651"/>
    <cellStyle name="Akcent 1 2 4" xfId="22104"/>
    <cellStyle name="Akcent 1 3" xfId="15652"/>
    <cellStyle name="Akcent 1 4" xfId="15653"/>
    <cellStyle name="Akcent 1 5" xfId="15654"/>
    <cellStyle name="Akcent 1 6" xfId="15655"/>
    <cellStyle name="Akcent 2 2" xfId="15656"/>
    <cellStyle name="Akcent 2 2 2" xfId="15657"/>
    <cellStyle name="Akcent 2 2 3" xfId="15658"/>
    <cellStyle name="Akcent 2 2 4" xfId="22105"/>
    <cellStyle name="Akcent 2 3" xfId="15659"/>
    <cellStyle name="Akcent 2 4" xfId="15660"/>
    <cellStyle name="Akcent 2 5" xfId="15661"/>
    <cellStyle name="Akcent 2 6" xfId="15662"/>
    <cellStyle name="Akcent 3 2" xfId="15663"/>
    <cellStyle name="Akcent 3 2 2" xfId="15664"/>
    <cellStyle name="Akcent 3 2 3" xfId="15665"/>
    <cellStyle name="Akcent 3 2 4" xfId="22106"/>
    <cellStyle name="Akcent 3 3" xfId="15666"/>
    <cellStyle name="Akcent 3 4" xfId="15667"/>
    <cellStyle name="Akcent 3 5" xfId="15668"/>
    <cellStyle name="Akcent 3 6" xfId="15669"/>
    <cellStyle name="Akcent 4 2" xfId="15670"/>
    <cellStyle name="Akcent 4 2 2" xfId="15671"/>
    <cellStyle name="Akcent 4 2 2 2" xfId="22108"/>
    <cellStyle name="Akcent 4 2 3" xfId="15672"/>
    <cellStyle name="Akcent 4 2 4" xfId="22107"/>
    <cellStyle name="Akcent 4 3" xfId="15673"/>
    <cellStyle name="Akcent 4 4" xfId="15674"/>
    <cellStyle name="Akcent 4 5" xfId="15675"/>
    <cellStyle name="Akcent 4 6" xfId="15676"/>
    <cellStyle name="Akcent 5 2" xfId="15677"/>
    <cellStyle name="Akcent 5 2 2" xfId="15678"/>
    <cellStyle name="Akcent 5 2 3" xfId="15679"/>
    <cellStyle name="Akcent 5 2 4" xfId="22109"/>
    <cellStyle name="Akcent 5 3" xfId="15680"/>
    <cellStyle name="Akcent 5 4" xfId="15681"/>
    <cellStyle name="Akcent 5 5" xfId="15682"/>
    <cellStyle name="Akcent 5 6" xfId="15683"/>
    <cellStyle name="Akcent 6 2" xfId="15684"/>
    <cellStyle name="Akcent 6 2 2" xfId="15685"/>
    <cellStyle name="Akcent 6 2 3" xfId="15686"/>
    <cellStyle name="Akcent 6 2 4" xfId="22110"/>
    <cellStyle name="Akcent 6 3" xfId="15687"/>
    <cellStyle name="Akcent 6 4" xfId="15688"/>
    <cellStyle name="Akcent 6 5" xfId="15689"/>
    <cellStyle name="Akcent 6 6" xfId="15690"/>
    <cellStyle name="alisco Int." xfId="22111"/>
    <cellStyle name="Bad" xfId="22112"/>
    <cellStyle name="Bad 2" xfId="22113"/>
    <cellStyle name="BARATA" xfId="22114"/>
    <cellStyle name="Buena" xfId="22115"/>
    <cellStyle name="C⫵rrency_Descuadre Saldos (Autom)" xfId="22116"/>
    <cellStyle name="Calc Currency (0)" xfId="15691"/>
    <cellStyle name="Calc Currency (0) 2" xfId="22118"/>
    <cellStyle name="Calc Currency (0) 3" xfId="22117"/>
    <cellStyle name="Calculation" xfId="22119"/>
    <cellStyle name="Calculation 2" xfId="22120"/>
    <cellStyle name="Calculation 2 2" xfId="22121"/>
    <cellStyle name="Calculation 2 2 2" xfId="22122"/>
    <cellStyle name="Calculation 2 3" xfId="22123"/>
    <cellStyle name="Calculation 3" xfId="22124"/>
    <cellStyle name="Calculation 3 2" xfId="22125"/>
    <cellStyle name="Calculation 4" xfId="22126"/>
    <cellStyle name="Cálculo" xfId="22127"/>
    <cellStyle name="Cambiar to&amp;do" xfId="22128"/>
    <cellStyle name="čárky [0]_laroux" xfId="15692"/>
    <cellStyle name="čárky_laroux" xfId="15693"/>
    <cellStyle name="Celda de comprobación" xfId="22129"/>
    <cellStyle name="Celda vinculada" xfId="22130"/>
    <cellStyle name="Check Cell" xfId="22131"/>
    <cellStyle name="Check Cell 2" xfId="15694"/>
    <cellStyle name="Check Cell 2 2" xfId="15695"/>
    <cellStyle name="Check Cell 2 2 2" xfId="22134"/>
    <cellStyle name="Check Cell 2 2 3" xfId="22133"/>
    <cellStyle name="Check Cell 2 3" xfId="22135"/>
    <cellStyle name="Check Cell 2 4" xfId="22136"/>
    <cellStyle name="Check Cell 2 5" xfId="22132"/>
    <cellStyle name="Check Cell 3" xfId="15696"/>
    <cellStyle name="Check Cell 3 2" xfId="22138"/>
    <cellStyle name="Check Cell 3 3" xfId="22137"/>
    <cellStyle name="Check Cell 4" xfId="22139"/>
    <cellStyle name="Check Cell 5" xfId="22140"/>
    <cellStyle name="Comma [0]" xfId="15697"/>
    <cellStyle name="Comma [0] 2" xfId="15698"/>
    <cellStyle name="Comma [0] 2 2" xfId="22143"/>
    <cellStyle name="Comma [0] 2 3" xfId="22142"/>
    <cellStyle name="Comma [0] 3" xfId="15699"/>
    <cellStyle name="Comma [0] 3 2" xfId="22145"/>
    <cellStyle name="Comma [0] 3 3" xfId="22144"/>
    <cellStyle name="Comma [0] 4" xfId="15700"/>
    <cellStyle name="Comma [0] 4 2" xfId="22146"/>
    <cellStyle name="Comma [0] 5" xfId="22147"/>
    <cellStyle name="Comma [0] 6" xfId="22148"/>
    <cellStyle name="Comma [0] 7" xfId="22149"/>
    <cellStyle name="Comma [0] 8" xfId="22141"/>
    <cellStyle name="Comma [0]_RW 30 06 2010 skons" xfId="22150"/>
    <cellStyle name="Comma 10" xfId="15701"/>
    <cellStyle name="Comma 11" xfId="15702"/>
    <cellStyle name="Comma 12" xfId="15703"/>
    <cellStyle name="Comma 13" xfId="15704"/>
    <cellStyle name="Comma 14" xfId="15705"/>
    <cellStyle name="Comma 15" xfId="15706"/>
    <cellStyle name="Comma 16" xfId="15707"/>
    <cellStyle name="Comma 17" xfId="15708"/>
    <cellStyle name="Comma 18" xfId="15709"/>
    <cellStyle name="Comma 19" xfId="15710"/>
    <cellStyle name="Comma 2" xfId="15711"/>
    <cellStyle name="Comma 2 2" xfId="22151"/>
    <cellStyle name="Comma 20" xfId="15712"/>
    <cellStyle name="Comma 21" xfId="15713"/>
    <cellStyle name="Comma 22" xfId="15714"/>
    <cellStyle name="Comma 23" xfId="15715"/>
    <cellStyle name="Comma 24" xfId="15716"/>
    <cellStyle name="Comma 25" xfId="15717"/>
    <cellStyle name="Comma 26" xfId="15718"/>
    <cellStyle name="Comma 27" xfId="15719"/>
    <cellStyle name="Comma 28" xfId="15720"/>
    <cellStyle name="Comma 29" xfId="15721"/>
    <cellStyle name="Comma 3" xfId="15722"/>
    <cellStyle name="Comma 3 2" xfId="22152"/>
    <cellStyle name="Comma 30" xfId="15723"/>
    <cellStyle name="Comma 31" xfId="15724"/>
    <cellStyle name="Comma 32" xfId="15725"/>
    <cellStyle name="Comma 33" xfId="15726"/>
    <cellStyle name="Comma 34" xfId="15727"/>
    <cellStyle name="Comma 35" xfId="15728"/>
    <cellStyle name="Comma 36" xfId="15729"/>
    <cellStyle name="Comma 37" xfId="15730"/>
    <cellStyle name="Comma 38" xfId="15731"/>
    <cellStyle name="Comma 39" xfId="15732"/>
    <cellStyle name="Comma 4" xfId="15733"/>
    <cellStyle name="Comma 4 2" xfId="22153"/>
    <cellStyle name="Comma 40" xfId="15734"/>
    <cellStyle name="Comma 41" xfId="15735"/>
    <cellStyle name="Comma 42" xfId="15736"/>
    <cellStyle name="Comma 43" xfId="15737"/>
    <cellStyle name="Comma 44" xfId="15738"/>
    <cellStyle name="Comma 45" xfId="15739"/>
    <cellStyle name="Comma 46" xfId="15740"/>
    <cellStyle name="Comma 47" xfId="15741"/>
    <cellStyle name="Comma 48" xfId="15742"/>
    <cellStyle name="Comma 49" xfId="15743"/>
    <cellStyle name="Comma 5" xfId="15744"/>
    <cellStyle name="Comma 50" xfId="15745"/>
    <cellStyle name="Comma 51" xfId="15746"/>
    <cellStyle name="Comma 52" xfId="15747"/>
    <cellStyle name="Comma 53" xfId="15748"/>
    <cellStyle name="Comma 54" xfId="15749"/>
    <cellStyle name="Comma 55" xfId="15750"/>
    <cellStyle name="Comma 6" xfId="15751"/>
    <cellStyle name="Comma 7" xfId="15752"/>
    <cellStyle name="Comma 8" xfId="15753"/>
    <cellStyle name="Comma 9" xfId="15754"/>
    <cellStyle name="Comma_afTrends" xfId="15755"/>
    <cellStyle name="Comma0 - Modelo1" xfId="22154"/>
    <cellStyle name="Comma0 - Style1" xfId="22155"/>
    <cellStyle name="Comma1 - Modelo2" xfId="22156"/>
    <cellStyle name="Comma1 - Style2" xfId="22157"/>
    <cellStyle name="Currency [0]" xfId="15756"/>
    <cellStyle name="Currency [0] 2" xfId="15757"/>
    <cellStyle name="Currency [0] 2 2" xfId="22160"/>
    <cellStyle name="Currency [0] 2 3" xfId="22159"/>
    <cellStyle name="Currency [0] 3" xfId="15758"/>
    <cellStyle name="Currency [0] 3 2" xfId="22162"/>
    <cellStyle name="Currency [0] 3 3" xfId="22161"/>
    <cellStyle name="Currency [0] 4" xfId="15759"/>
    <cellStyle name="Currency [0] 4 2" xfId="22163"/>
    <cellStyle name="Currency [0] 5" xfId="22164"/>
    <cellStyle name="Currency [0] 6" xfId="22158"/>
    <cellStyle name="Currency 10" xfId="15760"/>
    <cellStyle name="Currency 11" xfId="15761"/>
    <cellStyle name="Currency 12" xfId="15762"/>
    <cellStyle name="Currency 13" xfId="15763"/>
    <cellStyle name="Currency 14" xfId="15764"/>
    <cellStyle name="Currency 15" xfId="15765"/>
    <cellStyle name="Currency 16" xfId="15766"/>
    <cellStyle name="Currency 17" xfId="15767"/>
    <cellStyle name="Currency 18" xfId="15768"/>
    <cellStyle name="Currency 19" xfId="15769"/>
    <cellStyle name="Currency 2" xfId="15770"/>
    <cellStyle name="Currency 20" xfId="15771"/>
    <cellStyle name="Currency 21" xfId="15772"/>
    <cellStyle name="Currency 22" xfId="15773"/>
    <cellStyle name="Currency 23" xfId="15774"/>
    <cellStyle name="Currency 24" xfId="15775"/>
    <cellStyle name="Currency 25" xfId="15776"/>
    <cellStyle name="Currency 26" xfId="15777"/>
    <cellStyle name="Currency 27" xfId="15778"/>
    <cellStyle name="Currency 28" xfId="15779"/>
    <cellStyle name="Currency 29" xfId="15780"/>
    <cellStyle name="Currency 3" xfId="15781"/>
    <cellStyle name="Currency 30" xfId="15782"/>
    <cellStyle name="Currency 31" xfId="15783"/>
    <cellStyle name="Currency 32" xfId="15784"/>
    <cellStyle name="Currency 33" xfId="15785"/>
    <cellStyle name="Currency 34" xfId="15786"/>
    <cellStyle name="Currency 35" xfId="15787"/>
    <cellStyle name="Currency 36" xfId="15788"/>
    <cellStyle name="Currency 37" xfId="15789"/>
    <cellStyle name="Currency 38" xfId="15790"/>
    <cellStyle name="Currency 39" xfId="15791"/>
    <cellStyle name="Currency 4" xfId="15792"/>
    <cellStyle name="Currency 40" xfId="15793"/>
    <cellStyle name="Currency 41" xfId="15794"/>
    <cellStyle name="Currency 42" xfId="15795"/>
    <cellStyle name="Currency 43" xfId="15796"/>
    <cellStyle name="Currency 44" xfId="15797"/>
    <cellStyle name="Currency 45" xfId="15798"/>
    <cellStyle name="Currency 46" xfId="15799"/>
    <cellStyle name="Currency 47" xfId="15800"/>
    <cellStyle name="Currency 48" xfId="15801"/>
    <cellStyle name="Currency 49" xfId="15802"/>
    <cellStyle name="Currency 5" xfId="15803"/>
    <cellStyle name="Currency 50" xfId="15804"/>
    <cellStyle name="Currency 51" xfId="15805"/>
    <cellStyle name="Currency 52" xfId="15806"/>
    <cellStyle name="Currency 53" xfId="15807"/>
    <cellStyle name="Currency 54" xfId="15808"/>
    <cellStyle name="Currency 6" xfId="15809"/>
    <cellStyle name="Currency 7" xfId="15810"/>
    <cellStyle name="Currency 8" xfId="15811"/>
    <cellStyle name="Currency 9" xfId="15812"/>
    <cellStyle name="Currency_afTrends" xfId="15813"/>
    <cellStyle name="Dane wejściowe 2" xfId="15814"/>
    <cellStyle name="Dane wejściowe 2 2" xfId="15815"/>
    <cellStyle name="Dane wejściowe 2 2 2" xfId="22167"/>
    <cellStyle name="Dane wejściowe 2 2 3" xfId="22166"/>
    <cellStyle name="Dane wejściowe 2 3" xfId="15816"/>
    <cellStyle name="Dane wejściowe 2 3 2" xfId="22168"/>
    <cellStyle name="Dane wejściowe 2 4" xfId="22165"/>
    <cellStyle name="Dane wejściowe 3" xfId="15817"/>
    <cellStyle name="Dane wejściowe 4" xfId="15818"/>
    <cellStyle name="Dane wejściowe 5" xfId="15819"/>
    <cellStyle name="Dane wejściowe 6" xfId="15820"/>
    <cellStyle name="Dane wyjściowe 2" xfId="15821"/>
    <cellStyle name="Dane wyjściowe 2 2" xfId="15822"/>
    <cellStyle name="Dane wyjściowe 2 2 2" xfId="22171"/>
    <cellStyle name="Dane wyjściowe 2 2 3" xfId="22170"/>
    <cellStyle name="Dane wyjściowe 2 3" xfId="15823"/>
    <cellStyle name="Dane wyjściowe 2 3 2" xfId="22172"/>
    <cellStyle name="Dane wyjściowe 2 4" xfId="22169"/>
    <cellStyle name="Dane wyjściowe 3" xfId="15824"/>
    <cellStyle name="Dane wyjściowe 4" xfId="15825"/>
    <cellStyle name="Dane wyjściowe 5" xfId="15826"/>
    <cellStyle name="Dane wyjściowe 6" xfId="15827"/>
    <cellStyle name="Dia" xfId="22173"/>
    <cellStyle name="Diseño" xfId="22174"/>
    <cellStyle name="Dobre 2" xfId="15828"/>
    <cellStyle name="Dobre 2 2" xfId="15829"/>
    <cellStyle name="Dobre 2 3" xfId="15830"/>
    <cellStyle name="Dobre 2 4" xfId="22175"/>
    <cellStyle name="Dobre 3" xfId="15831"/>
    <cellStyle name="Dobre 4" xfId="15832"/>
    <cellStyle name="Dobre 5" xfId="15833"/>
    <cellStyle name="Dobre 6" xfId="15834"/>
    <cellStyle name="Dziesiętny 10" xfId="15835"/>
    <cellStyle name="Dziesiętny 10 2" xfId="22176"/>
    <cellStyle name="Dziesiętny 10 3" xfId="15836"/>
    <cellStyle name="Dziesiętny 11" xfId="22177"/>
    <cellStyle name="Dziesiętny 12" xfId="22971"/>
    <cellStyle name="Dziesiętny 13" xfId="21877"/>
    <cellStyle name="Dziesiętny 2" xfId="15837"/>
    <cellStyle name="Dziesiętny 2 10" xfId="15838"/>
    <cellStyle name="Dziesiętny 2 11" xfId="22178"/>
    <cellStyle name="Dziesiętny 2 2" xfId="15839"/>
    <cellStyle name="Dziesiętny 2 2 2" xfId="22180"/>
    <cellStyle name="Dziesiętny 2 2 3" xfId="22179"/>
    <cellStyle name="Dziesiętny 2 3" xfId="15840"/>
    <cellStyle name="Dziesiętny 2 3 2" xfId="22181"/>
    <cellStyle name="Dziesiętny 2 4" xfId="15841"/>
    <cellStyle name="Dziesiętny 2 5" xfId="15842"/>
    <cellStyle name="Dziesiętny 2 6" xfId="15843"/>
    <cellStyle name="Dziesiętny 2 7" xfId="15844"/>
    <cellStyle name="Dziesiętny 2 8" xfId="15845"/>
    <cellStyle name="Dziesiętny 2 9" xfId="15846"/>
    <cellStyle name="Dziesiętny 3" xfId="15847"/>
    <cellStyle name="Dziesiętny 3 10" xfId="15848"/>
    <cellStyle name="Dziesiętny 3 11" xfId="22182"/>
    <cellStyle name="Dziesiętny 3 2" xfId="15849"/>
    <cellStyle name="Dziesiętny 3 2 2" xfId="15850"/>
    <cellStyle name="Dziesiętny 3 2 2 2" xfId="22184"/>
    <cellStyle name="Dziesiętny 3 2 3" xfId="22183"/>
    <cellStyle name="Dziesiętny 3 3" xfId="15851"/>
    <cellStyle name="Dziesiętny 3 3 2" xfId="15852"/>
    <cellStyle name="Dziesiętny 3 3 2 2" xfId="15853"/>
    <cellStyle name="Dziesiętny 3 3 2 2 2" xfId="15854"/>
    <cellStyle name="Dziesiętny 3 3 2 2 3" xfId="15855"/>
    <cellStyle name="Dziesiętny 3 3 2 3" xfId="15856"/>
    <cellStyle name="Dziesiętny 3 3 3" xfId="15857"/>
    <cellStyle name="Dziesiętny 3 3 4" xfId="15858"/>
    <cellStyle name="Dziesiętny 3 3 5" xfId="22185"/>
    <cellStyle name="Dziesiętny 3 4" xfId="15859"/>
    <cellStyle name="Dziesiętny 3 4 2" xfId="22186"/>
    <cellStyle name="Dziesiętny 3 5" xfId="15860"/>
    <cellStyle name="Dziesiętny 3 5 2" xfId="15861"/>
    <cellStyle name="Dziesiętny 3 5 2 2" xfId="15862"/>
    <cellStyle name="Dziesiętny 3 5 2 3" xfId="15863"/>
    <cellStyle name="Dziesiętny 3 5 3" xfId="15864"/>
    <cellStyle name="Dziesiętny 3 5 4" xfId="15865"/>
    <cellStyle name="Dziesiętny 3 6" xfId="15866"/>
    <cellStyle name="Dziesiętny 3 6 2" xfId="15867"/>
    <cellStyle name="Dziesiętny 3 7" xfId="15868"/>
    <cellStyle name="Dziesiętny 3 8" xfId="15869"/>
    <cellStyle name="Dziesiętny 3 9" xfId="15870"/>
    <cellStyle name="Dziesiętny 4" xfId="15871"/>
    <cellStyle name="Dziesiętny 4 2" xfId="15872"/>
    <cellStyle name="Dziesiętny 4 2 2" xfId="15873"/>
    <cellStyle name="Dziesiętny 4 2 2 2" xfId="22189"/>
    <cellStyle name="Dziesiętny 4 2 3" xfId="22188"/>
    <cellStyle name="Dziesiętny 4 3" xfId="15874"/>
    <cellStyle name="Dziesiętny 4 3 2" xfId="15875"/>
    <cellStyle name="Dziesiętny 4 3 2 2" xfId="22191"/>
    <cellStyle name="Dziesiętny 4 3 3" xfId="22190"/>
    <cellStyle name="Dziesiętny 4 4" xfId="15876"/>
    <cellStyle name="Dziesiętny 4 4 2" xfId="22192"/>
    <cellStyle name="Dziesiętny 4 5" xfId="15877"/>
    <cellStyle name="Dziesiętny 4 6" xfId="22187"/>
    <cellStyle name="Dziesiętny 5" xfId="15878"/>
    <cellStyle name="Dziesiętny 5 10" xfId="15879"/>
    <cellStyle name="Dziesiętny 5 10 2" xfId="15880"/>
    <cellStyle name="Dziesiętny 5 10 2 2" xfId="15881"/>
    <cellStyle name="Dziesiętny 5 10 2 2 2" xfId="15882"/>
    <cellStyle name="Dziesiętny 5 10 2 2 3" xfId="15883"/>
    <cellStyle name="Dziesiętny 5 10 2 3" xfId="15884"/>
    <cellStyle name="Dziesiętny 5 10 2 4" xfId="15885"/>
    <cellStyle name="Dziesiętny 5 10 3" xfId="15886"/>
    <cellStyle name="Dziesiętny 5 10 3 2" xfId="15887"/>
    <cellStyle name="Dziesiętny 5 10 3 2 2" xfId="15888"/>
    <cellStyle name="Dziesiętny 5 10 3 2 3" xfId="15889"/>
    <cellStyle name="Dziesiętny 5 10 3 3" xfId="15890"/>
    <cellStyle name="Dziesiętny 5 10 3 4" xfId="15891"/>
    <cellStyle name="Dziesiętny 5 10 4" xfId="15892"/>
    <cellStyle name="Dziesiętny 5 10 4 2" xfId="15893"/>
    <cellStyle name="Dziesiętny 5 10 4 2 2" xfId="15894"/>
    <cellStyle name="Dziesiętny 5 10 4 2 3" xfId="15895"/>
    <cellStyle name="Dziesiętny 5 10 4 3" xfId="15896"/>
    <cellStyle name="Dziesiętny 5 10 4 4" xfId="15897"/>
    <cellStyle name="Dziesiętny 5 10 5" xfId="15898"/>
    <cellStyle name="Dziesiętny 5 10 5 2" xfId="15899"/>
    <cellStyle name="Dziesiętny 5 10 5 3" xfId="15900"/>
    <cellStyle name="Dziesiętny 5 10 6" xfId="15901"/>
    <cellStyle name="Dziesiętny 5 10 7" xfId="15902"/>
    <cellStyle name="Dziesiętny 5 11" xfId="15903"/>
    <cellStyle name="Dziesiętny 5 11 2" xfId="15904"/>
    <cellStyle name="Dziesiętny 5 11 2 2" xfId="15905"/>
    <cellStyle name="Dziesiętny 5 11 2 2 2" xfId="15906"/>
    <cellStyle name="Dziesiętny 5 11 2 2 3" xfId="15907"/>
    <cellStyle name="Dziesiętny 5 11 2 3" xfId="15908"/>
    <cellStyle name="Dziesiętny 5 11 2 4" xfId="15909"/>
    <cellStyle name="Dziesiętny 5 11 3" xfId="15910"/>
    <cellStyle name="Dziesiętny 5 11 3 2" xfId="15911"/>
    <cellStyle name="Dziesiętny 5 11 3 3" xfId="15912"/>
    <cellStyle name="Dziesiętny 5 11 4" xfId="15913"/>
    <cellStyle name="Dziesiętny 5 11 5" xfId="15914"/>
    <cellStyle name="Dziesiętny 5 12" xfId="15915"/>
    <cellStyle name="Dziesiętny 5 12 2" xfId="15916"/>
    <cellStyle name="Dziesiętny 5 12 2 2" xfId="15917"/>
    <cellStyle name="Dziesiętny 5 12 2 3" xfId="15918"/>
    <cellStyle name="Dziesiętny 5 12 3" xfId="15919"/>
    <cellStyle name="Dziesiętny 5 12 4" xfId="15920"/>
    <cellStyle name="Dziesiętny 5 13" xfId="15921"/>
    <cellStyle name="Dziesiętny 5 13 2" xfId="15922"/>
    <cellStyle name="Dziesiętny 5 13 2 2" xfId="15923"/>
    <cellStyle name="Dziesiętny 5 13 2 3" xfId="15924"/>
    <cellStyle name="Dziesiętny 5 13 3" xfId="15925"/>
    <cellStyle name="Dziesiętny 5 13 4" xfId="15926"/>
    <cellStyle name="Dziesiętny 5 14" xfId="15927"/>
    <cellStyle name="Dziesiętny 5 14 2" xfId="15928"/>
    <cellStyle name="Dziesiętny 5 14 2 2" xfId="15929"/>
    <cellStyle name="Dziesiętny 5 14 2 3" xfId="15930"/>
    <cellStyle name="Dziesiętny 5 14 3" xfId="15931"/>
    <cellStyle name="Dziesiętny 5 14 4" xfId="15932"/>
    <cellStyle name="Dziesiętny 5 15" xfId="15933"/>
    <cellStyle name="Dziesiętny 5 15 2" xfId="15934"/>
    <cellStyle name="Dziesiętny 5 15 3" xfId="15935"/>
    <cellStyle name="Dziesiętny 5 16" xfId="15936"/>
    <cellStyle name="Dziesiętny 5 17" xfId="15937"/>
    <cellStyle name="Dziesiętny 5 18" xfId="22193"/>
    <cellStyle name="Dziesiętny 5 2" xfId="15938"/>
    <cellStyle name="Dziesiętny 5 2 10" xfId="15939"/>
    <cellStyle name="Dziesiętny 5 2 11" xfId="15940"/>
    <cellStyle name="Dziesiętny 5 2 12" xfId="22194"/>
    <cellStyle name="Dziesiętny 5 2 2" xfId="15941"/>
    <cellStyle name="Dziesiętny 5 2 2 10" xfId="15942"/>
    <cellStyle name="Dziesiętny 5 2 2 11" xfId="15943"/>
    <cellStyle name="Dziesiętny 5 2 2 2" xfId="15944"/>
    <cellStyle name="Dziesiętny 5 2 2 2 10" xfId="15945"/>
    <cellStyle name="Dziesiętny 5 2 2 2 2" xfId="15946"/>
    <cellStyle name="Dziesiętny 5 2 2 2 2 2" xfId="15947"/>
    <cellStyle name="Dziesiętny 5 2 2 2 2 2 2" xfId="15948"/>
    <cellStyle name="Dziesiętny 5 2 2 2 2 2 2 2" xfId="15949"/>
    <cellStyle name="Dziesiętny 5 2 2 2 2 2 2 3" xfId="15950"/>
    <cellStyle name="Dziesiętny 5 2 2 2 2 2 3" xfId="15951"/>
    <cellStyle name="Dziesiętny 5 2 2 2 2 2 4" xfId="15952"/>
    <cellStyle name="Dziesiętny 5 2 2 2 2 3" xfId="15953"/>
    <cellStyle name="Dziesiętny 5 2 2 2 2 3 2" xfId="15954"/>
    <cellStyle name="Dziesiętny 5 2 2 2 2 3 2 2" xfId="15955"/>
    <cellStyle name="Dziesiętny 5 2 2 2 2 3 2 3" xfId="15956"/>
    <cellStyle name="Dziesiętny 5 2 2 2 2 3 3" xfId="15957"/>
    <cellStyle name="Dziesiętny 5 2 2 2 2 3 4" xfId="15958"/>
    <cellStyle name="Dziesiętny 5 2 2 2 2 4" xfId="15959"/>
    <cellStyle name="Dziesiętny 5 2 2 2 2 4 2" xfId="15960"/>
    <cellStyle name="Dziesiętny 5 2 2 2 2 4 2 2" xfId="15961"/>
    <cellStyle name="Dziesiętny 5 2 2 2 2 4 2 3" xfId="15962"/>
    <cellStyle name="Dziesiętny 5 2 2 2 2 4 3" xfId="15963"/>
    <cellStyle name="Dziesiętny 5 2 2 2 2 4 4" xfId="15964"/>
    <cellStyle name="Dziesiętny 5 2 2 2 2 5" xfId="15965"/>
    <cellStyle name="Dziesiętny 5 2 2 2 2 5 2" xfId="15966"/>
    <cellStyle name="Dziesiętny 5 2 2 2 2 5 3" xfId="15967"/>
    <cellStyle name="Dziesiętny 5 2 2 2 2 6" xfId="15968"/>
    <cellStyle name="Dziesiętny 5 2 2 2 2 7" xfId="15969"/>
    <cellStyle name="Dziesiętny 5 2 2 2 3" xfId="15970"/>
    <cellStyle name="Dziesiętny 5 2 2 2 3 2" xfId="15971"/>
    <cellStyle name="Dziesiętny 5 2 2 2 3 2 2" xfId="15972"/>
    <cellStyle name="Dziesiętny 5 2 2 2 3 2 2 2" xfId="15973"/>
    <cellStyle name="Dziesiętny 5 2 2 2 3 2 2 3" xfId="15974"/>
    <cellStyle name="Dziesiętny 5 2 2 2 3 2 3" xfId="15975"/>
    <cellStyle name="Dziesiętny 5 2 2 2 3 2 4" xfId="15976"/>
    <cellStyle name="Dziesiętny 5 2 2 2 3 3" xfId="15977"/>
    <cellStyle name="Dziesiętny 5 2 2 2 3 3 2" xfId="15978"/>
    <cellStyle name="Dziesiętny 5 2 2 2 3 3 2 2" xfId="15979"/>
    <cellStyle name="Dziesiętny 5 2 2 2 3 3 2 3" xfId="15980"/>
    <cellStyle name="Dziesiętny 5 2 2 2 3 3 3" xfId="15981"/>
    <cellStyle name="Dziesiętny 5 2 2 2 3 3 4" xfId="15982"/>
    <cellStyle name="Dziesiętny 5 2 2 2 3 4" xfId="15983"/>
    <cellStyle name="Dziesiętny 5 2 2 2 3 4 2" xfId="15984"/>
    <cellStyle name="Dziesiętny 5 2 2 2 3 4 2 2" xfId="15985"/>
    <cellStyle name="Dziesiętny 5 2 2 2 3 4 2 3" xfId="15986"/>
    <cellStyle name="Dziesiętny 5 2 2 2 3 4 3" xfId="15987"/>
    <cellStyle name="Dziesiętny 5 2 2 2 3 4 4" xfId="15988"/>
    <cellStyle name="Dziesiętny 5 2 2 2 3 5" xfId="15989"/>
    <cellStyle name="Dziesiętny 5 2 2 2 3 5 2" xfId="15990"/>
    <cellStyle name="Dziesiętny 5 2 2 2 3 5 3" xfId="15991"/>
    <cellStyle name="Dziesiętny 5 2 2 2 3 6" xfId="15992"/>
    <cellStyle name="Dziesiętny 5 2 2 2 3 7" xfId="15993"/>
    <cellStyle name="Dziesiętny 5 2 2 2 4" xfId="15994"/>
    <cellStyle name="Dziesiętny 5 2 2 2 4 2" xfId="15995"/>
    <cellStyle name="Dziesiętny 5 2 2 2 4 2 2" xfId="15996"/>
    <cellStyle name="Dziesiętny 5 2 2 2 4 2 2 2" xfId="15997"/>
    <cellStyle name="Dziesiętny 5 2 2 2 4 2 2 3" xfId="15998"/>
    <cellStyle name="Dziesiętny 5 2 2 2 4 2 3" xfId="15999"/>
    <cellStyle name="Dziesiętny 5 2 2 2 4 2 4" xfId="16000"/>
    <cellStyle name="Dziesiętny 5 2 2 2 4 3" xfId="16001"/>
    <cellStyle name="Dziesiętny 5 2 2 2 4 3 2" xfId="16002"/>
    <cellStyle name="Dziesiętny 5 2 2 2 4 3 3" xfId="16003"/>
    <cellStyle name="Dziesiętny 5 2 2 2 4 4" xfId="16004"/>
    <cellStyle name="Dziesiętny 5 2 2 2 4 5" xfId="16005"/>
    <cellStyle name="Dziesiętny 5 2 2 2 5" xfId="16006"/>
    <cellStyle name="Dziesiętny 5 2 2 2 5 2" xfId="16007"/>
    <cellStyle name="Dziesiętny 5 2 2 2 5 2 2" xfId="16008"/>
    <cellStyle name="Dziesiętny 5 2 2 2 5 2 3" xfId="16009"/>
    <cellStyle name="Dziesiętny 5 2 2 2 5 3" xfId="16010"/>
    <cellStyle name="Dziesiętny 5 2 2 2 5 4" xfId="16011"/>
    <cellStyle name="Dziesiętny 5 2 2 2 6" xfId="16012"/>
    <cellStyle name="Dziesiętny 5 2 2 2 6 2" xfId="16013"/>
    <cellStyle name="Dziesiętny 5 2 2 2 6 2 2" xfId="16014"/>
    <cellStyle name="Dziesiętny 5 2 2 2 6 2 3" xfId="16015"/>
    <cellStyle name="Dziesiętny 5 2 2 2 6 3" xfId="16016"/>
    <cellStyle name="Dziesiętny 5 2 2 2 6 4" xfId="16017"/>
    <cellStyle name="Dziesiętny 5 2 2 2 7" xfId="16018"/>
    <cellStyle name="Dziesiętny 5 2 2 2 7 2" xfId="16019"/>
    <cellStyle name="Dziesiętny 5 2 2 2 7 2 2" xfId="16020"/>
    <cellStyle name="Dziesiętny 5 2 2 2 7 2 3" xfId="16021"/>
    <cellStyle name="Dziesiętny 5 2 2 2 7 3" xfId="16022"/>
    <cellStyle name="Dziesiętny 5 2 2 2 7 4" xfId="16023"/>
    <cellStyle name="Dziesiętny 5 2 2 2 8" xfId="16024"/>
    <cellStyle name="Dziesiętny 5 2 2 2 8 2" xfId="16025"/>
    <cellStyle name="Dziesiętny 5 2 2 2 8 3" xfId="16026"/>
    <cellStyle name="Dziesiętny 5 2 2 2 9" xfId="16027"/>
    <cellStyle name="Dziesiętny 5 2 2 3" xfId="16028"/>
    <cellStyle name="Dziesiętny 5 2 2 3 2" xfId="16029"/>
    <cellStyle name="Dziesiętny 5 2 2 3 2 2" xfId="16030"/>
    <cellStyle name="Dziesiętny 5 2 2 3 2 2 2" xfId="16031"/>
    <cellStyle name="Dziesiętny 5 2 2 3 2 2 3" xfId="16032"/>
    <cellStyle name="Dziesiętny 5 2 2 3 2 3" xfId="16033"/>
    <cellStyle name="Dziesiętny 5 2 2 3 2 4" xfId="16034"/>
    <cellStyle name="Dziesiętny 5 2 2 3 3" xfId="16035"/>
    <cellStyle name="Dziesiętny 5 2 2 3 3 2" xfId="16036"/>
    <cellStyle name="Dziesiętny 5 2 2 3 3 2 2" xfId="16037"/>
    <cellStyle name="Dziesiętny 5 2 2 3 3 2 3" xfId="16038"/>
    <cellStyle name="Dziesiętny 5 2 2 3 3 3" xfId="16039"/>
    <cellStyle name="Dziesiętny 5 2 2 3 3 4" xfId="16040"/>
    <cellStyle name="Dziesiętny 5 2 2 3 4" xfId="16041"/>
    <cellStyle name="Dziesiętny 5 2 2 3 4 2" xfId="16042"/>
    <cellStyle name="Dziesiętny 5 2 2 3 4 2 2" xfId="16043"/>
    <cellStyle name="Dziesiętny 5 2 2 3 4 2 3" xfId="16044"/>
    <cellStyle name="Dziesiętny 5 2 2 3 4 3" xfId="16045"/>
    <cellStyle name="Dziesiętny 5 2 2 3 4 4" xfId="16046"/>
    <cellStyle name="Dziesiętny 5 2 2 3 5" xfId="16047"/>
    <cellStyle name="Dziesiętny 5 2 2 3 5 2" xfId="16048"/>
    <cellStyle name="Dziesiętny 5 2 2 3 5 3" xfId="16049"/>
    <cellStyle name="Dziesiętny 5 2 2 3 6" xfId="16050"/>
    <cellStyle name="Dziesiętny 5 2 2 3 7" xfId="16051"/>
    <cellStyle name="Dziesiętny 5 2 2 4" xfId="16052"/>
    <cellStyle name="Dziesiętny 5 2 2 4 2" xfId="16053"/>
    <cellStyle name="Dziesiętny 5 2 2 4 2 2" xfId="16054"/>
    <cellStyle name="Dziesiętny 5 2 2 4 2 2 2" xfId="16055"/>
    <cellStyle name="Dziesiętny 5 2 2 4 2 2 3" xfId="16056"/>
    <cellStyle name="Dziesiętny 5 2 2 4 2 3" xfId="16057"/>
    <cellStyle name="Dziesiętny 5 2 2 4 2 4" xfId="16058"/>
    <cellStyle name="Dziesiętny 5 2 2 4 3" xfId="16059"/>
    <cellStyle name="Dziesiętny 5 2 2 4 3 2" xfId="16060"/>
    <cellStyle name="Dziesiętny 5 2 2 4 3 2 2" xfId="16061"/>
    <cellStyle name="Dziesiętny 5 2 2 4 3 2 3" xfId="16062"/>
    <cellStyle name="Dziesiętny 5 2 2 4 3 3" xfId="16063"/>
    <cellStyle name="Dziesiętny 5 2 2 4 3 4" xfId="16064"/>
    <cellStyle name="Dziesiętny 5 2 2 4 4" xfId="16065"/>
    <cellStyle name="Dziesiętny 5 2 2 4 4 2" xfId="16066"/>
    <cellStyle name="Dziesiętny 5 2 2 4 4 2 2" xfId="16067"/>
    <cellStyle name="Dziesiętny 5 2 2 4 4 2 3" xfId="16068"/>
    <cellStyle name="Dziesiętny 5 2 2 4 4 3" xfId="16069"/>
    <cellStyle name="Dziesiętny 5 2 2 4 4 4" xfId="16070"/>
    <cellStyle name="Dziesiętny 5 2 2 4 5" xfId="16071"/>
    <cellStyle name="Dziesiętny 5 2 2 4 5 2" xfId="16072"/>
    <cellStyle name="Dziesiętny 5 2 2 4 5 3" xfId="16073"/>
    <cellStyle name="Dziesiętny 5 2 2 4 6" xfId="16074"/>
    <cellStyle name="Dziesiętny 5 2 2 4 7" xfId="16075"/>
    <cellStyle name="Dziesiętny 5 2 2 5" xfId="16076"/>
    <cellStyle name="Dziesiętny 5 2 2 5 2" xfId="16077"/>
    <cellStyle name="Dziesiętny 5 2 2 5 2 2" xfId="16078"/>
    <cellStyle name="Dziesiętny 5 2 2 5 2 2 2" xfId="16079"/>
    <cellStyle name="Dziesiętny 5 2 2 5 2 2 3" xfId="16080"/>
    <cellStyle name="Dziesiętny 5 2 2 5 2 3" xfId="16081"/>
    <cellStyle name="Dziesiętny 5 2 2 5 2 4" xfId="16082"/>
    <cellStyle name="Dziesiętny 5 2 2 5 3" xfId="16083"/>
    <cellStyle name="Dziesiętny 5 2 2 5 3 2" xfId="16084"/>
    <cellStyle name="Dziesiętny 5 2 2 5 3 3" xfId="16085"/>
    <cellStyle name="Dziesiętny 5 2 2 5 4" xfId="16086"/>
    <cellStyle name="Dziesiętny 5 2 2 5 5" xfId="16087"/>
    <cellStyle name="Dziesiętny 5 2 2 6" xfId="16088"/>
    <cellStyle name="Dziesiętny 5 2 2 6 2" xfId="16089"/>
    <cellStyle name="Dziesiętny 5 2 2 6 2 2" xfId="16090"/>
    <cellStyle name="Dziesiętny 5 2 2 6 2 3" xfId="16091"/>
    <cellStyle name="Dziesiętny 5 2 2 6 3" xfId="16092"/>
    <cellStyle name="Dziesiętny 5 2 2 6 4" xfId="16093"/>
    <cellStyle name="Dziesiętny 5 2 2 7" xfId="16094"/>
    <cellStyle name="Dziesiętny 5 2 2 7 2" xfId="16095"/>
    <cellStyle name="Dziesiętny 5 2 2 7 2 2" xfId="16096"/>
    <cellStyle name="Dziesiętny 5 2 2 7 2 3" xfId="16097"/>
    <cellStyle name="Dziesiętny 5 2 2 7 3" xfId="16098"/>
    <cellStyle name="Dziesiętny 5 2 2 7 4" xfId="16099"/>
    <cellStyle name="Dziesiętny 5 2 2 8" xfId="16100"/>
    <cellStyle name="Dziesiętny 5 2 2 8 2" xfId="16101"/>
    <cellStyle name="Dziesiętny 5 2 2 8 2 2" xfId="16102"/>
    <cellStyle name="Dziesiętny 5 2 2 8 2 3" xfId="16103"/>
    <cellStyle name="Dziesiętny 5 2 2 8 3" xfId="16104"/>
    <cellStyle name="Dziesiętny 5 2 2 8 4" xfId="16105"/>
    <cellStyle name="Dziesiętny 5 2 2 9" xfId="16106"/>
    <cellStyle name="Dziesiętny 5 2 2 9 2" xfId="16107"/>
    <cellStyle name="Dziesiętny 5 2 2 9 3" xfId="16108"/>
    <cellStyle name="Dziesiętny 5 2 3" xfId="16109"/>
    <cellStyle name="Dziesiętny 5 2 4" xfId="16110"/>
    <cellStyle name="Dziesiętny 5 2 4 2" xfId="16111"/>
    <cellStyle name="Dziesiętny 5 2 4 2 2" xfId="16112"/>
    <cellStyle name="Dziesiętny 5 2 4 2 2 2" xfId="16113"/>
    <cellStyle name="Dziesiętny 5 2 4 2 2 3" xfId="16114"/>
    <cellStyle name="Dziesiętny 5 2 4 2 3" xfId="16115"/>
    <cellStyle name="Dziesiętny 5 2 4 2 4" xfId="16116"/>
    <cellStyle name="Dziesiętny 5 2 4 3" xfId="16117"/>
    <cellStyle name="Dziesiętny 5 2 4 3 2" xfId="16118"/>
    <cellStyle name="Dziesiętny 5 2 4 3 2 2" xfId="16119"/>
    <cellStyle name="Dziesiętny 5 2 4 3 2 3" xfId="16120"/>
    <cellStyle name="Dziesiętny 5 2 4 3 3" xfId="16121"/>
    <cellStyle name="Dziesiętny 5 2 4 3 4" xfId="16122"/>
    <cellStyle name="Dziesiętny 5 2 4 4" xfId="16123"/>
    <cellStyle name="Dziesiętny 5 2 4 4 2" xfId="16124"/>
    <cellStyle name="Dziesiętny 5 2 4 4 2 2" xfId="16125"/>
    <cellStyle name="Dziesiętny 5 2 4 4 2 3" xfId="16126"/>
    <cellStyle name="Dziesiętny 5 2 4 4 3" xfId="16127"/>
    <cellStyle name="Dziesiętny 5 2 4 4 4" xfId="16128"/>
    <cellStyle name="Dziesiętny 5 2 4 5" xfId="16129"/>
    <cellStyle name="Dziesiętny 5 2 4 5 2" xfId="16130"/>
    <cellStyle name="Dziesiętny 5 2 4 5 3" xfId="16131"/>
    <cellStyle name="Dziesiętny 5 2 4 6" xfId="16132"/>
    <cellStyle name="Dziesiętny 5 2 4 7" xfId="16133"/>
    <cellStyle name="Dziesiętny 5 2 5" xfId="16134"/>
    <cellStyle name="Dziesiętny 5 2 5 2" xfId="16135"/>
    <cellStyle name="Dziesiętny 5 2 5 2 2" xfId="16136"/>
    <cellStyle name="Dziesiętny 5 2 5 2 2 2" xfId="16137"/>
    <cellStyle name="Dziesiętny 5 2 5 2 2 3" xfId="16138"/>
    <cellStyle name="Dziesiętny 5 2 5 2 3" xfId="16139"/>
    <cellStyle name="Dziesiętny 5 2 5 2 4" xfId="16140"/>
    <cellStyle name="Dziesiętny 5 2 5 3" xfId="16141"/>
    <cellStyle name="Dziesiętny 5 2 5 3 2" xfId="16142"/>
    <cellStyle name="Dziesiętny 5 2 5 3 2 2" xfId="16143"/>
    <cellStyle name="Dziesiętny 5 2 5 3 2 3" xfId="16144"/>
    <cellStyle name="Dziesiętny 5 2 5 3 3" xfId="16145"/>
    <cellStyle name="Dziesiętny 5 2 5 3 4" xfId="16146"/>
    <cellStyle name="Dziesiętny 5 2 5 4" xfId="16147"/>
    <cellStyle name="Dziesiętny 5 2 5 4 2" xfId="16148"/>
    <cellStyle name="Dziesiętny 5 2 5 4 2 2" xfId="16149"/>
    <cellStyle name="Dziesiętny 5 2 5 4 2 3" xfId="16150"/>
    <cellStyle name="Dziesiętny 5 2 5 4 3" xfId="16151"/>
    <cellStyle name="Dziesiętny 5 2 5 4 4" xfId="16152"/>
    <cellStyle name="Dziesiętny 5 2 5 5" xfId="16153"/>
    <cellStyle name="Dziesiętny 5 2 5 5 2" xfId="16154"/>
    <cellStyle name="Dziesiętny 5 2 5 5 3" xfId="16155"/>
    <cellStyle name="Dziesiętny 5 2 5 6" xfId="16156"/>
    <cellStyle name="Dziesiętny 5 2 5 7" xfId="16157"/>
    <cellStyle name="Dziesiętny 5 2 6" xfId="16158"/>
    <cellStyle name="Dziesiętny 5 2 6 2" xfId="16159"/>
    <cellStyle name="Dziesiętny 5 2 6 2 2" xfId="16160"/>
    <cellStyle name="Dziesiętny 5 2 6 2 2 2" xfId="16161"/>
    <cellStyle name="Dziesiętny 5 2 6 2 2 3" xfId="16162"/>
    <cellStyle name="Dziesiętny 5 2 6 2 3" xfId="16163"/>
    <cellStyle name="Dziesiętny 5 2 6 2 4" xfId="16164"/>
    <cellStyle name="Dziesiętny 5 2 6 3" xfId="16165"/>
    <cellStyle name="Dziesiętny 5 2 6 3 2" xfId="16166"/>
    <cellStyle name="Dziesiętny 5 2 6 3 3" xfId="16167"/>
    <cellStyle name="Dziesiętny 5 2 6 4" xfId="16168"/>
    <cellStyle name="Dziesiętny 5 2 6 5" xfId="16169"/>
    <cellStyle name="Dziesiętny 5 2 7" xfId="16170"/>
    <cellStyle name="Dziesiętny 5 2 7 2" xfId="16171"/>
    <cellStyle name="Dziesiętny 5 2 7 2 2" xfId="16172"/>
    <cellStyle name="Dziesiętny 5 2 7 2 3" xfId="16173"/>
    <cellStyle name="Dziesiętny 5 2 7 3" xfId="16174"/>
    <cellStyle name="Dziesiętny 5 2 7 4" xfId="16175"/>
    <cellStyle name="Dziesiętny 5 2 8" xfId="16176"/>
    <cellStyle name="Dziesiętny 5 2 8 2" xfId="16177"/>
    <cellStyle name="Dziesiętny 5 2 8 3" xfId="16178"/>
    <cellStyle name="Dziesiętny 5 2 9" xfId="16179"/>
    <cellStyle name="Dziesiętny 5 3" xfId="16180"/>
    <cellStyle name="Dziesiętny 5 3 2" xfId="16181"/>
    <cellStyle name="Dziesiętny 5 3 2 2" xfId="16182"/>
    <cellStyle name="Dziesiętny 5 3 2 2 2" xfId="16183"/>
    <cellStyle name="Dziesiętny 5 3 2 2 2 2" xfId="16184"/>
    <cellStyle name="Dziesiętny 5 3 2 2 2 2 2" xfId="16185"/>
    <cellStyle name="Dziesiętny 5 3 2 2 2 2 3" xfId="16186"/>
    <cellStyle name="Dziesiętny 5 3 2 2 2 3" xfId="16187"/>
    <cellStyle name="Dziesiętny 5 3 2 2 2 4" xfId="16188"/>
    <cellStyle name="Dziesiętny 5 3 2 2 3" xfId="16189"/>
    <cellStyle name="Dziesiętny 5 3 2 2 3 2" xfId="16190"/>
    <cellStyle name="Dziesiętny 5 3 2 2 3 2 2" xfId="16191"/>
    <cellStyle name="Dziesiętny 5 3 2 2 3 2 3" xfId="16192"/>
    <cellStyle name="Dziesiętny 5 3 2 2 3 3" xfId="16193"/>
    <cellStyle name="Dziesiętny 5 3 2 2 3 4" xfId="16194"/>
    <cellStyle name="Dziesiętny 5 3 2 2 4" xfId="16195"/>
    <cellStyle name="Dziesiętny 5 3 2 2 4 2" xfId="16196"/>
    <cellStyle name="Dziesiętny 5 3 2 2 4 2 2" xfId="16197"/>
    <cellStyle name="Dziesiętny 5 3 2 2 4 2 3" xfId="16198"/>
    <cellStyle name="Dziesiętny 5 3 2 2 4 3" xfId="16199"/>
    <cellStyle name="Dziesiętny 5 3 2 2 4 4" xfId="16200"/>
    <cellStyle name="Dziesiętny 5 3 2 2 5" xfId="16201"/>
    <cellStyle name="Dziesiętny 5 3 2 2 5 2" xfId="16202"/>
    <cellStyle name="Dziesiętny 5 3 2 2 5 3" xfId="16203"/>
    <cellStyle name="Dziesiętny 5 3 2 2 6" xfId="16204"/>
    <cellStyle name="Dziesiętny 5 3 2 2 7" xfId="16205"/>
    <cellStyle name="Dziesiętny 5 3 2 3" xfId="16206"/>
    <cellStyle name="Dziesiętny 5 3 2 3 2" xfId="16207"/>
    <cellStyle name="Dziesiętny 5 3 2 3 2 2" xfId="16208"/>
    <cellStyle name="Dziesiętny 5 3 2 3 2 2 2" xfId="16209"/>
    <cellStyle name="Dziesiętny 5 3 2 3 2 2 3" xfId="16210"/>
    <cellStyle name="Dziesiętny 5 3 2 3 2 3" xfId="16211"/>
    <cellStyle name="Dziesiętny 5 3 2 3 2 4" xfId="16212"/>
    <cellStyle name="Dziesiętny 5 3 2 3 3" xfId="16213"/>
    <cellStyle name="Dziesiętny 5 3 2 3 3 2" xfId="16214"/>
    <cellStyle name="Dziesiętny 5 3 2 3 3 2 2" xfId="16215"/>
    <cellStyle name="Dziesiętny 5 3 2 3 3 2 3" xfId="16216"/>
    <cellStyle name="Dziesiętny 5 3 2 3 3 3" xfId="16217"/>
    <cellStyle name="Dziesiętny 5 3 2 3 3 4" xfId="16218"/>
    <cellStyle name="Dziesiętny 5 3 2 3 4" xfId="16219"/>
    <cellStyle name="Dziesiętny 5 3 2 3 4 2" xfId="16220"/>
    <cellStyle name="Dziesiętny 5 3 2 3 4 2 2" xfId="16221"/>
    <cellStyle name="Dziesiętny 5 3 2 3 4 2 3" xfId="16222"/>
    <cellStyle name="Dziesiętny 5 3 2 3 4 3" xfId="16223"/>
    <cellStyle name="Dziesiętny 5 3 2 3 4 4" xfId="16224"/>
    <cellStyle name="Dziesiętny 5 3 2 3 5" xfId="16225"/>
    <cellStyle name="Dziesiętny 5 3 2 3 5 2" xfId="16226"/>
    <cellStyle name="Dziesiętny 5 3 2 3 5 3" xfId="16227"/>
    <cellStyle name="Dziesiętny 5 3 2 3 6" xfId="16228"/>
    <cellStyle name="Dziesiętny 5 3 2 3 7" xfId="16229"/>
    <cellStyle name="Dziesiętny 5 3 2 4" xfId="16230"/>
    <cellStyle name="Dziesiętny 5 3 2 4 2" xfId="16231"/>
    <cellStyle name="Dziesiętny 5 3 2 4 2 2" xfId="16232"/>
    <cellStyle name="Dziesiętny 5 3 2 4 2 2 2" xfId="16233"/>
    <cellStyle name="Dziesiętny 5 3 2 4 2 2 3" xfId="16234"/>
    <cellStyle name="Dziesiętny 5 3 2 4 2 3" xfId="16235"/>
    <cellStyle name="Dziesiętny 5 3 2 4 2 4" xfId="16236"/>
    <cellStyle name="Dziesiętny 5 3 2 4 3" xfId="16237"/>
    <cellStyle name="Dziesiętny 5 3 2 4 3 2" xfId="16238"/>
    <cellStyle name="Dziesiętny 5 3 2 4 3 3" xfId="16239"/>
    <cellStyle name="Dziesiętny 5 3 2 4 4" xfId="16240"/>
    <cellStyle name="Dziesiętny 5 3 2 4 5" xfId="16241"/>
    <cellStyle name="Dziesiętny 5 3 2 5" xfId="16242"/>
    <cellStyle name="Dziesiętny 5 3 2 6" xfId="16243"/>
    <cellStyle name="Dziesiętny 5 3 2 6 2" xfId="16244"/>
    <cellStyle name="Dziesiętny 5 3 2 6 2 2" xfId="16245"/>
    <cellStyle name="Dziesiętny 5 3 2 6 2 3" xfId="16246"/>
    <cellStyle name="Dziesiętny 5 3 2 6 3" xfId="16247"/>
    <cellStyle name="Dziesiętny 5 3 2 6 4" xfId="16248"/>
    <cellStyle name="Dziesiętny 5 3 2 7" xfId="16249"/>
    <cellStyle name="Dziesiętny 5 3 2 7 2" xfId="16250"/>
    <cellStyle name="Dziesiętny 5 3 2 7 3" xfId="16251"/>
    <cellStyle name="Dziesiętny 5 3 2 8" xfId="16252"/>
    <cellStyle name="Dziesiętny 5 3 2 9" xfId="16253"/>
    <cellStyle name="Dziesiętny 5 3 3" xfId="16254"/>
    <cellStyle name="Dziesiętny 5 3 3 2" xfId="16255"/>
    <cellStyle name="Dziesiętny 5 3 3 2 2" xfId="16256"/>
    <cellStyle name="Dziesiętny 5 3 3 2 2 2" xfId="16257"/>
    <cellStyle name="Dziesiętny 5 3 3 2 2 2 2" xfId="16258"/>
    <cellStyle name="Dziesiętny 5 3 3 2 2 2 3" xfId="16259"/>
    <cellStyle name="Dziesiętny 5 3 3 2 2 3" xfId="16260"/>
    <cellStyle name="Dziesiętny 5 3 3 2 2 4" xfId="16261"/>
    <cellStyle name="Dziesiętny 5 3 3 2 3" xfId="16262"/>
    <cellStyle name="Dziesiętny 5 3 3 2 3 2" xfId="16263"/>
    <cellStyle name="Dziesiętny 5 3 3 2 3 2 2" xfId="16264"/>
    <cellStyle name="Dziesiętny 5 3 3 2 3 2 3" xfId="16265"/>
    <cellStyle name="Dziesiętny 5 3 3 2 3 3" xfId="16266"/>
    <cellStyle name="Dziesiętny 5 3 3 2 3 4" xfId="16267"/>
    <cellStyle name="Dziesiętny 5 3 3 2 4" xfId="16268"/>
    <cellStyle name="Dziesiętny 5 3 3 2 4 2" xfId="16269"/>
    <cellStyle name="Dziesiętny 5 3 3 2 4 2 2" xfId="16270"/>
    <cellStyle name="Dziesiętny 5 3 3 2 4 2 3" xfId="16271"/>
    <cellStyle name="Dziesiętny 5 3 3 2 4 3" xfId="16272"/>
    <cellStyle name="Dziesiętny 5 3 3 2 4 4" xfId="16273"/>
    <cellStyle name="Dziesiętny 5 3 3 2 5" xfId="16274"/>
    <cellStyle name="Dziesiętny 5 3 3 2 5 2" xfId="16275"/>
    <cellStyle name="Dziesiętny 5 3 3 2 5 3" xfId="16276"/>
    <cellStyle name="Dziesiętny 5 3 3 2 6" xfId="16277"/>
    <cellStyle name="Dziesiętny 5 3 3 2 7" xfId="16278"/>
    <cellStyle name="Dziesiętny 5 3 3 3" xfId="16279"/>
    <cellStyle name="Dziesiętny 5 3 3 3 2" xfId="16280"/>
    <cellStyle name="Dziesiętny 5 3 3 3 2 2" xfId="16281"/>
    <cellStyle name="Dziesiętny 5 3 3 3 2 2 2" xfId="16282"/>
    <cellStyle name="Dziesiętny 5 3 3 3 2 2 3" xfId="16283"/>
    <cellStyle name="Dziesiętny 5 3 3 3 2 3" xfId="16284"/>
    <cellStyle name="Dziesiętny 5 3 3 3 2 4" xfId="16285"/>
    <cellStyle name="Dziesiętny 5 3 3 3 3" xfId="16286"/>
    <cellStyle name="Dziesiętny 5 3 3 3 3 2" xfId="16287"/>
    <cellStyle name="Dziesiętny 5 3 3 3 3 2 2" xfId="16288"/>
    <cellStyle name="Dziesiętny 5 3 3 3 3 2 3" xfId="16289"/>
    <cellStyle name="Dziesiętny 5 3 3 3 3 3" xfId="16290"/>
    <cellStyle name="Dziesiętny 5 3 3 3 3 4" xfId="16291"/>
    <cellStyle name="Dziesiętny 5 3 3 3 4" xfId="16292"/>
    <cellStyle name="Dziesiętny 5 3 3 3 4 2" xfId="16293"/>
    <cellStyle name="Dziesiętny 5 3 3 3 4 2 2" xfId="16294"/>
    <cellStyle name="Dziesiętny 5 3 3 3 4 2 3" xfId="16295"/>
    <cellStyle name="Dziesiętny 5 3 3 3 4 3" xfId="16296"/>
    <cellStyle name="Dziesiętny 5 3 3 3 4 4" xfId="16297"/>
    <cellStyle name="Dziesiętny 5 3 3 3 5" xfId="16298"/>
    <cellStyle name="Dziesiętny 5 3 3 3 5 2" xfId="16299"/>
    <cellStyle name="Dziesiętny 5 3 3 3 5 3" xfId="16300"/>
    <cellStyle name="Dziesiętny 5 3 3 3 6" xfId="16301"/>
    <cellStyle name="Dziesiętny 5 3 3 3 7" xfId="16302"/>
    <cellStyle name="Dziesiętny 5 3 3 4" xfId="16303"/>
    <cellStyle name="Dziesiętny 5 3 3 4 2" xfId="16304"/>
    <cellStyle name="Dziesiętny 5 3 3 4 2 2" xfId="16305"/>
    <cellStyle name="Dziesiętny 5 3 3 4 2 3" xfId="16306"/>
    <cellStyle name="Dziesiętny 5 3 3 4 3" xfId="16307"/>
    <cellStyle name="Dziesiętny 5 3 3 4 4" xfId="16308"/>
    <cellStyle name="Dziesiętny 5 3 3 5" xfId="16309"/>
    <cellStyle name="Dziesiętny 5 3 3 5 2" xfId="16310"/>
    <cellStyle name="Dziesiętny 5 3 3 5 2 2" xfId="16311"/>
    <cellStyle name="Dziesiętny 5 3 3 5 2 3" xfId="16312"/>
    <cellStyle name="Dziesiętny 5 3 3 5 3" xfId="16313"/>
    <cellStyle name="Dziesiętny 5 3 3 5 4" xfId="16314"/>
    <cellStyle name="Dziesiętny 5 3 3 6" xfId="16315"/>
    <cellStyle name="Dziesiętny 5 3 3 6 2" xfId="16316"/>
    <cellStyle name="Dziesiętny 5 3 3 6 2 2" xfId="16317"/>
    <cellStyle name="Dziesiętny 5 3 3 6 2 3" xfId="16318"/>
    <cellStyle name="Dziesiętny 5 3 3 6 3" xfId="16319"/>
    <cellStyle name="Dziesiętny 5 3 3 6 4" xfId="16320"/>
    <cellStyle name="Dziesiętny 5 3 3 7" xfId="16321"/>
    <cellStyle name="Dziesiętny 5 3 3 7 2" xfId="16322"/>
    <cellStyle name="Dziesiętny 5 3 3 7 3" xfId="16323"/>
    <cellStyle name="Dziesiętny 5 3 3 8" xfId="16324"/>
    <cellStyle name="Dziesiętny 5 3 3 9" xfId="16325"/>
    <cellStyle name="Dziesiętny 5 3 4" xfId="16326"/>
    <cellStyle name="Dziesiętny 5 3 4 2" xfId="16327"/>
    <cellStyle name="Dziesiętny 5 3 4 2 2" xfId="16328"/>
    <cellStyle name="Dziesiętny 5 3 4 2 3" xfId="16329"/>
    <cellStyle name="Dziesiętny 5 3 4 3" xfId="16330"/>
    <cellStyle name="Dziesiętny 5 3 4 4" xfId="16331"/>
    <cellStyle name="Dziesiętny 5 3 5" xfId="16332"/>
    <cellStyle name="Dziesiętny 5 3 5 2" xfId="16333"/>
    <cellStyle name="Dziesiętny 5 3 5 2 2" xfId="16334"/>
    <cellStyle name="Dziesiętny 5 3 5 2 3" xfId="16335"/>
    <cellStyle name="Dziesiętny 5 3 5 3" xfId="16336"/>
    <cellStyle name="Dziesiętny 5 3 5 4" xfId="16337"/>
    <cellStyle name="Dziesiętny 5 4" xfId="16338"/>
    <cellStyle name="Dziesiętny 5 4 2" xfId="16339"/>
    <cellStyle name="Dziesiętny 5 4 2 2" xfId="16340"/>
    <cellStyle name="Dziesiętny 5 4 2 3" xfId="16341"/>
    <cellStyle name="Dziesiętny 5 4 2 3 2" xfId="16342"/>
    <cellStyle name="Dziesiętny 5 4 2 3 2 2" xfId="16343"/>
    <cellStyle name="Dziesiętny 5 4 2 3 2 3" xfId="16344"/>
    <cellStyle name="Dziesiętny 5 4 2 3 3" xfId="16345"/>
    <cellStyle name="Dziesiętny 5 4 2 3 4" xfId="16346"/>
    <cellStyle name="Dziesiętny 5 4 2 4" xfId="16347"/>
    <cellStyle name="Dziesiętny 5 4 2 4 2" xfId="16348"/>
    <cellStyle name="Dziesiętny 5 4 2 4 2 2" xfId="16349"/>
    <cellStyle name="Dziesiętny 5 4 2 4 2 3" xfId="16350"/>
    <cellStyle name="Dziesiętny 5 4 2 4 3" xfId="16351"/>
    <cellStyle name="Dziesiętny 5 4 2 4 4" xfId="16352"/>
    <cellStyle name="Dziesiętny 5 4 3" xfId="16353"/>
    <cellStyle name="Dziesiętny 5 4 3 2" xfId="16354"/>
    <cellStyle name="Dziesiętny 5 4 3 2 2" xfId="16355"/>
    <cellStyle name="Dziesiętny 5 4 3 2 2 2" xfId="16356"/>
    <cellStyle name="Dziesiętny 5 4 3 2 2 3" xfId="16357"/>
    <cellStyle name="Dziesiętny 5 4 3 2 3" xfId="16358"/>
    <cellStyle name="Dziesiętny 5 4 3 2 4" xfId="16359"/>
    <cellStyle name="Dziesiętny 5 4 3 3" xfId="16360"/>
    <cellStyle name="Dziesiętny 5 4 3 3 2" xfId="16361"/>
    <cellStyle name="Dziesiętny 5 4 3 3 2 2" xfId="16362"/>
    <cellStyle name="Dziesiętny 5 4 3 3 2 3" xfId="16363"/>
    <cellStyle name="Dziesiętny 5 4 3 3 3" xfId="16364"/>
    <cellStyle name="Dziesiętny 5 4 3 3 4" xfId="16365"/>
    <cellStyle name="Dziesiętny 5 4 3 4" xfId="16366"/>
    <cellStyle name="Dziesiętny 5 4 3 4 2" xfId="16367"/>
    <cellStyle name="Dziesiętny 5 4 3 4 2 2" xfId="16368"/>
    <cellStyle name="Dziesiętny 5 4 3 4 2 3" xfId="16369"/>
    <cellStyle name="Dziesiętny 5 4 3 4 3" xfId="16370"/>
    <cellStyle name="Dziesiętny 5 4 3 4 4" xfId="16371"/>
    <cellStyle name="Dziesiętny 5 4 3 5" xfId="16372"/>
    <cellStyle name="Dziesiętny 5 4 3 5 2" xfId="16373"/>
    <cellStyle name="Dziesiętny 5 4 3 5 3" xfId="16374"/>
    <cellStyle name="Dziesiętny 5 4 3 6" xfId="16375"/>
    <cellStyle name="Dziesiętny 5 4 3 7" xfId="16376"/>
    <cellStyle name="Dziesiętny 5 4 4" xfId="16377"/>
    <cellStyle name="Dziesiętny 5 4 4 2" xfId="16378"/>
    <cellStyle name="Dziesiętny 5 4 4 2 2" xfId="16379"/>
    <cellStyle name="Dziesiętny 5 4 4 2 2 2" xfId="16380"/>
    <cellStyle name="Dziesiętny 5 4 4 2 2 3" xfId="16381"/>
    <cellStyle name="Dziesiętny 5 4 4 2 3" xfId="16382"/>
    <cellStyle name="Dziesiętny 5 4 4 2 4" xfId="16383"/>
    <cellStyle name="Dziesiętny 5 4 4 3" xfId="16384"/>
    <cellStyle name="Dziesiętny 5 4 4 3 2" xfId="16385"/>
    <cellStyle name="Dziesiętny 5 4 4 3 2 2" xfId="16386"/>
    <cellStyle name="Dziesiętny 5 4 4 3 2 3" xfId="16387"/>
    <cellStyle name="Dziesiętny 5 4 4 3 3" xfId="16388"/>
    <cellStyle name="Dziesiętny 5 4 4 3 4" xfId="16389"/>
    <cellStyle name="Dziesiętny 5 4 4 4" xfId="16390"/>
    <cellStyle name="Dziesiętny 5 4 4 4 2" xfId="16391"/>
    <cellStyle name="Dziesiętny 5 4 4 4 2 2" xfId="16392"/>
    <cellStyle name="Dziesiętny 5 4 4 4 2 3" xfId="16393"/>
    <cellStyle name="Dziesiętny 5 4 4 4 3" xfId="16394"/>
    <cellStyle name="Dziesiętny 5 4 4 4 4" xfId="16395"/>
    <cellStyle name="Dziesiętny 5 4 4 5" xfId="16396"/>
    <cellStyle name="Dziesiętny 5 4 4 5 2" xfId="16397"/>
    <cellStyle name="Dziesiętny 5 4 4 5 3" xfId="16398"/>
    <cellStyle name="Dziesiętny 5 4 4 6" xfId="16399"/>
    <cellStyle name="Dziesiętny 5 4 4 7" xfId="16400"/>
    <cellStyle name="Dziesiętny 5 4 5" xfId="16401"/>
    <cellStyle name="Dziesiętny 5 4 5 2" xfId="16402"/>
    <cellStyle name="Dziesiętny 5 4 5 2 2" xfId="16403"/>
    <cellStyle name="Dziesiętny 5 4 5 2 2 2" xfId="16404"/>
    <cellStyle name="Dziesiętny 5 4 5 2 2 3" xfId="16405"/>
    <cellStyle name="Dziesiętny 5 4 5 2 3" xfId="16406"/>
    <cellStyle name="Dziesiętny 5 4 5 2 4" xfId="16407"/>
    <cellStyle name="Dziesiętny 5 4 5 3" xfId="16408"/>
    <cellStyle name="Dziesiętny 5 4 5 3 2" xfId="16409"/>
    <cellStyle name="Dziesiętny 5 4 5 3 3" xfId="16410"/>
    <cellStyle name="Dziesiętny 5 4 5 4" xfId="16411"/>
    <cellStyle name="Dziesiętny 5 4 5 5" xfId="16412"/>
    <cellStyle name="Dziesiętny 5 4 6" xfId="16413"/>
    <cellStyle name="Dziesiętny 5 4 6 2" xfId="16414"/>
    <cellStyle name="Dziesiętny 5 4 6 2 2" xfId="16415"/>
    <cellStyle name="Dziesiętny 5 4 6 2 3" xfId="16416"/>
    <cellStyle name="Dziesiętny 5 4 6 3" xfId="16417"/>
    <cellStyle name="Dziesiętny 5 4 6 4" xfId="16418"/>
    <cellStyle name="Dziesiętny 5 4 7" xfId="16419"/>
    <cellStyle name="Dziesiętny 5 4 7 2" xfId="16420"/>
    <cellStyle name="Dziesiętny 5 4 7 3" xfId="16421"/>
    <cellStyle name="Dziesiętny 5 4 8" xfId="16422"/>
    <cellStyle name="Dziesiętny 5 4 9" xfId="16423"/>
    <cellStyle name="Dziesiętny 5 5" xfId="16424"/>
    <cellStyle name="Dziesiętny 5 5 10" xfId="16425"/>
    <cellStyle name="Dziesiętny 5 5 2" xfId="16426"/>
    <cellStyle name="Dziesiętny 5 5 2 2" xfId="16427"/>
    <cellStyle name="Dziesiętny 5 5 2 2 2" xfId="16428"/>
    <cellStyle name="Dziesiętny 5 5 2 2 2 2" xfId="16429"/>
    <cellStyle name="Dziesiętny 5 5 2 2 2 3" xfId="16430"/>
    <cellStyle name="Dziesiętny 5 5 2 2 3" xfId="16431"/>
    <cellStyle name="Dziesiętny 5 5 2 2 4" xfId="16432"/>
    <cellStyle name="Dziesiętny 5 5 2 3" xfId="16433"/>
    <cellStyle name="Dziesiętny 5 5 2 3 2" xfId="16434"/>
    <cellStyle name="Dziesiętny 5 5 2 3 2 2" xfId="16435"/>
    <cellStyle name="Dziesiętny 5 5 2 3 2 3" xfId="16436"/>
    <cellStyle name="Dziesiętny 5 5 2 3 3" xfId="16437"/>
    <cellStyle name="Dziesiętny 5 5 2 3 4" xfId="16438"/>
    <cellStyle name="Dziesiętny 5 5 2 4" xfId="16439"/>
    <cellStyle name="Dziesiętny 5 5 2 4 2" xfId="16440"/>
    <cellStyle name="Dziesiętny 5 5 2 4 2 2" xfId="16441"/>
    <cellStyle name="Dziesiętny 5 5 2 4 2 3" xfId="16442"/>
    <cellStyle name="Dziesiętny 5 5 2 4 3" xfId="16443"/>
    <cellStyle name="Dziesiętny 5 5 2 4 4" xfId="16444"/>
    <cellStyle name="Dziesiętny 5 5 2 5" xfId="16445"/>
    <cellStyle name="Dziesiętny 5 5 2 5 2" xfId="16446"/>
    <cellStyle name="Dziesiętny 5 5 2 5 3" xfId="16447"/>
    <cellStyle name="Dziesiętny 5 5 2 6" xfId="16448"/>
    <cellStyle name="Dziesiętny 5 5 2 7" xfId="16449"/>
    <cellStyle name="Dziesiętny 5 5 3" xfId="16450"/>
    <cellStyle name="Dziesiętny 5 5 3 2" xfId="16451"/>
    <cellStyle name="Dziesiętny 5 5 3 2 2" xfId="16452"/>
    <cellStyle name="Dziesiętny 5 5 3 2 2 2" xfId="16453"/>
    <cellStyle name="Dziesiętny 5 5 3 2 2 3" xfId="16454"/>
    <cellStyle name="Dziesiętny 5 5 3 2 3" xfId="16455"/>
    <cellStyle name="Dziesiętny 5 5 3 2 4" xfId="16456"/>
    <cellStyle name="Dziesiętny 5 5 3 3" xfId="16457"/>
    <cellStyle name="Dziesiętny 5 5 3 3 2" xfId="16458"/>
    <cellStyle name="Dziesiętny 5 5 3 3 2 2" xfId="16459"/>
    <cellStyle name="Dziesiętny 5 5 3 3 2 3" xfId="16460"/>
    <cellStyle name="Dziesiętny 5 5 3 3 3" xfId="16461"/>
    <cellStyle name="Dziesiętny 5 5 3 3 4" xfId="16462"/>
    <cellStyle name="Dziesiętny 5 5 3 4" xfId="16463"/>
    <cellStyle name="Dziesiętny 5 5 3 4 2" xfId="16464"/>
    <cellStyle name="Dziesiętny 5 5 3 4 2 2" xfId="16465"/>
    <cellStyle name="Dziesiętny 5 5 3 4 2 3" xfId="16466"/>
    <cellStyle name="Dziesiętny 5 5 3 4 3" xfId="16467"/>
    <cellStyle name="Dziesiętny 5 5 3 4 4" xfId="16468"/>
    <cellStyle name="Dziesiętny 5 5 3 5" xfId="16469"/>
    <cellStyle name="Dziesiętny 5 5 3 5 2" xfId="16470"/>
    <cellStyle name="Dziesiętny 5 5 3 5 3" xfId="16471"/>
    <cellStyle name="Dziesiętny 5 5 3 6" xfId="16472"/>
    <cellStyle name="Dziesiętny 5 5 3 7" xfId="16473"/>
    <cellStyle name="Dziesiętny 5 5 4" xfId="16474"/>
    <cellStyle name="Dziesiętny 5 5 4 2" xfId="16475"/>
    <cellStyle name="Dziesiętny 5 5 4 2 2" xfId="16476"/>
    <cellStyle name="Dziesiętny 5 5 4 2 2 2" xfId="16477"/>
    <cellStyle name="Dziesiętny 5 5 4 2 2 3" xfId="16478"/>
    <cellStyle name="Dziesiętny 5 5 4 2 3" xfId="16479"/>
    <cellStyle name="Dziesiętny 5 5 4 2 4" xfId="16480"/>
    <cellStyle name="Dziesiętny 5 5 4 3" xfId="16481"/>
    <cellStyle name="Dziesiętny 5 5 4 3 2" xfId="16482"/>
    <cellStyle name="Dziesiętny 5 5 4 3 3" xfId="16483"/>
    <cellStyle name="Dziesiętny 5 5 4 4" xfId="16484"/>
    <cellStyle name="Dziesiętny 5 5 4 5" xfId="16485"/>
    <cellStyle name="Dziesiętny 5 5 5" xfId="16486"/>
    <cellStyle name="Dziesiętny 5 5 5 2" xfId="16487"/>
    <cellStyle name="Dziesiętny 5 5 5 2 2" xfId="16488"/>
    <cellStyle name="Dziesiętny 5 5 5 2 3" xfId="16489"/>
    <cellStyle name="Dziesiętny 5 5 5 3" xfId="16490"/>
    <cellStyle name="Dziesiętny 5 5 5 4" xfId="16491"/>
    <cellStyle name="Dziesiętny 5 5 6" xfId="16492"/>
    <cellStyle name="Dziesiętny 5 5 6 2" xfId="16493"/>
    <cellStyle name="Dziesiętny 5 5 6 2 2" xfId="16494"/>
    <cellStyle name="Dziesiętny 5 5 6 2 3" xfId="16495"/>
    <cellStyle name="Dziesiętny 5 5 6 3" xfId="16496"/>
    <cellStyle name="Dziesiętny 5 5 6 4" xfId="16497"/>
    <cellStyle name="Dziesiętny 5 5 7" xfId="16498"/>
    <cellStyle name="Dziesiętny 5 5 7 2" xfId="16499"/>
    <cellStyle name="Dziesiętny 5 5 7 2 2" xfId="16500"/>
    <cellStyle name="Dziesiętny 5 5 7 2 3" xfId="16501"/>
    <cellStyle name="Dziesiętny 5 5 7 3" xfId="16502"/>
    <cellStyle name="Dziesiętny 5 5 7 4" xfId="16503"/>
    <cellStyle name="Dziesiętny 5 5 8" xfId="16504"/>
    <cellStyle name="Dziesiętny 5 5 8 2" xfId="16505"/>
    <cellStyle name="Dziesiętny 5 5 8 3" xfId="16506"/>
    <cellStyle name="Dziesiętny 5 5 9" xfId="16507"/>
    <cellStyle name="Dziesiętny 5 6" xfId="16508"/>
    <cellStyle name="Dziesiętny 5 6 2" xfId="16509"/>
    <cellStyle name="Dziesiętny 5 6 2 2" xfId="16510"/>
    <cellStyle name="Dziesiętny 5 6 2 2 2" xfId="16511"/>
    <cellStyle name="Dziesiętny 5 6 2 2 2 2" xfId="16512"/>
    <cellStyle name="Dziesiętny 5 6 2 2 2 3" xfId="16513"/>
    <cellStyle name="Dziesiętny 5 6 2 2 3" xfId="16514"/>
    <cellStyle name="Dziesiętny 5 6 2 2 4" xfId="16515"/>
    <cellStyle name="Dziesiętny 5 6 2 3" xfId="16516"/>
    <cellStyle name="Dziesiętny 5 6 2 3 2" xfId="16517"/>
    <cellStyle name="Dziesiętny 5 6 2 3 2 2" xfId="16518"/>
    <cellStyle name="Dziesiętny 5 6 2 3 2 3" xfId="16519"/>
    <cellStyle name="Dziesiętny 5 6 2 3 3" xfId="16520"/>
    <cellStyle name="Dziesiętny 5 6 2 3 4" xfId="16521"/>
    <cellStyle name="Dziesiętny 5 6 2 4" xfId="16522"/>
    <cellStyle name="Dziesiętny 5 6 2 4 2" xfId="16523"/>
    <cellStyle name="Dziesiętny 5 6 2 4 2 2" xfId="16524"/>
    <cellStyle name="Dziesiętny 5 6 2 4 2 3" xfId="16525"/>
    <cellStyle name="Dziesiętny 5 6 2 4 3" xfId="16526"/>
    <cellStyle name="Dziesiętny 5 6 2 4 4" xfId="16527"/>
    <cellStyle name="Dziesiętny 5 6 2 5" xfId="16528"/>
    <cellStyle name="Dziesiętny 5 6 2 5 2" xfId="16529"/>
    <cellStyle name="Dziesiętny 5 6 2 5 3" xfId="16530"/>
    <cellStyle name="Dziesiętny 5 6 2 6" xfId="16531"/>
    <cellStyle name="Dziesiętny 5 6 2 7" xfId="16532"/>
    <cellStyle name="Dziesiętny 5 6 3" xfId="16533"/>
    <cellStyle name="Dziesiętny 5 6 3 2" xfId="16534"/>
    <cellStyle name="Dziesiętny 5 6 3 2 2" xfId="16535"/>
    <cellStyle name="Dziesiętny 5 6 3 2 2 2" xfId="16536"/>
    <cellStyle name="Dziesiętny 5 6 3 2 2 3" xfId="16537"/>
    <cellStyle name="Dziesiętny 5 6 3 2 3" xfId="16538"/>
    <cellStyle name="Dziesiętny 5 6 3 2 4" xfId="16539"/>
    <cellStyle name="Dziesiętny 5 6 3 3" xfId="16540"/>
    <cellStyle name="Dziesiętny 5 6 3 3 2" xfId="16541"/>
    <cellStyle name="Dziesiętny 5 6 3 3 2 2" xfId="16542"/>
    <cellStyle name="Dziesiętny 5 6 3 3 2 3" xfId="16543"/>
    <cellStyle name="Dziesiętny 5 6 3 3 3" xfId="16544"/>
    <cellStyle name="Dziesiętny 5 6 3 3 4" xfId="16545"/>
    <cellStyle name="Dziesiętny 5 6 3 4" xfId="16546"/>
    <cellStyle name="Dziesiętny 5 6 3 4 2" xfId="16547"/>
    <cellStyle name="Dziesiętny 5 6 3 4 2 2" xfId="16548"/>
    <cellStyle name="Dziesiętny 5 6 3 4 2 3" xfId="16549"/>
    <cellStyle name="Dziesiętny 5 6 3 4 3" xfId="16550"/>
    <cellStyle name="Dziesiętny 5 6 3 4 4" xfId="16551"/>
    <cellStyle name="Dziesiętny 5 6 3 5" xfId="16552"/>
    <cellStyle name="Dziesiętny 5 6 3 5 2" xfId="16553"/>
    <cellStyle name="Dziesiętny 5 6 3 5 3" xfId="16554"/>
    <cellStyle name="Dziesiętny 5 6 3 6" xfId="16555"/>
    <cellStyle name="Dziesiętny 5 6 3 7" xfId="16556"/>
    <cellStyle name="Dziesiętny 5 6 4" xfId="16557"/>
    <cellStyle name="Dziesiętny 5 6 4 2" xfId="16558"/>
    <cellStyle name="Dziesiętny 5 6 4 2 2" xfId="16559"/>
    <cellStyle name="Dziesiętny 5 6 4 2 3" xfId="16560"/>
    <cellStyle name="Dziesiętny 5 6 4 3" xfId="16561"/>
    <cellStyle name="Dziesiętny 5 6 4 4" xfId="16562"/>
    <cellStyle name="Dziesiętny 5 6 5" xfId="16563"/>
    <cellStyle name="Dziesiętny 5 6 5 2" xfId="16564"/>
    <cellStyle name="Dziesiętny 5 6 5 2 2" xfId="16565"/>
    <cellStyle name="Dziesiętny 5 6 5 2 3" xfId="16566"/>
    <cellStyle name="Dziesiętny 5 6 5 3" xfId="16567"/>
    <cellStyle name="Dziesiętny 5 6 5 4" xfId="16568"/>
    <cellStyle name="Dziesiętny 5 6 6" xfId="16569"/>
    <cellStyle name="Dziesiętny 5 6 6 2" xfId="16570"/>
    <cellStyle name="Dziesiętny 5 6 6 2 2" xfId="16571"/>
    <cellStyle name="Dziesiętny 5 6 6 2 3" xfId="16572"/>
    <cellStyle name="Dziesiętny 5 6 6 3" xfId="16573"/>
    <cellStyle name="Dziesiętny 5 6 6 4" xfId="16574"/>
    <cellStyle name="Dziesiętny 5 6 7" xfId="16575"/>
    <cellStyle name="Dziesiętny 5 6 7 2" xfId="16576"/>
    <cellStyle name="Dziesiętny 5 6 7 3" xfId="16577"/>
    <cellStyle name="Dziesiętny 5 6 8" xfId="16578"/>
    <cellStyle name="Dziesiętny 5 6 9" xfId="16579"/>
    <cellStyle name="Dziesiętny 5 7" xfId="16580"/>
    <cellStyle name="Dziesiętny 5 7 2" xfId="16581"/>
    <cellStyle name="Dziesiętny 5 7 2 2" xfId="16582"/>
    <cellStyle name="Dziesiętny 5 7 2 2 2" xfId="16583"/>
    <cellStyle name="Dziesiętny 5 7 2 2 2 2" xfId="16584"/>
    <cellStyle name="Dziesiętny 5 7 2 2 2 3" xfId="16585"/>
    <cellStyle name="Dziesiętny 5 7 2 2 3" xfId="16586"/>
    <cellStyle name="Dziesiętny 5 7 2 2 4" xfId="16587"/>
    <cellStyle name="Dziesiętny 5 7 2 3" xfId="16588"/>
    <cellStyle name="Dziesiętny 5 7 2 3 2" xfId="16589"/>
    <cellStyle name="Dziesiętny 5 7 2 3 2 2" xfId="16590"/>
    <cellStyle name="Dziesiętny 5 7 2 3 2 3" xfId="16591"/>
    <cellStyle name="Dziesiętny 5 7 2 3 3" xfId="16592"/>
    <cellStyle name="Dziesiętny 5 7 2 3 4" xfId="16593"/>
    <cellStyle name="Dziesiętny 5 7 2 4" xfId="16594"/>
    <cellStyle name="Dziesiętny 5 7 2 4 2" xfId="16595"/>
    <cellStyle name="Dziesiętny 5 7 2 4 2 2" xfId="16596"/>
    <cellStyle name="Dziesiętny 5 7 2 4 2 3" xfId="16597"/>
    <cellStyle name="Dziesiętny 5 7 2 4 3" xfId="16598"/>
    <cellStyle name="Dziesiętny 5 7 2 4 4" xfId="16599"/>
    <cellStyle name="Dziesiętny 5 7 2 5" xfId="16600"/>
    <cellStyle name="Dziesiętny 5 7 2 5 2" xfId="16601"/>
    <cellStyle name="Dziesiętny 5 7 2 5 3" xfId="16602"/>
    <cellStyle name="Dziesiętny 5 7 2 6" xfId="16603"/>
    <cellStyle name="Dziesiętny 5 7 2 7" xfId="16604"/>
    <cellStyle name="Dziesiętny 5 7 3" xfId="16605"/>
    <cellStyle name="Dziesiętny 5 7 3 2" xfId="16606"/>
    <cellStyle name="Dziesiętny 5 7 3 2 2" xfId="16607"/>
    <cellStyle name="Dziesiętny 5 7 3 2 2 2" xfId="16608"/>
    <cellStyle name="Dziesiętny 5 7 3 2 2 3" xfId="16609"/>
    <cellStyle name="Dziesiętny 5 7 3 2 3" xfId="16610"/>
    <cellStyle name="Dziesiętny 5 7 3 2 4" xfId="16611"/>
    <cellStyle name="Dziesiętny 5 7 3 3" xfId="16612"/>
    <cellStyle name="Dziesiętny 5 7 3 3 2" xfId="16613"/>
    <cellStyle name="Dziesiętny 5 7 3 3 2 2" xfId="16614"/>
    <cellStyle name="Dziesiętny 5 7 3 3 2 3" xfId="16615"/>
    <cellStyle name="Dziesiętny 5 7 3 3 3" xfId="16616"/>
    <cellStyle name="Dziesiętny 5 7 3 3 4" xfId="16617"/>
    <cellStyle name="Dziesiętny 5 7 3 4" xfId="16618"/>
    <cellStyle name="Dziesiętny 5 7 3 4 2" xfId="16619"/>
    <cellStyle name="Dziesiętny 5 7 3 4 2 2" xfId="16620"/>
    <cellStyle name="Dziesiętny 5 7 3 4 2 3" xfId="16621"/>
    <cellStyle name="Dziesiętny 5 7 3 4 3" xfId="16622"/>
    <cellStyle name="Dziesiętny 5 7 3 4 4" xfId="16623"/>
    <cellStyle name="Dziesiętny 5 7 3 5" xfId="16624"/>
    <cellStyle name="Dziesiętny 5 7 3 5 2" xfId="16625"/>
    <cellStyle name="Dziesiętny 5 7 3 5 3" xfId="16626"/>
    <cellStyle name="Dziesiętny 5 7 3 6" xfId="16627"/>
    <cellStyle name="Dziesiętny 5 7 3 7" xfId="16628"/>
    <cellStyle name="Dziesiętny 5 7 4" xfId="16629"/>
    <cellStyle name="Dziesiętny 5 7 4 2" xfId="16630"/>
    <cellStyle name="Dziesiętny 5 7 4 2 2" xfId="16631"/>
    <cellStyle name="Dziesiętny 5 7 4 2 3" xfId="16632"/>
    <cellStyle name="Dziesiętny 5 7 4 3" xfId="16633"/>
    <cellStyle name="Dziesiętny 5 7 4 4" xfId="16634"/>
    <cellStyle name="Dziesiętny 5 7 5" xfId="16635"/>
    <cellStyle name="Dziesiętny 5 7 5 2" xfId="16636"/>
    <cellStyle name="Dziesiętny 5 7 5 2 2" xfId="16637"/>
    <cellStyle name="Dziesiętny 5 7 5 2 3" xfId="16638"/>
    <cellStyle name="Dziesiętny 5 7 5 3" xfId="16639"/>
    <cellStyle name="Dziesiętny 5 7 5 4" xfId="16640"/>
    <cellStyle name="Dziesiętny 5 7 6" xfId="16641"/>
    <cellStyle name="Dziesiętny 5 7 6 2" xfId="16642"/>
    <cellStyle name="Dziesiętny 5 7 6 2 2" xfId="16643"/>
    <cellStyle name="Dziesiętny 5 7 6 2 3" xfId="16644"/>
    <cellStyle name="Dziesiętny 5 7 6 3" xfId="16645"/>
    <cellStyle name="Dziesiętny 5 7 6 4" xfId="16646"/>
    <cellStyle name="Dziesiętny 5 7 7" xfId="16647"/>
    <cellStyle name="Dziesiętny 5 7 7 2" xfId="16648"/>
    <cellStyle name="Dziesiętny 5 7 7 3" xfId="16649"/>
    <cellStyle name="Dziesiętny 5 7 8" xfId="16650"/>
    <cellStyle name="Dziesiętny 5 7 9" xfId="16651"/>
    <cellStyle name="Dziesiętny 5 8" xfId="16652"/>
    <cellStyle name="Dziesiętny 5 8 2" xfId="16653"/>
    <cellStyle name="Dziesiętny 5 8 2 2" xfId="16654"/>
    <cellStyle name="Dziesiętny 5 8 2 2 2" xfId="16655"/>
    <cellStyle name="Dziesiętny 5 8 2 2 2 2" xfId="16656"/>
    <cellStyle name="Dziesiętny 5 8 2 2 2 3" xfId="16657"/>
    <cellStyle name="Dziesiętny 5 8 2 2 3" xfId="16658"/>
    <cellStyle name="Dziesiętny 5 8 2 2 4" xfId="16659"/>
    <cellStyle name="Dziesiętny 5 8 2 3" xfId="16660"/>
    <cellStyle name="Dziesiętny 5 8 2 3 2" xfId="16661"/>
    <cellStyle name="Dziesiętny 5 8 2 3 2 2" xfId="16662"/>
    <cellStyle name="Dziesiętny 5 8 2 3 2 3" xfId="16663"/>
    <cellStyle name="Dziesiętny 5 8 2 3 3" xfId="16664"/>
    <cellStyle name="Dziesiętny 5 8 2 3 4" xfId="16665"/>
    <cellStyle name="Dziesiętny 5 8 2 4" xfId="16666"/>
    <cellStyle name="Dziesiętny 5 8 2 4 2" xfId="16667"/>
    <cellStyle name="Dziesiętny 5 8 2 4 2 2" xfId="16668"/>
    <cellStyle name="Dziesiętny 5 8 2 4 2 3" xfId="16669"/>
    <cellStyle name="Dziesiętny 5 8 2 4 3" xfId="16670"/>
    <cellStyle name="Dziesiętny 5 8 2 4 4" xfId="16671"/>
    <cellStyle name="Dziesiętny 5 8 2 5" xfId="16672"/>
    <cellStyle name="Dziesiętny 5 8 2 5 2" xfId="16673"/>
    <cellStyle name="Dziesiętny 5 8 2 5 3" xfId="16674"/>
    <cellStyle name="Dziesiętny 5 8 2 6" xfId="16675"/>
    <cellStyle name="Dziesiętny 5 8 2 7" xfId="16676"/>
    <cellStyle name="Dziesiętny 5 8 3" xfId="16677"/>
    <cellStyle name="Dziesiętny 5 8 3 2" xfId="16678"/>
    <cellStyle name="Dziesiętny 5 8 3 2 2" xfId="16679"/>
    <cellStyle name="Dziesiętny 5 8 3 2 3" xfId="16680"/>
    <cellStyle name="Dziesiętny 5 8 3 3" xfId="16681"/>
    <cellStyle name="Dziesiętny 5 8 3 4" xfId="16682"/>
    <cellStyle name="Dziesiętny 5 8 4" xfId="16683"/>
    <cellStyle name="Dziesiętny 5 8 4 2" xfId="16684"/>
    <cellStyle name="Dziesiętny 5 8 4 2 2" xfId="16685"/>
    <cellStyle name="Dziesiętny 5 8 4 2 3" xfId="16686"/>
    <cellStyle name="Dziesiętny 5 8 4 3" xfId="16687"/>
    <cellStyle name="Dziesiętny 5 8 4 4" xfId="16688"/>
    <cellStyle name="Dziesiętny 5 8 5" xfId="16689"/>
    <cellStyle name="Dziesiętny 5 8 5 2" xfId="16690"/>
    <cellStyle name="Dziesiętny 5 8 5 2 2" xfId="16691"/>
    <cellStyle name="Dziesiętny 5 8 5 2 3" xfId="16692"/>
    <cellStyle name="Dziesiętny 5 8 5 3" xfId="16693"/>
    <cellStyle name="Dziesiętny 5 8 5 4" xfId="16694"/>
    <cellStyle name="Dziesiętny 5 8 6" xfId="16695"/>
    <cellStyle name="Dziesiętny 5 8 6 2" xfId="16696"/>
    <cellStyle name="Dziesiętny 5 8 6 3" xfId="16697"/>
    <cellStyle name="Dziesiętny 5 8 7" xfId="16698"/>
    <cellStyle name="Dziesiętny 5 8 8" xfId="16699"/>
    <cellStyle name="Dziesiętny 5 9" xfId="16700"/>
    <cellStyle name="Dziesiętny 5 9 2" xfId="16701"/>
    <cellStyle name="Dziesiętny 5 9 2 2" xfId="16702"/>
    <cellStyle name="Dziesiętny 5 9 2 2 2" xfId="16703"/>
    <cellStyle name="Dziesiętny 5 9 2 2 2 2" xfId="16704"/>
    <cellStyle name="Dziesiętny 5 9 2 2 2 3" xfId="16705"/>
    <cellStyle name="Dziesiętny 5 9 2 2 3" xfId="16706"/>
    <cellStyle name="Dziesiętny 5 9 2 2 4" xfId="16707"/>
    <cellStyle name="Dziesiętny 5 9 2 3" xfId="16708"/>
    <cellStyle name="Dziesiętny 5 9 2 3 2" xfId="16709"/>
    <cellStyle name="Dziesiętny 5 9 2 3 2 2" xfId="16710"/>
    <cellStyle name="Dziesiętny 5 9 2 3 2 3" xfId="16711"/>
    <cellStyle name="Dziesiętny 5 9 2 3 3" xfId="16712"/>
    <cellStyle name="Dziesiętny 5 9 2 3 4" xfId="16713"/>
    <cellStyle name="Dziesiętny 5 9 2 4" xfId="16714"/>
    <cellStyle name="Dziesiętny 5 9 2 4 2" xfId="16715"/>
    <cellStyle name="Dziesiętny 5 9 2 4 2 2" xfId="16716"/>
    <cellStyle name="Dziesiętny 5 9 2 4 2 3" xfId="16717"/>
    <cellStyle name="Dziesiętny 5 9 2 4 3" xfId="16718"/>
    <cellStyle name="Dziesiętny 5 9 2 4 4" xfId="16719"/>
    <cellStyle name="Dziesiętny 5 9 2 5" xfId="16720"/>
    <cellStyle name="Dziesiętny 5 9 2 5 2" xfId="16721"/>
    <cellStyle name="Dziesiętny 5 9 2 5 3" xfId="16722"/>
    <cellStyle name="Dziesiętny 5 9 2 6" xfId="16723"/>
    <cellStyle name="Dziesiętny 5 9 2 7" xfId="16724"/>
    <cellStyle name="Dziesiętny 5 9 3" xfId="16725"/>
    <cellStyle name="Dziesiętny 5 9 3 2" xfId="16726"/>
    <cellStyle name="Dziesiętny 5 9 3 2 2" xfId="16727"/>
    <cellStyle name="Dziesiętny 5 9 3 2 3" xfId="16728"/>
    <cellStyle name="Dziesiętny 5 9 3 3" xfId="16729"/>
    <cellStyle name="Dziesiętny 5 9 3 4" xfId="16730"/>
    <cellStyle name="Dziesiętny 5 9 4" xfId="16731"/>
    <cellStyle name="Dziesiętny 5 9 4 2" xfId="16732"/>
    <cellStyle name="Dziesiętny 5 9 4 2 2" xfId="16733"/>
    <cellStyle name="Dziesiętny 5 9 4 2 3" xfId="16734"/>
    <cellStyle name="Dziesiętny 5 9 4 3" xfId="16735"/>
    <cellStyle name="Dziesiętny 5 9 4 4" xfId="16736"/>
    <cellStyle name="Dziesiętny 5 9 5" xfId="16737"/>
    <cellStyle name="Dziesiętny 5 9 5 2" xfId="16738"/>
    <cellStyle name="Dziesiętny 5 9 5 2 2" xfId="16739"/>
    <cellStyle name="Dziesiętny 5 9 5 2 3" xfId="16740"/>
    <cellStyle name="Dziesiętny 5 9 5 3" xfId="16741"/>
    <cellStyle name="Dziesiętny 5 9 5 4" xfId="16742"/>
    <cellStyle name="Dziesiętny 5 9 6" xfId="16743"/>
    <cellStyle name="Dziesiętny 5 9 6 2" xfId="16744"/>
    <cellStyle name="Dziesiętny 5 9 6 3" xfId="16745"/>
    <cellStyle name="Dziesiętny 5 9 7" xfId="16746"/>
    <cellStyle name="Dziesiętny 5 9 8" xfId="16747"/>
    <cellStyle name="Dziesiętny 6" xfId="16748"/>
    <cellStyle name="Dziesiętny 6 2" xfId="22196"/>
    <cellStyle name="Dziesiętny 6 3" xfId="22195"/>
    <cellStyle name="Dziesiętny 7" xfId="16749"/>
    <cellStyle name="Dziesiętny 7 2" xfId="22198"/>
    <cellStyle name="Dziesiętny 7 3" xfId="22197"/>
    <cellStyle name="Dziesiętny 8" xfId="16750"/>
    <cellStyle name="Dziesiętny 8 2" xfId="22200"/>
    <cellStyle name="Dziesiętny 8 3" xfId="22199"/>
    <cellStyle name="Dziesiętny 9" xfId="16751"/>
    <cellStyle name="Dziesiętny 9 2" xfId="22201"/>
    <cellStyle name="Encabez1" xfId="22202"/>
    <cellStyle name="Encabez2" xfId="22203"/>
    <cellStyle name="Encabezado 4" xfId="22204"/>
    <cellStyle name="Énfasis1" xfId="22205"/>
    <cellStyle name="Énfasis2" xfId="22206"/>
    <cellStyle name="Énfasis3" xfId="22207"/>
    <cellStyle name="Énfasis4" xfId="22208"/>
    <cellStyle name="Énfasis5" xfId="22209"/>
    <cellStyle name="Énfasis6" xfId="22210"/>
    <cellStyle name="Entrada" xfId="22211"/>
    <cellStyle name="Euro" xfId="16752"/>
    <cellStyle name="Euro 2" xfId="16753"/>
    <cellStyle name="Euro 2 2" xfId="22214"/>
    <cellStyle name="Euro 2 3" xfId="22213"/>
    <cellStyle name="Euro 3" xfId="16754"/>
    <cellStyle name="Euro 3 2" xfId="22215"/>
    <cellStyle name="Euro 4" xfId="22216"/>
    <cellStyle name="Euro 5" xfId="22212"/>
    <cellStyle name="Euro_do_DERIV_300612" xfId="22217"/>
    <cellStyle name="Explanatory Text" xfId="22218"/>
    <cellStyle name="Explanatory Text 2" xfId="22219"/>
    <cellStyle name="F2" xfId="16755"/>
    <cellStyle name="F2 2" xfId="16756"/>
    <cellStyle name="F2 3" xfId="16757"/>
    <cellStyle name="F2 4" xfId="16758"/>
    <cellStyle name="F2 5" xfId="22220"/>
    <cellStyle name="F3" xfId="16759"/>
    <cellStyle name="F3 2" xfId="16760"/>
    <cellStyle name="F3 3" xfId="16761"/>
    <cellStyle name="F3 4" xfId="16762"/>
    <cellStyle name="F3 5" xfId="22221"/>
    <cellStyle name="F4" xfId="16763"/>
    <cellStyle name="F4 2" xfId="16764"/>
    <cellStyle name="F4 3" xfId="16765"/>
    <cellStyle name="F4 4" xfId="16766"/>
    <cellStyle name="F4 5" xfId="22222"/>
    <cellStyle name="F5" xfId="16767"/>
    <cellStyle name="F5 2" xfId="16768"/>
    <cellStyle name="F5 3" xfId="16769"/>
    <cellStyle name="F5 4" xfId="16770"/>
    <cellStyle name="F5 5" xfId="22223"/>
    <cellStyle name="F6" xfId="16771"/>
    <cellStyle name="F6 2" xfId="16772"/>
    <cellStyle name="F6 3" xfId="16773"/>
    <cellStyle name="F6 4" xfId="16774"/>
    <cellStyle name="F6 5" xfId="22224"/>
    <cellStyle name="F7" xfId="16775"/>
    <cellStyle name="F7 2" xfId="16776"/>
    <cellStyle name="F7 3" xfId="16777"/>
    <cellStyle name="F7 4" xfId="16778"/>
    <cellStyle name="F7 5" xfId="22225"/>
    <cellStyle name="F8" xfId="16779"/>
    <cellStyle name="F8 2" xfId="16780"/>
    <cellStyle name="F8 3" xfId="16781"/>
    <cellStyle name="F8 4" xfId="16782"/>
    <cellStyle name="F8 5" xfId="22226"/>
    <cellStyle name="fecha" xfId="22227"/>
    <cellStyle name="Fijo" xfId="22228"/>
    <cellStyle name="Financiero" xfId="22229"/>
    <cellStyle name="Followed Hyperlink_securities_280207" xfId="22230"/>
    <cellStyle name="Good" xfId="22231"/>
    <cellStyle name="Good 2" xfId="22232"/>
    <cellStyle name="Header1" xfId="16783"/>
    <cellStyle name="Header1 2" xfId="22233"/>
    <cellStyle name="Header2" xfId="16784"/>
    <cellStyle name="Header2 2" xfId="22235"/>
    <cellStyle name="Header2 2 2" xfId="22236"/>
    <cellStyle name="Header2 3" xfId="22237"/>
    <cellStyle name="Header2 3 2" xfId="22238"/>
    <cellStyle name="Header2 4" xfId="22239"/>
    <cellStyle name="Header2 4 2" xfId="22240"/>
    <cellStyle name="Header2 5" xfId="22241"/>
    <cellStyle name="Header2 6" xfId="22242"/>
    <cellStyle name="Header2 7" xfId="22234"/>
    <cellStyle name="Heading 1" xfId="22243"/>
    <cellStyle name="Heading 1 2" xfId="22244"/>
    <cellStyle name="Heading 2" xfId="22245"/>
    <cellStyle name="Heading 2 2" xfId="22246"/>
    <cellStyle name="Heading 3" xfId="22247"/>
    <cellStyle name="Heading 3 2" xfId="22248"/>
    <cellStyle name="Heading 3 2 2" xfId="22249"/>
    <cellStyle name="Heading 3 3" xfId="22250"/>
    <cellStyle name="Heading 4" xfId="22251"/>
    <cellStyle name="Heading 4 2" xfId="22252"/>
    <cellStyle name="Heading, Column" xfId="22253"/>
    <cellStyle name="Heading, Section" xfId="22254"/>
    <cellStyle name="Hiperłącze 2" xfId="16785"/>
    <cellStyle name="Hiperłącze 2 2" xfId="16786"/>
    <cellStyle name="Hiperłącze 2 3" xfId="22255"/>
    <cellStyle name="Hiperłącze 3" xfId="16787"/>
    <cellStyle name="Hyperlink 2" xfId="22256"/>
    <cellStyle name="Hyperlink_Plan finansowy-DRK" xfId="16788"/>
    <cellStyle name="Incorrecto" xfId="22257"/>
    <cellStyle name="INMOBILIARIA RIMO SA DE CV" xfId="22258"/>
    <cellStyle name="Input" xfId="22259"/>
    <cellStyle name="Input 2" xfId="22260"/>
    <cellStyle name="Input 2 2" xfId="22261"/>
    <cellStyle name="Input 2 2 2" xfId="22262"/>
    <cellStyle name="Input 2 3" xfId="22263"/>
    <cellStyle name="Input 3" xfId="22264"/>
    <cellStyle name="Input 3 2" xfId="22265"/>
    <cellStyle name="Input 4" xfId="22266"/>
    <cellStyle name="Komórka połączona 2" xfId="16789"/>
    <cellStyle name="Komórka połączona 2 2" xfId="16790"/>
    <cellStyle name="Komórka połączona 2 3" xfId="16791"/>
    <cellStyle name="Komórka połączona 2 4" xfId="22267"/>
    <cellStyle name="Komórka połączona 3" xfId="16792"/>
    <cellStyle name="Komórka połączona 4" xfId="16793"/>
    <cellStyle name="Komórka połączona 5" xfId="16794"/>
    <cellStyle name="Komórka połączona 6" xfId="16795"/>
    <cellStyle name="Komórka zaznaczona 2" xfId="16796"/>
    <cellStyle name="Komórka zaznaczona 2 2" xfId="16797"/>
    <cellStyle name="Komórka zaznaczona 2 2 2" xfId="16798"/>
    <cellStyle name="Komórka zaznaczona 2 2 2 2" xfId="22270"/>
    <cellStyle name="Komórka zaznaczona 2 2 3" xfId="22269"/>
    <cellStyle name="Komórka zaznaczona 2 3" xfId="16799"/>
    <cellStyle name="Komórka zaznaczona 2 3 2" xfId="22271"/>
    <cellStyle name="Komórka zaznaczona 2 4" xfId="16800"/>
    <cellStyle name="Komórka zaznaczona 2 4 2" xfId="22272"/>
    <cellStyle name="Komórka zaznaczona 2 5" xfId="22268"/>
    <cellStyle name="Komórka zaznaczona 3" xfId="16801"/>
    <cellStyle name="Komórka zaznaczona 4" xfId="16802"/>
    <cellStyle name="Komórka zaznaczona 4 2" xfId="16803"/>
    <cellStyle name="Komórka zaznaczona 4 2 2" xfId="16804"/>
    <cellStyle name="Komórka zaznaczona 4 3" xfId="16805"/>
    <cellStyle name="Komórka zaznaczona 5" xfId="16806"/>
    <cellStyle name="Komórka zaznaczona 5 2" xfId="16807"/>
    <cellStyle name="Komórka zaznaczona 6" xfId="16808"/>
    <cellStyle name="Komórka zaznaczona 7" xfId="16809"/>
    <cellStyle name="l]_x000d__x000a_Path=M:\RIOCEN01_x000d__x000a_Name=Carlos Emilio Brousse_x000d__x000a_DDAApps=nsf,nsg,nsh,jtf,ns2,ors,org_x000d__x000a_SmartIcons=Todos_x000d__x000a_" xfId="22273"/>
    <cellStyle name="l]_x000d__x000a_Path=M:\RIOCEN01_x000d__x000a_Name=Carlos Emilio Brousse_x000d__x000a_DDEApps=nsf,nsg,nsh,ntf,ns2,ors,org_x000d__x000a_SmartIcons=Todos_x000d__x000a_" xfId="22274"/>
    <cellStyle name="l]_x000d__x000a_Path=M:\RIOCEN01_x000d__x000a_Name=Carlos Emilio Brousse_x000d__x000a_DDEApps=nsf,nsg,nsh,ntf,ns2,ors,org_x000d__x000a_SmartIcons=Todos_x000d__x000a_ 2" xfId="22275"/>
    <cellStyle name="l]_x000d__x000a_Path=M:\RIOCEN01_x000d__x000a_Name=Carlos Emilio Brousse_x000d__x000a_DDEApps=nsf,nsg,nsh,ntf,ns2,ors,org_x000d__x000a_SmartIcons=Todos_x000d__x000a_ 3" xfId="22276"/>
    <cellStyle name="Licence" xfId="16810"/>
    <cellStyle name="Licence 2" xfId="22278"/>
    <cellStyle name="Licence 2 2" xfId="22279"/>
    <cellStyle name="Licence 3" xfId="22277"/>
    <cellStyle name="Licence_Zeszyt1" xfId="22280"/>
    <cellStyle name="Linked Cell" xfId="22281"/>
    <cellStyle name="Linked Cell 2" xfId="22282"/>
    <cellStyle name="měny_laroux" xfId="16811"/>
    <cellStyle name="MEXICANA INDUSTRIAL DE INSUMOS AGROPECUA" xfId="22283"/>
    <cellStyle name="Millares 2" xfId="22284"/>
    <cellStyle name="Millares 3" xfId="22285"/>
    <cellStyle name="Milliers [0]_laroux" xfId="16812"/>
    <cellStyle name="Milliers_laroux" xfId="16813"/>
    <cellStyle name="Monåda_Maãro1_Módulo2" xfId="22286"/>
    <cellStyle name="Monétaire [0]_Open&amp;Close" xfId="22287"/>
    <cellStyle name="Monétaire_Open&amp;Close" xfId="22288"/>
    <cellStyle name="Monetario" xfId="22289"/>
    <cellStyle name="MORENO LACALLE GUIZAR JOSE GUILLERMO" xfId="22290"/>
    <cellStyle name="Nagłówek" xfId="16814"/>
    <cellStyle name="Nagłówek 1 2" xfId="16815"/>
    <cellStyle name="Nagłówek 1 2 2" xfId="16816"/>
    <cellStyle name="Nagłówek 1 2 3" xfId="16817"/>
    <cellStyle name="Nagłówek 1 2 4" xfId="22292"/>
    <cellStyle name="Nagłówek 1 3" xfId="16818"/>
    <cellStyle name="Nagłówek 1 4" xfId="16819"/>
    <cellStyle name="Nagłówek 1 5" xfId="16820"/>
    <cellStyle name="Nagłówek 1 6" xfId="16821"/>
    <cellStyle name="Nagłówek 2 2" xfId="16822"/>
    <cellStyle name="Nagłówek 2 2 2" xfId="16823"/>
    <cellStyle name="Nagłówek 2 2 3" xfId="16824"/>
    <cellStyle name="Nagłówek 2 2 4" xfId="22293"/>
    <cellStyle name="Nagłówek 2 3" xfId="16825"/>
    <cellStyle name="Nagłówek 2 4" xfId="16826"/>
    <cellStyle name="Nagłówek 2 5" xfId="16827"/>
    <cellStyle name="Nagłówek 2 6" xfId="16828"/>
    <cellStyle name="Nagłówek 3 2" xfId="16829"/>
    <cellStyle name="Nagłówek 3 2 2" xfId="16830"/>
    <cellStyle name="Nagłówek 3 2 2 2" xfId="22295"/>
    <cellStyle name="Nagłówek 3 2 3" xfId="16831"/>
    <cellStyle name="Nagłówek 3 2 4" xfId="22294"/>
    <cellStyle name="Nagłówek 3 3" xfId="16832"/>
    <cellStyle name="Nagłówek 3 4" xfId="16833"/>
    <cellStyle name="Nagłówek 3 5" xfId="16834"/>
    <cellStyle name="Nagłówek 3 6" xfId="16835"/>
    <cellStyle name="Nagłówek 4 2" xfId="16836"/>
    <cellStyle name="Nagłówek 4 2 2" xfId="16837"/>
    <cellStyle name="Nagłówek 4 2 3" xfId="16838"/>
    <cellStyle name="Nagłówek 4 2 4" xfId="22296"/>
    <cellStyle name="Nagłówek 4 3" xfId="16839"/>
    <cellStyle name="Nagłówek 4 4" xfId="16840"/>
    <cellStyle name="Nagłówek 4 5" xfId="16841"/>
    <cellStyle name="Nagłówek 4 6" xfId="16842"/>
    <cellStyle name="Nagłówek 5" xfId="22291"/>
    <cellStyle name="Neutral" xfId="22297"/>
    <cellStyle name="Neutral 2" xfId="22298"/>
    <cellStyle name="Neutralne 2" xfId="16843"/>
    <cellStyle name="Neutralne 2 2" xfId="16844"/>
    <cellStyle name="Neutralne 2 3" xfId="16845"/>
    <cellStyle name="Neutralne 2 4" xfId="22299"/>
    <cellStyle name="Neutralne 3" xfId="16846"/>
    <cellStyle name="Neutralne 4" xfId="16847"/>
    <cellStyle name="Neutralne 5" xfId="16848"/>
    <cellStyle name="Neutralne 6" xfId="16849"/>
    <cellStyle name="no dec" xfId="22300"/>
    <cellStyle name="Normal - Style1" xfId="16850"/>
    <cellStyle name="Normal - Style1 2" xfId="22302"/>
    <cellStyle name="Normal - Style1 2 2" xfId="22303"/>
    <cellStyle name="Normal - Style1 2 2 2" xfId="22304"/>
    <cellStyle name="Normal - Style1 2 3" xfId="22305"/>
    <cellStyle name="Normal - Style1 3" xfId="22306"/>
    <cellStyle name="Normal - Style1 3 2" xfId="22307"/>
    <cellStyle name="Normal - Style1 3 2 2" xfId="22308"/>
    <cellStyle name="Normal - Style1 3 3" xfId="22309"/>
    <cellStyle name="Normal - Style1 4" xfId="22310"/>
    <cellStyle name="Normal - Style1 4 2" xfId="22311"/>
    <cellStyle name="Normal - Style1 5" xfId="22312"/>
    <cellStyle name="Normal - Style1 6" xfId="22301"/>
    <cellStyle name="Normal 2" xfId="16851"/>
    <cellStyle name="Normal 2 2" xfId="16852"/>
    <cellStyle name="Normal 2 2 2" xfId="22314"/>
    <cellStyle name="Normal 2 3" xfId="22313"/>
    <cellStyle name="Normal 3" xfId="16853"/>
    <cellStyle name="Normal 3 2" xfId="22316"/>
    <cellStyle name="Normal 3 3" xfId="22315"/>
    <cellStyle name="Normal 3_UZGODNIENIE_FXOPCJE_300612" xfId="22317"/>
    <cellStyle name="Normal 4" xfId="16854"/>
    <cellStyle name="Normal 4 2" xfId="22318"/>
    <cellStyle name="Normal 5" xfId="16855"/>
    <cellStyle name="Normal 5 2" xfId="22319"/>
    <cellStyle name="Normal 6" xfId="16856"/>
    <cellStyle name="Normal_#10-Headcount" xfId="16857"/>
    <cellStyle name="normální_laroux" xfId="16858"/>
    <cellStyle name="Normalny" xfId="0" builtinId="0"/>
    <cellStyle name="Normalny (2)" xfId="16859"/>
    <cellStyle name="Normalny (2) 2" xfId="22321"/>
    <cellStyle name="Normalny (2) 3" xfId="22320"/>
    <cellStyle name="Normalny 10" xfId="16860"/>
    <cellStyle name="Normalny 10 2" xfId="16861"/>
    <cellStyle name="Normalny 10 2 2" xfId="16862"/>
    <cellStyle name="Normalny 10 2 2 2" xfId="22323"/>
    <cellStyle name="Normalny 10 2 3" xfId="22324"/>
    <cellStyle name="Normalny 10 2 4" xfId="22325"/>
    <cellStyle name="Normalny 10 2 5" xfId="22326"/>
    <cellStyle name="Normalny 10 2 6" xfId="22327"/>
    <cellStyle name="Normalny 10 2 7" xfId="22328"/>
    <cellStyle name="Normalny 10 3" xfId="16863"/>
    <cellStyle name="Normalny 10 3 2" xfId="22330"/>
    <cellStyle name="Normalny 10 3 3" xfId="22329"/>
    <cellStyle name="Normalny 10 4" xfId="16864"/>
    <cellStyle name="Normalny 10 4 2" xfId="22331"/>
    <cellStyle name="Normalny 10 4 2 2" xfId="22332"/>
    <cellStyle name="Normalny 10 4 3" xfId="22333"/>
    <cellStyle name="Normalny 10 4 4" xfId="22334"/>
    <cellStyle name="Normalny 10 4 5" xfId="22335"/>
    <cellStyle name="Normalny 10 4 6" xfId="22336"/>
    <cellStyle name="Normalny 10 4 7" xfId="22337"/>
    <cellStyle name="Normalny 10 5" xfId="16865"/>
    <cellStyle name="Normalny 10 5 2" xfId="22338"/>
    <cellStyle name="Normalny 10 6" xfId="16866"/>
    <cellStyle name="Normalny 10 6 2" xfId="22339"/>
    <cellStyle name="Normalny 10 7" xfId="22322"/>
    <cellStyle name="Normalny 11" xfId="16867"/>
    <cellStyle name="Normalny 11 2" xfId="22341"/>
    <cellStyle name="Normalny 11 2 2" xfId="22342"/>
    <cellStyle name="Normalny 11 2 2 2" xfId="22343"/>
    <cellStyle name="Normalny 11 2 3" xfId="22344"/>
    <cellStyle name="Normalny 11 2 4" xfId="22345"/>
    <cellStyle name="Normalny 11 2 5" xfId="22346"/>
    <cellStyle name="Normalny 11 2 6" xfId="22347"/>
    <cellStyle name="Normalny 11 2 7" xfId="22348"/>
    <cellStyle name="Normalny 11 3" xfId="22349"/>
    <cellStyle name="Normalny 11 3 2" xfId="22350"/>
    <cellStyle name="Normalny 11 4" xfId="22351"/>
    <cellStyle name="Normalny 11 4 2" xfId="22352"/>
    <cellStyle name="Normalny 11 5" xfId="22353"/>
    <cellStyle name="Normalny 11 6" xfId="22354"/>
    <cellStyle name="Normalny 11 7" xfId="22355"/>
    <cellStyle name="Normalny 11 8" xfId="22356"/>
    <cellStyle name="Normalny 11 9" xfId="22340"/>
    <cellStyle name="Normalny 12" xfId="16868"/>
    <cellStyle name="Normalny 12 10" xfId="22357"/>
    <cellStyle name="Normalny 12 2" xfId="22358"/>
    <cellStyle name="Normalny 12 2 2" xfId="22359"/>
    <cellStyle name="Normalny 12 2 3" xfId="22360"/>
    <cellStyle name="Normalny 12 3" xfId="22361"/>
    <cellStyle name="Normalny 12 3 2" xfId="22362"/>
    <cellStyle name="Normalny 12 3 2 2" xfId="22363"/>
    <cellStyle name="Normalny 12 3 3" xfId="22364"/>
    <cellStyle name="Normalny 12 3 4" xfId="22365"/>
    <cellStyle name="Normalny 12 3 5" xfId="22366"/>
    <cellStyle name="Normalny 12 3 6" xfId="22367"/>
    <cellStyle name="Normalny 12 3 7" xfId="22368"/>
    <cellStyle name="Normalny 12 4" xfId="22369"/>
    <cellStyle name="Normalny 12 4 2" xfId="22370"/>
    <cellStyle name="Normalny 12 5" xfId="22371"/>
    <cellStyle name="Normalny 12 5 2" xfId="22372"/>
    <cellStyle name="Normalny 12 6" xfId="22373"/>
    <cellStyle name="Normalny 12 7" xfId="22374"/>
    <cellStyle name="Normalny 12 8" xfId="22375"/>
    <cellStyle name="Normalny 12 9" xfId="22376"/>
    <cellStyle name="Normalny 13" xfId="16869"/>
    <cellStyle name="Normalny 13 2" xfId="22378"/>
    <cellStyle name="Normalny 13 2 2" xfId="22379"/>
    <cellStyle name="Normalny 13 3" xfId="22380"/>
    <cellStyle name="Normalny 13 3 2" xfId="22381"/>
    <cellStyle name="Normalny 13 3 2 2" xfId="22382"/>
    <cellStyle name="Normalny 13 3 3" xfId="22383"/>
    <cellStyle name="Normalny 13 3 4" xfId="22384"/>
    <cellStyle name="Normalny 13 3 5" xfId="22385"/>
    <cellStyle name="Normalny 13 3 6" xfId="22386"/>
    <cellStyle name="Normalny 13 3 7" xfId="22387"/>
    <cellStyle name="Normalny 13 4" xfId="22388"/>
    <cellStyle name="Normalny 13 5" xfId="22377"/>
    <cellStyle name="Normalny 14" xfId="16870"/>
    <cellStyle name="Normalny 14 2" xfId="22390"/>
    <cellStyle name="Normalny 14 2 2" xfId="22391"/>
    <cellStyle name="Normalny 14 3" xfId="22392"/>
    <cellStyle name="Normalny 14 3 2" xfId="22393"/>
    <cellStyle name="Normalny 14 4" xfId="22394"/>
    <cellStyle name="Normalny 14 5" xfId="22389"/>
    <cellStyle name="Normalny 15" xfId="16871"/>
    <cellStyle name="Normalny 15 2" xfId="22396"/>
    <cellStyle name="Normalny 15 2 2" xfId="22397"/>
    <cellStyle name="Normalny 15 3" xfId="16872"/>
    <cellStyle name="Normalny 15 4" xfId="22398"/>
    <cellStyle name="Normalny 15 5" xfId="22399"/>
    <cellStyle name="Normalny 15 6" xfId="22400"/>
    <cellStyle name="Normalny 15 7" xfId="22395"/>
    <cellStyle name="Normalny 16" xfId="16873"/>
    <cellStyle name="Normalny 16 10" xfId="22401"/>
    <cellStyle name="Normalny 16 2" xfId="22402"/>
    <cellStyle name="Normalny 16 2 2" xfId="22403"/>
    <cellStyle name="Normalny 16 3" xfId="22404"/>
    <cellStyle name="Normalny 16 3 2" xfId="22405"/>
    <cellStyle name="Normalny 16 3 2 2" xfId="22406"/>
    <cellStyle name="Normalny 16 3 3" xfId="22407"/>
    <cellStyle name="Normalny 16 3 4" xfId="22408"/>
    <cellStyle name="Normalny 16 3 5" xfId="22409"/>
    <cellStyle name="Normalny 16 3 6" xfId="22410"/>
    <cellStyle name="Normalny 16 3 7" xfId="22411"/>
    <cellStyle name="Normalny 16 4" xfId="22412"/>
    <cellStyle name="Normalny 16 4 2" xfId="22413"/>
    <cellStyle name="Normalny 16 5" xfId="22414"/>
    <cellStyle name="Normalny 16 5 2" xfId="22415"/>
    <cellStyle name="Normalny 16 6" xfId="22416"/>
    <cellStyle name="Normalny 16 7" xfId="22417"/>
    <cellStyle name="Normalny 16 8" xfId="22418"/>
    <cellStyle name="Normalny 16 9" xfId="22419"/>
    <cellStyle name="Normalny 17" xfId="16874"/>
    <cellStyle name="Normalny 17 2" xfId="22421"/>
    <cellStyle name="Normalny 17 2 2" xfId="22422"/>
    <cellStyle name="Normalny 17 3" xfId="22423"/>
    <cellStyle name="Normalny 17 3 2" xfId="22424"/>
    <cellStyle name="Normalny 17 3 2 2" xfId="22425"/>
    <cellStyle name="Normalny 17 3 3" xfId="22426"/>
    <cellStyle name="Normalny 17 3 4" xfId="22427"/>
    <cellStyle name="Normalny 17 3 5" xfId="22428"/>
    <cellStyle name="Normalny 17 3 6" xfId="22429"/>
    <cellStyle name="Normalny 17 3 7" xfId="22430"/>
    <cellStyle name="Normalny 17 4" xfId="22431"/>
    <cellStyle name="Normalny 17 5" xfId="22420"/>
    <cellStyle name="Normalny 18" xfId="21870"/>
    <cellStyle name="Normalny 18 2" xfId="22433"/>
    <cellStyle name="Normalny 18 2 2" xfId="22434"/>
    <cellStyle name="Normalny 18 3" xfId="22435"/>
    <cellStyle name="Normalny 18 3 2" xfId="22436"/>
    <cellStyle name="Normalny 18 4" xfId="22437"/>
    <cellStyle name="Normalny 18 5" xfId="22432"/>
    <cellStyle name="Normalny 19" xfId="22438"/>
    <cellStyle name="Normalny 19 2" xfId="22439"/>
    <cellStyle name="Normalny 19 2 2" xfId="22440"/>
    <cellStyle name="Normalny 19 3" xfId="22441"/>
    <cellStyle name="Normalny 19 4" xfId="22442"/>
    <cellStyle name="Normalny 19 5" xfId="22443"/>
    <cellStyle name="Normalny 19 6" xfId="22444"/>
    <cellStyle name="Normalny 2" xfId="16875"/>
    <cellStyle name="Normalny 2 10" xfId="16876"/>
    <cellStyle name="Normalny 2 10 2" xfId="16877"/>
    <cellStyle name="Normalny 2 10 3" xfId="16878"/>
    <cellStyle name="Normalny 2 11" xfId="16879"/>
    <cellStyle name="Normalny 2 11 2" xfId="16880"/>
    <cellStyle name="Normalny 2 11 3" xfId="16881"/>
    <cellStyle name="Normalny 2 12" xfId="16882"/>
    <cellStyle name="Normalny 2 12 2" xfId="16883"/>
    <cellStyle name="Normalny 2 13" xfId="16884"/>
    <cellStyle name="Normalny 2 13 2" xfId="16885"/>
    <cellStyle name="Normalny 2 14" xfId="16886"/>
    <cellStyle name="Normalny 2 15" xfId="16887"/>
    <cellStyle name="Normalny 2 16" xfId="16888"/>
    <cellStyle name="Normalny 2 17" xfId="16889"/>
    <cellStyle name="Normalny 2 18" xfId="21871"/>
    <cellStyle name="Normalny 2 19" xfId="22445"/>
    <cellStyle name="Normalny 2 2" xfId="16890"/>
    <cellStyle name="Normalny 2 2 2" xfId="16891"/>
    <cellStyle name="Normalny 2 2 2 2" xfId="16892"/>
    <cellStyle name="Normalny 2 2 2 3" xfId="22446"/>
    <cellStyle name="Normalny 2 2 3" xfId="16893"/>
    <cellStyle name="Normalny 2 2 3 2" xfId="22447"/>
    <cellStyle name="Normalny 2 2 4" xfId="16894"/>
    <cellStyle name="Normalny 2 2 4 2" xfId="22448"/>
    <cellStyle name="Normalny 2 2 5" xfId="16895"/>
    <cellStyle name="Normalny 2 2 5 2" xfId="22449"/>
    <cellStyle name="Normalny 2 2 6" xfId="16896"/>
    <cellStyle name="Normalny 2 3" xfId="16897"/>
    <cellStyle name="Normalny 2 3 2" xfId="16898"/>
    <cellStyle name="Normalny 2 3 2 2" xfId="16899"/>
    <cellStyle name="Normalny 2 3 2 3" xfId="16900"/>
    <cellStyle name="Normalny 2 3 2 4" xfId="16901"/>
    <cellStyle name="Normalny 2 3 2 5" xfId="22451"/>
    <cellStyle name="Normalny 2 3 3" xfId="16902"/>
    <cellStyle name="Normalny 2 3 3 2" xfId="16903"/>
    <cellStyle name="Normalny 2 3 3 3" xfId="16904"/>
    <cellStyle name="Normalny 2 3 3 4" xfId="16905"/>
    <cellStyle name="Normalny 2 3 4" xfId="16906"/>
    <cellStyle name="Normalny 2 3 4 2" xfId="16907"/>
    <cellStyle name="Normalny 2 3 4 2 2" xfId="16908"/>
    <cellStyle name="Normalny 2 3 4 2 3" xfId="16909"/>
    <cellStyle name="Normalny 2 3 4 3" xfId="16910"/>
    <cellStyle name="Normalny 2 3 4 4" xfId="16911"/>
    <cellStyle name="Normalny 2 3 5" xfId="16912"/>
    <cellStyle name="Normalny 2 3 6" xfId="16913"/>
    <cellStyle name="Normalny 2 3 7" xfId="22450"/>
    <cellStyle name="Normalny 2 4" xfId="16914"/>
    <cellStyle name="Normalny 2 4 2" xfId="16915"/>
    <cellStyle name="Normalny 2 4 3" xfId="16916"/>
    <cellStyle name="Normalny 2 4 4" xfId="16917"/>
    <cellStyle name="Normalny 2 4 5" xfId="22452"/>
    <cellStyle name="Normalny 2 5" xfId="16918"/>
    <cellStyle name="Normalny 2 5 2" xfId="16919"/>
    <cellStyle name="Normalny 2 5 2 2" xfId="16920"/>
    <cellStyle name="Normalny 2 5 2 3" xfId="16921"/>
    <cellStyle name="Normalny 2 5 3" xfId="16922"/>
    <cellStyle name="Normalny 2 5 3 2" xfId="16923"/>
    <cellStyle name="Normalny 2 5 3 3" xfId="16924"/>
    <cellStyle name="Normalny 2 5 3 4" xfId="16925"/>
    <cellStyle name="Normalny 2 5 4" xfId="16926"/>
    <cellStyle name="Normalny 2 5 4 2" xfId="16927"/>
    <cellStyle name="Normalny 2 5 4 2 2" xfId="16928"/>
    <cellStyle name="Normalny 2 5 4 2 3" xfId="16929"/>
    <cellStyle name="Normalny 2 5 4 3" xfId="16930"/>
    <cellStyle name="Normalny 2 5 4 4" xfId="16931"/>
    <cellStyle name="Normalny 2 5 5" xfId="16932"/>
    <cellStyle name="Normalny 2 5 6" xfId="16933"/>
    <cellStyle name="Normalny 2 5 7" xfId="22453"/>
    <cellStyle name="Normalny 2 6" xfId="16934"/>
    <cellStyle name="Normalny 2 6 2" xfId="16935"/>
    <cellStyle name="Normalny 2 6 3" xfId="16936"/>
    <cellStyle name="Normalny 2 6 4" xfId="16937"/>
    <cellStyle name="Normalny 2 6 5" xfId="22454"/>
    <cellStyle name="Normalny 2 7" xfId="16938"/>
    <cellStyle name="Normalny 2 7 2" xfId="16939"/>
    <cellStyle name="Normalny 2 7 3" xfId="16940"/>
    <cellStyle name="Normalny 2 8" xfId="16941"/>
    <cellStyle name="Normalny 2 8 2" xfId="16942"/>
    <cellStyle name="Normalny 2 8 3" xfId="16943"/>
    <cellStyle name="Normalny 2 9" xfId="16944"/>
    <cellStyle name="Normalny 2 9 2" xfId="16945"/>
    <cellStyle name="Normalny 2 9 3" xfId="16946"/>
    <cellStyle name="Normalny 2_BAZA_WYCHOW." xfId="16947"/>
    <cellStyle name="Normalny 20" xfId="22455"/>
    <cellStyle name="Normalny 20 2" xfId="22456"/>
    <cellStyle name="Normalny 20 2 2" xfId="22457"/>
    <cellStyle name="Normalny 20 3" xfId="22458"/>
    <cellStyle name="Normalny 20 3 2" xfId="22459"/>
    <cellStyle name="Normalny 20 4" xfId="22460"/>
    <cellStyle name="Normalny 21" xfId="22461"/>
    <cellStyle name="Normalny 21 2" xfId="22462"/>
    <cellStyle name="Normalny 21 2 2" xfId="22463"/>
    <cellStyle name="Normalny 21 3" xfId="22464"/>
    <cellStyle name="Normalny 21 4" xfId="22465"/>
    <cellStyle name="Normalny 21 5" xfId="22466"/>
    <cellStyle name="Normalny 21 6" xfId="22467"/>
    <cellStyle name="Normalny 22" xfId="22468"/>
    <cellStyle name="Normalny 22 2" xfId="22469"/>
    <cellStyle name="Normalny 22 2 2" xfId="22470"/>
    <cellStyle name="Normalny 22 3" xfId="22471"/>
    <cellStyle name="Normalny 22 3 2" xfId="22472"/>
    <cellStyle name="Normalny 22 4" xfId="22473"/>
    <cellStyle name="Normalny 23" xfId="22474"/>
    <cellStyle name="Normalny 23 2" xfId="22475"/>
    <cellStyle name="Normalny 23 2 2" xfId="22476"/>
    <cellStyle name="Normalny 23 3" xfId="22477"/>
    <cellStyle name="Normalny 23 4" xfId="22478"/>
    <cellStyle name="Normalny 23 5" xfId="22479"/>
    <cellStyle name="Normalny 23 6" xfId="22480"/>
    <cellStyle name="Normalny 24" xfId="22481"/>
    <cellStyle name="Normalny 24 2" xfId="22482"/>
    <cellStyle name="Normalny 24 2 2" xfId="22483"/>
    <cellStyle name="Normalny 24 3" xfId="22484"/>
    <cellStyle name="Normalny 24 3 2" xfId="22485"/>
    <cellStyle name="Normalny 24 4" xfId="22486"/>
    <cellStyle name="Normalny 25" xfId="22487"/>
    <cellStyle name="Normalny 25 2" xfId="22488"/>
    <cellStyle name="Normalny 25 3" xfId="22489"/>
    <cellStyle name="Normalny 25 3 2" xfId="22490"/>
    <cellStyle name="Normalny 25 4" xfId="22491"/>
    <cellStyle name="Normalny 25 5" xfId="22492"/>
    <cellStyle name="Normalny 25 6" xfId="22493"/>
    <cellStyle name="Normalny 25 7" xfId="22494"/>
    <cellStyle name="Normalny 26" xfId="22495"/>
    <cellStyle name="Normalny 26 2" xfId="22496"/>
    <cellStyle name="Normalny 26 2 2" xfId="22497"/>
    <cellStyle name="Normalny 26 3" xfId="22498"/>
    <cellStyle name="Normalny 26 3 2" xfId="22499"/>
    <cellStyle name="Normalny 26 4" xfId="22500"/>
    <cellStyle name="Normalny 27" xfId="22501"/>
    <cellStyle name="Normalny 27 2" xfId="22502"/>
    <cellStyle name="Normalny 27 2 2" xfId="22503"/>
    <cellStyle name="Normalny 27 3" xfId="22504"/>
    <cellStyle name="Normalny 27 4" xfId="22505"/>
    <cellStyle name="Normalny 27 5" xfId="22506"/>
    <cellStyle name="Normalny 27 6" xfId="22507"/>
    <cellStyle name="Normalny 28" xfId="22508"/>
    <cellStyle name="Normalny 28 2" xfId="22509"/>
    <cellStyle name="Normalny 28 2 2" xfId="22510"/>
    <cellStyle name="Normalny 28 3" xfId="22511"/>
    <cellStyle name="Normalny 28 3 2" xfId="22512"/>
    <cellStyle name="Normalny 28 4" xfId="22513"/>
    <cellStyle name="Normalny 28 5" xfId="22514"/>
    <cellStyle name="Normalny 29" xfId="22515"/>
    <cellStyle name="Normalny 29 2" xfId="22516"/>
    <cellStyle name="Normalny 29 2 2" xfId="22517"/>
    <cellStyle name="Normalny 29 3" xfId="22518"/>
    <cellStyle name="Normalny 29 4" xfId="22519"/>
    <cellStyle name="Normalny 29 5" xfId="22520"/>
    <cellStyle name="Normalny 29 6" xfId="22521"/>
    <cellStyle name="Normalny 3" xfId="16948"/>
    <cellStyle name="Normalny 3 10" xfId="16949"/>
    <cellStyle name="Normalny 3 10 2" xfId="16950"/>
    <cellStyle name="Normalny 3 10 2 2" xfId="16951"/>
    <cellStyle name="Normalny 3 10 2 2 2" xfId="16952"/>
    <cellStyle name="Normalny 3 10 2 2 3" xfId="16953"/>
    <cellStyle name="Normalny 3 10 2 3" xfId="16954"/>
    <cellStyle name="Normalny 3 10 2 4" xfId="16955"/>
    <cellStyle name="Normalny 3 10 3" xfId="16956"/>
    <cellStyle name="Normalny 3 10 3 2" xfId="16957"/>
    <cellStyle name="Normalny 3 10 3 3" xfId="16958"/>
    <cellStyle name="Normalny 3 10 4" xfId="16959"/>
    <cellStyle name="Normalny 3 10 5" xfId="16960"/>
    <cellStyle name="Normalny 3 11" xfId="16961"/>
    <cellStyle name="Normalny 3 11 2" xfId="16962"/>
    <cellStyle name="Normalny 3 11 2 2" xfId="16963"/>
    <cellStyle name="Normalny 3 11 2 3" xfId="16964"/>
    <cellStyle name="Normalny 3 11 3" xfId="16965"/>
    <cellStyle name="Normalny 3 11 4" xfId="16966"/>
    <cellStyle name="Normalny 3 12" xfId="16967"/>
    <cellStyle name="Normalny 3 12 2" xfId="16968"/>
    <cellStyle name="Normalny 3 12 3" xfId="16969"/>
    <cellStyle name="Normalny 3 13" xfId="16970"/>
    <cellStyle name="Normalny 3 14" xfId="16971"/>
    <cellStyle name="Normalny 3 15" xfId="16972"/>
    <cellStyle name="Normalny 3 16" xfId="16973"/>
    <cellStyle name="Normalny 3 17" xfId="16974"/>
    <cellStyle name="Normalny 3 18" xfId="16975"/>
    <cellStyle name="Normalny 3 19" xfId="16976"/>
    <cellStyle name="Normalny 3 2" xfId="16977"/>
    <cellStyle name="Normalny 3 2 10" xfId="16978"/>
    <cellStyle name="Normalny 3 2 10 2" xfId="16979"/>
    <cellStyle name="Normalny 3 2 10 2 2" xfId="16980"/>
    <cellStyle name="Normalny 3 2 10 2 2 2" xfId="16981"/>
    <cellStyle name="Normalny 3 2 10 2 2 2 2" xfId="16982"/>
    <cellStyle name="Normalny 3 2 10 2 2 2 3" xfId="16983"/>
    <cellStyle name="Normalny 3 2 10 2 2 3" xfId="16984"/>
    <cellStyle name="Normalny 3 2 10 2 2 4" xfId="16985"/>
    <cellStyle name="Normalny 3 2 10 2 3" xfId="16986"/>
    <cellStyle name="Normalny 3 2 10 2 3 2" xfId="16987"/>
    <cellStyle name="Normalny 3 2 10 2 3 2 2" xfId="16988"/>
    <cellStyle name="Normalny 3 2 10 2 3 2 3" xfId="16989"/>
    <cellStyle name="Normalny 3 2 10 2 3 3" xfId="16990"/>
    <cellStyle name="Normalny 3 2 10 2 3 4" xfId="16991"/>
    <cellStyle name="Normalny 3 2 10 2 4" xfId="16992"/>
    <cellStyle name="Normalny 3 2 10 2 4 2" xfId="16993"/>
    <cellStyle name="Normalny 3 2 10 2 4 2 2" xfId="16994"/>
    <cellStyle name="Normalny 3 2 10 2 4 2 3" xfId="16995"/>
    <cellStyle name="Normalny 3 2 10 2 4 3" xfId="16996"/>
    <cellStyle name="Normalny 3 2 10 2 4 4" xfId="16997"/>
    <cellStyle name="Normalny 3 2 10 2 5" xfId="16998"/>
    <cellStyle name="Normalny 3 2 10 2 5 2" xfId="16999"/>
    <cellStyle name="Normalny 3 2 10 2 5 3" xfId="17000"/>
    <cellStyle name="Normalny 3 2 10 2 6" xfId="17001"/>
    <cellStyle name="Normalny 3 2 10 2 7" xfId="17002"/>
    <cellStyle name="Normalny 3 2 10 3" xfId="17003"/>
    <cellStyle name="Normalny 3 2 10 3 2" xfId="17004"/>
    <cellStyle name="Normalny 3 2 10 3 2 2" xfId="17005"/>
    <cellStyle name="Normalny 3 2 10 3 2 3" xfId="17006"/>
    <cellStyle name="Normalny 3 2 10 3 3" xfId="17007"/>
    <cellStyle name="Normalny 3 2 10 3 4" xfId="17008"/>
    <cellStyle name="Normalny 3 2 10 4" xfId="17009"/>
    <cellStyle name="Normalny 3 2 10 4 2" xfId="17010"/>
    <cellStyle name="Normalny 3 2 10 4 2 2" xfId="17011"/>
    <cellStyle name="Normalny 3 2 10 4 2 3" xfId="17012"/>
    <cellStyle name="Normalny 3 2 10 4 3" xfId="17013"/>
    <cellStyle name="Normalny 3 2 10 4 4" xfId="17014"/>
    <cellStyle name="Normalny 3 2 10 5" xfId="17015"/>
    <cellStyle name="Normalny 3 2 10 5 2" xfId="17016"/>
    <cellStyle name="Normalny 3 2 10 5 2 2" xfId="17017"/>
    <cellStyle name="Normalny 3 2 10 5 2 3" xfId="17018"/>
    <cellStyle name="Normalny 3 2 10 5 3" xfId="17019"/>
    <cellStyle name="Normalny 3 2 10 5 4" xfId="17020"/>
    <cellStyle name="Normalny 3 2 10 6" xfId="17021"/>
    <cellStyle name="Normalny 3 2 10 6 2" xfId="17022"/>
    <cellStyle name="Normalny 3 2 10 6 3" xfId="17023"/>
    <cellStyle name="Normalny 3 2 10 7" xfId="17024"/>
    <cellStyle name="Normalny 3 2 10 8" xfId="17025"/>
    <cellStyle name="Normalny 3 2 11" xfId="17026"/>
    <cellStyle name="Normalny 3 2 11 2" xfId="17027"/>
    <cellStyle name="Normalny 3 2 11 2 2" xfId="17028"/>
    <cellStyle name="Normalny 3 2 11 2 2 2" xfId="17029"/>
    <cellStyle name="Normalny 3 2 11 2 2 3" xfId="17030"/>
    <cellStyle name="Normalny 3 2 11 2 3" xfId="17031"/>
    <cellStyle name="Normalny 3 2 11 2 4" xfId="17032"/>
    <cellStyle name="Normalny 3 2 11 3" xfId="17033"/>
    <cellStyle name="Normalny 3 2 11 3 2" xfId="17034"/>
    <cellStyle name="Normalny 3 2 11 3 2 2" xfId="17035"/>
    <cellStyle name="Normalny 3 2 11 3 2 3" xfId="17036"/>
    <cellStyle name="Normalny 3 2 11 3 3" xfId="17037"/>
    <cellStyle name="Normalny 3 2 11 3 4" xfId="17038"/>
    <cellStyle name="Normalny 3 2 11 4" xfId="17039"/>
    <cellStyle name="Normalny 3 2 11 4 2" xfId="17040"/>
    <cellStyle name="Normalny 3 2 11 4 2 2" xfId="17041"/>
    <cellStyle name="Normalny 3 2 11 4 2 3" xfId="17042"/>
    <cellStyle name="Normalny 3 2 11 4 3" xfId="17043"/>
    <cellStyle name="Normalny 3 2 11 4 4" xfId="17044"/>
    <cellStyle name="Normalny 3 2 11 5" xfId="17045"/>
    <cellStyle name="Normalny 3 2 11 5 2" xfId="17046"/>
    <cellStyle name="Normalny 3 2 11 5 3" xfId="17047"/>
    <cellStyle name="Normalny 3 2 11 6" xfId="17048"/>
    <cellStyle name="Normalny 3 2 11 7" xfId="17049"/>
    <cellStyle name="Normalny 3 2 12" xfId="17050"/>
    <cellStyle name="Normalny 3 2 12 2" xfId="17051"/>
    <cellStyle name="Normalny 3 2 12 2 2" xfId="17052"/>
    <cellStyle name="Normalny 3 2 12 2 2 2" xfId="17053"/>
    <cellStyle name="Normalny 3 2 12 2 2 3" xfId="17054"/>
    <cellStyle name="Normalny 3 2 12 2 3" xfId="17055"/>
    <cellStyle name="Normalny 3 2 12 2 4" xfId="17056"/>
    <cellStyle name="Normalny 3 2 12 3" xfId="17057"/>
    <cellStyle name="Normalny 3 2 12 3 2" xfId="17058"/>
    <cellStyle name="Normalny 3 2 12 3 3" xfId="17059"/>
    <cellStyle name="Normalny 3 2 12 4" xfId="17060"/>
    <cellStyle name="Normalny 3 2 12 5" xfId="17061"/>
    <cellStyle name="Normalny 3 2 13" xfId="17062"/>
    <cellStyle name="Normalny 3 2 13 2" xfId="17063"/>
    <cellStyle name="Normalny 3 2 13 2 2" xfId="17064"/>
    <cellStyle name="Normalny 3 2 13 2 3" xfId="17065"/>
    <cellStyle name="Normalny 3 2 13 3" xfId="17066"/>
    <cellStyle name="Normalny 3 2 13 4" xfId="17067"/>
    <cellStyle name="Normalny 3 2 14" xfId="17068"/>
    <cellStyle name="Normalny 3 2 14 2" xfId="17069"/>
    <cellStyle name="Normalny 3 2 14 2 2" xfId="17070"/>
    <cellStyle name="Normalny 3 2 14 2 3" xfId="17071"/>
    <cellStyle name="Normalny 3 2 14 3" xfId="17072"/>
    <cellStyle name="Normalny 3 2 14 4" xfId="17073"/>
    <cellStyle name="Normalny 3 2 15" xfId="17074"/>
    <cellStyle name="Normalny 3 2 15 2" xfId="17075"/>
    <cellStyle name="Normalny 3 2 15 2 2" xfId="17076"/>
    <cellStyle name="Normalny 3 2 15 2 3" xfId="17077"/>
    <cellStyle name="Normalny 3 2 15 3" xfId="17078"/>
    <cellStyle name="Normalny 3 2 15 4" xfId="17079"/>
    <cellStyle name="Normalny 3 2 16" xfId="17080"/>
    <cellStyle name="Normalny 3 2 16 2" xfId="17081"/>
    <cellStyle name="Normalny 3 2 16 3" xfId="17082"/>
    <cellStyle name="Normalny 3 2 17" xfId="17083"/>
    <cellStyle name="Normalny 3 2 17 2" xfId="17084"/>
    <cellStyle name="Normalny 3 2 17 3" xfId="17085"/>
    <cellStyle name="Normalny 3 2 18" xfId="17086"/>
    <cellStyle name="Normalny 3 2 19" xfId="17087"/>
    <cellStyle name="Normalny 3 2 2" xfId="17088"/>
    <cellStyle name="Normalny 3 2 2 10" xfId="17089"/>
    <cellStyle name="Normalny 3 2 2 10 2" xfId="17090"/>
    <cellStyle name="Normalny 3 2 2 10 2 2" xfId="17091"/>
    <cellStyle name="Normalny 3 2 2 10 2 2 2" xfId="17092"/>
    <cellStyle name="Normalny 3 2 2 10 2 2 3" xfId="17093"/>
    <cellStyle name="Normalny 3 2 2 10 2 3" xfId="17094"/>
    <cellStyle name="Normalny 3 2 2 10 2 4" xfId="17095"/>
    <cellStyle name="Normalny 3 2 2 10 3" xfId="17096"/>
    <cellStyle name="Normalny 3 2 2 10 3 2" xfId="17097"/>
    <cellStyle name="Normalny 3 2 2 10 3 3" xfId="17098"/>
    <cellStyle name="Normalny 3 2 2 10 4" xfId="17099"/>
    <cellStyle name="Normalny 3 2 2 10 5" xfId="17100"/>
    <cellStyle name="Normalny 3 2 2 11" xfId="17101"/>
    <cellStyle name="Normalny 3 2 2 11 2" xfId="17102"/>
    <cellStyle name="Normalny 3 2 2 11 2 2" xfId="17103"/>
    <cellStyle name="Normalny 3 2 2 11 2 3" xfId="17104"/>
    <cellStyle name="Normalny 3 2 2 11 3" xfId="17105"/>
    <cellStyle name="Normalny 3 2 2 11 4" xfId="17106"/>
    <cellStyle name="Normalny 3 2 2 12" xfId="17107"/>
    <cellStyle name="Normalny 3 2 2 12 2" xfId="17108"/>
    <cellStyle name="Normalny 3 2 2 12 2 2" xfId="17109"/>
    <cellStyle name="Normalny 3 2 2 12 2 3" xfId="17110"/>
    <cellStyle name="Normalny 3 2 2 12 3" xfId="17111"/>
    <cellStyle name="Normalny 3 2 2 12 4" xfId="17112"/>
    <cellStyle name="Normalny 3 2 2 13" xfId="17113"/>
    <cellStyle name="Normalny 3 2 2 13 2" xfId="17114"/>
    <cellStyle name="Normalny 3 2 2 13 2 2" xfId="17115"/>
    <cellStyle name="Normalny 3 2 2 13 2 3" xfId="17116"/>
    <cellStyle name="Normalny 3 2 2 13 3" xfId="17117"/>
    <cellStyle name="Normalny 3 2 2 13 4" xfId="17118"/>
    <cellStyle name="Normalny 3 2 2 14" xfId="17119"/>
    <cellStyle name="Normalny 3 2 2 14 2" xfId="17120"/>
    <cellStyle name="Normalny 3 2 2 14 3" xfId="17121"/>
    <cellStyle name="Normalny 3 2 2 15" xfId="17122"/>
    <cellStyle name="Normalny 3 2 2 15 2" xfId="17123"/>
    <cellStyle name="Normalny 3 2 2 15 3" xfId="17124"/>
    <cellStyle name="Normalny 3 2 2 16" xfId="17125"/>
    <cellStyle name="Normalny 3 2 2 17" xfId="17126"/>
    <cellStyle name="Normalny 3 2 2 18" xfId="17127"/>
    <cellStyle name="Normalny 3 2 2 19" xfId="22522"/>
    <cellStyle name="Normalny 3 2 2 2" xfId="17128"/>
    <cellStyle name="Normalny 3 2 2 2 10" xfId="17129"/>
    <cellStyle name="Normalny 3 2 2 2 10 2" xfId="17130"/>
    <cellStyle name="Normalny 3 2 2 2 10 2 2" xfId="17131"/>
    <cellStyle name="Normalny 3 2 2 2 10 2 3" xfId="17132"/>
    <cellStyle name="Normalny 3 2 2 2 10 3" xfId="17133"/>
    <cellStyle name="Normalny 3 2 2 2 10 4" xfId="17134"/>
    <cellStyle name="Normalny 3 2 2 2 11" xfId="17135"/>
    <cellStyle name="Normalny 3 2 2 2 11 2" xfId="17136"/>
    <cellStyle name="Normalny 3 2 2 2 11 3" xfId="17137"/>
    <cellStyle name="Normalny 3 2 2 2 12" xfId="17138"/>
    <cellStyle name="Normalny 3 2 2 2 12 2" xfId="17139"/>
    <cellStyle name="Normalny 3 2 2 2 12 3" xfId="17140"/>
    <cellStyle name="Normalny 3 2 2 2 13" xfId="17141"/>
    <cellStyle name="Normalny 3 2 2 2 14" xfId="17142"/>
    <cellStyle name="Normalny 3 2 2 2 15" xfId="17143"/>
    <cellStyle name="Normalny 3 2 2 2 2" xfId="17144"/>
    <cellStyle name="Normalny 3 2 2 2 2 10" xfId="17145"/>
    <cellStyle name="Normalny 3 2 2 2 2 11" xfId="17146"/>
    <cellStyle name="Normalny 3 2 2 2 2 2" xfId="17147"/>
    <cellStyle name="Normalny 3 2 2 2 2 2 2" xfId="17148"/>
    <cellStyle name="Normalny 3 2 2 2 2 2 2 2" xfId="17149"/>
    <cellStyle name="Normalny 3 2 2 2 2 2 2 2 2" xfId="17150"/>
    <cellStyle name="Normalny 3 2 2 2 2 2 2 2 2 2" xfId="17151"/>
    <cellStyle name="Normalny 3 2 2 2 2 2 2 2 2 3" xfId="17152"/>
    <cellStyle name="Normalny 3 2 2 2 2 2 2 2 3" xfId="17153"/>
    <cellStyle name="Normalny 3 2 2 2 2 2 2 2 4" xfId="17154"/>
    <cellStyle name="Normalny 3 2 2 2 2 2 2 3" xfId="17155"/>
    <cellStyle name="Normalny 3 2 2 2 2 2 2 3 2" xfId="17156"/>
    <cellStyle name="Normalny 3 2 2 2 2 2 2 3 2 2" xfId="17157"/>
    <cellStyle name="Normalny 3 2 2 2 2 2 2 3 2 3" xfId="17158"/>
    <cellStyle name="Normalny 3 2 2 2 2 2 2 3 3" xfId="17159"/>
    <cellStyle name="Normalny 3 2 2 2 2 2 2 3 4" xfId="17160"/>
    <cellStyle name="Normalny 3 2 2 2 2 2 2 4" xfId="17161"/>
    <cellStyle name="Normalny 3 2 2 2 2 2 2 4 2" xfId="17162"/>
    <cellStyle name="Normalny 3 2 2 2 2 2 2 4 2 2" xfId="17163"/>
    <cellStyle name="Normalny 3 2 2 2 2 2 2 4 2 3" xfId="17164"/>
    <cellStyle name="Normalny 3 2 2 2 2 2 2 4 3" xfId="17165"/>
    <cellStyle name="Normalny 3 2 2 2 2 2 2 4 4" xfId="17166"/>
    <cellStyle name="Normalny 3 2 2 2 2 2 2 5" xfId="17167"/>
    <cellStyle name="Normalny 3 2 2 2 2 2 2 5 2" xfId="17168"/>
    <cellStyle name="Normalny 3 2 2 2 2 2 2 5 3" xfId="17169"/>
    <cellStyle name="Normalny 3 2 2 2 2 2 2 6" xfId="17170"/>
    <cellStyle name="Normalny 3 2 2 2 2 2 2 7" xfId="17171"/>
    <cellStyle name="Normalny 3 2 2 2 2 2 3" xfId="17172"/>
    <cellStyle name="Normalny 3 2 2 2 2 2 3 2" xfId="17173"/>
    <cellStyle name="Normalny 3 2 2 2 2 2 3 2 2" xfId="17174"/>
    <cellStyle name="Normalny 3 2 2 2 2 2 3 2 2 2" xfId="17175"/>
    <cellStyle name="Normalny 3 2 2 2 2 2 3 2 2 3" xfId="17176"/>
    <cellStyle name="Normalny 3 2 2 2 2 2 3 2 3" xfId="17177"/>
    <cellStyle name="Normalny 3 2 2 2 2 2 3 2 4" xfId="17178"/>
    <cellStyle name="Normalny 3 2 2 2 2 2 3 3" xfId="17179"/>
    <cellStyle name="Normalny 3 2 2 2 2 2 3 3 2" xfId="17180"/>
    <cellStyle name="Normalny 3 2 2 2 2 2 3 3 2 2" xfId="17181"/>
    <cellStyle name="Normalny 3 2 2 2 2 2 3 3 2 3" xfId="17182"/>
    <cellStyle name="Normalny 3 2 2 2 2 2 3 3 3" xfId="17183"/>
    <cellStyle name="Normalny 3 2 2 2 2 2 3 3 4" xfId="17184"/>
    <cellStyle name="Normalny 3 2 2 2 2 2 3 4" xfId="17185"/>
    <cellStyle name="Normalny 3 2 2 2 2 2 3 4 2" xfId="17186"/>
    <cellStyle name="Normalny 3 2 2 2 2 2 3 4 2 2" xfId="17187"/>
    <cellStyle name="Normalny 3 2 2 2 2 2 3 4 2 3" xfId="17188"/>
    <cellStyle name="Normalny 3 2 2 2 2 2 3 4 3" xfId="17189"/>
    <cellStyle name="Normalny 3 2 2 2 2 2 3 4 4" xfId="17190"/>
    <cellStyle name="Normalny 3 2 2 2 2 2 3 5" xfId="17191"/>
    <cellStyle name="Normalny 3 2 2 2 2 2 3 5 2" xfId="17192"/>
    <cellStyle name="Normalny 3 2 2 2 2 2 3 5 3" xfId="17193"/>
    <cellStyle name="Normalny 3 2 2 2 2 2 3 6" xfId="17194"/>
    <cellStyle name="Normalny 3 2 2 2 2 2 3 7" xfId="17195"/>
    <cellStyle name="Normalny 3 2 2 2 2 2 4" xfId="17196"/>
    <cellStyle name="Normalny 3 2 2 2 2 2 4 2" xfId="17197"/>
    <cellStyle name="Normalny 3 2 2 2 2 2 4 2 2" xfId="17198"/>
    <cellStyle name="Normalny 3 2 2 2 2 2 4 2 3" xfId="17199"/>
    <cellStyle name="Normalny 3 2 2 2 2 2 4 3" xfId="17200"/>
    <cellStyle name="Normalny 3 2 2 2 2 2 4 4" xfId="17201"/>
    <cellStyle name="Normalny 3 2 2 2 2 2 5" xfId="17202"/>
    <cellStyle name="Normalny 3 2 2 2 2 2 5 2" xfId="17203"/>
    <cellStyle name="Normalny 3 2 2 2 2 2 5 2 2" xfId="17204"/>
    <cellStyle name="Normalny 3 2 2 2 2 2 5 2 3" xfId="17205"/>
    <cellStyle name="Normalny 3 2 2 2 2 2 5 3" xfId="17206"/>
    <cellStyle name="Normalny 3 2 2 2 2 2 5 4" xfId="17207"/>
    <cellStyle name="Normalny 3 2 2 2 2 2 6" xfId="17208"/>
    <cellStyle name="Normalny 3 2 2 2 2 2 6 2" xfId="17209"/>
    <cellStyle name="Normalny 3 2 2 2 2 2 6 2 2" xfId="17210"/>
    <cellStyle name="Normalny 3 2 2 2 2 2 6 2 3" xfId="17211"/>
    <cellStyle name="Normalny 3 2 2 2 2 2 6 3" xfId="17212"/>
    <cellStyle name="Normalny 3 2 2 2 2 2 6 4" xfId="17213"/>
    <cellStyle name="Normalny 3 2 2 2 2 2 7" xfId="17214"/>
    <cellStyle name="Normalny 3 2 2 2 2 2 7 2" xfId="17215"/>
    <cellStyle name="Normalny 3 2 2 2 2 2 7 3" xfId="17216"/>
    <cellStyle name="Normalny 3 2 2 2 2 2 8" xfId="17217"/>
    <cellStyle name="Normalny 3 2 2 2 2 2 9" xfId="17218"/>
    <cellStyle name="Normalny 3 2 2 2 2 3" xfId="17219"/>
    <cellStyle name="Normalny 3 2 2 2 2 3 2" xfId="17220"/>
    <cellStyle name="Normalny 3 2 2 2 2 3 2 2" xfId="17221"/>
    <cellStyle name="Normalny 3 2 2 2 2 3 2 2 2" xfId="17222"/>
    <cellStyle name="Normalny 3 2 2 2 2 3 2 2 3" xfId="17223"/>
    <cellStyle name="Normalny 3 2 2 2 2 3 2 3" xfId="17224"/>
    <cellStyle name="Normalny 3 2 2 2 2 3 2 4" xfId="17225"/>
    <cellStyle name="Normalny 3 2 2 2 2 3 3" xfId="17226"/>
    <cellStyle name="Normalny 3 2 2 2 2 3 3 2" xfId="17227"/>
    <cellStyle name="Normalny 3 2 2 2 2 3 3 2 2" xfId="17228"/>
    <cellStyle name="Normalny 3 2 2 2 2 3 3 2 3" xfId="17229"/>
    <cellStyle name="Normalny 3 2 2 2 2 3 3 3" xfId="17230"/>
    <cellStyle name="Normalny 3 2 2 2 2 3 3 4" xfId="17231"/>
    <cellStyle name="Normalny 3 2 2 2 2 3 4" xfId="17232"/>
    <cellStyle name="Normalny 3 2 2 2 2 3 4 2" xfId="17233"/>
    <cellStyle name="Normalny 3 2 2 2 2 3 4 2 2" xfId="17234"/>
    <cellStyle name="Normalny 3 2 2 2 2 3 4 2 3" xfId="17235"/>
    <cellStyle name="Normalny 3 2 2 2 2 3 4 3" xfId="17236"/>
    <cellStyle name="Normalny 3 2 2 2 2 3 4 4" xfId="17237"/>
    <cellStyle name="Normalny 3 2 2 2 2 3 5" xfId="17238"/>
    <cellStyle name="Normalny 3 2 2 2 2 3 5 2" xfId="17239"/>
    <cellStyle name="Normalny 3 2 2 2 2 3 5 3" xfId="17240"/>
    <cellStyle name="Normalny 3 2 2 2 2 3 6" xfId="17241"/>
    <cellStyle name="Normalny 3 2 2 2 2 3 7" xfId="17242"/>
    <cellStyle name="Normalny 3 2 2 2 2 4" xfId="17243"/>
    <cellStyle name="Normalny 3 2 2 2 2 4 2" xfId="17244"/>
    <cellStyle name="Normalny 3 2 2 2 2 4 2 2" xfId="17245"/>
    <cellStyle name="Normalny 3 2 2 2 2 4 2 2 2" xfId="17246"/>
    <cellStyle name="Normalny 3 2 2 2 2 4 2 2 3" xfId="17247"/>
    <cellStyle name="Normalny 3 2 2 2 2 4 2 3" xfId="17248"/>
    <cellStyle name="Normalny 3 2 2 2 2 4 2 4" xfId="17249"/>
    <cellStyle name="Normalny 3 2 2 2 2 4 3" xfId="17250"/>
    <cellStyle name="Normalny 3 2 2 2 2 4 3 2" xfId="17251"/>
    <cellStyle name="Normalny 3 2 2 2 2 4 3 2 2" xfId="17252"/>
    <cellStyle name="Normalny 3 2 2 2 2 4 3 2 3" xfId="17253"/>
    <cellStyle name="Normalny 3 2 2 2 2 4 3 3" xfId="17254"/>
    <cellStyle name="Normalny 3 2 2 2 2 4 3 4" xfId="17255"/>
    <cellStyle name="Normalny 3 2 2 2 2 4 4" xfId="17256"/>
    <cellStyle name="Normalny 3 2 2 2 2 4 4 2" xfId="17257"/>
    <cellStyle name="Normalny 3 2 2 2 2 4 4 2 2" xfId="17258"/>
    <cellStyle name="Normalny 3 2 2 2 2 4 4 2 3" xfId="17259"/>
    <cellStyle name="Normalny 3 2 2 2 2 4 4 3" xfId="17260"/>
    <cellStyle name="Normalny 3 2 2 2 2 4 4 4" xfId="17261"/>
    <cellStyle name="Normalny 3 2 2 2 2 4 5" xfId="17262"/>
    <cellStyle name="Normalny 3 2 2 2 2 4 5 2" xfId="17263"/>
    <cellStyle name="Normalny 3 2 2 2 2 4 5 3" xfId="17264"/>
    <cellStyle name="Normalny 3 2 2 2 2 4 6" xfId="17265"/>
    <cellStyle name="Normalny 3 2 2 2 2 4 7" xfId="17266"/>
    <cellStyle name="Normalny 3 2 2 2 2 5" xfId="17267"/>
    <cellStyle name="Normalny 3 2 2 2 2 5 2" xfId="17268"/>
    <cellStyle name="Normalny 3 2 2 2 2 5 2 2" xfId="17269"/>
    <cellStyle name="Normalny 3 2 2 2 2 5 2 2 2" xfId="17270"/>
    <cellStyle name="Normalny 3 2 2 2 2 5 2 2 3" xfId="17271"/>
    <cellStyle name="Normalny 3 2 2 2 2 5 2 3" xfId="17272"/>
    <cellStyle name="Normalny 3 2 2 2 2 5 2 4" xfId="17273"/>
    <cellStyle name="Normalny 3 2 2 2 2 5 3" xfId="17274"/>
    <cellStyle name="Normalny 3 2 2 2 2 5 3 2" xfId="17275"/>
    <cellStyle name="Normalny 3 2 2 2 2 5 3 3" xfId="17276"/>
    <cellStyle name="Normalny 3 2 2 2 2 5 4" xfId="17277"/>
    <cellStyle name="Normalny 3 2 2 2 2 5 5" xfId="17278"/>
    <cellStyle name="Normalny 3 2 2 2 2 6" xfId="17279"/>
    <cellStyle name="Normalny 3 2 2 2 2 6 2" xfId="17280"/>
    <cellStyle name="Normalny 3 2 2 2 2 6 2 2" xfId="17281"/>
    <cellStyle name="Normalny 3 2 2 2 2 6 2 3" xfId="17282"/>
    <cellStyle name="Normalny 3 2 2 2 2 6 3" xfId="17283"/>
    <cellStyle name="Normalny 3 2 2 2 2 6 4" xfId="17284"/>
    <cellStyle name="Normalny 3 2 2 2 2 7" xfId="17285"/>
    <cellStyle name="Normalny 3 2 2 2 2 7 2" xfId="17286"/>
    <cellStyle name="Normalny 3 2 2 2 2 7 2 2" xfId="17287"/>
    <cellStyle name="Normalny 3 2 2 2 2 7 2 3" xfId="17288"/>
    <cellStyle name="Normalny 3 2 2 2 2 7 3" xfId="17289"/>
    <cellStyle name="Normalny 3 2 2 2 2 7 4" xfId="17290"/>
    <cellStyle name="Normalny 3 2 2 2 2 8" xfId="17291"/>
    <cellStyle name="Normalny 3 2 2 2 2 8 2" xfId="17292"/>
    <cellStyle name="Normalny 3 2 2 2 2 8 2 2" xfId="17293"/>
    <cellStyle name="Normalny 3 2 2 2 2 8 2 3" xfId="17294"/>
    <cellStyle name="Normalny 3 2 2 2 2 8 3" xfId="17295"/>
    <cellStyle name="Normalny 3 2 2 2 2 8 4" xfId="17296"/>
    <cellStyle name="Normalny 3 2 2 2 2 9" xfId="17297"/>
    <cellStyle name="Normalny 3 2 2 2 2 9 2" xfId="17298"/>
    <cellStyle name="Normalny 3 2 2 2 2 9 3" xfId="17299"/>
    <cellStyle name="Normalny 3 2 2 2 3" xfId="17300"/>
    <cellStyle name="Normalny 3 2 2 2 3 10" xfId="17301"/>
    <cellStyle name="Normalny 3 2 2 2 3 2" xfId="17302"/>
    <cellStyle name="Normalny 3 2 2 2 3 2 2" xfId="17303"/>
    <cellStyle name="Normalny 3 2 2 2 3 2 2 2" xfId="17304"/>
    <cellStyle name="Normalny 3 2 2 2 3 2 2 2 2" xfId="17305"/>
    <cellStyle name="Normalny 3 2 2 2 3 2 2 2 3" xfId="17306"/>
    <cellStyle name="Normalny 3 2 2 2 3 2 2 3" xfId="17307"/>
    <cellStyle name="Normalny 3 2 2 2 3 2 2 4" xfId="17308"/>
    <cellStyle name="Normalny 3 2 2 2 3 2 3" xfId="17309"/>
    <cellStyle name="Normalny 3 2 2 2 3 2 3 2" xfId="17310"/>
    <cellStyle name="Normalny 3 2 2 2 3 2 3 2 2" xfId="17311"/>
    <cellStyle name="Normalny 3 2 2 2 3 2 3 2 3" xfId="17312"/>
    <cellStyle name="Normalny 3 2 2 2 3 2 3 3" xfId="17313"/>
    <cellStyle name="Normalny 3 2 2 2 3 2 3 4" xfId="17314"/>
    <cellStyle name="Normalny 3 2 2 2 3 2 4" xfId="17315"/>
    <cellStyle name="Normalny 3 2 2 2 3 2 4 2" xfId="17316"/>
    <cellStyle name="Normalny 3 2 2 2 3 2 4 2 2" xfId="17317"/>
    <cellStyle name="Normalny 3 2 2 2 3 2 4 2 3" xfId="17318"/>
    <cellStyle name="Normalny 3 2 2 2 3 2 4 3" xfId="17319"/>
    <cellStyle name="Normalny 3 2 2 2 3 2 4 4" xfId="17320"/>
    <cellStyle name="Normalny 3 2 2 2 3 2 5" xfId="17321"/>
    <cellStyle name="Normalny 3 2 2 2 3 2 5 2" xfId="17322"/>
    <cellStyle name="Normalny 3 2 2 2 3 2 5 3" xfId="17323"/>
    <cellStyle name="Normalny 3 2 2 2 3 2 6" xfId="17324"/>
    <cellStyle name="Normalny 3 2 2 2 3 2 7" xfId="17325"/>
    <cellStyle name="Normalny 3 2 2 2 3 3" xfId="17326"/>
    <cellStyle name="Normalny 3 2 2 2 3 3 2" xfId="17327"/>
    <cellStyle name="Normalny 3 2 2 2 3 3 2 2" xfId="17328"/>
    <cellStyle name="Normalny 3 2 2 2 3 3 2 2 2" xfId="17329"/>
    <cellStyle name="Normalny 3 2 2 2 3 3 2 2 3" xfId="17330"/>
    <cellStyle name="Normalny 3 2 2 2 3 3 2 3" xfId="17331"/>
    <cellStyle name="Normalny 3 2 2 2 3 3 2 4" xfId="17332"/>
    <cellStyle name="Normalny 3 2 2 2 3 3 3" xfId="17333"/>
    <cellStyle name="Normalny 3 2 2 2 3 3 3 2" xfId="17334"/>
    <cellStyle name="Normalny 3 2 2 2 3 3 3 2 2" xfId="17335"/>
    <cellStyle name="Normalny 3 2 2 2 3 3 3 2 3" xfId="17336"/>
    <cellStyle name="Normalny 3 2 2 2 3 3 3 3" xfId="17337"/>
    <cellStyle name="Normalny 3 2 2 2 3 3 3 4" xfId="17338"/>
    <cellStyle name="Normalny 3 2 2 2 3 3 4" xfId="17339"/>
    <cellStyle name="Normalny 3 2 2 2 3 3 4 2" xfId="17340"/>
    <cellStyle name="Normalny 3 2 2 2 3 3 4 2 2" xfId="17341"/>
    <cellStyle name="Normalny 3 2 2 2 3 3 4 2 3" xfId="17342"/>
    <cellStyle name="Normalny 3 2 2 2 3 3 4 3" xfId="17343"/>
    <cellStyle name="Normalny 3 2 2 2 3 3 4 4" xfId="17344"/>
    <cellStyle name="Normalny 3 2 2 2 3 3 5" xfId="17345"/>
    <cellStyle name="Normalny 3 2 2 2 3 3 5 2" xfId="17346"/>
    <cellStyle name="Normalny 3 2 2 2 3 3 5 3" xfId="17347"/>
    <cellStyle name="Normalny 3 2 2 2 3 3 6" xfId="17348"/>
    <cellStyle name="Normalny 3 2 2 2 3 3 7" xfId="17349"/>
    <cellStyle name="Normalny 3 2 2 2 3 4" xfId="17350"/>
    <cellStyle name="Normalny 3 2 2 2 3 4 2" xfId="17351"/>
    <cellStyle name="Normalny 3 2 2 2 3 4 2 2" xfId="17352"/>
    <cellStyle name="Normalny 3 2 2 2 3 4 2 2 2" xfId="17353"/>
    <cellStyle name="Normalny 3 2 2 2 3 4 2 2 3" xfId="17354"/>
    <cellStyle name="Normalny 3 2 2 2 3 4 2 3" xfId="17355"/>
    <cellStyle name="Normalny 3 2 2 2 3 4 2 4" xfId="17356"/>
    <cellStyle name="Normalny 3 2 2 2 3 4 3" xfId="17357"/>
    <cellStyle name="Normalny 3 2 2 2 3 4 3 2" xfId="17358"/>
    <cellStyle name="Normalny 3 2 2 2 3 4 3 3" xfId="17359"/>
    <cellStyle name="Normalny 3 2 2 2 3 4 4" xfId="17360"/>
    <cellStyle name="Normalny 3 2 2 2 3 4 5" xfId="17361"/>
    <cellStyle name="Normalny 3 2 2 2 3 5" xfId="17362"/>
    <cellStyle name="Normalny 3 2 2 2 3 5 2" xfId="17363"/>
    <cellStyle name="Normalny 3 2 2 2 3 5 2 2" xfId="17364"/>
    <cellStyle name="Normalny 3 2 2 2 3 5 2 3" xfId="17365"/>
    <cellStyle name="Normalny 3 2 2 2 3 5 3" xfId="17366"/>
    <cellStyle name="Normalny 3 2 2 2 3 5 4" xfId="17367"/>
    <cellStyle name="Normalny 3 2 2 2 3 6" xfId="17368"/>
    <cellStyle name="Normalny 3 2 2 2 3 6 2" xfId="17369"/>
    <cellStyle name="Normalny 3 2 2 2 3 6 2 2" xfId="17370"/>
    <cellStyle name="Normalny 3 2 2 2 3 6 2 3" xfId="17371"/>
    <cellStyle name="Normalny 3 2 2 2 3 6 3" xfId="17372"/>
    <cellStyle name="Normalny 3 2 2 2 3 6 4" xfId="17373"/>
    <cellStyle name="Normalny 3 2 2 2 3 7" xfId="17374"/>
    <cellStyle name="Normalny 3 2 2 2 3 7 2" xfId="17375"/>
    <cellStyle name="Normalny 3 2 2 2 3 7 2 2" xfId="17376"/>
    <cellStyle name="Normalny 3 2 2 2 3 7 2 3" xfId="17377"/>
    <cellStyle name="Normalny 3 2 2 2 3 7 3" xfId="17378"/>
    <cellStyle name="Normalny 3 2 2 2 3 7 4" xfId="17379"/>
    <cellStyle name="Normalny 3 2 2 2 3 8" xfId="17380"/>
    <cellStyle name="Normalny 3 2 2 2 3 8 2" xfId="17381"/>
    <cellStyle name="Normalny 3 2 2 2 3 8 3" xfId="17382"/>
    <cellStyle name="Normalny 3 2 2 2 3 9" xfId="17383"/>
    <cellStyle name="Normalny 3 2 2 2 4" xfId="17384"/>
    <cellStyle name="Normalny 3 2 2 2 4 2" xfId="17385"/>
    <cellStyle name="Normalny 3 2 2 2 4 2 2" xfId="17386"/>
    <cellStyle name="Normalny 3 2 2 2 4 2 2 2" xfId="17387"/>
    <cellStyle name="Normalny 3 2 2 2 4 2 2 2 2" xfId="17388"/>
    <cellStyle name="Normalny 3 2 2 2 4 2 2 2 3" xfId="17389"/>
    <cellStyle name="Normalny 3 2 2 2 4 2 2 3" xfId="17390"/>
    <cellStyle name="Normalny 3 2 2 2 4 2 2 4" xfId="17391"/>
    <cellStyle name="Normalny 3 2 2 2 4 2 3" xfId="17392"/>
    <cellStyle name="Normalny 3 2 2 2 4 2 3 2" xfId="17393"/>
    <cellStyle name="Normalny 3 2 2 2 4 2 3 2 2" xfId="17394"/>
    <cellStyle name="Normalny 3 2 2 2 4 2 3 2 3" xfId="17395"/>
    <cellStyle name="Normalny 3 2 2 2 4 2 3 3" xfId="17396"/>
    <cellStyle name="Normalny 3 2 2 2 4 2 3 4" xfId="17397"/>
    <cellStyle name="Normalny 3 2 2 2 4 2 4" xfId="17398"/>
    <cellStyle name="Normalny 3 2 2 2 4 2 4 2" xfId="17399"/>
    <cellStyle name="Normalny 3 2 2 2 4 2 4 2 2" xfId="17400"/>
    <cellStyle name="Normalny 3 2 2 2 4 2 4 2 3" xfId="17401"/>
    <cellStyle name="Normalny 3 2 2 2 4 2 4 3" xfId="17402"/>
    <cellStyle name="Normalny 3 2 2 2 4 2 4 4" xfId="17403"/>
    <cellStyle name="Normalny 3 2 2 2 4 2 5" xfId="17404"/>
    <cellStyle name="Normalny 3 2 2 2 4 2 5 2" xfId="17405"/>
    <cellStyle name="Normalny 3 2 2 2 4 2 5 3" xfId="17406"/>
    <cellStyle name="Normalny 3 2 2 2 4 2 6" xfId="17407"/>
    <cellStyle name="Normalny 3 2 2 2 4 2 7" xfId="17408"/>
    <cellStyle name="Normalny 3 2 2 2 4 3" xfId="17409"/>
    <cellStyle name="Normalny 3 2 2 2 4 3 2" xfId="17410"/>
    <cellStyle name="Normalny 3 2 2 2 4 3 2 2" xfId="17411"/>
    <cellStyle name="Normalny 3 2 2 2 4 3 2 2 2" xfId="17412"/>
    <cellStyle name="Normalny 3 2 2 2 4 3 2 2 3" xfId="17413"/>
    <cellStyle name="Normalny 3 2 2 2 4 3 2 3" xfId="17414"/>
    <cellStyle name="Normalny 3 2 2 2 4 3 2 4" xfId="17415"/>
    <cellStyle name="Normalny 3 2 2 2 4 3 3" xfId="17416"/>
    <cellStyle name="Normalny 3 2 2 2 4 3 3 2" xfId="17417"/>
    <cellStyle name="Normalny 3 2 2 2 4 3 3 2 2" xfId="17418"/>
    <cellStyle name="Normalny 3 2 2 2 4 3 3 2 3" xfId="17419"/>
    <cellStyle name="Normalny 3 2 2 2 4 3 3 3" xfId="17420"/>
    <cellStyle name="Normalny 3 2 2 2 4 3 3 4" xfId="17421"/>
    <cellStyle name="Normalny 3 2 2 2 4 3 4" xfId="17422"/>
    <cellStyle name="Normalny 3 2 2 2 4 3 4 2" xfId="17423"/>
    <cellStyle name="Normalny 3 2 2 2 4 3 4 2 2" xfId="17424"/>
    <cellStyle name="Normalny 3 2 2 2 4 3 4 2 3" xfId="17425"/>
    <cellStyle name="Normalny 3 2 2 2 4 3 4 3" xfId="17426"/>
    <cellStyle name="Normalny 3 2 2 2 4 3 4 4" xfId="17427"/>
    <cellStyle name="Normalny 3 2 2 2 4 3 5" xfId="17428"/>
    <cellStyle name="Normalny 3 2 2 2 4 3 5 2" xfId="17429"/>
    <cellStyle name="Normalny 3 2 2 2 4 3 5 3" xfId="17430"/>
    <cellStyle name="Normalny 3 2 2 2 4 3 6" xfId="17431"/>
    <cellStyle name="Normalny 3 2 2 2 4 3 7" xfId="17432"/>
    <cellStyle name="Normalny 3 2 2 2 4 4" xfId="17433"/>
    <cellStyle name="Normalny 3 2 2 2 4 4 2" xfId="17434"/>
    <cellStyle name="Normalny 3 2 2 2 4 4 2 2" xfId="17435"/>
    <cellStyle name="Normalny 3 2 2 2 4 4 2 3" xfId="17436"/>
    <cellStyle name="Normalny 3 2 2 2 4 4 3" xfId="17437"/>
    <cellStyle name="Normalny 3 2 2 2 4 4 4" xfId="17438"/>
    <cellStyle name="Normalny 3 2 2 2 4 5" xfId="17439"/>
    <cellStyle name="Normalny 3 2 2 2 4 5 2" xfId="17440"/>
    <cellStyle name="Normalny 3 2 2 2 4 5 2 2" xfId="17441"/>
    <cellStyle name="Normalny 3 2 2 2 4 5 2 3" xfId="17442"/>
    <cellStyle name="Normalny 3 2 2 2 4 5 3" xfId="17443"/>
    <cellStyle name="Normalny 3 2 2 2 4 5 4" xfId="17444"/>
    <cellStyle name="Normalny 3 2 2 2 4 6" xfId="17445"/>
    <cellStyle name="Normalny 3 2 2 2 4 6 2" xfId="17446"/>
    <cellStyle name="Normalny 3 2 2 2 4 6 2 2" xfId="17447"/>
    <cellStyle name="Normalny 3 2 2 2 4 6 2 3" xfId="17448"/>
    <cellStyle name="Normalny 3 2 2 2 4 6 3" xfId="17449"/>
    <cellStyle name="Normalny 3 2 2 2 4 6 4" xfId="17450"/>
    <cellStyle name="Normalny 3 2 2 2 4 7" xfId="17451"/>
    <cellStyle name="Normalny 3 2 2 2 4 7 2" xfId="17452"/>
    <cellStyle name="Normalny 3 2 2 2 4 7 3" xfId="17453"/>
    <cellStyle name="Normalny 3 2 2 2 4 8" xfId="17454"/>
    <cellStyle name="Normalny 3 2 2 2 4 9" xfId="17455"/>
    <cellStyle name="Normalny 3 2 2 2 5" xfId="17456"/>
    <cellStyle name="Normalny 3 2 2 2 5 2" xfId="17457"/>
    <cellStyle name="Normalny 3 2 2 2 5 2 2" xfId="17458"/>
    <cellStyle name="Normalny 3 2 2 2 5 2 2 2" xfId="17459"/>
    <cellStyle name="Normalny 3 2 2 2 5 2 2 3" xfId="17460"/>
    <cellStyle name="Normalny 3 2 2 2 5 2 3" xfId="17461"/>
    <cellStyle name="Normalny 3 2 2 2 5 2 4" xfId="17462"/>
    <cellStyle name="Normalny 3 2 2 2 5 3" xfId="17463"/>
    <cellStyle name="Normalny 3 2 2 2 5 3 2" xfId="17464"/>
    <cellStyle name="Normalny 3 2 2 2 5 3 2 2" xfId="17465"/>
    <cellStyle name="Normalny 3 2 2 2 5 3 2 3" xfId="17466"/>
    <cellStyle name="Normalny 3 2 2 2 5 3 3" xfId="17467"/>
    <cellStyle name="Normalny 3 2 2 2 5 3 4" xfId="17468"/>
    <cellStyle name="Normalny 3 2 2 2 5 4" xfId="17469"/>
    <cellStyle name="Normalny 3 2 2 2 5 4 2" xfId="17470"/>
    <cellStyle name="Normalny 3 2 2 2 5 4 2 2" xfId="17471"/>
    <cellStyle name="Normalny 3 2 2 2 5 4 2 3" xfId="17472"/>
    <cellStyle name="Normalny 3 2 2 2 5 4 3" xfId="17473"/>
    <cellStyle name="Normalny 3 2 2 2 5 4 4" xfId="17474"/>
    <cellStyle name="Normalny 3 2 2 2 5 5" xfId="17475"/>
    <cellStyle name="Normalny 3 2 2 2 5 5 2" xfId="17476"/>
    <cellStyle name="Normalny 3 2 2 2 5 5 3" xfId="17477"/>
    <cellStyle name="Normalny 3 2 2 2 5 6" xfId="17478"/>
    <cellStyle name="Normalny 3 2 2 2 5 7" xfId="17479"/>
    <cellStyle name="Normalny 3 2 2 2 6" xfId="17480"/>
    <cellStyle name="Normalny 3 2 2 2 6 2" xfId="17481"/>
    <cellStyle name="Normalny 3 2 2 2 6 2 2" xfId="17482"/>
    <cellStyle name="Normalny 3 2 2 2 6 2 2 2" xfId="17483"/>
    <cellStyle name="Normalny 3 2 2 2 6 2 2 3" xfId="17484"/>
    <cellStyle name="Normalny 3 2 2 2 6 2 3" xfId="17485"/>
    <cellStyle name="Normalny 3 2 2 2 6 2 4" xfId="17486"/>
    <cellStyle name="Normalny 3 2 2 2 6 3" xfId="17487"/>
    <cellStyle name="Normalny 3 2 2 2 6 3 2" xfId="17488"/>
    <cellStyle name="Normalny 3 2 2 2 6 3 2 2" xfId="17489"/>
    <cellStyle name="Normalny 3 2 2 2 6 3 2 3" xfId="17490"/>
    <cellStyle name="Normalny 3 2 2 2 6 3 3" xfId="17491"/>
    <cellStyle name="Normalny 3 2 2 2 6 3 4" xfId="17492"/>
    <cellStyle name="Normalny 3 2 2 2 6 4" xfId="17493"/>
    <cellStyle name="Normalny 3 2 2 2 6 4 2" xfId="17494"/>
    <cellStyle name="Normalny 3 2 2 2 6 4 2 2" xfId="17495"/>
    <cellStyle name="Normalny 3 2 2 2 6 4 2 3" xfId="17496"/>
    <cellStyle name="Normalny 3 2 2 2 6 4 3" xfId="17497"/>
    <cellStyle name="Normalny 3 2 2 2 6 4 4" xfId="17498"/>
    <cellStyle name="Normalny 3 2 2 2 6 5" xfId="17499"/>
    <cellStyle name="Normalny 3 2 2 2 6 5 2" xfId="17500"/>
    <cellStyle name="Normalny 3 2 2 2 6 5 3" xfId="17501"/>
    <cellStyle name="Normalny 3 2 2 2 6 6" xfId="17502"/>
    <cellStyle name="Normalny 3 2 2 2 6 7" xfId="17503"/>
    <cellStyle name="Normalny 3 2 2 2 7" xfId="17504"/>
    <cellStyle name="Normalny 3 2 2 2 7 2" xfId="17505"/>
    <cellStyle name="Normalny 3 2 2 2 7 2 2" xfId="17506"/>
    <cellStyle name="Normalny 3 2 2 2 7 2 2 2" xfId="17507"/>
    <cellStyle name="Normalny 3 2 2 2 7 2 2 3" xfId="17508"/>
    <cellStyle name="Normalny 3 2 2 2 7 2 3" xfId="17509"/>
    <cellStyle name="Normalny 3 2 2 2 7 2 4" xfId="17510"/>
    <cellStyle name="Normalny 3 2 2 2 7 3" xfId="17511"/>
    <cellStyle name="Normalny 3 2 2 2 7 3 2" xfId="17512"/>
    <cellStyle name="Normalny 3 2 2 2 7 3 3" xfId="17513"/>
    <cellStyle name="Normalny 3 2 2 2 7 4" xfId="17514"/>
    <cellStyle name="Normalny 3 2 2 2 7 5" xfId="17515"/>
    <cellStyle name="Normalny 3 2 2 2 8" xfId="17516"/>
    <cellStyle name="Normalny 3 2 2 2 8 2" xfId="17517"/>
    <cellStyle name="Normalny 3 2 2 2 8 2 2" xfId="17518"/>
    <cellStyle name="Normalny 3 2 2 2 8 2 3" xfId="17519"/>
    <cellStyle name="Normalny 3 2 2 2 8 3" xfId="17520"/>
    <cellStyle name="Normalny 3 2 2 2 8 4" xfId="17521"/>
    <cellStyle name="Normalny 3 2 2 2 9" xfId="17522"/>
    <cellStyle name="Normalny 3 2 2 2 9 2" xfId="17523"/>
    <cellStyle name="Normalny 3 2 2 2 9 2 2" xfId="17524"/>
    <cellStyle name="Normalny 3 2 2 2 9 2 3" xfId="17525"/>
    <cellStyle name="Normalny 3 2 2 2 9 3" xfId="17526"/>
    <cellStyle name="Normalny 3 2 2 2 9 4" xfId="17527"/>
    <cellStyle name="Normalny 3 2 2 3" xfId="17528"/>
    <cellStyle name="Normalny 3 2 2 3 10" xfId="17529"/>
    <cellStyle name="Normalny 3 2 2 3 11" xfId="17530"/>
    <cellStyle name="Normalny 3 2 2 3 2" xfId="17531"/>
    <cellStyle name="Normalny 3 2 2 3 2 10" xfId="17532"/>
    <cellStyle name="Normalny 3 2 2 3 2 2" xfId="17533"/>
    <cellStyle name="Normalny 3 2 2 3 2 2 2" xfId="17534"/>
    <cellStyle name="Normalny 3 2 2 3 2 2 2 2" xfId="17535"/>
    <cellStyle name="Normalny 3 2 2 3 2 2 2 2 2" xfId="17536"/>
    <cellStyle name="Normalny 3 2 2 3 2 2 2 2 3" xfId="17537"/>
    <cellStyle name="Normalny 3 2 2 3 2 2 2 3" xfId="17538"/>
    <cellStyle name="Normalny 3 2 2 3 2 2 2 4" xfId="17539"/>
    <cellStyle name="Normalny 3 2 2 3 2 2 3" xfId="17540"/>
    <cellStyle name="Normalny 3 2 2 3 2 2 3 2" xfId="17541"/>
    <cellStyle name="Normalny 3 2 2 3 2 2 3 2 2" xfId="17542"/>
    <cellStyle name="Normalny 3 2 2 3 2 2 3 2 3" xfId="17543"/>
    <cellStyle name="Normalny 3 2 2 3 2 2 3 3" xfId="17544"/>
    <cellStyle name="Normalny 3 2 2 3 2 2 3 4" xfId="17545"/>
    <cellStyle name="Normalny 3 2 2 3 2 2 4" xfId="17546"/>
    <cellStyle name="Normalny 3 2 2 3 2 2 4 2" xfId="17547"/>
    <cellStyle name="Normalny 3 2 2 3 2 2 4 2 2" xfId="17548"/>
    <cellStyle name="Normalny 3 2 2 3 2 2 4 2 3" xfId="17549"/>
    <cellStyle name="Normalny 3 2 2 3 2 2 4 3" xfId="17550"/>
    <cellStyle name="Normalny 3 2 2 3 2 2 4 4" xfId="17551"/>
    <cellStyle name="Normalny 3 2 2 3 2 2 5" xfId="17552"/>
    <cellStyle name="Normalny 3 2 2 3 2 2 5 2" xfId="17553"/>
    <cellStyle name="Normalny 3 2 2 3 2 2 5 3" xfId="17554"/>
    <cellStyle name="Normalny 3 2 2 3 2 2 6" xfId="17555"/>
    <cellStyle name="Normalny 3 2 2 3 2 2 7" xfId="17556"/>
    <cellStyle name="Normalny 3 2 2 3 2 3" xfId="17557"/>
    <cellStyle name="Normalny 3 2 2 3 2 3 2" xfId="17558"/>
    <cellStyle name="Normalny 3 2 2 3 2 3 2 2" xfId="17559"/>
    <cellStyle name="Normalny 3 2 2 3 2 3 2 2 2" xfId="17560"/>
    <cellStyle name="Normalny 3 2 2 3 2 3 2 2 3" xfId="17561"/>
    <cellStyle name="Normalny 3 2 2 3 2 3 2 3" xfId="17562"/>
    <cellStyle name="Normalny 3 2 2 3 2 3 2 4" xfId="17563"/>
    <cellStyle name="Normalny 3 2 2 3 2 3 3" xfId="17564"/>
    <cellStyle name="Normalny 3 2 2 3 2 3 3 2" xfId="17565"/>
    <cellStyle name="Normalny 3 2 2 3 2 3 3 2 2" xfId="17566"/>
    <cellStyle name="Normalny 3 2 2 3 2 3 3 2 3" xfId="17567"/>
    <cellStyle name="Normalny 3 2 2 3 2 3 3 3" xfId="17568"/>
    <cellStyle name="Normalny 3 2 2 3 2 3 3 4" xfId="17569"/>
    <cellStyle name="Normalny 3 2 2 3 2 3 4" xfId="17570"/>
    <cellStyle name="Normalny 3 2 2 3 2 3 4 2" xfId="17571"/>
    <cellStyle name="Normalny 3 2 2 3 2 3 4 2 2" xfId="17572"/>
    <cellStyle name="Normalny 3 2 2 3 2 3 4 2 3" xfId="17573"/>
    <cellStyle name="Normalny 3 2 2 3 2 3 4 3" xfId="17574"/>
    <cellStyle name="Normalny 3 2 2 3 2 3 4 4" xfId="17575"/>
    <cellStyle name="Normalny 3 2 2 3 2 3 5" xfId="17576"/>
    <cellStyle name="Normalny 3 2 2 3 2 3 5 2" xfId="17577"/>
    <cellStyle name="Normalny 3 2 2 3 2 3 5 3" xfId="17578"/>
    <cellStyle name="Normalny 3 2 2 3 2 3 6" xfId="17579"/>
    <cellStyle name="Normalny 3 2 2 3 2 3 7" xfId="17580"/>
    <cellStyle name="Normalny 3 2 2 3 2 4" xfId="17581"/>
    <cellStyle name="Normalny 3 2 2 3 2 4 2" xfId="17582"/>
    <cellStyle name="Normalny 3 2 2 3 2 4 2 2" xfId="17583"/>
    <cellStyle name="Normalny 3 2 2 3 2 4 2 2 2" xfId="17584"/>
    <cellStyle name="Normalny 3 2 2 3 2 4 2 2 3" xfId="17585"/>
    <cellStyle name="Normalny 3 2 2 3 2 4 2 3" xfId="17586"/>
    <cellStyle name="Normalny 3 2 2 3 2 4 2 4" xfId="17587"/>
    <cellStyle name="Normalny 3 2 2 3 2 4 3" xfId="17588"/>
    <cellStyle name="Normalny 3 2 2 3 2 4 3 2" xfId="17589"/>
    <cellStyle name="Normalny 3 2 2 3 2 4 3 3" xfId="17590"/>
    <cellStyle name="Normalny 3 2 2 3 2 4 4" xfId="17591"/>
    <cellStyle name="Normalny 3 2 2 3 2 4 5" xfId="17592"/>
    <cellStyle name="Normalny 3 2 2 3 2 5" xfId="17593"/>
    <cellStyle name="Normalny 3 2 2 3 2 5 2" xfId="17594"/>
    <cellStyle name="Normalny 3 2 2 3 2 5 2 2" xfId="17595"/>
    <cellStyle name="Normalny 3 2 2 3 2 5 2 3" xfId="17596"/>
    <cellStyle name="Normalny 3 2 2 3 2 5 3" xfId="17597"/>
    <cellStyle name="Normalny 3 2 2 3 2 5 4" xfId="17598"/>
    <cellStyle name="Normalny 3 2 2 3 2 6" xfId="17599"/>
    <cellStyle name="Normalny 3 2 2 3 2 6 2" xfId="17600"/>
    <cellStyle name="Normalny 3 2 2 3 2 6 2 2" xfId="17601"/>
    <cellStyle name="Normalny 3 2 2 3 2 6 2 3" xfId="17602"/>
    <cellStyle name="Normalny 3 2 2 3 2 6 3" xfId="17603"/>
    <cellStyle name="Normalny 3 2 2 3 2 6 4" xfId="17604"/>
    <cellStyle name="Normalny 3 2 2 3 2 7" xfId="17605"/>
    <cellStyle name="Normalny 3 2 2 3 2 7 2" xfId="17606"/>
    <cellStyle name="Normalny 3 2 2 3 2 7 2 2" xfId="17607"/>
    <cellStyle name="Normalny 3 2 2 3 2 7 2 3" xfId="17608"/>
    <cellStyle name="Normalny 3 2 2 3 2 7 3" xfId="17609"/>
    <cellStyle name="Normalny 3 2 2 3 2 7 4" xfId="17610"/>
    <cellStyle name="Normalny 3 2 2 3 2 8" xfId="17611"/>
    <cellStyle name="Normalny 3 2 2 3 2 8 2" xfId="17612"/>
    <cellStyle name="Normalny 3 2 2 3 2 8 3" xfId="17613"/>
    <cellStyle name="Normalny 3 2 2 3 2 9" xfId="17614"/>
    <cellStyle name="Normalny 3 2 2 3 3" xfId="17615"/>
    <cellStyle name="Normalny 3 2 2 3 3 2" xfId="17616"/>
    <cellStyle name="Normalny 3 2 2 3 3 2 2" xfId="17617"/>
    <cellStyle name="Normalny 3 2 2 3 3 2 2 2" xfId="17618"/>
    <cellStyle name="Normalny 3 2 2 3 3 2 2 3" xfId="17619"/>
    <cellStyle name="Normalny 3 2 2 3 3 2 3" xfId="17620"/>
    <cellStyle name="Normalny 3 2 2 3 3 2 4" xfId="17621"/>
    <cellStyle name="Normalny 3 2 2 3 3 3" xfId="17622"/>
    <cellStyle name="Normalny 3 2 2 3 3 3 2" xfId="17623"/>
    <cellStyle name="Normalny 3 2 2 3 3 3 2 2" xfId="17624"/>
    <cellStyle name="Normalny 3 2 2 3 3 3 2 3" xfId="17625"/>
    <cellStyle name="Normalny 3 2 2 3 3 3 3" xfId="17626"/>
    <cellStyle name="Normalny 3 2 2 3 3 3 4" xfId="17627"/>
    <cellStyle name="Normalny 3 2 2 3 3 4" xfId="17628"/>
    <cellStyle name="Normalny 3 2 2 3 3 4 2" xfId="17629"/>
    <cellStyle name="Normalny 3 2 2 3 3 4 2 2" xfId="17630"/>
    <cellStyle name="Normalny 3 2 2 3 3 4 2 3" xfId="17631"/>
    <cellStyle name="Normalny 3 2 2 3 3 4 3" xfId="17632"/>
    <cellStyle name="Normalny 3 2 2 3 3 4 4" xfId="17633"/>
    <cellStyle name="Normalny 3 2 2 3 3 5" xfId="17634"/>
    <cellStyle name="Normalny 3 2 2 3 3 5 2" xfId="17635"/>
    <cellStyle name="Normalny 3 2 2 3 3 5 3" xfId="17636"/>
    <cellStyle name="Normalny 3 2 2 3 3 6" xfId="17637"/>
    <cellStyle name="Normalny 3 2 2 3 3 7" xfId="17638"/>
    <cellStyle name="Normalny 3 2 2 3 4" xfId="17639"/>
    <cellStyle name="Normalny 3 2 2 3 4 2" xfId="17640"/>
    <cellStyle name="Normalny 3 2 2 3 4 2 2" xfId="17641"/>
    <cellStyle name="Normalny 3 2 2 3 4 2 2 2" xfId="17642"/>
    <cellStyle name="Normalny 3 2 2 3 4 2 2 3" xfId="17643"/>
    <cellStyle name="Normalny 3 2 2 3 4 2 3" xfId="17644"/>
    <cellStyle name="Normalny 3 2 2 3 4 2 4" xfId="17645"/>
    <cellStyle name="Normalny 3 2 2 3 4 3" xfId="17646"/>
    <cellStyle name="Normalny 3 2 2 3 4 3 2" xfId="17647"/>
    <cellStyle name="Normalny 3 2 2 3 4 3 2 2" xfId="17648"/>
    <cellStyle name="Normalny 3 2 2 3 4 3 2 3" xfId="17649"/>
    <cellStyle name="Normalny 3 2 2 3 4 3 3" xfId="17650"/>
    <cellStyle name="Normalny 3 2 2 3 4 3 4" xfId="17651"/>
    <cellStyle name="Normalny 3 2 2 3 4 4" xfId="17652"/>
    <cellStyle name="Normalny 3 2 2 3 4 4 2" xfId="17653"/>
    <cellStyle name="Normalny 3 2 2 3 4 4 2 2" xfId="17654"/>
    <cellStyle name="Normalny 3 2 2 3 4 4 2 3" xfId="17655"/>
    <cellStyle name="Normalny 3 2 2 3 4 4 3" xfId="17656"/>
    <cellStyle name="Normalny 3 2 2 3 4 4 4" xfId="17657"/>
    <cellStyle name="Normalny 3 2 2 3 4 5" xfId="17658"/>
    <cellStyle name="Normalny 3 2 2 3 4 5 2" xfId="17659"/>
    <cellStyle name="Normalny 3 2 2 3 4 5 3" xfId="17660"/>
    <cellStyle name="Normalny 3 2 2 3 4 6" xfId="17661"/>
    <cellStyle name="Normalny 3 2 2 3 4 7" xfId="17662"/>
    <cellStyle name="Normalny 3 2 2 3 5" xfId="17663"/>
    <cellStyle name="Normalny 3 2 2 3 5 2" xfId="17664"/>
    <cellStyle name="Normalny 3 2 2 3 5 2 2" xfId="17665"/>
    <cellStyle name="Normalny 3 2 2 3 5 2 2 2" xfId="17666"/>
    <cellStyle name="Normalny 3 2 2 3 5 2 2 3" xfId="17667"/>
    <cellStyle name="Normalny 3 2 2 3 5 2 3" xfId="17668"/>
    <cellStyle name="Normalny 3 2 2 3 5 2 4" xfId="17669"/>
    <cellStyle name="Normalny 3 2 2 3 5 3" xfId="17670"/>
    <cellStyle name="Normalny 3 2 2 3 5 3 2" xfId="17671"/>
    <cellStyle name="Normalny 3 2 2 3 5 3 3" xfId="17672"/>
    <cellStyle name="Normalny 3 2 2 3 5 4" xfId="17673"/>
    <cellStyle name="Normalny 3 2 2 3 5 5" xfId="17674"/>
    <cellStyle name="Normalny 3 2 2 3 6" xfId="17675"/>
    <cellStyle name="Normalny 3 2 2 3 6 2" xfId="17676"/>
    <cellStyle name="Normalny 3 2 2 3 6 2 2" xfId="17677"/>
    <cellStyle name="Normalny 3 2 2 3 6 2 3" xfId="17678"/>
    <cellStyle name="Normalny 3 2 2 3 6 3" xfId="17679"/>
    <cellStyle name="Normalny 3 2 2 3 6 4" xfId="17680"/>
    <cellStyle name="Normalny 3 2 2 3 7" xfId="17681"/>
    <cellStyle name="Normalny 3 2 2 3 7 2" xfId="17682"/>
    <cellStyle name="Normalny 3 2 2 3 7 2 2" xfId="17683"/>
    <cellStyle name="Normalny 3 2 2 3 7 2 3" xfId="17684"/>
    <cellStyle name="Normalny 3 2 2 3 7 3" xfId="17685"/>
    <cellStyle name="Normalny 3 2 2 3 7 4" xfId="17686"/>
    <cellStyle name="Normalny 3 2 2 3 8" xfId="17687"/>
    <cellStyle name="Normalny 3 2 2 3 8 2" xfId="17688"/>
    <cellStyle name="Normalny 3 2 2 3 8 2 2" xfId="17689"/>
    <cellStyle name="Normalny 3 2 2 3 8 2 3" xfId="17690"/>
    <cellStyle name="Normalny 3 2 2 3 8 3" xfId="17691"/>
    <cellStyle name="Normalny 3 2 2 3 8 4" xfId="17692"/>
    <cellStyle name="Normalny 3 2 2 3 9" xfId="17693"/>
    <cellStyle name="Normalny 3 2 2 3 9 2" xfId="17694"/>
    <cellStyle name="Normalny 3 2 2 3 9 3" xfId="17695"/>
    <cellStyle name="Normalny 3 2 2 4" xfId="17696"/>
    <cellStyle name="Normalny 3 2 2 4 10" xfId="17697"/>
    <cellStyle name="Normalny 3 2 2 4 2" xfId="17698"/>
    <cellStyle name="Normalny 3 2 2 4 2 2" xfId="17699"/>
    <cellStyle name="Normalny 3 2 2 4 2 2 2" xfId="17700"/>
    <cellStyle name="Normalny 3 2 2 4 2 2 2 2" xfId="17701"/>
    <cellStyle name="Normalny 3 2 2 4 2 2 2 3" xfId="17702"/>
    <cellStyle name="Normalny 3 2 2 4 2 2 3" xfId="17703"/>
    <cellStyle name="Normalny 3 2 2 4 2 2 4" xfId="17704"/>
    <cellStyle name="Normalny 3 2 2 4 2 3" xfId="17705"/>
    <cellStyle name="Normalny 3 2 2 4 2 3 2" xfId="17706"/>
    <cellStyle name="Normalny 3 2 2 4 2 3 2 2" xfId="17707"/>
    <cellStyle name="Normalny 3 2 2 4 2 3 2 3" xfId="17708"/>
    <cellStyle name="Normalny 3 2 2 4 2 3 3" xfId="17709"/>
    <cellStyle name="Normalny 3 2 2 4 2 3 4" xfId="17710"/>
    <cellStyle name="Normalny 3 2 2 4 2 4" xfId="17711"/>
    <cellStyle name="Normalny 3 2 2 4 2 4 2" xfId="17712"/>
    <cellStyle name="Normalny 3 2 2 4 2 4 2 2" xfId="17713"/>
    <cellStyle name="Normalny 3 2 2 4 2 4 2 3" xfId="17714"/>
    <cellStyle name="Normalny 3 2 2 4 2 4 3" xfId="17715"/>
    <cellStyle name="Normalny 3 2 2 4 2 4 4" xfId="17716"/>
    <cellStyle name="Normalny 3 2 2 4 2 5" xfId="17717"/>
    <cellStyle name="Normalny 3 2 2 4 2 5 2" xfId="17718"/>
    <cellStyle name="Normalny 3 2 2 4 2 5 3" xfId="17719"/>
    <cellStyle name="Normalny 3 2 2 4 2 6" xfId="17720"/>
    <cellStyle name="Normalny 3 2 2 4 2 7" xfId="17721"/>
    <cellStyle name="Normalny 3 2 2 4 3" xfId="17722"/>
    <cellStyle name="Normalny 3 2 2 4 3 2" xfId="17723"/>
    <cellStyle name="Normalny 3 2 2 4 3 2 2" xfId="17724"/>
    <cellStyle name="Normalny 3 2 2 4 3 2 2 2" xfId="17725"/>
    <cellStyle name="Normalny 3 2 2 4 3 2 2 3" xfId="17726"/>
    <cellStyle name="Normalny 3 2 2 4 3 2 3" xfId="17727"/>
    <cellStyle name="Normalny 3 2 2 4 3 2 4" xfId="17728"/>
    <cellStyle name="Normalny 3 2 2 4 3 3" xfId="17729"/>
    <cellStyle name="Normalny 3 2 2 4 3 3 2" xfId="17730"/>
    <cellStyle name="Normalny 3 2 2 4 3 3 2 2" xfId="17731"/>
    <cellStyle name="Normalny 3 2 2 4 3 3 2 3" xfId="17732"/>
    <cellStyle name="Normalny 3 2 2 4 3 3 3" xfId="17733"/>
    <cellStyle name="Normalny 3 2 2 4 3 3 4" xfId="17734"/>
    <cellStyle name="Normalny 3 2 2 4 3 4" xfId="17735"/>
    <cellStyle name="Normalny 3 2 2 4 3 4 2" xfId="17736"/>
    <cellStyle name="Normalny 3 2 2 4 3 4 2 2" xfId="17737"/>
    <cellStyle name="Normalny 3 2 2 4 3 4 2 3" xfId="17738"/>
    <cellStyle name="Normalny 3 2 2 4 3 4 3" xfId="17739"/>
    <cellStyle name="Normalny 3 2 2 4 3 4 4" xfId="17740"/>
    <cellStyle name="Normalny 3 2 2 4 3 5" xfId="17741"/>
    <cellStyle name="Normalny 3 2 2 4 3 5 2" xfId="17742"/>
    <cellStyle name="Normalny 3 2 2 4 3 5 3" xfId="17743"/>
    <cellStyle name="Normalny 3 2 2 4 3 6" xfId="17744"/>
    <cellStyle name="Normalny 3 2 2 4 3 7" xfId="17745"/>
    <cellStyle name="Normalny 3 2 2 4 4" xfId="17746"/>
    <cellStyle name="Normalny 3 2 2 4 4 2" xfId="17747"/>
    <cellStyle name="Normalny 3 2 2 4 4 2 2" xfId="17748"/>
    <cellStyle name="Normalny 3 2 2 4 4 2 2 2" xfId="17749"/>
    <cellStyle name="Normalny 3 2 2 4 4 2 2 3" xfId="17750"/>
    <cellStyle name="Normalny 3 2 2 4 4 2 3" xfId="17751"/>
    <cellStyle name="Normalny 3 2 2 4 4 2 4" xfId="17752"/>
    <cellStyle name="Normalny 3 2 2 4 4 3" xfId="17753"/>
    <cellStyle name="Normalny 3 2 2 4 4 3 2" xfId="17754"/>
    <cellStyle name="Normalny 3 2 2 4 4 3 3" xfId="17755"/>
    <cellStyle name="Normalny 3 2 2 4 4 4" xfId="17756"/>
    <cellStyle name="Normalny 3 2 2 4 4 5" xfId="17757"/>
    <cellStyle name="Normalny 3 2 2 4 5" xfId="17758"/>
    <cellStyle name="Normalny 3 2 2 4 5 2" xfId="17759"/>
    <cellStyle name="Normalny 3 2 2 4 5 2 2" xfId="17760"/>
    <cellStyle name="Normalny 3 2 2 4 5 2 3" xfId="17761"/>
    <cellStyle name="Normalny 3 2 2 4 5 3" xfId="17762"/>
    <cellStyle name="Normalny 3 2 2 4 5 4" xfId="17763"/>
    <cellStyle name="Normalny 3 2 2 4 6" xfId="17764"/>
    <cellStyle name="Normalny 3 2 2 4 6 2" xfId="17765"/>
    <cellStyle name="Normalny 3 2 2 4 6 2 2" xfId="17766"/>
    <cellStyle name="Normalny 3 2 2 4 6 2 3" xfId="17767"/>
    <cellStyle name="Normalny 3 2 2 4 6 3" xfId="17768"/>
    <cellStyle name="Normalny 3 2 2 4 6 4" xfId="17769"/>
    <cellStyle name="Normalny 3 2 2 4 7" xfId="17770"/>
    <cellStyle name="Normalny 3 2 2 4 7 2" xfId="17771"/>
    <cellStyle name="Normalny 3 2 2 4 7 2 2" xfId="17772"/>
    <cellStyle name="Normalny 3 2 2 4 7 2 3" xfId="17773"/>
    <cellStyle name="Normalny 3 2 2 4 7 3" xfId="17774"/>
    <cellStyle name="Normalny 3 2 2 4 7 4" xfId="17775"/>
    <cellStyle name="Normalny 3 2 2 4 8" xfId="17776"/>
    <cellStyle name="Normalny 3 2 2 4 8 2" xfId="17777"/>
    <cellStyle name="Normalny 3 2 2 4 8 3" xfId="17778"/>
    <cellStyle name="Normalny 3 2 2 4 9" xfId="17779"/>
    <cellStyle name="Normalny 3 2 2 5" xfId="17780"/>
    <cellStyle name="Normalny 3 2 2 5 2" xfId="17781"/>
    <cellStyle name="Normalny 3 2 2 5 2 2" xfId="17782"/>
    <cellStyle name="Normalny 3 2 2 5 2 2 2" xfId="17783"/>
    <cellStyle name="Normalny 3 2 2 5 2 2 2 2" xfId="17784"/>
    <cellStyle name="Normalny 3 2 2 5 2 2 2 3" xfId="17785"/>
    <cellStyle name="Normalny 3 2 2 5 2 2 3" xfId="17786"/>
    <cellStyle name="Normalny 3 2 2 5 2 2 4" xfId="17787"/>
    <cellStyle name="Normalny 3 2 2 5 2 3" xfId="17788"/>
    <cellStyle name="Normalny 3 2 2 5 2 3 2" xfId="17789"/>
    <cellStyle name="Normalny 3 2 2 5 2 3 2 2" xfId="17790"/>
    <cellStyle name="Normalny 3 2 2 5 2 3 2 3" xfId="17791"/>
    <cellStyle name="Normalny 3 2 2 5 2 3 3" xfId="17792"/>
    <cellStyle name="Normalny 3 2 2 5 2 3 4" xfId="17793"/>
    <cellStyle name="Normalny 3 2 2 5 2 4" xfId="17794"/>
    <cellStyle name="Normalny 3 2 2 5 2 4 2" xfId="17795"/>
    <cellStyle name="Normalny 3 2 2 5 2 4 2 2" xfId="17796"/>
    <cellStyle name="Normalny 3 2 2 5 2 4 2 3" xfId="17797"/>
    <cellStyle name="Normalny 3 2 2 5 2 4 3" xfId="17798"/>
    <cellStyle name="Normalny 3 2 2 5 2 4 4" xfId="17799"/>
    <cellStyle name="Normalny 3 2 2 5 2 5" xfId="17800"/>
    <cellStyle name="Normalny 3 2 2 5 2 5 2" xfId="17801"/>
    <cellStyle name="Normalny 3 2 2 5 2 5 3" xfId="17802"/>
    <cellStyle name="Normalny 3 2 2 5 2 6" xfId="17803"/>
    <cellStyle name="Normalny 3 2 2 5 2 7" xfId="17804"/>
    <cellStyle name="Normalny 3 2 2 5 3" xfId="17805"/>
    <cellStyle name="Normalny 3 2 2 5 3 2" xfId="17806"/>
    <cellStyle name="Normalny 3 2 2 5 3 2 2" xfId="17807"/>
    <cellStyle name="Normalny 3 2 2 5 3 2 2 2" xfId="17808"/>
    <cellStyle name="Normalny 3 2 2 5 3 2 2 3" xfId="17809"/>
    <cellStyle name="Normalny 3 2 2 5 3 2 3" xfId="17810"/>
    <cellStyle name="Normalny 3 2 2 5 3 2 4" xfId="17811"/>
    <cellStyle name="Normalny 3 2 2 5 3 3" xfId="17812"/>
    <cellStyle name="Normalny 3 2 2 5 3 3 2" xfId="17813"/>
    <cellStyle name="Normalny 3 2 2 5 3 3 2 2" xfId="17814"/>
    <cellStyle name="Normalny 3 2 2 5 3 3 2 3" xfId="17815"/>
    <cellStyle name="Normalny 3 2 2 5 3 3 3" xfId="17816"/>
    <cellStyle name="Normalny 3 2 2 5 3 3 4" xfId="17817"/>
    <cellStyle name="Normalny 3 2 2 5 3 4" xfId="17818"/>
    <cellStyle name="Normalny 3 2 2 5 3 4 2" xfId="17819"/>
    <cellStyle name="Normalny 3 2 2 5 3 4 2 2" xfId="17820"/>
    <cellStyle name="Normalny 3 2 2 5 3 4 2 3" xfId="17821"/>
    <cellStyle name="Normalny 3 2 2 5 3 4 3" xfId="17822"/>
    <cellStyle name="Normalny 3 2 2 5 3 4 4" xfId="17823"/>
    <cellStyle name="Normalny 3 2 2 5 3 5" xfId="17824"/>
    <cellStyle name="Normalny 3 2 2 5 3 5 2" xfId="17825"/>
    <cellStyle name="Normalny 3 2 2 5 3 5 3" xfId="17826"/>
    <cellStyle name="Normalny 3 2 2 5 3 6" xfId="17827"/>
    <cellStyle name="Normalny 3 2 2 5 3 7" xfId="17828"/>
    <cellStyle name="Normalny 3 2 2 5 4" xfId="17829"/>
    <cellStyle name="Normalny 3 2 2 5 4 2" xfId="17830"/>
    <cellStyle name="Normalny 3 2 2 5 4 2 2" xfId="17831"/>
    <cellStyle name="Normalny 3 2 2 5 4 2 3" xfId="17832"/>
    <cellStyle name="Normalny 3 2 2 5 4 3" xfId="17833"/>
    <cellStyle name="Normalny 3 2 2 5 4 4" xfId="17834"/>
    <cellStyle name="Normalny 3 2 2 5 5" xfId="17835"/>
    <cellStyle name="Normalny 3 2 2 5 5 2" xfId="17836"/>
    <cellStyle name="Normalny 3 2 2 5 5 2 2" xfId="17837"/>
    <cellStyle name="Normalny 3 2 2 5 5 2 3" xfId="17838"/>
    <cellStyle name="Normalny 3 2 2 5 5 3" xfId="17839"/>
    <cellStyle name="Normalny 3 2 2 5 5 4" xfId="17840"/>
    <cellStyle name="Normalny 3 2 2 5 6" xfId="17841"/>
    <cellStyle name="Normalny 3 2 2 5 6 2" xfId="17842"/>
    <cellStyle name="Normalny 3 2 2 5 6 2 2" xfId="17843"/>
    <cellStyle name="Normalny 3 2 2 5 6 2 3" xfId="17844"/>
    <cellStyle name="Normalny 3 2 2 5 6 3" xfId="17845"/>
    <cellStyle name="Normalny 3 2 2 5 6 4" xfId="17846"/>
    <cellStyle name="Normalny 3 2 2 5 7" xfId="17847"/>
    <cellStyle name="Normalny 3 2 2 5 7 2" xfId="17848"/>
    <cellStyle name="Normalny 3 2 2 5 7 3" xfId="17849"/>
    <cellStyle name="Normalny 3 2 2 5 8" xfId="17850"/>
    <cellStyle name="Normalny 3 2 2 5 9" xfId="17851"/>
    <cellStyle name="Normalny 3 2 2 6" xfId="17852"/>
    <cellStyle name="Normalny 3 2 2 6 2" xfId="17853"/>
    <cellStyle name="Normalny 3 2 2 6 2 2" xfId="17854"/>
    <cellStyle name="Normalny 3 2 2 6 2 2 2" xfId="17855"/>
    <cellStyle name="Normalny 3 2 2 6 2 2 2 2" xfId="17856"/>
    <cellStyle name="Normalny 3 2 2 6 2 2 2 3" xfId="17857"/>
    <cellStyle name="Normalny 3 2 2 6 2 2 3" xfId="17858"/>
    <cellStyle name="Normalny 3 2 2 6 2 2 4" xfId="17859"/>
    <cellStyle name="Normalny 3 2 2 6 2 3" xfId="17860"/>
    <cellStyle name="Normalny 3 2 2 6 2 3 2" xfId="17861"/>
    <cellStyle name="Normalny 3 2 2 6 2 3 2 2" xfId="17862"/>
    <cellStyle name="Normalny 3 2 2 6 2 3 2 3" xfId="17863"/>
    <cellStyle name="Normalny 3 2 2 6 2 3 3" xfId="17864"/>
    <cellStyle name="Normalny 3 2 2 6 2 3 4" xfId="17865"/>
    <cellStyle name="Normalny 3 2 2 6 2 4" xfId="17866"/>
    <cellStyle name="Normalny 3 2 2 6 2 4 2" xfId="17867"/>
    <cellStyle name="Normalny 3 2 2 6 2 4 2 2" xfId="17868"/>
    <cellStyle name="Normalny 3 2 2 6 2 4 2 3" xfId="17869"/>
    <cellStyle name="Normalny 3 2 2 6 2 4 3" xfId="17870"/>
    <cellStyle name="Normalny 3 2 2 6 2 4 4" xfId="17871"/>
    <cellStyle name="Normalny 3 2 2 6 2 5" xfId="17872"/>
    <cellStyle name="Normalny 3 2 2 6 2 5 2" xfId="17873"/>
    <cellStyle name="Normalny 3 2 2 6 2 5 3" xfId="17874"/>
    <cellStyle name="Normalny 3 2 2 6 2 6" xfId="17875"/>
    <cellStyle name="Normalny 3 2 2 6 2 7" xfId="17876"/>
    <cellStyle name="Normalny 3 2 2 6 3" xfId="17877"/>
    <cellStyle name="Normalny 3 2 2 6 3 2" xfId="17878"/>
    <cellStyle name="Normalny 3 2 2 6 3 2 2" xfId="17879"/>
    <cellStyle name="Normalny 3 2 2 6 3 2 2 2" xfId="17880"/>
    <cellStyle name="Normalny 3 2 2 6 3 2 2 3" xfId="17881"/>
    <cellStyle name="Normalny 3 2 2 6 3 2 3" xfId="17882"/>
    <cellStyle name="Normalny 3 2 2 6 3 2 4" xfId="17883"/>
    <cellStyle name="Normalny 3 2 2 6 3 3" xfId="17884"/>
    <cellStyle name="Normalny 3 2 2 6 3 3 2" xfId="17885"/>
    <cellStyle name="Normalny 3 2 2 6 3 3 2 2" xfId="17886"/>
    <cellStyle name="Normalny 3 2 2 6 3 3 2 3" xfId="17887"/>
    <cellStyle name="Normalny 3 2 2 6 3 3 3" xfId="17888"/>
    <cellStyle name="Normalny 3 2 2 6 3 3 4" xfId="17889"/>
    <cellStyle name="Normalny 3 2 2 6 3 4" xfId="17890"/>
    <cellStyle name="Normalny 3 2 2 6 3 4 2" xfId="17891"/>
    <cellStyle name="Normalny 3 2 2 6 3 4 2 2" xfId="17892"/>
    <cellStyle name="Normalny 3 2 2 6 3 4 2 3" xfId="17893"/>
    <cellStyle name="Normalny 3 2 2 6 3 4 3" xfId="17894"/>
    <cellStyle name="Normalny 3 2 2 6 3 4 4" xfId="17895"/>
    <cellStyle name="Normalny 3 2 2 6 3 5" xfId="17896"/>
    <cellStyle name="Normalny 3 2 2 6 3 5 2" xfId="17897"/>
    <cellStyle name="Normalny 3 2 2 6 3 5 3" xfId="17898"/>
    <cellStyle name="Normalny 3 2 2 6 3 6" xfId="17899"/>
    <cellStyle name="Normalny 3 2 2 6 3 7" xfId="17900"/>
    <cellStyle name="Normalny 3 2 2 6 4" xfId="17901"/>
    <cellStyle name="Normalny 3 2 2 6 4 2" xfId="17902"/>
    <cellStyle name="Normalny 3 2 2 6 4 2 2" xfId="17903"/>
    <cellStyle name="Normalny 3 2 2 6 4 2 3" xfId="17904"/>
    <cellStyle name="Normalny 3 2 2 6 4 3" xfId="17905"/>
    <cellStyle name="Normalny 3 2 2 6 4 4" xfId="17906"/>
    <cellStyle name="Normalny 3 2 2 6 5" xfId="17907"/>
    <cellStyle name="Normalny 3 2 2 6 5 2" xfId="17908"/>
    <cellStyle name="Normalny 3 2 2 6 5 2 2" xfId="17909"/>
    <cellStyle name="Normalny 3 2 2 6 5 2 3" xfId="17910"/>
    <cellStyle name="Normalny 3 2 2 6 5 3" xfId="17911"/>
    <cellStyle name="Normalny 3 2 2 6 5 4" xfId="17912"/>
    <cellStyle name="Normalny 3 2 2 6 6" xfId="17913"/>
    <cellStyle name="Normalny 3 2 2 6 6 2" xfId="17914"/>
    <cellStyle name="Normalny 3 2 2 6 6 2 2" xfId="17915"/>
    <cellStyle name="Normalny 3 2 2 6 6 2 3" xfId="17916"/>
    <cellStyle name="Normalny 3 2 2 6 6 3" xfId="17917"/>
    <cellStyle name="Normalny 3 2 2 6 6 4" xfId="17918"/>
    <cellStyle name="Normalny 3 2 2 6 7" xfId="17919"/>
    <cellStyle name="Normalny 3 2 2 6 7 2" xfId="17920"/>
    <cellStyle name="Normalny 3 2 2 6 7 3" xfId="17921"/>
    <cellStyle name="Normalny 3 2 2 6 8" xfId="17922"/>
    <cellStyle name="Normalny 3 2 2 6 9" xfId="17923"/>
    <cellStyle name="Normalny 3 2 2 7" xfId="17924"/>
    <cellStyle name="Normalny 3 2 2 7 2" xfId="17925"/>
    <cellStyle name="Normalny 3 2 2 7 2 2" xfId="17926"/>
    <cellStyle name="Normalny 3 2 2 7 2 2 2" xfId="17927"/>
    <cellStyle name="Normalny 3 2 2 7 2 2 2 2" xfId="17928"/>
    <cellStyle name="Normalny 3 2 2 7 2 2 2 3" xfId="17929"/>
    <cellStyle name="Normalny 3 2 2 7 2 2 3" xfId="17930"/>
    <cellStyle name="Normalny 3 2 2 7 2 2 4" xfId="17931"/>
    <cellStyle name="Normalny 3 2 2 7 2 3" xfId="17932"/>
    <cellStyle name="Normalny 3 2 2 7 2 3 2" xfId="17933"/>
    <cellStyle name="Normalny 3 2 2 7 2 3 2 2" xfId="17934"/>
    <cellStyle name="Normalny 3 2 2 7 2 3 2 3" xfId="17935"/>
    <cellStyle name="Normalny 3 2 2 7 2 3 3" xfId="17936"/>
    <cellStyle name="Normalny 3 2 2 7 2 3 4" xfId="17937"/>
    <cellStyle name="Normalny 3 2 2 7 2 4" xfId="17938"/>
    <cellStyle name="Normalny 3 2 2 7 2 4 2" xfId="17939"/>
    <cellStyle name="Normalny 3 2 2 7 2 4 2 2" xfId="17940"/>
    <cellStyle name="Normalny 3 2 2 7 2 4 2 3" xfId="17941"/>
    <cellStyle name="Normalny 3 2 2 7 2 4 3" xfId="17942"/>
    <cellStyle name="Normalny 3 2 2 7 2 4 4" xfId="17943"/>
    <cellStyle name="Normalny 3 2 2 7 2 5" xfId="17944"/>
    <cellStyle name="Normalny 3 2 2 7 2 5 2" xfId="17945"/>
    <cellStyle name="Normalny 3 2 2 7 2 5 3" xfId="17946"/>
    <cellStyle name="Normalny 3 2 2 7 2 6" xfId="17947"/>
    <cellStyle name="Normalny 3 2 2 7 2 7" xfId="17948"/>
    <cellStyle name="Normalny 3 2 2 7 3" xfId="17949"/>
    <cellStyle name="Normalny 3 2 2 7 3 2" xfId="17950"/>
    <cellStyle name="Normalny 3 2 2 7 3 2 2" xfId="17951"/>
    <cellStyle name="Normalny 3 2 2 7 3 2 3" xfId="17952"/>
    <cellStyle name="Normalny 3 2 2 7 3 3" xfId="17953"/>
    <cellStyle name="Normalny 3 2 2 7 3 4" xfId="17954"/>
    <cellStyle name="Normalny 3 2 2 7 4" xfId="17955"/>
    <cellStyle name="Normalny 3 2 2 7 4 2" xfId="17956"/>
    <cellStyle name="Normalny 3 2 2 7 4 2 2" xfId="17957"/>
    <cellStyle name="Normalny 3 2 2 7 4 2 3" xfId="17958"/>
    <cellStyle name="Normalny 3 2 2 7 4 3" xfId="17959"/>
    <cellStyle name="Normalny 3 2 2 7 4 4" xfId="17960"/>
    <cellStyle name="Normalny 3 2 2 7 5" xfId="17961"/>
    <cellStyle name="Normalny 3 2 2 7 5 2" xfId="17962"/>
    <cellStyle name="Normalny 3 2 2 7 5 2 2" xfId="17963"/>
    <cellStyle name="Normalny 3 2 2 7 5 2 3" xfId="17964"/>
    <cellStyle name="Normalny 3 2 2 7 5 3" xfId="17965"/>
    <cellStyle name="Normalny 3 2 2 7 5 4" xfId="17966"/>
    <cellStyle name="Normalny 3 2 2 7 6" xfId="17967"/>
    <cellStyle name="Normalny 3 2 2 7 6 2" xfId="17968"/>
    <cellStyle name="Normalny 3 2 2 7 6 3" xfId="17969"/>
    <cellStyle name="Normalny 3 2 2 7 7" xfId="17970"/>
    <cellStyle name="Normalny 3 2 2 7 8" xfId="17971"/>
    <cellStyle name="Normalny 3 2 2 8" xfId="17972"/>
    <cellStyle name="Normalny 3 2 2 8 2" xfId="17973"/>
    <cellStyle name="Normalny 3 2 2 8 2 2" xfId="17974"/>
    <cellStyle name="Normalny 3 2 2 8 2 2 2" xfId="17975"/>
    <cellStyle name="Normalny 3 2 2 8 2 2 2 2" xfId="17976"/>
    <cellStyle name="Normalny 3 2 2 8 2 2 2 3" xfId="17977"/>
    <cellStyle name="Normalny 3 2 2 8 2 2 3" xfId="17978"/>
    <cellStyle name="Normalny 3 2 2 8 2 2 4" xfId="17979"/>
    <cellStyle name="Normalny 3 2 2 8 2 3" xfId="17980"/>
    <cellStyle name="Normalny 3 2 2 8 2 3 2" xfId="17981"/>
    <cellStyle name="Normalny 3 2 2 8 2 3 2 2" xfId="17982"/>
    <cellStyle name="Normalny 3 2 2 8 2 3 2 3" xfId="17983"/>
    <cellStyle name="Normalny 3 2 2 8 2 3 3" xfId="17984"/>
    <cellStyle name="Normalny 3 2 2 8 2 3 4" xfId="17985"/>
    <cellStyle name="Normalny 3 2 2 8 2 4" xfId="17986"/>
    <cellStyle name="Normalny 3 2 2 8 2 4 2" xfId="17987"/>
    <cellStyle name="Normalny 3 2 2 8 2 4 2 2" xfId="17988"/>
    <cellStyle name="Normalny 3 2 2 8 2 4 2 3" xfId="17989"/>
    <cellStyle name="Normalny 3 2 2 8 2 4 3" xfId="17990"/>
    <cellStyle name="Normalny 3 2 2 8 2 4 4" xfId="17991"/>
    <cellStyle name="Normalny 3 2 2 8 2 5" xfId="17992"/>
    <cellStyle name="Normalny 3 2 2 8 2 5 2" xfId="17993"/>
    <cellStyle name="Normalny 3 2 2 8 2 5 3" xfId="17994"/>
    <cellStyle name="Normalny 3 2 2 8 2 6" xfId="17995"/>
    <cellStyle name="Normalny 3 2 2 8 2 7" xfId="17996"/>
    <cellStyle name="Normalny 3 2 2 8 3" xfId="17997"/>
    <cellStyle name="Normalny 3 2 2 8 3 2" xfId="17998"/>
    <cellStyle name="Normalny 3 2 2 8 3 2 2" xfId="17999"/>
    <cellStyle name="Normalny 3 2 2 8 3 2 3" xfId="18000"/>
    <cellStyle name="Normalny 3 2 2 8 3 3" xfId="18001"/>
    <cellStyle name="Normalny 3 2 2 8 3 4" xfId="18002"/>
    <cellStyle name="Normalny 3 2 2 8 4" xfId="18003"/>
    <cellStyle name="Normalny 3 2 2 8 4 2" xfId="18004"/>
    <cellStyle name="Normalny 3 2 2 8 4 2 2" xfId="18005"/>
    <cellStyle name="Normalny 3 2 2 8 4 2 3" xfId="18006"/>
    <cellStyle name="Normalny 3 2 2 8 4 3" xfId="18007"/>
    <cellStyle name="Normalny 3 2 2 8 4 4" xfId="18008"/>
    <cellStyle name="Normalny 3 2 2 8 5" xfId="18009"/>
    <cellStyle name="Normalny 3 2 2 8 5 2" xfId="18010"/>
    <cellStyle name="Normalny 3 2 2 8 5 2 2" xfId="18011"/>
    <cellStyle name="Normalny 3 2 2 8 5 2 3" xfId="18012"/>
    <cellStyle name="Normalny 3 2 2 8 5 3" xfId="18013"/>
    <cellStyle name="Normalny 3 2 2 8 5 4" xfId="18014"/>
    <cellStyle name="Normalny 3 2 2 8 6" xfId="18015"/>
    <cellStyle name="Normalny 3 2 2 8 6 2" xfId="18016"/>
    <cellStyle name="Normalny 3 2 2 8 6 3" xfId="18017"/>
    <cellStyle name="Normalny 3 2 2 8 7" xfId="18018"/>
    <cellStyle name="Normalny 3 2 2 8 8" xfId="18019"/>
    <cellStyle name="Normalny 3 2 2 9" xfId="18020"/>
    <cellStyle name="Normalny 3 2 2 9 2" xfId="18021"/>
    <cellStyle name="Normalny 3 2 2 9 2 2" xfId="18022"/>
    <cellStyle name="Normalny 3 2 2 9 2 2 2" xfId="18023"/>
    <cellStyle name="Normalny 3 2 2 9 2 2 3" xfId="18024"/>
    <cellStyle name="Normalny 3 2 2 9 2 3" xfId="18025"/>
    <cellStyle name="Normalny 3 2 2 9 2 4" xfId="18026"/>
    <cellStyle name="Normalny 3 2 2 9 3" xfId="18027"/>
    <cellStyle name="Normalny 3 2 2 9 3 2" xfId="18028"/>
    <cellStyle name="Normalny 3 2 2 9 3 2 2" xfId="18029"/>
    <cellStyle name="Normalny 3 2 2 9 3 2 3" xfId="18030"/>
    <cellStyle name="Normalny 3 2 2 9 3 3" xfId="18031"/>
    <cellStyle name="Normalny 3 2 2 9 3 4" xfId="18032"/>
    <cellStyle name="Normalny 3 2 2 9 4" xfId="18033"/>
    <cellStyle name="Normalny 3 2 2 9 4 2" xfId="18034"/>
    <cellStyle name="Normalny 3 2 2 9 4 2 2" xfId="18035"/>
    <cellStyle name="Normalny 3 2 2 9 4 2 3" xfId="18036"/>
    <cellStyle name="Normalny 3 2 2 9 4 3" xfId="18037"/>
    <cellStyle name="Normalny 3 2 2 9 4 4" xfId="18038"/>
    <cellStyle name="Normalny 3 2 2 9 5" xfId="18039"/>
    <cellStyle name="Normalny 3 2 2 9 5 2" xfId="18040"/>
    <cellStyle name="Normalny 3 2 2 9 5 3" xfId="18041"/>
    <cellStyle name="Normalny 3 2 2 9 6" xfId="18042"/>
    <cellStyle name="Normalny 3 2 2 9 7" xfId="18043"/>
    <cellStyle name="Normalny 3 2 20" xfId="18044"/>
    <cellStyle name="Normalny 3 2 21" xfId="18045"/>
    <cellStyle name="Normalny 3 2 22" xfId="18046"/>
    <cellStyle name="Normalny 3 2 23" xfId="18047"/>
    <cellStyle name="Normalny 3 2 24" xfId="18048"/>
    <cellStyle name="Normalny 3 2 3" xfId="18049"/>
    <cellStyle name="Normalny 3 2 3 2" xfId="22523"/>
    <cellStyle name="Normalny 3 2 4" xfId="18050"/>
    <cellStyle name="Normalny 3 2 4 10" xfId="18051"/>
    <cellStyle name="Normalny 3 2 4 10 2" xfId="18052"/>
    <cellStyle name="Normalny 3 2 4 10 2 2" xfId="18053"/>
    <cellStyle name="Normalny 3 2 4 10 2 3" xfId="18054"/>
    <cellStyle name="Normalny 3 2 4 10 3" xfId="18055"/>
    <cellStyle name="Normalny 3 2 4 10 4" xfId="18056"/>
    <cellStyle name="Normalny 3 2 4 11" xfId="18057"/>
    <cellStyle name="Normalny 3 2 4 11 2" xfId="18058"/>
    <cellStyle name="Normalny 3 2 4 11 3" xfId="18059"/>
    <cellStyle name="Normalny 3 2 4 12" xfId="18060"/>
    <cellStyle name="Normalny 3 2 4 12 2" xfId="18061"/>
    <cellStyle name="Normalny 3 2 4 12 3" xfId="18062"/>
    <cellStyle name="Normalny 3 2 4 13" xfId="18063"/>
    <cellStyle name="Normalny 3 2 4 14" xfId="18064"/>
    <cellStyle name="Normalny 3 2 4 15" xfId="18065"/>
    <cellStyle name="Normalny 3 2 4 2" xfId="18066"/>
    <cellStyle name="Normalny 3 2 4 2 10" xfId="18067"/>
    <cellStyle name="Normalny 3 2 4 2 11" xfId="18068"/>
    <cellStyle name="Normalny 3 2 4 2 2" xfId="18069"/>
    <cellStyle name="Normalny 3 2 4 2 2 2" xfId="18070"/>
    <cellStyle name="Normalny 3 2 4 2 2 2 2" xfId="18071"/>
    <cellStyle name="Normalny 3 2 4 2 2 2 2 2" xfId="18072"/>
    <cellStyle name="Normalny 3 2 4 2 2 2 2 2 2" xfId="18073"/>
    <cellStyle name="Normalny 3 2 4 2 2 2 2 2 3" xfId="18074"/>
    <cellStyle name="Normalny 3 2 4 2 2 2 2 3" xfId="18075"/>
    <cellStyle name="Normalny 3 2 4 2 2 2 2 4" xfId="18076"/>
    <cellStyle name="Normalny 3 2 4 2 2 2 3" xfId="18077"/>
    <cellStyle name="Normalny 3 2 4 2 2 2 3 2" xfId="18078"/>
    <cellStyle name="Normalny 3 2 4 2 2 2 3 2 2" xfId="18079"/>
    <cellStyle name="Normalny 3 2 4 2 2 2 3 2 3" xfId="18080"/>
    <cellStyle name="Normalny 3 2 4 2 2 2 3 3" xfId="18081"/>
    <cellStyle name="Normalny 3 2 4 2 2 2 3 4" xfId="18082"/>
    <cellStyle name="Normalny 3 2 4 2 2 2 4" xfId="18083"/>
    <cellStyle name="Normalny 3 2 4 2 2 2 4 2" xfId="18084"/>
    <cellStyle name="Normalny 3 2 4 2 2 2 4 2 2" xfId="18085"/>
    <cellStyle name="Normalny 3 2 4 2 2 2 4 2 3" xfId="18086"/>
    <cellStyle name="Normalny 3 2 4 2 2 2 4 3" xfId="18087"/>
    <cellStyle name="Normalny 3 2 4 2 2 2 4 4" xfId="18088"/>
    <cellStyle name="Normalny 3 2 4 2 2 2 5" xfId="18089"/>
    <cellStyle name="Normalny 3 2 4 2 2 2 5 2" xfId="18090"/>
    <cellStyle name="Normalny 3 2 4 2 2 2 5 3" xfId="18091"/>
    <cellStyle name="Normalny 3 2 4 2 2 2 6" xfId="18092"/>
    <cellStyle name="Normalny 3 2 4 2 2 2 7" xfId="18093"/>
    <cellStyle name="Normalny 3 2 4 2 2 3" xfId="18094"/>
    <cellStyle name="Normalny 3 2 4 2 2 3 2" xfId="18095"/>
    <cellStyle name="Normalny 3 2 4 2 2 3 2 2" xfId="18096"/>
    <cellStyle name="Normalny 3 2 4 2 2 3 2 2 2" xfId="18097"/>
    <cellStyle name="Normalny 3 2 4 2 2 3 2 2 3" xfId="18098"/>
    <cellStyle name="Normalny 3 2 4 2 2 3 2 3" xfId="18099"/>
    <cellStyle name="Normalny 3 2 4 2 2 3 2 4" xfId="18100"/>
    <cellStyle name="Normalny 3 2 4 2 2 3 3" xfId="18101"/>
    <cellStyle name="Normalny 3 2 4 2 2 3 3 2" xfId="18102"/>
    <cellStyle name="Normalny 3 2 4 2 2 3 3 2 2" xfId="18103"/>
    <cellStyle name="Normalny 3 2 4 2 2 3 3 2 3" xfId="18104"/>
    <cellStyle name="Normalny 3 2 4 2 2 3 3 3" xfId="18105"/>
    <cellStyle name="Normalny 3 2 4 2 2 3 3 4" xfId="18106"/>
    <cellStyle name="Normalny 3 2 4 2 2 3 4" xfId="18107"/>
    <cellStyle name="Normalny 3 2 4 2 2 3 4 2" xfId="18108"/>
    <cellStyle name="Normalny 3 2 4 2 2 3 4 2 2" xfId="18109"/>
    <cellStyle name="Normalny 3 2 4 2 2 3 4 2 3" xfId="18110"/>
    <cellStyle name="Normalny 3 2 4 2 2 3 4 3" xfId="18111"/>
    <cellStyle name="Normalny 3 2 4 2 2 3 4 4" xfId="18112"/>
    <cellStyle name="Normalny 3 2 4 2 2 3 5" xfId="18113"/>
    <cellStyle name="Normalny 3 2 4 2 2 3 5 2" xfId="18114"/>
    <cellStyle name="Normalny 3 2 4 2 2 3 5 3" xfId="18115"/>
    <cellStyle name="Normalny 3 2 4 2 2 3 6" xfId="18116"/>
    <cellStyle name="Normalny 3 2 4 2 2 3 7" xfId="18117"/>
    <cellStyle name="Normalny 3 2 4 2 2 4" xfId="18118"/>
    <cellStyle name="Normalny 3 2 4 2 2 4 2" xfId="18119"/>
    <cellStyle name="Normalny 3 2 4 2 2 4 2 2" xfId="18120"/>
    <cellStyle name="Normalny 3 2 4 2 2 4 2 3" xfId="18121"/>
    <cellStyle name="Normalny 3 2 4 2 2 4 3" xfId="18122"/>
    <cellStyle name="Normalny 3 2 4 2 2 4 4" xfId="18123"/>
    <cellStyle name="Normalny 3 2 4 2 2 5" xfId="18124"/>
    <cellStyle name="Normalny 3 2 4 2 2 5 2" xfId="18125"/>
    <cellStyle name="Normalny 3 2 4 2 2 5 2 2" xfId="18126"/>
    <cellStyle name="Normalny 3 2 4 2 2 5 2 3" xfId="18127"/>
    <cellStyle name="Normalny 3 2 4 2 2 5 3" xfId="18128"/>
    <cellStyle name="Normalny 3 2 4 2 2 5 4" xfId="18129"/>
    <cellStyle name="Normalny 3 2 4 2 2 6" xfId="18130"/>
    <cellStyle name="Normalny 3 2 4 2 2 6 2" xfId="18131"/>
    <cellStyle name="Normalny 3 2 4 2 2 6 2 2" xfId="18132"/>
    <cellStyle name="Normalny 3 2 4 2 2 6 2 3" xfId="18133"/>
    <cellStyle name="Normalny 3 2 4 2 2 6 3" xfId="18134"/>
    <cellStyle name="Normalny 3 2 4 2 2 6 4" xfId="18135"/>
    <cellStyle name="Normalny 3 2 4 2 2 7" xfId="18136"/>
    <cellStyle name="Normalny 3 2 4 2 2 7 2" xfId="18137"/>
    <cellStyle name="Normalny 3 2 4 2 2 7 3" xfId="18138"/>
    <cellStyle name="Normalny 3 2 4 2 2 8" xfId="18139"/>
    <cellStyle name="Normalny 3 2 4 2 2 9" xfId="18140"/>
    <cellStyle name="Normalny 3 2 4 2 3" xfId="18141"/>
    <cellStyle name="Normalny 3 2 4 2 3 2" xfId="18142"/>
    <cellStyle name="Normalny 3 2 4 2 3 2 2" xfId="18143"/>
    <cellStyle name="Normalny 3 2 4 2 3 2 2 2" xfId="18144"/>
    <cellStyle name="Normalny 3 2 4 2 3 2 2 3" xfId="18145"/>
    <cellStyle name="Normalny 3 2 4 2 3 2 3" xfId="18146"/>
    <cellStyle name="Normalny 3 2 4 2 3 2 4" xfId="18147"/>
    <cellStyle name="Normalny 3 2 4 2 3 3" xfId="18148"/>
    <cellStyle name="Normalny 3 2 4 2 3 3 2" xfId="18149"/>
    <cellStyle name="Normalny 3 2 4 2 3 3 2 2" xfId="18150"/>
    <cellStyle name="Normalny 3 2 4 2 3 3 2 3" xfId="18151"/>
    <cellStyle name="Normalny 3 2 4 2 3 3 3" xfId="18152"/>
    <cellStyle name="Normalny 3 2 4 2 3 3 4" xfId="18153"/>
    <cellStyle name="Normalny 3 2 4 2 3 4" xfId="18154"/>
    <cellStyle name="Normalny 3 2 4 2 3 4 2" xfId="18155"/>
    <cellStyle name="Normalny 3 2 4 2 3 4 2 2" xfId="18156"/>
    <cellStyle name="Normalny 3 2 4 2 3 4 2 3" xfId="18157"/>
    <cellStyle name="Normalny 3 2 4 2 3 4 3" xfId="18158"/>
    <cellStyle name="Normalny 3 2 4 2 3 4 4" xfId="18159"/>
    <cellStyle name="Normalny 3 2 4 2 3 5" xfId="18160"/>
    <cellStyle name="Normalny 3 2 4 2 3 5 2" xfId="18161"/>
    <cellStyle name="Normalny 3 2 4 2 3 5 3" xfId="18162"/>
    <cellStyle name="Normalny 3 2 4 2 3 6" xfId="18163"/>
    <cellStyle name="Normalny 3 2 4 2 3 7" xfId="18164"/>
    <cellStyle name="Normalny 3 2 4 2 4" xfId="18165"/>
    <cellStyle name="Normalny 3 2 4 2 4 2" xfId="18166"/>
    <cellStyle name="Normalny 3 2 4 2 4 2 2" xfId="18167"/>
    <cellStyle name="Normalny 3 2 4 2 4 2 2 2" xfId="18168"/>
    <cellStyle name="Normalny 3 2 4 2 4 2 2 3" xfId="18169"/>
    <cellStyle name="Normalny 3 2 4 2 4 2 3" xfId="18170"/>
    <cellStyle name="Normalny 3 2 4 2 4 2 4" xfId="18171"/>
    <cellStyle name="Normalny 3 2 4 2 4 3" xfId="18172"/>
    <cellStyle name="Normalny 3 2 4 2 4 3 2" xfId="18173"/>
    <cellStyle name="Normalny 3 2 4 2 4 3 2 2" xfId="18174"/>
    <cellStyle name="Normalny 3 2 4 2 4 3 2 3" xfId="18175"/>
    <cellStyle name="Normalny 3 2 4 2 4 3 3" xfId="18176"/>
    <cellStyle name="Normalny 3 2 4 2 4 3 4" xfId="18177"/>
    <cellStyle name="Normalny 3 2 4 2 4 4" xfId="18178"/>
    <cellStyle name="Normalny 3 2 4 2 4 4 2" xfId="18179"/>
    <cellStyle name="Normalny 3 2 4 2 4 4 2 2" xfId="18180"/>
    <cellStyle name="Normalny 3 2 4 2 4 4 2 3" xfId="18181"/>
    <cellStyle name="Normalny 3 2 4 2 4 4 3" xfId="18182"/>
    <cellStyle name="Normalny 3 2 4 2 4 4 4" xfId="18183"/>
    <cellStyle name="Normalny 3 2 4 2 4 5" xfId="18184"/>
    <cellStyle name="Normalny 3 2 4 2 4 5 2" xfId="18185"/>
    <cellStyle name="Normalny 3 2 4 2 4 5 3" xfId="18186"/>
    <cellStyle name="Normalny 3 2 4 2 4 6" xfId="18187"/>
    <cellStyle name="Normalny 3 2 4 2 4 7" xfId="18188"/>
    <cellStyle name="Normalny 3 2 4 2 5" xfId="18189"/>
    <cellStyle name="Normalny 3 2 4 2 5 2" xfId="18190"/>
    <cellStyle name="Normalny 3 2 4 2 5 2 2" xfId="18191"/>
    <cellStyle name="Normalny 3 2 4 2 5 2 2 2" xfId="18192"/>
    <cellStyle name="Normalny 3 2 4 2 5 2 2 3" xfId="18193"/>
    <cellStyle name="Normalny 3 2 4 2 5 2 3" xfId="18194"/>
    <cellStyle name="Normalny 3 2 4 2 5 2 4" xfId="18195"/>
    <cellStyle name="Normalny 3 2 4 2 5 3" xfId="18196"/>
    <cellStyle name="Normalny 3 2 4 2 5 3 2" xfId="18197"/>
    <cellStyle name="Normalny 3 2 4 2 5 3 3" xfId="18198"/>
    <cellStyle name="Normalny 3 2 4 2 5 4" xfId="18199"/>
    <cellStyle name="Normalny 3 2 4 2 5 5" xfId="18200"/>
    <cellStyle name="Normalny 3 2 4 2 6" xfId="18201"/>
    <cellStyle name="Normalny 3 2 4 2 6 2" xfId="18202"/>
    <cellStyle name="Normalny 3 2 4 2 6 2 2" xfId="18203"/>
    <cellStyle name="Normalny 3 2 4 2 6 2 3" xfId="18204"/>
    <cellStyle name="Normalny 3 2 4 2 6 3" xfId="18205"/>
    <cellStyle name="Normalny 3 2 4 2 6 4" xfId="18206"/>
    <cellStyle name="Normalny 3 2 4 2 7" xfId="18207"/>
    <cellStyle name="Normalny 3 2 4 2 7 2" xfId="18208"/>
    <cellStyle name="Normalny 3 2 4 2 7 2 2" xfId="18209"/>
    <cellStyle name="Normalny 3 2 4 2 7 2 3" xfId="18210"/>
    <cellStyle name="Normalny 3 2 4 2 7 3" xfId="18211"/>
    <cellStyle name="Normalny 3 2 4 2 7 4" xfId="18212"/>
    <cellStyle name="Normalny 3 2 4 2 8" xfId="18213"/>
    <cellStyle name="Normalny 3 2 4 2 8 2" xfId="18214"/>
    <cellStyle name="Normalny 3 2 4 2 8 2 2" xfId="18215"/>
    <cellStyle name="Normalny 3 2 4 2 8 2 3" xfId="18216"/>
    <cellStyle name="Normalny 3 2 4 2 8 3" xfId="18217"/>
    <cellStyle name="Normalny 3 2 4 2 8 4" xfId="18218"/>
    <cellStyle name="Normalny 3 2 4 2 9" xfId="18219"/>
    <cellStyle name="Normalny 3 2 4 2 9 2" xfId="18220"/>
    <cellStyle name="Normalny 3 2 4 2 9 3" xfId="18221"/>
    <cellStyle name="Normalny 3 2 4 3" xfId="18222"/>
    <cellStyle name="Normalny 3 2 4 3 10" xfId="18223"/>
    <cellStyle name="Normalny 3 2 4 3 2" xfId="18224"/>
    <cellStyle name="Normalny 3 2 4 3 2 2" xfId="18225"/>
    <cellStyle name="Normalny 3 2 4 3 2 2 2" xfId="18226"/>
    <cellStyle name="Normalny 3 2 4 3 2 2 2 2" xfId="18227"/>
    <cellStyle name="Normalny 3 2 4 3 2 2 2 3" xfId="18228"/>
    <cellStyle name="Normalny 3 2 4 3 2 2 3" xfId="18229"/>
    <cellStyle name="Normalny 3 2 4 3 2 2 4" xfId="18230"/>
    <cellStyle name="Normalny 3 2 4 3 2 3" xfId="18231"/>
    <cellStyle name="Normalny 3 2 4 3 2 3 2" xfId="18232"/>
    <cellStyle name="Normalny 3 2 4 3 2 3 2 2" xfId="18233"/>
    <cellStyle name="Normalny 3 2 4 3 2 3 2 3" xfId="18234"/>
    <cellStyle name="Normalny 3 2 4 3 2 3 3" xfId="18235"/>
    <cellStyle name="Normalny 3 2 4 3 2 3 4" xfId="18236"/>
    <cellStyle name="Normalny 3 2 4 3 2 4" xfId="18237"/>
    <cellStyle name="Normalny 3 2 4 3 2 4 2" xfId="18238"/>
    <cellStyle name="Normalny 3 2 4 3 2 4 2 2" xfId="18239"/>
    <cellStyle name="Normalny 3 2 4 3 2 4 2 3" xfId="18240"/>
    <cellStyle name="Normalny 3 2 4 3 2 4 3" xfId="18241"/>
    <cellStyle name="Normalny 3 2 4 3 2 4 4" xfId="18242"/>
    <cellStyle name="Normalny 3 2 4 3 2 5" xfId="18243"/>
    <cellStyle name="Normalny 3 2 4 3 2 5 2" xfId="18244"/>
    <cellStyle name="Normalny 3 2 4 3 2 5 3" xfId="18245"/>
    <cellStyle name="Normalny 3 2 4 3 2 6" xfId="18246"/>
    <cellStyle name="Normalny 3 2 4 3 2 7" xfId="18247"/>
    <cellStyle name="Normalny 3 2 4 3 3" xfId="18248"/>
    <cellStyle name="Normalny 3 2 4 3 3 2" xfId="18249"/>
    <cellStyle name="Normalny 3 2 4 3 3 2 2" xfId="18250"/>
    <cellStyle name="Normalny 3 2 4 3 3 2 2 2" xfId="18251"/>
    <cellStyle name="Normalny 3 2 4 3 3 2 2 3" xfId="18252"/>
    <cellStyle name="Normalny 3 2 4 3 3 2 3" xfId="18253"/>
    <cellStyle name="Normalny 3 2 4 3 3 2 4" xfId="18254"/>
    <cellStyle name="Normalny 3 2 4 3 3 3" xfId="18255"/>
    <cellStyle name="Normalny 3 2 4 3 3 3 2" xfId="18256"/>
    <cellStyle name="Normalny 3 2 4 3 3 3 2 2" xfId="18257"/>
    <cellStyle name="Normalny 3 2 4 3 3 3 2 3" xfId="18258"/>
    <cellStyle name="Normalny 3 2 4 3 3 3 3" xfId="18259"/>
    <cellStyle name="Normalny 3 2 4 3 3 3 4" xfId="18260"/>
    <cellStyle name="Normalny 3 2 4 3 3 4" xfId="18261"/>
    <cellStyle name="Normalny 3 2 4 3 3 4 2" xfId="18262"/>
    <cellStyle name="Normalny 3 2 4 3 3 4 2 2" xfId="18263"/>
    <cellStyle name="Normalny 3 2 4 3 3 4 2 3" xfId="18264"/>
    <cellStyle name="Normalny 3 2 4 3 3 4 3" xfId="18265"/>
    <cellStyle name="Normalny 3 2 4 3 3 4 4" xfId="18266"/>
    <cellStyle name="Normalny 3 2 4 3 3 5" xfId="18267"/>
    <cellStyle name="Normalny 3 2 4 3 3 5 2" xfId="18268"/>
    <cellStyle name="Normalny 3 2 4 3 3 5 3" xfId="18269"/>
    <cellStyle name="Normalny 3 2 4 3 3 6" xfId="18270"/>
    <cellStyle name="Normalny 3 2 4 3 3 7" xfId="18271"/>
    <cellStyle name="Normalny 3 2 4 3 4" xfId="18272"/>
    <cellStyle name="Normalny 3 2 4 3 4 2" xfId="18273"/>
    <cellStyle name="Normalny 3 2 4 3 4 2 2" xfId="18274"/>
    <cellStyle name="Normalny 3 2 4 3 4 2 2 2" xfId="18275"/>
    <cellStyle name="Normalny 3 2 4 3 4 2 2 3" xfId="18276"/>
    <cellStyle name="Normalny 3 2 4 3 4 2 3" xfId="18277"/>
    <cellStyle name="Normalny 3 2 4 3 4 2 4" xfId="18278"/>
    <cellStyle name="Normalny 3 2 4 3 4 3" xfId="18279"/>
    <cellStyle name="Normalny 3 2 4 3 4 3 2" xfId="18280"/>
    <cellStyle name="Normalny 3 2 4 3 4 3 3" xfId="18281"/>
    <cellStyle name="Normalny 3 2 4 3 4 4" xfId="18282"/>
    <cellStyle name="Normalny 3 2 4 3 4 5" xfId="18283"/>
    <cellStyle name="Normalny 3 2 4 3 5" xfId="18284"/>
    <cellStyle name="Normalny 3 2 4 3 5 2" xfId="18285"/>
    <cellStyle name="Normalny 3 2 4 3 5 2 2" xfId="18286"/>
    <cellStyle name="Normalny 3 2 4 3 5 2 3" xfId="18287"/>
    <cellStyle name="Normalny 3 2 4 3 5 3" xfId="18288"/>
    <cellStyle name="Normalny 3 2 4 3 5 4" xfId="18289"/>
    <cellStyle name="Normalny 3 2 4 3 6" xfId="18290"/>
    <cellStyle name="Normalny 3 2 4 3 6 2" xfId="18291"/>
    <cellStyle name="Normalny 3 2 4 3 6 2 2" xfId="18292"/>
    <cellStyle name="Normalny 3 2 4 3 6 2 3" xfId="18293"/>
    <cellStyle name="Normalny 3 2 4 3 6 3" xfId="18294"/>
    <cellStyle name="Normalny 3 2 4 3 6 4" xfId="18295"/>
    <cellStyle name="Normalny 3 2 4 3 7" xfId="18296"/>
    <cellStyle name="Normalny 3 2 4 3 7 2" xfId="18297"/>
    <cellStyle name="Normalny 3 2 4 3 7 2 2" xfId="18298"/>
    <cellStyle name="Normalny 3 2 4 3 7 2 3" xfId="18299"/>
    <cellStyle name="Normalny 3 2 4 3 7 3" xfId="18300"/>
    <cellStyle name="Normalny 3 2 4 3 7 4" xfId="18301"/>
    <cellStyle name="Normalny 3 2 4 3 8" xfId="18302"/>
    <cellStyle name="Normalny 3 2 4 3 8 2" xfId="18303"/>
    <cellStyle name="Normalny 3 2 4 3 8 3" xfId="18304"/>
    <cellStyle name="Normalny 3 2 4 3 9" xfId="18305"/>
    <cellStyle name="Normalny 3 2 4 4" xfId="18306"/>
    <cellStyle name="Normalny 3 2 4 4 2" xfId="18307"/>
    <cellStyle name="Normalny 3 2 4 4 2 2" xfId="18308"/>
    <cellStyle name="Normalny 3 2 4 4 2 2 2" xfId="18309"/>
    <cellStyle name="Normalny 3 2 4 4 2 2 2 2" xfId="18310"/>
    <cellStyle name="Normalny 3 2 4 4 2 2 2 3" xfId="18311"/>
    <cellStyle name="Normalny 3 2 4 4 2 2 3" xfId="18312"/>
    <cellStyle name="Normalny 3 2 4 4 2 2 4" xfId="18313"/>
    <cellStyle name="Normalny 3 2 4 4 2 3" xfId="18314"/>
    <cellStyle name="Normalny 3 2 4 4 2 3 2" xfId="18315"/>
    <cellStyle name="Normalny 3 2 4 4 2 3 2 2" xfId="18316"/>
    <cellStyle name="Normalny 3 2 4 4 2 3 2 3" xfId="18317"/>
    <cellStyle name="Normalny 3 2 4 4 2 3 3" xfId="18318"/>
    <cellStyle name="Normalny 3 2 4 4 2 3 4" xfId="18319"/>
    <cellStyle name="Normalny 3 2 4 4 2 4" xfId="18320"/>
    <cellStyle name="Normalny 3 2 4 4 2 4 2" xfId="18321"/>
    <cellStyle name="Normalny 3 2 4 4 2 4 2 2" xfId="18322"/>
    <cellStyle name="Normalny 3 2 4 4 2 4 2 3" xfId="18323"/>
    <cellStyle name="Normalny 3 2 4 4 2 4 3" xfId="18324"/>
    <cellStyle name="Normalny 3 2 4 4 2 4 4" xfId="18325"/>
    <cellStyle name="Normalny 3 2 4 4 2 5" xfId="18326"/>
    <cellStyle name="Normalny 3 2 4 4 2 5 2" xfId="18327"/>
    <cellStyle name="Normalny 3 2 4 4 2 5 3" xfId="18328"/>
    <cellStyle name="Normalny 3 2 4 4 2 6" xfId="18329"/>
    <cellStyle name="Normalny 3 2 4 4 2 7" xfId="18330"/>
    <cellStyle name="Normalny 3 2 4 4 3" xfId="18331"/>
    <cellStyle name="Normalny 3 2 4 4 3 2" xfId="18332"/>
    <cellStyle name="Normalny 3 2 4 4 3 2 2" xfId="18333"/>
    <cellStyle name="Normalny 3 2 4 4 3 2 2 2" xfId="18334"/>
    <cellStyle name="Normalny 3 2 4 4 3 2 2 3" xfId="18335"/>
    <cellStyle name="Normalny 3 2 4 4 3 2 3" xfId="18336"/>
    <cellStyle name="Normalny 3 2 4 4 3 2 4" xfId="18337"/>
    <cellStyle name="Normalny 3 2 4 4 3 3" xfId="18338"/>
    <cellStyle name="Normalny 3 2 4 4 3 3 2" xfId="18339"/>
    <cellStyle name="Normalny 3 2 4 4 3 3 2 2" xfId="18340"/>
    <cellStyle name="Normalny 3 2 4 4 3 3 2 3" xfId="18341"/>
    <cellStyle name="Normalny 3 2 4 4 3 3 3" xfId="18342"/>
    <cellStyle name="Normalny 3 2 4 4 3 3 4" xfId="18343"/>
    <cellStyle name="Normalny 3 2 4 4 3 4" xfId="18344"/>
    <cellStyle name="Normalny 3 2 4 4 3 4 2" xfId="18345"/>
    <cellStyle name="Normalny 3 2 4 4 3 4 2 2" xfId="18346"/>
    <cellStyle name="Normalny 3 2 4 4 3 4 2 3" xfId="18347"/>
    <cellStyle name="Normalny 3 2 4 4 3 4 3" xfId="18348"/>
    <cellStyle name="Normalny 3 2 4 4 3 4 4" xfId="18349"/>
    <cellStyle name="Normalny 3 2 4 4 3 5" xfId="18350"/>
    <cellStyle name="Normalny 3 2 4 4 3 5 2" xfId="18351"/>
    <cellStyle name="Normalny 3 2 4 4 3 5 3" xfId="18352"/>
    <cellStyle name="Normalny 3 2 4 4 3 6" xfId="18353"/>
    <cellStyle name="Normalny 3 2 4 4 3 7" xfId="18354"/>
    <cellStyle name="Normalny 3 2 4 4 4" xfId="18355"/>
    <cellStyle name="Normalny 3 2 4 4 4 2" xfId="18356"/>
    <cellStyle name="Normalny 3 2 4 4 4 2 2" xfId="18357"/>
    <cellStyle name="Normalny 3 2 4 4 4 2 3" xfId="18358"/>
    <cellStyle name="Normalny 3 2 4 4 4 3" xfId="18359"/>
    <cellStyle name="Normalny 3 2 4 4 4 4" xfId="18360"/>
    <cellStyle name="Normalny 3 2 4 4 5" xfId="18361"/>
    <cellStyle name="Normalny 3 2 4 4 5 2" xfId="18362"/>
    <cellStyle name="Normalny 3 2 4 4 5 2 2" xfId="18363"/>
    <cellStyle name="Normalny 3 2 4 4 5 2 3" xfId="18364"/>
    <cellStyle name="Normalny 3 2 4 4 5 3" xfId="18365"/>
    <cellStyle name="Normalny 3 2 4 4 5 4" xfId="18366"/>
    <cellStyle name="Normalny 3 2 4 4 6" xfId="18367"/>
    <cellStyle name="Normalny 3 2 4 4 6 2" xfId="18368"/>
    <cellStyle name="Normalny 3 2 4 4 6 2 2" xfId="18369"/>
    <cellStyle name="Normalny 3 2 4 4 6 2 3" xfId="18370"/>
    <cellStyle name="Normalny 3 2 4 4 6 3" xfId="18371"/>
    <cellStyle name="Normalny 3 2 4 4 6 4" xfId="18372"/>
    <cellStyle name="Normalny 3 2 4 4 7" xfId="18373"/>
    <cellStyle name="Normalny 3 2 4 4 7 2" xfId="18374"/>
    <cellStyle name="Normalny 3 2 4 4 7 3" xfId="18375"/>
    <cellStyle name="Normalny 3 2 4 4 8" xfId="18376"/>
    <cellStyle name="Normalny 3 2 4 4 9" xfId="18377"/>
    <cellStyle name="Normalny 3 2 4 5" xfId="18378"/>
    <cellStyle name="Normalny 3 2 4 5 2" xfId="18379"/>
    <cellStyle name="Normalny 3 2 4 5 2 2" xfId="18380"/>
    <cellStyle name="Normalny 3 2 4 5 2 2 2" xfId="18381"/>
    <cellStyle name="Normalny 3 2 4 5 2 2 3" xfId="18382"/>
    <cellStyle name="Normalny 3 2 4 5 2 3" xfId="18383"/>
    <cellStyle name="Normalny 3 2 4 5 2 4" xfId="18384"/>
    <cellStyle name="Normalny 3 2 4 5 3" xfId="18385"/>
    <cellStyle name="Normalny 3 2 4 5 3 2" xfId="18386"/>
    <cellStyle name="Normalny 3 2 4 5 3 2 2" xfId="18387"/>
    <cellStyle name="Normalny 3 2 4 5 3 2 3" xfId="18388"/>
    <cellStyle name="Normalny 3 2 4 5 3 3" xfId="18389"/>
    <cellStyle name="Normalny 3 2 4 5 3 4" xfId="18390"/>
    <cellStyle name="Normalny 3 2 4 5 4" xfId="18391"/>
    <cellStyle name="Normalny 3 2 4 5 4 2" xfId="18392"/>
    <cellStyle name="Normalny 3 2 4 5 4 2 2" xfId="18393"/>
    <cellStyle name="Normalny 3 2 4 5 4 2 3" xfId="18394"/>
    <cellStyle name="Normalny 3 2 4 5 4 3" xfId="18395"/>
    <cellStyle name="Normalny 3 2 4 5 4 4" xfId="18396"/>
    <cellStyle name="Normalny 3 2 4 5 5" xfId="18397"/>
    <cellStyle name="Normalny 3 2 4 5 5 2" xfId="18398"/>
    <cellStyle name="Normalny 3 2 4 5 5 3" xfId="18399"/>
    <cellStyle name="Normalny 3 2 4 5 6" xfId="18400"/>
    <cellStyle name="Normalny 3 2 4 5 7" xfId="18401"/>
    <cellStyle name="Normalny 3 2 4 6" xfId="18402"/>
    <cellStyle name="Normalny 3 2 4 6 2" xfId="18403"/>
    <cellStyle name="Normalny 3 2 4 6 2 2" xfId="18404"/>
    <cellStyle name="Normalny 3 2 4 6 2 2 2" xfId="18405"/>
    <cellStyle name="Normalny 3 2 4 6 2 2 3" xfId="18406"/>
    <cellStyle name="Normalny 3 2 4 6 2 3" xfId="18407"/>
    <cellStyle name="Normalny 3 2 4 6 2 4" xfId="18408"/>
    <cellStyle name="Normalny 3 2 4 6 3" xfId="18409"/>
    <cellStyle name="Normalny 3 2 4 6 3 2" xfId="18410"/>
    <cellStyle name="Normalny 3 2 4 6 3 2 2" xfId="18411"/>
    <cellStyle name="Normalny 3 2 4 6 3 2 3" xfId="18412"/>
    <cellStyle name="Normalny 3 2 4 6 3 3" xfId="18413"/>
    <cellStyle name="Normalny 3 2 4 6 3 4" xfId="18414"/>
    <cellStyle name="Normalny 3 2 4 6 4" xfId="18415"/>
    <cellStyle name="Normalny 3 2 4 6 4 2" xfId="18416"/>
    <cellStyle name="Normalny 3 2 4 6 4 2 2" xfId="18417"/>
    <cellStyle name="Normalny 3 2 4 6 4 2 3" xfId="18418"/>
    <cellStyle name="Normalny 3 2 4 6 4 3" xfId="18419"/>
    <cellStyle name="Normalny 3 2 4 6 4 4" xfId="18420"/>
    <cellStyle name="Normalny 3 2 4 6 5" xfId="18421"/>
    <cellStyle name="Normalny 3 2 4 6 5 2" xfId="18422"/>
    <cellStyle name="Normalny 3 2 4 6 5 3" xfId="18423"/>
    <cellStyle name="Normalny 3 2 4 6 6" xfId="18424"/>
    <cellStyle name="Normalny 3 2 4 6 7" xfId="18425"/>
    <cellStyle name="Normalny 3 2 4 7" xfId="18426"/>
    <cellStyle name="Normalny 3 2 4 7 2" xfId="18427"/>
    <cellStyle name="Normalny 3 2 4 7 2 2" xfId="18428"/>
    <cellStyle name="Normalny 3 2 4 7 2 2 2" xfId="18429"/>
    <cellStyle name="Normalny 3 2 4 7 2 2 3" xfId="18430"/>
    <cellStyle name="Normalny 3 2 4 7 2 3" xfId="18431"/>
    <cellStyle name="Normalny 3 2 4 7 2 4" xfId="18432"/>
    <cellStyle name="Normalny 3 2 4 7 3" xfId="18433"/>
    <cellStyle name="Normalny 3 2 4 7 3 2" xfId="18434"/>
    <cellStyle name="Normalny 3 2 4 7 3 3" xfId="18435"/>
    <cellStyle name="Normalny 3 2 4 7 4" xfId="18436"/>
    <cellStyle name="Normalny 3 2 4 7 5" xfId="18437"/>
    <cellStyle name="Normalny 3 2 4 8" xfId="18438"/>
    <cellStyle name="Normalny 3 2 4 8 2" xfId="18439"/>
    <cellStyle name="Normalny 3 2 4 8 2 2" xfId="18440"/>
    <cellStyle name="Normalny 3 2 4 8 2 3" xfId="18441"/>
    <cellStyle name="Normalny 3 2 4 8 3" xfId="18442"/>
    <cellStyle name="Normalny 3 2 4 8 4" xfId="18443"/>
    <cellStyle name="Normalny 3 2 4 9" xfId="18444"/>
    <cellStyle name="Normalny 3 2 4 9 2" xfId="18445"/>
    <cellStyle name="Normalny 3 2 4 9 2 2" xfId="18446"/>
    <cellStyle name="Normalny 3 2 4 9 2 3" xfId="18447"/>
    <cellStyle name="Normalny 3 2 4 9 3" xfId="18448"/>
    <cellStyle name="Normalny 3 2 4 9 4" xfId="18449"/>
    <cellStyle name="Normalny 3 2 5" xfId="18450"/>
    <cellStyle name="Normalny 3 2 5 10" xfId="18451"/>
    <cellStyle name="Normalny 3 2 5 11" xfId="18452"/>
    <cellStyle name="Normalny 3 2 5 2" xfId="18453"/>
    <cellStyle name="Normalny 3 2 5 2 10" xfId="18454"/>
    <cellStyle name="Normalny 3 2 5 2 2" xfId="18455"/>
    <cellStyle name="Normalny 3 2 5 2 2 2" xfId="18456"/>
    <cellStyle name="Normalny 3 2 5 2 2 2 2" xfId="18457"/>
    <cellStyle name="Normalny 3 2 5 2 2 2 2 2" xfId="18458"/>
    <cellStyle name="Normalny 3 2 5 2 2 2 2 3" xfId="18459"/>
    <cellStyle name="Normalny 3 2 5 2 2 2 3" xfId="18460"/>
    <cellStyle name="Normalny 3 2 5 2 2 2 4" xfId="18461"/>
    <cellStyle name="Normalny 3 2 5 2 2 3" xfId="18462"/>
    <cellStyle name="Normalny 3 2 5 2 2 3 2" xfId="18463"/>
    <cellStyle name="Normalny 3 2 5 2 2 3 2 2" xfId="18464"/>
    <cellStyle name="Normalny 3 2 5 2 2 3 2 3" xfId="18465"/>
    <cellStyle name="Normalny 3 2 5 2 2 3 3" xfId="18466"/>
    <cellStyle name="Normalny 3 2 5 2 2 3 4" xfId="18467"/>
    <cellStyle name="Normalny 3 2 5 2 2 4" xfId="18468"/>
    <cellStyle name="Normalny 3 2 5 2 2 4 2" xfId="18469"/>
    <cellStyle name="Normalny 3 2 5 2 2 4 2 2" xfId="18470"/>
    <cellStyle name="Normalny 3 2 5 2 2 4 2 3" xfId="18471"/>
    <cellStyle name="Normalny 3 2 5 2 2 4 3" xfId="18472"/>
    <cellStyle name="Normalny 3 2 5 2 2 4 4" xfId="18473"/>
    <cellStyle name="Normalny 3 2 5 2 2 5" xfId="18474"/>
    <cellStyle name="Normalny 3 2 5 2 2 5 2" xfId="18475"/>
    <cellStyle name="Normalny 3 2 5 2 2 5 3" xfId="18476"/>
    <cellStyle name="Normalny 3 2 5 2 2 6" xfId="18477"/>
    <cellStyle name="Normalny 3 2 5 2 2 7" xfId="18478"/>
    <cellStyle name="Normalny 3 2 5 2 3" xfId="18479"/>
    <cellStyle name="Normalny 3 2 5 2 3 2" xfId="18480"/>
    <cellStyle name="Normalny 3 2 5 2 3 2 2" xfId="18481"/>
    <cellStyle name="Normalny 3 2 5 2 3 2 2 2" xfId="18482"/>
    <cellStyle name="Normalny 3 2 5 2 3 2 2 3" xfId="18483"/>
    <cellStyle name="Normalny 3 2 5 2 3 2 3" xfId="18484"/>
    <cellStyle name="Normalny 3 2 5 2 3 2 4" xfId="18485"/>
    <cellStyle name="Normalny 3 2 5 2 3 3" xfId="18486"/>
    <cellStyle name="Normalny 3 2 5 2 3 3 2" xfId="18487"/>
    <cellStyle name="Normalny 3 2 5 2 3 3 2 2" xfId="18488"/>
    <cellStyle name="Normalny 3 2 5 2 3 3 2 3" xfId="18489"/>
    <cellStyle name="Normalny 3 2 5 2 3 3 3" xfId="18490"/>
    <cellStyle name="Normalny 3 2 5 2 3 3 4" xfId="18491"/>
    <cellStyle name="Normalny 3 2 5 2 3 4" xfId="18492"/>
    <cellStyle name="Normalny 3 2 5 2 3 4 2" xfId="18493"/>
    <cellStyle name="Normalny 3 2 5 2 3 4 2 2" xfId="18494"/>
    <cellStyle name="Normalny 3 2 5 2 3 4 2 3" xfId="18495"/>
    <cellStyle name="Normalny 3 2 5 2 3 4 3" xfId="18496"/>
    <cellStyle name="Normalny 3 2 5 2 3 4 4" xfId="18497"/>
    <cellStyle name="Normalny 3 2 5 2 3 5" xfId="18498"/>
    <cellStyle name="Normalny 3 2 5 2 3 5 2" xfId="18499"/>
    <cellStyle name="Normalny 3 2 5 2 3 5 3" xfId="18500"/>
    <cellStyle name="Normalny 3 2 5 2 3 6" xfId="18501"/>
    <cellStyle name="Normalny 3 2 5 2 3 7" xfId="18502"/>
    <cellStyle name="Normalny 3 2 5 2 4" xfId="18503"/>
    <cellStyle name="Normalny 3 2 5 2 4 2" xfId="18504"/>
    <cellStyle name="Normalny 3 2 5 2 4 2 2" xfId="18505"/>
    <cellStyle name="Normalny 3 2 5 2 4 2 2 2" xfId="18506"/>
    <cellStyle name="Normalny 3 2 5 2 4 2 2 3" xfId="18507"/>
    <cellStyle name="Normalny 3 2 5 2 4 2 3" xfId="18508"/>
    <cellStyle name="Normalny 3 2 5 2 4 2 4" xfId="18509"/>
    <cellStyle name="Normalny 3 2 5 2 4 3" xfId="18510"/>
    <cellStyle name="Normalny 3 2 5 2 4 3 2" xfId="18511"/>
    <cellStyle name="Normalny 3 2 5 2 4 3 3" xfId="18512"/>
    <cellStyle name="Normalny 3 2 5 2 4 4" xfId="18513"/>
    <cellStyle name="Normalny 3 2 5 2 4 5" xfId="18514"/>
    <cellStyle name="Normalny 3 2 5 2 5" xfId="18515"/>
    <cellStyle name="Normalny 3 2 5 2 5 2" xfId="18516"/>
    <cellStyle name="Normalny 3 2 5 2 5 2 2" xfId="18517"/>
    <cellStyle name="Normalny 3 2 5 2 5 2 3" xfId="18518"/>
    <cellStyle name="Normalny 3 2 5 2 5 3" xfId="18519"/>
    <cellStyle name="Normalny 3 2 5 2 5 4" xfId="18520"/>
    <cellStyle name="Normalny 3 2 5 2 6" xfId="18521"/>
    <cellStyle name="Normalny 3 2 5 2 6 2" xfId="18522"/>
    <cellStyle name="Normalny 3 2 5 2 6 2 2" xfId="18523"/>
    <cellStyle name="Normalny 3 2 5 2 6 2 3" xfId="18524"/>
    <cellStyle name="Normalny 3 2 5 2 6 3" xfId="18525"/>
    <cellStyle name="Normalny 3 2 5 2 6 4" xfId="18526"/>
    <cellStyle name="Normalny 3 2 5 2 7" xfId="18527"/>
    <cellStyle name="Normalny 3 2 5 2 7 2" xfId="18528"/>
    <cellStyle name="Normalny 3 2 5 2 7 2 2" xfId="18529"/>
    <cellStyle name="Normalny 3 2 5 2 7 2 3" xfId="18530"/>
    <cellStyle name="Normalny 3 2 5 2 7 3" xfId="18531"/>
    <cellStyle name="Normalny 3 2 5 2 7 4" xfId="18532"/>
    <cellStyle name="Normalny 3 2 5 2 8" xfId="18533"/>
    <cellStyle name="Normalny 3 2 5 2 8 2" xfId="18534"/>
    <cellStyle name="Normalny 3 2 5 2 8 3" xfId="18535"/>
    <cellStyle name="Normalny 3 2 5 2 9" xfId="18536"/>
    <cellStyle name="Normalny 3 2 5 3" xfId="18537"/>
    <cellStyle name="Normalny 3 2 5 3 2" xfId="18538"/>
    <cellStyle name="Normalny 3 2 5 3 2 2" xfId="18539"/>
    <cellStyle name="Normalny 3 2 5 3 2 2 2" xfId="18540"/>
    <cellStyle name="Normalny 3 2 5 3 2 2 3" xfId="18541"/>
    <cellStyle name="Normalny 3 2 5 3 2 3" xfId="18542"/>
    <cellStyle name="Normalny 3 2 5 3 2 4" xfId="18543"/>
    <cellStyle name="Normalny 3 2 5 3 3" xfId="18544"/>
    <cellStyle name="Normalny 3 2 5 3 3 2" xfId="18545"/>
    <cellStyle name="Normalny 3 2 5 3 3 2 2" xfId="18546"/>
    <cellStyle name="Normalny 3 2 5 3 3 2 3" xfId="18547"/>
    <cellStyle name="Normalny 3 2 5 3 3 3" xfId="18548"/>
    <cellStyle name="Normalny 3 2 5 3 3 4" xfId="18549"/>
    <cellStyle name="Normalny 3 2 5 3 4" xfId="18550"/>
    <cellStyle name="Normalny 3 2 5 3 4 2" xfId="18551"/>
    <cellStyle name="Normalny 3 2 5 3 4 2 2" xfId="18552"/>
    <cellStyle name="Normalny 3 2 5 3 4 2 3" xfId="18553"/>
    <cellStyle name="Normalny 3 2 5 3 4 3" xfId="18554"/>
    <cellStyle name="Normalny 3 2 5 3 4 4" xfId="18555"/>
    <cellStyle name="Normalny 3 2 5 3 5" xfId="18556"/>
    <cellStyle name="Normalny 3 2 5 3 5 2" xfId="18557"/>
    <cellStyle name="Normalny 3 2 5 3 5 3" xfId="18558"/>
    <cellStyle name="Normalny 3 2 5 3 6" xfId="18559"/>
    <cellStyle name="Normalny 3 2 5 3 7" xfId="18560"/>
    <cellStyle name="Normalny 3 2 5 4" xfId="18561"/>
    <cellStyle name="Normalny 3 2 5 4 2" xfId="18562"/>
    <cellStyle name="Normalny 3 2 5 4 2 2" xfId="18563"/>
    <cellStyle name="Normalny 3 2 5 4 2 2 2" xfId="18564"/>
    <cellStyle name="Normalny 3 2 5 4 2 2 3" xfId="18565"/>
    <cellStyle name="Normalny 3 2 5 4 2 3" xfId="18566"/>
    <cellStyle name="Normalny 3 2 5 4 2 4" xfId="18567"/>
    <cellStyle name="Normalny 3 2 5 4 3" xfId="18568"/>
    <cellStyle name="Normalny 3 2 5 4 3 2" xfId="18569"/>
    <cellStyle name="Normalny 3 2 5 4 3 2 2" xfId="18570"/>
    <cellStyle name="Normalny 3 2 5 4 3 2 3" xfId="18571"/>
    <cellStyle name="Normalny 3 2 5 4 3 3" xfId="18572"/>
    <cellStyle name="Normalny 3 2 5 4 3 4" xfId="18573"/>
    <cellStyle name="Normalny 3 2 5 4 4" xfId="18574"/>
    <cellStyle name="Normalny 3 2 5 4 4 2" xfId="18575"/>
    <cellStyle name="Normalny 3 2 5 4 4 2 2" xfId="18576"/>
    <cellStyle name="Normalny 3 2 5 4 4 2 3" xfId="18577"/>
    <cellStyle name="Normalny 3 2 5 4 4 3" xfId="18578"/>
    <cellStyle name="Normalny 3 2 5 4 4 4" xfId="18579"/>
    <cellStyle name="Normalny 3 2 5 4 5" xfId="18580"/>
    <cellStyle name="Normalny 3 2 5 4 5 2" xfId="18581"/>
    <cellStyle name="Normalny 3 2 5 4 5 3" xfId="18582"/>
    <cellStyle name="Normalny 3 2 5 4 6" xfId="18583"/>
    <cellStyle name="Normalny 3 2 5 4 7" xfId="18584"/>
    <cellStyle name="Normalny 3 2 5 5" xfId="18585"/>
    <cellStyle name="Normalny 3 2 5 5 2" xfId="18586"/>
    <cellStyle name="Normalny 3 2 5 5 2 2" xfId="18587"/>
    <cellStyle name="Normalny 3 2 5 5 2 2 2" xfId="18588"/>
    <cellStyle name="Normalny 3 2 5 5 2 2 3" xfId="18589"/>
    <cellStyle name="Normalny 3 2 5 5 2 3" xfId="18590"/>
    <cellStyle name="Normalny 3 2 5 5 2 4" xfId="18591"/>
    <cellStyle name="Normalny 3 2 5 5 3" xfId="18592"/>
    <cellStyle name="Normalny 3 2 5 5 3 2" xfId="18593"/>
    <cellStyle name="Normalny 3 2 5 5 3 3" xfId="18594"/>
    <cellStyle name="Normalny 3 2 5 5 4" xfId="18595"/>
    <cellStyle name="Normalny 3 2 5 5 5" xfId="18596"/>
    <cellStyle name="Normalny 3 2 5 6" xfId="18597"/>
    <cellStyle name="Normalny 3 2 5 6 2" xfId="18598"/>
    <cellStyle name="Normalny 3 2 5 6 2 2" xfId="18599"/>
    <cellStyle name="Normalny 3 2 5 6 2 3" xfId="18600"/>
    <cellStyle name="Normalny 3 2 5 6 3" xfId="18601"/>
    <cellStyle name="Normalny 3 2 5 6 4" xfId="18602"/>
    <cellStyle name="Normalny 3 2 5 7" xfId="18603"/>
    <cellStyle name="Normalny 3 2 5 7 2" xfId="18604"/>
    <cellStyle name="Normalny 3 2 5 7 2 2" xfId="18605"/>
    <cellStyle name="Normalny 3 2 5 7 2 3" xfId="18606"/>
    <cellStyle name="Normalny 3 2 5 7 3" xfId="18607"/>
    <cellStyle name="Normalny 3 2 5 7 4" xfId="18608"/>
    <cellStyle name="Normalny 3 2 5 8" xfId="18609"/>
    <cellStyle name="Normalny 3 2 5 8 2" xfId="18610"/>
    <cellStyle name="Normalny 3 2 5 8 2 2" xfId="18611"/>
    <cellStyle name="Normalny 3 2 5 8 2 3" xfId="18612"/>
    <cellStyle name="Normalny 3 2 5 8 3" xfId="18613"/>
    <cellStyle name="Normalny 3 2 5 8 4" xfId="18614"/>
    <cellStyle name="Normalny 3 2 5 9" xfId="18615"/>
    <cellStyle name="Normalny 3 2 5 9 2" xfId="18616"/>
    <cellStyle name="Normalny 3 2 5 9 3" xfId="18617"/>
    <cellStyle name="Normalny 3 2 6" xfId="18618"/>
    <cellStyle name="Normalny 3 2 6 10" xfId="18619"/>
    <cellStyle name="Normalny 3 2 6 2" xfId="18620"/>
    <cellStyle name="Normalny 3 2 6 2 2" xfId="18621"/>
    <cellStyle name="Normalny 3 2 6 2 2 2" xfId="18622"/>
    <cellStyle name="Normalny 3 2 6 2 2 2 2" xfId="18623"/>
    <cellStyle name="Normalny 3 2 6 2 2 2 3" xfId="18624"/>
    <cellStyle name="Normalny 3 2 6 2 2 3" xfId="18625"/>
    <cellStyle name="Normalny 3 2 6 2 2 4" xfId="18626"/>
    <cellStyle name="Normalny 3 2 6 2 3" xfId="18627"/>
    <cellStyle name="Normalny 3 2 6 2 3 2" xfId="18628"/>
    <cellStyle name="Normalny 3 2 6 2 3 2 2" xfId="18629"/>
    <cellStyle name="Normalny 3 2 6 2 3 2 3" xfId="18630"/>
    <cellStyle name="Normalny 3 2 6 2 3 3" xfId="18631"/>
    <cellStyle name="Normalny 3 2 6 2 3 4" xfId="18632"/>
    <cellStyle name="Normalny 3 2 6 2 4" xfId="18633"/>
    <cellStyle name="Normalny 3 2 6 2 4 2" xfId="18634"/>
    <cellStyle name="Normalny 3 2 6 2 4 2 2" xfId="18635"/>
    <cellStyle name="Normalny 3 2 6 2 4 2 3" xfId="18636"/>
    <cellStyle name="Normalny 3 2 6 2 4 3" xfId="18637"/>
    <cellStyle name="Normalny 3 2 6 2 4 4" xfId="18638"/>
    <cellStyle name="Normalny 3 2 6 2 5" xfId="18639"/>
    <cellStyle name="Normalny 3 2 6 2 5 2" xfId="18640"/>
    <cellStyle name="Normalny 3 2 6 2 5 3" xfId="18641"/>
    <cellStyle name="Normalny 3 2 6 2 6" xfId="18642"/>
    <cellStyle name="Normalny 3 2 6 2 7" xfId="18643"/>
    <cellStyle name="Normalny 3 2 6 3" xfId="18644"/>
    <cellStyle name="Normalny 3 2 6 3 2" xfId="18645"/>
    <cellStyle name="Normalny 3 2 6 3 2 2" xfId="18646"/>
    <cellStyle name="Normalny 3 2 6 3 2 2 2" xfId="18647"/>
    <cellStyle name="Normalny 3 2 6 3 2 2 3" xfId="18648"/>
    <cellStyle name="Normalny 3 2 6 3 2 3" xfId="18649"/>
    <cellStyle name="Normalny 3 2 6 3 2 4" xfId="18650"/>
    <cellStyle name="Normalny 3 2 6 3 3" xfId="18651"/>
    <cellStyle name="Normalny 3 2 6 3 3 2" xfId="18652"/>
    <cellStyle name="Normalny 3 2 6 3 3 2 2" xfId="18653"/>
    <cellStyle name="Normalny 3 2 6 3 3 2 3" xfId="18654"/>
    <cellStyle name="Normalny 3 2 6 3 3 3" xfId="18655"/>
    <cellStyle name="Normalny 3 2 6 3 3 4" xfId="18656"/>
    <cellStyle name="Normalny 3 2 6 3 4" xfId="18657"/>
    <cellStyle name="Normalny 3 2 6 3 4 2" xfId="18658"/>
    <cellStyle name="Normalny 3 2 6 3 4 2 2" xfId="18659"/>
    <cellStyle name="Normalny 3 2 6 3 4 2 3" xfId="18660"/>
    <cellStyle name="Normalny 3 2 6 3 4 3" xfId="18661"/>
    <cellStyle name="Normalny 3 2 6 3 4 4" xfId="18662"/>
    <cellStyle name="Normalny 3 2 6 3 5" xfId="18663"/>
    <cellStyle name="Normalny 3 2 6 3 5 2" xfId="18664"/>
    <cellStyle name="Normalny 3 2 6 3 5 3" xfId="18665"/>
    <cellStyle name="Normalny 3 2 6 3 6" xfId="18666"/>
    <cellStyle name="Normalny 3 2 6 3 7" xfId="18667"/>
    <cellStyle name="Normalny 3 2 6 4" xfId="18668"/>
    <cellStyle name="Normalny 3 2 6 4 2" xfId="18669"/>
    <cellStyle name="Normalny 3 2 6 4 2 2" xfId="18670"/>
    <cellStyle name="Normalny 3 2 6 4 2 2 2" xfId="18671"/>
    <cellStyle name="Normalny 3 2 6 4 2 2 3" xfId="18672"/>
    <cellStyle name="Normalny 3 2 6 4 2 3" xfId="18673"/>
    <cellStyle name="Normalny 3 2 6 4 2 4" xfId="18674"/>
    <cellStyle name="Normalny 3 2 6 4 3" xfId="18675"/>
    <cellStyle name="Normalny 3 2 6 4 3 2" xfId="18676"/>
    <cellStyle name="Normalny 3 2 6 4 3 3" xfId="18677"/>
    <cellStyle name="Normalny 3 2 6 4 4" xfId="18678"/>
    <cellStyle name="Normalny 3 2 6 4 5" xfId="18679"/>
    <cellStyle name="Normalny 3 2 6 5" xfId="18680"/>
    <cellStyle name="Normalny 3 2 6 5 2" xfId="18681"/>
    <cellStyle name="Normalny 3 2 6 5 2 2" xfId="18682"/>
    <cellStyle name="Normalny 3 2 6 5 2 3" xfId="18683"/>
    <cellStyle name="Normalny 3 2 6 5 3" xfId="18684"/>
    <cellStyle name="Normalny 3 2 6 5 4" xfId="18685"/>
    <cellStyle name="Normalny 3 2 6 6" xfId="18686"/>
    <cellStyle name="Normalny 3 2 6 6 2" xfId="18687"/>
    <cellStyle name="Normalny 3 2 6 6 2 2" xfId="18688"/>
    <cellStyle name="Normalny 3 2 6 6 2 3" xfId="18689"/>
    <cellStyle name="Normalny 3 2 6 6 3" xfId="18690"/>
    <cellStyle name="Normalny 3 2 6 6 4" xfId="18691"/>
    <cellStyle name="Normalny 3 2 6 7" xfId="18692"/>
    <cellStyle name="Normalny 3 2 6 7 2" xfId="18693"/>
    <cellStyle name="Normalny 3 2 6 7 2 2" xfId="18694"/>
    <cellStyle name="Normalny 3 2 6 7 2 3" xfId="18695"/>
    <cellStyle name="Normalny 3 2 6 7 3" xfId="18696"/>
    <cellStyle name="Normalny 3 2 6 7 4" xfId="18697"/>
    <cellStyle name="Normalny 3 2 6 8" xfId="18698"/>
    <cellStyle name="Normalny 3 2 6 8 2" xfId="18699"/>
    <cellStyle name="Normalny 3 2 6 8 3" xfId="18700"/>
    <cellStyle name="Normalny 3 2 6 9" xfId="18701"/>
    <cellStyle name="Normalny 3 2 7" xfId="18702"/>
    <cellStyle name="Normalny 3 2 7 2" xfId="18703"/>
    <cellStyle name="Normalny 3 2 7 2 2" xfId="18704"/>
    <cellStyle name="Normalny 3 2 7 2 2 2" xfId="18705"/>
    <cellStyle name="Normalny 3 2 7 2 2 2 2" xfId="18706"/>
    <cellStyle name="Normalny 3 2 7 2 2 2 3" xfId="18707"/>
    <cellStyle name="Normalny 3 2 7 2 2 3" xfId="18708"/>
    <cellStyle name="Normalny 3 2 7 2 2 4" xfId="18709"/>
    <cellStyle name="Normalny 3 2 7 2 3" xfId="18710"/>
    <cellStyle name="Normalny 3 2 7 2 3 2" xfId="18711"/>
    <cellStyle name="Normalny 3 2 7 2 3 2 2" xfId="18712"/>
    <cellStyle name="Normalny 3 2 7 2 3 2 3" xfId="18713"/>
    <cellStyle name="Normalny 3 2 7 2 3 3" xfId="18714"/>
    <cellStyle name="Normalny 3 2 7 2 3 4" xfId="18715"/>
    <cellStyle name="Normalny 3 2 7 2 4" xfId="18716"/>
    <cellStyle name="Normalny 3 2 7 2 4 2" xfId="18717"/>
    <cellStyle name="Normalny 3 2 7 2 4 2 2" xfId="18718"/>
    <cellStyle name="Normalny 3 2 7 2 4 2 3" xfId="18719"/>
    <cellStyle name="Normalny 3 2 7 2 4 3" xfId="18720"/>
    <cellStyle name="Normalny 3 2 7 2 4 4" xfId="18721"/>
    <cellStyle name="Normalny 3 2 7 2 5" xfId="18722"/>
    <cellStyle name="Normalny 3 2 7 2 5 2" xfId="18723"/>
    <cellStyle name="Normalny 3 2 7 2 5 3" xfId="18724"/>
    <cellStyle name="Normalny 3 2 7 2 6" xfId="18725"/>
    <cellStyle name="Normalny 3 2 7 2 7" xfId="18726"/>
    <cellStyle name="Normalny 3 2 7 3" xfId="18727"/>
    <cellStyle name="Normalny 3 2 7 3 2" xfId="18728"/>
    <cellStyle name="Normalny 3 2 7 3 2 2" xfId="18729"/>
    <cellStyle name="Normalny 3 2 7 3 2 2 2" xfId="18730"/>
    <cellStyle name="Normalny 3 2 7 3 2 2 3" xfId="18731"/>
    <cellStyle name="Normalny 3 2 7 3 2 3" xfId="18732"/>
    <cellStyle name="Normalny 3 2 7 3 2 4" xfId="18733"/>
    <cellStyle name="Normalny 3 2 7 3 3" xfId="18734"/>
    <cellStyle name="Normalny 3 2 7 3 3 2" xfId="18735"/>
    <cellStyle name="Normalny 3 2 7 3 3 2 2" xfId="18736"/>
    <cellStyle name="Normalny 3 2 7 3 3 2 3" xfId="18737"/>
    <cellStyle name="Normalny 3 2 7 3 3 3" xfId="18738"/>
    <cellStyle name="Normalny 3 2 7 3 3 4" xfId="18739"/>
    <cellStyle name="Normalny 3 2 7 3 4" xfId="18740"/>
    <cellStyle name="Normalny 3 2 7 3 4 2" xfId="18741"/>
    <cellStyle name="Normalny 3 2 7 3 4 2 2" xfId="18742"/>
    <cellStyle name="Normalny 3 2 7 3 4 2 3" xfId="18743"/>
    <cellStyle name="Normalny 3 2 7 3 4 3" xfId="18744"/>
    <cellStyle name="Normalny 3 2 7 3 4 4" xfId="18745"/>
    <cellStyle name="Normalny 3 2 7 3 5" xfId="18746"/>
    <cellStyle name="Normalny 3 2 7 3 5 2" xfId="18747"/>
    <cellStyle name="Normalny 3 2 7 3 5 3" xfId="18748"/>
    <cellStyle name="Normalny 3 2 7 3 6" xfId="18749"/>
    <cellStyle name="Normalny 3 2 7 3 7" xfId="18750"/>
    <cellStyle name="Normalny 3 2 7 4" xfId="18751"/>
    <cellStyle name="Normalny 3 2 7 4 2" xfId="18752"/>
    <cellStyle name="Normalny 3 2 7 4 2 2" xfId="18753"/>
    <cellStyle name="Normalny 3 2 7 4 2 3" xfId="18754"/>
    <cellStyle name="Normalny 3 2 7 4 3" xfId="18755"/>
    <cellStyle name="Normalny 3 2 7 4 4" xfId="18756"/>
    <cellStyle name="Normalny 3 2 7 5" xfId="18757"/>
    <cellStyle name="Normalny 3 2 7 5 2" xfId="18758"/>
    <cellStyle name="Normalny 3 2 7 5 2 2" xfId="18759"/>
    <cellStyle name="Normalny 3 2 7 5 2 3" xfId="18760"/>
    <cellStyle name="Normalny 3 2 7 5 3" xfId="18761"/>
    <cellStyle name="Normalny 3 2 7 5 4" xfId="18762"/>
    <cellStyle name="Normalny 3 2 7 6" xfId="18763"/>
    <cellStyle name="Normalny 3 2 7 6 2" xfId="18764"/>
    <cellStyle name="Normalny 3 2 7 6 2 2" xfId="18765"/>
    <cellStyle name="Normalny 3 2 7 6 2 3" xfId="18766"/>
    <cellStyle name="Normalny 3 2 7 6 3" xfId="18767"/>
    <cellStyle name="Normalny 3 2 7 6 4" xfId="18768"/>
    <cellStyle name="Normalny 3 2 7 7" xfId="18769"/>
    <cellStyle name="Normalny 3 2 7 7 2" xfId="18770"/>
    <cellStyle name="Normalny 3 2 7 7 3" xfId="18771"/>
    <cellStyle name="Normalny 3 2 7 8" xfId="18772"/>
    <cellStyle name="Normalny 3 2 7 9" xfId="18773"/>
    <cellStyle name="Normalny 3 2 8" xfId="18774"/>
    <cellStyle name="Normalny 3 2 8 2" xfId="18775"/>
    <cellStyle name="Normalny 3 2 8 2 2" xfId="18776"/>
    <cellStyle name="Normalny 3 2 8 2 2 2" xfId="18777"/>
    <cellStyle name="Normalny 3 2 8 2 2 2 2" xfId="18778"/>
    <cellStyle name="Normalny 3 2 8 2 2 2 3" xfId="18779"/>
    <cellStyle name="Normalny 3 2 8 2 2 3" xfId="18780"/>
    <cellStyle name="Normalny 3 2 8 2 2 4" xfId="18781"/>
    <cellStyle name="Normalny 3 2 8 2 3" xfId="18782"/>
    <cellStyle name="Normalny 3 2 8 2 3 2" xfId="18783"/>
    <cellStyle name="Normalny 3 2 8 2 3 2 2" xfId="18784"/>
    <cellStyle name="Normalny 3 2 8 2 3 2 3" xfId="18785"/>
    <cellStyle name="Normalny 3 2 8 2 3 3" xfId="18786"/>
    <cellStyle name="Normalny 3 2 8 2 3 4" xfId="18787"/>
    <cellStyle name="Normalny 3 2 8 2 4" xfId="18788"/>
    <cellStyle name="Normalny 3 2 8 2 4 2" xfId="18789"/>
    <cellStyle name="Normalny 3 2 8 2 4 2 2" xfId="18790"/>
    <cellStyle name="Normalny 3 2 8 2 4 2 3" xfId="18791"/>
    <cellStyle name="Normalny 3 2 8 2 4 3" xfId="18792"/>
    <cellStyle name="Normalny 3 2 8 2 4 4" xfId="18793"/>
    <cellStyle name="Normalny 3 2 8 2 5" xfId="18794"/>
    <cellStyle name="Normalny 3 2 8 2 5 2" xfId="18795"/>
    <cellStyle name="Normalny 3 2 8 2 5 3" xfId="18796"/>
    <cellStyle name="Normalny 3 2 8 2 6" xfId="18797"/>
    <cellStyle name="Normalny 3 2 8 2 7" xfId="18798"/>
    <cellStyle name="Normalny 3 2 8 3" xfId="18799"/>
    <cellStyle name="Normalny 3 2 8 3 2" xfId="18800"/>
    <cellStyle name="Normalny 3 2 8 3 2 2" xfId="18801"/>
    <cellStyle name="Normalny 3 2 8 3 2 2 2" xfId="18802"/>
    <cellStyle name="Normalny 3 2 8 3 2 2 3" xfId="18803"/>
    <cellStyle name="Normalny 3 2 8 3 2 3" xfId="18804"/>
    <cellStyle name="Normalny 3 2 8 3 2 4" xfId="18805"/>
    <cellStyle name="Normalny 3 2 8 3 3" xfId="18806"/>
    <cellStyle name="Normalny 3 2 8 3 3 2" xfId="18807"/>
    <cellStyle name="Normalny 3 2 8 3 3 2 2" xfId="18808"/>
    <cellStyle name="Normalny 3 2 8 3 3 2 3" xfId="18809"/>
    <cellStyle name="Normalny 3 2 8 3 3 3" xfId="18810"/>
    <cellStyle name="Normalny 3 2 8 3 3 4" xfId="18811"/>
    <cellStyle name="Normalny 3 2 8 3 4" xfId="18812"/>
    <cellStyle name="Normalny 3 2 8 3 4 2" xfId="18813"/>
    <cellStyle name="Normalny 3 2 8 3 4 2 2" xfId="18814"/>
    <cellStyle name="Normalny 3 2 8 3 4 2 3" xfId="18815"/>
    <cellStyle name="Normalny 3 2 8 3 4 3" xfId="18816"/>
    <cellStyle name="Normalny 3 2 8 3 4 4" xfId="18817"/>
    <cellStyle name="Normalny 3 2 8 3 5" xfId="18818"/>
    <cellStyle name="Normalny 3 2 8 3 5 2" xfId="18819"/>
    <cellStyle name="Normalny 3 2 8 3 5 3" xfId="18820"/>
    <cellStyle name="Normalny 3 2 8 3 6" xfId="18821"/>
    <cellStyle name="Normalny 3 2 8 3 7" xfId="18822"/>
    <cellStyle name="Normalny 3 2 8 4" xfId="18823"/>
    <cellStyle name="Normalny 3 2 8 4 2" xfId="18824"/>
    <cellStyle name="Normalny 3 2 8 4 2 2" xfId="18825"/>
    <cellStyle name="Normalny 3 2 8 4 2 3" xfId="18826"/>
    <cellStyle name="Normalny 3 2 8 4 3" xfId="18827"/>
    <cellStyle name="Normalny 3 2 8 4 4" xfId="18828"/>
    <cellStyle name="Normalny 3 2 8 5" xfId="18829"/>
    <cellStyle name="Normalny 3 2 8 5 2" xfId="18830"/>
    <cellStyle name="Normalny 3 2 8 5 2 2" xfId="18831"/>
    <cellStyle name="Normalny 3 2 8 5 2 3" xfId="18832"/>
    <cellStyle name="Normalny 3 2 8 5 3" xfId="18833"/>
    <cellStyle name="Normalny 3 2 8 5 4" xfId="18834"/>
    <cellStyle name="Normalny 3 2 8 6" xfId="18835"/>
    <cellStyle name="Normalny 3 2 8 6 2" xfId="18836"/>
    <cellStyle name="Normalny 3 2 8 6 2 2" xfId="18837"/>
    <cellStyle name="Normalny 3 2 8 6 2 3" xfId="18838"/>
    <cellStyle name="Normalny 3 2 8 6 3" xfId="18839"/>
    <cellStyle name="Normalny 3 2 8 6 4" xfId="18840"/>
    <cellStyle name="Normalny 3 2 8 7" xfId="18841"/>
    <cellStyle name="Normalny 3 2 8 7 2" xfId="18842"/>
    <cellStyle name="Normalny 3 2 8 7 3" xfId="18843"/>
    <cellStyle name="Normalny 3 2 8 8" xfId="18844"/>
    <cellStyle name="Normalny 3 2 8 9" xfId="18845"/>
    <cellStyle name="Normalny 3 2 9" xfId="18846"/>
    <cellStyle name="Normalny 3 2 9 2" xfId="18847"/>
    <cellStyle name="Normalny 3 2 9 2 2" xfId="18848"/>
    <cellStyle name="Normalny 3 2 9 2 2 2" xfId="18849"/>
    <cellStyle name="Normalny 3 2 9 2 2 2 2" xfId="18850"/>
    <cellStyle name="Normalny 3 2 9 2 2 2 3" xfId="18851"/>
    <cellStyle name="Normalny 3 2 9 2 2 3" xfId="18852"/>
    <cellStyle name="Normalny 3 2 9 2 2 4" xfId="18853"/>
    <cellStyle name="Normalny 3 2 9 2 3" xfId="18854"/>
    <cellStyle name="Normalny 3 2 9 2 3 2" xfId="18855"/>
    <cellStyle name="Normalny 3 2 9 2 3 2 2" xfId="18856"/>
    <cellStyle name="Normalny 3 2 9 2 3 2 3" xfId="18857"/>
    <cellStyle name="Normalny 3 2 9 2 3 3" xfId="18858"/>
    <cellStyle name="Normalny 3 2 9 2 3 4" xfId="18859"/>
    <cellStyle name="Normalny 3 2 9 2 4" xfId="18860"/>
    <cellStyle name="Normalny 3 2 9 2 4 2" xfId="18861"/>
    <cellStyle name="Normalny 3 2 9 2 4 2 2" xfId="18862"/>
    <cellStyle name="Normalny 3 2 9 2 4 2 3" xfId="18863"/>
    <cellStyle name="Normalny 3 2 9 2 4 3" xfId="18864"/>
    <cellStyle name="Normalny 3 2 9 2 4 4" xfId="18865"/>
    <cellStyle name="Normalny 3 2 9 2 5" xfId="18866"/>
    <cellStyle name="Normalny 3 2 9 2 5 2" xfId="18867"/>
    <cellStyle name="Normalny 3 2 9 2 5 3" xfId="18868"/>
    <cellStyle name="Normalny 3 2 9 2 6" xfId="18869"/>
    <cellStyle name="Normalny 3 2 9 2 7" xfId="18870"/>
    <cellStyle name="Normalny 3 2 9 3" xfId="18871"/>
    <cellStyle name="Normalny 3 2 9 3 2" xfId="18872"/>
    <cellStyle name="Normalny 3 2 9 3 2 2" xfId="18873"/>
    <cellStyle name="Normalny 3 2 9 3 2 3" xfId="18874"/>
    <cellStyle name="Normalny 3 2 9 3 3" xfId="18875"/>
    <cellStyle name="Normalny 3 2 9 3 4" xfId="18876"/>
    <cellStyle name="Normalny 3 2 9 4" xfId="18877"/>
    <cellStyle name="Normalny 3 2 9 4 2" xfId="18878"/>
    <cellStyle name="Normalny 3 2 9 4 2 2" xfId="18879"/>
    <cellStyle name="Normalny 3 2 9 4 2 3" xfId="18880"/>
    <cellStyle name="Normalny 3 2 9 4 3" xfId="18881"/>
    <cellStyle name="Normalny 3 2 9 4 4" xfId="18882"/>
    <cellStyle name="Normalny 3 2 9 5" xfId="18883"/>
    <cellStyle name="Normalny 3 2 9 5 2" xfId="18884"/>
    <cellStyle name="Normalny 3 2 9 5 2 2" xfId="18885"/>
    <cellStyle name="Normalny 3 2 9 5 2 3" xfId="18886"/>
    <cellStyle name="Normalny 3 2 9 5 3" xfId="18887"/>
    <cellStyle name="Normalny 3 2 9 5 4" xfId="18888"/>
    <cellStyle name="Normalny 3 2 9 6" xfId="18889"/>
    <cellStyle name="Normalny 3 2 9 6 2" xfId="18890"/>
    <cellStyle name="Normalny 3 2 9 6 3" xfId="18891"/>
    <cellStyle name="Normalny 3 2 9 7" xfId="18892"/>
    <cellStyle name="Normalny 3 2 9 8" xfId="18893"/>
    <cellStyle name="Normalny 3 3" xfId="18894"/>
    <cellStyle name="Normalny 3 3 10" xfId="18895"/>
    <cellStyle name="Normalny 3 3 10 2" xfId="18896"/>
    <cellStyle name="Normalny 3 3 10 2 2" xfId="18897"/>
    <cellStyle name="Normalny 3 3 10 2 2 2" xfId="18898"/>
    <cellStyle name="Normalny 3 3 10 2 2 3" xfId="18899"/>
    <cellStyle name="Normalny 3 3 10 2 3" xfId="18900"/>
    <cellStyle name="Normalny 3 3 10 2 4" xfId="18901"/>
    <cellStyle name="Normalny 3 3 10 3" xfId="18902"/>
    <cellStyle name="Normalny 3 3 10 3 2" xfId="18903"/>
    <cellStyle name="Normalny 3 3 10 3 3" xfId="18904"/>
    <cellStyle name="Normalny 3 3 10 4" xfId="18905"/>
    <cellStyle name="Normalny 3 3 10 5" xfId="18906"/>
    <cellStyle name="Normalny 3 3 11" xfId="18907"/>
    <cellStyle name="Normalny 3 3 11 2" xfId="18908"/>
    <cellStyle name="Normalny 3 3 11 2 2" xfId="18909"/>
    <cellStyle name="Normalny 3 3 11 2 3" xfId="18910"/>
    <cellStyle name="Normalny 3 3 11 3" xfId="18911"/>
    <cellStyle name="Normalny 3 3 11 4" xfId="18912"/>
    <cellStyle name="Normalny 3 3 12" xfId="18913"/>
    <cellStyle name="Normalny 3 3 12 2" xfId="18914"/>
    <cellStyle name="Normalny 3 3 12 2 2" xfId="18915"/>
    <cellStyle name="Normalny 3 3 12 2 3" xfId="18916"/>
    <cellStyle name="Normalny 3 3 12 3" xfId="18917"/>
    <cellStyle name="Normalny 3 3 12 4" xfId="18918"/>
    <cellStyle name="Normalny 3 3 13" xfId="18919"/>
    <cellStyle name="Normalny 3 3 13 2" xfId="18920"/>
    <cellStyle name="Normalny 3 3 13 2 2" xfId="18921"/>
    <cellStyle name="Normalny 3 3 13 2 3" xfId="18922"/>
    <cellStyle name="Normalny 3 3 13 3" xfId="18923"/>
    <cellStyle name="Normalny 3 3 13 4" xfId="18924"/>
    <cellStyle name="Normalny 3 3 14" xfId="18925"/>
    <cellStyle name="Normalny 3 3 14 2" xfId="18926"/>
    <cellStyle name="Normalny 3 3 14 3" xfId="18927"/>
    <cellStyle name="Normalny 3 3 15" xfId="18928"/>
    <cellStyle name="Normalny 3 3 15 2" xfId="18929"/>
    <cellStyle name="Normalny 3 3 15 3" xfId="18930"/>
    <cellStyle name="Normalny 3 3 16" xfId="18931"/>
    <cellStyle name="Normalny 3 3 17" xfId="18932"/>
    <cellStyle name="Normalny 3 3 18" xfId="18933"/>
    <cellStyle name="Normalny 3 3 19" xfId="18934"/>
    <cellStyle name="Normalny 3 3 2" xfId="18935"/>
    <cellStyle name="Normalny 3 3 2 10" xfId="18936"/>
    <cellStyle name="Normalny 3 3 2 10 2" xfId="18937"/>
    <cellStyle name="Normalny 3 3 2 10 2 2" xfId="18938"/>
    <cellStyle name="Normalny 3 3 2 10 2 3" xfId="18939"/>
    <cellStyle name="Normalny 3 3 2 10 3" xfId="18940"/>
    <cellStyle name="Normalny 3 3 2 10 4" xfId="18941"/>
    <cellStyle name="Normalny 3 3 2 11" xfId="18942"/>
    <cellStyle name="Normalny 3 3 2 11 2" xfId="18943"/>
    <cellStyle name="Normalny 3 3 2 11 3" xfId="18944"/>
    <cellStyle name="Normalny 3 3 2 12" xfId="18945"/>
    <cellStyle name="Normalny 3 3 2 12 2" xfId="18946"/>
    <cellStyle name="Normalny 3 3 2 12 3" xfId="18947"/>
    <cellStyle name="Normalny 3 3 2 13" xfId="18948"/>
    <cellStyle name="Normalny 3 3 2 14" xfId="18949"/>
    <cellStyle name="Normalny 3 3 2 15" xfId="18950"/>
    <cellStyle name="Normalny 3 3 2 16" xfId="22524"/>
    <cellStyle name="Normalny 3 3 2 2" xfId="18951"/>
    <cellStyle name="Normalny 3 3 2 2 10" xfId="18952"/>
    <cellStyle name="Normalny 3 3 2 2 11" xfId="18953"/>
    <cellStyle name="Normalny 3 3 2 2 2" xfId="18954"/>
    <cellStyle name="Normalny 3 3 2 2 2 2" xfId="18955"/>
    <cellStyle name="Normalny 3 3 2 2 2 2 2" xfId="18956"/>
    <cellStyle name="Normalny 3 3 2 2 2 2 2 2" xfId="18957"/>
    <cellStyle name="Normalny 3 3 2 2 2 2 2 2 2" xfId="18958"/>
    <cellStyle name="Normalny 3 3 2 2 2 2 2 2 3" xfId="18959"/>
    <cellStyle name="Normalny 3 3 2 2 2 2 2 3" xfId="18960"/>
    <cellStyle name="Normalny 3 3 2 2 2 2 2 4" xfId="18961"/>
    <cellStyle name="Normalny 3 3 2 2 2 2 3" xfId="18962"/>
    <cellStyle name="Normalny 3 3 2 2 2 2 3 2" xfId="18963"/>
    <cellStyle name="Normalny 3 3 2 2 2 2 3 2 2" xfId="18964"/>
    <cellStyle name="Normalny 3 3 2 2 2 2 3 2 3" xfId="18965"/>
    <cellStyle name="Normalny 3 3 2 2 2 2 3 3" xfId="18966"/>
    <cellStyle name="Normalny 3 3 2 2 2 2 3 4" xfId="18967"/>
    <cellStyle name="Normalny 3 3 2 2 2 2 4" xfId="18968"/>
    <cellStyle name="Normalny 3 3 2 2 2 2 4 2" xfId="18969"/>
    <cellStyle name="Normalny 3 3 2 2 2 2 4 2 2" xfId="18970"/>
    <cellStyle name="Normalny 3 3 2 2 2 2 4 2 3" xfId="18971"/>
    <cellStyle name="Normalny 3 3 2 2 2 2 4 3" xfId="18972"/>
    <cellStyle name="Normalny 3 3 2 2 2 2 4 4" xfId="18973"/>
    <cellStyle name="Normalny 3 3 2 2 2 2 5" xfId="18974"/>
    <cellStyle name="Normalny 3 3 2 2 2 2 5 2" xfId="18975"/>
    <cellStyle name="Normalny 3 3 2 2 2 2 5 3" xfId="18976"/>
    <cellStyle name="Normalny 3 3 2 2 2 2 6" xfId="18977"/>
    <cellStyle name="Normalny 3 3 2 2 2 2 7" xfId="18978"/>
    <cellStyle name="Normalny 3 3 2 2 2 3" xfId="18979"/>
    <cellStyle name="Normalny 3 3 2 2 2 3 2" xfId="18980"/>
    <cellStyle name="Normalny 3 3 2 2 2 3 2 2" xfId="18981"/>
    <cellStyle name="Normalny 3 3 2 2 2 3 2 2 2" xfId="18982"/>
    <cellStyle name="Normalny 3 3 2 2 2 3 2 2 3" xfId="18983"/>
    <cellStyle name="Normalny 3 3 2 2 2 3 2 3" xfId="18984"/>
    <cellStyle name="Normalny 3 3 2 2 2 3 2 4" xfId="18985"/>
    <cellStyle name="Normalny 3 3 2 2 2 3 3" xfId="18986"/>
    <cellStyle name="Normalny 3 3 2 2 2 3 3 2" xfId="18987"/>
    <cellStyle name="Normalny 3 3 2 2 2 3 3 2 2" xfId="18988"/>
    <cellStyle name="Normalny 3 3 2 2 2 3 3 2 3" xfId="18989"/>
    <cellStyle name="Normalny 3 3 2 2 2 3 3 3" xfId="18990"/>
    <cellStyle name="Normalny 3 3 2 2 2 3 3 4" xfId="18991"/>
    <cellStyle name="Normalny 3 3 2 2 2 3 4" xfId="18992"/>
    <cellStyle name="Normalny 3 3 2 2 2 3 4 2" xfId="18993"/>
    <cellStyle name="Normalny 3 3 2 2 2 3 4 2 2" xfId="18994"/>
    <cellStyle name="Normalny 3 3 2 2 2 3 4 2 3" xfId="18995"/>
    <cellStyle name="Normalny 3 3 2 2 2 3 4 3" xfId="18996"/>
    <cellStyle name="Normalny 3 3 2 2 2 3 4 4" xfId="18997"/>
    <cellStyle name="Normalny 3 3 2 2 2 3 5" xfId="18998"/>
    <cellStyle name="Normalny 3 3 2 2 2 3 5 2" xfId="18999"/>
    <cellStyle name="Normalny 3 3 2 2 2 3 5 3" xfId="19000"/>
    <cellStyle name="Normalny 3 3 2 2 2 3 6" xfId="19001"/>
    <cellStyle name="Normalny 3 3 2 2 2 3 7" xfId="19002"/>
    <cellStyle name="Normalny 3 3 2 2 2 4" xfId="19003"/>
    <cellStyle name="Normalny 3 3 2 2 2 4 2" xfId="19004"/>
    <cellStyle name="Normalny 3 3 2 2 2 4 2 2" xfId="19005"/>
    <cellStyle name="Normalny 3 3 2 2 2 4 2 3" xfId="19006"/>
    <cellStyle name="Normalny 3 3 2 2 2 4 3" xfId="19007"/>
    <cellStyle name="Normalny 3 3 2 2 2 4 4" xfId="19008"/>
    <cellStyle name="Normalny 3 3 2 2 2 5" xfId="19009"/>
    <cellStyle name="Normalny 3 3 2 2 2 5 2" xfId="19010"/>
    <cellStyle name="Normalny 3 3 2 2 2 5 2 2" xfId="19011"/>
    <cellStyle name="Normalny 3 3 2 2 2 5 2 3" xfId="19012"/>
    <cellStyle name="Normalny 3 3 2 2 2 5 3" xfId="19013"/>
    <cellStyle name="Normalny 3 3 2 2 2 5 4" xfId="19014"/>
    <cellStyle name="Normalny 3 3 2 2 2 6" xfId="19015"/>
    <cellStyle name="Normalny 3 3 2 2 2 6 2" xfId="19016"/>
    <cellStyle name="Normalny 3 3 2 2 2 6 2 2" xfId="19017"/>
    <cellStyle name="Normalny 3 3 2 2 2 6 2 3" xfId="19018"/>
    <cellStyle name="Normalny 3 3 2 2 2 6 3" xfId="19019"/>
    <cellStyle name="Normalny 3 3 2 2 2 6 4" xfId="19020"/>
    <cellStyle name="Normalny 3 3 2 2 2 7" xfId="19021"/>
    <cellStyle name="Normalny 3 3 2 2 2 7 2" xfId="19022"/>
    <cellStyle name="Normalny 3 3 2 2 2 7 3" xfId="19023"/>
    <cellStyle name="Normalny 3 3 2 2 2 8" xfId="19024"/>
    <cellStyle name="Normalny 3 3 2 2 2 9" xfId="19025"/>
    <cellStyle name="Normalny 3 3 2 2 3" xfId="19026"/>
    <cellStyle name="Normalny 3 3 2 2 3 2" xfId="19027"/>
    <cellStyle name="Normalny 3 3 2 2 3 2 2" xfId="19028"/>
    <cellStyle name="Normalny 3 3 2 2 3 2 2 2" xfId="19029"/>
    <cellStyle name="Normalny 3 3 2 2 3 2 2 3" xfId="19030"/>
    <cellStyle name="Normalny 3 3 2 2 3 2 3" xfId="19031"/>
    <cellStyle name="Normalny 3 3 2 2 3 2 4" xfId="19032"/>
    <cellStyle name="Normalny 3 3 2 2 3 3" xfId="19033"/>
    <cellStyle name="Normalny 3 3 2 2 3 3 2" xfId="19034"/>
    <cellStyle name="Normalny 3 3 2 2 3 3 2 2" xfId="19035"/>
    <cellStyle name="Normalny 3 3 2 2 3 3 2 3" xfId="19036"/>
    <cellStyle name="Normalny 3 3 2 2 3 3 3" xfId="19037"/>
    <cellStyle name="Normalny 3 3 2 2 3 3 4" xfId="19038"/>
    <cellStyle name="Normalny 3 3 2 2 3 4" xfId="19039"/>
    <cellStyle name="Normalny 3 3 2 2 3 4 2" xfId="19040"/>
    <cellStyle name="Normalny 3 3 2 2 3 4 2 2" xfId="19041"/>
    <cellStyle name="Normalny 3 3 2 2 3 4 2 3" xfId="19042"/>
    <cellStyle name="Normalny 3 3 2 2 3 4 3" xfId="19043"/>
    <cellStyle name="Normalny 3 3 2 2 3 4 4" xfId="19044"/>
    <cellStyle name="Normalny 3 3 2 2 3 5" xfId="19045"/>
    <cellStyle name="Normalny 3 3 2 2 3 5 2" xfId="19046"/>
    <cellStyle name="Normalny 3 3 2 2 3 5 3" xfId="19047"/>
    <cellStyle name="Normalny 3 3 2 2 3 6" xfId="19048"/>
    <cellStyle name="Normalny 3 3 2 2 3 7" xfId="19049"/>
    <cellStyle name="Normalny 3 3 2 2 4" xfId="19050"/>
    <cellStyle name="Normalny 3 3 2 2 4 2" xfId="19051"/>
    <cellStyle name="Normalny 3 3 2 2 4 2 2" xfId="19052"/>
    <cellStyle name="Normalny 3 3 2 2 4 2 2 2" xfId="19053"/>
    <cellStyle name="Normalny 3 3 2 2 4 2 2 3" xfId="19054"/>
    <cellStyle name="Normalny 3 3 2 2 4 2 3" xfId="19055"/>
    <cellStyle name="Normalny 3 3 2 2 4 2 4" xfId="19056"/>
    <cellStyle name="Normalny 3 3 2 2 4 3" xfId="19057"/>
    <cellStyle name="Normalny 3 3 2 2 4 3 2" xfId="19058"/>
    <cellStyle name="Normalny 3 3 2 2 4 3 2 2" xfId="19059"/>
    <cellStyle name="Normalny 3 3 2 2 4 3 2 3" xfId="19060"/>
    <cellStyle name="Normalny 3 3 2 2 4 3 3" xfId="19061"/>
    <cellStyle name="Normalny 3 3 2 2 4 3 4" xfId="19062"/>
    <cellStyle name="Normalny 3 3 2 2 4 4" xfId="19063"/>
    <cellStyle name="Normalny 3 3 2 2 4 4 2" xfId="19064"/>
    <cellStyle name="Normalny 3 3 2 2 4 4 2 2" xfId="19065"/>
    <cellStyle name="Normalny 3 3 2 2 4 4 2 3" xfId="19066"/>
    <cellStyle name="Normalny 3 3 2 2 4 4 3" xfId="19067"/>
    <cellStyle name="Normalny 3 3 2 2 4 4 4" xfId="19068"/>
    <cellStyle name="Normalny 3 3 2 2 4 5" xfId="19069"/>
    <cellStyle name="Normalny 3 3 2 2 4 5 2" xfId="19070"/>
    <cellStyle name="Normalny 3 3 2 2 4 5 3" xfId="19071"/>
    <cellStyle name="Normalny 3 3 2 2 4 6" xfId="19072"/>
    <cellStyle name="Normalny 3 3 2 2 4 7" xfId="19073"/>
    <cellStyle name="Normalny 3 3 2 2 5" xfId="19074"/>
    <cellStyle name="Normalny 3 3 2 2 5 2" xfId="19075"/>
    <cellStyle name="Normalny 3 3 2 2 5 2 2" xfId="19076"/>
    <cellStyle name="Normalny 3 3 2 2 5 2 2 2" xfId="19077"/>
    <cellStyle name="Normalny 3 3 2 2 5 2 2 3" xfId="19078"/>
    <cellStyle name="Normalny 3 3 2 2 5 2 3" xfId="19079"/>
    <cellStyle name="Normalny 3 3 2 2 5 2 4" xfId="19080"/>
    <cellStyle name="Normalny 3 3 2 2 5 3" xfId="19081"/>
    <cellStyle name="Normalny 3 3 2 2 5 3 2" xfId="19082"/>
    <cellStyle name="Normalny 3 3 2 2 5 3 3" xfId="19083"/>
    <cellStyle name="Normalny 3 3 2 2 5 4" xfId="19084"/>
    <cellStyle name="Normalny 3 3 2 2 5 5" xfId="19085"/>
    <cellStyle name="Normalny 3 3 2 2 6" xfId="19086"/>
    <cellStyle name="Normalny 3 3 2 2 6 2" xfId="19087"/>
    <cellStyle name="Normalny 3 3 2 2 6 2 2" xfId="19088"/>
    <cellStyle name="Normalny 3 3 2 2 6 2 3" xfId="19089"/>
    <cellStyle name="Normalny 3 3 2 2 6 3" xfId="19090"/>
    <cellStyle name="Normalny 3 3 2 2 6 4" xfId="19091"/>
    <cellStyle name="Normalny 3 3 2 2 7" xfId="19092"/>
    <cellStyle name="Normalny 3 3 2 2 7 2" xfId="19093"/>
    <cellStyle name="Normalny 3 3 2 2 7 2 2" xfId="19094"/>
    <cellStyle name="Normalny 3 3 2 2 7 2 3" xfId="19095"/>
    <cellStyle name="Normalny 3 3 2 2 7 3" xfId="19096"/>
    <cellStyle name="Normalny 3 3 2 2 7 4" xfId="19097"/>
    <cellStyle name="Normalny 3 3 2 2 8" xfId="19098"/>
    <cellStyle name="Normalny 3 3 2 2 8 2" xfId="19099"/>
    <cellStyle name="Normalny 3 3 2 2 8 2 2" xfId="19100"/>
    <cellStyle name="Normalny 3 3 2 2 8 2 3" xfId="19101"/>
    <cellStyle name="Normalny 3 3 2 2 8 3" xfId="19102"/>
    <cellStyle name="Normalny 3 3 2 2 8 4" xfId="19103"/>
    <cellStyle name="Normalny 3 3 2 2 9" xfId="19104"/>
    <cellStyle name="Normalny 3 3 2 2 9 2" xfId="19105"/>
    <cellStyle name="Normalny 3 3 2 2 9 3" xfId="19106"/>
    <cellStyle name="Normalny 3 3 2 3" xfId="19107"/>
    <cellStyle name="Normalny 3 3 2 3 10" xfId="19108"/>
    <cellStyle name="Normalny 3 3 2 3 2" xfId="19109"/>
    <cellStyle name="Normalny 3 3 2 3 2 2" xfId="19110"/>
    <cellStyle name="Normalny 3 3 2 3 2 2 2" xfId="19111"/>
    <cellStyle name="Normalny 3 3 2 3 2 2 2 2" xfId="19112"/>
    <cellStyle name="Normalny 3 3 2 3 2 2 2 3" xfId="19113"/>
    <cellStyle name="Normalny 3 3 2 3 2 2 3" xfId="19114"/>
    <cellStyle name="Normalny 3 3 2 3 2 2 4" xfId="19115"/>
    <cellStyle name="Normalny 3 3 2 3 2 3" xfId="19116"/>
    <cellStyle name="Normalny 3 3 2 3 2 3 2" xfId="19117"/>
    <cellStyle name="Normalny 3 3 2 3 2 3 2 2" xfId="19118"/>
    <cellStyle name="Normalny 3 3 2 3 2 3 2 3" xfId="19119"/>
    <cellStyle name="Normalny 3 3 2 3 2 3 3" xfId="19120"/>
    <cellStyle name="Normalny 3 3 2 3 2 3 4" xfId="19121"/>
    <cellStyle name="Normalny 3 3 2 3 2 4" xfId="19122"/>
    <cellStyle name="Normalny 3 3 2 3 2 4 2" xfId="19123"/>
    <cellStyle name="Normalny 3 3 2 3 2 4 2 2" xfId="19124"/>
    <cellStyle name="Normalny 3 3 2 3 2 4 2 3" xfId="19125"/>
    <cellStyle name="Normalny 3 3 2 3 2 4 3" xfId="19126"/>
    <cellStyle name="Normalny 3 3 2 3 2 4 4" xfId="19127"/>
    <cellStyle name="Normalny 3 3 2 3 2 5" xfId="19128"/>
    <cellStyle name="Normalny 3 3 2 3 2 5 2" xfId="19129"/>
    <cellStyle name="Normalny 3 3 2 3 2 5 3" xfId="19130"/>
    <cellStyle name="Normalny 3 3 2 3 2 6" xfId="19131"/>
    <cellStyle name="Normalny 3 3 2 3 2 7" xfId="19132"/>
    <cellStyle name="Normalny 3 3 2 3 3" xfId="19133"/>
    <cellStyle name="Normalny 3 3 2 3 3 2" xfId="19134"/>
    <cellStyle name="Normalny 3 3 2 3 3 2 2" xfId="19135"/>
    <cellStyle name="Normalny 3 3 2 3 3 2 2 2" xfId="19136"/>
    <cellStyle name="Normalny 3 3 2 3 3 2 2 3" xfId="19137"/>
    <cellStyle name="Normalny 3 3 2 3 3 2 3" xfId="19138"/>
    <cellStyle name="Normalny 3 3 2 3 3 2 4" xfId="19139"/>
    <cellStyle name="Normalny 3 3 2 3 3 3" xfId="19140"/>
    <cellStyle name="Normalny 3 3 2 3 3 3 2" xfId="19141"/>
    <cellStyle name="Normalny 3 3 2 3 3 3 2 2" xfId="19142"/>
    <cellStyle name="Normalny 3 3 2 3 3 3 2 3" xfId="19143"/>
    <cellStyle name="Normalny 3 3 2 3 3 3 3" xfId="19144"/>
    <cellStyle name="Normalny 3 3 2 3 3 3 4" xfId="19145"/>
    <cellStyle name="Normalny 3 3 2 3 3 4" xfId="19146"/>
    <cellStyle name="Normalny 3 3 2 3 3 4 2" xfId="19147"/>
    <cellStyle name="Normalny 3 3 2 3 3 4 2 2" xfId="19148"/>
    <cellStyle name="Normalny 3 3 2 3 3 4 2 3" xfId="19149"/>
    <cellStyle name="Normalny 3 3 2 3 3 4 3" xfId="19150"/>
    <cellStyle name="Normalny 3 3 2 3 3 4 4" xfId="19151"/>
    <cellStyle name="Normalny 3 3 2 3 3 5" xfId="19152"/>
    <cellStyle name="Normalny 3 3 2 3 3 5 2" xfId="19153"/>
    <cellStyle name="Normalny 3 3 2 3 3 5 3" xfId="19154"/>
    <cellStyle name="Normalny 3 3 2 3 3 6" xfId="19155"/>
    <cellStyle name="Normalny 3 3 2 3 3 7" xfId="19156"/>
    <cellStyle name="Normalny 3 3 2 3 4" xfId="19157"/>
    <cellStyle name="Normalny 3 3 2 3 4 2" xfId="19158"/>
    <cellStyle name="Normalny 3 3 2 3 4 2 2" xfId="19159"/>
    <cellStyle name="Normalny 3 3 2 3 4 2 2 2" xfId="19160"/>
    <cellStyle name="Normalny 3 3 2 3 4 2 2 3" xfId="19161"/>
    <cellStyle name="Normalny 3 3 2 3 4 2 3" xfId="19162"/>
    <cellStyle name="Normalny 3 3 2 3 4 2 4" xfId="19163"/>
    <cellStyle name="Normalny 3 3 2 3 4 3" xfId="19164"/>
    <cellStyle name="Normalny 3 3 2 3 4 3 2" xfId="19165"/>
    <cellStyle name="Normalny 3 3 2 3 4 3 3" xfId="19166"/>
    <cellStyle name="Normalny 3 3 2 3 4 4" xfId="19167"/>
    <cellStyle name="Normalny 3 3 2 3 4 5" xfId="19168"/>
    <cellStyle name="Normalny 3 3 2 3 5" xfId="19169"/>
    <cellStyle name="Normalny 3 3 2 3 5 2" xfId="19170"/>
    <cellStyle name="Normalny 3 3 2 3 5 2 2" xfId="19171"/>
    <cellStyle name="Normalny 3 3 2 3 5 2 3" xfId="19172"/>
    <cellStyle name="Normalny 3 3 2 3 5 3" xfId="19173"/>
    <cellStyle name="Normalny 3 3 2 3 5 4" xfId="19174"/>
    <cellStyle name="Normalny 3 3 2 3 6" xfId="19175"/>
    <cellStyle name="Normalny 3 3 2 3 6 2" xfId="19176"/>
    <cellStyle name="Normalny 3 3 2 3 6 2 2" xfId="19177"/>
    <cellStyle name="Normalny 3 3 2 3 6 2 3" xfId="19178"/>
    <cellStyle name="Normalny 3 3 2 3 6 3" xfId="19179"/>
    <cellStyle name="Normalny 3 3 2 3 6 4" xfId="19180"/>
    <cellStyle name="Normalny 3 3 2 3 7" xfId="19181"/>
    <cellStyle name="Normalny 3 3 2 3 7 2" xfId="19182"/>
    <cellStyle name="Normalny 3 3 2 3 7 2 2" xfId="19183"/>
    <cellStyle name="Normalny 3 3 2 3 7 2 3" xfId="19184"/>
    <cellStyle name="Normalny 3 3 2 3 7 3" xfId="19185"/>
    <cellStyle name="Normalny 3 3 2 3 7 4" xfId="19186"/>
    <cellStyle name="Normalny 3 3 2 3 8" xfId="19187"/>
    <cellStyle name="Normalny 3 3 2 3 8 2" xfId="19188"/>
    <cellStyle name="Normalny 3 3 2 3 8 3" xfId="19189"/>
    <cellStyle name="Normalny 3 3 2 3 9" xfId="19190"/>
    <cellStyle name="Normalny 3 3 2 4" xfId="19191"/>
    <cellStyle name="Normalny 3 3 2 4 2" xfId="19192"/>
    <cellStyle name="Normalny 3 3 2 4 2 2" xfId="19193"/>
    <cellStyle name="Normalny 3 3 2 4 2 2 2" xfId="19194"/>
    <cellStyle name="Normalny 3 3 2 4 2 2 2 2" xfId="19195"/>
    <cellStyle name="Normalny 3 3 2 4 2 2 2 3" xfId="19196"/>
    <cellStyle name="Normalny 3 3 2 4 2 2 3" xfId="19197"/>
    <cellStyle name="Normalny 3 3 2 4 2 2 4" xfId="19198"/>
    <cellStyle name="Normalny 3 3 2 4 2 3" xfId="19199"/>
    <cellStyle name="Normalny 3 3 2 4 2 3 2" xfId="19200"/>
    <cellStyle name="Normalny 3 3 2 4 2 3 2 2" xfId="19201"/>
    <cellStyle name="Normalny 3 3 2 4 2 3 2 3" xfId="19202"/>
    <cellStyle name="Normalny 3 3 2 4 2 3 3" xfId="19203"/>
    <cellStyle name="Normalny 3 3 2 4 2 3 4" xfId="19204"/>
    <cellStyle name="Normalny 3 3 2 4 2 4" xfId="19205"/>
    <cellStyle name="Normalny 3 3 2 4 2 4 2" xfId="19206"/>
    <cellStyle name="Normalny 3 3 2 4 2 4 2 2" xfId="19207"/>
    <cellStyle name="Normalny 3 3 2 4 2 4 2 3" xfId="19208"/>
    <cellStyle name="Normalny 3 3 2 4 2 4 3" xfId="19209"/>
    <cellStyle name="Normalny 3 3 2 4 2 4 4" xfId="19210"/>
    <cellStyle name="Normalny 3 3 2 4 2 5" xfId="19211"/>
    <cellStyle name="Normalny 3 3 2 4 2 5 2" xfId="19212"/>
    <cellStyle name="Normalny 3 3 2 4 2 5 3" xfId="19213"/>
    <cellStyle name="Normalny 3 3 2 4 2 6" xfId="19214"/>
    <cellStyle name="Normalny 3 3 2 4 2 7" xfId="19215"/>
    <cellStyle name="Normalny 3 3 2 4 3" xfId="19216"/>
    <cellStyle name="Normalny 3 3 2 4 3 2" xfId="19217"/>
    <cellStyle name="Normalny 3 3 2 4 3 2 2" xfId="19218"/>
    <cellStyle name="Normalny 3 3 2 4 3 2 2 2" xfId="19219"/>
    <cellStyle name="Normalny 3 3 2 4 3 2 2 3" xfId="19220"/>
    <cellStyle name="Normalny 3 3 2 4 3 2 3" xfId="19221"/>
    <cellStyle name="Normalny 3 3 2 4 3 2 4" xfId="19222"/>
    <cellStyle name="Normalny 3 3 2 4 3 3" xfId="19223"/>
    <cellStyle name="Normalny 3 3 2 4 3 3 2" xfId="19224"/>
    <cellStyle name="Normalny 3 3 2 4 3 3 2 2" xfId="19225"/>
    <cellStyle name="Normalny 3 3 2 4 3 3 2 3" xfId="19226"/>
    <cellStyle name="Normalny 3 3 2 4 3 3 3" xfId="19227"/>
    <cellStyle name="Normalny 3 3 2 4 3 3 4" xfId="19228"/>
    <cellStyle name="Normalny 3 3 2 4 3 4" xfId="19229"/>
    <cellStyle name="Normalny 3 3 2 4 3 4 2" xfId="19230"/>
    <cellStyle name="Normalny 3 3 2 4 3 4 2 2" xfId="19231"/>
    <cellStyle name="Normalny 3 3 2 4 3 4 2 3" xfId="19232"/>
    <cellStyle name="Normalny 3 3 2 4 3 4 3" xfId="19233"/>
    <cellStyle name="Normalny 3 3 2 4 3 4 4" xfId="19234"/>
    <cellStyle name="Normalny 3 3 2 4 3 5" xfId="19235"/>
    <cellStyle name="Normalny 3 3 2 4 3 5 2" xfId="19236"/>
    <cellStyle name="Normalny 3 3 2 4 3 5 3" xfId="19237"/>
    <cellStyle name="Normalny 3 3 2 4 3 6" xfId="19238"/>
    <cellStyle name="Normalny 3 3 2 4 3 7" xfId="19239"/>
    <cellStyle name="Normalny 3 3 2 4 4" xfId="19240"/>
    <cellStyle name="Normalny 3 3 2 4 4 2" xfId="19241"/>
    <cellStyle name="Normalny 3 3 2 4 4 2 2" xfId="19242"/>
    <cellStyle name="Normalny 3 3 2 4 4 2 3" xfId="19243"/>
    <cellStyle name="Normalny 3 3 2 4 4 3" xfId="19244"/>
    <cellStyle name="Normalny 3 3 2 4 4 4" xfId="19245"/>
    <cellStyle name="Normalny 3 3 2 4 5" xfId="19246"/>
    <cellStyle name="Normalny 3 3 2 4 5 2" xfId="19247"/>
    <cellStyle name="Normalny 3 3 2 4 5 2 2" xfId="19248"/>
    <cellStyle name="Normalny 3 3 2 4 5 2 3" xfId="19249"/>
    <cellStyle name="Normalny 3 3 2 4 5 3" xfId="19250"/>
    <cellStyle name="Normalny 3 3 2 4 5 4" xfId="19251"/>
    <cellStyle name="Normalny 3 3 2 4 6" xfId="19252"/>
    <cellStyle name="Normalny 3 3 2 4 6 2" xfId="19253"/>
    <cellStyle name="Normalny 3 3 2 4 6 2 2" xfId="19254"/>
    <cellStyle name="Normalny 3 3 2 4 6 2 3" xfId="19255"/>
    <cellStyle name="Normalny 3 3 2 4 6 3" xfId="19256"/>
    <cellStyle name="Normalny 3 3 2 4 6 4" xfId="19257"/>
    <cellStyle name="Normalny 3 3 2 4 7" xfId="19258"/>
    <cellStyle name="Normalny 3 3 2 4 7 2" xfId="19259"/>
    <cellStyle name="Normalny 3 3 2 4 7 3" xfId="19260"/>
    <cellStyle name="Normalny 3 3 2 4 8" xfId="19261"/>
    <cellStyle name="Normalny 3 3 2 4 9" xfId="19262"/>
    <cellStyle name="Normalny 3 3 2 5" xfId="19263"/>
    <cellStyle name="Normalny 3 3 2 5 2" xfId="19264"/>
    <cellStyle name="Normalny 3 3 2 5 2 2" xfId="19265"/>
    <cellStyle name="Normalny 3 3 2 5 2 2 2" xfId="19266"/>
    <cellStyle name="Normalny 3 3 2 5 2 2 3" xfId="19267"/>
    <cellStyle name="Normalny 3 3 2 5 2 3" xfId="19268"/>
    <cellStyle name="Normalny 3 3 2 5 2 4" xfId="19269"/>
    <cellStyle name="Normalny 3 3 2 5 3" xfId="19270"/>
    <cellStyle name="Normalny 3 3 2 5 3 2" xfId="19271"/>
    <cellStyle name="Normalny 3 3 2 5 3 2 2" xfId="19272"/>
    <cellStyle name="Normalny 3 3 2 5 3 2 3" xfId="19273"/>
    <cellStyle name="Normalny 3 3 2 5 3 3" xfId="19274"/>
    <cellStyle name="Normalny 3 3 2 5 3 4" xfId="19275"/>
    <cellStyle name="Normalny 3 3 2 5 4" xfId="19276"/>
    <cellStyle name="Normalny 3 3 2 5 4 2" xfId="19277"/>
    <cellStyle name="Normalny 3 3 2 5 4 2 2" xfId="19278"/>
    <cellStyle name="Normalny 3 3 2 5 4 2 3" xfId="19279"/>
    <cellStyle name="Normalny 3 3 2 5 4 3" xfId="19280"/>
    <cellStyle name="Normalny 3 3 2 5 4 4" xfId="19281"/>
    <cellStyle name="Normalny 3 3 2 5 5" xfId="19282"/>
    <cellStyle name="Normalny 3 3 2 5 5 2" xfId="19283"/>
    <cellStyle name="Normalny 3 3 2 5 5 3" xfId="19284"/>
    <cellStyle name="Normalny 3 3 2 5 6" xfId="19285"/>
    <cellStyle name="Normalny 3 3 2 5 7" xfId="19286"/>
    <cellStyle name="Normalny 3 3 2 6" xfId="19287"/>
    <cellStyle name="Normalny 3 3 2 6 2" xfId="19288"/>
    <cellStyle name="Normalny 3 3 2 6 2 2" xfId="19289"/>
    <cellStyle name="Normalny 3 3 2 6 2 2 2" xfId="19290"/>
    <cellStyle name="Normalny 3 3 2 6 2 2 3" xfId="19291"/>
    <cellStyle name="Normalny 3 3 2 6 2 3" xfId="19292"/>
    <cellStyle name="Normalny 3 3 2 6 2 4" xfId="19293"/>
    <cellStyle name="Normalny 3 3 2 6 3" xfId="19294"/>
    <cellStyle name="Normalny 3 3 2 6 3 2" xfId="19295"/>
    <cellStyle name="Normalny 3 3 2 6 3 2 2" xfId="19296"/>
    <cellStyle name="Normalny 3 3 2 6 3 2 3" xfId="19297"/>
    <cellStyle name="Normalny 3 3 2 6 3 3" xfId="19298"/>
    <cellStyle name="Normalny 3 3 2 6 3 4" xfId="19299"/>
    <cellStyle name="Normalny 3 3 2 6 4" xfId="19300"/>
    <cellStyle name="Normalny 3 3 2 6 4 2" xfId="19301"/>
    <cellStyle name="Normalny 3 3 2 6 4 2 2" xfId="19302"/>
    <cellStyle name="Normalny 3 3 2 6 4 2 3" xfId="19303"/>
    <cellStyle name="Normalny 3 3 2 6 4 3" xfId="19304"/>
    <cellStyle name="Normalny 3 3 2 6 4 4" xfId="19305"/>
    <cellStyle name="Normalny 3 3 2 6 5" xfId="19306"/>
    <cellStyle name="Normalny 3 3 2 6 5 2" xfId="19307"/>
    <cellStyle name="Normalny 3 3 2 6 5 3" xfId="19308"/>
    <cellStyle name="Normalny 3 3 2 6 6" xfId="19309"/>
    <cellStyle name="Normalny 3 3 2 6 7" xfId="19310"/>
    <cellStyle name="Normalny 3 3 2 7" xfId="19311"/>
    <cellStyle name="Normalny 3 3 2 7 2" xfId="19312"/>
    <cellStyle name="Normalny 3 3 2 7 2 2" xfId="19313"/>
    <cellStyle name="Normalny 3 3 2 7 2 2 2" xfId="19314"/>
    <cellStyle name="Normalny 3 3 2 7 2 2 3" xfId="19315"/>
    <cellStyle name="Normalny 3 3 2 7 2 3" xfId="19316"/>
    <cellStyle name="Normalny 3 3 2 7 2 4" xfId="19317"/>
    <cellStyle name="Normalny 3 3 2 7 3" xfId="19318"/>
    <cellStyle name="Normalny 3 3 2 7 3 2" xfId="19319"/>
    <cellStyle name="Normalny 3 3 2 7 3 3" xfId="19320"/>
    <cellStyle name="Normalny 3 3 2 7 4" xfId="19321"/>
    <cellStyle name="Normalny 3 3 2 7 5" xfId="19322"/>
    <cellStyle name="Normalny 3 3 2 8" xfId="19323"/>
    <cellStyle name="Normalny 3 3 2 8 2" xfId="19324"/>
    <cellStyle name="Normalny 3 3 2 8 2 2" xfId="19325"/>
    <cellStyle name="Normalny 3 3 2 8 2 3" xfId="19326"/>
    <cellStyle name="Normalny 3 3 2 8 3" xfId="19327"/>
    <cellStyle name="Normalny 3 3 2 8 4" xfId="19328"/>
    <cellStyle name="Normalny 3 3 2 9" xfId="19329"/>
    <cellStyle name="Normalny 3 3 2 9 2" xfId="19330"/>
    <cellStyle name="Normalny 3 3 2 9 2 2" xfId="19331"/>
    <cellStyle name="Normalny 3 3 2 9 2 3" xfId="19332"/>
    <cellStyle name="Normalny 3 3 2 9 3" xfId="19333"/>
    <cellStyle name="Normalny 3 3 2 9 4" xfId="19334"/>
    <cellStyle name="Normalny 3 3 20" xfId="19335"/>
    <cellStyle name="Normalny 3 3 21" xfId="21872"/>
    <cellStyle name="Normalny 3 3 3" xfId="19336"/>
    <cellStyle name="Normalny 3 3 3 10" xfId="19337"/>
    <cellStyle name="Normalny 3 3 3 11" xfId="19338"/>
    <cellStyle name="Normalny 3 3 3 2" xfId="19339"/>
    <cellStyle name="Normalny 3 3 3 2 10" xfId="19340"/>
    <cellStyle name="Normalny 3 3 3 2 2" xfId="19341"/>
    <cellStyle name="Normalny 3 3 3 2 2 2" xfId="19342"/>
    <cellStyle name="Normalny 3 3 3 2 2 2 2" xfId="19343"/>
    <cellStyle name="Normalny 3 3 3 2 2 2 2 2" xfId="19344"/>
    <cellStyle name="Normalny 3 3 3 2 2 2 2 3" xfId="19345"/>
    <cellStyle name="Normalny 3 3 3 2 2 2 3" xfId="19346"/>
    <cellStyle name="Normalny 3 3 3 2 2 2 4" xfId="19347"/>
    <cellStyle name="Normalny 3 3 3 2 2 3" xfId="19348"/>
    <cellStyle name="Normalny 3 3 3 2 2 3 2" xfId="19349"/>
    <cellStyle name="Normalny 3 3 3 2 2 3 2 2" xfId="19350"/>
    <cellStyle name="Normalny 3 3 3 2 2 3 2 3" xfId="19351"/>
    <cellStyle name="Normalny 3 3 3 2 2 3 3" xfId="19352"/>
    <cellStyle name="Normalny 3 3 3 2 2 3 4" xfId="19353"/>
    <cellStyle name="Normalny 3 3 3 2 2 4" xfId="19354"/>
    <cellStyle name="Normalny 3 3 3 2 2 4 2" xfId="19355"/>
    <cellStyle name="Normalny 3 3 3 2 2 4 2 2" xfId="19356"/>
    <cellStyle name="Normalny 3 3 3 2 2 4 2 3" xfId="19357"/>
    <cellStyle name="Normalny 3 3 3 2 2 4 3" xfId="19358"/>
    <cellStyle name="Normalny 3 3 3 2 2 4 4" xfId="19359"/>
    <cellStyle name="Normalny 3 3 3 2 2 5" xfId="19360"/>
    <cellStyle name="Normalny 3 3 3 2 2 5 2" xfId="19361"/>
    <cellStyle name="Normalny 3 3 3 2 2 5 3" xfId="19362"/>
    <cellStyle name="Normalny 3 3 3 2 2 6" xfId="19363"/>
    <cellStyle name="Normalny 3 3 3 2 2 7" xfId="19364"/>
    <cellStyle name="Normalny 3 3 3 2 3" xfId="19365"/>
    <cellStyle name="Normalny 3 3 3 2 3 2" xfId="19366"/>
    <cellStyle name="Normalny 3 3 3 2 3 2 2" xfId="19367"/>
    <cellStyle name="Normalny 3 3 3 2 3 2 2 2" xfId="19368"/>
    <cellStyle name="Normalny 3 3 3 2 3 2 2 3" xfId="19369"/>
    <cellStyle name="Normalny 3 3 3 2 3 2 3" xfId="19370"/>
    <cellStyle name="Normalny 3 3 3 2 3 2 4" xfId="19371"/>
    <cellStyle name="Normalny 3 3 3 2 3 3" xfId="19372"/>
    <cellStyle name="Normalny 3 3 3 2 3 3 2" xfId="19373"/>
    <cellStyle name="Normalny 3 3 3 2 3 3 2 2" xfId="19374"/>
    <cellStyle name="Normalny 3 3 3 2 3 3 2 3" xfId="19375"/>
    <cellStyle name="Normalny 3 3 3 2 3 3 3" xfId="19376"/>
    <cellStyle name="Normalny 3 3 3 2 3 3 4" xfId="19377"/>
    <cellStyle name="Normalny 3 3 3 2 3 4" xfId="19378"/>
    <cellStyle name="Normalny 3 3 3 2 3 4 2" xfId="19379"/>
    <cellStyle name="Normalny 3 3 3 2 3 4 2 2" xfId="19380"/>
    <cellStyle name="Normalny 3 3 3 2 3 4 2 3" xfId="19381"/>
    <cellStyle name="Normalny 3 3 3 2 3 4 3" xfId="19382"/>
    <cellStyle name="Normalny 3 3 3 2 3 4 4" xfId="19383"/>
    <cellStyle name="Normalny 3 3 3 2 3 5" xfId="19384"/>
    <cellStyle name="Normalny 3 3 3 2 3 5 2" xfId="19385"/>
    <cellStyle name="Normalny 3 3 3 2 3 5 3" xfId="19386"/>
    <cellStyle name="Normalny 3 3 3 2 3 6" xfId="19387"/>
    <cellStyle name="Normalny 3 3 3 2 3 7" xfId="19388"/>
    <cellStyle name="Normalny 3 3 3 2 4" xfId="19389"/>
    <cellStyle name="Normalny 3 3 3 2 4 2" xfId="19390"/>
    <cellStyle name="Normalny 3 3 3 2 4 2 2" xfId="19391"/>
    <cellStyle name="Normalny 3 3 3 2 4 2 2 2" xfId="19392"/>
    <cellStyle name="Normalny 3 3 3 2 4 2 2 3" xfId="19393"/>
    <cellStyle name="Normalny 3 3 3 2 4 2 3" xfId="19394"/>
    <cellStyle name="Normalny 3 3 3 2 4 2 4" xfId="19395"/>
    <cellStyle name="Normalny 3 3 3 2 4 3" xfId="19396"/>
    <cellStyle name="Normalny 3 3 3 2 4 3 2" xfId="19397"/>
    <cellStyle name="Normalny 3 3 3 2 4 3 3" xfId="19398"/>
    <cellStyle name="Normalny 3 3 3 2 4 4" xfId="19399"/>
    <cellStyle name="Normalny 3 3 3 2 4 5" xfId="19400"/>
    <cellStyle name="Normalny 3 3 3 2 5" xfId="19401"/>
    <cellStyle name="Normalny 3 3 3 2 5 2" xfId="19402"/>
    <cellStyle name="Normalny 3 3 3 2 5 2 2" xfId="19403"/>
    <cellStyle name="Normalny 3 3 3 2 5 2 3" xfId="19404"/>
    <cellStyle name="Normalny 3 3 3 2 5 3" xfId="19405"/>
    <cellStyle name="Normalny 3 3 3 2 5 4" xfId="19406"/>
    <cellStyle name="Normalny 3 3 3 2 6" xfId="19407"/>
    <cellStyle name="Normalny 3 3 3 2 6 2" xfId="19408"/>
    <cellStyle name="Normalny 3 3 3 2 6 2 2" xfId="19409"/>
    <cellStyle name="Normalny 3 3 3 2 6 2 3" xfId="19410"/>
    <cellStyle name="Normalny 3 3 3 2 6 3" xfId="19411"/>
    <cellStyle name="Normalny 3 3 3 2 6 4" xfId="19412"/>
    <cellStyle name="Normalny 3 3 3 2 7" xfId="19413"/>
    <cellStyle name="Normalny 3 3 3 2 7 2" xfId="19414"/>
    <cellStyle name="Normalny 3 3 3 2 7 2 2" xfId="19415"/>
    <cellStyle name="Normalny 3 3 3 2 7 2 3" xfId="19416"/>
    <cellStyle name="Normalny 3 3 3 2 7 3" xfId="19417"/>
    <cellStyle name="Normalny 3 3 3 2 7 4" xfId="19418"/>
    <cellStyle name="Normalny 3 3 3 2 8" xfId="19419"/>
    <cellStyle name="Normalny 3 3 3 2 8 2" xfId="19420"/>
    <cellStyle name="Normalny 3 3 3 2 8 3" xfId="19421"/>
    <cellStyle name="Normalny 3 3 3 2 9" xfId="19422"/>
    <cellStyle name="Normalny 3 3 3 3" xfId="19423"/>
    <cellStyle name="Normalny 3 3 3 3 2" xfId="19424"/>
    <cellStyle name="Normalny 3 3 3 3 2 2" xfId="19425"/>
    <cellStyle name="Normalny 3 3 3 3 2 2 2" xfId="19426"/>
    <cellStyle name="Normalny 3 3 3 3 2 2 3" xfId="19427"/>
    <cellStyle name="Normalny 3 3 3 3 2 3" xfId="19428"/>
    <cellStyle name="Normalny 3 3 3 3 2 4" xfId="19429"/>
    <cellStyle name="Normalny 3 3 3 3 3" xfId="19430"/>
    <cellStyle name="Normalny 3 3 3 3 3 2" xfId="19431"/>
    <cellStyle name="Normalny 3 3 3 3 3 2 2" xfId="19432"/>
    <cellStyle name="Normalny 3 3 3 3 3 2 3" xfId="19433"/>
    <cellStyle name="Normalny 3 3 3 3 3 3" xfId="19434"/>
    <cellStyle name="Normalny 3 3 3 3 3 4" xfId="19435"/>
    <cellStyle name="Normalny 3 3 3 3 4" xfId="19436"/>
    <cellStyle name="Normalny 3 3 3 3 4 2" xfId="19437"/>
    <cellStyle name="Normalny 3 3 3 3 4 2 2" xfId="19438"/>
    <cellStyle name="Normalny 3 3 3 3 4 2 3" xfId="19439"/>
    <cellStyle name="Normalny 3 3 3 3 4 3" xfId="19440"/>
    <cellStyle name="Normalny 3 3 3 3 4 4" xfId="19441"/>
    <cellStyle name="Normalny 3 3 3 3 5" xfId="19442"/>
    <cellStyle name="Normalny 3 3 3 3 5 2" xfId="19443"/>
    <cellStyle name="Normalny 3 3 3 3 5 3" xfId="19444"/>
    <cellStyle name="Normalny 3 3 3 3 6" xfId="19445"/>
    <cellStyle name="Normalny 3 3 3 3 7" xfId="19446"/>
    <cellStyle name="Normalny 3 3 3 4" xfId="19447"/>
    <cellStyle name="Normalny 3 3 3 4 2" xfId="19448"/>
    <cellStyle name="Normalny 3 3 3 4 2 2" xfId="19449"/>
    <cellStyle name="Normalny 3 3 3 4 2 2 2" xfId="19450"/>
    <cellStyle name="Normalny 3 3 3 4 2 2 3" xfId="19451"/>
    <cellStyle name="Normalny 3 3 3 4 2 3" xfId="19452"/>
    <cellStyle name="Normalny 3 3 3 4 2 4" xfId="19453"/>
    <cellStyle name="Normalny 3 3 3 4 3" xfId="19454"/>
    <cellStyle name="Normalny 3 3 3 4 3 2" xfId="19455"/>
    <cellStyle name="Normalny 3 3 3 4 3 2 2" xfId="19456"/>
    <cellStyle name="Normalny 3 3 3 4 3 2 3" xfId="19457"/>
    <cellStyle name="Normalny 3 3 3 4 3 3" xfId="19458"/>
    <cellStyle name="Normalny 3 3 3 4 3 4" xfId="19459"/>
    <cellStyle name="Normalny 3 3 3 4 4" xfId="19460"/>
    <cellStyle name="Normalny 3 3 3 4 4 2" xfId="19461"/>
    <cellStyle name="Normalny 3 3 3 4 4 2 2" xfId="19462"/>
    <cellStyle name="Normalny 3 3 3 4 4 2 3" xfId="19463"/>
    <cellStyle name="Normalny 3 3 3 4 4 3" xfId="19464"/>
    <cellStyle name="Normalny 3 3 3 4 4 4" xfId="19465"/>
    <cellStyle name="Normalny 3 3 3 4 5" xfId="19466"/>
    <cellStyle name="Normalny 3 3 3 4 5 2" xfId="19467"/>
    <cellStyle name="Normalny 3 3 3 4 5 3" xfId="19468"/>
    <cellStyle name="Normalny 3 3 3 4 6" xfId="19469"/>
    <cellStyle name="Normalny 3 3 3 4 7" xfId="19470"/>
    <cellStyle name="Normalny 3 3 3 5" xfId="19471"/>
    <cellStyle name="Normalny 3 3 3 5 2" xfId="19472"/>
    <cellStyle name="Normalny 3 3 3 5 2 2" xfId="19473"/>
    <cellStyle name="Normalny 3 3 3 5 2 2 2" xfId="19474"/>
    <cellStyle name="Normalny 3 3 3 5 2 2 3" xfId="19475"/>
    <cellStyle name="Normalny 3 3 3 5 2 3" xfId="19476"/>
    <cellStyle name="Normalny 3 3 3 5 2 4" xfId="19477"/>
    <cellStyle name="Normalny 3 3 3 5 3" xfId="19478"/>
    <cellStyle name="Normalny 3 3 3 5 3 2" xfId="19479"/>
    <cellStyle name="Normalny 3 3 3 5 3 3" xfId="19480"/>
    <cellStyle name="Normalny 3 3 3 5 4" xfId="19481"/>
    <cellStyle name="Normalny 3 3 3 5 5" xfId="19482"/>
    <cellStyle name="Normalny 3 3 3 6" xfId="19483"/>
    <cellStyle name="Normalny 3 3 3 6 2" xfId="19484"/>
    <cellStyle name="Normalny 3 3 3 6 2 2" xfId="19485"/>
    <cellStyle name="Normalny 3 3 3 6 2 3" xfId="19486"/>
    <cellStyle name="Normalny 3 3 3 6 3" xfId="19487"/>
    <cellStyle name="Normalny 3 3 3 6 4" xfId="19488"/>
    <cellStyle name="Normalny 3 3 3 7" xfId="19489"/>
    <cellStyle name="Normalny 3 3 3 7 2" xfId="19490"/>
    <cellStyle name="Normalny 3 3 3 7 2 2" xfId="19491"/>
    <cellStyle name="Normalny 3 3 3 7 2 3" xfId="19492"/>
    <cellStyle name="Normalny 3 3 3 7 3" xfId="19493"/>
    <cellStyle name="Normalny 3 3 3 7 4" xfId="19494"/>
    <cellStyle name="Normalny 3 3 3 8" xfId="19495"/>
    <cellStyle name="Normalny 3 3 3 8 2" xfId="19496"/>
    <cellStyle name="Normalny 3 3 3 8 2 2" xfId="19497"/>
    <cellStyle name="Normalny 3 3 3 8 2 3" xfId="19498"/>
    <cellStyle name="Normalny 3 3 3 8 3" xfId="19499"/>
    <cellStyle name="Normalny 3 3 3 8 4" xfId="19500"/>
    <cellStyle name="Normalny 3 3 3 9" xfId="19501"/>
    <cellStyle name="Normalny 3 3 3 9 2" xfId="19502"/>
    <cellStyle name="Normalny 3 3 3 9 3" xfId="19503"/>
    <cellStyle name="Normalny 3 3 4" xfId="19504"/>
    <cellStyle name="Normalny 3 3 4 10" xfId="19505"/>
    <cellStyle name="Normalny 3 3 4 2" xfId="19506"/>
    <cellStyle name="Normalny 3 3 4 2 2" xfId="19507"/>
    <cellStyle name="Normalny 3 3 4 2 2 2" xfId="19508"/>
    <cellStyle name="Normalny 3 3 4 2 2 2 2" xfId="19509"/>
    <cellStyle name="Normalny 3 3 4 2 2 2 3" xfId="19510"/>
    <cellStyle name="Normalny 3 3 4 2 2 3" xfId="19511"/>
    <cellStyle name="Normalny 3 3 4 2 2 4" xfId="19512"/>
    <cellStyle name="Normalny 3 3 4 2 3" xfId="19513"/>
    <cellStyle name="Normalny 3 3 4 2 3 2" xfId="19514"/>
    <cellStyle name="Normalny 3 3 4 2 3 2 2" xfId="19515"/>
    <cellStyle name="Normalny 3 3 4 2 3 2 3" xfId="19516"/>
    <cellStyle name="Normalny 3 3 4 2 3 3" xfId="19517"/>
    <cellStyle name="Normalny 3 3 4 2 3 4" xfId="19518"/>
    <cellStyle name="Normalny 3 3 4 2 4" xfId="19519"/>
    <cellStyle name="Normalny 3 3 4 2 4 2" xfId="19520"/>
    <cellStyle name="Normalny 3 3 4 2 4 2 2" xfId="19521"/>
    <cellStyle name="Normalny 3 3 4 2 4 2 3" xfId="19522"/>
    <cellStyle name="Normalny 3 3 4 2 4 3" xfId="19523"/>
    <cellStyle name="Normalny 3 3 4 2 4 4" xfId="19524"/>
    <cellStyle name="Normalny 3 3 4 2 5" xfId="19525"/>
    <cellStyle name="Normalny 3 3 4 2 5 2" xfId="19526"/>
    <cellStyle name="Normalny 3 3 4 2 5 3" xfId="19527"/>
    <cellStyle name="Normalny 3 3 4 2 6" xfId="19528"/>
    <cellStyle name="Normalny 3 3 4 2 7" xfId="19529"/>
    <cellStyle name="Normalny 3 3 4 3" xfId="19530"/>
    <cellStyle name="Normalny 3 3 4 3 2" xfId="19531"/>
    <cellStyle name="Normalny 3 3 4 3 2 2" xfId="19532"/>
    <cellStyle name="Normalny 3 3 4 3 2 2 2" xfId="19533"/>
    <cellStyle name="Normalny 3 3 4 3 2 2 3" xfId="19534"/>
    <cellStyle name="Normalny 3 3 4 3 2 3" xfId="19535"/>
    <cellStyle name="Normalny 3 3 4 3 2 4" xfId="19536"/>
    <cellStyle name="Normalny 3 3 4 3 3" xfId="19537"/>
    <cellStyle name="Normalny 3 3 4 3 3 2" xfId="19538"/>
    <cellStyle name="Normalny 3 3 4 3 3 2 2" xfId="19539"/>
    <cellStyle name="Normalny 3 3 4 3 3 2 3" xfId="19540"/>
    <cellStyle name="Normalny 3 3 4 3 3 3" xfId="19541"/>
    <cellStyle name="Normalny 3 3 4 3 3 4" xfId="19542"/>
    <cellStyle name="Normalny 3 3 4 3 4" xfId="19543"/>
    <cellStyle name="Normalny 3 3 4 3 4 2" xfId="19544"/>
    <cellStyle name="Normalny 3 3 4 3 4 2 2" xfId="19545"/>
    <cellStyle name="Normalny 3 3 4 3 4 2 3" xfId="19546"/>
    <cellStyle name="Normalny 3 3 4 3 4 3" xfId="19547"/>
    <cellStyle name="Normalny 3 3 4 3 4 4" xfId="19548"/>
    <cellStyle name="Normalny 3 3 4 3 5" xfId="19549"/>
    <cellStyle name="Normalny 3 3 4 3 5 2" xfId="19550"/>
    <cellStyle name="Normalny 3 3 4 3 5 3" xfId="19551"/>
    <cellStyle name="Normalny 3 3 4 3 6" xfId="19552"/>
    <cellStyle name="Normalny 3 3 4 3 7" xfId="19553"/>
    <cellStyle name="Normalny 3 3 4 4" xfId="19554"/>
    <cellStyle name="Normalny 3 3 4 4 2" xfId="19555"/>
    <cellStyle name="Normalny 3 3 4 4 2 2" xfId="19556"/>
    <cellStyle name="Normalny 3 3 4 4 2 2 2" xfId="19557"/>
    <cellStyle name="Normalny 3 3 4 4 2 2 3" xfId="19558"/>
    <cellStyle name="Normalny 3 3 4 4 2 3" xfId="19559"/>
    <cellStyle name="Normalny 3 3 4 4 2 4" xfId="19560"/>
    <cellStyle name="Normalny 3 3 4 4 3" xfId="19561"/>
    <cellStyle name="Normalny 3 3 4 4 3 2" xfId="19562"/>
    <cellStyle name="Normalny 3 3 4 4 3 3" xfId="19563"/>
    <cellStyle name="Normalny 3 3 4 4 4" xfId="19564"/>
    <cellStyle name="Normalny 3 3 4 4 5" xfId="19565"/>
    <cellStyle name="Normalny 3 3 4 5" xfId="19566"/>
    <cellStyle name="Normalny 3 3 4 5 2" xfId="19567"/>
    <cellStyle name="Normalny 3 3 4 5 2 2" xfId="19568"/>
    <cellStyle name="Normalny 3 3 4 5 2 3" xfId="19569"/>
    <cellStyle name="Normalny 3 3 4 5 3" xfId="19570"/>
    <cellStyle name="Normalny 3 3 4 5 4" xfId="19571"/>
    <cellStyle name="Normalny 3 3 4 6" xfId="19572"/>
    <cellStyle name="Normalny 3 3 4 6 2" xfId="19573"/>
    <cellStyle name="Normalny 3 3 4 6 2 2" xfId="19574"/>
    <cellStyle name="Normalny 3 3 4 6 2 3" xfId="19575"/>
    <cellStyle name="Normalny 3 3 4 6 3" xfId="19576"/>
    <cellStyle name="Normalny 3 3 4 6 4" xfId="19577"/>
    <cellStyle name="Normalny 3 3 4 7" xfId="19578"/>
    <cellStyle name="Normalny 3 3 4 7 2" xfId="19579"/>
    <cellStyle name="Normalny 3 3 4 7 2 2" xfId="19580"/>
    <cellStyle name="Normalny 3 3 4 7 2 3" xfId="19581"/>
    <cellStyle name="Normalny 3 3 4 7 3" xfId="19582"/>
    <cellStyle name="Normalny 3 3 4 7 4" xfId="19583"/>
    <cellStyle name="Normalny 3 3 4 8" xfId="19584"/>
    <cellStyle name="Normalny 3 3 4 8 2" xfId="19585"/>
    <cellStyle name="Normalny 3 3 4 8 3" xfId="19586"/>
    <cellStyle name="Normalny 3 3 4 9" xfId="19587"/>
    <cellStyle name="Normalny 3 3 5" xfId="19588"/>
    <cellStyle name="Normalny 3 3 5 2" xfId="19589"/>
    <cellStyle name="Normalny 3 3 5 2 2" xfId="19590"/>
    <cellStyle name="Normalny 3 3 5 2 2 2" xfId="19591"/>
    <cellStyle name="Normalny 3 3 5 2 2 2 2" xfId="19592"/>
    <cellStyle name="Normalny 3 3 5 2 2 2 3" xfId="19593"/>
    <cellStyle name="Normalny 3 3 5 2 2 3" xfId="19594"/>
    <cellStyle name="Normalny 3 3 5 2 2 4" xfId="19595"/>
    <cellStyle name="Normalny 3 3 5 2 3" xfId="19596"/>
    <cellStyle name="Normalny 3 3 5 2 3 2" xfId="19597"/>
    <cellStyle name="Normalny 3 3 5 2 3 2 2" xfId="19598"/>
    <cellStyle name="Normalny 3 3 5 2 3 2 3" xfId="19599"/>
    <cellStyle name="Normalny 3 3 5 2 3 3" xfId="19600"/>
    <cellStyle name="Normalny 3 3 5 2 3 4" xfId="19601"/>
    <cellStyle name="Normalny 3 3 5 2 4" xfId="19602"/>
    <cellStyle name="Normalny 3 3 5 2 4 2" xfId="19603"/>
    <cellStyle name="Normalny 3 3 5 2 4 2 2" xfId="19604"/>
    <cellStyle name="Normalny 3 3 5 2 4 2 3" xfId="19605"/>
    <cellStyle name="Normalny 3 3 5 2 4 3" xfId="19606"/>
    <cellStyle name="Normalny 3 3 5 2 4 4" xfId="19607"/>
    <cellStyle name="Normalny 3 3 5 2 5" xfId="19608"/>
    <cellStyle name="Normalny 3 3 5 2 5 2" xfId="19609"/>
    <cellStyle name="Normalny 3 3 5 2 5 3" xfId="19610"/>
    <cellStyle name="Normalny 3 3 5 2 6" xfId="19611"/>
    <cellStyle name="Normalny 3 3 5 2 7" xfId="19612"/>
    <cellStyle name="Normalny 3 3 5 3" xfId="19613"/>
    <cellStyle name="Normalny 3 3 5 3 2" xfId="19614"/>
    <cellStyle name="Normalny 3 3 5 3 2 2" xfId="19615"/>
    <cellStyle name="Normalny 3 3 5 3 2 2 2" xfId="19616"/>
    <cellStyle name="Normalny 3 3 5 3 2 2 3" xfId="19617"/>
    <cellStyle name="Normalny 3 3 5 3 2 3" xfId="19618"/>
    <cellStyle name="Normalny 3 3 5 3 2 4" xfId="19619"/>
    <cellStyle name="Normalny 3 3 5 3 3" xfId="19620"/>
    <cellStyle name="Normalny 3 3 5 3 3 2" xfId="19621"/>
    <cellStyle name="Normalny 3 3 5 3 3 2 2" xfId="19622"/>
    <cellStyle name="Normalny 3 3 5 3 3 2 3" xfId="19623"/>
    <cellStyle name="Normalny 3 3 5 3 3 3" xfId="19624"/>
    <cellStyle name="Normalny 3 3 5 3 3 4" xfId="19625"/>
    <cellStyle name="Normalny 3 3 5 3 4" xfId="19626"/>
    <cellStyle name="Normalny 3 3 5 3 4 2" xfId="19627"/>
    <cellStyle name="Normalny 3 3 5 3 4 2 2" xfId="19628"/>
    <cellStyle name="Normalny 3 3 5 3 4 2 3" xfId="19629"/>
    <cellStyle name="Normalny 3 3 5 3 4 3" xfId="19630"/>
    <cellStyle name="Normalny 3 3 5 3 4 4" xfId="19631"/>
    <cellStyle name="Normalny 3 3 5 3 5" xfId="19632"/>
    <cellStyle name="Normalny 3 3 5 3 5 2" xfId="19633"/>
    <cellStyle name="Normalny 3 3 5 3 5 3" xfId="19634"/>
    <cellStyle name="Normalny 3 3 5 3 6" xfId="19635"/>
    <cellStyle name="Normalny 3 3 5 3 7" xfId="19636"/>
    <cellStyle name="Normalny 3 3 5 4" xfId="19637"/>
    <cellStyle name="Normalny 3 3 5 4 2" xfId="19638"/>
    <cellStyle name="Normalny 3 3 5 4 2 2" xfId="19639"/>
    <cellStyle name="Normalny 3 3 5 4 2 3" xfId="19640"/>
    <cellStyle name="Normalny 3 3 5 4 3" xfId="19641"/>
    <cellStyle name="Normalny 3 3 5 4 4" xfId="19642"/>
    <cellStyle name="Normalny 3 3 5 5" xfId="19643"/>
    <cellStyle name="Normalny 3 3 5 5 2" xfId="19644"/>
    <cellStyle name="Normalny 3 3 5 5 2 2" xfId="19645"/>
    <cellStyle name="Normalny 3 3 5 5 2 3" xfId="19646"/>
    <cellStyle name="Normalny 3 3 5 5 3" xfId="19647"/>
    <cellStyle name="Normalny 3 3 5 5 4" xfId="19648"/>
    <cellStyle name="Normalny 3 3 5 6" xfId="19649"/>
    <cellStyle name="Normalny 3 3 5 6 2" xfId="19650"/>
    <cellStyle name="Normalny 3 3 5 6 2 2" xfId="19651"/>
    <cellStyle name="Normalny 3 3 5 6 2 3" xfId="19652"/>
    <cellStyle name="Normalny 3 3 5 6 3" xfId="19653"/>
    <cellStyle name="Normalny 3 3 5 6 4" xfId="19654"/>
    <cellStyle name="Normalny 3 3 5 7" xfId="19655"/>
    <cellStyle name="Normalny 3 3 5 7 2" xfId="19656"/>
    <cellStyle name="Normalny 3 3 5 7 3" xfId="19657"/>
    <cellStyle name="Normalny 3 3 5 8" xfId="19658"/>
    <cellStyle name="Normalny 3 3 5 9" xfId="19659"/>
    <cellStyle name="Normalny 3 3 6" xfId="19660"/>
    <cellStyle name="Normalny 3 3 6 2" xfId="19661"/>
    <cellStyle name="Normalny 3 3 6 2 2" xfId="19662"/>
    <cellStyle name="Normalny 3 3 6 2 2 2" xfId="19663"/>
    <cellStyle name="Normalny 3 3 6 2 2 2 2" xfId="19664"/>
    <cellStyle name="Normalny 3 3 6 2 2 2 3" xfId="19665"/>
    <cellStyle name="Normalny 3 3 6 2 2 3" xfId="19666"/>
    <cellStyle name="Normalny 3 3 6 2 2 4" xfId="19667"/>
    <cellStyle name="Normalny 3 3 6 2 3" xfId="19668"/>
    <cellStyle name="Normalny 3 3 6 2 3 2" xfId="19669"/>
    <cellStyle name="Normalny 3 3 6 2 3 2 2" xfId="19670"/>
    <cellStyle name="Normalny 3 3 6 2 3 2 3" xfId="19671"/>
    <cellStyle name="Normalny 3 3 6 2 3 3" xfId="19672"/>
    <cellStyle name="Normalny 3 3 6 2 3 4" xfId="19673"/>
    <cellStyle name="Normalny 3 3 6 2 4" xfId="19674"/>
    <cellStyle name="Normalny 3 3 6 2 4 2" xfId="19675"/>
    <cellStyle name="Normalny 3 3 6 2 4 2 2" xfId="19676"/>
    <cellStyle name="Normalny 3 3 6 2 4 2 3" xfId="19677"/>
    <cellStyle name="Normalny 3 3 6 2 4 3" xfId="19678"/>
    <cellStyle name="Normalny 3 3 6 2 4 4" xfId="19679"/>
    <cellStyle name="Normalny 3 3 6 2 5" xfId="19680"/>
    <cellStyle name="Normalny 3 3 6 2 5 2" xfId="19681"/>
    <cellStyle name="Normalny 3 3 6 2 5 3" xfId="19682"/>
    <cellStyle name="Normalny 3 3 6 2 6" xfId="19683"/>
    <cellStyle name="Normalny 3 3 6 2 7" xfId="19684"/>
    <cellStyle name="Normalny 3 3 6 3" xfId="19685"/>
    <cellStyle name="Normalny 3 3 6 3 2" xfId="19686"/>
    <cellStyle name="Normalny 3 3 6 3 2 2" xfId="19687"/>
    <cellStyle name="Normalny 3 3 6 3 2 2 2" xfId="19688"/>
    <cellStyle name="Normalny 3 3 6 3 2 2 3" xfId="19689"/>
    <cellStyle name="Normalny 3 3 6 3 2 3" xfId="19690"/>
    <cellStyle name="Normalny 3 3 6 3 2 4" xfId="19691"/>
    <cellStyle name="Normalny 3 3 6 3 3" xfId="19692"/>
    <cellStyle name="Normalny 3 3 6 3 3 2" xfId="19693"/>
    <cellStyle name="Normalny 3 3 6 3 3 2 2" xfId="19694"/>
    <cellStyle name="Normalny 3 3 6 3 3 2 3" xfId="19695"/>
    <cellStyle name="Normalny 3 3 6 3 3 3" xfId="19696"/>
    <cellStyle name="Normalny 3 3 6 3 3 4" xfId="19697"/>
    <cellStyle name="Normalny 3 3 6 3 4" xfId="19698"/>
    <cellStyle name="Normalny 3 3 6 3 4 2" xfId="19699"/>
    <cellStyle name="Normalny 3 3 6 3 4 2 2" xfId="19700"/>
    <cellStyle name="Normalny 3 3 6 3 4 2 3" xfId="19701"/>
    <cellStyle name="Normalny 3 3 6 3 4 3" xfId="19702"/>
    <cellStyle name="Normalny 3 3 6 3 4 4" xfId="19703"/>
    <cellStyle name="Normalny 3 3 6 3 5" xfId="19704"/>
    <cellStyle name="Normalny 3 3 6 3 5 2" xfId="19705"/>
    <cellStyle name="Normalny 3 3 6 3 5 3" xfId="19706"/>
    <cellStyle name="Normalny 3 3 6 3 6" xfId="19707"/>
    <cellStyle name="Normalny 3 3 6 3 7" xfId="19708"/>
    <cellStyle name="Normalny 3 3 6 4" xfId="19709"/>
    <cellStyle name="Normalny 3 3 6 4 2" xfId="19710"/>
    <cellStyle name="Normalny 3 3 6 4 2 2" xfId="19711"/>
    <cellStyle name="Normalny 3 3 6 4 2 3" xfId="19712"/>
    <cellStyle name="Normalny 3 3 6 4 3" xfId="19713"/>
    <cellStyle name="Normalny 3 3 6 4 4" xfId="19714"/>
    <cellStyle name="Normalny 3 3 6 5" xfId="19715"/>
    <cellStyle name="Normalny 3 3 6 5 2" xfId="19716"/>
    <cellStyle name="Normalny 3 3 6 5 2 2" xfId="19717"/>
    <cellStyle name="Normalny 3 3 6 5 2 3" xfId="19718"/>
    <cellStyle name="Normalny 3 3 6 5 3" xfId="19719"/>
    <cellStyle name="Normalny 3 3 6 5 4" xfId="19720"/>
    <cellStyle name="Normalny 3 3 6 6" xfId="19721"/>
    <cellStyle name="Normalny 3 3 6 6 2" xfId="19722"/>
    <cellStyle name="Normalny 3 3 6 6 2 2" xfId="19723"/>
    <cellStyle name="Normalny 3 3 6 6 2 3" xfId="19724"/>
    <cellStyle name="Normalny 3 3 6 6 3" xfId="19725"/>
    <cellStyle name="Normalny 3 3 6 6 4" xfId="19726"/>
    <cellStyle name="Normalny 3 3 6 7" xfId="19727"/>
    <cellStyle name="Normalny 3 3 6 7 2" xfId="19728"/>
    <cellStyle name="Normalny 3 3 6 7 3" xfId="19729"/>
    <cellStyle name="Normalny 3 3 6 8" xfId="19730"/>
    <cellStyle name="Normalny 3 3 6 9" xfId="19731"/>
    <cellStyle name="Normalny 3 3 7" xfId="19732"/>
    <cellStyle name="Normalny 3 3 7 2" xfId="19733"/>
    <cellStyle name="Normalny 3 3 7 2 2" xfId="19734"/>
    <cellStyle name="Normalny 3 3 7 2 2 2" xfId="19735"/>
    <cellStyle name="Normalny 3 3 7 2 2 2 2" xfId="19736"/>
    <cellStyle name="Normalny 3 3 7 2 2 2 3" xfId="19737"/>
    <cellStyle name="Normalny 3 3 7 2 2 3" xfId="19738"/>
    <cellStyle name="Normalny 3 3 7 2 2 4" xfId="19739"/>
    <cellStyle name="Normalny 3 3 7 2 3" xfId="19740"/>
    <cellStyle name="Normalny 3 3 7 2 3 2" xfId="19741"/>
    <cellStyle name="Normalny 3 3 7 2 3 2 2" xfId="19742"/>
    <cellStyle name="Normalny 3 3 7 2 3 2 3" xfId="19743"/>
    <cellStyle name="Normalny 3 3 7 2 3 3" xfId="19744"/>
    <cellStyle name="Normalny 3 3 7 2 3 4" xfId="19745"/>
    <cellStyle name="Normalny 3 3 7 2 4" xfId="19746"/>
    <cellStyle name="Normalny 3 3 7 2 4 2" xfId="19747"/>
    <cellStyle name="Normalny 3 3 7 2 4 2 2" xfId="19748"/>
    <cellStyle name="Normalny 3 3 7 2 4 2 3" xfId="19749"/>
    <cellStyle name="Normalny 3 3 7 2 4 3" xfId="19750"/>
    <cellStyle name="Normalny 3 3 7 2 4 4" xfId="19751"/>
    <cellStyle name="Normalny 3 3 7 2 5" xfId="19752"/>
    <cellStyle name="Normalny 3 3 7 2 5 2" xfId="19753"/>
    <cellStyle name="Normalny 3 3 7 2 5 3" xfId="19754"/>
    <cellStyle name="Normalny 3 3 7 2 6" xfId="19755"/>
    <cellStyle name="Normalny 3 3 7 2 7" xfId="19756"/>
    <cellStyle name="Normalny 3 3 7 3" xfId="19757"/>
    <cellStyle name="Normalny 3 3 7 3 2" xfId="19758"/>
    <cellStyle name="Normalny 3 3 7 3 2 2" xfId="19759"/>
    <cellStyle name="Normalny 3 3 7 3 2 3" xfId="19760"/>
    <cellStyle name="Normalny 3 3 7 3 3" xfId="19761"/>
    <cellStyle name="Normalny 3 3 7 3 4" xfId="19762"/>
    <cellStyle name="Normalny 3 3 7 4" xfId="19763"/>
    <cellStyle name="Normalny 3 3 7 4 2" xfId="19764"/>
    <cellStyle name="Normalny 3 3 7 4 2 2" xfId="19765"/>
    <cellStyle name="Normalny 3 3 7 4 2 3" xfId="19766"/>
    <cellStyle name="Normalny 3 3 7 4 3" xfId="19767"/>
    <cellStyle name="Normalny 3 3 7 4 4" xfId="19768"/>
    <cellStyle name="Normalny 3 3 7 5" xfId="19769"/>
    <cellStyle name="Normalny 3 3 7 5 2" xfId="19770"/>
    <cellStyle name="Normalny 3 3 7 5 2 2" xfId="19771"/>
    <cellStyle name="Normalny 3 3 7 5 2 3" xfId="19772"/>
    <cellStyle name="Normalny 3 3 7 5 3" xfId="19773"/>
    <cellStyle name="Normalny 3 3 7 5 4" xfId="19774"/>
    <cellStyle name="Normalny 3 3 7 6" xfId="19775"/>
    <cellStyle name="Normalny 3 3 7 6 2" xfId="19776"/>
    <cellStyle name="Normalny 3 3 7 6 3" xfId="19777"/>
    <cellStyle name="Normalny 3 3 7 7" xfId="19778"/>
    <cellStyle name="Normalny 3 3 7 8" xfId="19779"/>
    <cellStyle name="Normalny 3 3 8" xfId="19780"/>
    <cellStyle name="Normalny 3 3 8 2" xfId="19781"/>
    <cellStyle name="Normalny 3 3 8 2 2" xfId="19782"/>
    <cellStyle name="Normalny 3 3 8 2 2 2" xfId="19783"/>
    <cellStyle name="Normalny 3 3 8 2 2 2 2" xfId="19784"/>
    <cellStyle name="Normalny 3 3 8 2 2 2 3" xfId="19785"/>
    <cellStyle name="Normalny 3 3 8 2 2 3" xfId="19786"/>
    <cellStyle name="Normalny 3 3 8 2 2 4" xfId="19787"/>
    <cellStyle name="Normalny 3 3 8 2 3" xfId="19788"/>
    <cellStyle name="Normalny 3 3 8 2 3 2" xfId="19789"/>
    <cellStyle name="Normalny 3 3 8 2 3 2 2" xfId="19790"/>
    <cellStyle name="Normalny 3 3 8 2 3 2 3" xfId="19791"/>
    <cellStyle name="Normalny 3 3 8 2 3 3" xfId="19792"/>
    <cellStyle name="Normalny 3 3 8 2 3 4" xfId="19793"/>
    <cellStyle name="Normalny 3 3 8 2 4" xfId="19794"/>
    <cellStyle name="Normalny 3 3 8 2 4 2" xfId="19795"/>
    <cellStyle name="Normalny 3 3 8 2 4 2 2" xfId="19796"/>
    <cellStyle name="Normalny 3 3 8 2 4 2 3" xfId="19797"/>
    <cellStyle name="Normalny 3 3 8 2 4 3" xfId="19798"/>
    <cellStyle name="Normalny 3 3 8 2 4 4" xfId="19799"/>
    <cellStyle name="Normalny 3 3 8 2 5" xfId="19800"/>
    <cellStyle name="Normalny 3 3 8 2 5 2" xfId="19801"/>
    <cellStyle name="Normalny 3 3 8 2 5 3" xfId="19802"/>
    <cellStyle name="Normalny 3 3 8 2 6" xfId="19803"/>
    <cellStyle name="Normalny 3 3 8 2 7" xfId="19804"/>
    <cellStyle name="Normalny 3 3 8 3" xfId="19805"/>
    <cellStyle name="Normalny 3 3 8 3 2" xfId="19806"/>
    <cellStyle name="Normalny 3 3 8 3 2 2" xfId="19807"/>
    <cellStyle name="Normalny 3 3 8 3 2 3" xfId="19808"/>
    <cellStyle name="Normalny 3 3 8 3 3" xfId="19809"/>
    <cellStyle name="Normalny 3 3 8 3 4" xfId="19810"/>
    <cellStyle name="Normalny 3 3 8 4" xfId="19811"/>
    <cellStyle name="Normalny 3 3 8 4 2" xfId="19812"/>
    <cellStyle name="Normalny 3 3 8 4 2 2" xfId="19813"/>
    <cellStyle name="Normalny 3 3 8 4 2 3" xfId="19814"/>
    <cellStyle name="Normalny 3 3 8 4 3" xfId="19815"/>
    <cellStyle name="Normalny 3 3 8 4 4" xfId="19816"/>
    <cellStyle name="Normalny 3 3 8 5" xfId="19817"/>
    <cellStyle name="Normalny 3 3 8 5 2" xfId="19818"/>
    <cellStyle name="Normalny 3 3 8 5 2 2" xfId="19819"/>
    <cellStyle name="Normalny 3 3 8 5 2 3" xfId="19820"/>
    <cellStyle name="Normalny 3 3 8 5 3" xfId="19821"/>
    <cellStyle name="Normalny 3 3 8 5 4" xfId="19822"/>
    <cellStyle name="Normalny 3 3 8 6" xfId="19823"/>
    <cellStyle name="Normalny 3 3 8 6 2" xfId="19824"/>
    <cellStyle name="Normalny 3 3 8 6 3" xfId="19825"/>
    <cellStyle name="Normalny 3 3 8 7" xfId="19826"/>
    <cellStyle name="Normalny 3 3 8 8" xfId="19827"/>
    <cellStyle name="Normalny 3 3 9" xfId="19828"/>
    <cellStyle name="Normalny 3 3 9 2" xfId="19829"/>
    <cellStyle name="Normalny 3 3 9 2 2" xfId="19830"/>
    <cellStyle name="Normalny 3 3 9 2 2 2" xfId="19831"/>
    <cellStyle name="Normalny 3 3 9 2 2 3" xfId="19832"/>
    <cellStyle name="Normalny 3 3 9 2 3" xfId="19833"/>
    <cellStyle name="Normalny 3 3 9 2 4" xfId="19834"/>
    <cellStyle name="Normalny 3 3 9 3" xfId="19835"/>
    <cellStyle name="Normalny 3 3 9 3 2" xfId="19836"/>
    <cellStyle name="Normalny 3 3 9 3 2 2" xfId="19837"/>
    <cellStyle name="Normalny 3 3 9 3 2 3" xfId="19838"/>
    <cellStyle name="Normalny 3 3 9 3 3" xfId="19839"/>
    <cellStyle name="Normalny 3 3 9 3 4" xfId="19840"/>
    <cellStyle name="Normalny 3 3 9 4" xfId="19841"/>
    <cellStyle name="Normalny 3 3 9 4 2" xfId="19842"/>
    <cellStyle name="Normalny 3 3 9 4 2 2" xfId="19843"/>
    <cellStyle name="Normalny 3 3 9 4 2 3" xfId="19844"/>
    <cellStyle name="Normalny 3 3 9 4 3" xfId="19845"/>
    <cellStyle name="Normalny 3 3 9 4 4" xfId="19846"/>
    <cellStyle name="Normalny 3 3 9 5" xfId="19847"/>
    <cellStyle name="Normalny 3 3 9 5 2" xfId="19848"/>
    <cellStyle name="Normalny 3 3 9 5 3" xfId="19849"/>
    <cellStyle name="Normalny 3 3 9 6" xfId="19850"/>
    <cellStyle name="Normalny 3 3 9 7" xfId="19851"/>
    <cellStyle name="Normalny 3 4" xfId="19852"/>
    <cellStyle name="Normalny 3 4 2" xfId="22525"/>
    <cellStyle name="Normalny 3 5" xfId="19853"/>
    <cellStyle name="Normalny 3 5 10" xfId="19854"/>
    <cellStyle name="Normalny 3 5 10 2" xfId="19855"/>
    <cellStyle name="Normalny 3 5 10 2 2" xfId="19856"/>
    <cellStyle name="Normalny 3 5 10 2 3" xfId="19857"/>
    <cellStyle name="Normalny 3 5 10 3" xfId="19858"/>
    <cellStyle name="Normalny 3 5 10 4" xfId="19859"/>
    <cellStyle name="Normalny 3 5 11" xfId="19860"/>
    <cellStyle name="Normalny 3 5 11 2" xfId="19861"/>
    <cellStyle name="Normalny 3 5 11 2 2" xfId="19862"/>
    <cellStyle name="Normalny 3 5 11 2 3" xfId="19863"/>
    <cellStyle name="Normalny 3 5 11 3" xfId="19864"/>
    <cellStyle name="Normalny 3 5 11 4" xfId="19865"/>
    <cellStyle name="Normalny 3 5 12" xfId="19866"/>
    <cellStyle name="Normalny 3 5 12 2" xfId="19867"/>
    <cellStyle name="Normalny 3 5 12 3" xfId="19868"/>
    <cellStyle name="Normalny 3 5 13" xfId="19869"/>
    <cellStyle name="Normalny 3 5 13 2" xfId="19870"/>
    <cellStyle name="Normalny 3 5 13 3" xfId="19871"/>
    <cellStyle name="Normalny 3 5 14" xfId="19872"/>
    <cellStyle name="Normalny 3 5 15" xfId="19873"/>
    <cellStyle name="Normalny 3 5 16" xfId="19874"/>
    <cellStyle name="Normalny 3 5 17" xfId="22526"/>
    <cellStyle name="Normalny 3 5 2" xfId="19875"/>
    <cellStyle name="Normalny 3 5 2 10" xfId="19876"/>
    <cellStyle name="Normalny 3 5 2 10 2" xfId="19877"/>
    <cellStyle name="Normalny 3 5 2 10 3" xfId="19878"/>
    <cellStyle name="Normalny 3 5 2 11" xfId="19879"/>
    <cellStyle name="Normalny 3 5 2 11 2" xfId="19880"/>
    <cellStyle name="Normalny 3 5 2 11 3" xfId="19881"/>
    <cellStyle name="Normalny 3 5 2 12" xfId="19882"/>
    <cellStyle name="Normalny 3 5 2 13" xfId="19883"/>
    <cellStyle name="Normalny 3 5 2 2" xfId="19884"/>
    <cellStyle name="Normalny 3 5 2 2 10" xfId="19885"/>
    <cellStyle name="Normalny 3 5 2 2 2" xfId="19886"/>
    <cellStyle name="Normalny 3 5 2 2 2 2" xfId="19887"/>
    <cellStyle name="Normalny 3 5 2 2 2 2 2" xfId="19888"/>
    <cellStyle name="Normalny 3 5 2 2 2 2 2 2" xfId="19889"/>
    <cellStyle name="Normalny 3 5 2 2 2 2 2 3" xfId="19890"/>
    <cellStyle name="Normalny 3 5 2 2 2 2 3" xfId="19891"/>
    <cellStyle name="Normalny 3 5 2 2 2 2 4" xfId="19892"/>
    <cellStyle name="Normalny 3 5 2 2 2 3" xfId="19893"/>
    <cellStyle name="Normalny 3 5 2 2 2 3 2" xfId="19894"/>
    <cellStyle name="Normalny 3 5 2 2 2 3 2 2" xfId="19895"/>
    <cellStyle name="Normalny 3 5 2 2 2 3 2 3" xfId="19896"/>
    <cellStyle name="Normalny 3 5 2 2 2 3 3" xfId="19897"/>
    <cellStyle name="Normalny 3 5 2 2 2 3 4" xfId="19898"/>
    <cellStyle name="Normalny 3 5 2 2 2 4" xfId="19899"/>
    <cellStyle name="Normalny 3 5 2 2 2 4 2" xfId="19900"/>
    <cellStyle name="Normalny 3 5 2 2 2 4 2 2" xfId="19901"/>
    <cellStyle name="Normalny 3 5 2 2 2 4 2 3" xfId="19902"/>
    <cellStyle name="Normalny 3 5 2 2 2 4 3" xfId="19903"/>
    <cellStyle name="Normalny 3 5 2 2 2 4 4" xfId="19904"/>
    <cellStyle name="Normalny 3 5 2 2 2 5" xfId="19905"/>
    <cellStyle name="Normalny 3 5 2 2 2 5 2" xfId="19906"/>
    <cellStyle name="Normalny 3 5 2 2 2 5 3" xfId="19907"/>
    <cellStyle name="Normalny 3 5 2 2 2 6" xfId="19908"/>
    <cellStyle name="Normalny 3 5 2 2 2 7" xfId="19909"/>
    <cellStyle name="Normalny 3 5 2 2 3" xfId="19910"/>
    <cellStyle name="Normalny 3 5 2 2 3 2" xfId="19911"/>
    <cellStyle name="Normalny 3 5 2 2 3 2 2" xfId="19912"/>
    <cellStyle name="Normalny 3 5 2 2 3 2 2 2" xfId="19913"/>
    <cellStyle name="Normalny 3 5 2 2 3 2 2 3" xfId="19914"/>
    <cellStyle name="Normalny 3 5 2 2 3 2 3" xfId="19915"/>
    <cellStyle name="Normalny 3 5 2 2 3 2 4" xfId="19916"/>
    <cellStyle name="Normalny 3 5 2 2 3 3" xfId="19917"/>
    <cellStyle name="Normalny 3 5 2 2 3 3 2" xfId="19918"/>
    <cellStyle name="Normalny 3 5 2 2 3 3 2 2" xfId="19919"/>
    <cellStyle name="Normalny 3 5 2 2 3 3 2 3" xfId="19920"/>
    <cellStyle name="Normalny 3 5 2 2 3 3 3" xfId="19921"/>
    <cellStyle name="Normalny 3 5 2 2 3 3 4" xfId="19922"/>
    <cellStyle name="Normalny 3 5 2 2 3 4" xfId="19923"/>
    <cellStyle name="Normalny 3 5 2 2 3 4 2" xfId="19924"/>
    <cellStyle name="Normalny 3 5 2 2 3 4 2 2" xfId="19925"/>
    <cellStyle name="Normalny 3 5 2 2 3 4 2 3" xfId="19926"/>
    <cellStyle name="Normalny 3 5 2 2 3 4 3" xfId="19927"/>
    <cellStyle name="Normalny 3 5 2 2 3 4 4" xfId="19928"/>
    <cellStyle name="Normalny 3 5 2 2 3 5" xfId="19929"/>
    <cellStyle name="Normalny 3 5 2 2 3 5 2" xfId="19930"/>
    <cellStyle name="Normalny 3 5 2 2 3 5 3" xfId="19931"/>
    <cellStyle name="Normalny 3 5 2 2 3 6" xfId="19932"/>
    <cellStyle name="Normalny 3 5 2 2 3 7" xfId="19933"/>
    <cellStyle name="Normalny 3 5 2 2 4" xfId="19934"/>
    <cellStyle name="Normalny 3 5 2 2 4 2" xfId="19935"/>
    <cellStyle name="Normalny 3 5 2 2 4 2 2" xfId="19936"/>
    <cellStyle name="Normalny 3 5 2 2 4 2 2 2" xfId="19937"/>
    <cellStyle name="Normalny 3 5 2 2 4 2 2 3" xfId="19938"/>
    <cellStyle name="Normalny 3 5 2 2 4 2 3" xfId="19939"/>
    <cellStyle name="Normalny 3 5 2 2 4 2 4" xfId="19940"/>
    <cellStyle name="Normalny 3 5 2 2 4 3" xfId="19941"/>
    <cellStyle name="Normalny 3 5 2 2 4 3 2" xfId="19942"/>
    <cellStyle name="Normalny 3 5 2 2 4 3 3" xfId="19943"/>
    <cellStyle name="Normalny 3 5 2 2 4 4" xfId="19944"/>
    <cellStyle name="Normalny 3 5 2 2 4 5" xfId="19945"/>
    <cellStyle name="Normalny 3 5 2 2 5" xfId="19946"/>
    <cellStyle name="Normalny 3 5 2 2 5 2" xfId="19947"/>
    <cellStyle name="Normalny 3 5 2 2 5 2 2" xfId="19948"/>
    <cellStyle name="Normalny 3 5 2 2 5 2 3" xfId="19949"/>
    <cellStyle name="Normalny 3 5 2 2 5 3" xfId="19950"/>
    <cellStyle name="Normalny 3 5 2 2 5 4" xfId="19951"/>
    <cellStyle name="Normalny 3 5 2 2 6" xfId="19952"/>
    <cellStyle name="Normalny 3 5 2 2 6 2" xfId="19953"/>
    <cellStyle name="Normalny 3 5 2 2 6 2 2" xfId="19954"/>
    <cellStyle name="Normalny 3 5 2 2 6 2 3" xfId="19955"/>
    <cellStyle name="Normalny 3 5 2 2 6 3" xfId="19956"/>
    <cellStyle name="Normalny 3 5 2 2 6 4" xfId="19957"/>
    <cellStyle name="Normalny 3 5 2 2 7" xfId="19958"/>
    <cellStyle name="Normalny 3 5 2 2 7 2" xfId="19959"/>
    <cellStyle name="Normalny 3 5 2 2 7 2 2" xfId="19960"/>
    <cellStyle name="Normalny 3 5 2 2 7 2 3" xfId="19961"/>
    <cellStyle name="Normalny 3 5 2 2 7 3" xfId="19962"/>
    <cellStyle name="Normalny 3 5 2 2 7 4" xfId="19963"/>
    <cellStyle name="Normalny 3 5 2 2 8" xfId="19964"/>
    <cellStyle name="Normalny 3 5 2 2 8 2" xfId="19965"/>
    <cellStyle name="Normalny 3 5 2 2 8 3" xfId="19966"/>
    <cellStyle name="Normalny 3 5 2 2 9" xfId="19967"/>
    <cellStyle name="Normalny 3 5 2 3" xfId="19968"/>
    <cellStyle name="Normalny 3 5 2 3 2" xfId="19969"/>
    <cellStyle name="Normalny 3 5 2 3 2 2" xfId="19970"/>
    <cellStyle name="Normalny 3 5 2 3 2 2 2" xfId="19971"/>
    <cellStyle name="Normalny 3 5 2 3 2 2 2 2" xfId="19972"/>
    <cellStyle name="Normalny 3 5 2 3 2 2 2 3" xfId="19973"/>
    <cellStyle name="Normalny 3 5 2 3 2 2 3" xfId="19974"/>
    <cellStyle name="Normalny 3 5 2 3 2 2 4" xfId="19975"/>
    <cellStyle name="Normalny 3 5 2 3 2 3" xfId="19976"/>
    <cellStyle name="Normalny 3 5 2 3 2 3 2" xfId="19977"/>
    <cellStyle name="Normalny 3 5 2 3 2 3 2 2" xfId="19978"/>
    <cellStyle name="Normalny 3 5 2 3 2 3 2 3" xfId="19979"/>
    <cellStyle name="Normalny 3 5 2 3 2 3 3" xfId="19980"/>
    <cellStyle name="Normalny 3 5 2 3 2 3 4" xfId="19981"/>
    <cellStyle name="Normalny 3 5 2 3 2 4" xfId="19982"/>
    <cellStyle name="Normalny 3 5 2 3 2 4 2" xfId="19983"/>
    <cellStyle name="Normalny 3 5 2 3 2 4 2 2" xfId="19984"/>
    <cellStyle name="Normalny 3 5 2 3 2 4 2 3" xfId="19985"/>
    <cellStyle name="Normalny 3 5 2 3 2 4 3" xfId="19986"/>
    <cellStyle name="Normalny 3 5 2 3 2 4 4" xfId="19987"/>
    <cellStyle name="Normalny 3 5 2 3 2 5" xfId="19988"/>
    <cellStyle name="Normalny 3 5 2 3 2 5 2" xfId="19989"/>
    <cellStyle name="Normalny 3 5 2 3 2 5 3" xfId="19990"/>
    <cellStyle name="Normalny 3 5 2 3 2 6" xfId="19991"/>
    <cellStyle name="Normalny 3 5 2 3 2 7" xfId="19992"/>
    <cellStyle name="Normalny 3 5 2 3 3" xfId="19993"/>
    <cellStyle name="Normalny 3 5 2 3 3 2" xfId="19994"/>
    <cellStyle name="Normalny 3 5 2 3 3 2 2" xfId="19995"/>
    <cellStyle name="Normalny 3 5 2 3 3 2 2 2" xfId="19996"/>
    <cellStyle name="Normalny 3 5 2 3 3 2 2 3" xfId="19997"/>
    <cellStyle name="Normalny 3 5 2 3 3 2 3" xfId="19998"/>
    <cellStyle name="Normalny 3 5 2 3 3 2 4" xfId="19999"/>
    <cellStyle name="Normalny 3 5 2 3 3 3" xfId="20000"/>
    <cellStyle name="Normalny 3 5 2 3 3 3 2" xfId="20001"/>
    <cellStyle name="Normalny 3 5 2 3 3 3 2 2" xfId="20002"/>
    <cellStyle name="Normalny 3 5 2 3 3 3 2 3" xfId="20003"/>
    <cellStyle name="Normalny 3 5 2 3 3 3 3" xfId="20004"/>
    <cellStyle name="Normalny 3 5 2 3 3 3 4" xfId="20005"/>
    <cellStyle name="Normalny 3 5 2 3 3 4" xfId="20006"/>
    <cellStyle name="Normalny 3 5 2 3 3 4 2" xfId="20007"/>
    <cellStyle name="Normalny 3 5 2 3 3 4 2 2" xfId="20008"/>
    <cellStyle name="Normalny 3 5 2 3 3 4 2 3" xfId="20009"/>
    <cellStyle name="Normalny 3 5 2 3 3 4 3" xfId="20010"/>
    <cellStyle name="Normalny 3 5 2 3 3 4 4" xfId="20011"/>
    <cellStyle name="Normalny 3 5 2 3 3 5" xfId="20012"/>
    <cellStyle name="Normalny 3 5 2 3 3 5 2" xfId="20013"/>
    <cellStyle name="Normalny 3 5 2 3 3 5 3" xfId="20014"/>
    <cellStyle name="Normalny 3 5 2 3 3 6" xfId="20015"/>
    <cellStyle name="Normalny 3 5 2 3 3 7" xfId="20016"/>
    <cellStyle name="Normalny 3 5 2 3 4" xfId="20017"/>
    <cellStyle name="Normalny 3 5 2 3 4 2" xfId="20018"/>
    <cellStyle name="Normalny 3 5 2 3 4 2 2" xfId="20019"/>
    <cellStyle name="Normalny 3 5 2 3 4 2 3" xfId="20020"/>
    <cellStyle name="Normalny 3 5 2 3 4 3" xfId="20021"/>
    <cellStyle name="Normalny 3 5 2 3 4 4" xfId="20022"/>
    <cellStyle name="Normalny 3 5 2 3 5" xfId="20023"/>
    <cellStyle name="Normalny 3 5 2 3 5 2" xfId="20024"/>
    <cellStyle name="Normalny 3 5 2 3 5 2 2" xfId="20025"/>
    <cellStyle name="Normalny 3 5 2 3 5 2 3" xfId="20026"/>
    <cellStyle name="Normalny 3 5 2 3 5 3" xfId="20027"/>
    <cellStyle name="Normalny 3 5 2 3 5 4" xfId="20028"/>
    <cellStyle name="Normalny 3 5 2 3 6" xfId="20029"/>
    <cellStyle name="Normalny 3 5 2 3 6 2" xfId="20030"/>
    <cellStyle name="Normalny 3 5 2 3 6 2 2" xfId="20031"/>
    <cellStyle name="Normalny 3 5 2 3 6 2 3" xfId="20032"/>
    <cellStyle name="Normalny 3 5 2 3 6 3" xfId="20033"/>
    <cellStyle name="Normalny 3 5 2 3 6 4" xfId="20034"/>
    <cellStyle name="Normalny 3 5 2 3 7" xfId="20035"/>
    <cellStyle name="Normalny 3 5 2 3 7 2" xfId="20036"/>
    <cellStyle name="Normalny 3 5 2 3 7 3" xfId="20037"/>
    <cellStyle name="Normalny 3 5 2 3 8" xfId="20038"/>
    <cellStyle name="Normalny 3 5 2 3 9" xfId="20039"/>
    <cellStyle name="Normalny 3 5 2 4" xfId="20040"/>
    <cellStyle name="Normalny 3 5 2 4 2" xfId="20041"/>
    <cellStyle name="Normalny 3 5 2 4 2 2" xfId="20042"/>
    <cellStyle name="Normalny 3 5 2 4 2 2 2" xfId="20043"/>
    <cellStyle name="Normalny 3 5 2 4 2 2 3" xfId="20044"/>
    <cellStyle name="Normalny 3 5 2 4 2 3" xfId="20045"/>
    <cellStyle name="Normalny 3 5 2 4 2 4" xfId="20046"/>
    <cellStyle name="Normalny 3 5 2 4 3" xfId="20047"/>
    <cellStyle name="Normalny 3 5 2 4 3 2" xfId="20048"/>
    <cellStyle name="Normalny 3 5 2 4 3 2 2" xfId="20049"/>
    <cellStyle name="Normalny 3 5 2 4 3 2 3" xfId="20050"/>
    <cellStyle name="Normalny 3 5 2 4 3 3" xfId="20051"/>
    <cellStyle name="Normalny 3 5 2 4 3 4" xfId="20052"/>
    <cellStyle name="Normalny 3 5 2 4 4" xfId="20053"/>
    <cellStyle name="Normalny 3 5 2 4 4 2" xfId="20054"/>
    <cellStyle name="Normalny 3 5 2 4 4 2 2" xfId="20055"/>
    <cellStyle name="Normalny 3 5 2 4 4 2 3" xfId="20056"/>
    <cellStyle name="Normalny 3 5 2 4 4 3" xfId="20057"/>
    <cellStyle name="Normalny 3 5 2 4 4 4" xfId="20058"/>
    <cellStyle name="Normalny 3 5 2 4 5" xfId="20059"/>
    <cellStyle name="Normalny 3 5 2 4 5 2" xfId="20060"/>
    <cellStyle name="Normalny 3 5 2 4 5 3" xfId="20061"/>
    <cellStyle name="Normalny 3 5 2 4 6" xfId="20062"/>
    <cellStyle name="Normalny 3 5 2 4 7" xfId="20063"/>
    <cellStyle name="Normalny 3 5 2 5" xfId="20064"/>
    <cellStyle name="Normalny 3 5 2 5 2" xfId="20065"/>
    <cellStyle name="Normalny 3 5 2 5 2 2" xfId="20066"/>
    <cellStyle name="Normalny 3 5 2 5 2 2 2" xfId="20067"/>
    <cellStyle name="Normalny 3 5 2 5 2 2 3" xfId="20068"/>
    <cellStyle name="Normalny 3 5 2 5 2 3" xfId="20069"/>
    <cellStyle name="Normalny 3 5 2 5 2 4" xfId="20070"/>
    <cellStyle name="Normalny 3 5 2 5 3" xfId="20071"/>
    <cellStyle name="Normalny 3 5 2 5 3 2" xfId="20072"/>
    <cellStyle name="Normalny 3 5 2 5 3 2 2" xfId="20073"/>
    <cellStyle name="Normalny 3 5 2 5 3 2 3" xfId="20074"/>
    <cellStyle name="Normalny 3 5 2 5 3 3" xfId="20075"/>
    <cellStyle name="Normalny 3 5 2 5 3 4" xfId="20076"/>
    <cellStyle name="Normalny 3 5 2 5 4" xfId="20077"/>
    <cellStyle name="Normalny 3 5 2 5 4 2" xfId="20078"/>
    <cellStyle name="Normalny 3 5 2 5 4 2 2" xfId="20079"/>
    <cellStyle name="Normalny 3 5 2 5 4 2 3" xfId="20080"/>
    <cellStyle name="Normalny 3 5 2 5 4 3" xfId="20081"/>
    <cellStyle name="Normalny 3 5 2 5 4 4" xfId="20082"/>
    <cellStyle name="Normalny 3 5 2 5 5" xfId="20083"/>
    <cellStyle name="Normalny 3 5 2 5 5 2" xfId="20084"/>
    <cellStyle name="Normalny 3 5 2 5 5 3" xfId="20085"/>
    <cellStyle name="Normalny 3 5 2 5 6" xfId="20086"/>
    <cellStyle name="Normalny 3 5 2 5 7" xfId="20087"/>
    <cellStyle name="Normalny 3 5 2 6" xfId="20088"/>
    <cellStyle name="Normalny 3 5 2 6 2" xfId="20089"/>
    <cellStyle name="Normalny 3 5 2 6 2 2" xfId="20090"/>
    <cellStyle name="Normalny 3 5 2 6 2 2 2" xfId="20091"/>
    <cellStyle name="Normalny 3 5 2 6 2 2 3" xfId="20092"/>
    <cellStyle name="Normalny 3 5 2 6 2 3" xfId="20093"/>
    <cellStyle name="Normalny 3 5 2 6 2 4" xfId="20094"/>
    <cellStyle name="Normalny 3 5 2 6 3" xfId="20095"/>
    <cellStyle name="Normalny 3 5 2 6 3 2" xfId="20096"/>
    <cellStyle name="Normalny 3 5 2 6 3 3" xfId="20097"/>
    <cellStyle name="Normalny 3 5 2 6 4" xfId="20098"/>
    <cellStyle name="Normalny 3 5 2 6 5" xfId="20099"/>
    <cellStyle name="Normalny 3 5 2 7" xfId="20100"/>
    <cellStyle name="Normalny 3 5 2 7 2" xfId="20101"/>
    <cellStyle name="Normalny 3 5 2 7 2 2" xfId="20102"/>
    <cellStyle name="Normalny 3 5 2 7 2 3" xfId="20103"/>
    <cellStyle name="Normalny 3 5 2 7 3" xfId="20104"/>
    <cellStyle name="Normalny 3 5 2 7 4" xfId="20105"/>
    <cellStyle name="Normalny 3 5 2 8" xfId="20106"/>
    <cellStyle name="Normalny 3 5 2 8 2" xfId="20107"/>
    <cellStyle name="Normalny 3 5 2 8 2 2" xfId="20108"/>
    <cellStyle name="Normalny 3 5 2 8 2 3" xfId="20109"/>
    <cellStyle name="Normalny 3 5 2 8 3" xfId="20110"/>
    <cellStyle name="Normalny 3 5 2 8 4" xfId="20111"/>
    <cellStyle name="Normalny 3 5 2 9" xfId="20112"/>
    <cellStyle name="Normalny 3 5 2 9 2" xfId="20113"/>
    <cellStyle name="Normalny 3 5 2 9 2 2" xfId="20114"/>
    <cellStyle name="Normalny 3 5 2 9 2 3" xfId="20115"/>
    <cellStyle name="Normalny 3 5 2 9 3" xfId="20116"/>
    <cellStyle name="Normalny 3 5 2 9 4" xfId="20117"/>
    <cellStyle name="Normalny 3 5 3" xfId="20118"/>
    <cellStyle name="Normalny 3 5 3 10" xfId="20119"/>
    <cellStyle name="Normalny 3 5 3 11" xfId="20120"/>
    <cellStyle name="Normalny 3 5 3 2" xfId="20121"/>
    <cellStyle name="Normalny 3 5 3 2 2" xfId="20122"/>
    <cellStyle name="Normalny 3 5 3 2 2 2" xfId="20123"/>
    <cellStyle name="Normalny 3 5 3 2 2 2 2" xfId="20124"/>
    <cellStyle name="Normalny 3 5 3 2 2 2 2 2" xfId="20125"/>
    <cellStyle name="Normalny 3 5 3 2 2 2 2 3" xfId="20126"/>
    <cellStyle name="Normalny 3 5 3 2 2 2 3" xfId="20127"/>
    <cellStyle name="Normalny 3 5 3 2 2 2 4" xfId="20128"/>
    <cellStyle name="Normalny 3 5 3 2 2 3" xfId="20129"/>
    <cellStyle name="Normalny 3 5 3 2 2 3 2" xfId="20130"/>
    <cellStyle name="Normalny 3 5 3 2 2 3 2 2" xfId="20131"/>
    <cellStyle name="Normalny 3 5 3 2 2 3 2 3" xfId="20132"/>
    <cellStyle name="Normalny 3 5 3 2 2 3 3" xfId="20133"/>
    <cellStyle name="Normalny 3 5 3 2 2 3 4" xfId="20134"/>
    <cellStyle name="Normalny 3 5 3 2 2 4" xfId="20135"/>
    <cellStyle name="Normalny 3 5 3 2 2 4 2" xfId="20136"/>
    <cellStyle name="Normalny 3 5 3 2 2 4 2 2" xfId="20137"/>
    <cellStyle name="Normalny 3 5 3 2 2 4 2 3" xfId="20138"/>
    <cellStyle name="Normalny 3 5 3 2 2 4 3" xfId="20139"/>
    <cellStyle name="Normalny 3 5 3 2 2 4 4" xfId="20140"/>
    <cellStyle name="Normalny 3 5 3 2 2 5" xfId="20141"/>
    <cellStyle name="Normalny 3 5 3 2 2 5 2" xfId="20142"/>
    <cellStyle name="Normalny 3 5 3 2 2 5 3" xfId="20143"/>
    <cellStyle name="Normalny 3 5 3 2 2 6" xfId="20144"/>
    <cellStyle name="Normalny 3 5 3 2 2 7" xfId="20145"/>
    <cellStyle name="Normalny 3 5 3 2 3" xfId="20146"/>
    <cellStyle name="Normalny 3 5 3 2 3 2" xfId="20147"/>
    <cellStyle name="Normalny 3 5 3 2 3 2 2" xfId="20148"/>
    <cellStyle name="Normalny 3 5 3 2 3 2 2 2" xfId="20149"/>
    <cellStyle name="Normalny 3 5 3 2 3 2 2 3" xfId="20150"/>
    <cellStyle name="Normalny 3 5 3 2 3 2 3" xfId="20151"/>
    <cellStyle name="Normalny 3 5 3 2 3 2 4" xfId="20152"/>
    <cellStyle name="Normalny 3 5 3 2 3 3" xfId="20153"/>
    <cellStyle name="Normalny 3 5 3 2 3 3 2" xfId="20154"/>
    <cellStyle name="Normalny 3 5 3 2 3 3 2 2" xfId="20155"/>
    <cellStyle name="Normalny 3 5 3 2 3 3 2 3" xfId="20156"/>
    <cellStyle name="Normalny 3 5 3 2 3 3 3" xfId="20157"/>
    <cellStyle name="Normalny 3 5 3 2 3 3 4" xfId="20158"/>
    <cellStyle name="Normalny 3 5 3 2 3 4" xfId="20159"/>
    <cellStyle name="Normalny 3 5 3 2 3 4 2" xfId="20160"/>
    <cellStyle name="Normalny 3 5 3 2 3 4 2 2" xfId="20161"/>
    <cellStyle name="Normalny 3 5 3 2 3 4 2 3" xfId="20162"/>
    <cellStyle name="Normalny 3 5 3 2 3 4 3" xfId="20163"/>
    <cellStyle name="Normalny 3 5 3 2 3 4 4" xfId="20164"/>
    <cellStyle name="Normalny 3 5 3 2 3 5" xfId="20165"/>
    <cellStyle name="Normalny 3 5 3 2 3 5 2" xfId="20166"/>
    <cellStyle name="Normalny 3 5 3 2 3 5 3" xfId="20167"/>
    <cellStyle name="Normalny 3 5 3 2 3 6" xfId="20168"/>
    <cellStyle name="Normalny 3 5 3 2 3 7" xfId="20169"/>
    <cellStyle name="Normalny 3 5 3 2 4" xfId="20170"/>
    <cellStyle name="Normalny 3 5 3 2 4 2" xfId="20171"/>
    <cellStyle name="Normalny 3 5 3 2 4 2 2" xfId="20172"/>
    <cellStyle name="Normalny 3 5 3 2 4 2 3" xfId="20173"/>
    <cellStyle name="Normalny 3 5 3 2 4 3" xfId="20174"/>
    <cellStyle name="Normalny 3 5 3 2 4 4" xfId="20175"/>
    <cellStyle name="Normalny 3 5 3 2 5" xfId="20176"/>
    <cellStyle name="Normalny 3 5 3 2 5 2" xfId="20177"/>
    <cellStyle name="Normalny 3 5 3 2 5 2 2" xfId="20178"/>
    <cellStyle name="Normalny 3 5 3 2 5 2 3" xfId="20179"/>
    <cellStyle name="Normalny 3 5 3 2 5 3" xfId="20180"/>
    <cellStyle name="Normalny 3 5 3 2 5 4" xfId="20181"/>
    <cellStyle name="Normalny 3 5 3 2 6" xfId="20182"/>
    <cellStyle name="Normalny 3 5 3 2 6 2" xfId="20183"/>
    <cellStyle name="Normalny 3 5 3 2 6 2 2" xfId="20184"/>
    <cellStyle name="Normalny 3 5 3 2 6 2 3" xfId="20185"/>
    <cellStyle name="Normalny 3 5 3 2 6 3" xfId="20186"/>
    <cellStyle name="Normalny 3 5 3 2 6 4" xfId="20187"/>
    <cellStyle name="Normalny 3 5 3 2 7" xfId="20188"/>
    <cellStyle name="Normalny 3 5 3 2 7 2" xfId="20189"/>
    <cellStyle name="Normalny 3 5 3 2 7 3" xfId="20190"/>
    <cellStyle name="Normalny 3 5 3 2 8" xfId="20191"/>
    <cellStyle name="Normalny 3 5 3 2 9" xfId="20192"/>
    <cellStyle name="Normalny 3 5 3 3" xfId="20193"/>
    <cellStyle name="Normalny 3 5 3 3 2" xfId="20194"/>
    <cellStyle name="Normalny 3 5 3 3 2 2" xfId="20195"/>
    <cellStyle name="Normalny 3 5 3 3 2 2 2" xfId="20196"/>
    <cellStyle name="Normalny 3 5 3 3 2 2 3" xfId="20197"/>
    <cellStyle name="Normalny 3 5 3 3 2 3" xfId="20198"/>
    <cellStyle name="Normalny 3 5 3 3 2 4" xfId="20199"/>
    <cellStyle name="Normalny 3 5 3 3 3" xfId="20200"/>
    <cellStyle name="Normalny 3 5 3 3 3 2" xfId="20201"/>
    <cellStyle name="Normalny 3 5 3 3 3 2 2" xfId="20202"/>
    <cellStyle name="Normalny 3 5 3 3 3 2 3" xfId="20203"/>
    <cellStyle name="Normalny 3 5 3 3 3 3" xfId="20204"/>
    <cellStyle name="Normalny 3 5 3 3 3 4" xfId="20205"/>
    <cellStyle name="Normalny 3 5 3 3 4" xfId="20206"/>
    <cellStyle name="Normalny 3 5 3 3 4 2" xfId="20207"/>
    <cellStyle name="Normalny 3 5 3 3 4 2 2" xfId="20208"/>
    <cellStyle name="Normalny 3 5 3 3 4 2 3" xfId="20209"/>
    <cellStyle name="Normalny 3 5 3 3 4 3" xfId="20210"/>
    <cellStyle name="Normalny 3 5 3 3 4 4" xfId="20211"/>
    <cellStyle name="Normalny 3 5 3 3 5" xfId="20212"/>
    <cellStyle name="Normalny 3 5 3 3 5 2" xfId="20213"/>
    <cellStyle name="Normalny 3 5 3 3 5 3" xfId="20214"/>
    <cellStyle name="Normalny 3 5 3 3 6" xfId="20215"/>
    <cellStyle name="Normalny 3 5 3 3 7" xfId="20216"/>
    <cellStyle name="Normalny 3 5 3 4" xfId="20217"/>
    <cellStyle name="Normalny 3 5 3 4 2" xfId="20218"/>
    <cellStyle name="Normalny 3 5 3 4 2 2" xfId="20219"/>
    <cellStyle name="Normalny 3 5 3 4 2 2 2" xfId="20220"/>
    <cellStyle name="Normalny 3 5 3 4 2 2 3" xfId="20221"/>
    <cellStyle name="Normalny 3 5 3 4 2 3" xfId="20222"/>
    <cellStyle name="Normalny 3 5 3 4 2 4" xfId="20223"/>
    <cellStyle name="Normalny 3 5 3 4 3" xfId="20224"/>
    <cellStyle name="Normalny 3 5 3 4 3 2" xfId="20225"/>
    <cellStyle name="Normalny 3 5 3 4 3 2 2" xfId="20226"/>
    <cellStyle name="Normalny 3 5 3 4 3 2 3" xfId="20227"/>
    <cellStyle name="Normalny 3 5 3 4 3 3" xfId="20228"/>
    <cellStyle name="Normalny 3 5 3 4 3 4" xfId="20229"/>
    <cellStyle name="Normalny 3 5 3 4 4" xfId="20230"/>
    <cellStyle name="Normalny 3 5 3 4 4 2" xfId="20231"/>
    <cellStyle name="Normalny 3 5 3 4 4 2 2" xfId="20232"/>
    <cellStyle name="Normalny 3 5 3 4 4 2 3" xfId="20233"/>
    <cellStyle name="Normalny 3 5 3 4 4 3" xfId="20234"/>
    <cellStyle name="Normalny 3 5 3 4 4 4" xfId="20235"/>
    <cellStyle name="Normalny 3 5 3 4 5" xfId="20236"/>
    <cellStyle name="Normalny 3 5 3 4 5 2" xfId="20237"/>
    <cellStyle name="Normalny 3 5 3 4 5 3" xfId="20238"/>
    <cellStyle name="Normalny 3 5 3 4 6" xfId="20239"/>
    <cellStyle name="Normalny 3 5 3 4 7" xfId="20240"/>
    <cellStyle name="Normalny 3 5 3 5" xfId="20241"/>
    <cellStyle name="Normalny 3 5 3 5 2" xfId="20242"/>
    <cellStyle name="Normalny 3 5 3 5 2 2" xfId="20243"/>
    <cellStyle name="Normalny 3 5 3 5 2 2 2" xfId="20244"/>
    <cellStyle name="Normalny 3 5 3 5 2 2 3" xfId="20245"/>
    <cellStyle name="Normalny 3 5 3 5 2 3" xfId="20246"/>
    <cellStyle name="Normalny 3 5 3 5 2 4" xfId="20247"/>
    <cellStyle name="Normalny 3 5 3 5 3" xfId="20248"/>
    <cellStyle name="Normalny 3 5 3 5 3 2" xfId="20249"/>
    <cellStyle name="Normalny 3 5 3 5 3 3" xfId="20250"/>
    <cellStyle name="Normalny 3 5 3 5 4" xfId="20251"/>
    <cellStyle name="Normalny 3 5 3 5 5" xfId="20252"/>
    <cellStyle name="Normalny 3 5 3 6" xfId="20253"/>
    <cellStyle name="Normalny 3 5 3 6 2" xfId="20254"/>
    <cellStyle name="Normalny 3 5 3 6 2 2" xfId="20255"/>
    <cellStyle name="Normalny 3 5 3 6 2 3" xfId="20256"/>
    <cellStyle name="Normalny 3 5 3 6 3" xfId="20257"/>
    <cellStyle name="Normalny 3 5 3 6 4" xfId="20258"/>
    <cellStyle name="Normalny 3 5 3 7" xfId="20259"/>
    <cellStyle name="Normalny 3 5 3 7 2" xfId="20260"/>
    <cellStyle name="Normalny 3 5 3 7 2 2" xfId="20261"/>
    <cellStyle name="Normalny 3 5 3 7 2 3" xfId="20262"/>
    <cellStyle name="Normalny 3 5 3 7 3" xfId="20263"/>
    <cellStyle name="Normalny 3 5 3 7 4" xfId="20264"/>
    <cellStyle name="Normalny 3 5 3 8" xfId="20265"/>
    <cellStyle name="Normalny 3 5 3 8 2" xfId="20266"/>
    <cellStyle name="Normalny 3 5 3 8 2 2" xfId="20267"/>
    <cellStyle name="Normalny 3 5 3 8 2 3" xfId="20268"/>
    <cellStyle name="Normalny 3 5 3 8 3" xfId="20269"/>
    <cellStyle name="Normalny 3 5 3 8 4" xfId="20270"/>
    <cellStyle name="Normalny 3 5 3 9" xfId="20271"/>
    <cellStyle name="Normalny 3 5 3 9 2" xfId="20272"/>
    <cellStyle name="Normalny 3 5 3 9 3" xfId="20273"/>
    <cellStyle name="Normalny 3 5 4" xfId="20274"/>
    <cellStyle name="Normalny 3 5 4 10" xfId="20275"/>
    <cellStyle name="Normalny 3 5 4 2" xfId="20276"/>
    <cellStyle name="Normalny 3 5 4 2 2" xfId="20277"/>
    <cellStyle name="Normalny 3 5 4 2 2 2" xfId="20278"/>
    <cellStyle name="Normalny 3 5 4 2 2 2 2" xfId="20279"/>
    <cellStyle name="Normalny 3 5 4 2 2 2 3" xfId="20280"/>
    <cellStyle name="Normalny 3 5 4 2 2 3" xfId="20281"/>
    <cellStyle name="Normalny 3 5 4 2 2 4" xfId="20282"/>
    <cellStyle name="Normalny 3 5 4 2 3" xfId="20283"/>
    <cellStyle name="Normalny 3 5 4 2 3 2" xfId="20284"/>
    <cellStyle name="Normalny 3 5 4 2 3 2 2" xfId="20285"/>
    <cellStyle name="Normalny 3 5 4 2 3 2 3" xfId="20286"/>
    <cellStyle name="Normalny 3 5 4 2 3 3" xfId="20287"/>
    <cellStyle name="Normalny 3 5 4 2 3 4" xfId="20288"/>
    <cellStyle name="Normalny 3 5 4 2 4" xfId="20289"/>
    <cellStyle name="Normalny 3 5 4 2 4 2" xfId="20290"/>
    <cellStyle name="Normalny 3 5 4 2 4 2 2" xfId="20291"/>
    <cellStyle name="Normalny 3 5 4 2 4 2 3" xfId="20292"/>
    <cellStyle name="Normalny 3 5 4 2 4 3" xfId="20293"/>
    <cellStyle name="Normalny 3 5 4 2 4 4" xfId="20294"/>
    <cellStyle name="Normalny 3 5 4 2 5" xfId="20295"/>
    <cellStyle name="Normalny 3 5 4 2 5 2" xfId="20296"/>
    <cellStyle name="Normalny 3 5 4 2 5 3" xfId="20297"/>
    <cellStyle name="Normalny 3 5 4 2 6" xfId="20298"/>
    <cellStyle name="Normalny 3 5 4 2 7" xfId="20299"/>
    <cellStyle name="Normalny 3 5 4 3" xfId="20300"/>
    <cellStyle name="Normalny 3 5 4 3 2" xfId="20301"/>
    <cellStyle name="Normalny 3 5 4 3 2 2" xfId="20302"/>
    <cellStyle name="Normalny 3 5 4 3 2 2 2" xfId="20303"/>
    <cellStyle name="Normalny 3 5 4 3 2 2 3" xfId="20304"/>
    <cellStyle name="Normalny 3 5 4 3 2 3" xfId="20305"/>
    <cellStyle name="Normalny 3 5 4 3 2 4" xfId="20306"/>
    <cellStyle name="Normalny 3 5 4 3 3" xfId="20307"/>
    <cellStyle name="Normalny 3 5 4 3 3 2" xfId="20308"/>
    <cellStyle name="Normalny 3 5 4 3 3 2 2" xfId="20309"/>
    <cellStyle name="Normalny 3 5 4 3 3 2 3" xfId="20310"/>
    <cellStyle name="Normalny 3 5 4 3 3 3" xfId="20311"/>
    <cellStyle name="Normalny 3 5 4 3 3 4" xfId="20312"/>
    <cellStyle name="Normalny 3 5 4 3 4" xfId="20313"/>
    <cellStyle name="Normalny 3 5 4 3 4 2" xfId="20314"/>
    <cellStyle name="Normalny 3 5 4 3 4 2 2" xfId="20315"/>
    <cellStyle name="Normalny 3 5 4 3 4 2 3" xfId="20316"/>
    <cellStyle name="Normalny 3 5 4 3 4 3" xfId="20317"/>
    <cellStyle name="Normalny 3 5 4 3 4 4" xfId="20318"/>
    <cellStyle name="Normalny 3 5 4 3 5" xfId="20319"/>
    <cellStyle name="Normalny 3 5 4 3 5 2" xfId="20320"/>
    <cellStyle name="Normalny 3 5 4 3 5 3" xfId="20321"/>
    <cellStyle name="Normalny 3 5 4 3 6" xfId="20322"/>
    <cellStyle name="Normalny 3 5 4 3 7" xfId="20323"/>
    <cellStyle name="Normalny 3 5 4 4" xfId="20324"/>
    <cellStyle name="Normalny 3 5 4 4 2" xfId="20325"/>
    <cellStyle name="Normalny 3 5 4 4 2 2" xfId="20326"/>
    <cellStyle name="Normalny 3 5 4 4 2 2 2" xfId="20327"/>
    <cellStyle name="Normalny 3 5 4 4 2 2 3" xfId="20328"/>
    <cellStyle name="Normalny 3 5 4 4 2 3" xfId="20329"/>
    <cellStyle name="Normalny 3 5 4 4 2 4" xfId="20330"/>
    <cellStyle name="Normalny 3 5 4 4 3" xfId="20331"/>
    <cellStyle name="Normalny 3 5 4 4 3 2" xfId="20332"/>
    <cellStyle name="Normalny 3 5 4 4 3 3" xfId="20333"/>
    <cellStyle name="Normalny 3 5 4 4 4" xfId="20334"/>
    <cellStyle name="Normalny 3 5 4 4 5" xfId="20335"/>
    <cellStyle name="Normalny 3 5 4 5" xfId="20336"/>
    <cellStyle name="Normalny 3 5 4 5 2" xfId="20337"/>
    <cellStyle name="Normalny 3 5 4 5 2 2" xfId="20338"/>
    <cellStyle name="Normalny 3 5 4 5 2 3" xfId="20339"/>
    <cellStyle name="Normalny 3 5 4 5 3" xfId="20340"/>
    <cellStyle name="Normalny 3 5 4 5 4" xfId="20341"/>
    <cellStyle name="Normalny 3 5 4 6" xfId="20342"/>
    <cellStyle name="Normalny 3 5 4 6 2" xfId="20343"/>
    <cellStyle name="Normalny 3 5 4 6 2 2" xfId="20344"/>
    <cellStyle name="Normalny 3 5 4 6 2 3" xfId="20345"/>
    <cellStyle name="Normalny 3 5 4 6 3" xfId="20346"/>
    <cellStyle name="Normalny 3 5 4 6 4" xfId="20347"/>
    <cellStyle name="Normalny 3 5 4 7" xfId="20348"/>
    <cellStyle name="Normalny 3 5 4 7 2" xfId="20349"/>
    <cellStyle name="Normalny 3 5 4 7 2 2" xfId="20350"/>
    <cellStyle name="Normalny 3 5 4 7 2 3" xfId="20351"/>
    <cellStyle name="Normalny 3 5 4 7 3" xfId="20352"/>
    <cellStyle name="Normalny 3 5 4 7 4" xfId="20353"/>
    <cellStyle name="Normalny 3 5 4 8" xfId="20354"/>
    <cellStyle name="Normalny 3 5 4 8 2" xfId="20355"/>
    <cellStyle name="Normalny 3 5 4 8 3" xfId="20356"/>
    <cellStyle name="Normalny 3 5 4 9" xfId="20357"/>
    <cellStyle name="Normalny 3 5 5" xfId="20358"/>
    <cellStyle name="Normalny 3 5 5 2" xfId="20359"/>
    <cellStyle name="Normalny 3 5 5 2 2" xfId="20360"/>
    <cellStyle name="Normalny 3 5 5 2 2 2" xfId="20361"/>
    <cellStyle name="Normalny 3 5 5 2 2 2 2" xfId="20362"/>
    <cellStyle name="Normalny 3 5 5 2 2 2 3" xfId="20363"/>
    <cellStyle name="Normalny 3 5 5 2 2 3" xfId="20364"/>
    <cellStyle name="Normalny 3 5 5 2 2 4" xfId="20365"/>
    <cellStyle name="Normalny 3 5 5 2 3" xfId="20366"/>
    <cellStyle name="Normalny 3 5 5 2 3 2" xfId="20367"/>
    <cellStyle name="Normalny 3 5 5 2 3 2 2" xfId="20368"/>
    <cellStyle name="Normalny 3 5 5 2 3 2 3" xfId="20369"/>
    <cellStyle name="Normalny 3 5 5 2 3 3" xfId="20370"/>
    <cellStyle name="Normalny 3 5 5 2 3 4" xfId="20371"/>
    <cellStyle name="Normalny 3 5 5 2 4" xfId="20372"/>
    <cellStyle name="Normalny 3 5 5 2 4 2" xfId="20373"/>
    <cellStyle name="Normalny 3 5 5 2 4 2 2" xfId="20374"/>
    <cellStyle name="Normalny 3 5 5 2 4 2 3" xfId="20375"/>
    <cellStyle name="Normalny 3 5 5 2 4 3" xfId="20376"/>
    <cellStyle name="Normalny 3 5 5 2 4 4" xfId="20377"/>
    <cellStyle name="Normalny 3 5 5 2 5" xfId="20378"/>
    <cellStyle name="Normalny 3 5 5 2 5 2" xfId="20379"/>
    <cellStyle name="Normalny 3 5 5 2 5 3" xfId="20380"/>
    <cellStyle name="Normalny 3 5 5 2 6" xfId="20381"/>
    <cellStyle name="Normalny 3 5 5 2 7" xfId="20382"/>
    <cellStyle name="Normalny 3 5 5 3" xfId="20383"/>
    <cellStyle name="Normalny 3 5 5 3 2" xfId="20384"/>
    <cellStyle name="Normalny 3 5 5 3 2 2" xfId="20385"/>
    <cellStyle name="Normalny 3 5 5 3 2 2 2" xfId="20386"/>
    <cellStyle name="Normalny 3 5 5 3 2 2 3" xfId="20387"/>
    <cellStyle name="Normalny 3 5 5 3 2 3" xfId="20388"/>
    <cellStyle name="Normalny 3 5 5 3 2 4" xfId="20389"/>
    <cellStyle name="Normalny 3 5 5 3 3" xfId="20390"/>
    <cellStyle name="Normalny 3 5 5 3 3 2" xfId="20391"/>
    <cellStyle name="Normalny 3 5 5 3 3 2 2" xfId="20392"/>
    <cellStyle name="Normalny 3 5 5 3 3 2 3" xfId="20393"/>
    <cellStyle name="Normalny 3 5 5 3 3 3" xfId="20394"/>
    <cellStyle name="Normalny 3 5 5 3 3 4" xfId="20395"/>
    <cellStyle name="Normalny 3 5 5 3 4" xfId="20396"/>
    <cellStyle name="Normalny 3 5 5 3 4 2" xfId="20397"/>
    <cellStyle name="Normalny 3 5 5 3 4 2 2" xfId="20398"/>
    <cellStyle name="Normalny 3 5 5 3 4 2 3" xfId="20399"/>
    <cellStyle name="Normalny 3 5 5 3 4 3" xfId="20400"/>
    <cellStyle name="Normalny 3 5 5 3 4 4" xfId="20401"/>
    <cellStyle name="Normalny 3 5 5 3 5" xfId="20402"/>
    <cellStyle name="Normalny 3 5 5 3 5 2" xfId="20403"/>
    <cellStyle name="Normalny 3 5 5 3 5 3" xfId="20404"/>
    <cellStyle name="Normalny 3 5 5 3 6" xfId="20405"/>
    <cellStyle name="Normalny 3 5 5 3 7" xfId="20406"/>
    <cellStyle name="Normalny 3 5 5 4" xfId="20407"/>
    <cellStyle name="Normalny 3 5 5 4 2" xfId="20408"/>
    <cellStyle name="Normalny 3 5 5 4 2 2" xfId="20409"/>
    <cellStyle name="Normalny 3 5 5 4 2 3" xfId="20410"/>
    <cellStyle name="Normalny 3 5 5 4 3" xfId="20411"/>
    <cellStyle name="Normalny 3 5 5 4 4" xfId="20412"/>
    <cellStyle name="Normalny 3 5 5 5" xfId="20413"/>
    <cellStyle name="Normalny 3 5 5 5 2" xfId="20414"/>
    <cellStyle name="Normalny 3 5 5 5 2 2" xfId="20415"/>
    <cellStyle name="Normalny 3 5 5 5 2 3" xfId="20416"/>
    <cellStyle name="Normalny 3 5 5 5 3" xfId="20417"/>
    <cellStyle name="Normalny 3 5 5 5 4" xfId="20418"/>
    <cellStyle name="Normalny 3 5 5 6" xfId="20419"/>
    <cellStyle name="Normalny 3 5 5 6 2" xfId="20420"/>
    <cellStyle name="Normalny 3 5 5 6 2 2" xfId="20421"/>
    <cellStyle name="Normalny 3 5 5 6 2 3" xfId="20422"/>
    <cellStyle name="Normalny 3 5 5 6 3" xfId="20423"/>
    <cellStyle name="Normalny 3 5 5 6 4" xfId="20424"/>
    <cellStyle name="Normalny 3 5 5 7" xfId="20425"/>
    <cellStyle name="Normalny 3 5 5 7 2" xfId="20426"/>
    <cellStyle name="Normalny 3 5 5 7 3" xfId="20427"/>
    <cellStyle name="Normalny 3 5 5 8" xfId="20428"/>
    <cellStyle name="Normalny 3 5 5 9" xfId="20429"/>
    <cellStyle name="Normalny 3 5 6" xfId="20430"/>
    <cellStyle name="Normalny 3 5 6 2" xfId="20431"/>
    <cellStyle name="Normalny 3 5 6 2 2" xfId="20432"/>
    <cellStyle name="Normalny 3 5 6 2 2 2" xfId="20433"/>
    <cellStyle name="Normalny 3 5 6 2 2 3" xfId="20434"/>
    <cellStyle name="Normalny 3 5 6 2 3" xfId="20435"/>
    <cellStyle name="Normalny 3 5 6 2 4" xfId="20436"/>
    <cellStyle name="Normalny 3 5 6 3" xfId="20437"/>
    <cellStyle name="Normalny 3 5 6 3 2" xfId="20438"/>
    <cellStyle name="Normalny 3 5 6 3 2 2" xfId="20439"/>
    <cellStyle name="Normalny 3 5 6 3 2 3" xfId="20440"/>
    <cellStyle name="Normalny 3 5 6 3 3" xfId="20441"/>
    <cellStyle name="Normalny 3 5 6 3 4" xfId="20442"/>
    <cellStyle name="Normalny 3 5 6 4" xfId="20443"/>
    <cellStyle name="Normalny 3 5 6 4 2" xfId="20444"/>
    <cellStyle name="Normalny 3 5 6 4 2 2" xfId="20445"/>
    <cellStyle name="Normalny 3 5 6 4 2 3" xfId="20446"/>
    <cellStyle name="Normalny 3 5 6 4 3" xfId="20447"/>
    <cellStyle name="Normalny 3 5 6 4 4" xfId="20448"/>
    <cellStyle name="Normalny 3 5 6 5" xfId="20449"/>
    <cellStyle name="Normalny 3 5 6 5 2" xfId="20450"/>
    <cellStyle name="Normalny 3 5 6 5 3" xfId="20451"/>
    <cellStyle name="Normalny 3 5 6 6" xfId="20452"/>
    <cellStyle name="Normalny 3 5 6 7" xfId="20453"/>
    <cellStyle name="Normalny 3 5 7" xfId="20454"/>
    <cellStyle name="Normalny 3 5 7 2" xfId="20455"/>
    <cellStyle name="Normalny 3 5 7 2 2" xfId="20456"/>
    <cellStyle name="Normalny 3 5 7 2 2 2" xfId="20457"/>
    <cellStyle name="Normalny 3 5 7 2 2 3" xfId="20458"/>
    <cellStyle name="Normalny 3 5 7 2 3" xfId="20459"/>
    <cellStyle name="Normalny 3 5 7 2 4" xfId="20460"/>
    <cellStyle name="Normalny 3 5 7 3" xfId="20461"/>
    <cellStyle name="Normalny 3 5 7 3 2" xfId="20462"/>
    <cellStyle name="Normalny 3 5 7 3 2 2" xfId="20463"/>
    <cellStyle name="Normalny 3 5 7 3 2 3" xfId="20464"/>
    <cellStyle name="Normalny 3 5 7 3 3" xfId="20465"/>
    <cellStyle name="Normalny 3 5 7 3 4" xfId="20466"/>
    <cellStyle name="Normalny 3 5 7 4" xfId="20467"/>
    <cellStyle name="Normalny 3 5 7 4 2" xfId="20468"/>
    <cellStyle name="Normalny 3 5 7 4 2 2" xfId="20469"/>
    <cellStyle name="Normalny 3 5 7 4 2 3" xfId="20470"/>
    <cellStyle name="Normalny 3 5 7 4 3" xfId="20471"/>
    <cellStyle name="Normalny 3 5 7 4 4" xfId="20472"/>
    <cellStyle name="Normalny 3 5 7 5" xfId="20473"/>
    <cellStyle name="Normalny 3 5 7 5 2" xfId="20474"/>
    <cellStyle name="Normalny 3 5 7 5 3" xfId="20475"/>
    <cellStyle name="Normalny 3 5 7 6" xfId="20476"/>
    <cellStyle name="Normalny 3 5 7 7" xfId="20477"/>
    <cellStyle name="Normalny 3 5 8" xfId="20478"/>
    <cellStyle name="Normalny 3 5 8 2" xfId="20479"/>
    <cellStyle name="Normalny 3 5 8 2 2" xfId="20480"/>
    <cellStyle name="Normalny 3 5 8 2 2 2" xfId="20481"/>
    <cellStyle name="Normalny 3 5 8 2 2 3" xfId="20482"/>
    <cellStyle name="Normalny 3 5 8 2 3" xfId="20483"/>
    <cellStyle name="Normalny 3 5 8 2 4" xfId="20484"/>
    <cellStyle name="Normalny 3 5 8 3" xfId="20485"/>
    <cellStyle name="Normalny 3 5 8 3 2" xfId="20486"/>
    <cellStyle name="Normalny 3 5 8 3 3" xfId="20487"/>
    <cellStyle name="Normalny 3 5 8 4" xfId="20488"/>
    <cellStyle name="Normalny 3 5 8 5" xfId="20489"/>
    <cellStyle name="Normalny 3 5 9" xfId="20490"/>
    <cellStyle name="Normalny 3 5 9 2" xfId="20491"/>
    <cellStyle name="Normalny 3 5 9 2 2" xfId="20492"/>
    <cellStyle name="Normalny 3 5 9 2 3" xfId="20493"/>
    <cellStyle name="Normalny 3 5 9 3" xfId="20494"/>
    <cellStyle name="Normalny 3 5 9 4" xfId="20495"/>
    <cellStyle name="Normalny 3 6" xfId="20496"/>
    <cellStyle name="Normalny 3 6 10" xfId="20497"/>
    <cellStyle name="Normalny 3 6 10 2" xfId="20498"/>
    <cellStyle name="Normalny 3 6 10 3" xfId="20499"/>
    <cellStyle name="Normalny 3 6 11" xfId="20500"/>
    <cellStyle name="Normalny 3 6 12" xfId="20501"/>
    <cellStyle name="Normalny 3 6 13" xfId="20502"/>
    <cellStyle name="Normalny 3 6 2" xfId="20503"/>
    <cellStyle name="Normalny 3 6 2 10" xfId="20504"/>
    <cellStyle name="Normalny 3 6 2 2" xfId="20505"/>
    <cellStyle name="Normalny 3 6 2 2 2" xfId="20506"/>
    <cellStyle name="Normalny 3 6 2 2 2 2" xfId="20507"/>
    <cellStyle name="Normalny 3 6 2 2 2 2 2" xfId="20508"/>
    <cellStyle name="Normalny 3 6 2 2 2 2 3" xfId="20509"/>
    <cellStyle name="Normalny 3 6 2 2 2 3" xfId="20510"/>
    <cellStyle name="Normalny 3 6 2 2 2 4" xfId="20511"/>
    <cellStyle name="Normalny 3 6 2 2 3" xfId="20512"/>
    <cellStyle name="Normalny 3 6 2 2 3 2" xfId="20513"/>
    <cellStyle name="Normalny 3 6 2 2 3 2 2" xfId="20514"/>
    <cellStyle name="Normalny 3 6 2 2 3 2 3" xfId="20515"/>
    <cellStyle name="Normalny 3 6 2 2 3 3" xfId="20516"/>
    <cellStyle name="Normalny 3 6 2 2 3 4" xfId="20517"/>
    <cellStyle name="Normalny 3 6 2 2 4" xfId="20518"/>
    <cellStyle name="Normalny 3 6 2 2 4 2" xfId="20519"/>
    <cellStyle name="Normalny 3 6 2 2 4 2 2" xfId="20520"/>
    <cellStyle name="Normalny 3 6 2 2 4 2 3" xfId="20521"/>
    <cellStyle name="Normalny 3 6 2 2 4 3" xfId="20522"/>
    <cellStyle name="Normalny 3 6 2 2 4 4" xfId="20523"/>
    <cellStyle name="Normalny 3 6 2 2 5" xfId="20524"/>
    <cellStyle name="Normalny 3 6 2 2 5 2" xfId="20525"/>
    <cellStyle name="Normalny 3 6 2 2 5 3" xfId="20526"/>
    <cellStyle name="Normalny 3 6 2 2 6" xfId="20527"/>
    <cellStyle name="Normalny 3 6 2 2 7" xfId="20528"/>
    <cellStyle name="Normalny 3 6 2 3" xfId="20529"/>
    <cellStyle name="Normalny 3 6 2 3 2" xfId="20530"/>
    <cellStyle name="Normalny 3 6 2 3 2 2" xfId="20531"/>
    <cellStyle name="Normalny 3 6 2 3 2 2 2" xfId="20532"/>
    <cellStyle name="Normalny 3 6 2 3 2 2 3" xfId="20533"/>
    <cellStyle name="Normalny 3 6 2 3 2 3" xfId="20534"/>
    <cellStyle name="Normalny 3 6 2 3 2 4" xfId="20535"/>
    <cellStyle name="Normalny 3 6 2 3 3" xfId="20536"/>
    <cellStyle name="Normalny 3 6 2 3 3 2" xfId="20537"/>
    <cellStyle name="Normalny 3 6 2 3 3 2 2" xfId="20538"/>
    <cellStyle name="Normalny 3 6 2 3 3 2 3" xfId="20539"/>
    <cellStyle name="Normalny 3 6 2 3 3 3" xfId="20540"/>
    <cellStyle name="Normalny 3 6 2 3 3 4" xfId="20541"/>
    <cellStyle name="Normalny 3 6 2 3 4" xfId="20542"/>
    <cellStyle name="Normalny 3 6 2 3 4 2" xfId="20543"/>
    <cellStyle name="Normalny 3 6 2 3 4 2 2" xfId="20544"/>
    <cellStyle name="Normalny 3 6 2 3 4 2 3" xfId="20545"/>
    <cellStyle name="Normalny 3 6 2 3 4 3" xfId="20546"/>
    <cellStyle name="Normalny 3 6 2 3 4 4" xfId="20547"/>
    <cellStyle name="Normalny 3 6 2 3 5" xfId="20548"/>
    <cellStyle name="Normalny 3 6 2 3 5 2" xfId="20549"/>
    <cellStyle name="Normalny 3 6 2 3 5 3" xfId="20550"/>
    <cellStyle name="Normalny 3 6 2 3 6" xfId="20551"/>
    <cellStyle name="Normalny 3 6 2 3 7" xfId="20552"/>
    <cellStyle name="Normalny 3 6 2 4" xfId="20553"/>
    <cellStyle name="Normalny 3 6 2 4 2" xfId="20554"/>
    <cellStyle name="Normalny 3 6 2 4 2 2" xfId="20555"/>
    <cellStyle name="Normalny 3 6 2 4 2 2 2" xfId="20556"/>
    <cellStyle name="Normalny 3 6 2 4 2 2 3" xfId="20557"/>
    <cellStyle name="Normalny 3 6 2 4 2 3" xfId="20558"/>
    <cellStyle name="Normalny 3 6 2 4 2 4" xfId="20559"/>
    <cellStyle name="Normalny 3 6 2 4 3" xfId="20560"/>
    <cellStyle name="Normalny 3 6 2 4 3 2" xfId="20561"/>
    <cellStyle name="Normalny 3 6 2 4 3 3" xfId="20562"/>
    <cellStyle name="Normalny 3 6 2 4 4" xfId="20563"/>
    <cellStyle name="Normalny 3 6 2 4 5" xfId="20564"/>
    <cellStyle name="Normalny 3 6 2 5" xfId="20565"/>
    <cellStyle name="Normalny 3 6 2 5 2" xfId="20566"/>
    <cellStyle name="Normalny 3 6 2 5 2 2" xfId="20567"/>
    <cellStyle name="Normalny 3 6 2 5 2 3" xfId="20568"/>
    <cellStyle name="Normalny 3 6 2 5 3" xfId="20569"/>
    <cellStyle name="Normalny 3 6 2 5 4" xfId="20570"/>
    <cellStyle name="Normalny 3 6 2 6" xfId="20571"/>
    <cellStyle name="Normalny 3 6 2 6 2" xfId="20572"/>
    <cellStyle name="Normalny 3 6 2 6 2 2" xfId="20573"/>
    <cellStyle name="Normalny 3 6 2 6 2 3" xfId="20574"/>
    <cellStyle name="Normalny 3 6 2 6 3" xfId="20575"/>
    <cellStyle name="Normalny 3 6 2 6 4" xfId="20576"/>
    <cellStyle name="Normalny 3 6 2 7" xfId="20577"/>
    <cellStyle name="Normalny 3 6 2 7 2" xfId="20578"/>
    <cellStyle name="Normalny 3 6 2 7 2 2" xfId="20579"/>
    <cellStyle name="Normalny 3 6 2 7 2 3" xfId="20580"/>
    <cellStyle name="Normalny 3 6 2 7 3" xfId="20581"/>
    <cellStyle name="Normalny 3 6 2 7 4" xfId="20582"/>
    <cellStyle name="Normalny 3 6 2 8" xfId="20583"/>
    <cellStyle name="Normalny 3 6 2 8 2" xfId="20584"/>
    <cellStyle name="Normalny 3 6 2 8 3" xfId="20585"/>
    <cellStyle name="Normalny 3 6 2 9" xfId="20586"/>
    <cellStyle name="Normalny 3 6 3" xfId="20587"/>
    <cellStyle name="Normalny 3 6 4" xfId="20588"/>
    <cellStyle name="Normalny 3 6 4 2" xfId="20589"/>
    <cellStyle name="Normalny 3 6 4 2 2" xfId="20590"/>
    <cellStyle name="Normalny 3 6 4 2 2 2" xfId="20591"/>
    <cellStyle name="Normalny 3 6 4 2 2 3" xfId="20592"/>
    <cellStyle name="Normalny 3 6 4 2 3" xfId="20593"/>
    <cellStyle name="Normalny 3 6 4 2 4" xfId="20594"/>
    <cellStyle name="Normalny 3 6 4 3" xfId="20595"/>
    <cellStyle name="Normalny 3 6 4 3 2" xfId="20596"/>
    <cellStyle name="Normalny 3 6 4 3 2 2" xfId="20597"/>
    <cellStyle name="Normalny 3 6 4 3 2 3" xfId="20598"/>
    <cellStyle name="Normalny 3 6 4 3 3" xfId="20599"/>
    <cellStyle name="Normalny 3 6 4 3 4" xfId="20600"/>
    <cellStyle name="Normalny 3 6 4 4" xfId="20601"/>
    <cellStyle name="Normalny 3 6 4 4 2" xfId="20602"/>
    <cellStyle name="Normalny 3 6 4 4 2 2" xfId="20603"/>
    <cellStyle name="Normalny 3 6 4 4 2 3" xfId="20604"/>
    <cellStyle name="Normalny 3 6 4 4 3" xfId="20605"/>
    <cellStyle name="Normalny 3 6 4 4 4" xfId="20606"/>
    <cellStyle name="Normalny 3 6 4 5" xfId="20607"/>
    <cellStyle name="Normalny 3 6 4 5 2" xfId="20608"/>
    <cellStyle name="Normalny 3 6 4 5 3" xfId="20609"/>
    <cellStyle name="Normalny 3 6 4 6" xfId="20610"/>
    <cellStyle name="Normalny 3 6 4 7" xfId="20611"/>
    <cellStyle name="Normalny 3 6 5" xfId="20612"/>
    <cellStyle name="Normalny 3 6 5 2" xfId="20613"/>
    <cellStyle name="Normalny 3 6 5 2 2" xfId="20614"/>
    <cellStyle name="Normalny 3 6 5 2 2 2" xfId="20615"/>
    <cellStyle name="Normalny 3 6 5 2 2 3" xfId="20616"/>
    <cellStyle name="Normalny 3 6 5 2 3" xfId="20617"/>
    <cellStyle name="Normalny 3 6 5 2 4" xfId="20618"/>
    <cellStyle name="Normalny 3 6 5 3" xfId="20619"/>
    <cellStyle name="Normalny 3 6 5 3 2" xfId="20620"/>
    <cellStyle name="Normalny 3 6 5 3 2 2" xfId="20621"/>
    <cellStyle name="Normalny 3 6 5 3 2 3" xfId="20622"/>
    <cellStyle name="Normalny 3 6 5 3 3" xfId="20623"/>
    <cellStyle name="Normalny 3 6 5 3 4" xfId="20624"/>
    <cellStyle name="Normalny 3 6 5 4" xfId="20625"/>
    <cellStyle name="Normalny 3 6 5 4 2" xfId="20626"/>
    <cellStyle name="Normalny 3 6 5 4 2 2" xfId="20627"/>
    <cellStyle name="Normalny 3 6 5 4 2 3" xfId="20628"/>
    <cellStyle name="Normalny 3 6 5 4 3" xfId="20629"/>
    <cellStyle name="Normalny 3 6 5 4 4" xfId="20630"/>
    <cellStyle name="Normalny 3 6 5 5" xfId="20631"/>
    <cellStyle name="Normalny 3 6 5 5 2" xfId="20632"/>
    <cellStyle name="Normalny 3 6 5 5 3" xfId="20633"/>
    <cellStyle name="Normalny 3 6 5 6" xfId="20634"/>
    <cellStyle name="Normalny 3 6 5 7" xfId="20635"/>
    <cellStyle name="Normalny 3 6 6" xfId="20636"/>
    <cellStyle name="Normalny 3 6 6 2" xfId="20637"/>
    <cellStyle name="Normalny 3 6 6 2 2" xfId="20638"/>
    <cellStyle name="Normalny 3 6 6 2 2 2" xfId="20639"/>
    <cellStyle name="Normalny 3 6 6 2 2 3" xfId="20640"/>
    <cellStyle name="Normalny 3 6 6 2 3" xfId="20641"/>
    <cellStyle name="Normalny 3 6 6 2 4" xfId="20642"/>
    <cellStyle name="Normalny 3 6 6 3" xfId="20643"/>
    <cellStyle name="Normalny 3 6 6 3 2" xfId="20644"/>
    <cellStyle name="Normalny 3 6 6 3 3" xfId="20645"/>
    <cellStyle name="Normalny 3 6 6 4" xfId="20646"/>
    <cellStyle name="Normalny 3 6 6 5" xfId="20647"/>
    <cellStyle name="Normalny 3 6 7" xfId="20648"/>
    <cellStyle name="Normalny 3 6 7 2" xfId="20649"/>
    <cellStyle name="Normalny 3 6 7 2 2" xfId="20650"/>
    <cellStyle name="Normalny 3 6 7 2 3" xfId="20651"/>
    <cellStyle name="Normalny 3 6 7 3" xfId="20652"/>
    <cellStyle name="Normalny 3 6 7 4" xfId="20653"/>
    <cellStyle name="Normalny 3 6 8" xfId="20654"/>
    <cellStyle name="Normalny 3 6 8 2" xfId="20655"/>
    <cellStyle name="Normalny 3 6 8 2 2" xfId="20656"/>
    <cellStyle name="Normalny 3 6 8 2 3" xfId="20657"/>
    <cellStyle name="Normalny 3 6 8 3" xfId="20658"/>
    <cellStyle name="Normalny 3 6 8 4" xfId="20659"/>
    <cellStyle name="Normalny 3 6 9" xfId="20660"/>
    <cellStyle name="Normalny 3 6 9 2" xfId="20661"/>
    <cellStyle name="Normalny 3 6 9 2 2" xfId="20662"/>
    <cellStyle name="Normalny 3 6 9 2 3" xfId="20663"/>
    <cellStyle name="Normalny 3 6 9 3" xfId="20664"/>
    <cellStyle name="Normalny 3 6 9 4" xfId="20665"/>
    <cellStyle name="Normalny 3 7" xfId="20666"/>
    <cellStyle name="Normalny 3 7 10" xfId="20667"/>
    <cellStyle name="Normalny 3 7 2" xfId="20668"/>
    <cellStyle name="Normalny 3 7 2 2" xfId="20669"/>
    <cellStyle name="Normalny 3 7 2 2 2" xfId="20670"/>
    <cellStyle name="Normalny 3 7 2 2 2 2" xfId="20671"/>
    <cellStyle name="Normalny 3 7 2 2 2 3" xfId="20672"/>
    <cellStyle name="Normalny 3 7 2 2 3" xfId="20673"/>
    <cellStyle name="Normalny 3 7 2 2 4" xfId="20674"/>
    <cellStyle name="Normalny 3 7 2 3" xfId="20675"/>
    <cellStyle name="Normalny 3 7 2 3 2" xfId="20676"/>
    <cellStyle name="Normalny 3 7 2 3 2 2" xfId="20677"/>
    <cellStyle name="Normalny 3 7 2 3 2 3" xfId="20678"/>
    <cellStyle name="Normalny 3 7 2 3 3" xfId="20679"/>
    <cellStyle name="Normalny 3 7 2 3 4" xfId="20680"/>
    <cellStyle name="Normalny 3 7 2 4" xfId="20681"/>
    <cellStyle name="Normalny 3 7 2 4 2" xfId="20682"/>
    <cellStyle name="Normalny 3 7 2 4 2 2" xfId="20683"/>
    <cellStyle name="Normalny 3 7 2 4 2 3" xfId="20684"/>
    <cellStyle name="Normalny 3 7 2 4 3" xfId="20685"/>
    <cellStyle name="Normalny 3 7 2 4 4" xfId="20686"/>
    <cellStyle name="Normalny 3 7 2 5" xfId="20687"/>
    <cellStyle name="Normalny 3 7 2 5 2" xfId="20688"/>
    <cellStyle name="Normalny 3 7 2 5 3" xfId="20689"/>
    <cellStyle name="Normalny 3 7 2 6" xfId="20690"/>
    <cellStyle name="Normalny 3 7 2 7" xfId="20691"/>
    <cellStyle name="Normalny 3 7 3" xfId="20692"/>
    <cellStyle name="Normalny 3 7 3 2" xfId="20693"/>
    <cellStyle name="Normalny 3 7 3 2 2" xfId="20694"/>
    <cellStyle name="Normalny 3 7 3 2 2 2" xfId="20695"/>
    <cellStyle name="Normalny 3 7 3 2 2 3" xfId="20696"/>
    <cellStyle name="Normalny 3 7 3 2 3" xfId="20697"/>
    <cellStyle name="Normalny 3 7 3 2 4" xfId="20698"/>
    <cellStyle name="Normalny 3 7 3 3" xfId="20699"/>
    <cellStyle name="Normalny 3 7 3 3 2" xfId="20700"/>
    <cellStyle name="Normalny 3 7 3 3 2 2" xfId="20701"/>
    <cellStyle name="Normalny 3 7 3 3 2 3" xfId="20702"/>
    <cellStyle name="Normalny 3 7 3 3 3" xfId="20703"/>
    <cellStyle name="Normalny 3 7 3 3 4" xfId="20704"/>
    <cellStyle name="Normalny 3 7 3 4" xfId="20705"/>
    <cellStyle name="Normalny 3 7 3 4 2" xfId="20706"/>
    <cellStyle name="Normalny 3 7 3 4 2 2" xfId="20707"/>
    <cellStyle name="Normalny 3 7 3 4 2 3" xfId="20708"/>
    <cellStyle name="Normalny 3 7 3 4 3" xfId="20709"/>
    <cellStyle name="Normalny 3 7 3 4 4" xfId="20710"/>
    <cellStyle name="Normalny 3 7 3 5" xfId="20711"/>
    <cellStyle name="Normalny 3 7 3 5 2" xfId="20712"/>
    <cellStyle name="Normalny 3 7 3 5 3" xfId="20713"/>
    <cellStyle name="Normalny 3 7 3 6" xfId="20714"/>
    <cellStyle name="Normalny 3 7 3 7" xfId="20715"/>
    <cellStyle name="Normalny 3 7 4" xfId="20716"/>
    <cellStyle name="Normalny 3 7 4 2" xfId="20717"/>
    <cellStyle name="Normalny 3 7 4 2 2" xfId="20718"/>
    <cellStyle name="Normalny 3 7 4 2 2 2" xfId="20719"/>
    <cellStyle name="Normalny 3 7 4 2 2 3" xfId="20720"/>
    <cellStyle name="Normalny 3 7 4 2 3" xfId="20721"/>
    <cellStyle name="Normalny 3 7 4 2 4" xfId="20722"/>
    <cellStyle name="Normalny 3 7 4 3" xfId="20723"/>
    <cellStyle name="Normalny 3 7 4 3 2" xfId="20724"/>
    <cellStyle name="Normalny 3 7 4 3 3" xfId="20725"/>
    <cellStyle name="Normalny 3 7 4 4" xfId="20726"/>
    <cellStyle name="Normalny 3 7 4 5" xfId="20727"/>
    <cellStyle name="Normalny 3 7 5" xfId="20728"/>
    <cellStyle name="Normalny 3 7 5 2" xfId="20729"/>
    <cellStyle name="Normalny 3 7 5 2 2" xfId="20730"/>
    <cellStyle name="Normalny 3 7 5 2 3" xfId="20731"/>
    <cellStyle name="Normalny 3 7 5 3" xfId="20732"/>
    <cellStyle name="Normalny 3 7 5 4" xfId="20733"/>
    <cellStyle name="Normalny 3 7 6" xfId="20734"/>
    <cellStyle name="Normalny 3 7 6 2" xfId="20735"/>
    <cellStyle name="Normalny 3 7 6 2 2" xfId="20736"/>
    <cellStyle name="Normalny 3 7 6 2 3" xfId="20737"/>
    <cellStyle name="Normalny 3 7 6 3" xfId="20738"/>
    <cellStyle name="Normalny 3 7 6 4" xfId="20739"/>
    <cellStyle name="Normalny 3 7 7" xfId="20740"/>
    <cellStyle name="Normalny 3 7 7 2" xfId="20741"/>
    <cellStyle name="Normalny 3 7 7 2 2" xfId="20742"/>
    <cellStyle name="Normalny 3 7 7 2 3" xfId="20743"/>
    <cellStyle name="Normalny 3 7 7 3" xfId="20744"/>
    <cellStyle name="Normalny 3 7 7 4" xfId="20745"/>
    <cellStyle name="Normalny 3 7 8" xfId="20746"/>
    <cellStyle name="Normalny 3 7 8 2" xfId="20747"/>
    <cellStyle name="Normalny 3 7 8 3" xfId="20748"/>
    <cellStyle name="Normalny 3 7 9" xfId="20749"/>
    <cellStyle name="Normalny 3 8" xfId="20750"/>
    <cellStyle name="Normalny 3 8 2" xfId="20751"/>
    <cellStyle name="Normalny 3 8 2 2" xfId="20752"/>
    <cellStyle name="Normalny 3 8 2 2 2" xfId="20753"/>
    <cellStyle name="Normalny 3 8 2 2 2 2" xfId="20754"/>
    <cellStyle name="Normalny 3 8 2 2 2 3" xfId="20755"/>
    <cellStyle name="Normalny 3 8 2 2 3" xfId="20756"/>
    <cellStyle name="Normalny 3 8 2 2 4" xfId="20757"/>
    <cellStyle name="Normalny 3 8 2 3" xfId="20758"/>
    <cellStyle name="Normalny 3 8 2 3 2" xfId="20759"/>
    <cellStyle name="Normalny 3 8 2 3 2 2" xfId="20760"/>
    <cellStyle name="Normalny 3 8 2 3 2 3" xfId="20761"/>
    <cellStyle name="Normalny 3 8 2 3 3" xfId="20762"/>
    <cellStyle name="Normalny 3 8 2 3 4" xfId="20763"/>
    <cellStyle name="Normalny 3 8 2 4" xfId="20764"/>
    <cellStyle name="Normalny 3 8 2 4 2" xfId="20765"/>
    <cellStyle name="Normalny 3 8 2 4 2 2" xfId="20766"/>
    <cellStyle name="Normalny 3 8 2 4 2 3" xfId="20767"/>
    <cellStyle name="Normalny 3 8 2 4 3" xfId="20768"/>
    <cellStyle name="Normalny 3 8 2 4 4" xfId="20769"/>
    <cellStyle name="Normalny 3 8 2 5" xfId="20770"/>
    <cellStyle name="Normalny 3 8 2 5 2" xfId="20771"/>
    <cellStyle name="Normalny 3 8 2 5 3" xfId="20772"/>
    <cellStyle name="Normalny 3 8 2 6" xfId="20773"/>
    <cellStyle name="Normalny 3 8 2 7" xfId="20774"/>
    <cellStyle name="Normalny 3 8 3" xfId="20775"/>
    <cellStyle name="Normalny 3 8 3 2" xfId="20776"/>
    <cellStyle name="Normalny 3 8 3 2 2" xfId="20777"/>
    <cellStyle name="Normalny 3 8 3 2 3" xfId="20778"/>
    <cellStyle name="Normalny 3 8 3 3" xfId="20779"/>
    <cellStyle name="Normalny 3 8 3 4" xfId="20780"/>
    <cellStyle name="Normalny 3 8 4" xfId="20781"/>
    <cellStyle name="Normalny 3 8 4 2" xfId="20782"/>
    <cellStyle name="Normalny 3 8 4 2 2" xfId="20783"/>
    <cellStyle name="Normalny 3 8 4 2 3" xfId="20784"/>
    <cellStyle name="Normalny 3 8 4 3" xfId="20785"/>
    <cellStyle name="Normalny 3 8 4 4" xfId="20786"/>
    <cellStyle name="Normalny 3 8 5" xfId="20787"/>
    <cellStyle name="Normalny 3 8 5 2" xfId="20788"/>
    <cellStyle name="Normalny 3 8 5 2 2" xfId="20789"/>
    <cellStyle name="Normalny 3 8 5 2 3" xfId="20790"/>
    <cellStyle name="Normalny 3 8 5 3" xfId="20791"/>
    <cellStyle name="Normalny 3 8 5 4" xfId="20792"/>
    <cellStyle name="Normalny 3 8 6" xfId="20793"/>
    <cellStyle name="Normalny 3 8 6 2" xfId="20794"/>
    <cellStyle name="Normalny 3 8 6 3" xfId="20795"/>
    <cellStyle name="Normalny 3 8 7" xfId="20796"/>
    <cellStyle name="Normalny 3 8 8" xfId="20797"/>
    <cellStyle name="Normalny 3 9" xfId="20798"/>
    <cellStyle name="Normalny 30" xfId="22527"/>
    <cellStyle name="Normalny 30 2" xfId="22528"/>
    <cellStyle name="Normalny 30 2 2" xfId="22529"/>
    <cellStyle name="Normalny 30 3" xfId="22530"/>
    <cellStyle name="Normalny 30 3 2" xfId="22531"/>
    <cellStyle name="Normalny 30 4" xfId="22532"/>
    <cellStyle name="Normalny 31" xfId="22533"/>
    <cellStyle name="Normalny 31 2" xfId="22534"/>
    <cellStyle name="Normalny 31 3" xfId="22535"/>
    <cellStyle name="Normalny 31 3 2" xfId="22536"/>
    <cellStyle name="Normalny 31 4" xfId="22537"/>
    <cellStyle name="Normalny 31 5" xfId="22538"/>
    <cellStyle name="Normalny 31 6" xfId="22539"/>
    <cellStyle name="Normalny 31 7" xfId="22540"/>
    <cellStyle name="Normalny 32" xfId="22541"/>
    <cellStyle name="Normalny 32 2" xfId="22542"/>
    <cellStyle name="Normalny 32 2 2" xfId="22543"/>
    <cellStyle name="Normalny 32 3" xfId="22544"/>
    <cellStyle name="Normalny 32 4" xfId="22545"/>
    <cellStyle name="Normalny 33" xfId="22546"/>
    <cellStyle name="Normalny 33 2" xfId="22547"/>
    <cellStyle name="Normalny 33 2 2" xfId="22548"/>
    <cellStyle name="Normalny 33 3" xfId="22549"/>
    <cellStyle name="Normalny 33 4" xfId="22550"/>
    <cellStyle name="Normalny 33 5" xfId="22551"/>
    <cellStyle name="Normalny 33 6" xfId="22552"/>
    <cellStyle name="Normalny 33 7" xfId="22553"/>
    <cellStyle name="Normalny 34" xfId="22554"/>
    <cellStyle name="Normalny 34 2" xfId="22555"/>
    <cellStyle name="Normalny 34 3" xfId="22556"/>
    <cellStyle name="Normalny 35" xfId="22557"/>
    <cellStyle name="Normalny 35 2" xfId="22558"/>
    <cellStyle name="Normalny 36" xfId="22559"/>
    <cellStyle name="Normalny 36 2" xfId="22560"/>
    <cellStyle name="Normalny 36 2 2" xfId="22561"/>
    <cellStyle name="Normalny 36 3" xfId="22562"/>
    <cellStyle name="Normalny 36 4" xfId="22563"/>
    <cellStyle name="Normalny 36 5" xfId="22564"/>
    <cellStyle name="Normalny 36 6" xfId="22565"/>
    <cellStyle name="Normalny 37" xfId="22566"/>
    <cellStyle name="Normalny 37 2" xfId="22567"/>
    <cellStyle name="Normalny 38" xfId="22568"/>
    <cellStyle name="Normalny 38 2" xfId="22569"/>
    <cellStyle name="Normalny 39" xfId="22570"/>
    <cellStyle name="Normalny 39 2" xfId="22571"/>
    <cellStyle name="Normalny 4" xfId="20799"/>
    <cellStyle name="Normalny 4 2" xfId="20800"/>
    <cellStyle name="Normalny 4 2 2" xfId="20801"/>
    <cellStyle name="Normalny 4 2 3" xfId="22572"/>
    <cellStyle name="Normalny 4 3" xfId="20802"/>
    <cellStyle name="Normalny 4 3 2" xfId="22573"/>
    <cellStyle name="Normalny 4 4" xfId="20803"/>
    <cellStyle name="Normalny 4 4 2" xfId="20804"/>
    <cellStyle name="Normalny 4 4 3" xfId="22574"/>
    <cellStyle name="Normalny 4 5" xfId="20805"/>
    <cellStyle name="Normalny 4 5 2" xfId="22575"/>
    <cellStyle name="Normalny 4 6" xfId="20806"/>
    <cellStyle name="Normalny 4 7" xfId="20807"/>
    <cellStyle name="Normalny 40" xfId="22576"/>
    <cellStyle name="Normalny 40 2" xfId="22577"/>
    <cellStyle name="Normalny 41" xfId="22578"/>
    <cellStyle name="Normalny 41 2" xfId="22579"/>
    <cellStyle name="Normalny 42" xfId="22580"/>
    <cellStyle name="Normalny 42 2" xfId="22581"/>
    <cellStyle name="Normalny 43" xfId="22582"/>
    <cellStyle name="Normalny 43 2" xfId="22583"/>
    <cellStyle name="Normalny 44" xfId="22584"/>
    <cellStyle name="Normalny 44 2" xfId="22585"/>
    <cellStyle name="Normalny 45" xfId="22586"/>
    <cellStyle name="Normalny 45 2" xfId="22587"/>
    <cellStyle name="Normalny 46" xfId="22588"/>
    <cellStyle name="Normalny 46 2" xfId="22589"/>
    <cellStyle name="Normalny 47" xfId="22590"/>
    <cellStyle name="Normalny 47 2" xfId="22591"/>
    <cellStyle name="Normalny 47 3" xfId="22592"/>
    <cellStyle name="Normalny 47 3 2" xfId="22593"/>
    <cellStyle name="Normalny 47 4" xfId="22594"/>
    <cellStyle name="Normalny 47 5" xfId="22595"/>
    <cellStyle name="Normalny 47 6" xfId="22596"/>
    <cellStyle name="Normalny 47 7" xfId="22597"/>
    <cellStyle name="Normalny 48" xfId="22598"/>
    <cellStyle name="Normalny 48 2" xfId="22599"/>
    <cellStyle name="Normalny 48 3" xfId="22600"/>
    <cellStyle name="Normalny 48 3 2" xfId="22601"/>
    <cellStyle name="Normalny 48 4" xfId="22602"/>
    <cellStyle name="Normalny 48 5" xfId="22603"/>
    <cellStyle name="Normalny 48 6" xfId="22604"/>
    <cellStyle name="Normalny 48 7" xfId="22605"/>
    <cellStyle name="Normalny 49" xfId="22606"/>
    <cellStyle name="Normalny 5" xfId="20808"/>
    <cellStyle name="Normalny 5 2" xfId="20809"/>
    <cellStyle name="Normalny 5 2 2" xfId="20810"/>
    <cellStyle name="Normalny 5 2 2 2" xfId="22609"/>
    <cellStyle name="Normalny 5 2 3" xfId="22608"/>
    <cellStyle name="Normalny 5 3" xfId="20811"/>
    <cellStyle name="Normalny 5 3 2" xfId="22610"/>
    <cellStyle name="Normalny 5 4" xfId="20812"/>
    <cellStyle name="Normalny 5 4 2" xfId="22611"/>
    <cellStyle name="Normalny 5 5" xfId="20813"/>
    <cellStyle name="Normalny 5 6" xfId="22607"/>
    <cellStyle name="Normalny 50" xfId="22612"/>
    <cellStyle name="Normalny 50 2" xfId="22613"/>
    <cellStyle name="Normalny 51" xfId="22614"/>
    <cellStyle name="Normalny 52" xfId="21875"/>
    <cellStyle name="Normalny 52 2" xfId="22616"/>
    <cellStyle name="Normalny 52 3" xfId="22615"/>
    <cellStyle name="Normalny 53" xfId="22617"/>
    <cellStyle name="Normalny 53 2" xfId="22618"/>
    <cellStyle name="Normalny 54" xfId="22619"/>
    <cellStyle name="Normalny 54 2" xfId="22620"/>
    <cellStyle name="Normalny 55" xfId="22621"/>
    <cellStyle name="Normalny 55 2" xfId="22622"/>
    <cellStyle name="Normalny 56" xfId="22623"/>
    <cellStyle name="Normalny 56 2" xfId="22624"/>
    <cellStyle name="Normalny 56 3" xfId="22625"/>
    <cellStyle name="Normalny 57" xfId="22626"/>
    <cellStyle name="Normalny 57 2" xfId="22627"/>
    <cellStyle name="Normalny 58" xfId="22628"/>
    <cellStyle name="Normalny 58 2" xfId="22629"/>
    <cellStyle name="Normalny 58 3" xfId="22630"/>
    <cellStyle name="Normalny 59" xfId="22631"/>
    <cellStyle name="Normalny 6" xfId="20814"/>
    <cellStyle name="Normalny 6 2" xfId="20815"/>
    <cellStyle name="Normalny 6 2 2" xfId="20816"/>
    <cellStyle name="Normalny 6 2 2 2" xfId="22634"/>
    <cellStyle name="Normalny 6 2 3" xfId="22633"/>
    <cellStyle name="Normalny 6 3" xfId="20817"/>
    <cellStyle name="Normalny 6 4" xfId="20818"/>
    <cellStyle name="Normalny 6 5" xfId="22632"/>
    <cellStyle name="Normalny 60" xfId="22635"/>
    <cellStyle name="Normalny 61" xfId="22636"/>
    <cellStyle name="Normalny 62" xfId="22637"/>
    <cellStyle name="Normalny 63" xfId="22638"/>
    <cellStyle name="Normalny 64" xfId="22639"/>
    <cellStyle name="Normalny 65" xfId="22640"/>
    <cellStyle name="Normalny 66" xfId="22641"/>
    <cellStyle name="Normalny 67" xfId="22642"/>
    <cellStyle name="Normalny 68" xfId="22643"/>
    <cellStyle name="Normalny 68 2" xfId="22644"/>
    <cellStyle name="Normalny 69" xfId="22645"/>
    <cellStyle name="Normalny 7" xfId="20819"/>
    <cellStyle name="Normalny 7 10" xfId="20820"/>
    <cellStyle name="Normalny 7 10 2" xfId="20821"/>
    <cellStyle name="Normalny 7 10 2 2" xfId="20822"/>
    <cellStyle name="Normalny 7 10 2 2 2" xfId="20823"/>
    <cellStyle name="Normalny 7 10 2 2 3" xfId="20824"/>
    <cellStyle name="Normalny 7 10 2 3" xfId="20825"/>
    <cellStyle name="Normalny 7 10 2 4" xfId="20826"/>
    <cellStyle name="Normalny 7 10 3" xfId="20827"/>
    <cellStyle name="Normalny 7 10 3 2" xfId="20828"/>
    <cellStyle name="Normalny 7 10 3 3" xfId="20829"/>
    <cellStyle name="Normalny 7 10 4" xfId="20830"/>
    <cellStyle name="Normalny 7 10 5" xfId="20831"/>
    <cellStyle name="Normalny 7 11" xfId="20832"/>
    <cellStyle name="Normalny 7 11 2" xfId="20833"/>
    <cellStyle name="Normalny 7 11 2 2" xfId="20834"/>
    <cellStyle name="Normalny 7 11 2 3" xfId="20835"/>
    <cellStyle name="Normalny 7 11 3" xfId="20836"/>
    <cellStyle name="Normalny 7 11 4" xfId="20837"/>
    <cellStyle name="Normalny 7 12" xfId="20838"/>
    <cellStyle name="Normalny 7 12 2" xfId="20839"/>
    <cellStyle name="Normalny 7 12 2 2" xfId="20840"/>
    <cellStyle name="Normalny 7 12 2 3" xfId="20841"/>
    <cellStyle name="Normalny 7 12 3" xfId="20842"/>
    <cellStyle name="Normalny 7 12 4" xfId="20843"/>
    <cellStyle name="Normalny 7 13" xfId="20844"/>
    <cellStyle name="Normalny 7 13 2" xfId="20845"/>
    <cellStyle name="Normalny 7 13 2 2" xfId="20846"/>
    <cellStyle name="Normalny 7 13 2 3" xfId="20847"/>
    <cellStyle name="Normalny 7 13 3" xfId="20848"/>
    <cellStyle name="Normalny 7 13 4" xfId="20849"/>
    <cellStyle name="Normalny 7 14" xfId="20850"/>
    <cellStyle name="Normalny 7 14 2" xfId="20851"/>
    <cellStyle name="Normalny 7 14 3" xfId="20852"/>
    <cellStyle name="Normalny 7 15" xfId="20853"/>
    <cellStyle name="Normalny 7 15 2" xfId="20854"/>
    <cellStyle name="Normalny 7 15 3" xfId="20855"/>
    <cellStyle name="Normalny 7 16" xfId="20856"/>
    <cellStyle name="Normalny 7 17" xfId="20857"/>
    <cellStyle name="Normalny 7 18" xfId="20858"/>
    <cellStyle name="Normalny 7 19" xfId="20859"/>
    <cellStyle name="Normalny 7 2" xfId="20860"/>
    <cellStyle name="Normalny 7 2 10" xfId="20861"/>
    <cellStyle name="Normalny 7 2 10 2" xfId="20862"/>
    <cellStyle name="Normalny 7 2 10 2 2" xfId="20863"/>
    <cellStyle name="Normalny 7 2 10 2 3" xfId="20864"/>
    <cellStyle name="Normalny 7 2 10 3" xfId="20865"/>
    <cellStyle name="Normalny 7 2 10 4" xfId="20866"/>
    <cellStyle name="Normalny 7 2 11" xfId="20867"/>
    <cellStyle name="Normalny 7 2 11 2" xfId="20868"/>
    <cellStyle name="Normalny 7 2 11 3" xfId="20869"/>
    <cellStyle name="Normalny 7 2 12" xfId="20870"/>
    <cellStyle name="Normalny 7 2 12 2" xfId="20871"/>
    <cellStyle name="Normalny 7 2 12 3" xfId="20872"/>
    <cellStyle name="Normalny 7 2 13" xfId="20873"/>
    <cellStyle name="Normalny 7 2 14" xfId="20874"/>
    <cellStyle name="Normalny 7 2 15" xfId="20875"/>
    <cellStyle name="Normalny 7 2 16" xfId="22647"/>
    <cellStyle name="Normalny 7 2 2" xfId="20876"/>
    <cellStyle name="Normalny 7 2 2 10" xfId="20877"/>
    <cellStyle name="Normalny 7 2 2 11" xfId="20878"/>
    <cellStyle name="Normalny 7 2 2 12" xfId="22648"/>
    <cellStyle name="Normalny 7 2 2 2" xfId="20879"/>
    <cellStyle name="Normalny 7 2 2 2 2" xfId="20880"/>
    <cellStyle name="Normalny 7 2 2 2 2 2" xfId="20881"/>
    <cellStyle name="Normalny 7 2 2 2 2 2 2" xfId="20882"/>
    <cellStyle name="Normalny 7 2 2 2 2 2 2 2" xfId="20883"/>
    <cellStyle name="Normalny 7 2 2 2 2 2 2 3" xfId="20884"/>
    <cellStyle name="Normalny 7 2 2 2 2 2 3" xfId="20885"/>
    <cellStyle name="Normalny 7 2 2 2 2 2 4" xfId="20886"/>
    <cellStyle name="Normalny 7 2 2 2 2 3" xfId="20887"/>
    <cellStyle name="Normalny 7 2 2 2 2 3 2" xfId="20888"/>
    <cellStyle name="Normalny 7 2 2 2 2 3 2 2" xfId="20889"/>
    <cellStyle name="Normalny 7 2 2 2 2 3 2 3" xfId="20890"/>
    <cellStyle name="Normalny 7 2 2 2 2 3 3" xfId="20891"/>
    <cellStyle name="Normalny 7 2 2 2 2 3 4" xfId="20892"/>
    <cellStyle name="Normalny 7 2 2 2 2 4" xfId="20893"/>
    <cellStyle name="Normalny 7 2 2 2 2 4 2" xfId="20894"/>
    <cellStyle name="Normalny 7 2 2 2 2 4 2 2" xfId="20895"/>
    <cellStyle name="Normalny 7 2 2 2 2 4 2 3" xfId="20896"/>
    <cellStyle name="Normalny 7 2 2 2 2 4 3" xfId="20897"/>
    <cellStyle name="Normalny 7 2 2 2 2 4 4" xfId="20898"/>
    <cellStyle name="Normalny 7 2 2 2 2 5" xfId="20899"/>
    <cellStyle name="Normalny 7 2 2 2 2 5 2" xfId="20900"/>
    <cellStyle name="Normalny 7 2 2 2 2 5 3" xfId="20901"/>
    <cellStyle name="Normalny 7 2 2 2 2 6" xfId="20902"/>
    <cellStyle name="Normalny 7 2 2 2 2 7" xfId="20903"/>
    <cellStyle name="Normalny 7 2 2 2 3" xfId="20904"/>
    <cellStyle name="Normalny 7 2 2 2 3 2" xfId="20905"/>
    <cellStyle name="Normalny 7 2 2 2 3 2 2" xfId="20906"/>
    <cellStyle name="Normalny 7 2 2 2 3 2 2 2" xfId="20907"/>
    <cellStyle name="Normalny 7 2 2 2 3 2 2 3" xfId="20908"/>
    <cellStyle name="Normalny 7 2 2 2 3 2 3" xfId="20909"/>
    <cellStyle name="Normalny 7 2 2 2 3 2 4" xfId="20910"/>
    <cellStyle name="Normalny 7 2 2 2 3 3" xfId="20911"/>
    <cellStyle name="Normalny 7 2 2 2 3 3 2" xfId="20912"/>
    <cellStyle name="Normalny 7 2 2 2 3 3 2 2" xfId="20913"/>
    <cellStyle name="Normalny 7 2 2 2 3 3 2 3" xfId="20914"/>
    <cellStyle name="Normalny 7 2 2 2 3 3 3" xfId="20915"/>
    <cellStyle name="Normalny 7 2 2 2 3 3 4" xfId="20916"/>
    <cellStyle name="Normalny 7 2 2 2 3 4" xfId="20917"/>
    <cellStyle name="Normalny 7 2 2 2 3 4 2" xfId="20918"/>
    <cellStyle name="Normalny 7 2 2 2 3 4 2 2" xfId="20919"/>
    <cellStyle name="Normalny 7 2 2 2 3 4 2 3" xfId="20920"/>
    <cellStyle name="Normalny 7 2 2 2 3 4 3" xfId="20921"/>
    <cellStyle name="Normalny 7 2 2 2 3 4 4" xfId="20922"/>
    <cellStyle name="Normalny 7 2 2 2 3 5" xfId="20923"/>
    <cellStyle name="Normalny 7 2 2 2 3 5 2" xfId="20924"/>
    <cellStyle name="Normalny 7 2 2 2 3 5 3" xfId="20925"/>
    <cellStyle name="Normalny 7 2 2 2 3 6" xfId="20926"/>
    <cellStyle name="Normalny 7 2 2 2 3 7" xfId="20927"/>
    <cellStyle name="Normalny 7 2 2 2 4" xfId="20928"/>
    <cellStyle name="Normalny 7 2 2 2 4 2" xfId="20929"/>
    <cellStyle name="Normalny 7 2 2 2 4 2 2" xfId="20930"/>
    <cellStyle name="Normalny 7 2 2 2 4 2 3" xfId="20931"/>
    <cellStyle name="Normalny 7 2 2 2 4 3" xfId="20932"/>
    <cellStyle name="Normalny 7 2 2 2 4 4" xfId="20933"/>
    <cellStyle name="Normalny 7 2 2 2 5" xfId="20934"/>
    <cellStyle name="Normalny 7 2 2 2 5 2" xfId="20935"/>
    <cellStyle name="Normalny 7 2 2 2 5 2 2" xfId="20936"/>
    <cellStyle name="Normalny 7 2 2 2 5 2 3" xfId="20937"/>
    <cellStyle name="Normalny 7 2 2 2 5 3" xfId="20938"/>
    <cellStyle name="Normalny 7 2 2 2 5 4" xfId="20939"/>
    <cellStyle name="Normalny 7 2 2 2 6" xfId="20940"/>
    <cellStyle name="Normalny 7 2 2 2 6 2" xfId="20941"/>
    <cellStyle name="Normalny 7 2 2 2 6 2 2" xfId="20942"/>
    <cellStyle name="Normalny 7 2 2 2 6 2 3" xfId="20943"/>
    <cellStyle name="Normalny 7 2 2 2 6 3" xfId="20944"/>
    <cellStyle name="Normalny 7 2 2 2 6 4" xfId="20945"/>
    <cellStyle name="Normalny 7 2 2 2 7" xfId="20946"/>
    <cellStyle name="Normalny 7 2 2 2 7 2" xfId="20947"/>
    <cellStyle name="Normalny 7 2 2 2 7 3" xfId="20948"/>
    <cellStyle name="Normalny 7 2 2 2 8" xfId="20949"/>
    <cellStyle name="Normalny 7 2 2 2 9" xfId="20950"/>
    <cellStyle name="Normalny 7 2 2 3" xfId="20951"/>
    <cellStyle name="Normalny 7 2 2 3 2" xfId="20952"/>
    <cellStyle name="Normalny 7 2 2 3 2 2" xfId="20953"/>
    <cellStyle name="Normalny 7 2 2 3 2 2 2" xfId="20954"/>
    <cellStyle name="Normalny 7 2 2 3 2 2 3" xfId="20955"/>
    <cellStyle name="Normalny 7 2 2 3 2 3" xfId="20956"/>
    <cellStyle name="Normalny 7 2 2 3 2 4" xfId="20957"/>
    <cellStyle name="Normalny 7 2 2 3 3" xfId="20958"/>
    <cellStyle name="Normalny 7 2 2 3 3 2" xfId="20959"/>
    <cellStyle name="Normalny 7 2 2 3 3 2 2" xfId="20960"/>
    <cellStyle name="Normalny 7 2 2 3 3 2 3" xfId="20961"/>
    <cellStyle name="Normalny 7 2 2 3 3 3" xfId="20962"/>
    <cellStyle name="Normalny 7 2 2 3 3 4" xfId="20963"/>
    <cellStyle name="Normalny 7 2 2 3 4" xfId="20964"/>
    <cellStyle name="Normalny 7 2 2 3 4 2" xfId="20965"/>
    <cellStyle name="Normalny 7 2 2 3 4 2 2" xfId="20966"/>
    <cellStyle name="Normalny 7 2 2 3 4 2 3" xfId="20967"/>
    <cellStyle name="Normalny 7 2 2 3 4 3" xfId="20968"/>
    <cellStyle name="Normalny 7 2 2 3 4 4" xfId="20969"/>
    <cellStyle name="Normalny 7 2 2 3 5" xfId="20970"/>
    <cellStyle name="Normalny 7 2 2 3 5 2" xfId="20971"/>
    <cellStyle name="Normalny 7 2 2 3 5 3" xfId="20972"/>
    <cellStyle name="Normalny 7 2 2 3 6" xfId="20973"/>
    <cellStyle name="Normalny 7 2 2 3 7" xfId="20974"/>
    <cellStyle name="Normalny 7 2 2 4" xfId="20975"/>
    <cellStyle name="Normalny 7 2 2 4 2" xfId="20976"/>
    <cellStyle name="Normalny 7 2 2 4 2 2" xfId="20977"/>
    <cellStyle name="Normalny 7 2 2 4 2 2 2" xfId="20978"/>
    <cellStyle name="Normalny 7 2 2 4 2 2 3" xfId="20979"/>
    <cellStyle name="Normalny 7 2 2 4 2 3" xfId="20980"/>
    <cellStyle name="Normalny 7 2 2 4 2 4" xfId="20981"/>
    <cellStyle name="Normalny 7 2 2 4 3" xfId="20982"/>
    <cellStyle name="Normalny 7 2 2 4 3 2" xfId="20983"/>
    <cellStyle name="Normalny 7 2 2 4 3 2 2" xfId="20984"/>
    <cellStyle name="Normalny 7 2 2 4 3 2 3" xfId="20985"/>
    <cellStyle name="Normalny 7 2 2 4 3 3" xfId="20986"/>
    <cellStyle name="Normalny 7 2 2 4 3 4" xfId="20987"/>
    <cellStyle name="Normalny 7 2 2 4 4" xfId="20988"/>
    <cellStyle name="Normalny 7 2 2 4 4 2" xfId="20989"/>
    <cellStyle name="Normalny 7 2 2 4 4 2 2" xfId="20990"/>
    <cellStyle name="Normalny 7 2 2 4 4 2 3" xfId="20991"/>
    <cellStyle name="Normalny 7 2 2 4 4 3" xfId="20992"/>
    <cellStyle name="Normalny 7 2 2 4 4 4" xfId="20993"/>
    <cellStyle name="Normalny 7 2 2 4 5" xfId="20994"/>
    <cellStyle name="Normalny 7 2 2 4 5 2" xfId="20995"/>
    <cellStyle name="Normalny 7 2 2 4 5 3" xfId="20996"/>
    <cellStyle name="Normalny 7 2 2 4 6" xfId="20997"/>
    <cellStyle name="Normalny 7 2 2 4 7" xfId="20998"/>
    <cellStyle name="Normalny 7 2 2 5" xfId="20999"/>
    <cellStyle name="Normalny 7 2 2 5 2" xfId="21000"/>
    <cellStyle name="Normalny 7 2 2 5 2 2" xfId="21001"/>
    <cellStyle name="Normalny 7 2 2 5 2 2 2" xfId="21002"/>
    <cellStyle name="Normalny 7 2 2 5 2 2 3" xfId="21003"/>
    <cellStyle name="Normalny 7 2 2 5 2 3" xfId="21004"/>
    <cellStyle name="Normalny 7 2 2 5 2 4" xfId="21005"/>
    <cellStyle name="Normalny 7 2 2 5 3" xfId="21006"/>
    <cellStyle name="Normalny 7 2 2 5 3 2" xfId="21007"/>
    <cellStyle name="Normalny 7 2 2 5 3 3" xfId="21008"/>
    <cellStyle name="Normalny 7 2 2 5 4" xfId="21009"/>
    <cellStyle name="Normalny 7 2 2 5 5" xfId="21010"/>
    <cellStyle name="Normalny 7 2 2 6" xfId="21011"/>
    <cellStyle name="Normalny 7 2 2 6 2" xfId="21012"/>
    <cellStyle name="Normalny 7 2 2 6 2 2" xfId="21013"/>
    <cellStyle name="Normalny 7 2 2 6 2 3" xfId="21014"/>
    <cellStyle name="Normalny 7 2 2 6 3" xfId="21015"/>
    <cellStyle name="Normalny 7 2 2 6 4" xfId="21016"/>
    <cellStyle name="Normalny 7 2 2 7" xfId="21017"/>
    <cellStyle name="Normalny 7 2 2 7 2" xfId="21018"/>
    <cellStyle name="Normalny 7 2 2 7 2 2" xfId="21019"/>
    <cellStyle name="Normalny 7 2 2 7 2 3" xfId="21020"/>
    <cellStyle name="Normalny 7 2 2 7 3" xfId="21021"/>
    <cellStyle name="Normalny 7 2 2 7 4" xfId="21022"/>
    <cellStyle name="Normalny 7 2 2 8" xfId="21023"/>
    <cellStyle name="Normalny 7 2 2 8 2" xfId="21024"/>
    <cellStyle name="Normalny 7 2 2 8 2 2" xfId="21025"/>
    <cellStyle name="Normalny 7 2 2 8 2 3" xfId="21026"/>
    <cellStyle name="Normalny 7 2 2 8 3" xfId="21027"/>
    <cellStyle name="Normalny 7 2 2 8 4" xfId="21028"/>
    <cellStyle name="Normalny 7 2 2 9" xfId="21029"/>
    <cellStyle name="Normalny 7 2 2 9 2" xfId="21030"/>
    <cellStyle name="Normalny 7 2 2 9 3" xfId="21031"/>
    <cellStyle name="Normalny 7 2 3" xfId="21032"/>
    <cellStyle name="Normalny 7 2 3 10" xfId="21033"/>
    <cellStyle name="Normalny 7 2 3 2" xfId="21034"/>
    <cellStyle name="Normalny 7 2 3 2 2" xfId="21035"/>
    <cellStyle name="Normalny 7 2 3 2 2 2" xfId="21036"/>
    <cellStyle name="Normalny 7 2 3 2 2 2 2" xfId="21037"/>
    <cellStyle name="Normalny 7 2 3 2 2 2 3" xfId="21038"/>
    <cellStyle name="Normalny 7 2 3 2 2 3" xfId="21039"/>
    <cellStyle name="Normalny 7 2 3 2 2 4" xfId="21040"/>
    <cellStyle name="Normalny 7 2 3 2 3" xfId="21041"/>
    <cellStyle name="Normalny 7 2 3 2 3 2" xfId="21042"/>
    <cellStyle name="Normalny 7 2 3 2 3 2 2" xfId="21043"/>
    <cellStyle name="Normalny 7 2 3 2 3 2 3" xfId="21044"/>
    <cellStyle name="Normalny 7 2 3 2 3 3" xfId="21045"/>
    <cellStyle name="Normalny 7 2 3 2 3 4" xfId="21046"/>
    <cellStyle name="Normalny 7 2 3 2 4" xfId="21047"/>
    <cellStyle name="Normalny 7 2 3 2 4 2" xfId="21048"/>
    <cellStyle name="Normalny 7 2 3 2 4 2 2" xfId="21049"/>
    <cellStyle name="Normalny 7 2 3 2 4 2 3" xfId="21050"/>
    <cellStyle name="Normalny 7 2 3 2 4 3" xfId="21051"/>
    <cellStyle name="Normalny 7 2 3 2 4 4" xfId="21052"/>
    <cellStyle name="Normalny 7 2 3 2 5" xfId="21053"/>
    <cellStyle name="Normalny 7 2 3 2 5 2" xfId="21054"/>
    <cellStyle name="Normalny 7 2 3 2 5 3" xfId="21055"/>
    <cellStyle name="Normalny 7 2 3 2 6" xfId="21056"/>
    <cellStyle name="Normalny 7 2 3 2 7" xfId="21057"/>
    <cellStyle name="Normalny 7 2 3 3" xfId="21058"/>
    <cellStyle name="Normalny 7 2 3 3 2" xfId="21059"/>
    <cellStyle name="Normalny 7 2 3 3 2 2" xfId="21060"/>
    <cellStyle name="Normalny 7 2 3 3 2 2 2" xfId="21061"/>
    <cellStyle name="Normalny 7 2 3 3 2 2 3" xfId="21062"/>
    <cellStyle name="Normalny 7 2 3 3 2 3" xfId="21063"/>
    <cellStyle name="Normalny 7 2 3 3 2 4" xfId="21064"/>
    <cellStyle name="Normalny 7 2 3 3 3" xfId="21065"/>
    <cellStyle name="Normalny 7 2 3 3 3 2" xfId="21066"/>
    <cellStyle name="Normalny 7 2 3 3 3 2 2" xfId="21067"/>
    <cellStyle name="Normalny 7 2 3 3 3 2 3" xfId="21068"/>
    <cellStyle name="Normalny 7 2 3 3 3 3" xfId="21069"/>
    <cellStyle name="Normalny 7 2 3 3 3 4" xfId="21070"/>
    <cellStyle name="Normalny 7 2 3 3 4" xfId="21071"/>
    <cellStyle name="Normalny 7 2 3 3 4 2" xfId="21072"/>
    <cellStyle name="Normalny 7 2 3 3 4 2 2" xfId="21073"/>
    <cellStyle name="Normalny 7 2 3 3 4 2 3" xfId="21074"/>
    <cellStyle name="Normalny 7 2 3 3 4 3" xfId="21075"/>
    <cellStyle name="Normalny 7 2 3 3 4 4" xfId="21076"/>
    <cellStyle name="Normalny 7 2 3 3 5" xfId="21077"/>
    <cellStyle name="Normalny 7 2 3 3 5 2" xfId="21078"/>
    <cellStyle name="Normalny 7 2 3 3 5 3" xfId="21079"/>
    <cellStyle name="Normalny 7 2 3 3 6" xfId="21080"/>
    <cellStyle name="Normalny 7 2 3 3 7" xfId="21081"/>
    <cellStyle name="Normalny 7 2 3 4" xfId="21082"/>
    <cellStyle name="Normalny 7 2 3 4 2" xfId="21083"/>
    <cellStyle name="Normalny 7 2 3 4 2 2" xfId="21084"/>
    <cellStyle name="Normalny 7 2 3 4 2 2 2" xfId="21085"/>
    <cellStyle name="Normalny 7 2 3 4 2 2 3" xfId="21086"/>
    <cellStyle name="Normalny 7 2 3 4 2 3" xfId="21087"/>
    <cellStyle name="Normalny 7 2 3 4 2 4" xfId="21088"/>
    <cellStyle name="Normalny 7 2 3 4 3" xfId="21089"/>
    <cellStyle name="Normalny 7 2 3 4 3 2" xfId="21090"/>
    <cellStyle name="Normalny 7 2 3 4 3 3" xfId="21091"/>
    <cellStyle name="Normalny 7 2 3 4 4" xfId="21092"/>
    <cellStyle name="Normalny 7 2 3 4 5" xfId="21093"/>
    <cellStyle name="Normalny 7 2 3 5" xfId="21094"/>
    <cellStyle name="Normalny 7 2 3 5 2" xfId="21095"/>
    <cellStyle name="Normalny 7 2 3 5 2 2" xfId="21096"/>
    <cellStyle name="Normalny 7 2 3 5 2 3" xfId="21097"/>
    <cellStyle name="Normalny 7 2 3 5 3" xfId="21098"/>
    <cellStyle name="Normalny 7 2 3 5 4" xfId="21099"/>
    <cellStyle name="Normalny 7 2 3 6" xfId="21100"/>
    <cellStyle name="Normalny 7 2 3 6 2" xfId="21101"/>
    <cellStyle name="Normalny 7 2 3 6 2 2" xfId="21102"/>
    <cellStyle name="Normalny 7 2 3 6 2 3" xfId="21103"/>
    <cellStyle name="Normalny 7 2 3 6 3" xfId="21104"/>
    <cellStyle name="Normalny 7 2 3 6 4" xfId="21105"/>
    <cellStyle name="Normalny 7 2 3 7" xfId="21106"/>
    <cellStyle name="Normalny 7 2 3 7 2" xfId="21107"/>
    <cellStyle name="Normalny 7 2 3 7 2 2" xfId="21108"/>
    <cellStyle name="Normalny 7 2 3 7 2 3" xfId="21109"/>
    <cellStyle name="Normalny 7 2 3 7 3" xfId="21110"/>
    <cellStyle name="Normalny 7 2 3 7 4" xfId="21111"/>
    <cellStyle name="Normalny 7 2 3 8" xfId="21112"/>
    <cellStyle name="Normalny 7 2 3 8 2" xfId="21113"/>
    <cellStyle name="Normalny 7 2 3 8 3" xfId="21114"/>
    <cellStyle name="Normalny 7 2 3 9" xfId="21115"/>
    <cellStyle name="Normalny 7 2 4" xfId="21116"/>
    <cellStyle name="Normalny 7 2 4 2" xfId="21117"/>
    <cellStyle name="Normalny 7 2 4 2 2" xfId="21118"/>
    <cellStyle name="Normalny 7 2 4 2 2 2" xfId="21119"/>
    <cellStyle name="Normalny 7 2 4 2 2 2 2" xfId="21120"/>
    <cellStyle name="Normalny 7 2 4 2 2 2 3" xfId="21121"/>
    <cellStyle name="Normalny 7 2 4 2 2 3" xfId="21122"/>
    <cellStyle name="Normalny 7 2 4 2 2 4" xfId="21123"/>
    <cellStyle name="Normalny 7 2 4 2 3" xfId="21124"/>
    <cellStyle name="Normalny 7 2 4 2 3 2" xfId="21125"/>
    <cellStyle name="Normalny 7 2 4 2 3 2 2" xfId="21126"/>
    <cellStyle name="Normalny 7 2 4 2 3 2 3" xfId="21127"/>
    <cellStyle name="Normalny 7 2 4 2 3 3" xfId="21128"/>
    <cellStyle name="Normalny 7 2 4 2 3 4" xfId="21129"/>
    <cellStyle name="Normalny 7 2 4 2 4" xfId="21130"/>
    <cellStyle name="Normalny 7 2 4 2 4 2" xfId="21131"/>
    <cellStyle name="Normalny 7 2 4 2 4 2 2" xfId="21132"/>
    <cellStyle name="Normalny 7 2 4 2 4 2 3" xfId="21133"/>
    <cellStyle name="Normalny 7 2 4 2 4 3" xfId="21134"/>
    <cellStyle name="Normalny 7 2 4 2 4 4" xfId="21135"/>
    <cellStyle name="Normalny 7 2 4 2 5" xfId="21136"/>
    <cellStyle name="Normalny 7 2 4 2 5 2" xfId="21137"/>
    <cellStyle name="Normalny 7 2 4 2 5 3" xfId="21138"/>
    <cellStyle name="Normalny 7 2 4 2 6" xfId="21139"/>
    <cellStyle name="Normalny 7 2 4 2 7" xfId="21140"/>
    <cellStyle name="Normalny 7 2 4 3" xfId="21141"/>
    <cellStyle name="Normalny 7 2 4 3 2" xfId="21142"/>
    <cellStyle name="Normalny 7 2 4 3 2 2" xfId="21143"/>
    <cellStyle name="Normalny 7 2 4 3 2 2 2" xfId="21144"/>
    <cellStyle name="Normalny 7 2 4 3 2 2 3" xfId="21145"/>
    <cellStyle name="Normalny 7 2 4 3 2 3" xfId="21146"/>
    <cellStyle name="Normalny 7 2 4 3 2 4" xfId="21147"/>
    <cellStyle name="Normalny 7 2 4 3 3" xfId="21148"/>
    <cellStyle name="Normalny 7 2 4 3 3 2" xfId="21149"/>
    <cellStyle name="Normalny 7 2 4 3 3 2 2" xfId="21150"/>
    <cellStyle name="Normalny 7 2 4 3 3 2 3" xfId="21151"/>
    <cellStyle name="Normalny 7 2 4 3 3 3" xfId="21152"/>
    <cellStyle name="Normalny 7 2 4 3 3 4" xfId="21153"/>
    <cellStyle name="Normalny 7 2 4 3 4" xfId="21154"/>
    <cellStyle name="Normalny 7 2 4 3 4 2" xfId="21155"/>
    <cellStyle name="Normalny 7 2 4 3 4 2 2" xfId="21156"/>
    <cellStyle name="Normalny 7 2 4 3 4 2 3" xfId="21157"/>
    <cellStyle name="Normalny 7 2 4 3 4 3" xfId="21158"/>
    <cellStyle name="Normalny 7 2 4 3 4 4" xfId="21159"/>
    <cellStyle name="Normalny 7 2 4 3 5" xfId="21160"/>
    <cellStyle name="Normalny 7 2 4 3 5 2" xfId="21161"/>
    <cellStyle name="Normalny 7 2 4 3 5 3" xfId="21162"/>
    <cellStyle name="Normalny 7 2 4 3 6" xfId="21163"/>
    <cellStyle name="Normalny 7 2 4 3 7" xfId="21164"/>
    <cellStyle name="Normalny 7 2 4 4" xfId="21165"/>
    <cellStyle name="Normalny 7 2 4 4 2" xfId="21166"/>
    <cellStyle name="Normalny 7 2 4 4 2 2" xfId="21167"/>
    <cellStyle name="Normalny 7 2 4 4 2 3" xfId="21168"/>
    <cellStyle name="Normalny 7 2 4 4 3" xfId="21169"/>
    <cellStyle name="Normalny 7 2 4 4 4" xfId="21170"/>
    <cellStyle name="Normalny 7 2 4 5" xfId="21171"/>
    <cellStyle name="Normalny 7 2 4 5 2" xfId="21172"/>
    <cellStyle name="Normalny 7 2 4 5 2 2" xfId="21173"/>
    <cellStyle name="Normalny 7 2 4 5 2 3" xfId="21174"/>
    <cellStyle name="Normalny 7 2 4 5 3" xfId="21175"/>
    <cellStyle name="Normalny 7 2 4 5 4" xfId="21176"/>
    <cellStyle name="Normalny 7 2 4 6" xfId="21177"/>
    <cellStyle name="Normalny 7 2 4 6 2" xfId="21178"/>
    <cellStyle name="Normalny 7 2 4 6 2 2" xfId="21179"/>
    <cellStyle name="Normalny 7 2 4 6 2 3" xfId="21180"/>
    <cellStyle name="Normalny 7 2 4 6 3" xfId="21181"/>
    <cellStyle name="Normalny 7 2 4 6 4" xfId="21182"/>
    <cellStyle name="Normalny 7 2 4 7" xfId="21183"/>
    <cellStyle name="Normalny 7 2 4 7 2" xfId="21184"/>
    <cellStyle name="Normalny 7 2 4 7 3" xfId="21185"/>
    <cellStyle name="Normalny 7 2 4 8" xfId="21186"/>
    <cellStyle name="Normalny 7 2 4 9" xfId="21187"/>
    <cellStyle name="Normalny 7 2 5" xfId="21188"/>
    <cellStyle name="Normalny 7 2 5 2" xfId="21189"/>
    <cellStyle name="Normalny 7 2 5 2 2" xfId="21190"/>
    <cellStyle name="Normalny 7 2 5 2 2 2" xfId="21191"/>
    <cellStyle name="Normalny 7 2 5 2 2 3" xfId="21192"/>
    <cellStyle name="Normalny 7 2 5 2 3" xfId="21193"/>
    <cellStyle name="Normalny 7 2 5 2 4" xfId="21194"/>
    <cellStyle name="Normalny 7 2 5 3" xfId="21195"/>
    <cellStyle name="Normalny 7 2 5 3 2" xfId="21196"/>
    <cellStyle name="Normalny 7 2 5 3 2 2" xfId="21197"/>
    <cellStyle name="Normalny 7 2 5 3 2 3" xfId="21198"/>
    <cellStyle name="Normalny 7 2 5 3 3" xfId="21199"/>
    <cellStyle name="Normalny 7 2 5 3 4" xfId="21200"/>
    <cellStyle name="Normalny 7 2 5 4" xfId="21201"/>
    <cellStyle name="Normalny 7 2 5 4 2" xfId="21202"/>
    <cellStyle name="Normalny 7 2 5 4 2 2" xfId="21203"/>
    <cellStyle name="Normalny 7 2 5 4 2 3" xfId="21204"/>
    <cellStyle name="Normalny 7 2 5 4 3" xfId="21205"/>
    <cellStyle name="Normalny 7 2 5 4 4" xfId="21206"/>
    <cellStyle name="Normalny 7 2 5 5" xfId="21207"/>
    <cellStyle name="Normalny 7 2 5 5 2" xfId="21208"/>
    <cellStyle name="Normalny 7 2 5 5 3" xfId="21209"/>
    <cellStyle name="Normalny 7 2 5 6" xfId="21210"/>
    <cellStyle name="Normalny 7 2 5 7" xfId="21211"/>
    <cellStyle name="Normalny 7 2 6" xfId="21212"/>
    <cellStyle name="Normalny 7 2 6 2" xfId="21213"/>
    <cellStyle name="Normalny 7 2 6 2 2" xfId="21214"/>
    <cellStyle name="Normalny 7 2 6 2 2 2" xfId="21215"/>
    <cellStyle name="Normalny 7 2 6 2 2 3" xfId="21216"/>
    <cellStyle name="Normalny 7 2 6 2 3" xfId="21217"/>
    <cellStyle name="Normalny 7 2 6 2 4" xfId="21218"/>
    <cellStyle name="Normalny 7 2 6 3" xfId="21219"/>
    <cellStyle name="Normalny 7 2 6 3 2" xfId="21220"/>
    <cellStyle name="Normalny 7 2 6 3 2 2" xfId="21221"/>
    <cellStyle name="Normalny 7 2 6 3 2 3" xfId="21222"/>
    <cellStyle name="Normalny 7 2 6 3 3" xfId="21223"/>
    <cellStyle name="Normalny 7 2 6 3 4" xfId="21224"/>
    <cellStyle name="Normalny 7 2 6 4" xfId="21225"/>
    <cellStyle name="Normalny 7 2 6 4 2" xfId="21226"/>
    <cellStyle name="Normalny 7 2 6 4 2 2" xfId="21227"/>
    <cellStyle name="Normalny 7 2 6 4 2 3" xfId="21228"/>
    <cellStyle name="Normalny 7 2 6 4 3" xfId="21229"/>
    <cellStyle name="Normalny 7 2 6 4 4" xfId="21230"/>
    <cellStyle name="Normalny 7 2 6 5" xfId="21231"/>
    <cellStyle name="Normalny 7 2 6 5 2" xfId="21232"/>
    <cellStyle name="Normalny 7 2 6 5 3" xfId="21233"/>
    <cellStyle name="Normalny 7 2 6 6" xfId="21234"/>
    <cellStyle name="Normalny 7 2 6 7" xfId="21235"/>
    <cellStyle name="Normalny 7 2 7" xfId="21236"/>
    <cellStyle name="Normalny 7 2 7 2" xfId="21237"/>
    <cellStyle name="Normalny 7 2 7 2 2" xfId="21238"/>
    <cellStyle name="Normalny 7 2 7 2 2 2" xfId="21239"/>
    <cellStyle name="Normalny 7 2 7 2 2 3" xfId="21240"/>
    <cellStyle name="Normalny 7 2 7 2 3" xfId="21241"/>
    <cellStyle name="Normalny 7 2 7 2 4" xfId="21242"/>
    <cellStyle name="Normalny 7 2 7 3" xfId="21243"/>
    <cellStyle name="Normalny 7 2 7 3 2" xfId="21244"/>
    <cellStyle name="Normalny 7 2 7 3 3" xfId="21245"/>
    <cellStyle name="Normalny 7 2 7 4" xfId="21246"/>
    <cellStyle name="Normalny 7 2 7 5" xfId="21247"/>
    <cellStyle name="Normalny 7 2 8" xfId="21248"/>
    <cellStyle name="Normalny 7 2 8 2" xfId="21249"/>
    <cellStyle name="Normalny 7 2 8 2 2" xfId="21250"/>
    <cellStyle name="Normalny 7 2 8 2 3" xfId="21251"/>
    <cellStyle name="Normalny 7 2 8 3" xfId="21252"/>
    <cellStyle name="Normalny 7 2 8 4" xfId="21253"/>
    <cellStyle name="Normalny 7 2 9" xfId="21254"/>
    <cellStyle name="Normalny 7 2 9 2" xfId="21255"/>
    <cellStyle name="Normalny 7 2 9 2 2" xfId="21256"/>
    <cellStyle name="Normalny 7 2 9 2 3" xfId="21257"/>
    <cellStyle name="Normalny 7 2 9 3" xfId="21258"/>
    <cellStyle name="Normalny 7 2 9 4" xfId="21259"/>
    <cellStyle name="Normalny 7 20" xfId="21260"/>
    <cellStyle name="Normalny 7 21" xfId="21261"/>
    <cellStyle name="Normalny 7 22" xfId="22646"/>
    <cellStyle name="Normalny 7 3" xfId="21262"/>
    <cellStyle name="Normalny 7 3 10" xfId="21263"/>
    <cellStyle name="Normalny 7 3 11" xfId="21264"/>
    <cellStyle name="Normalny 7 3 12" xfId="22649"/>
    <cellStyle name="Normalny 7 3 2" xfId="21265"/>
    <cellStyle name="Normalny 7 3 2 10" xfId="21266"/>
    <cellStyle name="Normalny 7 3 2 11" xfId="22650"/>
    <cellStyle name="Normalny 7 3 2 2" xfId="21267"/>
    <cellStyle name="Normalny 7 3 2 2 2" xfId="21268"/>
    <cellStyle name="Normalny 7 3 2 2 2 2" xfId="21269"/>
    <cellStyle name="Normalny 7 3 2 2 2 2 2" xfId="21270"/>
    <cellStyle name="Normalny 7 3 2 2 2 2 3" xfId="21271"/>
    <cellStyle name="Normalny 7 3 2 2 2 3" xfId="21272"/>
    <cellStyle name="Normalny 7 3 2 2 2 4" xfId="21273"/>
    <cellStyle name="Normalny 7 3 2 2 3" xfId="21274"/>
    <cellStyle name="Normalny 7 3 2 2 3 2" xfId="21275"/>
    <cellStyle name="Normalny 7 3 2 2 3 2 2" xfId="21276"/>
    <cellStyle name="Normalny 7 3 2 2 3 2 3" xfId="21277"/>
    <cellStyle name="Normalny 7 3 2 2 3 3" xfId="21278"/>
    <cellStyle name="Normalny 7 3 2 2 3 4" xfId="21279"/>
    <cellStyle name="Normalny 7 3 2 2 4" xfId="21280"/>
    <cellStyle name="Normalny 7 3 2 2 4 2" xfId="21281"/>
    <cellStyle name="Normalny 7 3 2 2 4 2 2" xfId="21282"/>
    <cellStyle name="Normalny 7 3 2 2 4 2 3" xfId="21283"/>
    <cellStyle name="Normalny 7 3 2 2 4 3" xfId="21284"/>
    <cellStyle name="Normalny 7 3 2 2 4 4" xfId="21285"/>
    <cellStyle name="Normalny 7 3 2 2 5" xfId="21286"/>
    <cellStyle name="Normalny 7 3 2 2 5 2" xfId="21287"/>
    <cellStyle name="Normalny 7 3 2 2 5 3" xfId="21288"/>
    <cellStyle name="Normalny 7 3 2 2 6" xfId="21289"/>
    <cellStyle name="Normalny 7 3 2 2 7" xfId="21290"/>
    <cellStyle name="Normalny 7 3 2 3" xfId="21291"/>
    <cellStyle name="Normalny 7 3 2 3 2" xfId="21292"/>
    <cellStyle name="Normalny 7 3 2 3 2 2" xfId="21293"/>
    <cellStyle name="Normalny 7 3 2 3 2 2 2" xfId="21294"/>
    <cellStyle name="Normalny 7 3 2 3 2 2 3" xfId="21295"/>
    <cellStyle name="Normalny 7 3 2 3 2 3" xfId="21296"/>
    <cellStyle name="Normalny 7 3 2 3 2 4" xfId="21297"/>
    <cellStyle name="Normalny 7 3 2 3 3" xfId="21298"/>
    <cellStyle name="Normalny 7 3 2 3 3 2" xfId="21299"/>
    <cellStyle name="Normalny 7 3 2 3 3 2 2" xfId="21300"/>
    <cellStyle name="Normalny 7 3 2 3 3 2 3" xfId="21301"/>
    <cellStyle name="Normalny 7 3 2 3 3 3" xfId="21302"/>
    <cellStyle name="Normalny 7 3 2 3 3 4" xfId="21303"/>
    <cellStyle name="Normalny 7 3 2 3 4" xfId="21304"/>
    <cellStyle name="Normalny 7 3 2 3 4 2" xfId="21305"/>
    <cellStyle name="Normalny 7 3 2 3 4 2 2" xfId="21306"/>
    <cellStyle name="Normalny 7 3 2 3 4 2 3" xfId="21307"/>
    <cellStyle name="Normalny 7 3 2 3 4 3" xfId="21308"/>
    <cellStyle name="Normalny 7 3 2 3 4 4" xfId="21309"/>
    <cellStyle name="Normalny 7 3 2 3 5" xfId="21310"/>
    <cellStyle name="Normalny 7 3 2 3 5 2" xfId="21311"/>
    <cellStyle name="Normalny 7 3 2 3 5 3" xfId="21312"/>
    <cellStyle name="Normalny 7 3 2 3 6" xfId="21313"/>
    <cellStyle name="Normalny 7 3 2 3 7" xfId="21314"/>
    <cellStyle name="Normalny 7 3 2 4" xfId="21315"/>
    <cellStyle name="Normalny 7 3 2 4 2" xfId="21316"/>
    <cellStyle name="Normalny 7 3 2 4 2 2" xfId="21317"/>
    <cellStyle name="Normalny 7 3 2 4 2 2 2" xfId="21318"/>
    <cellStyle name="Normalny 7 3 2 4 2 2 3" xfId="21319"/>
    <cellStyle name="Normalny 7 3 2 4 2 3" xfId="21320"/>
    <cellStyle name="Normalny 7 3 2 4 2 4" xfId="21321"/>
    <cellStyle name="Normalny 7 3 2 4 3" xfId="21322"/>
    <cellStyle name="Normalny 7 3 2 4 3 2" xfId="21323"/>
    <cellStyle name="Normalny 7 3 2 4 3 3" xfId="21324"/>
    <cellStyle name="Normalny 7 3 2 4 4" xfId="21325"/>
    <cellStyle name="Normalny 7 3 2 4 5" xfId="21326"/>
    <cellStyle name="Normalny 7 3 2 5" xfId="21327"/>
    <cellStyle name="Normalny 7 3 2 5 2" xfId="21328"/>
    <cellStyle name="Normalny 7 3 2 5 2 2" xfId="21329"/>
    <cellStyle name="Normalny 7 3 2 5 2 3" xfId="21330"/>
    <cellStyle name="Normalny 7 3 2 5 3" xfId="21331"/>
    <cellStyle name="Normalny 7 3 2 5 4" xfId="21332"/>
    <cellStyle name="Normalny 7 3 2 6" xfId="21333"/>
    <cellStyle name="Normalny 7 3 2 6 2" xfId="21334"/>
    <cellStyle name="Normalny 7 3 2 6 2 2" xfId="21335"/>
    <cellStyle name="Normalny 7 3 2 6 2 3" xfId="21336"/>
    <cellStyle name="Normalny 7 3 2 6 3" xfId="21337"/>
    <cellStyle name="Normalny 7 3 2 6 4" xfId="21338"/>
    <cellStyle name="Normalny 7 3 2 7" xfId="21339"/>
    <cellStyle name="Normalny 7 3 2 7 2" xfId="21340"/>
    <cellStyle name="Normalny 7 3 2 7 2 2" xfId="21341"/>
    <cellStyle name="Normalny 7 3 2 7 2 3" xfId="21342"/>
    <cellStyle name="Normalny 7 3 2 7 3" xfId="21343"/>
    <cellStyle name="Normalny 7 3 2 7 4" xfId="21344"/>
    <cellStyle name="Normalny 7 3 2 8" xfId="21345"/>
    <cellStyle name="Normalny 7 3 2 8 2" xfId="21346"/>
    <cellStyle name="Normalny 7 3 2 8 3" xfId="21347"/>
    <cellStyle name="Normalny 7 3 2 9" xfId="21348"/>
    <cellStyle name="Normalny 7 3 3" xfId="21349"/>
    <cellStyle name="Normalny 7 3 3 2" xfId="21350"/>
    <cellStyle name="Normalny 7 3 3 2 2" xfId="21351"/>
    <cellStyle name="Normalny 7 3 3 2 2 2" xfId="21352"/>
    <cellStyle name="Normalny 7 3 3 2 2 3" xfId="21353"/>
    <cellStyle name="Normalny 7 3 3 2 3" xfId="21354"/>
    <cellStyle name="Normalny 7 3 3 2 4" xfId="21355"/>
    <cellStyle name="Normalny 7 3 3 3" xfId="21356"/>
    <cellStyle name="Normalny 7 3 3 3 2" xfId="21357"/>
    <cellStyle name="Normalny 7 3 3 3 2 2" xfId="21358"/>
    <cellStyle name="Normalny 7 3 3 3 2 3" xfId="21359"/>
    <cellStyle name="Normalny 7 3 3 3 3" xfId="21360"/>
    <cellStyle name="Normalny 7 3 3 3 4" xfId="21361"/>
    <cellStyle name="Normalny 7 3 3 4" xfId="21362"/>
    <cellStyle name="Normalny 7 3 3 4 2" xfId="21363"/>
    <cellStyle name="Normalny 7 3 3 4 2 2" xfId="21364"/>
    <cellStyle name="Normalny 7 3 3 4 2 3" xfId="21365"/>
    <cellStyle name="Normalny 7 3 3 4 3" xfId="21366"/>
    <cellStyle name="Normalny 7 3 3 4 4" xfId="21367"/>
    <cellStyle name="Normalny 7 3 3 5" xfId="21368"/>
    <cellStyle name="Normalny 7 3 3 5 2" xfId="21369"/>
    <cellStyle name="Normalny 7 3 3 5 3" xfId="21370"/>
    <cellStyle name="Normalny 7 3 3 6" xfId="21371"/>
    <cellStyle name="Normalny 7 3 3 7" xfId="21372"/>
    <cellStyle name="Normalny 7 3 4" xfId="21373"/>
    <cellStyle name="Normalny 7 3 4 2" xfId="21374"/>
    <cellStyle name="Normalny 7 3 4 2 2" xfId="21375"/>
    <cellStyle name="Normalny 7 3 4 2 2 2" xfId="21376"/>
    <cellStyle name="Normalny 7 3 4 2 2 3" xfId="21377"/>
    <cellStyle name="Normalny 7 3 4 2 3" xfId="21378"/>
    <cellStyle name="Normalny 7 3 4 2 4" xfId="21379"/>
    <cellStyle name="Normalny 7 3 4 3" xfId="21380"/>
    <cellStyle name="Normalny 7 3 4 3 2" xfId="21381"/>
    <cellStyle name="Normalny 7 3 4 3 2 2" xfId="21382"/>
    <cellStyle name="Normalny 7 3 4 3 2 3" xfId="21383"/>
    <cellStyle name="Normalny 7 3 4 3 3" xfId="21384"/>
    <cellStyle name="Normalny 7 3 4 3 4" xfId="21385"/>
    <cellStyle name="Normalny 7 3 4 4" xfId="21386"/>
    <cellStyle name="Normalny 7 3 4 4 2" xfId="21387"/>
    <cellStyle name="Normalny 7 3 4 4 2 2" xfId="21388"/>
    <cellStyle name="Normalny 7 3 4 4 2 3" xfId="21389"/>
    <cellStyle name="Normalny 7 3 4 4 3" xfId="21390"/>
    <cellStyle name="Normalny 7 3 4 4 4" xfId="21391"/>
    <cellStyle name="Normalny 7 3 4 5" xfId="21392"/>
    <cellStyle name="Normalny 7 3 4 5 2" xfId="21393"/>
    <cellStyle name="Normalny 7 3 4 5 3" xfId="21394"/>
    <cellStyle name="Normalny 7 3 4 6" xfId="21395"/>
    <cellStyle name="Normalny 7 3 4 7" xfId="21396"/>
    <cellStyle name="Normalny 7 3 5" xfId="21397"/>
    <cellStyle name="Normalny 7 3 5 2" xfId="21398"/>
    <cellStyle name="Normalny 7 3 5 2 2" xfId="21399"/>
    <cellStyle name="Normalny 7 3 5 2 2 2" xfId="21400"/>
    <cellStyle name="Normalny 7 3 5 2 2 3" xfId="21401"/>
    <cellStyle name="Normalny 7 3 5 2 3" xfId="21402"/>
    <cellStyle name="Normalny 7 3 5 2 4" xfId="21403"/>
    <cellStyle name="Normalny 7 3 5 3" xfId="21404"/>
    <cellStyle name="Normalny 7 3 5 3 2" xfId="21405"/>
    <cellStyle name="Normalny 7 3 5 3 3" xfId="21406"/>
    <cellStyle name="Normalny 7 3 5 4" xfId="21407"/>
    <cellStyle name="Normalny 7 3 5 5" xfId="21408"/>
    <cellStyle name="Normalny 7 3 6" xfId="21409"/>
    <cellStyle name="Normalny 7 3 6 2" xfId="21410"/>
    <cellStyle name="Normalny 7 3 6 2 2" xfId="21411"/>
    <cellStyle name="Normalny 7 3 6 2 3" xfId="21412"/>
    <cellStyle name="Normalny 7 3 6 3" xfId="21413"/>
    <cellStyle name="Normalny 7 3 6 4" xfId="21414"/>
    <cellStyle name="Normalny 7 3 7" xfId="21415"/>
    <cellStyle name="Normalny 7 3 7 2" xfId="21416"/>
    <cellStyle name="Normalny 7 3 7 2 2" xfId="21417"/>
    <cellStyle name="Normalny 7 3 7 2 3" xfId="21418"/>
    <cellStyle name="Normalny 7 3 7 3" xfId="21419"/>
    <cellStyle name="Normalny 7 3 7 4" xfId="21420"/>
    <cellStyle name="Normalny 7 3 8" xfId="21421"/>
    <cellStyle name="Normalny 7 3 8 2" xfId="21422"/>
    <cellStyle name="Normalny 7 3 8 2 2" xfId="21423"/>
    <cellStyle name="Normalny 7 3 8 2 3" xfId="21424"/>
    <cellStyle name="Normalny 7 3 8 3" xfId="21425"/>
    <cellStyle name="Normalny 7 3 8 4" xfId="21426"/>
    <cellStyle name="Normalny 7 3 9" xfId="21427"/>
    <cellStyle name="Normalny 7 3 9 2" xfId="21428"/>
    <cellStyle name="Normalny 7 3 9 3" xfId="21429"/>
    <cellStyle name="Normalny 7 4" xfId="21430"/>
    <cellStyle name="Normalny 7 4 10" xfId="21431"/>
    <cellStyle name="Normalny 7 4 11" xfId="22651"/>
    <cellStyle name="Normalny 7 4 2" xfId="21432"/>
    <cellStyle name="Normalny 7 4 2 2" xfId="21433"/>
    <cellStyle name="Normalny 7 4 2 2 2" xfId="21434"/>
    <cellStyle name="Normalny 7 4 2 2 2 2" xfId="21435"/>
    <cellStyle name="Normalny 7 4 2 2 2 3" xfId="21436"/>
    <cellStyle name="Normalny 7 4 2 2 3" xfId="21437"/>
    <cellStyle name="Normalny 7 4 2 2 4" xfId="21438"/>
    <cellStyle name="Normalny 7 4 2 3" xfId="21439"/>
    <cellStyle name="Normalny 7 4 2 3 2" xfId="21440"/>
    <cellStyle name="Normalny 7 4 2 3 2 2" xfId="21441"/>
    <cellStyle name="Normalny 7 4 2 3 2 3" xfId="21442"/>
    <cellStyle name="Normalny 7 4 2 3 3" xfId="21443"/>
    <cellStyle name="Normalny 7 4 2 3 4" xfId="21444"/>
    <cellStyle name="Normalny 7 4 2 4" xfId="21445"/>
    <cellStyle name="Normalny 7 4 2 4 2" xfId="21446"/>
    <cellStyle name="Normalny 7 4 2 4 2 2" xfId="21447"/>
    <cellStyle name="Normalny 7 4 2 4 2 3" xfId="21448"/>
    <cellStyle name="Normalny 7 4 2 4 3" xfId="21449"/>
    <cellStyle name="Normalny 7 4 2 4 4" xfId="21450"/>
    <cellStyle name="Normalny 7 4 2 5" xfId="21451"/>
    <cellStyle name="Normalny 7 4 2 5 2" xfId="21452"/>
    <cellStyle name="Normalny 7 4 2 5 3" xfId="21453"/>
    <cellStyle name="Normalny 7 4 2 6" xfId="21454"/>
    <cellStyle name="Normalny 7 4 2 7" xfId="21455"/>
    <cellStyle name="Normalny 7 4 3" xfId="21456"/>
    <cellStyle name="Normalny 7 4 3 2" xfId="21457"/>
    <cellStyle name="Normalny 7 4 3 2 2" xfId="21458"/>
    <cellStyle name="Normalny 7 4 3 2 2 2" xfId="21459"/>
    <cellStyle name="Normalny 7 4 3 2 2 3" xfId="21460"/>
    <cellStyle name="Normalny 7 4 3 2 3" xfId="21461"/>
    <cellStyle name="Normalny 7 4 3 2 4" xfId="21462"/>
    <cellStyle name="Normalny 7 4 3 3" xfId="21463"/>
    <cellStyle name="Normalny 7 4 3 3 2" xfId="21464"/>
    <cellStyle name="Normalny 7 4 3 3 2 2" xfId="21465"/>
    <cellStyle name="Normalny 7 4 3 3 2 3" xfId="21466"/>
    <cellStyle name="Normalny 7 4 3 3 3" xfId="21467"/>
    <cellStyle name="Normalny 7 4 3 3 4" xfId="21468"/>
    <cellStyle name="Normalny 7 4 3 4" xfId="21469"/>
    <cellStyle name="Normalny 7 4 3 4 2" xfId="21470"/>
    <cellStyle name="Normalny 7 4 3 4 2 2" xfId="21471"/>
    <cellStyle name="Normalny 7 4 3 4 2 3" xfId="21472"/>
    <cellStyle name="Normalny 7 4 3 4 3" xfId="21473"/>
    <cellStyle name="Normalny 7 4 3 4 4" xfId="21474"/>
    <cellStyle name="Normalny 7 4 3 5" xfId="21475"/>
    <cellStyle name="Normalny 7 4 3 5 2" xfId="21476"/>
    <cellStyle name="Normalny 7 4 3 5 3" xfId="21477"/>
    <cellStyle name="Normalny 7 4 3 6" xfId="21478"/>
    <cellStyle name="Normalny 7 4 3 7" xfId="21479"/>
    <cellStyle name="Normalny 7 4 4" xfId="21480"/>
    <cellStyle name="Normalny 7 4 4 2" xfId="21481"/>
    <cellStyle name="Normalny 7 4 4 2 2" xfId="21482"/>
    <cellStyle name="Normalny 7 4 4 2 2 2" xfId="21483"/>
    <cellStyle name="Normalny 7 4 4 2 2 3" xfId="21484"/>
    <cellStyle name="Normalny 7 4 4 2 3" xfId="21485"/>
    <cellStyle name="Normalny 7 4 4 2 4" xfId="21486"/>
    <cellStyle name="Normalny 7 4 4 3" xfId="21487"/>
    <cellStyle name="Normalny 7 4 4 3 2" xfId="21488"/>
    <cellStyle name="Normalny 7 4 4 3 3" xfId="21489"/>
    <cellStyle name="Normalny 7 4 4 4" xfId="21490"/>
    <cellStyle name="Normalny 7 4 4 5" xfId="21491"/>
    <cellStyle name="Normalny 7 4 5" xfId="21492"/>
    <cellStyle name="Normalny 7 4 5 2" xfId="21493"/>
    <cellStyle name="Normalny 7 4 5 2 2" xfId="21494"/>
    <cellStyle name="Normalny 7 4 5 2 3" xfId="21495"/>
    <cellStyle name="Normalny 7 4 5 3" xfId="21496"/>
    <cellStyle name="Normalny 7 4 5 4" xfId="21497"/>
    <cellStyle name="Normalny 7 4 6" xfId="21498"/>
    <cellStyle name="Normalny 7 4 6 2" xfId="21499"/>
    <cellStyle name="Normalny 7 4 6 2 2" xfId="21500"/>
    <cellStyle name="Normalny 7 4 6 2 3" xfId="21501"/>
    <cellStyle name="Normalny 7 4 6 3" xfId="21502"/>
    <cellStyle name="Normalny 7 4 6 4" xfId="21503"/>
    <cellStyle name="Normalny 7 4 7" xfId="21504"/>
    <cellStyle name="Normalny 7 4 7 2" xfId="21505"/>
    <cellStyle name="Normalny 7 4 7 2 2" xfId="21506"/>
    <cellStyle name="Normalny 7 4 7 2 3" xfId="21507"/>
    <cellStyle name="Normalny 7 4 7 3" xfId="21508"/>
    <cellStyle name="Normalny 7 4 7 4" xfId="21509"/>
    <cellStyle name="Normalny 7 4 8" xfId="21510"/>
    <cellStyle name="Normalny 7 4 8 2" xfId="21511"/>
    <cellStyle name="Normalny 7 4 8 3" xfId="21512"/>
    <cellStyle name="Normalny 7 4 9" xfId="21513"/>
    <cellStyle name="Normalny 7 5" xfId="21514"/>
    <cellStyle name="Normalny 7 5 2" xfId="21515"/>
    <cellStyle name="Normalny 7 5 2 2" xfId="21516"/>
    <cellStyle name="Normalny 7 5 2 2 2" xfId="21517"/>
    <cellStyle name="Normalny 7 5 2 2 2 2" xfId="21518"/>
    <cellStyle name="Normalny 7 5 2 2 2 3" xfId="21519"/>
    <cellStyle name="Normalny 7 5 2 2 3" xfId="21520"/>
    <cellStyle name="Normalny 7 5 2 2 4" xfId="21521"/>
    <cellStyle name="Normalny 7 5 2 3" xfId="21522"/>
    <cellStyle name="Normalny 7 5 2 3 2" xfId="21523"/>
    <cellStyle name="Normalny 7 5 2 3 2 2" xfId="21524"/>
    <cellStyle name="Normalny 7 5 2 3 2 3" xfId="21525"/>
    <cellStyle name="Normalny 7 5 2 3 3" xfId="21526"/>
    <cellStyle name="Normalny 7 5 2 3 4" xfId="21527"/>
    <cellStyle name="Normalny 7 5 2 4" xfId="21528"/>
    <cellStyle name="Normalny 7 5 2 4 2" xfId="21529"/>
    <cellStyle name="Normalny 7 5 2 4 2 2" xfId="21530"/>
    <cellStyle name="Normalny 7 5 2 4 2 3" xfId="21531"/>
    <cellStyle name="Normalny 7 5 2 4 3" xfId="21532"/>
    <cellStyle name="Normalny 7 5 2 4 4" xfId="21533"/>
    <cellStyle name="Normalny 7 5 2 5" xfId="21534"/>
    <cellStyle name="Normalny 7 5 2 5 2" xfId="21535"/>
    <cellStyle name="Normalny 7 5 2 5 3" xfId="21536"/>
    <cellStyle name="Normalny 7 5 2 6" xfId="21537"/>
    <cellStyle name="Normalny 7 5 2 7" xfId="21538"/>
    <cellStyle name="Normalny 7 5 3" xfId="21539"/>
    <cellStyle name="Normalny 7 5 3 2" xfId="21540"/>
    <cellStyle name="Normalny 7 5 3 2 2" xfId="21541"/>
    <cellStyle name="Normalny 7 5 3 2 2 2" xfId="21542"/>
    <cellStyle name="Normalny 7 5 3 2 2 3" xfId="21543"/>
    <cellStyle name="Normalny 7 5 3 2 3" xfId="21544"/>
    <cellStyle name="Normalny 7 5 3 2 4" xfId="21545"/>
    <cellStyle name="Normalny 7 5 3 3" xfId="21546"/>
    <cellStyle name="Normalny 7 5 3 3 2" xfId="21547"/>
    <cellStyle name="Normalny 7 5 3 3 2 2" xfId="21548"/>
    <cellStyle name="Normalny 7 5 3 3 2 3" xfId="21549"/>
    <cellStyle name="Normalny 7 5 3 3 3" xfId="21550"/>
    <cellStyle name="Normalny 7 5 3 3 4" xfId="21551"/>
    <cellStyle name="Normalny 7 5 3 4" xfId="21552"/>
    <cellStyle name="Normalny 7 5 3 4 2" xfId="21553"/>
    <cellStyle name="Normalny 7 5 3 4 2 2" xfId="21554"/>
    <cellStyle name="Normalny 7 5 3 4 2 3" xfId="21555"/>
    <cellStyle name="Normalny 7 5 3 4 3" xfId="21556"/>
    <cellStyle name="Normalny 7 5 3 4 4" xfId="21557"/>
    <cellStyle name="Normalny 7 5 3 5" xfId="21558"/>
    <cellStyle name="Normalny 7 5 3 5 2" xfId="21559"/>
    <cellStyle name="Normalny 7 5 3 5 3" xfId="21560"/>
    <cellStyle name="Normalny 7 5 3 6" xfId="21561"/>
    <cellStyle name="Normalny 7 5 3 7" xfId="21562"/>
    <cellStyle name="Normalny 7 5 4" xfId="21563"/>
    <cellStyle name="Normalny 7 5 4 2" xfId="21564"/>
    <cellStyle name="Normalny 7 5 4 2 2" xfId="21565"/>
    <cellStyle name="Normalny 7 5 4 2 3" xfId="21566"/>
    <cellStyle name="Normalny 7 5 4 3" xfId="21567"/>
    <cellStyle name="Normalny 7 5 4 4" xfId="21568"/>
    <cellStyle name="Normalny 7 5 5" xfId="21569"/>
    <cellStyle name="Normalny 7 5 5 2" xfId="21570"/>
    <cellStyle name="Normalny 7 5 5 2 2" xfId="21571"/>
    <cellStyle name="Normalny 7 5 5 2 3" xfId="21572"/>
    <cellStyle name="Normalny 7 5 5 3" xfId="21573"/>
    <cellStyle name="Normalny 7 5 5 4" xfId="21574"/>
    <cellStyle name="Normalny 7 5 6" xfId="21575"/>
    <cellStyle name="Normalny 7 5 6 2" xfId="21576"/>
    <cellStyle name="Normalny 7 5 6 2 2" xfId="21577"/>
    <cellStyle name="Normalny 7 5 6 2 3" xfId="21578"/>
    <cellStyle name="Normalny 7 5 6 3" xfId="21579"/>
    <cellStyle name="Normalny 7 5 6 4" xfId="21580"/>
    <cellStyle name="Normalny 7 5 7" xfId="21581"/>
    <cellStyle name="Normalny 7 5 7 2" xfId="21582"/>
    <cellStyle name="Normalny 7 5 7 3" xfId="21583"/>
    <cellStyle name="Normalny 7 5 8" xfId="21584"/>
    <cellStyle name="Normalny 7 5 9" xfId="21585"/>
    <cellStyle name="Normalny 7 6" xfId="21586"/>
    <cellStyle name="Normalny 7 6 2" xfId="21587"/>
    <cellStyle name="Normalny 7 6 2 2" xfId="21588"/>
    <cellStyle name="Normalny 7 6 2 2 2" xfId="21589"/>
    <cellStyle name="Normalny 7 6 2 2 2 2" xfId="21590"/>
    <cellStyle name="Normalny 7 6 2 2 2 3" xfId="21591"/>
    <cellStyle name="Normalny 7 6 2 2 3" xfId="21592"/>
    <cellStyle name="Normalny 7 6 2 2 4" xfId="21593"/>
    <cellStyle name="Normalny 7 6 2 3" xfId="21594"/>
    <cellStyle name="Normalny 7 6 2 3 2" xfId="21595"/>
    <cellStyle name="Normalny 7 6 2 3 2 2" xfId="21596"/>
    <cellStyle name="Normalny 7 6 2 3 2 3" xfId="21597"/>
    <cellStyle name="Normalny 7 6 2 3 3" xfId="21598"/>
    <cellStyle name="Normalny 7 6 2 3 4" xfId="21599"/>
    <cellStyle name="Normalny 7 6 2 4" xfId="21600"/>
    <cellStyle name="Normalny 7 6 2 4 2" xfId="21601"/>
    <cellStyle name="Normalny 7 6 2 4 2 2" xfId="21602"/>
    <cellStyle name="Normalny 7 6 2 4 2 3" xfId="21603"/>
    <cellStyle name="Normalny 7 6 2 4 3" xfId="21604"/>
    <cellStyle name="Normalny 7 6 2 4 4" xfId="21605"/>
    <cellStyle name="Normalny 7 6 2 5" xfId="21606"/>
    <cellStyle name="Normalny 7 6 2 5 2" xfId="21607"/>
    <cellStyle name="Normalny 7 6 2 5 3" xfId="21608"/>
    <cellStyle name="Normalny 7 6 2 6" xfId="21609"/>
    <cellStyle name="Normalny 7 6 2 7" xfId="21610"/>
    <cellStyle name="Normalny 7 6 3" xfId="21611"/>
    <cellStyle name="Normalny 7 6 3 2" xfId="21612"/>
    <cellStyle name="Normalny 7 6 3 2 2" xfId="21613"/>
    <cellStyle name="Normalny 7 6 3 2 2 2" xfId="21614"/>
    <cellStyle name="Normalny 7 6 3 2 2 3" xfId="21615"/>
    <cellStyle name="Normalny 7 6 3 2 3" xfId="21616"/>
    <cellStyle name="Normalny 7 6 3 2 4" xfId="21617"/>
    <cellStyle name="Normalny 7 6 3 3" xfId="21618"/>
    <cellStyle name="Normalny 7 6 3 3 2" xfId="21619"/>
    <cellStyle name="Normalny 7 6 3 3 2 2" xfId="21620"/>
    <cellStyle name="Normalny 7 6 3 3 2 3" xfId="21621"/>
    <cellStyle name="Normalny 7 6 3 3 3" xfId="21622"/>
    <cellStyle name="Normalny 7 6 3 3 4" xfId="21623"/>
    <cellStyle name="Normalny 7 6 3 4" xfId="21624"/>
    <cellStyle name="Normalny 7 6 3 4 2" xfId="21625"/>
    <cellStyle name="Normalny 7 6 3 4 2 2" xfId="21626"/>
    <cellStyle name="Normalny 7 6 3 4 2 3" xfId="21627"/>
    <cellStyle name="Normalny 7 6 3 4 3" xfId="21628"/>
    <cellStyle name="Normalny 7 6 3 4 4" xfId="21629"/>
    <cellStyle name="Normalny 7 6 3 5" xfId="21630"/>
    <cellStyle name="Normalny 7 6 3 5 2" xfId="21631"/>
    <cellStyle name="Normalny 7 6 3 5 3" xfId="21632"/>
    <cellStyle name="Normalny 7 6 3 6" xfId="21633"/>
    <cellStyle name="Normalny 7 6 3 7" xfId="21634"/>
    <cellStyle name="Normalny 7 6 4" xfId="21635"/>
    <cellStyle name="Normalny 7 6 4 2" xfId="21636"/>
    <cellStyle name="Normalny 7 6 4 2 2" xfId="21637"/>
    <cellStyle name="Normalny 7 6 4 2 3" xfId="21638"/>
    <cellStyle name="Normalny 7 6 4 3" xfId="21639"/>
    <cellStyle name="Normalny 7 6 4 4" xfId="21640"/>
    <cellStyle name="Normalny 7 6 5" xfId="21641"/>
    <cellStyle name="Normalny 7 6 5 2" xfId="21642"/>
    <cellStyle name="Normalny 7 6 5 2 2" xfId="21643"/>
    <cellStyle name="Normalny 7 6 5 2 3" xfId="21644"/>
    <cellStyle name="Normalny 7 6 5 3" xfId="21645"/>
    <cellStyle name="Normalny 7 6 5 4" xfId="21646"/>
    <cellStyle name="Normalny 7 6 6" xfId="21647"/>
    <cellStyle name="Normalny 7 6 6 2" xfId="21648"/>
    <cellStyle name="Normalny 7 6 6 2 2" xfId="21649"/>
    <cellStyle name="Normalny 7 6 6 2 3" xfId="21650"/>
    <cellStyle name="Normalny 7 6 6 3" xfId="21651"/>
    <cellStyle name="Normalny 7 6 6 4" xfId="21652"/>
    <cellStyle name="Normalny 7 6 7" xfId="21653"/>
    <cellStyle name="Normalny 7 6 7 2" xfId="21654"/>
    <cellStyle name="Normalny 7 6 7 3" xfId="21655"/>
    <cellStyle name="Normalny 7 6 8" xfId="21656"/>
    <cellStyle name="Normalny 7 6 9" xfId="21657"/>
    <cellStyle name="Normalny 7 7" xfId="21658"/>
    <cellStyle name="Normalny 7 7 2" xfId="21659"/>
    <cellStyle name="Normalny 7 7 2 2" xfId="21660"/>
    <cellStyle name="Normalny 7 7 2 2 2" xfId="21661"/>
    <cellStyle name="Normalny 7 7 2 2 2 2" xfId="21662"/>
    <cellStyle name="Normalny 7 7 2 2 2 3" xfId="21663"/>
    <cellStyle name="Normalny 7 7 2 2 3" xfId="21664"/>
    <cellStyle name="Normalny 7 7 2 2 4" xfId="21665"/>
    <cellStyle name="Normalny 7 7 2 3" xfId="21666"/>
    <cellStyle name="Normalny 7 7 2 3 2" xfId="21667"/>
    <cellStyle name="Normalny 7 7 2 3 2 2" xfId="21668"/>
    <cellStyle name="Normalny 7 7 2 3 2 3" xfId="21669"/>
    <cellStyle name="Normalny 7 7 2 3 3" xfId="21670"/>
    <cellStyle name="Normalny 7 7 2 3 4" xfId="21671"/>
    <cellStyle name="Normalny 7 7 2 4" xfId="21672"/>
    <cellStyle name="Normalny 7 7 2 4 2" xfId="21673"/>
    <cellStyle name="Normalny 7 7 2 4 2 2" xfId="21674"/>
    <cellStyle name="Normalny 7 7 2 4 2 3" xfId="21675"/>
    <cellStyle name="Normalny 7 7 2 4 3" xfId="21676"/>
    <cellStyle name="Normalny 7 7 2 4 4" xfId="21677"/>
    <cellStyle name="Normalny 7 7 2 5" xfId="21678"/>
    <cellStyle name="Normalny 7 7 2 5 2" xfId="21679"/>
    <cellStyle name="Normalny 7 7 2 5 3" xfId="21680"/>
    <cellStyle name="Normalny 7 7 2 6" xfId="21681"/>
    <cellStyle name="Normalny 7 7 2 7" xfId="21682"/>
    <cellStyle name="Normalny 7 7 3" xfId="21683"/>
    <cellStyle name="Normalny 7 7 3 2" xfId="21684"/>
    <cellStyle name="Normalny 7 7 3 2 2" xfId="21685"/>
    <cellStyle name="Normalny 7 7 3 2 3" xfId="21686"/>
    <cellStyle name="Normalny 7 7 3 3" xfId="21687"/>
    <cellStyle name="Normalny 7 7 3 4" xfId="21688"/>
    <cellStyle name="Normalny 7 7 4" xfId="21689"/>
    <cellStyle name="Normalny 7 7 4 2" xfId="21690"/>
    <cellStyle name="Normalny 7 7 4 2 2" xfId="21691"/>
    <cellStyle name="Normalny 7 7 4 2 3" xfId="21692"/>
    <cellStyle name="Normalny 7 7 4 3" xfId="21693"/>
    <cellStyle name="Normalny 7 7 4 4" xfId="21694"/>
    <cellStyle name="Normalny 7 7 5" xfId="21695"/>
    <cellStyle name="Normalny 7 7 5 2" xfId="21696"/>
    <cellStyle name="Normalny 7 7 5 2 2" xfId="21697"/>
    <cellStyle name="Normalny 7 7 5 2 3" xfId="21698"/>
    <cellStyle name="Normalny 7 7 5 3" xfId="21699"/>
    <cellStyle name="Normalny 7 7 5 4" xfId="21700"/>
    <cellStyle name="Normalny 7 7 6" xfId="21701"/>
    <cellStyle name="Normalny 7 7 6 2" xfId="21702"/>
    <cellStyle name="Normalny 7 7 6 3" xfId="21703"/>
    <cellStyle name="Normalny 7 7 7" xfId="21704"/>
    <cellStyle name="Normalny 7 7 8" xfId="21705"/>
    <cellStyle name="Normalny 7 8" xfId="21706"/>
    <cellStyle name="Normalny 7 8 2" xfId="21707"/>
    <cellStyle name="Normalny 7 8 2 2" xfId="21708"/>
    <cellStyle name="Normalny 7 8 2 2 2" xfId="21709"/>
    <cellStyle name="Normalny 7 8 2 2 2 2" xfId="21710"/>
    <cellStyle name="Normalny 7 8 2 2 2 3" xfId="21711"/>
    <cellStyle name="Normalny 7 8 2 2 3" xfId="21712"/>
    <cellStyle name="Normalny 7 8 2 2 4" xfId="21713"/>
    <cellStyle name="Normalny 7 8 2 3" xfId="21714"/>
    <cellStyle name="Normalny 7 8 2 3 2" xfId="21715"/>
    <cellStyle name="Normalny 7 8 2 3 2 2" xfId="21716"/>
    <cellStyle name="Normalny 7 8 2 3 2 3" xfId="21717"/>
    <cellStyle name="Normalny 7 8 2 3 3" xfId="21718"/>
    <cellStyle name="Normalny 7 8 2 3 4" xfId="21719"/>
    <cellStyle name="Normalny 7 8 2 4" xfId="21720"/>
    <cellStyle name="Normalny 7 8 2 4 2" xfId="21721"/>
    <cellStyle name="Normalny 7 8 2 4 2 2" xfId="21722"/>
    <cellStyle name="Normalny 7 8 2 4 2 3" xfId="21723"/>
    <cellStyle name="Normalny 7 8 2 4 3" xfId="21724"/>
    <cellStyle name="Normalny 7 8 2 4 4" xfId="21725"/>
    <cellStyle name="Normalny 7 8 2 5" xfId="21726"/>
    <cellStyle name="Normalny 7 8 2 5 2" xfId="21727"/>
    <cellStyle name="Normalny 7 8 2 5 3" xfId="21728"/>
    <cellStyle name="Normalny 7 8 2 6" xfId="21729"/>
    <cellStyle name="Normalny 7 8 2 7" xfId="21730"/>
    <cellStyle name="Normalny 7 8 3" xfId="21731"/>
    <cellStyle name="Normalny 7 8 3 2" xfId="21732"/>
    <cellStyle name="Normalny 7 8 3 2 2" xfId="21733"/>
    <cellStyle name="Normalny 7 8 3 2 3" xfId="21734"/>
    <cellStyle name="Normalny 7 8 3 3" xfId="21735"/>
    <cellStyle name="Normalny 7 8 3 4" xfId="21736"/>
    <cellStyle name="Normalny 7 8 4" xfId="21737"/>
    <cellStyle name="Normalny 7 8 4 2" xfId="21738"/>
    <cellStyle name="Normalny 7 8 4 2 2" xfId="21739"/>
    <cellStyle name="Normalny 7 8 4 2 3" xfId="21740"/>
    <cellStyle name="Normalny 7 8 4 3" xfId="21741"/>
    <cellStyle name="Normalny 7 8 4 4" xfId="21742"/>
    <cellStyle name="Normalny 7 8 5" xfId="21743"/>
    <cellStyle name="Normalny 7 8 5 2" xfId="21744"/>
    <cellStyle name="Normalny 7 8 5 2 2" xfId="21745"/>
    <cellStyle name="Normalny 7 8 5 2 3" xfId="21746"/>
    <cellStyle name="Normalny 7 8 5 3" xfId="21747"/>
    <cellStyle name="Normalny 7 8 5 4" xfId="21748"/>
    <cellStyle name="Normalny 7 8 6" xfId="21749"/>
    <cellStyle name="Normalny 7 8 6 2" xfId="21750"/>
    <cellStyle name="Normalny 7 8 6 3" xfId="21751"/>
    <cellStyle name="Normalny 7 8 7" xfId="21752"/>
    <cellStyle name="Normalny 7 8 8" xfId="21753"/>
    <cellStyle name="Normalny 7 9" xfId="21754"/>
    <cellStyle name="Normalny 7 9 2" xfId="21755"/>
    <cellStyle name="Normalny 7 9 2 2" xfId="21756"/>
    <cellStyle name="Normalny 7 9 2 2 2" xfId="21757"/>
    <cellStyle name="Normalny 7 9 2 2 3" xfId="21758"/>
    <cellStyle name="Normalny 7 9 2 3" xfId="21759"/>
    <cellStyle name="Normalny 7 9 2 4" xfId="21760"/>
    <cellStyle name="Normalny 7 9 3" xfId="21761"/>
    <cellStyle name="Normalny 7 9 3 2" xfId="21762"/>
    <cellStyle name="Normalny 7 9 3 2 2" xfId="21763"/>
    <cellStyle name="Normalny 7 9 3 2 3" xfId="21764"/>
    <cellStyle name="Normalny 7 9 3 3" xfId="21765"/>
    <cellStyle name="Normalny 7 9 3 4" xfId="21766"/>
    <cellStyle name="Normalny 7 9 4" xfId="21767"/>
    <cellStyle name="Normalny 7 9 4 2" xfId="21768"/>
    <cellStyle name="Normalny 7 9 4 2 2" xfId="21769"/>
    <cellStyle name="Normalny 7 9 4 2 3" xfId="21770"/>
    <cellStyle name="Normalny 7 9 4 3" xfId="21771"/>
    <cellStyle name="Normalny 7 9 4 4" xfId="21772"/>
    <cellStyle name="Normalny 7 9 5" xfId="21773"/>
    <cellStyle name="Normalny 7 9 5 2" xfId="21774"/>
    <cellStyle name="Normalny 7 9 5 3" xfId="21775"/>
    <cellStyle name="Normalny 7 9 6" xfId="21776"/>
    <cellStyle name="Normalny 7 9 7" xfId="21777"/>
    <cellStyle name="Normalny 70" xfId="22652"/>
    <cellStyle name="Normalny 71" xfId="22653"/>
    <cellStyle name="Normalny 72" xfId="22654"/>
    <cellStyle name="Normalny 73" xfId="22655"/>
    <cellStyle name="Normalny 74" xfId="22656"/>
    <cellStyle name="Normalny 75" xfId="22657"/>
    <cellStyle name="Normalny 76" xfId="22658"/>
    <cellStyle name="Normalny 77" xfId="22659"/>
    <cellStyle name="Normalny 78" xfId="22660"/>
    <cellStyle name="Normalny 79" xfId="22661"/>
    <cellStyle name="Normalny 8" xfId="21778"/>
    <cellStyle name="Normalny 8 2" xfId="21779"/>
    <cellStyle name="Normalny 8 2 2" xfId="22664"/>
    <cellStyle name="Normalny 8 2 3" xfId="22665"/>
    <cellStyle name="Normalny 8 2 4" xfId="22663"/>
    <cellStyle name="Normalny 8 3" xfId="21780"/>
    <cellStyle name="Normalny 8 3 2" xfId="22667"/>
    <cellStyle name="Normalny 8 3 3" xfId="22666"/>
    <cellStyle name="Normalny 8 4" xfId="21781"/>
    <cellStyle name="Normalny 8 4 2" xfId="22668"/>
    <cellStyle name="Normalny 8 5" xfId="22662"/>
    <cellStyle name="Normalny 80" xfId="22669"/>
    <cellStyle name="Normalny 81" xfId="22670"/>
    <cellStyle name="Normalny 82" xfId="22671"/>
    <cellStyle name="Normalny 83" xfId="22672"/>
    <cellStyle name="Normalny 84" xfId="22673"/>
    <cellStyle name="Normalny 85" xfId="22674"/>
    <cellStyle name="Normalny 86" xfId="22675"/>
    <cellStyle name="Normalny 87" xfId="22676"/>
    <cellStyle name="Normalny 88" xfId="22677"/>
    <cellStyle name="Normalny 89" xfId="22678"/>
    <cellStyle name="Normalny 9" xfId="21782"/>
    <cellStyle name="Normalny 9 2" xfId="21783"/>
    <cellStyle name="Normalny 9 2 2" xfId="22681"/>
    <cellStyle name="Normalny 9 2 3" xfId="22680"/>
    <cellStyle name="Normalny 9 3" xfId="21784"/>
    <cellStyle name="Normalny 9 3 2" xfId="22682"/>
    <cellStyle name="Normalny 9 4" xfId="21785"/>
    <cellStyle name="Normalny 9 4 2" xfId="22683"/>
    <cellStyle name="Normalny 9 5" xfId="22679"/>
    <cellStyle name="Normalny 90" xfId="21878"/>
    <cellStyle name="Normalny 91" xfId="22972"/>
    <cellStyle name="Normalny 92" xfId="21876"/>
    <cellStyle name="Normalny_SAB RS 2005_3" xfId="22684"/>
    <cellStyle name="Normalny_Sprawozdanie tabele dodatkowe" xfId="21869"/>
    <cellStyle name="Normalny1" xfId="22685"/>
    <cellStyle name="Normalny1 2" xfId="22686"/>
    <cellStyle name="Notas" xfId="22687"/>
    <cellStyle name="Notas 2" xfId="22688"/>
    <cellStyle name="Note" xfId="22689"/>
    <cellStyle name="Note 2" xfId="22690"/>
    <cellStyle name="Note 2 2" xfId="22691"/>
    <cellStyle name="Note 2 2 2" xfId="22692"/>
    <cellStyle name="Note 2 3" xfId="22693"/>
    <cellStyle name="Note 2 4" xfId="22694"/>
    <cellStyle name="Note 3" xfId="22695"/>
    <cellStyle name="Note 3 2" xfId="22696"/>
    <cellStyle name="Note 3 2 2" xfId="22697"/>
    <cellStyle name="Note 3 3" xfId="22698"/>
    <cellStyle name="Note 3 4" xfId="22699"/>
    <cellStyle name="Note 4" xfId="22700"/>
    <cellStyle name="Note 4 2" xfId="22701"/>
    <cellStyle name="Note 5" xfId="22702"/>
    <cellStyle name="Note 6" xfId="22703"/>
    <cellStyle name="Obliczenia 2" xfId="21786"/>
    <cellStyle name="Obliczenia 2 2" xfId="21787"/>
    <cellStyle name="Obliczenia 2 2 2" xfId="22706"/>
    <cellStyle name="Obliczenia 2 2 3" xfId="22705"/>
    <cellStyle name="Obliczenia 2 3" xfId="21788"/>
    <cellStyle name="Obliczenia 2 3 2" xfId="22707"/>
    <cellStyle name="Obliczenia 2 4" xfId="22704"/>
    <cellStyle name="Obliczenia 3" xfId="21789"/>
    <cellStyle name="Obliczenia 4" xfId="21790"/>
    <cellStyle name="Obliczenia 5" xfId="21791"/>
    <cellStyle name="Obliczenia 6" xfId="21792"/>
    <cellStyle name="Odwiedzone hiperłącze 2" xfId="22708"/>
    <cellStyle name="Output" xfId="22709"/>
    <cellStyle name="Output 2" xfId="22710"/>
    <cellStyle name="Output 2 2" xfId="22711"/>
    <cellStyle name="Output 2 2 2" xfId="22712"/>
    <cellStyle name="Output 2 3" xfId="22713"/>
    <cellStyle name="Output 3" xfId="22714"/>
    <cellStyle name="Output 3 2" xfId="22715"/>
    <cellStyle name="Output 4" xfId="22716"/>
    <cellStyle name="Percent 2" xfId="21793"/>
    <cellStyle name="Percent 3" xfId="21794"/>
    <cellStyle name="Percent 4" xfId="21795"/>
    <cellStyle name="Percent 5" xfId="21796"/>
    <cellStyle name="Percent 6" xfId="21797"/>
    <cellStyle name="Price" xfId="22717"/>
    <cellStyle name="Price  .00" xfId="22718"/>
    <cellStyle name="Price_3 Appendices - Other Models V1 Hard Key V1 051006" xfId="22719"/>
    <cellStyle name="Procentowy (2)" xfId="21798"/>
    <cellStyle name="Procentowy (2) 2" xfId="22722"/>
    <cellStyle name="Procentowy (2) 3" xfId="22723"/>
    <cellStyle name="Procentowy (2) 4" xfId="22721"/>
    <cellStyle name="Procentowy (2)_Zeszyt1" xfId="22724"/>
    <cellStyle name="Procentowy 10" xfId="21799"/>
    <cellStyle name="Procentowy 10 2" xfId="22726"/>
    <cellStyle name="Procentowy 10 2 2" xfId="22727"/>
    <cellStyle name="Procentowy 10 3" xfId="22725"/>
    <cellStyle name="Procentowy 11" xfId="22728"/>
    <cellStyle name="Procentowy 11 2" xfId="22729"/>
    <cellStyle name="Procentowy 11 2 2" xfId="22730"/>
    <cellStyle name="Procentowy 11 3" xfId="22731"/>
    <cellStyle name="Procentowy 11 3 2" xfId="22732"/>
    <cellStyle name="Procentowy 11 4" xfId="22733"/>
    <cellStyle name="Procentowy 11 4 2" xfId="22734"/>
    <cellStyle name="Procentowy 11 5" xfId="22735"/>
    <cellStyle name="Procentowy 12" xfId="22736"/>
    <cellStyle name="Procentowy 12 2" xfId="22737"/>
    <cellStyle name="Procentowy 12 2 2" xfId="22738"/>
    <cellStyle name="Procentowy 13" xfId="22739"/>
    <cellStyle name="Procentowy 13 2" xfId="22740"/>
    <cellStyle name="Procentowy 13 2 2" xfId="22741"/>
    <cellStyle name="Procentowy 13 3" xfId="22742"/>
    <cellStyle name="Procentowy 14" xfId="22743"/>
    <cellStyle name="Procentowy 14 2" xfId="22744"/>
    <cellStyle name="Procentowy 14 2 2" xfId="22745"/>
    <cellStyle name="Procentowy 14 3" xfId="22746"/>
    <cellStyle name="Procentowy 15" xfId="22747"/>
    <cellStyle name="Procentowy 15 2" xfId="22748"/>
    <cellStyle name="Procentowy 15 2 2" xfId="22749"/>
    <cellStyle name="Procentowy 15 3" xfId="22750"/>
    <cellStyle name="Procentowy 16" xfId="22751"/>
    <cellStyle name="Procentowy 16 2" xfId="22752"/>
    <cellStyle name="Procentowy 16 2 2" xfId="22753"/>
    <cellStyle name="Procentowy 16 3" xfId="22754"/>
    <cellStyle name="Procentowy 17" xfId="22755"/>
    <cellStyle name="Procentowy 17 2" xfId="22756"/>
    <cellStyle name="Procentowy 17 2 2" xfId="22757"/>
    <cellStyle name="Procentowy 17 3" xfId="22758"/>
    <cellStyle name="Procentowy 18" xfId="22759"/>
    <cellStyle name="Procentowy 18 2" xfId="22760"/>
    <cellStyle name="Procentowy 18 2 2" xfId="22761"/>
    <cellStyle name="Procentowy 18 3" xfId="22762"/>
    <cellStyle name="Procentowy 19" xfId="22763"/>
    <cellStyle name="Procentowy 19 2" xfId="22764"/>
    <cellStyle name="Procentowy 19 2 2" xfId="22765"/>
    <cellStyle name="Procentowy 19 3" xfId="22766"/>
    <cellStyle name="Procentowy 2" xfId="21800"/>
    <cellStyle name="Procentowy 2 2" xfId="21801"/>
    <cellStyle name="Procentowy 2 2 2" xfId="21802"/>
    <cellStyle name="Procentowy 2 2 2 2" xfId="22769"/>
    <cellStyle name="Procentowy 2 2 3" xfId="22768"/>
    <cellStyle name="Procentowy 2 3" xfId="21803"/>
    <cellStyle name="Procentowy 2 3 2" xfId="22771"/>
    <cellStyle name="Procentowy 2 3 3" xfId="22770"/>
    <cellStyle name="Procentowy 2 4" xfId="21804"/>
    <cellStyle name="Procentowy 2 4 2" xfId="22773"/>
    <cellStyle name="Procentowy 2 4 3" xfId="22772"/>
    <cellStyle name="Procentowy 2 5" xfId="21805"/>
    <cellStyle name="Procentowy 2 5 2" xfId="22774"/>
    <cellStyle name="Procentowy 2 6" xfId="22767"/>
    <cellStyle name="Procentowy 20" xfId="22775"/>
    <cellStyle name="Procentowy 20 2" xfId="22776"/>
    <cellStyle name="Procentowy 20 2 2" xfId="22777"/>
    <cellStyle name="Procentowy 20 3" xfId="22778"/>
    <cellStyle name="Procentowy 21" xfId="22779"/>
    <cellStyle name="Procentowy 21 2" xfId="22780"/>
    <cellStyle name="Procentowy 21 2 2" xfId="22781"/>
    <cellStyle name="Procentowy 21 3" xfId="22782"/>
    <cellStyle name="Procentowy 22" xfId="22783"/>
    <cellStyle name="Procentowy 22 2" xfId="22784"/>
    <cellStyle name="Procentowy 22 2 2" xfId="22785"/>
    <cellStyle name="Procentowy 22 3" xfId="22786"/>
    <cellStyle name="Procentowy 23" xfId="22787"/>
    <cellStyle name="Procentowy 23 2" xfId="22788"/>
    <cellStyle name="Procentowy 23 2 2" xfId="22789"/>
    <cellStyle name="Procentowy 23 3" xfId="22790"/>
    <cellStyle name="Procentowy 24" xfId="22791"/>
    <cellStyle name="Procentowy 24 2" xfId="22792"/>
    <cellStyle name="Procentowy 25" xfId="22793"/>
    <cellStyle name="Procentowy 25 2" xfId="22794"/>
    <cellStyle name="Procentowy 26" xfId="22795"/>
    <cellStyle name="Procentowy 26 2" xfId="22796"/>
    <cellStyle name="Procentowy 27" xfId="22797"/>
    <cellStyle name="Procentowy 28" xfId="22798"/>
    <cellStyle name="Procentowy 29" xfId="22799"/>
    <cellStyle name="Procentowy 3" xfId="21806"/>
    <cellStyle name="Procentowy 3 2" xfId="21807"/>
    <cellStyle name="Procentowy 3 2 2" xfId="22802"/>
    <cellStyle name="Procentowy 3 2 3" xfId="22801"/>
    <cellStyle name="Procentowy 3 3" xfId="21808"/>
    <cellStyle name="Procentowy 3 3 2" xfId="22804"/>
    <cellStyle name="Procentowy 3 3 3" xfId="22803"/>
    <cellStyle name="Procentowy 3 4" xfId="22805"/>
    <cellStyle name="Procentowy 3 5" xfId="22800"/>
    <cellStyle name="Procentowy 30" xfId="22806"/>
    <cellStyle name="Procentowy 31" xfId="22807"/>
    <cellStyle name="Procentowy 32" xfId="22808"/>
    <cellStyle name="Procentowy 33" xfId="22809"/>
    <cellStyle name="Procentowy 34" xfId="22810"/>
    <cellStyle name="Procentowy 35" xfId="22811"/>
    <cellStyle name="Procentowy 36" xfId="22812"/>
    <cellStyle name="Procentowy 37" xfId="22813"/>
    <cellStyle name="Procentowy 38" xfId="22814"/>
    <cellStyle name="Procentowy 39" xfId="22815"/>
    <cellStyle name="Procentowy 4" xfId="21809"/>
    <cellStyle name="Procentowy 4 2" xfId="21810"/>
    <cellStyle name="Procentowy 4 2 2" xfId="22818"/>
    <cellStyle name="Procentowy 4 2 3" xfId="22817"/>
    <cellStyle name="Procentowy 4 3" xfId="22819"/>
    <cellStyle name="Procentowy 4 4" xfId="22816"/>
    <cellStyle name="Procentowy 40" xfId="22820"/>
    <cellStyle name="Procentowy 41" xfId="22821"/>
    <cellStyle name="Procentowy 42" xfId="22822"/>
    <cellStyle name="Procentowy 43" xfId="22823"/>
    <cellStyle name="Procentowy 43 2" xfId="22824"/>
    <cellStyle name="Procentowy 44" xfId="22825"/>
    <cellStyle name="Procentowy 45" xfId="22826"/>
    <cellStyle name="Procentowy 46" xfId="22827"/>
    <cellStyle name="Procentowy 47" xfId="22828"/>
    <cellStyle name="Procentowy 48" xfId="22829"/>
    <cellStyle name="Procentowy 49" xfId="22830"/>
    <cellStyle name="Procentowy 5" xfId="21811"/>
    <cellStyle name="Procentowy 5 2" xfId="22832"/>
    <cellStyle name="Procentowy 5 2 2" xfId="22833"/>
    <cellStyle name="Procentowy 5 3" xfId="22834"/>
    <cellStyle name="Procentowy 5 4" xfId="22831"/>
    <cellStyle name="Procentowy 50" xfId="22835"/>
    <cellStyle name="Procentowy 51" xfId="22720"/>
    <cellStyle name="Procentowy 52" xfId="22973"/>
    <cellStyle name="Procentowy 6" xfId="21873"/>
    <cellStyle name="Procentowy 6 2" xfId="22837"/>
    <cellStyle name="Procentowy 6 2 2" xfId="22838"/>
    <cellStyle name="Procentowy 6 3" xfId="22839"/>
    <cellStyle name="Procentowy 6 4" xfId="22836"/>
    <cellStyle name="Procentowy 7" xfId="22840"/>
    <cellStyle name="Procentowy 7 2" xfId="22841"/>
    <cellStyle name="Procentowy 7 2 2" xfId="22842"/>
    <cellStyle name="Procentowy 8" xfId="22843"/>
    <cellStyle name="Procentowy 8 2" xfId="22844"/>
    <cellStyle name="Procentowy 8 2 2" xfId="22845"/>
    <cellStyle name="Procentowy 9" xfId="22846"/>
    <cellStyle name="Procentowy 9 2" xfId="22847"/>
    <cellStyle name="Procentowy 9 2 2" xfId="22848"/>
    <cellStyle name="Qty" xfId="22849"/>
    <cellStyle name="RM" xfId="22850"/>
    <cellStyle name="RowLevel_1_OUTPUT2" xfId="21812"/>
    <cellStyle name="s]_x000d__x000a_RUN=c:\antivirs\wgfe.exe_x000d__x000a_RUN=c:\antivirs\wgfe.exe _x000d__x000a_spooler=yes_x000d__x000a_load=nwpopup.exe c:\afterdrk\adinit c:\afterdrk\a_DATOS" xfId="22851"/>
    <cellStyle name="Salida" xfId="22852"/>
    <cellStyle name="SAS FM Read-only data cell (read-only table)" xfId="22853"/>
    <cellStyle name="SAS FM Read-only data cell (read-only table) 2" xfId="22854"/>
    <cellStyle name="SAS FM Read-only data cell (read-only table) 2 2" xfId="22855"/>
    <cellStyle name="SAS FM Read-only data cell (read-only table) 3" xfId="22856"/>
    <cellStyle name="Standard" xfId="21813"/>
    <cellStyle name="Standard 2" xfId="22858"/>
    <cellStyle name="Standard 2 2" xfId="22859"/>
    <cellStyle name="Standard 3" xfId="22857"/>
    <cellStyle name="Styl 1" xfId="21814"/>
    <cellStyle name="Styl 1 2" xfId="21815"/>
    <cellStyle name="Styl 1 3" xfId="22860"/>
    <cellStyle name="style" xfId="22861"/>
    <cellStyle name="Style 1" xfId="22862"/>
    <cellStyle name="style 2" xfId="22863"/>
    <cellStyle name="Style 30" xfId="21816"/>
    <cellStyle name="Style 31" xfId="21817"/>
    <cellStyle name="style1" xfId="22864"/>
    <cellStyle name="style2" xfId="22865"/>
    <cellStyle name="Sum" xfId="22866"/>
    <cellStyle name="Sum, Thin" xfId="22867"/>
    <cellStyle name="Suma 2" xfId="21818"/>
    <cellStyle name="Suma 2 2" xfId="21819"/>
    <cellStyle name="Suma 2 2 2" xfId="22870"/>
    <cellStyle name="Suma 2 2 3" xfId="22869"/>
    <cellStyle name="Suma 2 3" xfId="21820"/>
    <cellStyle name="Suma 2 3 2" xfId="22871"/>
    <cellStyle name="Suma 2 4" xfId="22868"/>
    <cellStyle name="Suma 3" xfId="21821"/>
    <cellStyle name="Suma 4" xfId="21822"/>
    <cellStyle name="Suma 5" xfId="21823"/>
    <cellStyle name="Suma 6" xfId="21824"/>
    <cellStyle name="Tabela_razem" xfId="21825"/>
    <cellStyle name="Tekst objaśnienia 2" xfId="21826"/>
    <cellStyle name="Tekst objaśnienia 2 2" xfId="21827"/>
    <cellStyle name="Tekst objaśnienia 2 3" xfId="21828"/>
    <cellStyle name="Tekst objaśnienia 2 4" xfId="22872"/>
    <cellStyle name="Tekst objaśnienia 3" xfId="21829"/>
    <cellStyle name="Tekst objaśnienia 4" xfId="21830"/>
    <cellStyle name="Tekst objaśnienia 5" xfId="21831"/>
    <cellStyle name="Tekst objaśnienia 6" xfId="21832"/>
    <cellStyle name="Tekst ostrzeżenia 2" xfId="21833"/>
    <cellStyle name="Tekst ostrzeżenia 2 2" xfId="21834"/>
    <cellStyle name="Tekst ostrzeżenia 2 3" xfId="21835"/>
    <cellStyle name="Tekst ostrzeżenia 2 4" xfId="22873"/>
    <cellStyle name="Tekst ostrzeżenia 3" xfId="21836"/>
    <cellStyle name="Tekst ostrzeżenia 4" xfId="21837"/>
    <cellStyle name="Tekst ostrzeżenia 5" xfId="21838"/>
    <cellStyle name="Tekst ostrzeżenia 6" xfId="21839"/>
    <cellStyle name="Texto de advertencia" xfId="22874"/>
    <cellStyle name="Texto explicativo" xfId="22875"/>
    <cellStyle name="þ_x001d_ð &amp;ý&amp;†ýG_x0008_ X_x000a__x0007__x0001__x0001_" xfId="22876"/>
    <cellStyle name="þ_x001d_ð &amp;ý&amp;†ýG_x0008__x0009_X_x000a__x0007__x0001__x0001_" xfId="22877"/>
    <cellStyle name="Title" xfId="22878"/>
    <cellStyle name="Title 2" xfId="22879"/>
    <cellStyle name="Título" xfId="22880"/>
    <cellStyle name="Título 1" xfId="22881"/>
    <cellStyle name="Título 2" xfId="22882"/>
    <cellStyle name="Título 3" xfId="22883"/>
    <cellStyle name="Total" xfId="22884"/>
    <cellStyle name="Total 2" xfId="22885"/>
    <cellStyle name="Total 2 2" xfId="22886"/>
    <cellStyle name="Total 2 2 2" xfId="22887"/>
    <cellStyle name="Total 2 3" xfId="22888"/>
    <cellStyle name="Total 3" xfId="22889"/>
    <cellStyle name="Total 3 2" xfId="22890"/>
    <cellStyle name="Total 4" xfId="22891"/>
    <cellStyle name="Tytuł 2" xfId="21840"/>
    <cellStyle name="Tytuł 2 2" xfId="21841"/>
    <cellStyle name="Tytuł 2 3" xfId="21842"/>
    <cellStyle name="Tytuł 2 4" xfId="22892"/>
    <cellStyle name="Tytuł 3" xfId="21843"/>
    <cellStyle name="Tytuł 4" xfId="21844"/>
    <cellStyle name="Tytuł 5" xfId="21845"/>
    <cellStyle name="Uwaga 10" xfId="22893"/>
    <cellStyle name="Uwaga 10 2" xfId="22894"/>
    <cellStyle name="Uwaga 11" xfId="22895"/>
    <cellStyle name="Uwaga 11 2" xfId="22896"/>
    <cellStyle name="Uwaga 12" xfId="22897"/>
    <cellStyle name="Uwaga 12 2" xfId="22898"/>
    <cellStyle name="Uwaga 13" xfId="22899"/>
    <cellStyle name="Uwaga 13 2" xfId="22900"/>
    <cellStyle name="Uwaga 14" xfId="22901"/>
    <cellStyle name="Uwaga 14 2" xfId="22902"/>
    <cellStyle name="Uwaga 15" xfId="22903"/>
    <cellStyle name="Uwaga 15 2" xfId="22904"/>
    <cellStyle name="Uwaga 16" xfId="22905"/>
    <cellStyle name="Uwaga 16 2" xfId="22906"/>
    <cellStyle name="Uwaga 17" xfId="22907"/>
    <cellStyle name="Uwaga 17 2" xfId="22908"/>
    <cellStyle name="Uwaga 18" xfId="22909"/>
    <cellStyle name="Uwaga 18 2" xfId="22910"/>
    <cellStyle name="Uwaga 19" xfId="22911"/>
    <cellStyle name="Uwaga 19 2" xfId="22912"/>
    <cellStyle name="Uwaga 2" xfId="21846"/>
    <cellStyle name="Uwaga 2 2" xfId="21847"/>
    <cellStyle name="Uwaga 2 2 2" xfId="22915"/>
    <cellStyle name="Uwaga 2 2 2 2" xfId="22916"/>
    <cellStyle name="Uwaga 2 2 3" xfId="22917"/>
    <cellStyle name="Uwaga 2 2 4" xfId="22918"/>
    <cellStyle name="Uwaga 2 2 5" xfId="22914"/>
    <cellStyle name="Uwaga 2 3" xfId="21848"/>
    <cellStyle name="Uwaga 2 3 2" xfId="22920"/>
    <cellStyle name="Uwaga 2 3 3" xfId="22919"/>
    <cellStyle name="Uwaga 2 4" xfId="21849"/>
    <cellStyle name="Uwaga 2 4 2" xfId="22921"/>
    <cellStyle name="Uwaga 2 5" xfId="22922"/>
    <cellStyle name="Uwaga 2 6" xfId="22913"/>
    <cellStyle name="Uwaga 20" xfId="22923"/>
    <cellStyle name="Uwaga 20 2" xfId="22924"/>
    <cellStyle name="Uwaga 21" xfId="22925"/>
    <cellStyle name="Uwaga 21 2" xfId="22926"/>
    <cellStyle name="Uwaga 22" xfId="22927"/>
    <cellStyle name="Uwaga 22 2" xfId="22928"/>
    <cellStyle name="Uwaga 23" xfId="22929"/>
    <cellStyle name="Uwaga 23 2" xfId="22930"/>
    <cellStyle name="Uwaga 24" xfId="22931"/>
    <cellStyle name="Uwaga 24 2" xfId="22932"/>
    <cellStyle name="Uwaga 25" xfId="22933"/>
    <cellStyle name="Uwaga 25 2" xfId="22934"/>
    <cellStyle name="Uwaga 26" xfId="22935"/>
    <cellStyle name="Uwaga 3" xfId="21850"/>
    <cellStyle name="Uwaga 3 2" xfId="22937"/>
    <cellStyle name="Uwaga 3 3" xfId="22936"/>
    <cellStyle name="Uwaga 4" xfId="21851"/>
    <cellStyle name="Uwaga 4 2" xfId="21852"/>
    <cellStyle name="Uwaga 4 2 2" xfId="22939"/>
    <cellStyle name="Uwaga 4 3" xfId="21853"/>
    <cellStyle name="Uwaga 4 4" xfId="22938"/>
    <cellStyle name="Uwaga 5" xfId="21854"/>
    <cellStyle name="Uwaga 5 2" xfId="22941"/>
    <cellStyle name="Uwaga 5 3" xfId="22940"/>
    <cellStyle name="Uwaga 6" xfId="21855"/>
    <cellStyle name="Uwaga 6 2" xfId="22943"/>
    <cellStyle name="Uwaga 6 3" xfId="22942"/>
    <cellStyle name="Uwaga 7" xfId="21856"/>
    <cellStyle name="Uwaga 7 2" xfId="22945"/>
    <cellStyle name="Uwaga 7 3" xfId="22944"/>
    <cellStyle name="Uwaga 8" xfId="21857"/>
    <cellStyle name="Uwaga 8 2" xfId="22947"/>
    <cellStyle name="Uwaga 8 3" xfId="22946"/>
    <cellStyle name="Uwaga 9" xfId="22948"/>
    <cellStyle name="Uwaga 9 2" xfId="22949"/>
    <cellStyle name="Walutowy 2" xfId="21858"/>
    <cellStyle name="Walutowy 2 2" xfId="22950"/>
    <cellStyle name="Walutowy 3" xfId="21874"/>
    <cellStyle name="WalutowyPLN" xfId="21859"/>
    <cellStyle name="WalutowyPLN 2" xfId="22952"/>
    <cellStyle name="WalutowyPLN 2 2" xfId="22953"/>
    <cellStyle name="WalutowyPLN 3" xfId="22954"/>
    <cellStyle name="WalutowyPLN 4" xfId="22951"/>
    <cellStyle name="Warning Text" xfId="22955"/>
    <cellStyle name="Warning Text 2" xfId="22956"/>
    <cellStyle name="Złe 2" xfId="21860"/>
    <cellStyle name="Złe 2 2" xfId="21861"/>
    <cellStyle name="Złe 2 3" xfId="21862"/>
    <cellStyle name="Złe 2 4" xfId="22957"/>
    <cellStyle name="Złe 3" xfId="21863"/>
    <cellStyle name="Złe 4" xfId="21864"/>
    <cellStyle name="Złe 5" xfId="21865"/>
    <cellStyle name="Złe 6" xfId="21866"/>
    <cellStyle name="Zwykły" xfId="21867"/>
    <cellStyle name="Zwykły %" xfId="21868"/>
    <cellStyle name="Zwykły % 2" xfId="22960"/>
    <cellStyle name="Zwykły % 2 2" xfId="22961"/>
    <cellStyle name="Zwykły % 3" xfId="22962"/>
    <cellStyle name="Zwykły % 4" xfId="22959"/>
    <cellStyle name="Zwykły %_Zeszyt1" xfId="22963"/>
    <cellStyle name="Zwykły 2" xfId="22964"/>
    <cellStyle name="Zwykły 3" xfId="22965"/>
    <cellStyle name="Zwykły 4" xfId="22966"/>
    <cellStyle name="Zwykły 5" xfId="22967"/>
    <cellStyle name="Zwykły 6" xfId="22968"/>
    <cellStyle name="Zwykły 7" xfId="22969"/>
    <cellStyle name="Zwykły 8" xfId="22958"/>
    <cellStyle name="Zwykły_ Koszty Operacyjne SPÓŁKI 2005-2006" xfId="22970"/>
  </cellStyles>
  <dxfs count="0"/>
  <tableStyles count="0" defaultTableStyle="TableStyleMedium2" defaultPivotStyle="PivotStyleLight16"/>
  <colors>
    <mruColors>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xml"/><Relationship Id="rId117" Type="http://schemas.openxmlformats.org/officeDocument/2006/relationships/revisionHeaders" Target="revisions/revisionHeaders.xml"/><Relationship Id="rId21" Type="http://schemas.openxmlformats.org/officeDocument/2006/relationships/worksheet" Target="worksheets/sheet21.xml"/><Relationship Id="rId42" Type="http://schemas.openxmlformats.org/officeDocument/2006/relationships/externalLink" Target="externalLinks/externalLink17.xml"/><Relationship Id="rId47" Type="http://schemas.openxmlformats.org/officeDocument/2006/relationships/externalLink" Target="externalLinks/externalLink22.xml"/><Relationship Id="rId63" Type="http://schemas.openxmlformats.org/officeDocument/2006/relationships/externalLink" Target="externalLinks/externalLink38.xml"/><Relationship Id="rId68" Type="http://schemas.openxmlformats.org/officeDocument/2006/relationships/externalLink" Target="externalLinks/externalLink43.xml"/><Relationship Id="rId84" Type="http://schemas.openxmlformats.org/officeDocument/2006/relationships/externalLink" Target="externalLinks/externalLink59.xml"/><Relationship Id="rId89" Type="http://schemas.openxmlformats.org/officeDocument/2006/relationships/externalLink" Target="externalLinks/externalLink64.xml"/><Relationship Id="rId112" Type="http://schemas.openxmlformats.org/officeDocument/2006/relationships/externalLink" Target="externalLinks/externalLink87.xml"/><Relationship Id="rId16" Type="http://schemas.openxmlformats.org/officeDocument/2006/relationships/worksheet" Target="worksheets/sheet16.xml"/><Relationship Id="rId107" Type="http://schemas.openxmlformats.org/officeDocument/2006/relationships/externalLink" Target="externalLinks/externalLink82.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7.xml"/><Relationship Id="rId37" Type="http://schemas.openxmlformats.org/officeDocument/2006/relationships/externalLink" Target="externalLinks/externalLink12.xml"/><Relationship Id="rId40" Type="http://schemas.openxmlformats.org/officeDocument/2006/relationships/externalLink" Target="externalLinks/externalLink15.xml"/><Relationship Id="rId45" Type="http://schemas.openxmlformats.org/officeDocument/2006/relationships/externalLink" Target="externalLinks/externalLink20.xml"/><Relationship Id="rId53" Type="http://schemas.openxmlformats.org/officeDocument/2006/relationships/externalLink" Target="externalLinks/externalLink28.xml"/><Relationship Id="rId58" Type="http://schemas.openxmlformats.org/officeDocument/2006/relationships/externalLink" Target="externalLinks/externalLink33.xml"/><Relationship Id="rId66" Type="http://schemas.openxmlformats.org/officeDocument/2006/relationships/externalLink" Target="externalLinks/externalLink41.xml"/><Relationship Id="rId74" Type="http://schemas.openxmlformats.org/officeDocument/2006/relationships/externalLink" Target="externalLinks/externalLink49.xml"/><Relationship Id="rId79" Type="http://schemas.openxmlformats.org/officeDocument/2006/relationships/externalLink" Target="externalLinks/externalLink54.xml"/><Relationship Id="rId87" Type="http://schemas.openxmlformats.org/officeDocument/2006/relationships/externalLink" Target="externalLinks/externalLink62.xml"/><Relationship Id="rId102" Type="http://schemas.openxmlformats.org/officeDocument/2006/relationships/externalLink" Target="externalLinks/externalLink77.xml"/><Relationship Id="rId110" Type="http://schemas.openxmlformats.org/officeDocument/2006/relationships/externalLink" Target="externalLinks/externalLink85.xml"/><Relationship Id="rId115"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36.xml"/><Relationship Id="rId82" Type="http://schemas.openxmlformats.org/officeDocument/2006/relationships/externalLink" Target="externalLinks/externalLink57.xml"/><Relationship Id="rId90" Type="http://schemas.openxmlformats.org/officeDocument/2006/relationships/externalLink" Target="externalLinks/externalLink65.xml"/><Relationship Id="rId95" Type="http://schemas.openxmlformats.org/officeDocument/2006/relationships/externalLink" Target="externalLinks/externalLink70.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externalLink" Target="externalLinks/externalLink5.xml"/><Relationship Id="rId35" Type="http://schemas.openxmlformats.org/officeDocument/2006/relationships/externalLink" Target="externalLinks/externalLink10.xml"/><Relationship Id="rId43" Type="http://schemas.openxmlformats.org/officeDocument/2006/relationships/externalLink" Target="externalLinks/externalLink18.xml"/><Relationship Id="rId48" Type="http://schemas.openxmlformats.org/officeDocument/2006/relationships/externalLink" Target="externalLinks/externalLink23.xml"/><Relationship Id="rId56" Type="http://schemas.openxmlformats.org/officeDocument/2006/relationships/externalLink" Target="externalLinks/externalLink31.xml"/><Relationship Id="rId64" Type="http://schemas.openxmlformats.org/officeDocument/2006/relationships/externalLink" Target="externalLinks/externalLink39.xml"/><Relationship Id="rId69" Type="http://schemas.openxmlformats.org/officeDocument/2006/relationships/externalLink" Target="externalLinks/externalLink44.xml"/><Relationship Id="rId77" Type="http://schemas.openxmlformats.org/officeDocument/2006/relationships/externalLink" Target="externalLinks/externalLink52.xml"/><Relationship Id="rId100" Type="http://schemas.openxmlformats.org/officeDocument/2006/relationships/externalLink" Target="externalLinks/externalLink75.xml"/><Relationship Id="rId105" Type="http://schemas.openxmlformats.org/officeDocument/2006/relationships/externalLink" Target="externalLinks/externalLink80.xml"/><Relationship Id="rId113" Type="http://schemas.openxmlformats.org/officeDocument/2006/relationships/theme" Target="theme/theme1.xml"/><Relationship Id="rId118" Type="http://schemas.openxmlformats.org/officeDocument/2006/relationships/usernames" Target="revisions/userNames.xml"/><Relationship Id="rId8" Type="http://schemas.openxmlformats.org/officeDocument/2006/relationships/worksheet" Target="worksheets/sheet8.xml"/><Relationship Id="rId51" Type="http://schemas.openxmlformats.org/officeDocument/2006/relationships/externalLink" Target="externalLinks/externalLink26.xml"/><Relationship Id="rId72" Type="http://schemas.openxmlformats.org/officeDocument/2006/relationships/externalLink" Target="externalLinks/externalLink47.xml"/><Relationship Id="rId80" Type="http://schemas.openxmlformats.org/officeDocument/2006/relationships/externalLink" Target="externalLinks/externalLink55.xml"/><Relationship Id="rId85" Type="http://schemas.openxmlformats.org/officeDocument/2006/relationships/externalLink" Target="externalLinks/externalLink60.xml"/><Relationship Id="rId93" Type="http://schemas.openxmlformats.org/officeDocument/2006/relationships/externalLink" Target="externalLinks/externalLink68.xml"/><Relationship Id="rId98" Type="http://schemas.openxmlformats.org/officeDocument/2006/relationships/externalLink" Target="externalLinks/externalLink7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8.xml"/><Relationship Id="rId38" Type="http://schemas.openxmlformats.org/officeDocument/2006/relationships/externalLink" Target="externalLinks/externalLink13.xml"/><Relationship Id="rId46" Type="http://schemas.openxmlformats.org/officeDocument/2006/relationships/externalLink" Target="externalLinks/externalLink21.xml"/><Relationship Id="rId59" Type="http://schemas.openxmlformats.org/officeDocument/2006/relationships/externalLink" Target="externalLinks/externalLink34.xml"/><Relationship Id="rId67" Type="http://schemas.openxmlformats.org/officeDocument/2006/relationships/externalLink" Target="externalLinks/externalLink42.xml"/><Relationship Id="rId103" Type="http://schemas.openxmlformats.org/officeDocument/2006/relationships/externalLink" Target="externalLinks/externalLink78.xml"/><Relationship Id="rId108" Type="http://schemas.openxmlformats.org/officeDocument/2006/relationships/externalLink" Target="externalLinks/externalLink83.xml"/><Relationship Id="rId11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16.xml"/><Relationship Id="rId54" Type="http://schemas.openxmlformats.org/officeDocument/2006/relationships/externalLink" Target="externalLinks/externalLink29.xml"/><Relationship Id="rId62" Type="http://schemas.openxmlformats.org/officeDocument/2006/relationships/externalLink" Target="externalLinks/externalLink37.xml"/><Relationship Id="rId70" Type="http://schemas.openxmlformats.org/officeDocument/2006/relationships/externalLink" Target="externalLinks/externalLink45.xml"/><Relationship Id="rId75" Type="http://schemas.openxmlformats.org/officeDocument/2006/relationships/externalLink" Target="externalLinks/externalLink50.xml"/><Relationship Id="rId83" Type="http://schemas.openxmlformats.org/officeDocument/2006/relationships/externalLink" Target="externalLinks/externalLink58.xml"/><Relationship Id="rId88" Type="http://schemas.openxmlformats.org/officeDocument/2006/relationships/externalLink" Target="externalLinks/externalLink63.xml"/><Relationship Id="rId91" Type="http://schemas.openxmlformats.org/officeDocument/2006/relationships/externalLink" Target="externalLinks/externalLink66.xml"/><Relationship Id="rId96" Type="http://schemas.openxmlformats.org/officeDocument/2006/relationships/externalLink" Target="externalLinks/externalLink71.xml"/><Relationship Id="rId111" Type="http://schemas.openxmlformats.org/officeDocument/2006/relationships/externalLink" Target="externalLinks/externalLink8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36" Type="http://schemas.openxmlformats.org/officeDocument/2006/relationships/externalLink" Target="externalLinks/externalLink11.xml"/><Relationship Id="rId49" Type="http://schemas.openxmlformats.org/officeDocument/2006/relationships/externalLink" Target="externalLinks/externalLink24.xml"/><Relationship Id="rId57" Type="http://schemas.openxmlformats.org/officeDocument/2006/relationships/externalLink" Target="externalLinks/externalLink32.xml"/><Relationship Id="rId106" Type="http://schemas.openxmlformats.org/officeDocument/2006/relationships/externalLink" Target="externalLinks/externalLink81.xml"/><Relationship Id="rId114"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externalLink" Target="externalLinks/externalLink6.xml"/><Relationship Id="rId44" Type="http://schemas.openxmlformats.org/officeDocument/2006/relationships/externalLink" Target="externalLinks/externalLink19.xml"/><Relationship Id="rId52" Type="http://schemas.openxmlformats.org/officeDocument/2006/relationships/externalLink" Target="externalLinks/externalLink27.xml"/><Relationship Id="rId60" Type="http://schemas.openxmlformats.org/officeDocument/2006/relationships/externalLink" Target="externalLinks/externalLink35.xml"/><Relationship Id="rId65" Type="http://schemas.openxmlformats.org/officeDocument/2006/relationships/externalLink" Target="externalLinks/externalLink40.xml"/><Relationship Id="rId73" Type="http://schemas.openxmlformats.org/officeDocument/2006/relationships/externalLink" Target="externalLinks/externalLink48.xml"/><Relationship Id="rId78" Type="http://schemas.openxmlformats.org/officeDocument/2006/relationships/externalLink" Target="externalLinks/externalLink53.xml"/><Relationship Id="rId81" Type="http://schemas.openxmlformats.org/officeDocument/2006/relationships/externalLink" Target="externalLinks/externalLink56.xml"/><Relationship Id="rId86" Type="http://schemas.openxmlformats.org/officeDocument/2006/relationships/externalLink" Target="externalLinks/externalLink61.xml"/><Relationship Id="rId94" Type="http://schemas.openxmlformats.org/officeDocument/2006/relationships/externalLink" Target="externalLinks/externalLink69.xml"/><Relationship Id="rId99" Type="http://schemas.openxmlformats.org/officeDocument/2006/relationships/externalLink" Target="externalLinks/externalLink74.xml"/><Relationship Id="rId101" Type="http://schemas.openxmlformats.org/officeDocument/2006/relationships/externalLink" Target="externalLinks/externalLink7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4.xml"/><Relationship Id="rId109" Type="http://schemas.openxmlformats.org/officeDocument/2006/relationships/externalLink" Target="externalLinks/externalLink84.xml"/><Relationship Id="rId34" Type="http://schemas.openxmlformats.org/officeDocument/2006/relationships/externalLink" Target="externalLinks/externalLink9.xml"/><Relationship Id="rId50" Type="http://schemas.openxmlformats.org/officeDocument/2006/relationships/externalLink" Target="externalLinks/externalLink25.xml"/><Relationship Id="rId55" Type="http://schemas.openxmlformats.org/officeDocument/2006/relationships/externalLink" Target="externalLinks/externalLink30.xml"/><Relationship Id="rId76" Type="http://schemas.openxmlformats.org/officeDocument/2006/relationships/externalLink" Target="externalLinks/externalLink51.xml"/><Relationship Id="rId97" Type="http://schemas.openxmlformats.org/officeDocument/2006/relationships/externalLink" Target="externalLinks/externalLink72.xml"/><Relationship Id="rId104" Type="http://schemas.openxmlformats.org/officeDocument/2006/relationships/externalLink" Target="externalLinks/externalLink79.xml"/><Relationship Id="rId7" Type="http://schemas.openxmlformats.org/officeDocument/2006/relationships/worksheet" Target="worksheets/sheet7.xml"/><Relationship Id="rId71" Type="http://schemas.openxmlformats.org/officeDocument/2006/relationships/externalLink" Target="externalLinks/externalLink46.xml"/><Relationship Id="rId92" Type="http://schemas.openxmlformats.org/officeDocument/2006/relationships/externalLink" Target="externalLinks/externalLink67.xml"/><Relationship Id="rId2" Type="http://schemas.openxmlformats.org/officeDocument/2006/relationships/worksheet" Target="worksheets/sheet2.xml"/><Relationship Id="rId29"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wro01scl\bzwbk\DSP\DSG\RR%202016\Do%20publikacji\RR2013%20skonsolidowany%2015.02.2014.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wro01scl\bzwbk\IZG\Plan2008\SUBS\aa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Z:\IZG\MC\2007\xxx.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wro01scl\bzwbk\IZG\Actual2007\Subs\AMcons2007Act%20pag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ntdat07\begrp\CP06revAnnex1_workinprogres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www.cc.cec/Expert%20Groups/Accounting%20and%20Auditing/Other%20folders/EGFI%20Workstream%20Reporting/Circulated%20papers/2009/Marco%20Burroni/Banca%20d'Italia/Documents%20and%20Settings/Administrator/Desktop/CP06revAnnex1_workinprogres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ww.cc.cec/Expert%20Groups/Accounting%20and%20Auditing/Other%20folders/EGFI%20Workstream%20Reporting/Circulated%20papers/2009/CP06revAnnex1_workinprogress.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dodatkowe_DBS_DRB_udzialy.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ro01scl\bzwbk\TEMP\SBB-N-29-P-M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wro01scl\bzwbk\DSP\Gie&#322;da\GIE&#321;DA\2009\ROCZNY%202009\skons\wersja%20pol\SAB%20RS%20200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Z:\DSP\AIB\BILANS\2005\Grudzien\WYSYLKA\wysy&#322;ka%2017-01\bzwbk%20SP%2017-01-06-%20korekta%20na%20SP16-skarb%20-%20faxem%20do%20AI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aporty%20okresowe%20BZWBK/RR%202016/Weryfikacje/Wynagrodzenia%20Zarz&#261;du%202016_tabele.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www.cc.cec/Expert%20Groups/Accounting%20and%20Auditing/Other%20folders/EGFI%20Workstream%20Reporting/Circulated%20papers/2009/My%20Documents/work/egfi%20november%202006/EGFI%202006%2010%20Rev5%20-%20Annex%202%20(Disclosure%20%20of%20FINREP%20Implementatio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P:\ORZ\GMI\Actual2013\NII\DEPO_LOAN_2013_combined.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wro01scl\bzwbk\magda\2002\III%20KWARTA&#321;%202002\transakcje%2030.09.2002\sp&#243;&#322;ki\Transakcje%2030.09.2002_Polfund.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wro01scl\bzwbk\Users\morzechowski\AppData\Local\Microsoft\Windows\Temporary%20Internet%20Files\Content.Outlook\6HOMRP0W\JS\CIRS_111221_offer_HEDGE_CHF_J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ro01scl\bzwbk\AKTUALNE%20DANE\MOJE%20DOKUMENTY\2012\PLAN%20MPK\Plan%20Grupa%20BZWBK_2012%20v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wro01scl\bzwbk\PionSkarbu\Finance\Management\Results\Results2013\MA\07_13\OLK7\CVA_Vanilla%20-%202011093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Plan%202013\sie&#263;_oddz\plan%20Banku_KB\wyniki%202013\PER_exKB_10-2013.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WINNT\Temp\OLK27\per_2012_0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wro01scl\bzwbk\PionSkarbu\Finance\Management\Results\Results2013\MA\07_13\OLK34\CIRS_110630_offer.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1\lippcec\LOCALS~1\Temp\notesA075AA\Zeszyty%20uzgodnie&#324;\FINREP\FINREP%202009\FINREP%2012%202009\tabela_ruchu_31.12.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SP\Gie&#322;da\GIE&#321;DA\2005\I%20kwarta&#322;%202005\wersja%20polska\IAS%20I%20kw%202005%2004-05-2005%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wro01scl\bzwbk\DSP\Gie&#322;da\GIE&#321;DA\2005\III%20kwarta&#322;%202005\wersja%20polska\IAS%20III%20kw%202005%2017-10-2005-xl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wro01scl\DSP\Gie&#322;da\GIE&#321;DA\2005\III%20kwarta&#322;%202005\wersja%20polska\IAS%20III%20kw%202005%2017-10-2005-xl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wro01scl\bzwbk\IZG\Profitability\2011\Master\Master_201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wro01scl\bzwbk\DFAiKR\DFA\hedging\0403\FinCAD%20BZBonds%2029-02-04.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R:\Sprawozdawczosc\__FINREP%20i%20COREP\uzgodnienia%20do%20KG\2017\06.2017\uzgodnienia\MAKRO%20FINREP%20Rezerwy%20_30.06.2017.xlsm"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wro01scl\bzwbk\IZG\Profitability\2010\Master\OI_201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wro01scl\bzwbk\DSP\Gie&#322;da\GIE&#321;DA\2009\I%20kwarta&#322;\wersja%20pol\IAS%20I%20200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wro01scl\bzwbk\DSP\Gie&#322;da\GIE&#321;DA\2009\II%20kwarta&#322;\wersja%20polska\IAS%20II%20200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ORZ\GMI\Other\Praktyki\Kasia\BB_CONSO\Restatement_2\LdN\LDN_GENERAL_Bgt_2015_Rest_2.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G:\Conso\2010\1USA\Sovereign\12%20Diciembre\Sovereign%20Consolidation%20Dec%20201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wro01scl\bzwbk\DSP\DSG\RR%202016\Do%20publikacji\Excel%20do%20raportu%20za%202014%2003.02.2015.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wro01scl\bzwbk\ORZ\GMI\Actual2013\NII\DEPO_LOAN_2013_combinedANIA.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wro01scl\bzwbk\magda\2002\III%20KWARTA&#321;%202002\transakcje%2030.09.2002\oddzia&#322;y\transakcje%2030.09.2002-centrala%20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wro01scl\bzwbk\WINNT\Temp\OLK60\SAB%20R%202005%20-%20sp&#243;&#322;ki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wro01scl\bzwbk\DSP\Gie&#322;da\GIE&#321;DA\2006\RAPORT%20ROCZNY%202006\Skonsolidowany\wersja%20polska\SAB%20RS%202006.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wro01scl\bzwbk\DSP\Gie&#322;da\GIE&#321;DA\2007\KONSOLIDACJA\IV%20KWARTA&#321;\TRANSAKCJE%20WZAJEMNE\TW%20pliki%20od%20sp&#243;&#322;ek\Leasing%20_TransakcjeWzajemne_12_2007%2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wro01scl\bzwbk\WINNT\temp\OLK96\SAB%20PSr%202008.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wro01scl\bzwbk\magda\2002\IV%20KWARTA&#321;%202002\transakcje%2031.12.2002\sp&#243;&#322;ki\TransakcjeWzajemne%2031.12.2002%20POLFUND.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wro01scl\bzwbk\IZG\Plan2012\S_MSC\Feed%202012%20SME.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wro01scl\bzwbk\PionSkarbu\Common\NBP_IRR\20091231\FIN018_PSK_2007063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wro01scl\bzwbk\DSP\Gie&#322;da\GIE&#321;DA\2005\ROK%202005\SAB%20R%2015-02-2006\SAB%20R%202005_21_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ro01scl\bzwbk\DSP\Gie&#322;da\GIE&#321;DA\2005\I%20kwarta&#322;%202005\wersja%20polska\IAS%20I%20kw%202005%2004-05-2005%2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wro01scl\bzwbk\IZG\Profitability\2009\_JM\PB_2009.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Z:\DRZ\Sork\RAPORTY\WEWNETRZNE\DANE%20MIESI&#280;CZNE%202011\06-2011\FLLE2011Act%20rach%20wyniki%20%20Leasing.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wro01scl\bzwbk\PionSkarbu\Finance\Finanse\RAPORTY\Raporty_NBP_AIB\raporty_2007\12_2007\GIE&#321;DA\ZAPADALNO&#346;&#262;POCHODNE_311206\nota_zapadalno&#347;c%20pochodnych_311206_wys&#322;ane.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wro01scl\IZG\Actual2010\GRUPA2010.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wro01scl\bzwbk\IZG\Actual2008\ARKA2008_baza.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wro01scl\bzwbk\ORZ\GMI\Actual2012\Actual2012.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wro01scl\bzwbk\IZG\Plan2010\GroupPoland\GRUPA2010%20v20090814.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wro01scl\bzwbk\DSP\Gie&#322;da\GIE&#321;DA\2005\ROK%20CONS%202005\SAB%20RS%208-02-2005\SAB%20RS%202005_3.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wro01scl\IZG\Actual2010\Poland2010.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wro01scl\bzwbk\IZG\Actual2010\Poland201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wro01scl\Raporty%20okresowe%20BZWBK\4Q%202011\Sprawozdanie%20Zarz&#261;du%2014%20lutego%202012\Sprawozdanie%20Zarz&#261;du_finansowe.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wro01scl\bzwbk\IZG\Actual2010\Actual2010_old.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wro01scl\IZG\Actual2010\SUBS\ARKA2010_baza.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wro01scl\bzwbk\IZG\Forecast2010\April2010\ARKA_PLAN_2010_v20100419.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wro01scl\bzwbk\Raporty%20okresowe%20BZWBK\4Q%202012\Sprawzdanie%20Zarz&#261;du%2017%20lutego%202013\Bank\SAB%20R%202012.xlsx" TargetMode="External"/></Relationships>
</file>

<file path=xl/externalLinks/_rels/externalLink64.xml.rels><?xml version="1.0" encoding="UTF-8" standalone="yes"?>
<Relationships xmlns="http://schemas.openxmlformats.org/package/2006/relationships"><Relationship Id="rId1" Type="http://schemas.microsoft.com/office/2006/relationships/xlExternalLinkPath/xlPathMissing" Target="Division"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wro01scl\bzwbk\DSP\Gie&#322;da\GIE&#321;DA\2007\p&#243;&#322;rocze%202007\Skonsolidowany\wersja%20polska\SAB%20PSr%20200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wro01scl\bzwbk\TEMP\361_transakcje%2031.12.200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wro01scl\bzwbk\TEMP\02%20sp%20transakcje%2028.02.02.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wro01scl\bzwbk\pliki%20osobiste\2007\p&#243;&#322;rocze%202007\por&#243;wnywalno&#347;&#263;%202006%20na%20potrzeby%2006-2007\Rachunek\1)%20Rach%20sp&#243;&#322;ki%2031-12-2006%20+NOTY%20na%20potrzeby%2030-06-200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wro01scl\bzwbk\DSP\Gie&#322;da\GIE&#321;DA\2009\P&#243;&#322;rocze2009\skonsolidowany\wersja%20polska\SAB%20PSr%2020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wro01scl\DSP\Gie&#322;da\GIE&#321;DA\2005\I%20kwarta&#322;%202005\wersja%20polska\IAS%20I%20kw%202005%2004-05-2005%20.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wro01scl\bzwbk\IZG\Plan2009\SUBS\AM%20portfele_PLAN%20_2009_v20081203.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wro01scl\bzwbk\DSP\Gie&#322;da\GIE&#321;DA\2008\ROCZNY%202008\wersja%20pol\skons\SAB%20RS%20200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wro01scl\bzwbk\WINNT\Temp\OLK907\Transakcje%20Wzajemne%20ex%20KB.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wro01scl\bzwbk\DSP\Gie&#322;da\GIE&#321;DA\2009\ROCZNY%202009\jednostkowy\wersja%20pol\SAB%20R%202009.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Z:\ORZ\DIZBD\ZZRBD\BR\Loans\Personal_Loans_2013_postKB.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Z:\DBO\02_Wsparcie_biznesu\segmenty%20wyniki%20finansowe\Personal_Loans_postKB_09-2013%20vBR.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wro01scl\bzwbk\114043\Santander\06_VMG_calc\2011-06-18\VMG_calculator_2011.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ORZ\DIZBD\ZZRBD\2012\Raporty\Personal\PER_2012.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wro01scl\bzwbk\DSP\Gie&#322;da\GIE&#321;DA\2007\III%20kwarta&#322;%202007\wersja%20polska\IAS%20III%20kw%202007.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wro01scl\bzwbk\DSP\Gie&#322;da\GIE&#321;DA\2007\III%20kwarta&#322;%202007\wersja%20ang\IAS%20III%20kw%202007%20ang.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wro01scl.centrala.bzwbk\bzwbk\IZG\Actual2006\ARKA2006new.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P:\ORZ\GMI\Actual2013\NII\Fuzja\F_Margins_2013.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wro01scl\bzwbk\IZG\Profitability\2011\Master\Rezerwy_2011.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wro01scl\bzwbk\IZG\Profitability\2011\Master\OI_2011.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wro01scl\bzwbk\IZG\Actual2009\SUBS\AM2009Act.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wro01scl\bzwbk\DSP\Gie&#322;da\GIE&#321;DA\2006\II%20kwarta&#322;%202006\wersja%20polska\IAS%20II%20kw%202006.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wro01scl\bzwbk\PionSkarbu\MarketRisk\Stop%20loss\daily%20check\FRA_check_31_03_08_OPIC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wro01scl\bzwbk\IZG\Actual2008\ARKA2008.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Drivery%202013\__Konsolidacja_drivers_v2.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wro01scl\bzwbk\IZG\Actual2006\ARKA2006new.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edyty ludności pol "/>
      <sheetName val="karty kredyt. i debet "/>
      <sheetName val="Arkusz1 (2)"/>
      <sheetName val="ROE Dec 08 - Dec 2011 (5 okr)"/>
      <sheetName val="Wybr dane 2005-10 str6 "/>
      <sheetName val="Grafy wybr dane  pol ang"/>
      <sheetName val="5% Inwestycje str 10  "/>
      <sheetName val="karty kredyt. i debet  (2)"/>
      <sheetName val="kredyty ludności pol  (2)"/>
      <sheetName val="Grupa rówieśnicza "/>
      <sheetName val="Arkusz1"/>
      <sheetName val="Arkusz2"/>
      <sheetName val="Arkusz3"/>
      <sheetName val="RR2013 skonsolidowany 15.02"/>
    </sheetNames>
    <definedNames>
      <definedName name="_____________________________________wbk1" sheetId="2"/>
      <definedName name="___________________________________wbk1" sheetId="2"/>
      <definedName name="_________________________________wbk1" sheetId="2"/>
      <definedName name="_______________________________wbk1" sheetId="2"/>
      <definedName name="______________________________wbk1" sheetId="2"/>
      <definedName name="____________________________wbk1" sheetId="2"/>
      <definedName name="__________________________wbk1" sheetId="2"/>
      <definedName name="__wbk1" refersTo="#ADR!"/>
    </definedNames>
    <sheetDataSet>
      <sheetData sheetId="0">
        <row r="2">
          <cell r="B2">
            <v>41274</v>
          </cell>
        </row>
      </sheetData>
      <sheetData sheetId="1">
        <row r="3">
          <cell r="C3">
            <v>41274</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a"/>
      <sheetName val="Słownik"/>
      <sheetName val="#ADR"/>
      <sheetName val="Holidays"/>
      <sheetName val="Zero Curve"/>
      <sheetName val="Brokerage House"/>
      <sheetName val="ASW"/>
      <sheetName val="AZ"/>
      <sheetName val="AA"/>
      <sheetName val="AOE"/>
      <sheetName val="AN"/>
      <sheetName val="AGI"/>
      <sheetName val="LSW"/>
      <sheetName val="AOD"/>
      <sheetName val="APA"/>
      <sheetName val="RPK"/>
      <sheetName val="FS"/>
      <sheetName val="AOK"/>
      <sheetName val="AO"/>
      <sheetName val="FAZ"/>
      <sheetName val="AN2"/>
      <sheetName val="TotalL"/>
      <sheetName val="Total"/>
      <sheetName val="ASE"/>
      <sheetName val="AAZ"/>
      <sheetName val="FAP"/>
      <sheetName val="X"/>
      <sheetName val="Zero_Curve"/>
      <sheetName val="Zero_Curve1"/>
      <sheetName val="Brokerage_House"/>
      <sheetName val="Zero_Curv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Arkusz2"/>
      <sheetName val="Arkusz3"/>
      <sheetName val="xxx"/>
      <sheetName val="#ADR"/>
    </sheetNames>
    <sheetDataSet>
      <sheetData sheetId="0" refreshError="1"/>
      <sheetData sheetId="1" refreshError="1"/>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cons2007Act page"/>
      <sheetName val="#ADR"/>
      <sheetName val="File Details"/>
      <sheetName val="Start"/>
      <sheetName val="P_P&amp;L"/>
      <sheetName val="P_P&amp;L  AM"/>
      <sheetName val="P_P&amp;L  TFI"/>
      <sheetName val="P_BS _cons"/>
      <sheetName val="P_BS_TFI "/>
      <sheetName val="P_BS_AM"/>
      <sheetName val="P_BS _cons_O3"/>
      <sheetName val="P_BS _O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9_"/>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Valores"/>
      <sheetName val="Lista"/>
      <sheetName val="2 Balance shee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9_"/>
    </sheetNames>
    <sheetDataSet>
      <sheetData sheetId="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Table 39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działowcy"/>
      <sheetName val="wzajemne udziały i akcje"/>
      <sheetName val="Lista"/>
    </sheetNames>
    <sheetDataSet>
      <sheetData sheetId="0"/>
      <sheetData sheetId="1"/>
      <sheetData sheetId="2">
        <row r="1">
          <cell r="B1" t="str">
            <v>Bank Spółdzielczy w Aleksandrowie Kujawskim</v>
          </cell>
          <cell r="C1">
            <v>9537</v>
          </cell>
        </row>
        <row r="2">
          <cell r="B2" t="str">
            <v>Bank Spółdzielczy w Belsku Dużym</v>
          </cell>
          <cell r="C2">
            <v>9116</v>
          </cell>
        </row>
        <row r="3">
          <cell r="B3" t="str">
            <v>Bank Spółdzielczy w Bełchatowie</v>
          </cell>
          <cell r="C3">
            <v>8965</v>
          </cell>
        </row>
        <row r="4">
          <cell r="B4" t="str">
            <v>Bank Spółdzielczy w Białej</v>
          </cell>
          <cell r="C4">
            <v>9244</v>
          </cell>
        </row>
        <row r="5">
          <cell r="B5" t="str">
            <v>Bank Spółdzielczy w Białobrzegach</v>
          </cell>
          <cell r="C5">
            <v>9117</v>
          </cell>
        </row>
        <row r="6">
          <cell r="B6" t="str">
            <v>Bank Spółdzielczy w Białogardzie</v>
          </cell>
          <cell r="C6">
            <v>8562</v>
          </cell>
        </row>
        <row r="7">
          <cell r="B7" t="str">
            <v>Bank Spółdzielczy w Białośliwiu</v>
          </cell>
          <cell r="C7">
            <v>8937</v>
          </cell>
        </row>
        <row r="8">
          <cell r="B8" t="str">
            <v>Bank Spółdzielczy w Białymstoku</v>
          </cell>
          <cell r="C8">
            <v>8060</v>
          </cell>
        </row>
        <row r="9">
          <cell r="B9" t="str">
            <v>Bank Spółdzielczy w Bieżuniu</v>
          </cell>
          <cell r="C9">
            <v>8212</v>
          </cell>
        </row>
        <row r="10">
          <cell r="B10" t="str">
            <v>Bank Spółdzielczy w Błaszkach</v>
          </cell>
          <cell r="C10">
            <v>9245</v>
          </cell>
        </row>
        <row r="11">
          <cell r="B11" t="str">
            <v>Bank Spółdzielczy w Bytowie</v>
          </cell>
          <cell r="C11">
            <v>9321</v>
          </cell>
        </row>
        <row r="12">
          <cell r="B12" t="str">
            <v>Bank Spółdzielczy w Chełmnie</v>
          </cell>
          <cell r="C12">
            <v>9486</v>
          </cell>
        </row>
        <row r="13">
          <cell r="B13" t="str">
            <v>Bank Spółdzielczy w Chodzieży</v>
          </cell>
          <cell r="C13">
            <v>8945</v>
          </cell>
        </row>
        <row r="14">
          <cell r="B14" t="str">
            <v>Bank Spółdzielczy w Chojnie</v>
          </cell>
          <cell r="C14">
            <v>9370</v>
          </cell>
        </row>
        <row r="15">
          <cell r="B15" t="str">
            <v>Gospodarczy Bank Spółdzielczy w Choszcznie</v>
          </cell>
          <cell r="C15">
            <v>8359</v>
          </cell>
        </row>
        <row r="16">
          <cell r="B16" t="str">
            <v>Bank Spółdzielczy w Chynowie</v>
          </cell>
          <cell r="C16">
            <v>9121</v>
          </cell>
        </row>
        <row r="17">
          <cell r="B17" t="str">
            <v>Bank Spółdzielczy w Ciechanowie</v>
          </cell>
          <cell r="C17">
            <v>8213</v>
          </cell>
        </row>
        <row r="18">
          <cell r="B18" t="str">
            <v>Bank Spółdzielczy w Czarnkowie</v>
          </cell>
          <cell r="C18">
            <v>8951</v>
          </cell>
        </row>
        <row r="19">
          <cell r="B19" t="str">
            <v>Bank Spółdzielczy w Czersku</v>
          </cell>
          <cell r="C19">
            <v>8147</v>
          </cell>
        </row>
        <row r="20">
          <cell r="B20" t="str">
            <v>Bank Spółdzielczy w Człuchowie</v>
          </cell>
          <cell r="C20">
            <v>9326</v>
          </cell>
        </row>
        <row r="21">
          <cell r="B21" t="str">
            <v>Bank Spółdzielczy w Darłowie</v>
          </cell>
          <cell r="C21">
            <v>8566</v>
          </cell>
        </row>
        <row r="22">
          <cell r="B22" t="str">
            <v>Bank Spółdzielczy w Dobrzycy</v>
          </cell>
          <cell r="C22">
            <v>8409</v>
          </cell>
        </row>
        <row r="23">
          <cell r="B23" t="str">
            <v>Bank Spółdzielczy w Drezdenku</v>
          </cell>
          <cell r="C23">
            <v>8362</v>
          </cell>
        </row>
        <row r="24">
          <cell r="B24" t="str">
            <v>Bank Spółdzielczy w Dusznikach Wielkopolskich</v>
          </cell>
          <cell r="C24">
            <v>9072</v>
          </cell>
        </row>
        <row r="25">
          <cell r="B25" t="str">
            <v>Bank Spółdzielczy w Działdowie</v>
          </cell>
          <cell r="C25">
            <v>8215</v>
          </cell>
        </row>
        <row r="26">
          <cell r="B26" t="str">
            <v>Bank Spółdzielczy w Działoszynie</v>
          </cell>
          <cell r="C26">
            <v>9251</v>
          </cell>
        </row>
        <row r="27">
          <cell r="B27" t="str">
            <v>Bank Spółdzielczy w Dzierzgoniu</v>
          </cell>
          <cell r="C27">
            <v>8310</v>
          </cell>
        </row>
        <row r="28">
          <cell r="B28" t="str">
            <v>Bank Spółdzielczy w Dzierżoniowie</v>
          </cell>
          <cell r="C28">
            <v>9527</v>
          </cell>
        </row>
        <row r="29">
          <cell r="B29" t="str">
            <v>Spółdzielczy Bank Ludowy w Elblągu</v>
          </cell>
          <cell r="C29">
            <v>8297</v>
          </cell>
        </row>
        <row r="30">
          <cell r="B30" t="str">
            <v>Bank Spółdzielczy w Gąbinie</v>
          </cell>
          <cell r="C30">
            <v>9013</v>
          </cell>
        </row>
        <row r="31">
          <cell r="B31" t="str">
            <v>Bank Spółdzielczy w Gąsocinie</v>
          </cell>
          <cell r="C31">
            <v>8218</v>
          </cell>
        </row>
        <row r="32">
          <cell r="B32" t="str">
            <v>Bank Spółdzielczy w Glinojecku</v>
          </cell>
          <cell r="C32">
            <v>8229</v>
          </cell>
        </row>
        <row r="33">
          <cell r="B33" t="str">
            <v>Bank Spółdzielczy w Głowaczowie</v>
          </cell>
          <cell r="C33">
            <v>9125</v>
          </cell>
        </row>
        <row r="34">
          <cell r="B34" t="str">
            <v>Bank Spółdzielczy w Głownie</v>
          </cell>
          <cell r="C34">
            <v>8787</v>
          </cell>
        </row>
        <row r="35">
          <cell r="B35" t="str">
            <v>Bank Spółdzielczy w Gniewie</v>
          </cell>
          <cell r="C35">
            <v>8346</v>
          </cell>
        </row>
        <row r="36">
          <cell r="B36" t="str">
            <v>Bank Spółdzielczy w Gnieźnie</v>
          </cell>
          <cell r="C36">
            <v>9065</v>
          </cell>
        </row>
        <row r="37">
          <cell r="B37" t="str">
            <v>Bank Spółdzielczy w Goleniowie</v>
          </cell>
          <cell r="C37">
            <v>9375</v>
          </cell>
        </row>
        <row r="38">
          <cell r="B38" t="str">
            <v>Bank Spółdzielczy w Golubiu-Dobrzyniu</v>
          </cell>
          <cell r="C38">
            <v>9489</v>
          </cell>
        </row>
        <row r="39">
          <cell r="B39" t="str">
            <v>Gospodarczy Bank Spółdzielczy w Gorzowie Wielkopolskim</v>
          </cell>
          <cell r="C39">
            <v>8363</v>
          </cell>
        </row>
        <row r="40">
          <cell r="B40" t="str">
            <v>Powiatowy Bank Spółdzielczy w Gostyniu</v>
          </cell>
          <cell r="C40">
            <v>8678</v>
          </cell>
        </row>
        <row r="41">
          <cell r="B41" t="str">
            <v>Bank Spółdzielczy w Górze</v>
          </cell>
          <cell r="C41">
            <v>8663</v>
          </cell>
        </row>
        <row r="42">
          <cell r="B42" t="str">
            <v>Bank Spółdzielczy w Grabowie k. Łęczycy</v>
          </cell>
          <cell r="C42">
            <v>8539</v>
          </cell>
        </row>
        <row r="43">
          <cell r="B43" t="str">
            <v>Bank Spółdzielczy w Grębocinie</v>
          </cell>
          <cell r="C43">
            <v>9491</v>
          </cell>
        </row>
        <row r="44">
          <cell r="B44" t="str">
            <v>Bank Spółdzielczy w Grodzisku Wielkopolskim</v>
          </cell>
          <cell r="C44">
            <v>9063</v>
          </cell>
        </row>
        <row r="45">
          <cell r="B45" t="str">
            <v>Bank Spółdzielczy w Grójcu</v>
          </cell>
          <cell r="C45">
            <v>9128</v>
          </cell>
        </row>
        <row r="46">
          <cell r="B46" t="str">
            <v>Bank Spółdzielczy w Grudusku</v>
          </cell>
          <cell r="C46">
            <v>8220</v>
          </cell>
        </row>
        <row r="47">
          <cell r="B47" t="str">
            <v>Bank Spółdzielczy w Gryficach</v>
          </cell>
          <cell r="C47">
            <v>9376</v>
          </cell>
        </row>
        <row r="48">
          <cell r="B48" t="str">
            <v>Bank Spółdzielczy w Gryfinie</v>
          </cell>
          <cell r="C48">
            <v>9377</v>
          </cell>
        </row>
        <row r="49">
          <cell r="B49" t="str">
            <v>Bank Spółdzielczy w Halinowie</v>
          </cell>
          <cell r="C49">
            <v>8019</v>
          </cell>
        </row>
        <row r="50">
          <cell r="B50" t="str">
            <v>Bank Spółdzielczy w Iłowie</v>
          </cell>
          <cell r="C50">
            <v>9010</v>
          </cell>
        </row>
        <row r="51">
          <cell r="B51" t="str">
            <v>Bank Spółdzielczy w Inowrocławiu</v>
          </cell>
          <cell r="C51">
            <v>8149</v>
          </cell>
        </row>
        <row r="52">
          <cell r="B52" t="str">
            <v>Piastowski Bank Spółdzielczy w Janikowie</v>
          </cell>
          <cell r="C52">
            <v>8185</v>
          </cell>
        </row>
        <row r="53">
          <cell r="B53" t="str">
            <v>Bank Spółdzielczy w Jarocinie</v>
          </cell>
          <cell r="C53">
            <v>8427</v>
          </cell>
        </row>
        <row r="54">
          <cell r="B54" t="str">
            <v>Bank Spółdzielczy w Jastrowiu</v>
          </cell>
          <cell r="C54">
            <v>8935</v>
          </cell>
        </row>
        <row r="55">
          <cell r="B55" t="str">
            <v>Bank Spółdzielczy w Jedlińsku</v>
          </cell>
          <cell r="C55">
            <v>9132</v>
          </cell>
        </row>
        <row r="56">
          <cell r="B56" t="str">
            <v>Bank Spółdzielczy w Jutrosinie</v>
          </cell>
          <cell r="C56">
            <v>8674</v>
          </cell>
        </row>
        <row r="57">
          <cell r="B57" t="str">
            <v>Bank Spółdzielczy w Kaliszu Pomorskim</v>
          </cell>
          <cell r="C57">
            <v>8570</v>
          </cell>
        </row>
        <row r="58">
          <cell r="B58" t="str">
            <v>Bank Spółdzielczy w Kcynii</v>
          </cell>
          <cell r="C58">
            <v>8166</v>
          </cell>
        </row>
        <row r="59">
          <cell r="B59" t="str">
            <v>Bank Spółdzielczy w Kępnie</v>
          </cell>
          <cell r="C59">
            <v>8413</v>
          </cell>
        </row>
        <row r="60">
          <cell r="B60" t="str">
            <v>Bank Spółdzielczy w Kleszczowie</v>
          </cell>
          <cell r="C60">
            <v>8978</v>
          </cell>
        </row>
        <row r="61">
          <cell r="B61" t="str">
            <v>Bank Spółdzielczy w Kłodawie</v>
          </cell>
          <cell r="C61">
            <v>8545</v>
          </cell>
        </row>
        <row r="62">
          <cell r="B62" t="str">
            <v>Bank Spółdzielczy w Kobierzycach</v>
          </cell>
          <cell r="C62">
            <v>9575</v>
          </cell>
        </row>
        <row r="63">
          <cell r="B63" t="str">
            <v>Bank Spółdzielczy w Koninie</v>
          </cell>
          <cell r="C63">
            <v>8530</v>
          </cell>
        </row>
        <row r="64">
          <cell r="B64" t="str">
            <v>Bank Spółdzielczy w Koronowie</v>
          </cell>
          <cell r="C64">
            <v>8144</v>
          </cell>
        </row>
        <row r="65">
          <cell r="B65" t="str">
            <v>Bank Spółdzielczy w Kostrzyniu Wielkopolskim</v>
          </cell>
          <cell r="C65">
            <v>9075</v>
          </cell>
        </row>
        <row r="66">
          <cell r="B66" t="str">
            <v>Bank Spółdzielczy w Kościanie</v>
          </cell>
          <cell r="C66">
            <v>8666</v>
          </cell>
        </row>
        <row r="67">
          <cell r="B67" t="str">
            <v>Bank Spółdzielczy w Kościerzynie</v>
          </cell>
          <cell r="C67">
            <v>8328</v>
          </cell>
        </row>
        <row r="68">
          <cell r="B68" t="str">
            <v>Ludowy Bank Spółdzielczy w Kowalewie Pomorskim</v>
          </cell>
          <cell r="C68">
            <v>9496</v>
          </cell>
        </row>
        <row r="69">
          <cell r="B69" t="str">
            <v>Bank Spółdzielczy w Kowalu</v>
          </cell>
          <cell r="C69">
            <v>9557</v>
          </cell>
        </row>
        <row r="70">
          <cell r="B70" t="str">
            <v>Bank Spółdzielczy Ziemi Kaliskiej w Koźminku</v>
          </cell>
          <cell r="C70">
            <v>8404</v>
          </cell>
        </row>
        <row r="71">
          <cell r="B71" t="str">
            <v>Bank Spółdzielczy w Kórniku</v>
          </cell>
          <cell r="C71">
            <v>9076</v>
          </cell>
        </row>
        <row r="72">
          <cell r="B72" t="str">
            <v>Bank Spółdzielczy w Krośnie Odrzańskim</v>
          </cell>
          <cell r="C72">
            <v>9656</v>
          </cell>
        </row>
        <row r="73">
          <cell r="B73" t="str">
            <v>Bank Spółdzielczy w Krośniewicach</v>
          </cell>
          <cell r="C73">
            <v>9023</v>
          </cell>
        </row>
        <row r="74">
          <cell r="B74" t="str">
            <v>Bank Spółdzielczy w Krotoszynie</v>
          </cell>
          <cell r="C74">
            <v>8410</v>
          </cell>
        </row>
        <row r="75">
          <cell r="B75" t="str">
            <v>Bank Spółdzielczy w Kruszwicy</v>
          </cell>
          <cell r="C75">
            <v>8151</v>
          </cell>
        </row>
        <row r="76">
          <cell r="B76" t="str">
            <v>Bank Spółdzielczy "Wspólna Praca" w Kutnie</v>
          </cell>
          <cell r="C76">
            <v>9021</v>
          </cell>
        </row>
        <row r="77">
          <cell r="B77" t="str">
            <v>Bank Spółdzielczy w Lesznowoli</v>
          </cell>
          <cell r="C77">
            <v>8022</v>
          </cell>
        </row>
        <row r="78">
          <cell r="B78" t="str">
            <v>Bank Spółdzielczy w Lipce</v>
          </cell>
          <cell r="C78">
            <v>8943</v>
          </cell>
        </row>
        <row r="79">
          <cell r="B79" t="str">
            <v>Bank Spółdzielczy w Lipnie</v>
          </cell>
          <cell r="C79">
            <v>9542</v>
          </cell>
        </row>
        <row r="80">
          <cell r="B80" t="str">
            <v>Bank Spółdzielczy w Lipsku</v>
          </cell>
          <cell r="C80">
            <v>9135</v>
          </cell>
        </row>
        <row r="81">
          <cell r="B81" t="str">
            <v>Bank Spółdzielczy w Lubichowie</v>
          </cell>
          <cell r="C81">
            <v>8341</v>
          </cell>
        </row>
        <row r="82">
          <cell r="B82" t="str">
            <v>Bank Spółdzielczy w Lubrańcu</v>
          </cell>
          <cell r="C82">
            <v>9559</v>
          </cell>
        </row>
        <row r="83">
          <cell r="B83" t="str">
            <v>Bank Spółdzielczy w Lubyczy Królewskiej</v>
          </cell>
          <cell r="C83">
            <v>9617</v>
          </cell>
        </row>
        <row r="84">
          <cell r="B84" t="str">
            <v>Rejonowy Bank Spółdzielczy w Lututowie</v>
          </cell>
          <cell r="C84">
            <v>9256</v>
          </cell>
        </row>
        <row r="85">
          <cell r="B85" t="str">
            <v>Bank Spółdzielczy w Lwówku Śląskim</v>
          </cell>
          <cell r="C85">
            <v>8384</v>
          </cell>
        </row>
        <row r="86">
          <cell r="B86" t="str">
            <v>Bank Spółdzielczy w Łasinie</v>
          </cell>
          <cell r="C86">
            <v>9500</v>
          </cell>
        </row>
        <row r="87">
          <cell r="B87" t="str">
            <v>Bank Spółdzielczy w Łebie</v>
          </cell>
          <cell r="C87">
            <v>9324</v>
          </cell>
        </row>
        <row r="88">
          <cell r="B88" t="str">
            <v>Bank Spółdzielczy Ziemii Łęczyckiej w Łęczycy</v>
          </cell>
          <cell r="C88">
            <v>9029</v>
          </cell>
        </row>
        <row r="89">
          <cell r="B89" t="str">
            <v>Bank Spółdzielczy Rzemiosła w Łodzi</v>
          </cell>
          <cell r="C89">
            <v>8784</v>
          </cell>
        </row>
        <row r="90">
          <cell r="B90" t="str">
            <v>Bank Spółdzielczy Ziemii Łowickiej w Łowiczu</v>
          </cell>
          <cell r="C90">
            <v>9288</v>
          </cell>
        </row>
        <row r="91">
          <cell r="B91" t="str">
            <v>Bank Spółdzielczy w Malanowie</v>
          </cell>
          <cell r="C91">
            <v>8557</v>
          </cell>
        </row>
        <row r="92">
          <cell r="B92" t="str">
            <v>Bank Spółdzielczy w Malborku</v>
          </cell>
          <cell r="C92">
            <v>8303</v>
          </cell>
        </row>
        <row r="93">
          <cell r="B93" t="str">
            <v>Gospodarczy Bank Spółdzielczy w Międzyrzeczu</v>
          </cell>
          <cell r="C93">
            <v>8367</v>
          </cell>
        </row>
        <row r="94">
          <cell r="B94" t="str">
            <v>Bank Spółdzielczy w Międzyzdrojach</v>
          </cell>
          <cell r="C94">
            <v>9383</v>
          </cell>
        </row>
        <row r="95">
          <cell r="B95" t="str">
            <v>Bank Spółdzielczy w Mławie</v>
          </cell>
          <cell r="C95">
            <v>8225</v>
          </cell>
        </row>
        <row r="96">
          <cell r="B96" t="str">
            <v>Gospodarczy Bank Spółdzielczy w Mosinie</v>
          </cell>
          <cell r="C96">
            <v>9048</v>
          </cell>
        </row>
        <row r="97">
          <cell r="B97" t="str">
            <v>Bank Spółdzielczy w Mszczonowie</v>
          </cell>
          <cell r="C97">
            <v>9302</v>
          </cell>
        </row>
        <row r="98">
          <cell r="B98" t="str">
            <v>Bank Spółdzielczy w Nadarzynie</v>
          </cell>
          <cell r="C98">
            <v>8017</v>
          </cell>
        </row>
        <row r="99">
          <cell r="B99" t="str">
            <v>Bank Spółdzielczy w Nakle n. Notecią</v>
          </cell>
          <cell r="C99">
            <v>8179</v>
          </cell>
        </row>
        <row r="100">
          <cell r="B100" t="str">
            <v>Bank Spółdzielczy w Nasielsku</v>
          </cell>
          <cell r="C100">
            <v>8226</v>
          </cell>
        </row>
        <row r="101">
          <cell r="B101" t="str">
            <v>Bank Spółdzielczy w Nowem n. Wisłą</v>
          </cell>
          <cell r="C101">
            <v>8173</v>
          </cell>
        </row>
        <row r="102">
          <cell r="B102" t="str">
            <v>Żuławski Bank Spółdzielczy w Nowym Dworze Gdańskim</v>
          </cell>
          <cell r="C102">
            <v>8306</v>
          </cell>
        </row>
        <row r="103">
          <cell r="B103" t="str">
            <v>Bank Spółdzielczy w Nowym Stawie</v>
          </cell>
          <cell r="C103">
            <v>8304</v>
          </cell>
        </row>
        <row r="104">
          <cell r="B104" t="str">
            <v>Bank Spółdzielczy w Nowym Tomyślu</v>
          </cell>
          <cell r="C104">
            <v>9058</v>
          </cell>
        </row>
        <row r="105">
          <cell r="B105" t="str">
            <v>Ludowy Bank Spółdzielczy w Obornikach Wielkopolskich</v>
          </cell>
          <cell r="C105">
            <v>9055</v>
          </cell>
        </row>
        <row r="106">
          <cell r="B106" t="str">
            <v>Bank Spółdzielczy w Oławie</v>
          </cell>
          <cell r="C106">
            <v>9585</v>
          </cell>
        </row>
        <row r="107">
          <cell r="B107" t="str">
            <v>Bank Spółdzielczy w Opocznie</v>
          </cell>
          <cell r="C107">
            <v>8992</v>
          </cell>
        </row>
        <row r="108">
          <cell r="B108" t="str">
            <v>Bank Spółdzielczy w Osiu</v>
          </cell>
          <cell r="C108">
            <v>8169</v>
          </cell>
        </row>
        <row r="109">
          <cell r="B109" t="str">
            <v>Bank Spółdzielczy w Ośnie Lubuskim</v>
          </cell>
          <cell r="C109">
            <v>8369</v>
          </cell>
        </row>
        <row r="110">
          <cell r="B110" t="str">
            <v>Bank Spółdzielczy w Ożarowie</v>
          </cell>
          <cell r="C110">
            <v>9423</v>
          </cell>
        </row>
        <row r="111">
          <cell r="B111" t="str">
            <v>BS Towarzystwo Oszczędnościowo-Pożyczkowe "PA-CO-BANK" w Pabianicach</v>
          </cell>
          <cell r="C111">
            <v>8788</v>
          </cell>
        </row>
        <row r="112">
          <cell r="B112" t="str">
            <v>Bank Spółdzielczy w Pasłęku</v>
          </cell>
          <cell r="C112">
            <v>8313</v>
          </cell>
        </row>
        <row r="113">
          <cell r="B113" t="str">
            <v>Bank Spółdzielczy w Pionkach</v>
          </cell>
          <cell r="C113">
            <v>9141</v>
          </cell>
        </row>
        <row r="114">
          <cell r="B114" t="str">
            <v>Bank Spółdzielczy w Piotrkowie Kujawskim</v>
          </cell>
          <cell r="C114">
            <v>9551</v>
          </cell>
        </row>
        <row r="115">
          <cell r="B115" t="str">
            <v>Bank Spółdzielczy Ziemii Piotrkowskiej w Piotrkowie Trybunalskim</v>
          </cell>
          <cell r="C115">
            <v>8973</v>
          </cell>
        </row>
        <row r="116">
          <cell r="B116" t="str">
            <v>Bank Spółdzielczy w Pleszewie</v>
          </cell>
          <cell r="C116">
            <v>8407</v>
          </cell>
        </row>
        <row r="117">
          <cell r="B117" t="str">
            <v>Bank Spółdzielczy "Mazowsze" w Płocku</v>
          </cell>
          <cell r="C117">
            <v>9042</v>
          </cell>
        </row>
        <row r="118">
          <cell r="B118" t="str">
            <v>Bank Spółdzielczy w Pobiedziskach</v>
          </cell>
          <cell r="C118">
            <v>9044</v>
          </cell>
        </row>
        <row r="119">
          <cell r="B119" t="str">
            <v>Powiatowy Bank Spółdzielczy w Policach</v>
          </cell>
          <cell r="C119">
            <v>9395</v>
          </cell>
        </row>
        <row r="120">
          <cell r="B120" t="str">
            <v>Bank Spółdzielczy w Połczynie Zdroju</v>
          </cell>
          <cell r="C120">
            <v>8577</v>
          </cell>
        </row>
        <row r="121">
          <cell r="B121" t="str">
            <v>Bank Spółdzielczy w Pońcu</v>
          </cell>
          <cell r="C121">
            <v>8682</v>
          </cell>
        </row>
        <row r="122">
          <cell r="B122" t="str">
            <v>Poznański Bank Spółdzielczy w Poznaniu</v>
          </cell>
          <cell r="C122">
            <v>9043</v>
          </cell>
        </row>
        <row r="123">
          <cell r="B123" t="str">
            <v>Wielkopolski Bank Spółdzielczy w Poznaniu</v>
          </cell>
          <cell r="C123">
            <v>9068</v>
          </cell>
        </row>
        <row r="124">
          <cell r="B124" t="str">
            <v>Bank Spółdzielczy w Prabutach</v>
          </cell>
          <cell r="C124">
            <v>8319</v>
          </cell>
        </row>
        <row r="125">
          <cell r="B125" t="str">
            <v>Bank Spółdzielczy w Pruszczu Gdańskim</v>
          </cell>
          <cell r="C125">
            <v>8335</v>
          </cell>
        </row>
        <row r="126">
          <cell r="B126" t="str">
            <v>Bank Spółdzielczy w Pruszczu Pomorskim</v>
          </cell>
          <cell r="C126">
            <v>8170</v>
          </cell>
        </row>
        <row r="127">
          <cell r="B127" t="str">
            <v>Bank Spółdzielczy w Przedborzu</v>
          </cell>
          <cell r="C127">
            <v>8988</v>
          </cell>
        </row>
        <row r="128">
          <cell r="B128" t="str">
            <v>Bank Spółdzielczy w Przemkowie</v>
          </cell>
          <cell r="C128">
            <v>8653</v>
          </cell>
        </row>
        <row r="129">
          <cell r="B129" t="str">
            <v>Bank Spółdzielczy w Przysusze</v>
          </cell>
          <cell r="C129">
            <v>9145</v>
          </cell>
        </row>
        <row r="130">
          <cell r="B130" t="str">
            <v>Bank Spółdzielczy w Pszczółkach</v>
          </cell>
          <cell r="C130">
            <v>8337</v>
          </cell>
        </row>
        <row r="131">
          <cell r="B131" t="str">
            <v>Bank Spółdzielczy w Pucku</v>
          </cell>
          <cell r="C131">
            <v>8348</v>
          </cell>
        </row>
        <row r="132">
          <cell r="B132" t="str">
            <v>Bank Spółdzielczy w Pułtusku</v>
          </cell>
          <cell r="C132">
            <v>8232</v>
          </cell>
        </row>
        <row r="133">
          <cell r="B133" t="str">
            <v>Bank Spółdzielczy w Pyrzycach</v>
          </cell>
          <cell r="C133">
            <v>9387</v>
          </cell>
        </row>
        <row r="134">
          <cell r="B134" t="str">
            <v>Bank Spółdzielczy w Raciążu</v>
          </cell>
          <cell r="C134">
            <v>8233</v>
          </cell>
        </row>
        <row r="135">
          <cell r="B135" t="str">
            <v>Bank Spółdzielczy w Radomsku</v>
          </cell>
          <cell r="C135">
            <v>8980</v>
          </cell>
        </row>
        <row r="136">
          <cell r="B136" t="str">
            <v>Bank Spółdzielczy w Radziejowie Kujawskim</v>
          </cell>
          <cell r="C136">
            <v>9549</v>
          </cell>
        </row>
        <row r="137">
          <cell r="B137" t="str">
            <v>Bank Spółdzielczy Ziemi Rakoniewicko - Wolsztyńskiej w Rakoniewicach</v>
          </cell>
          <cell r="C137">
            <v>9081</v>
          </cell>
        </row>
        <row r="138">
          <cell r="B138" t="str">
            <v>Bank Spółdzielczy w Raszkowie</v>
          </cell>
          <cell r="C138">
            <v>8430</v>
          </cell>
        </row>
        <row r="139">
          <cell r="B139" t="str">
            <v>Bank Spółdzielczy w Rumii</v>
          </cell>
          <cell r="C139">
            <v>8351</v>
          </cell>
        </row>
        <row r="140">
          <cell r="B140" t="str">
            <v>Bank Spółdzielczy w Ruścu</v>
          </cell>
          <cell r="C140">
            <v>9264</v>
          </cell>
        </row>
        <row r="141">
          <cell r="B141" t="str">
            <v>Bank Spółdzielczy w Rzepinie</v>
          </cell>
          <cell r="C141">
            <v>8371</v>
          </cell>
        </row>
        <row r="142">
          <cell r="B142" t="str">
            <v>Express Bank Spółdzielczy w Rzeszowie</v>
          </cell>
          <cell r="C142">
            <v>9176</v>
          </cell>
        </row>
        <row r="143">
          <cell r="B143" t="str">
            <v>Bank Spółdzielczy w Sandomierzu</v>
          </cell>
          <cell r="C143">
            <v>9429</v>
          </cell>
        </row>
        <row r="144">
          <cell r="B144" t="str">
            <v>Bank Spółdzielczy w Santoku</v>
          </cell>
          <cell r="C144">
            <v>8372</v>
          </cell>
        </row>
        <row r="145">
          <cell r="B145" t="str">
            <v>Bank Spółdzielczy w Siedlcu</v>
          </cell>
          <cell r="C145">
            <v>9660</v>
          </cell>
        </row>
        <row r="146">
          <cell r="B146" t="str">
            <v>Bank Spółdzielczy w Sieradzu</v>
          </cell>
          <cell r="C146">
            <v>9267</v>
          </cell>
        </row>
        <row r="147">
          <cell r="B147" t="str">
            <v>Bank Spółdzielczy w Sierakowicach</v>
          </cell>
          <cell r="C147">
            <v>8324</v>
          </cell>
        </row>
        <row r="148">
          <cell r="B148" t="str">
            <v>Bank Spółdzielczy Pojezierza Międzychodzko-Sierakowskiego w Sierakowie Wielkopolskim</v>
          </cell>
          <cell r="C148">
            <v>9082</v>
          </cell>
        </row>
        <row r="149">
          <cell r="B149" t="str">
            <v>Bank Spółdzielczy w Skalmierzycach</v>
          </cell>
          <cell r="C149">
            <v>8431</v>
          </cell>
        </row>
        <row r="150">
          <cell r="B150" t="str">
            <v>Bank Spółdzielczy w Skaryszewie</v>
          </cell>
          <cell r="C150">
            <v>9150</v>
          </cell>
        </row>
        <row r="151">
          <cell r="B151" t="str">
            <v>Bank Spółdzielczy w Skępem</v>
          </cell>
          <cell r="C151">
            <v>9546</v>
          </cell>
        </row>
        <row r="152">
          <cell r="B152" t="str">
            <v>Bank Spółdzielczy w Skórczu</v>
          </cell>
          <cell r="C152">
            <v>8342</v>
          </cell>
        </row>
        <row r="153">
          <cell r="B153" t="str">
            <v>Bank Spółdzielczy w Sławnie</v>
          </cell>
          <cell r="C153">
            <v>9317</v>
          </cell>
        </row>
        <row r="154">
          <cell r="B154" t="str">
            <v>Bank Spółdzielczy w Słupcy</v>
          </cell>
          <cell r="C154">
            <v>8542</v>
          </cell>
        </row>
        <row r="155">
          <cell r="B155" t="str">
            <v>Bank Spółdzielczy w Smętowie</v>
          </cell>
          <cell r="C155">
            <v>8343</v>
          </cell>
        </row>
        <row r="156">
          <cell r="B156" t="str">
            <v>Bank Spółdzielczy w Sokołach</v>
          </cell>
          <cell r="C156">
            <v>8766</v>
          </cell>
        </row>
        <row r="157">
          <cell r="B157" t="str">
            <v>Bank Spółdzielczy w Starej Białej</v>
          </cell>
          <cell r="C157">
            <v>9038</v>
          </cell>
        </row>
        <row r="158">
          <cell r="B158" t="str">
            <v>Bank Spółdzielczy w Starogardzie Gdańskim</v>
          </cell>
          <cell r="C158">
            <v>8340</v>
          </cell>
        </row>
        <row r="159">
          <cell r="B159" t="str">
            <v>Bank Spółdzielczy w Stegnie</v>
          </cell>
          <cell r="C159">
            <v>8308</v>
          </cell>
        </row>
        <row r="160">
          <cell r="B160" t="str">
            <v>Bank Spółdzielczy w Strykowie</v>
          </cell>
          <cell r="C160">
            <v>8785</v>
          </cell>
        </row>
        <row r="161">
          <cell r="B161" t="str">
            <v>Ludowy Bank Spółdzielczy w Strzałkowie</v>
          </cell>
          <cell r="C161">
            <v>8543</v>
          </cell>
        </row>
        <row r="162">
          <cell r="B162" t="str">
            <v>Bank Spółdzielczy w Strzegowie</v>
          </cell>
          <cell r="C162">
            <v>8238</v>
          </cell>
        </row>
        <row r="163">
          <cell r="B163" t="str">
            <v>Bank Spółdzielczy w Strzelcach k. Kutna</v>
          </cell>
          <cell r="C163">
            <v>9035</v>
          </cell>
        </row>
        <row r="164">
          <cell r="B164" t="str">
            <v>Gospodarczy Bank Spółdzielczy w Strzelinie</v>
          </cell>
          <cell r="C164">
            <v>9588</v>
          </cell>
        </row>
        <row r="165">
          <cell r="B165" t="str">
            <v>Bank Spółdzielczy w Strzelnie</v>
          </cell>
          <cell r="C165">
            <v>8159</v>
          </cell>
        </row>
        <row r="166">
          <cell r="B166" t="str">
            <v>Bank Spółdzielczy w Suszu</v>
          </cell>
          <cell r="C166">
            <v>8320</v>
          </cell>
        </row>
        <row r="167">
          <cell r="B167" t="str">
            <v>Bank Spółdzielczy w Szadku</v>
          </cell>
          <cell r="C167">
            <v>9269</v>
          </cell>
        </row>
        <row r="168">
          <cell r="B168" t="str">
            <v>Spółdzielczy Bank Rzemiosła w Szczecinie</v>
          </cell>
          <cell r="C168">
            <v>9396</v>
          </cell>
        </row>
        <row r="169">
          <cell r="B169" t="str">
            <v>Bank Spółdzielczy w Sztumie</v>
          </cell>
          <cell r="C169">
            <v>8309</v>
          </cell>
        </row>
        <row r="170">
          <cell r="B170" t="str">
            <v>Bank Spółdzielczy w Szubinie</v>
          </cell>
          <cell r="C170">
            <v>8164</v>
          </cell>
        </row>
        <row r="171">
          <cell r="B171" t="str">
            <v>Bank Spółdzielczy w Ślesinie</v>
          </cell>
          <cell r="C171">
            <v>8534</v>
          </cell>
        </row>
        <row r="172">
          <cell r="B172" t="str">
            <v>Bank Spółdzielczy w Śmiglu</v>
          </cell>
          <cell r="C172">
            <v>8667</v>
          </cell>
        </row>
        <row r="173">
          <cell r="B173" t="str">
            <v>Spółdzielczy Bank Ludowy w Śremie</v>
          </cell>
          <cell r="C173">
            <v>9084</v>
          </cell>
        </row>
        <row r="174">
          <cell r="B174" t="str">
            <v>Bank Spółdzielczy w Środzie Wielkopolskiej</v>
          </cell>
          <cell r="C174">
            <v>9085</v>
          </cell>
        </row>
        <row r="175">
          <cell r="B175" t="str">
            <v>Pomorski Bank Spółdzielczy w Świdwinie</v>
          </cell>
          <cell r="C175">
            <v>8581</v>
          </cell>
        </row>
        <row r="176">
          <cell r="B176" t="str">
            <v>Bank Spółdzielczy w Świeciu n. Wisłą</v>
          </cell>
          <cell r="C176">
            <v>8168</v>
          </cell>
        </row>
        <row r="177">
          <cell r="B177" t="str">
            <v>Bank Spółdzielczy w Tczewie</v>
          </cell>
          <cell r="C177">
            <v>8345</v>
          </cell>
        </row>
        <row r="178">
          <cell r="B178" t="str">
            <v>Bank Spółdzielczy w Teresinie</v>
          </cell>
          <cell r="C178">
            <v>9284</v>
          </cell>
        </row>
        <row r="179">
          <cell r="B179" t="str">
            <v>Bank Spółdzielczy w Toruniu</v>
          </cell>
          <cell r="C179">
            <v>9511</v>
          </cell>
        </row>
        <row r="180">
          <cell r="B180" t="str">
            <v>Bank Spółdzielczy w Tucholi</v>
          </cell>
          <cell r="C180">
            <v>8174</v>
          </cell>
        </row>
        <row r="181">
          <cell r="B181" t="str">
            <v>Bank Spółdzielczy w Ustce</v>
          </cell>
          <cell r="C181">
            <v>9315</v>
          </cell>
        </row>
        <row r="182">
          <cell r="B182" t="str">
            <v>Bank Spółdzielczy w Warce</v>
          </cell>
          <cell r="C182">
            <v>9154</v>
          </cell>
        </row>
        <row r="183">
          <cell r="B183" t="str">
            <v>Bank Spółdzielczy w Wartkowicach</v>
          </cell>
          <cell r="C183">
            <v>9271</v>
          </cell>
        </row>
        <row r="184">
          <cell r="B184" t="str">
            <v>Pałucki Bank Spółdzielczy w Wągrowcu</v>
          </cell>
          <cell r="C184">
            <v>8959</v>
          </cell>
        </row>
        <row r="185">
          <cell r="B185" t="str">
            <v>Bank Spółdzielczy w Wejherowie</v>
          </cell>
          <cell r="C185">
            <v>8350</v>
          </cell>
        </row>
        <row r="186">
          <cell r="B186" t="str">
            <v>Bank Spółdzielczy w Wieleniu n. Notecią</v>
          </cell>
          <cell r="C186">
            <v>8960</v>
          </cell>
        </row>
        <row r="187">
          <cell r="B187" t="str">
            <v>Bank Spółdzielczy w Wierzbinku</v>
          </cell>
          <cell r="C187">
            <v>8558</v>
          </cell>
        </row>
        <row r="188">
          <cell r="B188" t="str">
            <v>Bank Spółdzielczy w Więcborku</v>
          </cell>
          <cell r="C188">
            <v>8162</v>
          </cell>
        </row>
        <row r="189">
          <cell r="B189" t="str">
            <v>Bank Spółdzielczy w Wiskitkach</v>
          </cell>
          <cell r="C189">
            <v>9304</v>
          </cell>
        </row>
        <row r="190">
          <cell r="B190" t="str">
            <v>Bank Spółdzielczy w Witkowie</v>
          </cell>
          <cell r="C190">
            <v>8538</v>
          </cell>
        </row>
        <row r="191">
          <cell r="B191" t="str">
            <v>Bank Spółdzielczy w Wolinie</v>
          </cell>
          <cell r="C191">
            <v>9393</v>
          </cell>
        </row>
        <row r="192">
          <cell r="B192" t="str">
            <v>Bank Spółdzielczy w Wołczynie</v>
          </cell>
          <cell r="C192">
            <v>8876</v>
          </cell>
        </row>
        <row r="193">
          <cell r="B193" t="str">
            <v>Bank Spółdzielczy w Zagórowie</v>
          </cell>
          <cell r="C193">
            <v>8544</v>
          </cell>
        </row>
        <row r="194">
          <cell r="B194" t="str">
            <v>Spółdzielczy Bank Ludowy w Zakrzewie</v>
          </cell>
          <cell r="C194">
            <v>8944</v>
          </cell>
        </row>
        <row r="195">
          <cell r="B195" t="str">
            <v>Bank Spółdzielczy w Zduńskiej Woli</v>
          </cell>
          <cell r="C195">
            <v>9279</v>
          </cell>
        </row>
        <row r="196">
          <cell r="B196" t="str">
            <v>Bank Spółdzielczy w Złotowie</v>
          </cell>
          <cell r="C196">
            <v>8941</v>
          </cell>
        </row>
        <row r="197">
          <cell r="B197" t="str">
            <v>Bank Spółdzielczy w Zwoleniu</v>
          </cell>
          <cell r="C197">
            <v>9157</v>
          </cell>
        </row>
        <row r="198">
          <cell r="B198" t="str">
            <v>Bank Spółdzielczy "Pałuki" w Żninie</v>
          </cell>
          <cell r="C198">
            <v>8181</v>
          </cell>
        </row>
        <row r="199">
          <cell r="B199" t="str">
            <v>Bank Spółdzielczy w Żurominie</v>
          </cell>
          <cell r="C199">
            <v>8242</v>
          </cell>
        </row>
        <row r="200">
          <cell r="B200" t="str">
            <v>Bank Spółdzielczy w Żychlinie</v>
          </cell>
          <cell r="C200">
            <v>9022</v>
          </cell>
        </row>
        <row r="201">
          <cell r="B201" t="str">
            <v>Bank Spółdzielczy we Włoszakowicach</v>
          </cell>
          <cell r="C201">
            <v>8661</v>
          </cell>
        </row>
        <row r="202">
          <cell r="B202" t="str">
            <v>Bank Spółdzielczy we Wronkach</v>
          </cell>
          <cell r="C202">
            <v>8961</v>
          </cell>
        </row>
        <row r="203">
          <cell r="B203" t="str">
            <v>Powiatowy Bank Spółdzielczy we Wrześni</v>
          </cell>
          <cell r="C203">
            <v>9681</v>
          </cell>
        </row>
        <row r="204">
          <cell r="B204" t="str">
            <v>Bank Spółdzielczy we Wschowie</v>
          </cell>
          <cell r="C204">
            <v>8669</v>
          </cell>
        </row>
        <row r="205">
          <cell r="B205" t="str">
            <v>Powiatowy Bank Spółdzielczy w Tomaszowie Mazowieckim z s. w Inowłodziu</v>
          </cell>
          <cell r="C205">
            <v>8985</v>
          </cell>
        </row>
        <row r="206">
          <cell r="B206" t="str">
            <v>Bank Spółdzielczy w Krokowej z s. w Minkowicach</v>
          </cell>
          <cell r="C206">
            <v>8349</v>
          </cell>
        </row>
        <row r="207">
          <cell r="B207" t="str">
            <v>Kujawsko-Dobrzyński Bank Spółdzielczy z s. we Włocławku</v>
          </cell>
          <cell r="C207">
            <v>9550</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000-N-O"/>
      <sheetName val="BS001-P-P"/>
      <sheetName val="SBB"/>
      <sheetName val="SRZiSB"/>
      <sheetName val="SKWB"/>
      <sheetName val="SRPPB"/>
      <sheetName val="SBB-N-1-A"/>
      <sheetName val="SBB-N-8-A"/>
      <sheetName val="SBB-N-29-PP"/>
      <sheetName val="SBB-N-19-P"/>
      <sheetName val="SBB-N20P"/>
      <sheetName val="SBB-N21-P"/>
      <sheetName val="SBB-N-22-P"/>
      <sheetName val="SBB-N-23-P"/>
      <sheetName val="SBB-N-24-P"/>
      <sheetName val="SBB-N-25-P"/>
      <sheetName val="SBB-N-26-P"/>
      <sheetName val="SBB-N-27-P"/>
    </sheetNames>
    <sheetDataSet>
      <sheetData sheetId="0"/>
      <sheetData sheetId="1"/>
      <sheetData sheetId="2"/>
      <sheetData sheetId="3"/>
      <sheetData sheetId="4"/>
      <sheetData sheetId="5"/>
      <sheetData sheetId="6" refreshError="1">
        <row r="1">
          <cell r="A1" t="str">
            <v xml:space="preserve">NOTY OBJAŚNIAJĄCE </v>
          </cell>
        </row>
        <row r="2">
          <cell r="A2" t="str">
            <v>DO SKONSOLIDOWANEGO BILANSU BANKU</v>
          </cell>
        </row>
        <row r="5">
          <cell r="A5" t="str">
            <v>nazwa banku</v>
          </cell>
          <cell r="B5" t="str">
            <v>wyróżnik</v>
          </cell>
        </row>
        <row r="6">
          <cell r="A6" t="str">
            <v>Formularz SBB-N1A</v>
          </cell>
        </row>
        <row r="7">
          <cell r="B7" t="str">
            <v>stan na dzień</v>
          </cell>
        </row>
        <row r="9">
          <cell r="A9" t="str">
            <v>Nota 1 - do poz. III i VIII aktywów</v>
          </cell>
          <cell r="B9" t="str">
            <v>KWOTA
w tys. zł</v>
          </cell>
        </row>
        <row r="10">
          <cell r="A10" t="str">
            <v>1.1 Należności od sektora finansowego (wg struktury rodzajowej)</v>
          </cell>
        </row>
        <row r="11">
          <cell r="A11" t="str">
            <v>a) rachunki bieżące</v>
          </cell>
        </row>
        <row r="12">
          <cell r="A12" t="str">
            <v>b) kredyty, lokaty i pożyczki, w tym:</v>
          </cell>
        </row>
        <row r="13">
          <cell r="A13" t="str">
            <v xml:space="preserve"> - lokaty w innych bankach i w innych podmiotach finansowych</v>
          </cell>
        </row>
        <row r="14">
          <cell r="A14" t="str">
            <v>c) skupione wierzytelności</v>
          </cell>
        </row>
        <row r="15">
          <cell r="A15" t="str">
            <v>d) zrealizowane gwarancje i poręczenia</v>
          </cell>
        </row>
        <row r="16">
          <cell r="A16" t="str">
            <v>e) inne należności</v>
          </cell>
        </row>
        <row r="17">
          <cell r="A17" t="str">
            <v>f) odsetki:</v>
          </cell>
        </row>
        <row r="18">
          <cell r="A18" t="str">
            <v xml:space="preserve"> - niezapadłe</v>
          </cell>
        </row>
        <row r="19">
          <cell r="A19" t="str">
            <v xml:space="preserve"> - zapadłe</v>
          </cell>
        </row>
        <row r="20">
          <cell r="A20" t="str">
            <v>g) rezerwa utworzona na należności od sektora finansowego (wielkość ujemna)</v>
          </cell>
        </row>
        <row r="21">
          <cell r="A21" t="str">
            <v>1.2 Należności (brutto) od sektora finansowego (wg terminów zapadalności)</v>
          </cell>
        </row>
        <row r="22">
          <cell r="A22" t="str">
            <v>a) w rachunku bieżącym</v>
          </cell>
        </row>
        <row r="23">
          <cell r="A23" t="str">
            <v>b) należności terminowe, o pozostałym od dnia bilansowego okresie spłaty:</v>
          </cell>
        </row>
        <row r="24">
          <cell r="A24" t="str">
            <v xml:space="preserve"> - do 1 miesiąca</v>
          </cell>
        </row>
        <row r="25">
          <cell r="A25" t="str">
            <v xml:space="preserve"> - powyżej 1 miesiąca do 3 miesięcy</v>
          </cell>
        </row>
        <row r="26">
          <cell r="A26" t="str">
            <v xml:space="preserve"> - powyżej 3 miesięcy do 1 roku</v>
          </cell>
        </row>
        <row r="27">
          <cell r="A27" t="str">
            <v xml:space="preserve"> - powyżej 1 roku do 5 lat</v>
          </cell>
        </row>
        <row r="28">
          <cell r="A28" t="str">
            <v xml:space="preserve"> - powyżej 5 lat</v>
          </cell>
        </row>
        <row r="29">
          <cell r="A29" t="str">
            <v xml:space="preserve"> - dla których termin zapadalności upłynął </v>
          </cell>
        </row>
        <row r="30">
          <cell r="A30" t="str">
            <v>c) odsetki</v>
          </cell>
        </row>
        <row r="31">
          <cell r="A31" t="str">
            <v xml:space="preserve"> - niezapadłe</v>
          </cell>
        </row>
        <row r="32">
          <cell r="A32" t="str">
            <v xml:space="preserve"> - zapadłe</v>
          </cell>
        </row>
        <row r="33">
          <cell r="A33" t="str">
            <v>1.3 Należności (brutto) od sektora finansowego (wg struktury walutowej)</v>
          </cell>
        </row>
        <row r="34">
          <cell r="A34" t="str">
            <v>a) w walucie polskiej</v>
          </cell>
        </row>
        <row r="35">
          <cell r="A35" t="str">
            <v>b) w walutach obcych</v>
          </cell>
        </row>
        <row r="36">
          <cell r="A36" t="str">
            <v>1.4 Należności (brutto) od sektora finansowego</v>
          </cell>
        </row>
        <row r="37">
          <cell r="A37" t="str">
            <v>1.Należności normalne</v>
          </cell>
        </row>
        <row r="38">
          <cell r="A38" t="str">
            <v>2. Należności pod obserwacją</v>
          </cell>
        </row>
        <row r="39">
          <cell r="A39" t="str">
            <v>3. Należności zagrożone, w tym:</v>
          </cell>
        </row>
        <row r="40">
          <cell r="A40" t="str">
            <v>a) poniżej standardu</v>
          </cell>
        </row>
        <row r="41">
          <cell r="A41" t="str">
            <v>b) wątpliwe</v>
          </cell>
        </row>
        <row r="42">
          <cell r="A42" t="str">
            <v>c) stracone</v>
          </cell>
        </row>
        <row r="43">
          <cell r="A43" t="str">
            <v>4. Odsetki</v>
          </cell>
        </row>
        <row r="44">
          <cell r="A44" t="str">
            <v>a) niezapadłe</v>
          </cell>
        </row>
        <row r="45">
          <cell r="A45" t="str">
            <v>b) zapadłe</v>
          </cell>
        </row>
        <row r="46">
          <cell r="A46" t="str">
            <v xml:space="preserve"> - od należności normalnych </v>
          </cell>
        </row>
        <row r="47">
          <cell r="A47" t="str">
            <v xml:space="preserve"> - od należności pod obserwacją</v>
          </cell>
        </row>
        <row r="48">
          <cell r="A48" t="str">
            <v xml:space="preserve"> - od należności zagrożonych</v>
          </cell>
        </row>
        <row r="49">
          <cell r="A49" t="str">
            <v>1.5 Wartość zabezpieczeń prawnych pomniejszających podstawę naliczania
       rezerw celowych na należności od sektora finansowego dotyczące
       należności:</v>
          </cell>
        </row>
        <row r="50">
          <cell r="A50" t="str">
            <v>a) pod obserwacją</v>
          </cell>
        </row>
        <row r="51">
          <cell r="A51" t="str">
            <v>b) zagrożonych</v>
          </cell>
        </row>
        <row r="52">
          <cell r="A52" t="str">
            <v xml:space="preserve"> - poniżej standardu</v>
          </cell>
        </row>
        <row r="53">
          <cell r="A53" t="str">
            <v xml:space="preserve"> - wątpliwych</v>
          </cell>
        </row>
        <row r="54">
          <cell r="A54" t="str">
            <v xml:space="preserve"> - straconych</v>
          </cell>
        </row>
        <row r="55">
          <cell r="A55" t="str">
            <v>1.6 Stan rezerw na należności od sektora finansowego</v>
          </cell>
        </row>
        <row r="56">
          <cell r="A56" t="str">
            <v>a) pod obserwacją</v>
          </cell>
        </row>
        <row r="57">
          <cell r="A57" t="str">
            <v>b) zagrożone</v>
          </cell>
        </row>
        <row r="58">
          <cell r="A58" t="str">
            <v xml:space="preserve"> - poniżej standardu</v>
          </cell>
        </row>
        <row r="59">
          <cell r="A59" t="str">
            <v xml:space="preserve"> - wątpliwe</v>
          </cell>
        </row>
        <row r="60">
          <cell r="A60" t="str">
            <v xml:space="preserve"> - stracone</v>
          </cell>
        </row>
        <row r="61">
          <cell r="A61" t="str">
            <v>1.7 Wymagany poziom rezerw na należności od sektora finansowego
     na koniec okresu, zgodnie z obowiązującymi przepisami</v>
          </cell>
        </row>
        <row r="62">
          <cell r="A62" t="str">
            <v>1.8 Należności (brutto) od sektora finansowego od jednostek
      podporządkowanych wykazywanych metodą praw własności</v>
          </cell>
        </row>
      </sheetData>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kursy zestaw"/>
      <sheetName val="wybrane dane"/>
      <sheetName val="BS"/>
      <sheetName val="P&amp;L"/>
      <sheetName val="CF"/>
      <sheetName val="kapitaly skons"/>
      <sheetName val="noty rach"/>
      <sheetName val="noty bilans"/>
      <sheetName val="noty bilans 1"/>
      <sheetName val="TW zależne"/>
      <sheetName val="TW stow i JV"/>
      <sheetName val="TW AIB"/>
      <sheetName val="pozabilans"/>
      <sheetName val="segment 09"/>
      <sheetName val="segment 08"/>
      <sheetName val="BS waluty"/>
      <sheetName val="ryzyko1"/>
      <sheetName val="ryzyko"/>
      <sheetName val="portfel"/>
      <sheetName val="regiony"/>
      <sheetName val="impairment"/>
      <sheetName val="branze"/>
      <sheetName val="wymogi"/>
      <sheetName val="PKD"/>
      <sheetName val="FV"/>
      <sheetName val="FV2"/>
      <sheetName val="Podpisy"/>
      <sheetName val="kapitaly"/>
      <sheetName val="Noty bilans 3"/>
      <sheetName val="rach zabezp 2008"/>
      <sheetName val="rach zabezp 2007"/>
      <sheetName val="nota 29"/>
      <sheetName val="Poz kapitaly"/>
      <sheetName val="podatek"/>
      <sheetName val="TW bilans"/>
      <sheetName val="TW rach"/>
      <sheetName val="TW pozab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refreshError="1"/>
      <sheetData sheetId="2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sheetData sheetId="35"/>
      <sheetData sheetId="36"/>
      <sheetData sheetId="3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P.1"/>
      <sheetName val="S.P.2"/>
      <sheetName val="S.P.3"/>
      <sheetName val="S.P.4"/>
      <sheetName val="S.P.5"/>
      <sheetName val="S.P.6"/>
      <sheetName val="S.P.7"/>
      <sheetName val="S.P.8"/>
      <sheetName val="S.P.9"/>
      <sheetName val="S.P.10"/>
      <sheetName val="S.P.11"/>
      <sheetName val="S.P.12"/>
      <sheetName val="S.P.13"/>
      <sheetName val="S.P.14"/>
      <sheetName val="S.P.15"/>
      <sheetName val="S.P.16"/>
      <sheetName val="S.P.17"/>
      <sheetName val="S.P.18"/>
      <sheetName val="S.P. 19"/>
      <sheetName val="S.P.20"/>
      <sheetName val="S.P.21"/>
      <sheetName val="S.P. 22"/>
      <sheetName val="S.P.23"/>
      <sheetName val="S.P.24"/>
      <sheetName val="S.P.25"/>
      <sheetName val="S.P.26"/>
      <sheetName val="S.P.27"/>
      <sheetName val="S.P.28"/>
      <sheetName val="S.P.29"/>
      <sheetName val="S.P.30"/>
      <sheetName val="S.P.31"/>
      <sheetName val="S.P.32"/>
      <sheetName val="S.P.33"/>
      <sheetName val="S.P.34"/>
      <sheetName val="S.P.35"/>
      <sheetName val="S.P. 36"/>
      <sheetName val="S.P. 37"/>
      <sheetName val="S.P. 38"/>
      <sheetName val="S.P. 39"/>
      <sheetName val="S.P 40"/>
      <sheetName val="S.P. 41"/>
      <sheetName val="S.P. 42"/>
      <sheetName val="S.P. 43"/>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sheetData sheetId="24" refreshError="1"/>
      <sheetData sheetId="25" refreshError="1"/>
      <sheetData sheetId="26" refreshError="1"/>
      <sheetData sheetId="27"/>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yn.RN 16-15"/>
      <sheetName val="wyn. Zarządu_16-15"/>
      <sheetName val="nagr Zarządu_16-15"/>
      <sheetName val="Arkusz1"/>
      <sheetName val="Arkusz2"/>
      <sheetName val="Arkusz3"/>
      <sheetName val="Wynagrodzenia Zarządu 2016_tabe"/>
    </sheetNames>
    <definedNames>
      <definedName name="____________________________________wbk1" refersTo="#ADR!"/>
      <definedName name="_____________________________wbk1" refersTo="#ADR!"/>
      <definedName name="___________________________wbk1" refersTo="#ADR!"/>
      <definedName name="_________________________wbk1" refersTo="#ADR!"/>
      <definedName name="_____________wbk1" refersTo="#ADR!"/>
      <definedName name="__________wbk1" refersTo="#ADR!"/>
      <definedName name="_________wbk1" refersTo="#ADR!"/>
      <definedName name="________wbk1" refersTo="#ADR!"/>
      <definedName name="_____wbk1" refersTo="#ADR!"/>
      <definedName name="_wbk1" refersTo="#ADR!"/>
      <definedName name="Dialog1_Button3_Click" refersTo="#ADR!"/>
      <definedName name="fghjk" refersTo="#ADR!"/>
      <definedName name="kkkkkkkk" refersTo="#ADR!"/>
      <definedName name="Module2.Dialog1_Button3_Click" refersTo="#ADR!"/>
      <definedName name="nn" refersTo="#ADR!"/>
      <definedName name="sdf" refersTo="#ADR!"/>
      <definedName name="yyyyyyyyyyyyyyyyy" refersTo="#ADR!"/>
    </definedNames>
    <sheetDataSet>
      <sheetData sheetId="0"/>
      <sheetData sheetId="1"/>
      <sheetData sheetId="2"/>
      <sheetData sheetId="3"/>
      <sheetData sheetId="4"/>
      <sheetData sheetId="5"/>
      <sheetData sheetId="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REP Implementation"/>
      <sheetName val="Table 21"/>
      <sheetName val="Lists"/>
    </sheetNames>
    <sheetDataSet>
      <sheetData sheetId="0" refreshError="1"/>
      <sheetData sheetId="1" refreshError="1"/>
      <sheetData sheetId="2">
        <row r="17">
          <cell r="A17" t="str">
            <v>Yes, compulsory</v>
          </cell>
        </row>
        <row r="18">
          <cell r="A18" t="str">
            <v>Yes, optional</v>
          </cell>
        </row>
        <row r="19">
          <cell r="A19" t="str">
            <v>No</v>
          </cell>
        </row>
        <row r="21">
          <cell r="A21" t="str">
            <v>Monthly</v>
          </cell>
        </row>
        <row r="22">
          <cell r="A22" t="str">
            <v>Quarterly</v>
          </cell>
        </row>
        <row r="23">
          <cell r="A23" t="str">
            <v>Semi-annually</v>
          </cell>
        </row>
        <row r="24">
          <cell r="A24" t="str">
            <v>Annnually</v>
          </cell>
        </row>
        <row r="25">
          <cell r="A25" t="str">
            <v>Other, please specify</v>
          </cell>
        </row>
        <row r="39">
          <cell r="A39" t="str">
            <v>Fully</v>
          </cell>
        </row>
        <row r="40">
          <cell r="A40" t="str">
            <v>Partially</v>
          </cell>
        </row>
        <row r="41">
          <cell r="A41" t="str">
            <v>Not applied</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o-Actual"/>
      <sheetName val="depo-Plan"/>
      <sheetName val="loan-Actual"/>
      <sheetName val="loan_plan"/>
      <sheetName val="depo"/>
      <sheetName val="loans"/>
      <sheetName val="strona_depo"/>
      <sheetName val="strona_loans"/>
      <sheetName val="slajdy"/>
      <sheetName val="slajdy3"/>
      <sheetName val="slajdy(Q)"/>
      <sheetName val="slajdy3(Q)"/>
      <sheetName val="SAN_kred"/>
      <sheetName val="SAN_depo"/>
      <sheetName val="nazwy"/>
      <sheetName val="slajdy2"/>
      <sheetName val="strona_loans_przed_zm"/>
      <sheetName val="slajdy Q"/>
      <sheetName val="slajdy3 Q"/>
      <sheetName val="LOAN_PERFORM_2013"/>
      <sheetName val="DEPO_2013_FACE"/>
      <sheetName val="dane do wykresow"/>
      <sheetName val="Arkusz3"/>
    </sheetNames>
    <sheetDataSet>
      <sheetData sheetId="0" refreshError="1"/>
      <sheetData sheetId="1" refreshError="1"/>
      <sheetData sheetId="2" refreshError="1"/>
      <sheetData sheetId="3" refreshError="1"/>
      <sheetData sheetId="4">
        <row r="3">
          <cell r="B3" t="str">
            <v>overdraft PLN</v>
          </cell>
        </row>
      </sheetData>
      <sheetData sheetId="5">
        <row r="5">
          <cell r="B5">
            <v>32172719.145070035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
          <cell r="A1" t="str">
            <v>depostis</v>
          </cell>
          <cell r="B1" t="str">
            <v>term</v>
          </cell>
          <cell r="C1" t="str">
            <v>Personal - Bank</v>
          </cell>
          <cell r="D1" t="str">
            <v>exBZ</v>
          </cell>
          <cell r="E1" t="str">
            <v>overdraft PLN</v>
          </cell>
          <cell r="F1" t="str">
            <v>performing</v>
          </cell>
        </row>
        <row r="2">
          <cell r="B2" t="str">
            <v>demand</v>
          </cell>
          <cell r="C2" t="str">
            <v>M&amp;S - Bank</v>
          </cell>
          <cell r="D2" t="str">
            <v>exKB</v>
          </cell>
          <cell r="E2" t="str">
            <v>overdraft FX</v>
          </cell>
          <cell r="F2" t="str">
            <v>NPL</v>
          </cell>
        </row>
        <row r="3">
          <cell r="B3" t="str">
            <v>savings acc</v>
          </cell>
          <cell r="C3" t="str">
            <v>CBK - Bank</v>
          </cell>
          <cell r="D3" t="str">
            <v>combined</v>
          </cell>
          <cell r="E3" t="str">
            <v>Mortagage</v>
          </cell>
        </row>
        <row r="4">
          <cell r="B4" t="str">
            <v>structure depo</v>
          </cell>
          <cell r="C4" t="str">
            <v>Large - Bank</v>
          </cell>
          <cell r="E4" t="str">
            <v>Cash loans</v>
          </cell>
        </row>
        <row r="5">
          <cell r="B5" t="str">
            <v>warta gwarancja</v>
          </cell>
          <cell r="C5" t="str">
            <v>PROP - Bank</v>
          </cell>
          <cell r="E5" t="str">
            <v>Credit cards</v>
          </cell>
        </row>
        <row r="6">
          <cell r="B6" t="str">
            <v>other</v>
          </cell>
          <cell r="C6" t="str">
            <v>GBM - Bank</v>
          </cell>
          <cell r="E6" t="str">
            <v>Other Personal Loan</v>
          </cell>
        </row>
        <row r="7">
          <cell r="C7" t="str">
            <v>Other - External Sales</v>
          </cell>
          <cell r="E7" t="str">
            <v>Other Loans PLN</v>
          </cell>
        </row>
        <row r="8">
          <cell r="C8" t="str">
            <v>DM</v>
          </cell>
          <cell r="E8" t="str">
            <v>Other Loans FX</v>
          </cell>
        </row>
        <row r="9">
          <cell r="C9" t="str">
            <v>TOTAL SUBSIDIARIES DEPOSITS</v>
          </cell>
          <cell r="E9" t="str">
            <v>LOANS TO SUBSIDIARIES</v>
          </cell>
        </row>
        <row r="10">
          <cell r="C10" t="str">
            <v>consolidation adjustment</v>
          </cell>
          <cell r="E10" t="str">
            <v>Other Receivables from customer</v>
          </cell>
        </row>
        <row r="11">
          <cell r="C11" t="str">
            <v>Deposits in  Subsidiaries (Brokerage House)</v>
          </cell>
          <cell r="E11" t="str">
            <v>LEASING &amp; FAKTORING - subs</v>
          </cell>
        </row>
        <row r="12">
          <cell r="C12" t="str">
            <v>EBI/ EBOIR</v>
          </cell>
          <cell r="E12" t="str">
            <v>Consolidation Adjustments</v>
          </cell>
        </row>
        <row r="13">
          <cell r="C13" t="str">
            <v>Loan to subs</v>
          </cell>
          <cell r="E13" t="str">
            <v>Factoring</v>
          </cell>
        </row>
        <row r="14">
          <cell r="C14" t="str">
            <v>Other Receivables from customer</v>
          </cell>
        </row>
        <row r="15">
          <cell r="C15" t="str">
            <v>Leasing &amp; Factoring</v>
          </cell>
        </row>
        <row r="16">
          <cell r="C16" t="str">
            <v>Personal - NPL</v>
          </cell>
        </row>
        <row r="17">
          <cell r="C17" t="str">
            <v>M&amp;S - NPL</v>
          </cell>
        </row>
        <row r="18">
          <cell r="C18" t="str">
            <v>CBK - NPL</v>
          </cell>
        </row>
        <row r="19">
          <cell r="C19" t="str">
            <v>Large - NPL</v>
          </cell>
        </row>
        <row r="20">
          <cell r="C20" t="str">
            <v>PROP - NPL</v>
          </cell>
        </row>
        <row r="21">
          <cell r="C21" t="str">
            <v>GBM - NPL</v>
          </cell>
        </row>
        <row r="22">
          <cell r="C22" t="str">
            <v>Other loans - NPL</v>
          </cell>
        </row>
        <row r="23">
          <cell r="C23" t="str">
            <v>Subs _ NPL</v>
          </cell>
        </row>
      </sheetData>
      <sheetData sheetId="15" refreshError="1"/>
      <sheetData sheetId="16"/>
      <sheetData sheetId="17"/>
      <sheetData sheetId="18">
        <row r="1">
          <cell r="A1" t="str">
            <v>depostis</v>
          </cell>
        </row>
      </sheetData>
      <sheetData sheetId="19" refreshError="1"/>
      <sheetData sheetId="20" refreshError="1"/>
      <sheetData sheetId="21" refreshError="1"/>
      <sheetData sheetId="2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chunek Zysków i Strat"/>
      <sheetName val="bilans"/>
      <sheetName val="lista"/>
    </sheetNames>
    <sheetDataSet>
      <sheetData sheetId="0" refreshError="1"/>
      <sheetData sheetId="1" refreshError="1"/>
      <sheetData sheetId="2" refreshError="1">
        <row r="2">
          <cell r="B2" t="str">
            <v>Centrala BZ WBK S.A.</v>
          </cell>
          <cell r="E2" t="str">
            <v>I. Przychody z tytułu odsetek</v>
          </cell>
          <cell r="F2" t="str">
            <v>Rachunki bankowe</v>
          </cell>
          <cell r="H2" t="str">
            <v>III_1_a  Nal-krótkoterm.  od sektora fin r-k bieżący</v>
          </cell>
        </row>
        <row r="3">
          <cell r="B3" t="str">
            <v>Centrala/Skarb</v>
          </cell>
          <cell r="E3" t="str">
            <v>II. Koszty odsetek</v>
          </cell>
          <cell r="F3" t="str">
            <v xml:space="preserve">Kredyty dla podmiotów </v>
          </cell>
          <cell r="H3" t="str">
            <v>III_1_b  Nal-krótkoterm.  od sektora fin pozostałe</v>
          </cell>
        </row>
        <row r="4">
          <cell r="B4" t="str">
            <v>Dom Maklerski BZWBK S.A</v>
          </cell>
          <cell r="E4" t="str">
            <v>IV. Przychody z tytułu prowizji</v>
          </cell>
          <cell r="F4" t="str">
            <v>Kredyty dla ludności</v>
          </cell>
          <cell r="H4" t="str">
            <v xml:space="preserve">III_2 Nal- długoterm od sektora fin </v>
          </cell>
        </row>
        <row r="5">
          <cell r="B5" t="str">
            <v>AiB WBK Fund Management SP. Z o.o.</v>
          </cell>
          <cell r="E5" t="str">
            <v>V. Koszty z tytułu prowizji</v>
          </cell>
          <cell r="F5" t="str">
            <v xml:space="preserve">Kredyty dewizowe </v>
          </cell>
          <cell r="H5" t="str">
            <v>IV_1_a  Nal-krótkoterm od sek niefin r-k bieżacy</v>
          </cell>
        </row>
        <row r="6">
          <cell r="B6" t="str">
            <v>BZ WBK Finanse &amp; Leasing S.A.</v>
          </cell>
          <cell r="E6" t="str">
            <v>VII. Przychody netto ze sprzedaży produktów, towarów i materiałów</v>
          </cell>
          <cell r="F6" t="str">
            <v>Rezerwa na ryzyko kredytowe</v>
          </cell>
          <cell r="H6" t="str">
            <v>IV_1_b  Nal-krótkoterm od sek niefin pozostałe</v>
          </cell>
        </row>
        <row r="7">
          <cell r="B7" t="str">
            <v>BZ WBK Leasing S.A.</v>
          </cell>
          <cell r="E7" t="str">
            <v>VIII. Koszt sprzedanych produktów, towarów i materiałów</v>
          </cell>
          <cell r="F7" t="str">
            <v xml:space="preserve">Należności od klientów </v>
          </cell>
          <cell r="H7" t="str">
            <v xml:space="preserve">IV_2  Nal-długoterm od sek niefin </v>
          </cell>
        </row>
        <row r="8">
          <cell r="B8" t="str">
            <v>WBK Nieruchomości S.A.</v>
          </cell>
          <cell r="E8" t="str">
            <v>IX. Koszt sprzedaży</v>
          </cell>
          <cell r="F8" t="str">
            <v>Pozostałe Należności</v>
          </cell>
          <cell r="H8" t="str">
            <v>VII. Dłużne papiery wartościowe</v>
          </cell>
        </row>
        <row r="9">
          <cell r="B9" t="str">
            <v>WBK Nieruchomości i Wspólnicy  Sp. kom</v>
          </cell>
          <cell r="E9" t="str">
            <v>VII. Przychody  z udziałów lub akcji , pozostałych papierów wartościowych i innych instrumentów finansowych, o zmiennej kwocie dochodu</v>
          </cell>
          <cell r="F9" t="str">
            <v>Pozostałe aktywa</v>
          </cell>
          <cell r="H9" t="str">
            <v>XVII. Inne aktywa</v>
          </cell>
        </row>
        <row r="10">
          <cell r="B10" t="str">
            <v>Brytyjsko -Polskie Towarzystwo Finansowe WBK CU Sp. Z o.o.</v>
          </cell>
          <cell r="F10" t="str">
            <v xml:space="preserve">Depozyty złotowe </v>
          </cell>
          <cell r="H10" t="str">
            <v xml:space="preserve">XVIII. Rozliczenia międzyokresowe </v>
          </cell>
        </row>
        <row r="11">
          <cell r="B11" t="str">
            <v>Gliwicki Bank Handlowy S.A.</v>
          </cell>
          <cell r="F11" t="str">
            <v xml:space="preserve">Depozyty dewizowe </v>
          </cell>
          <cell r="H11" t="str">
            <v>II_1_a Zobo-krótkoterm wobec sektora fin r-k bieżacy</v>
          </cell>
        </row>
        <row r="12">
          <cell r="B12" t="str">
            <v>Projekty Bankowe Polsoft Sp. Z o.o.</v>
          </cell>
          <cell r="F12" t="str">
            <v>Zobowiązania krótkoterminowe - Kredyty bankowe złotowe</v>
          </cell>
          <cell r="H12" t="str">
            <v>II_1_b Zobo-krótkoterm wobec sektora fin pozostałe</v>
          </cell>
        </row>
        <row r="13">
          <cell r="B13" t="str">
            <v>BZ WBK Inwestycje Sp. z o.o.</v>
          </cell>
          <cell r="F13" t="str">
            <v>Zobowiązania krótkoterminowe - Kredyty bankowe dewizowe</v>
          </cell>
          <cell r="H13" t="str">
            <v>II_2 Zobo-długotermoterm wobec sektora fin pozostałe</v>
          </cell>
        </row>
        <row r="14">
          <cell r="B14" t="str">
            <v>WBK AiB Asset Management S.A.</v>
          </cell>
          <cell r="F14" t="str">
            <v>Zobowiązania długoterminowe - Kredyty bankowe złotowe</v>
          </cell>
          <cell r="H14" t="str">
            <v>III_1_a Zobo-krótkoterm wobec sektora niefin bieżace</v>
          </cell>
        </row>
        <row r="15">
          <cell r="B15" t="str">
            <v>WBK AiB Towarzystwo Funduszy Inwestycyjnych S.A.</v>
          </cell>
          <cell r="F15" t="str">
            <v>Zobowiązania długoterminowe - Kredyty bankowe dewizowe</v>
          </cell>
          <cell r="H15" t="str">
            <v>III_1_b Zobo-krótkoterm wobec sektora niefin pozostałe</v>
          </cell>
        </row>
        <row r="16">
          <cell r="B16" t="str">
            <v>Centrum Szkolenia w Zakrzewie</v>
          </cell>
          <cell r="F16" t="str">
            <v>Zobowiązania wobec sektora niefinans. i budżetowego</v>
          </cell>
          <cell r="H16" t="str">
            <v>III_2 Zobo-długoterm wobec sektora niefin</v>
          </cell>
        </row>
        <row r="17">
          <cell r="B17" t="str">
            <v xml:space="preserve"> eCard S.A.</v>
          </cell>
          <cell r="F17" t="str">
            <v>Zobowiązania z tytułu dostaw i usług</v>
          </cell>
          <cell r="H17" t="str">
            <v>IX. Fundusze specjalne i inne zobowiazania</v>
          </cell>
        </row>
        <row r="18">
          <cell r="B18" t="str">
            <v>POLFUND Fundusz Poręczeń Kredytowych S.A.</v>
          </cell>
          <cell r="F18" t="str">
            <v>Pozostałe zobowiązania</v>
          </cell>
          <cell r="H18" t="str">
            <v>X. Koszty i przychody rozliczane w czasie oraz zastrzeżone</v>
          </cell>
        </row>
        <row r="19">
          <cell r="B19" t="str">
            <v>NFI Magna Polonia S.A.</v>
          </cell>
          <cell r="F19" t="str">
            <v>Pozostałe pasywa</v>
          </cell>
        </row>
        <row r="20">
          <cell r="B20" t="str">
            <v>LZPS PROTEKTOR S.A.</v>
          </cell>
        </row>
        <row r="21">
          <cell r="B21" t="str">
            <v>RZA Dolnośląski - Południe</v>
          </cell>
        </row>
        <row r="22">
          <cell r="B22" t="str">
            <v>RZA Dolnośląski - Północ</v>
          </cell>
        </row>
        <row r="23">
          <cell r="B23" t="str">
            <v>RZA Dolnośląski - Zachód</v>
          </cell>
        </row>
        <row r="24">
          <cell r="B24" t="str">
            <v>RZA Kujawsko - Pomorski</v>
          </cell>
        </row>
        <row r="25">
          <cell r="B25" t="str">
            <v>RZA Lubuski</v>
          </cell>
        </row>
        <row r="26">
          <cell r="B26" t="str">
            <v>RZA Łódzki</v>
          </cell>
        </row>
        <row r="27">
          <cell r="B27" t="str">
            <v>RZA Małopolsko - Podkarpacki</v>
          </cell>
        </row>
        <row r="28">
          <cell r="B28" t="str">
            <v>RZA Opolski</v>
          </cell>
        </row>
        <row r="29">
          <cell r="B29" t="str">
            <v>RZA Pomorsko - Mazurski</v>
          </cell>
        </row>
        <row r="30">
          <cell r="B30" t="str">
            <v>RZA Poznań</v>
          </cell>
        </row>
        <row r="31">
          <cell r="B31" t="str">
            <v>RZA Śląski</v>
          </cell>
        </row>
        <row r="32">
          <cell r="B32" t="str">
            <v>RZA Warszawa</v>
          </cell>
        </row>
        <row r="33">
          <cell r="B33" t="str">
            <v>RZA Wielkopolska - Południe</v>
          </cell>
        </row>
        <row r="34">
          <cell r="B34" t="str">
            <v>RZA Wielkopolska - Północ</v>
          </cell>
        </row>
        <row r="35">
          <cell r="B35" t="str">
            <v>RZA Wrocław</v>
          </cell>
        </row>
        <row r="36">
          <cell r="B36" t="str">
            <v>RZA Wschodni</v>
          </cell>
        </row>
        <row r="37">
          <cell r="B37" t="str">
            <v>RZA Zachodniopomorski</v>
          </cell>
        </row>
        <row r="38">
          <cell r="B38" t="str">
            <v>1 Oddział w Bielsku Podlaskim</v>
          </cell>
        </row>
        <row r="39">
          <cell r="B39" t="str">
            <v>1 Oddział w Suwałkach</v>
          </cell>
        </row>
        <row r="40">
          <cell r="B40" t="str">
            <v>1 Oddział w Białymstoku</v>
          </cell>
        </row>
        <row r="41">
          <cell r="B41" t="str">
            <v>1 Oddział w Bielawie</v>
          </cell>
        </row>
        <row r="42">
          <cell r="B42" t="str">
            <v>1 Oddział w Bielsku Białej</v>
          </cell>
        </row>
        <row r="43">
          <cell r="B43" t="str">
            <v>1 Oddział w Zgorzelcu</v>
          </cell>
        </row>
        <row r="44">
          <cell r="B44" t="str">
            <v>1 Oddział w Bolesławcu</v>
          </cell>
        </row>
        <row r="45">
          <cell r="B45" t="str">
            <v>1 Oddział w Brzegu</v>
          </cell>
        </row>
        <row r="46">
          <cell r="B46" t="str">
            <v>1 Oddział w Wołowie</v>
          </cell>
        </row>
        <row r="47">
          <cell r="B47" t="str">
            <v>1 Oddział w Bydgoszczy</v>
          </cell>
        </row>
        <row r="48">
          <cell r="B48" t="str">
            <v>3 Oddział w Bydgoszczy</v>
          </cell>
        </row>
        <row r="49">
          <cell r="B49" t="str">
            <v>1 Oddział w Bystzrycy Kłodzkiej</v>
          </cell>
        </row>
        <row r="50">
          <cell r="B50" t="str">
            <v>1 Oddział w Bytomiu</v>
          </cell>
        </row>
        <row r="51">
          <cell r="B51" t="str">
            <v>2 Oddział w Bytomiu</v>
          </cell>
        </row>
        <row r="52">
          <cell r="B52" t="str">
            <v>1 Oddział w Chodzieży</v>
          </cell>
        </row>
        <row r="53">
          <cell r="B53" t="str">
            <v>2 Oddział w Chodzieży</v>
          </cell>
        </row>
        <row r="54">
          <cell r="B54" t="str">
            <v>1 Oddział w Chojnowie</v>
          </cell>
        </row>
        <row r="55">
          <cell r="B55" t="str">
            <v>1 Oddział w Chorzowie</v>
          </cell>
        </row>
        <row r="56">
          <cell r="B56" t="str">
            <v>1 Oddział w Ciechanowie</v>
          </cell>
        </row>
        <row r="57">
          <cell r="B57" t="str">
            <v>1 Oddział w Cieszynie</v>
          </cell>
        </row>
        <row r="58">
          <cell r="B58" t="str">
            <v>1 Oddział w Częstochowie</v>
          </cell>
        </row>
        <row r="59">
          <cell r="B59" t="str">
            <v>1 Oddział w Dzierżoniowie</v>
          </cell>
        </row>
        <row r="60">
          <cell r="B60" t="str">
            <v>1 Oddział w Elblągu</v>
          </cell>
        </row>
        <row r="61">
          <cell r="B61" t="str">
            <v>1 Oddział w Suwałkach</v>
          </cell>
        </row>
        <row r="62">
          <cell r="B62" t="str">
            <v>1 Oddział w Gdańsku</v>
          </cell>
        </row>
        <row r="63">
          <cell r="B63" t="str">
            <v>1 Oddział w Gdyni</v>
          </cell>
        </row>
        <row r="64">
          <cell r="B64" t="str">
            <v>1 Oddział w Gliwicach</v>
          </cell>
        </row>
        <row r="65">
          <cell r="B65" t="str">
            <v>1 Oddział w Głogowie</v>
          </cell>
        </row>
        <row r="66">
          <cell r="B66" t="str">
            <v>2 Oddział w Głogowie</v>
          </cell>
        </row>
        <row r="67">
          <cell r="B67" t="str">
            <v>1 Oddział w Głubczycach</v>
          </cell>
        </row>
        <row r="68">
          <cell r="B68" t="str">
            <v>1 Oddział w Głuchołazach</v>
          </cell>
        </row>
        <row r="69">
          <cell r="B69" t="str">
            <v>1 Oddział w Głuszycy</v>
          </cell>
        </row>
        <row r="70">
          <cell r="B70" t="str">
            <v>1 Oddział w Gnieźnie</v>
          </cell>
        </row>
        <row r="71">
          <cell r="B71" t="str">
            <v>10 Oddział w Poznaniu</v>
          </cell>
        </row>
        <row r="72">
          <cell r="B72" t="str">
            <v>1 Oddział w Gorzowie Wlkp.</v>
          </cell>
        </row>
        <row r="73">
          <cell r="B73" t="str">
            <v>2 Oddział w Gorzowie Wlkp.</v>
          </cell>
        </row>
        <row r="74">
          <cell r="B74" t="str">
            <v>1 Oddział w Gostyniu</v>
          </cell>
        </row>
        <row r="75">
          <cell r="B75" t="str">
            <v>1 Oddział w Górze</v>
          </cell>
        </row>
        <row r="76">
          <cell r="B76" t="str">
            <v>1 Oddział w Grodzisku Wlkp.</v>
          </cell>
        </row>
        <row r="77">
          <cell r="B77" t="str">
            <v>1 Oddział w Grudziądzu</v>
          </cell>
        </row>
        <row r="78">
          <cell r="B78" t="str">
            <v>1 Oddział w Gubinie</v>
          </cell>
        </row>
        <row r="79">
          <cell r="B79" t="str">
            <v>1 Oddział w Inowrocławiu</v>
          </cell>
        </row>
        <row r="80">
          <cell r="B80" t="str">
            <v>1 Oddział w Jarocinie</v>
          </cell>
        </row>
        <row r="81">
          <cell r="B81" t="str">
            <v>1 Oddział w Jeleniej Górze</v>
          </cell>
        </row>
        <row r="82">
          <cell r="B82" t="str">
            <v>2 Oddział w Jeleniej Górze</v>
          </cell>
        </row>
        <row r="83">
          <cell r="B83" t="str">
            <v>3 Oddział w Jeleniej Górze</v>
          </cell>
        </row>
        <row r="84">
          <cell r="B84" t="str">
            <v>4 Oddział w Jeleniej Górze</v>
          </cell>
        </row>
        <row r="85">
          <cell r="B85" t="str">
            <v>1 Oddział w Kaliszu</v>
          </cell>
        </row>
        <row r="86">
          <cell r="B86" t="str">
            <v>1 Oddział w Kamiennej Górze</v>
          </cell>
        </row>
        <row r="87">
          <cell r="B87" t="str">
            <v>1 Oddział w Katowicach</v>
          </cell>
        </row>
        <row r="88">
          <cell r="B88" t="str">
            <v>2 Oddział w Katowicach</v>
          </cell>
        </row>
        <row r="89">
          <cell r="B89" t="str">
            <v>4 Oddział w Katowicach</v>
          </cell>
        </row>
        <row r="90">
          <cell r="B90" t="str">
            <v>1 Oddział w Kędzierzynie Koźlu</v>
          </cell>
        </row>
        <row r="91">
          <cell r="B91" t="str">
            <v>1 Oddział w Kępnie</v>
          </cell>
        </row>
        <row r="92">
          <cell r="B92" t="str">
            <v>1 Oddział w Kielcach</v>
          </cell>
        </row>
        <row r="93">
          <cell r="B93" t="str">
            <v>1 Oddział w Kluczborku</v>
          </cell>
        </row>
        <row r="94">
          <cell r="B94" t="str">
            <v>1 Oddział w Kłodzku</v>
          </cell>
        </row>
        <row r="95">
          <cell r="B95" t="str">
            <v>1 Oddział w Kole</v>
          </cell>
        </row>
        <row r="96">
          <cell r="B96" t="str">
            <v>1 Oddział w Koszalinie</v>
          </cell>
        </row>
        <row r="97">
          <cell r="B97" t="str">
            <v>1 Oddział w Koninie</v>
          </cell>
        </row>
        <row r="98">
          <cell r="B98" t="str">
            <v>1 Oddział w Koszalinie</v>
          </cell>
        </row>
        <row r="99">
          <cell r="B99" t="str">
            <v>2 Oddział w Koszalinie</v>
          </cell>
        </row>
        <row r="100">
          <cell r="B100" t="str">
            <v>1 Oddział w Kościanie</v>
          </cell>
        </row>
        <row r="101">
          <cell r="B101" t="str">
            <v>1 Oddział w Krakowie</v>
          </cell>
        </row>
        <row r="102">
          <cell r="B102" t="str">
            <v>2 Oddział w Krakowie</v>
          </cell>
        </row>
        <row r="103">
          <cell r="B103" t="str">
            <v>1 Oddział w Krośnie Odrzańskim</v>
          </cell>
        </row>
        <row r="104">
          <cell r="B104" t="str">
            <v>1 Oddział w Krotoszynie</v>
          </cell>
        </row>
        <row r="105">
          <cell r="B105" t="str">
            <v>1 Oddział w Kutnie</v>
          </cell>
        </row>
        <row r="106">
          <cell r="B106" t="str">
            <v>1 Oddział w Legnicy</v>
          </cell>
        </row>
        <row r="107">
          <cell r="B107" t="str">
            <v>2 Oddział w Legnicy</v>
          </cell>
        </row>
        <row r="108">
          <cell r="B108" t="str">
            <v>1 Oddział w Lesznie</v>
          </cell>
        </row>
        <row r="109">
          <cell r="B109" t="str">
            <v>2 Oddział w Lesznie</v>
          </cell>
        </row>
        <row r="110">
          <cell r="B110" t="str">
            <v>1 Oddział w Lubaniu</v>
          </cell>
        </row>
        <row r="111">
          <cell r="B111" t="str">
            <v>1 Oddział w Lubinie</v>
          </cell>
        </row>
        <row r="112">
          <cell r="B112" t="str">
            <v>1 Oddział w Lublinie</v>
          </cell>
        </row>
        <row r="113">
          <cell r="B113" t="str">
            <v>1 Oddział w Lubsku</v>
          </cell>
        </row>
        <row r="114">
          <cell r="B114" t="str">
            <v>1 Oddział w Łodzi</v>
          </cell>
        </row>
        <row r="115">
          <cell r="B115" t="str">
            <v>2 Oddział w Łodzi</v>
          </cell>
        </row>
        <row r="116">
          <cell r="B116" t="str">
            <v>1 Oddział w Namysłowie</v>
          </cell>
        </row>
        <row r="117">
          <cell r="B117" t="str">
            <v>1 Oddział w Niemodlinie</v>
          </cell>
        </row>
        <row r="118">
          <cell r="B118" t="str">
            <v>1 Oddział w Nowej Rudzie</v>
          </cell>
        </row>
        <row r="119">
          <cell r="B119" t="str">
            <v>1 Oddział w Nowej Soli</v>
          </cell>
        </row>
        <row r="120">
          <cell r="B120" t="str">
            <v>1 Oddział w Nowym Tomyślu</v>
          </cell>
        </row>
        <row r="121">
          <cell r="B121" t="str">
            <v>1 Oddział w Oleśnicy</v>
          </cell>
        </row>
        <row r="122">
          <cell r="B122" t="str">
            <v>1 Oddział w Olsztynie</v>
          </cell>
        </row>
        <row r="123">
          <cell r="B123" t="str">
            <v>1 Oddział w Oławie</v>
          </cell>
        </row>
        <row r="124">
          <cell r="B124" t="str">
            <v>1 Oddział w Opolu</v>
          </cell>
        </row>
        <row r="125">
          <cell r="B125" t="str">
            <v>2 Oddział w Opolu</v>
          </cell>
        </row>
        <row r="126">
          <cell r="B126" t="str">
            <v>3 Oddział w Opolu</v>
          </cell>
        </row>
        <row r="127">
          <cell r="B127" t="str">
            <v>1 Oddział w Ostrowie Wlkp.</v>
          </cell>
        </row>
        <row r="128">
          <cell r="B128" t="str">
            <v>1 Oddział w Ostrzeszowie</v>
          </cell>
        </row>
        <row r="129">
          <cell r="B129" t="str">
            <v>1 Oddział w Paczkowie</v>
          </cell>
        </row>
        <row r="130">
          <cell r="B130" t="str">
            <v>1 Oddział w Pile</v>
          </cell>
        </row>
        <row r="131">
          <cell r="B131" t="str">
            <v>1 Oddział w Płocku</v>
          </cell>
        </row>
        <row r="132">
          <cell r="B132" t="str">
            <v>1 Oddział w Polkowicach</v>
          </cell>
        </row>
        <row r="133">
          <cell r="B133" t="str">
            <v>1 Oddział w Koszalinie</v>
          </cell>
        </row>
        <row r="134">
          <cell r="B134" t="str">
            <v>1 Oddział w Poznaniu</v>
          </cell>
        </row>
        <row r="135">
          <cell r="B135" t="str">
            <v>10 Oddział w Poznaniu</v>
          </cell>
        </row>
        <row r="136">
          <cell r="B136" t="str">
            <v>2 Oddział w Poznaniu</v>
          </cell>
        </row>
        <row r="137">
          <cell r="B137" t="str">
            <v>3 Oddział w Poznaniu</v>
          </cell>
        </row>
        <row r="138">
          <cell r="B138" t="str">
            <v>4 Oddział w Poznaniu</v>
          </cell>
        </row>
        <row r="139">
          <cell r="B139" t="str">
            <v>5 Oddział w Poznaniu</v>
          </cell>
        </row>
        <row r="140">
          <cell r="B140" t="str">
            <v>6 Oddział w Poznaniu</v>
          </cell>
        </row>
        <row r="141">
          <cell r="B141" t="str">
            <v>7 Oddział w Poznaniu</v>
          </cell>
        </row>
        <row r="142">
          <cell r="B142" t="str">
            <v>8 Oddział w Poznaniu</v>
          </cell>
        </row>
        <row r="143">
          <cell r="B143" t="str">
            <v>9 Oddział w Poznaniu</v>
          </cell>
        </row>
        <row r="144">
          <cell r="B144" t="str">
            <v>1 Oddział w Prudniku</v>
          </cell>
        </row>
        <row r="145">
          <cell r="B145" t="str">
            <v>1 Oddział w Przemyślu</v>
          </cell>
        </row>
        <row r="146">
          <cell r="B146" t="str">
            <v>1 Oddział w Rawiczu</v>
          </cell>
        </row>
        <row r="147">
          <cell r="B147" t="str">
            <v>1 Oddział w Rudzie Śląskiej</v>
          </cell>
        </row>
        <row r="148">
          <cell r="B148" t="str">
            <v>1 Oddział w Słubicach</v>
          </cell>
        </row>
        <row r="149">
          <cell r="B149" t="str">
            <v>1 Oddział w Słupcy</v>
          </cell>
        </row>
        <row r="150">
          <cell r="B150" t="str">
            <v>1 Oddział w Słupsku</v>
          </cell>
        </row>
        <row r="151">
          <cell r="B151" t="str">
            <v>1 Oddział w Starogardzie Gdańskim</v>
          </cell>
        </row>
        <row r="152">
          <cell r="B152" t="str">
            <v>1 Oddział w Strzegomiu</v>
          </cell>
        </row>
        <row r="153">
          <cell r="B153" t="str">
            <v>1 Oddział w Strzelcach Opolskich</v>
          </cell>
        </row>
        <row r="154">
          <cell r="B154" t="str">
            <v>1 Oddział w Strzelinie</v>
          </cell>
        </row>
        <row r="155">
          <cell r="B155" t="str">
            <v>1 Oddział w Sulechowie</v>
          </cell>
        </row>
        <row r="156">
          <cell r="B156" t="str">
            <v>1 Oddział w Suwałkach</v>
          </cell>
        </row>
        <row r="157">
          <cell r="B157" t="str">
            <v>1 Oddział w Swarzędzu</v>
          </cell>
        </row>
        <row r="158">
          <cell r="B158" t="str">
            <v>1 Oddział w Szamotułach</v>
          </cell>
        </row>
        <row r="159">
          <cell r="B159" t="str">
            <v>1 Oddział w Szczecinie</v>
          </cell>
        </row>
        <row r="160">
          <cell r="B160" t="str">
            <v>2 Oddział w Szczecinie</v>
          </cell>
        </row>
        <row r="161">
          <cell r="B161" t="str">
            <v>3 Oddział w Szczecinie</v>
          </cell>
        </row>
        <row r="162">
          <cell r="B162" t="str">
            <v>1 Oddział w Jeleniej Górze</v>
          </cell>
        </row>
        <row r="163">
          <cell r="B163" t="str">
            <v>1 Oddział w Szprotawie</v>
          </cell>
        </row>
        <row r="164">
          <cell r="B164" t="str">
            <v>1 Oddział w Śremie</v>
          </cell>
        </row>
        <row r="165">
          <cell r="B165" t="str">
            <v>1 Oddział w Środzie Śląskiej</v>
          </cell>
        </row>
        <row r="166">
          <cell r="B166" t="str">
            <v>1 Oddział w Środzie Wlkp.</v>
          </cell>
        </row>
        <row r="167">
          <cell r="B167" t="str">
            <v>1 Oddział w Świdnicy</v>
          </cell>
        </row>
        <row r="168">
          <cell r="B168" t="str">
            <v>2 Oddział w Świdnicy</v>
          </cell>
        </row>
        <row r="169">
          <cell r="B169" t="str">
            <v>1 Oddział w Świebodzicach</v>
          </cell>
        </row>
        <row r="170">
          <cell r="B170" t="str">
            <v>2 Oddział w Świebodzicach</v>
          </cell>
        </row>
        <row r="171">
          <cell r="B171" t="str">
            <v>1 Oddział w Świebodzinie</v>
          </cell>
        </row>
        <row r="172">
          <cell r="B172" t="str">
            <v>1 Oddział w Świętochłowicach</v>
          </cell>
        </row>
        <row r="173">
          <cell r="B173" t="str">
            <v>1 Oddział w Tarnowskich Górach</v>
          </cell>
        </row>
        <row r="174">
          <cell r="B174" t="str">
            <v>1 Oddział w Tarnowie</v>
          </cell>
        </row>
        <row r="175">
          <cell r="B175" t="str">
            <v>1 Oddział w Toruniu</v>
          </cell>
        </row>
        <row r="176">
          <cell r="B176" t="str">
            <v>1 Oddział w Trzebnicy</v>
          </cell>
        </row>
        <row r="177">
          <cell r="B177" t="str">
            <v>1 Oddział w Turku</v>
          </cell>
        </row>
        <row r="178">
          <cell r="B178" t="str">
            <v>1 Oddział w Tychach</v>
          </cell>
        </row>
        <row r="179">
          <cell r="B179" t="str">
            <v>1 Oddział w Wałbrzychu</v>
          </cell>
        </row>
        <row r="180">
          <cell r="B180" t="str">
            <v>1 Oddział w Warszawie</v>
          </cell>
        </row>
        <row r="181">
          <cell r="B181" t="str">
            <v>10 Oddział w Warszawie</v>
          </cell>
        </row>
        <row r="182">
          <cell r="B182" t="str">
            <v>2 Oddział w Warszawie</v>
          </cell>
        </row>
        <row r="183">
          <cell r="B183" t="str">
            <v>3 Oddział w Warszawie</v>
          </cell>
        </row>
        <row r="184">
          <cell r="B184" t="str">
            <v>4 Oddział w Warszawie</v>
          </cell>
        </row>
        <row r="185">
          <cell r="B185" t="str">
            <v>5 Oddział w Warszawie</v>
          </cell>
        </row>
        <row r="186">
          <cell r="B186" t="str">
            <v>6 Oddział w Warszawie</v>
          </cell>
        </row>
        <row r="187">
          <cell r="B187" t="str">
            <v>7 Oddział w Warszawie</v>
          </cell>
        </row>
        <row r="188">
          <cell r="B188" t="str">
            <v>8 Oddział w Warszawie</v>
          </cell>
        </row>
        <row r="189">
          <cell r="B189" t="str">
            <v>9 Oddział w Warszawie</v>
          </cell>
        </row>
        <row r="190">
          <cell r="B190" t="str">
            <v>1 Oddział we Włocławku</v>
          </cell>
        </row>
        <row r="191">
          <cell r="B191" t="str">
            <v>1 Oddział w Wolsztynie</v>
          </cell>
        </row>
        <row r="192">
          <cell r="B192" t="str">
            <v>1 Oddział w Wołowie</v>
          </cell>
        </row>
        <row r="193">
          <cell r="B193" t="str">
            <v>1 Oddział we Wrocławiu</v>
          </cell>
        </row>
        <row r="194">
          <cell r="B194" t="str">
            <v>2 Oddział we Wrocławiu</v>
          </cell>
        </row>
        <row r="195">
          <cell r="B195" t="str">
            <v>3 Oddział we Wrocławiu</v>
          </cell>
        </row>
        <row r="196">
          <cell r="B196" t="str">
            <v>2 Oddział we Wrocławiu</v>
          </cell>
        </row>
        <row r="197">
          <cell r="B197" t="str">
            <v>4 Oddział we Wrocławiu</v>
          </cell>
        </row>
        <row r="198">
          <cell r="B198" t="str">
            <v>3 Oddział we Wrocławiu</v>
          </cell>
        </row>
        <row r="199">
          <cell r="B199" t="str">
            <v>4 Oddział we Wrocławiu</v>
          </cell>
        </row>
        <row r="200">
          <cell r="B200" t="str">
            <v>5 Oddział we Wrocławiu</v>
          </cell>
        </row>
        <row r="201">
          <cell r="B201" t="str">
            <v>21 Oddział we Wrocławiu</v>
          </cell>
        </row>
        <row r="202">
          <cell r="B202" t="str">
            <v>1 Oddział we Wrześni</v>
          </cell>
        </row>
        <row r="203">
          <cell r="B203" t="str">
            <v>1 Oddział we Wschowie</v>
          </cell>
        </row>
        <row r="204">
          <cell r="B204" t="str">
            <v>1 Oddział w Ząbkowicach Śląskich</v>
          </cell>
        </row>
        <row r="205">
          <cell r="B205" t="str">
            <v>1 Oddział w Zgorzelcu</v>
          </cell>
        </row>
        <row r="206">
          <cell r="B206" t="str">
            <v>1 Oddział w Zielonej Górze</v>
          </cell>
        </row>
        <row r="207">
          <cell r="B207" t="str">
            <v>2 Oddział w Zielonej Górze</v>
          </cell>
        </row>
        <row r="208">
          <cell r="B208" t="str">
            <v>3 Oddział w Zielonej Górze</v>
          </cell>
        </row>
        <row r="209">
          <cell r="B209" t="str">
            <v>1 Oddział w Ziębicach</v>
          </cell>
        </row>
        <row r="210">
          <cell r="B210" t="str">
            <v>1 Oddział w Złotoryji</v>
          </cell>
        </row>
        <row r="211">
          <cell r="B211" t="str">
            <v>1 Oddział w Żaganiu</v>
          </cell>
        </row>
        <row r="212">
          <cell r="B212" t="str">
            <v>1 Oddział w Żarach</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SS"/>
      <sheetName val="TOTAL1"/>
      <sheetName val="relacje_CHF"/>
      <sheetName val="HIPOTETICAL_CHF"/>
      <sheetName val="SWDS"/>
      <sheetName val="SWDT"/>
      <sheetName val="Realized"/>
      <sheetName val="static"/>
      <sheetName val="disc_new"/>
      <sheetName val="kurs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v>1001550</v>
          </cell>
          <cell r="B1" t="str">
            <v>CHFPLN</v>
          </cell>
        </row>
        <row r="2">
          <cell r="A2">
            <v>1001916</v>
          </cell>
          <cell r="B2" t="str">
            <v>EURPLN</v>
          </cell>
        </row>
        <row r="3">
          <cell r="A3">
            <v>1001925</v>
          </cell>
          <cell r="B3" t="str">
            <v>EURPLN</v>
          </cell>
        </row>
        <row r="4">
          <cell r="A4">
            <v>1002032</v>
          </cell>
          <cell r="B4" t="str">
            <v>EURPLN</v>
          </cell>
        </row>
        <row r="5">
          <cell r="A5">
            <v>1002071</v>
          </cell>
          <cell r="B5" t="str">
            <v>JPYPLN</v>
          </cell>
        </row>
        <row r="6">
          <cell r="A6">
            <v>1002076</v>
          </cell>
          <cell r="B6" t="str">
            <v>JPYPLN</v>
          </cell>
        </row>
        <row r="7">
          <cell r="A7">
            <v>1002077</v>
          </cell>
          <cell r="B7" t="str">
            <v>JPYPLN</v>
          </cell>
        </row>
        <row r="8">
          <cell r="A8">
            <v>1002095</v>
          </cell>
          <cell r="B8" t="str">
            <v>JPYPLN</v>
          </cell>
        </row>
        <row r="9">
          <cell r="A9">
            <v>1002238</v>
          </cell>
          <cell r="B9" t="str">
            <v>JPYPLN</v>
          </cell>
        </row>
        <row r="10">
          <cell r="A10">
            <v>1002347</v>
          </cell>
          <cell r="B10" t="str">
            <v>EURPLN</v>
          </cell>
        </row>
        <row r="11">
          <cell r="A11">
            <v>1002348</v>
          </cell>
          <cell r="B11" t="str">
            <v>EURPLN</v>
          </cell>
        </row>
        <row r="12">
          <cell r="A12">
            <v>1002669</v>
          </cell>
          <cell r="B12" t="str">
            <v>EURPLN</v>
          </cell>
        </row>
        <row r="13">
          <cell r="A13">
            <v>1002690</v>
          </cell>
          <cell r="B13" t="str">
            <v>CHFPLN</v>
          </cell>
        </row>
        <row r="14">
          <cell r="A14">
            <v>1002789</v>
          </cell>
          <cell r="B14" t="str">
            <v>EURPLN</v>
          </cell>
        </row>
        <row r="15">
          <cell r="A15">
            <v>1002790</v>
          </cell>
          <cell r="B15" t="str">
            <v>EURPLN</v>
          </cell>
        </row>
        <row r="16">
          <cell r="A16">
            <v>1002821</v>
          </cell>
          <cell r="B16" t="str">
            <v>EURPLN</v>
          </cell>
        </row>
        <row r="17">
          <cell r="A17">
            <v>1002825</v>
          </cell>
          <cell r="B17" t="str">
            <v>EURPLN</v>
          </cell>
        </row>
        <row r="18">
          <cell r="A18">
            <v>1002881</v>
          </cell>
          <cell r="B18" t="str">
            <v>JPYPLN</v>
          </cell>
        </row>
        <row r="19">
          <cell r="A19">
            <v>1002962</v>
          </cell>
          <cell r="B19" t="str">
            <v>CHFPLN</v>
          </cell>
        </row>
        <row r="20">
          <cell r="A20">
            <v>1003024</v>
          </cell>
          <cell r="B20" t="str">
            <v>JPYPLN</v>
          </cell>
        </row>
        <row r="21">
          <cell r="A21">
            <v>1003035</v>
          </cell>
          <cell r="B21" t="str">
            <v>JPYPLN</v>
          </cell>
        </row>
        <row r="22">
          <cell r="A22">
            <v>1003038</v>
          </cell>
          <cell r="B22" t="str">
            <v>EURPLN</v>
          </cell>
        </row>
        <row r="23">
          <cell r="A23">
            <v>1003056</v>
          </cell>
          <cell r="B23" t="str">
            <v>EURPLN</v>
          </cell>
        </row>
        <row r="24">
          <cell r="A24">
            <v>1003127</v>
          </cell>
          <cell r="B24" t="str">
            <v>EURPLN</v>
          </cell>
        </row>
        <row r="25">
          <cell r="A25">
            <v>1003221</v>
          </cell>
          <cell r="B25" t="str">
            <v>EURPLN</v>
          </cell>
        </row>
        <row r="26">
          <cell r="A26">
            <v>1003274</v>
          </cell>
          <cell r="B26" t="str">
            <v>EURPLN</v>
          </cell>
        </row>
        <row r="27">
          <cell r="A27">
            <v>1003295</v>
          </cell>
          <cell r="B27" t="str">
            <v>EURPLN</v>
          </cell>
        </row>
        <row r="28">
          <cell r="A28">
            <v>1003374</v>
          </cell>
          <cell r="B28" t="str">
            <v>EURPLN</v>
          </cell>
        </row>
        <row r="29">
          <cell r="A29">
            <v>1003375</v>
          </cell>
          <cell r="B29" t="str">
            <v>EURPLN</v>
          </cell>
        </row>
        <row r="30">
          <cell r="A30">
            <v>1003381</v>
          </cell>
          <cell r="B30" t="str">
            <v>EURPLN</v>
          </cell>
        </row>
        <row r="31">
          <cell r="A31">
            <v>1003382</v>
          </cell>
          <cell r="B31" t="str">
            <v>EURPLN</v>
          </cell>
        </row>
        <row r="32">
          <cell r="A32">
            <v>1003462</v>
          </cell>
          <cell r="B32" t="str">
            <v>EURPLN</v>
          </cell>
        </row>
        <row r="33">
          <cell r="A33">
            <v>1003467</v>
          </cell>
          <cell r="B33" t="str">
            <v>CHFPLN</v>
          </cell>
        </row>
        <row r="34">
          <cell r="A34">
            <v>1003469</v>
          </cell>
          <cell r="B34" t="str">
            <v>EURPLN</v>
          </cell>
        </row>
        <row r="35">
          <cell r="A35">
            <v>1003504</v>
          </cell>
          <cell r="B35" t="str">
            <v>EURPLN</v>
          </cell>
        </row>
        <row r="36">
          <cell r="A36">
            <v>1003518</v>
          </cell>
          <cell r="B36" t="str">
            <v>CHFPLN</v>
          </cell>
        </row>
        <row r="37">
          <cell r="A37">
            <v>1003539</v>
          </cell>
          <cell r="B37" t="str">
            <v>EURPLN</v>
          </cell>
        </row>
        <row r="38">
          <cell r="A38">
            <v>1003544</v>
          </cell>
          <cell r="B38" t="str">
            <v>EURPLN</v>
          </cell>
        </row>
        <row r="39">
          <cell r="A39">
            <v>1003545</v>
          </cell>
          <cell r="B39" t="str">
            <v>EURPLN</v>
          </cell>
        </row>
        <row r="40">
          <cell r="A40">
            <v>1003546</v>
          </cell>
          <cell r="B40" t="str">
            <v>EURPLN</v>
          </cell>
        </row>
        <row r="41">
          <cell r="A41">
            <v>1003547</v>
          </cell>
          <cell r="B41" t="str">
            <v>EURPLN</v>
          </cell>
        </row>
        <row r="42">
          <cell r="A42">
            <v>1003551</v>
          </cell>
          <cell r="B42" t="str">
            <v>EURPLN</v>
          </cell>
        </row>
        <row r="43">
          <cell r="A43">
            <v>1003556</v>
          </cell>
          <cell r="B43" t="str">
            <v>EURPLN</v>
          </cell>
        </row>
        <row r="44">
          <cell r="A44">
            <v>1003563</v>
          </cell>
          <cell r="B44" t="str">
            <v>EURPLN</v>
          </cell>
        </row>
        <row r="45">
          <cell r="A45">
            <v>1003564</v>
          </cell>
          <cell r="B45" t="str">
            <v>CHFPLN</v>
          </cell>
        </row>
        <row r="46">
          <cell r="A46">
            <v>1003566</v>
          </cell>
          <cell r="B46" t="str">
            <v>EURPLN</v>
          </cell>
        </row>
        <row r="47">
          <cell r="A47">
            <v>1003567</v>
          </cell>
          <cell r="B47" t="str">
            <v>EURPLN</v>
          </cell>
        </row>
        <row r="48">
          <cell r="A48">
            <v>1003560</v>
          </cell>
          <cell r="B48" t="str">
            <v>EURPLN</v>
          </cell>
        </row>
        <row r="49">
          <cell r="A49">
            <v>1003569</v>
          </cell>
          <cell r="B49" t="str">
            <v>CHFPLN</v>
          </cell>
        </row>
        <row r="50">
          <cell r="A50">
            <v>1003575</v>
          </cell>
          <cell r="B50" t="str">
            <v>EURPLN</v>
          </cell>
        </row>
        <row r="51">
          <cell r="A51">
            <v>1003586</v>
          </cell>
          <cell r="B51" t="str">
            <v>EURPLN</v>
          </cell>
        </row>
        <row r="52">
          <cell r="A52">
            <v>1003611</v>
          </cell>
          <cell r="B52" t="str">
            <v>EURPLN</v>
          </cell>
        </row>
        <row r="53">
          <cell r="A53">
            <v>1003612</v>
          </cell>
          <cell r="B53" t="str">
            <v>EURPLN</v>
          </cell>
        </row>
        <row r="54">
          <cell r="A54">
            <v>1003616</v>
          </cell>
          <cell r="B54" t="str">
            <v>EURPLN</v>
          </cell>
        </row>
        <row r="55">
          <cell r="A55">
            <v>1003646</v>
          </cell>
          <cell r="B55" t="str">
            <v>EURPLN</v>
          </cell>
        </row>
        <row r="56">
          <cell r="A56">
            <v>1003671</v>
          </cell>
          <cell r="B56" t="str">
            <v>EURPLN</v>
          </cell>
        </row>
        <row r="57">
          <cell r="A57">
            <v>1003673</v>
          </cell>
          <cell r="B57" t="str">
            <v>EURPLN</v>
          </cell>
        </row>
        <row r="58">
          <cell r="A58">
            <v>1003674</v>
          </cell>
          <cell r="B58" t="str">
            <v>EURPLN</v>
          </cell>
        </row>
        <row r="59">
          <cell r="A59">
            <v>1003681</v>
          </cell>
          <cell r="B59" t="str">
            <v>EURPLN</v>
          </cell>
        </row>
        <row r="60">
          <cell r="A60">
            <v>1003686</v>
          </cell>
          <cell r="B60" t="str">
            <v>EURPLN</v>
          </cell>
        </row>
        <row r="61">
          <cell r="A61">
            <v>1003691</v>
          </cell>
          <cell r="B61" t="str">
            <v>EURPLN</v>
          </cell>
        </row>
        <row r="62">
          <cell r="A62">
            <v>1003692</v>
          </cell>
          <cell r="B62" t="str">
            <v>EURPLN</v>
          </cell>
        </row>
        <row r="63">
          <cell r="A63">
            <v>1003697</v>
          </cell>
          <cell r="B63" t="str">
            <v>EURPLN</v>
          </cell>
        </row>
        <row r="64">
          <cell r="A64">
            <v>1003698</v>
          </cell>
          <cell r="B64" t="str">
            <v>EURPLN</v>
          </cell>
        </row>
        <row r="65">
          <cell r="A65">
            <v>1003715</v>
          </cell>
          <cell r="B65" t="str">
            <v>EURPLN</v>
          </cell>
        </row>
        <row r="66">
          <cell r="A66">
            <v>1003716</v>
          </cell>
          <cell r="B66" t="str">
            <v>EURPLN</v>
          </cell>
        </row>
        <row r="67">
          <cell r="A67">
            <v>1003729</v>
          </cell>
          <cell r="B67" t="str">
            <v>EURPLN</v>
          </cell>
        </row>
        <row r="68">
          <cell r="A68">
            <v>1003758</v>
          </cell>
          <cell r="B68" t="str">
            <v>EURPLN</v>
          </cell>
        </row>
        <row r="69">
          <cell r="A69">
            <v>1003759</v>
          </cell>
          <cell r="B69" t="str">
            <v>EURPLN</v>
          </cell>
        </row>
        <row r="70">
          <cell r="A70">
            <v>1003773</v>
          </cell>
          <cell r="B70" t="str">
            <v>EURPLN</v>
          </cell>
        </row>
        <row r="71">
          <cell r="A71">
            <v>1003774</v>
          </cell>
          <cell r="B71" t="str">
            <v>EURPLN</v>
          </cell>
        </row>
        <row r="72">
          <cell r="A72">
            <v>1003782</v>
          </cell>
          <cell r="B72" t="str">
            <v>EURPLN</v>
          </cell>
        </row>
        <row r="73">
          <cell r="A73">
            <v>1003783</v>
          </cell>
          <cell r="B73" t="str">
            <v>EURPLN</v>
          </cell>
        </row>
        <row r="74">
          <cell r="A74">
            <v>1003787</v>
          </cell>
          <cell r="B74" t="str">
            <v>EURPLN</v>
          </cell>
        </row>
        <row r="75">
          <cell r="A75">
            <v>1003788</v>
          </cell>
          <cell r="B75" t="str">
            <v>EURPLN</v>
          </cell>
        </row>
        <row r="76">
          <cell r="A76">
            <v>1003794</v>
          </cell>
          <cell r="B76" t="str">
            <v>EURPLN</v>
          </cell>
        </row>
        <row r="77">
          <cell r="A77">
            <v>1003761</v>
          </cell>
          <cell r="B77" t="str">
            <v>EURPLN</v>
          </cell>
        </row>
        <row r="78">
          <cell r="A78">
            <v>1003796</v>
          </cell>
          <cell r="B78" t="str">
            <v>EURPLN</v>
          </cell>
        </row>
        <row r="79">
          <cell r="A79">
            <v>1003797</v>
          </cell>
          <cell r="B79" t="str">
            <v>EURPLN</v>
          </cell>
        </row>
        <row r="80">
          <cell r="A80">
            <v>1003810</v>
          </cell>
          <cell r="B80" t="str">
            <v>EURPLN</v>
          </cell>
        </row>
        <row r="81">
          <cell r="A81">
            <v>1003836</v>
          </cell>
          <cell r="B81" t="str">
            <v>CHFPLN</v>
          </cell>
        </row>
        <row r="82">
          <cell r="A82">
            <v>1003829</v>
          </cell>
          <cell r="B82" t="str">
            <v>EURPLN</v>
          </cell>
        </row>
        <row r="83">
          <cell r="A83">
            <v>1003847</v>
          </cell>
          <cell r="B83" t="str">
            <v>EURPLN</v>
          </cell>
        </row>
        <row r="84">
          <cell r="A84">
            <v>1003848</v>
          </cell>
          <cell r="B84" t="str">
            <v>EURPLN</v>
          </cell>
        </row>
        <row r="85">
          <cell r="A85">
            <v>1003890</v>
          </cell>
          <cell r="B85" t="str">
            <v>EURPLN</v>
          </cell>
        </row>
        <row r="86">
          <cell r="A86">
            <v>1003891</v>
          </cell>
          <cell r="B86" t="str">
            <v>EURPLN</v>
          </cell>
        </row>
        <row r="87">
          <cell r="A87">
            <v>1003893</v>
          </cell>
          <cell r="B87" t="str">
            <v>EURPLN</v>
          </cell>
        </row>
        <row r="88">
          <cell r="A88">
            <v>1003897</v>
          </cell>
          <cell r="B88" t="str">
            <v>EURPLN</v>
          </cell>
        </row>
        <row r="89">
          <cell r="A89">
            <v>1003913</v>
          </cell>
          <cell r="B89" t="str">
            <v>CHFPLN</v>
          </cell>
        </row>
        <row r="90">
          <cell r="A90">
            <v>1003928</v>
          </cell>
          <cell r="B90" t="str">
            <v>EURPLN</v>
          </cell>
        </row>
        <row r="91">
          <cell r="A91">
            <v>1004160</v>
          </cell>
          <cell r="B91" t="str">
            <v>CHFPLN</v>
          </cell>
        </row>
        <row r="92">
          <cell r="A92">
            <v>1004193</v>
          </cell>
          <cell r="B92" t="str">
            <v>CHFPLN</v>
          </cell>
        </row>
        <row r="93">
          <cell r="A93">
            <v>1004381</v>
          </cell>
          <cell r="B93" t="str">
            <v>USDPLN</v>
          </cell>
        </row>
        <row r="94">
          <cell r="A94">
            <v>1004430</v>
          </cell>
          <cell r="B94" t="str">
            <v>CHFPLN</v>
          </cell>
        </row>
        <row r="95">
          <cell r="A95">
            <v>1004432</v>
          </cell>
          <cell r="B95" t="str">
            <v>CHFPLN</v>
          </cell>
        </row>
        <row r="96">
          <cell r="A96">
            <v>1004433</v>
          </cell>
          <cell r="B96" t="str">
            <v>CHFPLN</v>
          </cell>
        </row>
      </sheetData>
      <sheetData sheetId="8" refreshError="1">
        <row r="3">
          <cell r="A3">
            <v>40898</v>
          </cell>
        </row>
        <row r="4">
          <cell r="J4">
            <v>40898</v>
          </cell>
          <cell r="K4">
            <v>0</v>
          </cell>
          <cell r="V4">
            <v>40898</v>
          </cell>
          <cell r="W4">
            <v>-6.0000000000000001E-3</v>
          </cell>
          <cell r="Z4">
            <v>40898</v>
          </cell>
          <cell r="AA4">
            <v>-1.1000000000000001E-3</v>
          </cell>
          <cell r="AD4">
            <v>40898</v>
          </cell>
          <cell r="AE4">
            <v>-1.1671232876712328E-2</v>
          </cell>
          <cell r="AH4">
            <v>40898</v>
          </cell>
          <cell r="AI4">
            <v>-9.7726027397260287E-3</v>
          </cell>
          <cell r="AL4">
            <v>40898</v>
          </cell>
          <cell r="AM4">
            <v>-1.6140000000000002E-2</v>
          </cell>
          <cell r="AP4">
            <v>40898</v>
          </cell>
          <cell r="AQ4">
            <v>-1.0920000000000001E-2</v>
          </cell>
        </row>
        <row r="5">
          <cell r="J5">
            <v>40899</v>
          </cell>
          <cell r="K5">
            <v>5.0000000000000001E-4</v>
          </cell>
          <cell r="V5">
            <v>41263</v>
          </cell>
          <cell r="W5">
            <v>-6.0000000000000001E-3</v>
          </cell>
          <cell r="Z5">
            <v>40929</v>
          </cell>
          <cell r="AA5">
            <v>-1.1000000000000001E-3</v>
          </cell>
          <cell r="AD5">
            <v>41263</v>
          </cell>
          <cell r="AE5">
            <v>-1.1671232876712328E-2</v>
          </cell>
          <cell r="AH5">
            <v>41263</v>
          </cell>
          <cell r="AI5">
            <v>-9.7726027397260287E-3</v>
          </cell>
          <cell r="AL5">
            <v>41263</v>
          </cell>
          <cell r="AM5">
            <v>-1.6140000000000002E-2</v>
          </cell>
          <cell r="AP5">
            <v>41263</v>
          </cell>
          <cell r="AQ5">
            <v>-1.0920000000000001E-2</v>
          </cell>
        </row>
        <row r="6">
          <cell r="J6">
            <v>40900</v>
          </cell>
          <cell r="K6">
            <v>5.0000000000000001E-4</v>
          </cell>
          <cell r="V6">
            <v>41628</v>
          </cell>
          <cell r="W6">
            <v>-9.1999999999999998E-3</v>
          </cell>
          <cell r="Z6">
            <v>40960</v>
          </cell>
          <cell r="AA6">
            <v>-1.1000000000000001E-3</v>
          </cell>
          <cell r="AD6">
            <v>41628</v>
          </cell>
          <cell r="AE6">
            <v>-1.2923287671232877E-2</v>
          </cell>
          <cell r="AH6">
            <v>41628</v>
          </cell>
          <cell r="AI6">
            <v>-9.791780821917808E-3</v>
          </cell>
          <cell r="AL6">
            <v>41628</v>
          </cell>
          <cell r="AM6">
            <v>-1.882E-2</v>
          </cell>
          <cell r="AP6">
            <v>41628</v>
          </cell>
          <cell r="AQ6">
            <v>-9.0000000000000011E-3</v>
          </cell>
        </row>
        <row r="7">
          <cell r="J7">
            <v>40901</v>
          </cell>
          <cell r="K7">
            <v>5.0000000000000001E-4</v>
          </cell>
          <cell r="V7">
            <v>41993</v>
          </cell>
          <cell r="W7">
            <v>-9.3999999999999986E-3</v>
          </cell>
          <cell r="Z7">
            <v>40991</v>
          </cell>
          <cell r="AA7">
            <v>-1.1000000000000001E-3</v>
          </cell>
          <cell r="AD7">
            <v>41993</v>
          </cell>
          <cell r="AE7">
            <v>-1.1816438356164383E-2</v>
          </cell>
          <cell r="AH7">
            <v>41993</v>
          </cell>
          <cell r="AI7">
            <v>-7.895890410958905E-3</v>
          </cell>
          <cell r="AL7">
            <v>41993</v>
          </cell>
          <cell r="AM7">
            <v>-1.8579999999999999E-2</v>
          </cell>
          <cell r="AP7">
            <v>41993</v>
          </cell>
          <cell r="AQ7">
            <v>-7.7800000000000005E-3</v>
          </cell>
        </row>
        <row r="8">
          <cell r="J8">
            <v>40929</v>
          </cell>
          <cell r="K8">
            <v>5.0000000000000001E-4</v>
          </cell>
          <cell r="V8">
            <v>42358</v>
          </cell>
          <cell r="W8">
            <v>-9.0000000000000011E-3</v>
          </cell>
          <cell r="Z8">
            <v>41022</v>
          </cell>
          <cell r="AA8">
            <v>-1.1000000000000001E-3</v>
          </cell>
          <cell r="AD8">
            <v>42358</v>
          </cell>
          <cell r="AE8">
            <v>-1.0405479452054793E-2</v>
          </cell>
          <cell r="AH8">
            <v>42358</v>
          </cell>
          <cell r="AI8">
            <v>-6.2383561643835619E-3</v>
          </cell>
          <cell r="AL8">
            <v>42358</v>
          </cell>
          <cell r="AM8">
            <v>-1.7690000000000001E-2</v>
          </cell>
          <cell r="AP8">
            <v>42358</v>
          </cell>
          <cell r="AQ8">
            <v>-7.0799999999999995E-3</v>
          </cell>
        </row>
        <row r="9">
          <cell r="J9">
            <v>40960</v>
          </cell>
          <cell r="K9">
            <v>5.0000000000000001E-4</v>
          </cell>
          <cell r="V9">
            <v>42723</v>
          </cell>
          <cell r="W9">
            <v>-8.6E-3</v>
          </cell>
          <cell r="Z9">
            <v>41053</v>
          </cell>
          <cell r="AA9">
            <v>-1.1000000000000001E-3</v>
          </cell>
          <cell r="AD9">
            <v>42723</v>
          </cell>
          <cell r="AE9">
            <v>-9.1424657534246584E-3</v>
          </cell>
          <cell r="AH9">
            <v>42723</v>
          </cell>
          <cell r="AI9">
            <v>-5.0739726027397257E-3</v>
          </cell>
          <cell r="AL9">
            <v>42723</v>
          </cell>
          <cell r="AM9">
            <v>-1.6830000000000001E-2</v>
          </cell>
          <cell r="AP9">
            <v>42723</v>
          </cell>
          <cell r="AQ9">
            <v>-6.5300000000000002E-3</v>
          </cell>
        </row>
        <row r="10">
          <cell r="J10">
            <v>40989</v>
          </cell>
          <cell r="K10">
            <v>5.0000000000000001E-4</v>
          </cell>
          <cell r="V10">
            <v>43088</v>
          </cell>
          <cell r="W10">
            <v>-8.1000000000000013E-3</v>
          </cell>
          <cell r="Z10">
            <v>41084</v>
          </cell>
          <cell r="AA10">
            <v>-1.1000000000000001E-3</v>
          </cell>
          <cell r="AD10">
            <v>43088</v>
          </cell>
          <cell r="AE10">
            <v>-8.235616438356165E-3</v>
          </cell>
          <cell r="AH10">
            <v>43088</v>
          </cell>
          <cell r="AI10">
            <v>-4.2657534246575337E-3</v>
          </cell>
          <cell r="AL10">
            <v>43088</v>
          </cell>
          <cell r="AM10">
            <v>-1.592E-2</v>
          </cell>
          <cell r="AP10">
            <v>43088</v>
          </cell>
          <cell r="AQ10">
            <v>-5.9800000000000001E-3</v>
          </cell>
        </row>
        <row r="11">
          <cell r="J11">
            <v>41020</v>
          </cell>
          <cell r="K11">
            <v>5.0000000000000001E-4</v>
          </cell>
          <cell r="V11">
            <v>43453</v>
          </cell>
          <cell r="W11">
            <v>-7.7000000000000002E-3</v>
          </cell>
          <cell r="Z11">
            <v>41115</v>
          </cell>
          <cell r="AA11">
            <v>-1.1000000000000001E-3</v>
          </cell>
          <cell r="AD11">
            <v>43453</v>
          </cell>
          <cell r="AE11">
            <v>-7.4287671232876719E-3</v>
          </cell>
          <cell r="AH11">
            <v>43453</v>
          </cell>
          <cell r="AI11">
            <v>-3.5575342465753424E-3</v>
          </cell>
          <cell r="AL11">
            <v>43453</v>
          </cell>
          <cell r="AM11">
            <v>-1.5100000000000001E-2</v>
          </cell>
          <cell r="AP11">
            <v>43453</v>
          </cell>
          <cell r="AQ11">
            <v>-5.4299999999999991E-3</v>
          </cell>
        </row>
        <row r="12">
          <cell r="J12">
            <v>41050</v>
          </cell>
          <cell r="K12">
            <v>5.0000000000000001E-4</v>
          </cell>
          <cell r="V12">
            <v>43818</v>
          </cell>
          <cell r="W12">
            <v>-7.3000000000000001E-3</v>
          </cell>
          <cell r="Z12">
            <v>41146</v>
          </cell>
          <cell r="AA12">
            <v>-1.1000000000000001E-3</v>
          </cell>
          <cell r="AD12">
            <v>43818</v>
          </cell>
          <cell r="AE12">
            <v>-6.7082191780821919E-3</v>
          </cell>
          <cell r="AH12">
            <v>43818</v>
          </cell>
          <cell r="AI12">
            <v>-3.2890410958904114E-3</v>
          </cell>
          <cell r="AL12">
            <v>43818</v>
          </cell>
          <cell r="AM12">
            <v>-1.436E-2</v>
          </cell>
          <cell r="AP12">
            <v>43818</v>
          </cell>
          <cell r="AQ12">
            <v>-5.0000000000000001E-3</v>
          </cell>
        </row>
        <row r="13">
          <cell r="J13">
            <v>41081</v>
          </cell>
          <cell r="K13">
            <v>5.0000000000000001E-4</v>
          </cell>
          <cell r="V13">
            <v>44183</v>
          </cell>
          <cell r="W13">
            <v>-6.8999999999999999E-3</v>
          </cell>
          <cell r="Z13">
            <v>41177</v>
          </cell>
          <cell r="AA13">
            <v>-1.1000000000000001E-3</v>
          </cell>
          <cell r="AD13">
            <v>44183</v>
          </cell>
          <cell r="AE13">
            <v>-5.9876712328767127E-3</v>
          </cell>
          <cell r="AH13">
            <v>44183</v>
          </cell>
          <cell r="AI13">
            <v>-3.0205479452054792E-3</v>
          </cell>
          <cell r="AL13">
            <v>44183</v>
          </cell>
          <cell r="AM13">
            <v>-1.3610000000000001E-2</v>
          </cell>
          <cell r="AP13">
            <v>44183</v>
          </cell>
          <cell r="AQ13">
            <v>-4.5799999999999999E-3</v>
          </cell>
        </row>
        <row r="14">
          <cell r="J14">
            <v>41111</v>
          </cell>
          <cell r="K14">
            <v>5.0000000000000001E-4</v>
          </cell>
          <cell r="V14">
            <v>44548</v>
          </cell>
          <cell r="W14">
            <v>-6.5000000000000006E-3</v>
          </cell>
          <cell r="Z14">
            <v>41208</v>
          </cell>
          <cell r="AA14">
            <v>-1.1000000000000001E-3</v>
          </cell>
          <cell r="AD14">
            <v>44548</v>
          </cell>
          <cell r="AE14">
            <v>-5.2671232876712326E-3</v>
          </cell>
          <cell r="AH14">
            <v>44548</v>
          </cell>
          <cell r="AI14">
            <v>-2.7520547945205482E-3</v>
          </cell>
          <cell r="AL14">
            <v>44548</v>
          </cell>
          <cell r="AM14">
            <v>-1.2849999999999999E-2</v>
          </cell>
          <cell r="AP14">
            <v>44548</v>
          </cell>
          <cell r="AQ14">
            <v>-4.15E-3</v>
          </cell>
        </row>
        <row r="15">
          <cell r="J15">
            <v>41142</v>
          </cell>
          <cell r="K15">
            <v>5.0000000000000001E-4</v>
          </cell>
          <cell r="V15">
            <v>46738</v>
          </cell>
          <cell r="W15">
            <v>-6.5000000000000006E-3</v>
          </cell>
          <cell r="Z15">
            <v>41239</v>
          </cell>
          <cell r="AA15">
            <v>-1.1000000000000001E-3</v>
          </cell>
        </row>
        <row r="16">
          <cell r="J16">
            <v>41173</v>
          </cell>
          <cell r="K16">
            <v>5.0000000000000001E-4</v>
          </cell>
          <cell r="Z16">
            <v>41270</v>
          </cell>
          <cell r="AA16">
            <v>-1.1000000000000001E-3</v>
          </cell>
        </row>
        <row r="17">
          <cell r="J17">
            <v>41203</v>
          </cell>
          <cell r="K17">
            <v>5.0000000000000001E-4</v>
          </cell>
          <cell r="Z17">
            <v>41642</v>
          </cell>
          <cell r="AA17">
            <v>-1.1999999999999999E-3</v>
          </cell>
        </row>
        <row r="18">
          <cell r="J18">
            <v>41234</v>
          </cell>
          <cell r="K18">
            <v>5.0000000000000001E-4</v>
          </cell>
          <cell r="Z18">
            <v>42014</v>
          </cell>
          <cell r="AA18">
            <v>-1.1999999999999999E-3</v>
          </cell>
        </row>
        <row r="19">
          <cell r="J19">
            <v>41264</v>
          </cell>
          <cell r="K19">
            <v>5.0000000000000001E-4</v>
          </cell>
          <cell r="Z19">
            <v>42386</v>
          </cell>
          <cell r="AA19">
            <v>-1.1999999999999999E-3</v>
          </cell>
        </row>
        <row r="20">
          <cell r="J20">
            <v>41295</v>
          </cell>
          <cell r="K20">
            <v>5.0000000000000001E-4</v>
          </cell>
          <cell r="Z20">
            <v>42758</v>
          </cell>
          <cell r="AA20">
            <v>-1.1999999999999999E-3</v>
          </cell>
        </row>
        <row r="21">
          <cell r="J21">
            <v>41326</v>
          </cell>
          <cell r="K21">
            <v>5.0000000000000001E-4</v>
          </cell>
          <cell r="Z21">
            <v>43130</v>
          </cell>
          <cell r="AA21">
            <v>-1.2999999999999999E-3</v>
          </cell>
        </row>
        <row r="22">
          <cell r="J22">
            <v>41354</v>
          </cell>
          <cell r="K22">
            <v>5.0000000000000001E-4</v>
          </cell>
          <cell r="Z22">
            <v>43502</v>
          </cell>
          <cell r="AA22">
            <v>-1.2999999999999999E-3</v>
          </cell>
        </row>
        <row r="23">
          <cell r="J23">
            <v>41385</v>
          </cell>
          <cell r="K23">
            <v>5.0000000000000001E-4</v>
          </cell>
          <cell r="Z23">
            <v>43874</v>
          </cell>
          <cell r="AA23">
            <v>-1.2999999999999999E-3</v>
          </cell>
        </row>
        <row r="24">
          <cell r="J24">
            <v>41415</v>
          </cell>
          <cell r="K24">
            <v>5.0000000000000001E-4</v>
          </cell>
          <cell r="Z24">
            <v>44246</v>
          </cell>
          <cell r="AA24">
            <v>-1.2999999999999999E-3</v>
          </cell>
        </row>
        <row r="25">
          <cell r="J25">
            <v>41446</v>
          </cell>
          <cell r="K25">
            <v>5.0000000000000001E-4</v>
          </cell>
          <cell r="Z25">
            <v>44618</v>
          </cell>
          <cell r="AA25">
            <v>-1.1999999999999999E-3</v>
          </cell>
        </row>
        <row r="26">
          <cell r="J26">
            <v>41476</v>
          </cell>
          <cell r="K26">
            <v>5.0000000000000001E-4</v>
          </cell>
          <cell r="Z26">
            <v>46478</v>
          </cell>
          <cell r="AA26">
            <v>-1.1999999999999999E-3</v>
          </cell>
          <cell r="AP26">
            <v>40898</v>
          </cell>
          <cell r="AQ26">
            <v>6.3499999999999997E-3</v>
          </cell>
        </row>
        <row r="27">
          <cell r="J27">
            <v>41507</v>
          </cell>
          <cell r="K27">
            <v>5.0000000000000001E-4</v>
          </cell>
          <cell r="Z27">
            <v>46843</v>
          </cell>
          <cell r="AA27">
            <v>-1.1999999999999999E-3</v>
          </cell>
          <cell r="AP27">
            <v>41263</v>
          </cell>
          <cell r="AQ27">
            <v>4.3750000000000004E-3</v>
          </cell>
        </row>
        <row r="28">
          <cell r="J28">
            <v>41538</v>
          </cell>
          <cell r="K28">
            <v>5.0000000000000001E-4</v>
          </cell>
          <cell r="AP28">
            <v>41628</v>
          </cell>
          <cell r="AQ28">
            <v>3.0499999999999998E-3</v>
          </cell>
        </row>
        <row r="29">
          <cell r="J29">
            <v>41568</v>
          </cell>
          <cell r="K29">
            <v>5.0000000000000001E-4</v>
          </cell>
          <cell r="AP29">
            <v>41993</v>
          </cell>
          <cell r="AQ29">
            <v>2.0250000000000003E-3</v>
          </cell>
        </row>
        <row r="30">
          <cell r="J30">
            <v>41599</v>
          </cell>
          <cell r="K30">
            <v>5.0000000000000001E-4</v>
          </cell>
          <cell r="AP30">
            <v>42358</v>
          </cell>
          <cell r="AQ30">
            <v>1.15E-3</v>
          </cell>
        </row>
        <row r="31">
          <cell r="J31">
            <v>41629</v>
          </cell>
          <cell r="K31">
            <v>5.0000000000000001E-4</v>
          </cell>
          <cell r="AP31">
            <v>42723</v>
          </cell>
          <cell r="AQ31">
            <v>7.3749999999999995E-8</v>
          </cell>
        </row>
        <row r="32">
          <cell r="J32">
            <v>41994</v>
          </cell>
          <cell r="K32">
            <v>5.0000000000000001E-4</v>
          </cell>
          <cell r="AP32">
            <v>43088</v>
          </cell>
          <cell r="AQ32">
            <v>3.2499999999999999E-4</v>
          </cell>
        </row>
        <row r="33">
          <cell r="J33">
            <v>42725</v>
          </cell>
          <cell r="K33">
            <v>5.0000000000000001E-4</v>
          </cell>
          <cell r="AP33">
            <v>43453</v>
          </cell>
          <cell r="AQ33">
            <v>-3.25E-8</v>
          </cell>
        </row>
        <row r="34">
          <cell r="J34">
            <v>43455</v>
          </cell>
          <cell r="K34">
            <v>5.0000000000000001E-4</v>
          </cell>
          <cell r="AP34">
            <v>43818</v>
          </cell>
          <cell r="AQ34">
            <v>-6.4999999999999997E-4</v>
          </cell>
        </row>
        <row r="35">
          <cell r="J35">
            <v>44551</v>
          </cell>
          <cell r="K35">
            <v>5.0000000000000001E-4</v>
          </cell>
          <cell r="AP35">
            <v>44183</v>
          </cell>
          <cell r="AQ35">
            <v>-1.4499999999999999E-3</v>
          </cell>
        </row>
        <row r="36">
          <cell r="J36">
            <v>46377</v>
          </cell>
          <cell r="K36">
            <v>5.0000000000000001E-4</v>
          </cell>
          <cell r="AP36">
            <v>44548</v>
          </cell>
        </row>
        <row r="40">
          <cell r="L40">
            <v>40898</v>
          </cell>
          <cell r="M40">
            <v>1</v>
          </cell>
        </row>
        <row r="41">
          <cell r="L41">
            <v>40899</v>
          </cell>
          <cell r="M41">
            <v>0.99998872999999999</v>
          </cell>
        </row>
        <row r="42">
          <cell r="L42">
            <v>40900</v>
          </cell>
          <cell r="M42">
            <v>0.99997746099999996</v>
          </cell>
        </row>
        <row r="43">
          <cell r="L43">
            <v>40904</v>
          </cell>
          <cell r="M43">
            <v>0.99993238500000003</v>
          </cell>
        </row>
        <row r="44">
          <cell r="L44">
            <v>40907</v>
          </cell>
          <cell r="M44">
            <v>0.99983029099999998</v>
          </cell>
        </row>
        <row r="45">
          <cell r="L45">
            <v>40931</v>
          </cell>
          <cell r="M45">
            <v>0.99900451400000001</v>
          </cell>
        </row>
        <row r="46">
          <cell r="L46">
            <v>40991</v>
          </cell>
          <cell r="M46">
            <v>0.996410974</v>
          </cell>
        </row>
        <row r="47">
          <cell r="L47">
            <v>41085</v>
          </cell>
          <cell r="M47">
            <v>0.99340206900000005</v>
          </cell>
        </row>
        <row r="48">
          <cell r="L48">
            <v>41176</v>
          </cell>
          <cell r="M48">
            <v>0.99079737300000004</v>
          </cell>
        </row>
        <row r="49">
          <cell r="L49">
            <v>41267</v>
          </cell>
          <cell r="M49">
            <v>0.98834209399999995</v>
          </cell>
        </row>
        <row r="50">
          <cell r="L50">
            <v>41631</v>
          </cell>
          <cell r="M50">
            <v>0.97791572299999996</v>
          </cell>
        </row>
        <row r="51">
          <cell r="L51">
            <v>41996</v>
          </cell>
          <cell r="M51">
            <v>0.96376205699999995</v>
          </cell>
        </row>
        <row r="52">
          <cell r="L52">
            <v>42361</v>
          </cell>
          <cell r="M52">
            <v>0.94430302499999996</v>
          </cell>
        </row>
        <row r="53">
          <cell r="L53">
            <v>42727</v>
          </cell>
          <cell r="M53">
            <v>0.92047916299999999</v>
          </cell>
        </row>
        <row r="54">
          <cell r="L54">
            <v>43096</v>
          </cell>
          <cell r="M54">
            <v>0.89375707199999999</v>
          </cell>
        </row>
        <row r="55">
          <cell r="L55">
            <v>43458</v>
          </cell>
          <cell r="M55">
            <v>0.86639719400000004</v>
          </cell>
        </row>
        <row r="56">
          <cell r="L56">
            <v>43822</v>
          </cell>
          <cell r="M56">
            <v>0.83914682900000004</v>
          </cell>
        </row>
        <row r="57">
          <cell r="L57">
            <v>44188</v>
          </cell>
          <cell r="M57">
            <v>0.81220771800000002</v>
          </cell>
        </row>
        <row r="58">
          <cell r="L58">
            <v>44553</v>
          </cell>
          <cell r="M58">
            <v>0.78533706999999997</v>
          </cell>
        </row>
        <row r="59">
          <cell r="L59">
            <v>46379</v>
          </cell>
          <cell r="M59">
            <v>0.66433945299999997</v>
          </cell>
        </row>
        <row r="60">
          <cell r="L60">
            <v>48205</v>
          </cell>
          <cell r="M60">
            <v>0.57892883500000003</v>
          </cell>
        </row>
        <row r="61">
          <cell r="L61">
            <v>50032</v>
          </cell>
          <cell r="M61">
            <v>0.517360759</v>
          </cell>
        </row>
        <row r="62">
          <cell r="L62">
            <v>51858</v>
          </cell>
          <cell r="M62">
            <v>0.467392325</v>
          </cell>
        </row>
        <row r="63">
          <cell r="L63">
            <v>55512</v>
          </cell>
          <cell r="M63">
            <v>0.36687493500000001</v>
          </cell>
        </row>
        <row r="64">
          <cell r="L64">
            <v>59163</v>
          </cell>
          <cell r="M64">
            <v>0.28041997299999999</v>
          </cell>
        </row>
        <row r="73">
          <cell r="L73">
            <v>40898</v>
          </cell>
          <cell r="M73">
            <v>1</v>
          </cell>
        </row>
        <row r="74">
          <cell r="L74">
            <v>40899</v>
          </cell>
          <cell r="M74">
            <v>0.99999581900000001</v>
          </cell>
        </row>
        <row r="75">
          <cell r="L75">
            <v>40900</v>
          </cell>
          <cell r="M75">
            <v>0.99999163899999999</v>
          </cell>
        </row>
        <row r="76">
          <cell r="L76">
            <v>40904</v>
          </cell>
          <cell r="M76">
            <v>0.99997491699999996</v>
          </cell>
        </row>
        <row r="77">
          <cell r="L77">
            <v>40907</v>
          </cell>
          <cell r="M77">
            <v>0.99995226599999998</v>
          </cell>
        </row>
        <row r="78">
          <cell r="L78">
            <v>40931</v>
          </cell>
          <cell r="M78">
            <v>0.99974038899999995</v>
          </cell>
        </row>
        <row r="79">
          <cell r="L79">
            <v>40962</v>
          </cell>
          <cell r="M79">
            <v>0.99926969399999999</v>
          </cell>
        </row>
        <row r="80">
          <cell r="L80">
            <v>40991</v>
          </cell>
          <cell r="M80">
            <v>0.99854973999999996</v>
          </cell>
        </row>
        <row r="81">
          <cell r="L81">
            <v>41085</v>
          </cell>
          <cell r="M81">
            <v>0.99680328500000004</v>
          </cell>
        </row>
        <row r="82">
          <cell r="L82">
            <v>41176</v>
          </cell>
          <cell r="M82">
            <v>0.994954742</v>
          </cell>
        </row>
        <row r="83">
          <cell r="L83">
            <v>41267</v>
          </cell>
          <cell r="M83">
            <v>0.99306698299999996</v>
          </cell>
        </row>
        <row r="84">
          <cell r="L84">
            <v>41631</v>
          </cell>
          <cell r="M84">
            <v>0.98540823099999997</v>
          </cell>
        </row>
        <row r="85">
          <cell r="L85">
            <v>41996</v>
          </cell>
          <cell r="M85">
            <v>0.97511329899999999</v>
          </cell>
        </row>
        <row r="86">
          <cell r="L86">
            <v>42361</v>
          </cell>
          <cell r="M86">
            <v>0.95902398300000002</v>
          </cell>
        </row>
        <row r="87">
          <cell r="L87">
            <v>42727</v>
          </cell>
          <cell r="M87">
            <v>0.937860531</v>
          </cell>
        </row>
        <row r="88">
          <cell r="L88">
            <v>43095</v>
          </cell>
          <cell r="M88">
            <v>0.91284899900000005</v>
          </cell>
        </row>
        <row r="89">
          <cell r="L89">
            <v>43458</v>
          </cell>
          <cell r="M89">
            <v>0.88665240000000001</v>
          </cell>
        </row>
        <row r="90">
          <cell r="L90">
            <v>43822</v>
          </cell>
          <cell r="M90">
            <v>0.86016241599999999</v>
          </cell>
        </row>
        <row r="91">
          <cell r="L91">
            <v>44188</v>
          </cell>
          <cell r="M91">
            <v>0.833685974</v>
          </cell>
        </row>
        <row r="92">
          <cell r="L92">
            <v>44553</v>
          </cell>
          <cell r="M92">
            <v>0.80730263499999999</v>
          </cell>
        </row>
        <row r="93">
          <cell r="L93">
            <v>46379</v>
          </cell>
          <cell r="M93">
            <v>0.68326733200000001</v>
          </cell>
        </row>
        <row r="94">
          <cell r="L94">
            <v>48205</v>
          </cell>
          <cell r="M94">
            <v>0.58683959900000005</v>
          </cell>
        </row>
        <row r="95">
          <cell r="L95">
            <v>50032</v>
          </cell>
          <cell r="M95">
            <v>0.50652543999999999</v>
          </cell>
        </row>
        <row r="96">
          <cell r="L96">
            <v>51858</v>
          </cell>
          <cell r="M96">
            <v>0.43719843400000002</v>
          </cell>
        </row>
        <row r="104">
          <cell r="L104">
            <v>40898</v>
          </cell>
          <cell r="M104">
            <v>1</v>
          </cell>
        </row>
        <row r="105">
          <cell r="L105">
            <v>40899</v>
          </cell>
          <cell r="M105">
            <v>0.99999921300000005</v>
          </cell>
        </row>
        <row r="106">
          <cell r="L106">
            <v>40900</v>
          </cell>
          <cell r="M106">
            <v>0.999998426</v>
          </cell>
        </row>
        <row r="107">
          <cell r="L107">
            <v>40904</v>
          </cell>
          <cell r="M107">
            <v>0.99999527799999999</v>
          </cell>
        </row>
        <row r="108">
          <cell r="L108">
            <v>40907</v>
          </cell>
          <cell r="M108">
            <v>0.99999324000000001</v>
          </cell>
        </row>
        <row r="109">
          <cell r="L109">
            <v>40931</v>
          </cell>
          <cell r="M109">
            <v>0.99997115599999997</v>
          </cell>
        </row>
        <row r="110">
          <cell r="L110">
            <v>40991</v>
          </cell>
          <cell r="M110">
            <v>0.99986783300000004</v>
          </cell>
        </row>
        <row r="111">
          <cell r="L111">
            <v>41085</v>
          </cell>
          <cell r="M111">
            <v>1.0000883650000001</v>
          </cell>
        </row>
        <row r="112">
          <cell r="L112">
            <v>41172</v>
          </cell>
          <cell r="M112">
            <v>1.000246594</v>
          </cell>
        </row>
        <row r="113">
          <cell r="L113">
            <v>41262</v>
          </cell>
          <cell r="M113">
            <v>1.0004466649999999</v>
          </cell>
        </row>
        <row r="114">
          <cell r="L114">
            <v>41267</v>
          </cell>
          <cell r="M114">
            <v>1.0003746090000001</v>
          </cell>
        </row>
        <row r="115">
          <cell r="L115">
            <v>41631</v>
          </cell>
          <cell r="M115">
            <v>1.0004986440000001</v>
          </cell>
        </row>
        <row r="116">
          <cell r="L116">
            <v>41996</v>
          </cell>
          <cell r="M116">
            <v>0.99827391700000001</v>
          </cell>
        </row>
        <row r="117">
          <cell r="L117">
            <v>42361</v>
          </cell>
          <cell r="M117">
            <v>0.99092102199999998</v>
          </cell>
        </row>
        <row r="118">
          <cell r="L118">
            <v>42727</v>
          </cell>
          <cell r="M118">
            <v>0.97850932999999995</v>
          </cell>
        </row>
        <row r="119">
          <cell r="L119">
            <v>43458</v>
          </cell>
          <cell r="M119">
            <v>0.94666268499999995</v>
          </cell>
        </row>
        <row r="120">
          <cell r="L120">
            <v>44553</v>
          </cell>
          <cell r="M120">
            <v>0.89443610299999998</v>
          </cell>
        </row>
        <row r="121">
          <cell r="L121">
            <v>46379</v>
          </cell>
          <cell r="M121">
            <v>0.81132605099999999</v>
          </cell>
        </row>
        <row r="122">
          <cell r="L122">
            <v>48205</v>
          </cell>
          <cell r="M122">
            <v>0.75483380899999997</v>
          </cell>
        </row>
        <row r="123">
          <cell r="L123">
            <v>50032</v>
          </cell>
          <cell r="M123">
            <v>0.70372803699999997</v>
          </cell>
        </row>
        <row r="124">
          <cell r="L124">
            <v>51858</v>
          </cell>
          <cell r="M124">
            <v>0.65747094500000003</v>
          </cell>
        </row>
        <row r="158">
          <cell r="D158">
            <v>40898</v>
          </cell>
          <cell r="E158">
            <v>1</v>
          </cell>
          <cell r="L158">
            <v>40898</v>
          </cell>
          <cell r="M158">
            <v>1</v>
          </cell>
          <cell r="Q158" t="e">
            <v>#NAME?</v>
          </cell>
          <cell r="R158" t="e">
            <v>#NAME?</v>
          </cell>
          <cell r="T158" t="e">
            <v>#NAME?</v>
          </cell>
          <cell r="U158" t="e">
            <v>#NAME?</v>
          </cell>
          <cell r="AC158" t="e">
            <v>#NAME?</v>
          </cell>
          <cell r="AD158" t="e">
            <v>#NAME?</v>
          </cell>
          <cell r="AI158" t="e">
            <v>#NAME?</v>
          </cell>
          <cell r="AJ158" t="e">
            <v>#NAME?</v>
          </cell>
        </row>
        <row r="159">
          <cell r="D159">
            <v>40899</v>
          </cell>
          <cell r="E159">
            <v>0.99988439699999998</v>
          </cell>
          <cell r="L159">
            <v>40899</v>
          </cell>
          <cell r="M159">
            <v>0.99988439699999998</v>
          </cell>
          <cell r="Q159" t="e">
            <v>#NAME?</v>
          </cell>
          <cell r="R159" t="e">
            <v>#NAME?</v>
          </cell>
          <cell r="T159" t="e">
            <v>#NAME?</v>
          </cell>
          <cell r="U159" t="e">
            <v>#NAME?</v>
          </cell>
          <cell r="AC159" t="e">
            <v>#NAME?</v>
          </cell>
          <cell r="AD159" t="e">
            <v>#NAME?</v>
          </cell>
          <cell r="AI159" t="e">
            <v>#NAME?</v>
          </cell>
          <cell r="AJ159" t="e">
            <v>#NAME?</v>
          </cell>
        </row>
        <row r="160">
          <cell r="D160">
            <v>40900</v>
          </cell>
          <cell r="E160">
            <v>0.99976880700000004</v>
          </cell>
          <cell r="L160">
            <v>40900</v>
          </cell>
          <cell r="M160">
            <v>0.99976880700000004</v>
          </cell>
          <cell r="Q160" t="e">
            <v>#NAME?</v>
          </cell>
          <cell r="R160" t="e">
            <v>#NAME?</v>
          </cell>
          <cell r="T160" t="e">
            <v>#NAME?</v>
          </cell>
          <cell r="U160" t="e">
            <v>#NAME?</v>
          </cell>
          <cell r="AC160" t="e">
            <v>#NAME?</v>
          </cell>
          <cell r="AD160" t="e">
            <v>#NAME?</v>
          </cell>
          <cell r="AI160" t="e">
            <v>#NAME?</v>
          </cell>
          <cell r="AJ160" t="e">
            <v>#NAME?</v>
          </cell>
        </row>
        <row r="161">
          <cell r="D161">
            <v>40904</v>
          </cell>
          <cell r="E161">
            <v>0.99930666199999996</v>
          </cell>
          <cell r="L161">
            <v>40904</v>
          </cell>
          <cell r="M161">
            <v>0.99930666199999996</v>
          </cell>
          <cell r="Q161" t="e">
            <v>#NAME?</v>
          </cell>
          <cell r="R161" t="e">
            <v>#NAME?</v>
          </cell>
          <cell r="T161" t="e">
            <v>#NAME?</v>
          </cell>
          <cell r="U161" t="e">
            <v>#NAME?</v>
          </cell>
          <cell r="AC161" t="e">
            <v>#NAME?</v>
          </cell>
          <cell r="AD161" t="e">
            <v>#NAME?</v>
          </cell>
          <cell r="AI161" t="e">
            <v>#NAME?</v>
          </cell>
          <cell r="AJ161" t="e">
            <v>#NAME?</v>
          </cell>
        </row>
        <row r="162">
          <cell r="D162">
            <v>40907</v>
          </cell>
          <cell r="E162">
            <v>0.99888568300000002</v>
          </cell>
          <cell r="L162">
            <v>40907</v>
          </cell>
          <cell r="M162">
            <v>0.99888568300000002</v>
          </cell>
          <cell r="Q162" t="e">
            <v>#NAME?</v>
          </cell>
          <cell r="R162" t="e">
            <v>#NAME?</v>
          </cell>
          <cell r="T162" t="e">
            <v>#NAME?</v>
          </cell>
          <cell r="U162" t="e">
            <v>#NAME?</v>
          </cell>
          <cell r="AC162" t="e">
            <v>#NAME?</v>
          </cell>
          <cell r="AD162" t="e">
            <v>#NAME?</v>
          </cell>
          <cell r="AI162" t="e">
            <v>#NAME?</v>
          </cell>
          <cell r="AJ162" t="e">
            <v>#NAME?</v>
          </cell>
        </row>
        <row r="163">
          <cell r="D163">
            <v>40931</v>
          </cell>
          <cell r="E163">
            <v>0.99573485299999998</v>
          </cell>
          <cell r="L163">
            <v>40931</v>
          </cell>
          <cell r="M163">
            <v>0.99573485299999998</v>
          </cell>
          <cell r="Q163" t="e">
            <v>#NAME?</v>
          </cell>
          <cell r="R163" t="e">
            <v>#NAME?</v>
          </cell>
          <cell r="T163" t="e">
            <v>#NAME?</v>
          </cell>
          <cell r="U163" t="e">
            <v>#NAME?</v>
          </cell>
          <cell r="AC163" t="e">
            <v>#NAME?</v>
          </cell>
          <cell r="AD163" t="e">
            <v>#NAME?</v>
          </cell>
          <cell r="AI163" t="e">
            <v>#NAME?</v>
          </cell>
          <cell r="AJ163" t="e">
            <v>#NAME?</v>
          </cell>
        </row>
        <row r="164">
          <cell r="D164">
            <v>40991</v>
          </cell>
          <cell r="E164">
            <v>0.98748369800000002</v>
          </cell>
          <cell r="L164">
            <v>41022</v>
          </cell>
          <cell r="M164">
            <v>0.98353564299999996</v>
          </cell>
          <cell r="Q164" t="e">
            <v>#NAME?</v>
          </cell>
          <cell r="R164" t="e">
            <v>#NAME?</v>
          </cell>
          <cell r="T164" t="e">
            <v>#NAME?</v>
          </cell>
          <cell r="U164" t="e">
            <v>#NAME?</v>
          </cell>
          <cell r="AC164" t="e">
            <v>#NAME?</v>
          </cell>
          <cell r="AD164" t="e">
            <v>#NAME?</v>
          </cell>
          <cell r="AI164" t="e">
            <v>#NAME?</v>
          </cell>
          <cell r="AJ164" t="e">
            <v>#NAME?</v>
          </cell>
        </row>
        <row r="165">
          <cell r="D165">
            <v>41022</v>
          </cell>
          <cell r="E165">
            <v>0.98353564299999996</v>
          </cell>
          <cell r="L165">
            <v>41052</v>
          </cell>
          <cell r="M165">
            <v>0.979692856</v>
          </cell>
          <cell r="Q165" t="e">
            <v>#NAME?</v>
          </cell>
          <cell r="R165" t="e">
            <v>#NAME?</v>
          </cell>
          <cell r="T165" t="e">
            <v>#NAME?</v>
          </cell>
          <cell r="U165" t="e">
            <v>#NAME?</v>
          </cell>
          <cell r="AC165" t="e">
            <v>#NAME?</v>
          </cell>
          <cell r="AD165" t="e">
            <v>#NAME?</v>
          </cell>
          <cell r="AI165" t="e">
            <v>#NAME?</v>
          </cell>
          <cell r="AJ165" t="e">
            <v>#NAME?</v>
          </cell>
        </row>
        <row r="166">
          <cell r="D166">
            <v>41052</v>
          </cell>
          <cell r="E166">
            <v>0.979594462</v>
          </cell>
          <cell r="L166">
            <v>41085</v>
          </cell>
          <cell r="M166">
            <v>0.975366234</v>
          </cell>
          <cell r="Q166" t="e">
            <v>#NAME?</v>
          </cell>
          <cell r="R166" t="e">
            <v>#NAME?</v>
          </cell>
          <cell r="T166" t="e">
            <v>#NAME?</v>
          </cell>
          <cell r="U166" t="e">
            <v>#NAME?</v>
          </cell>
          <cell r="AC166" t="e">
            <v>#NAME?</v>
          </cell>
          <cell r="AD166" t="e">
            <v>#NAME?</v>
          </cell>
          <cell r="AI166" t="e">
            <v>#NAME?</v>
          </cell>
          <cell r="AJ166" t="e">
            <v>#NAME?</v>
          </cell>
        </row>
        <row r="167">
          <cell r="D167">
            <v>41085</v>
          </cell>
          <cell r="E167">
            <v>0.97509095999999995</v>
          </cell>
          <cell r="L167">
            <v>41113</v>
          </cell>
          <cell r="M167">
            <v>0.97172518900000004</v>
          </cell>
          <cell r="Q167" t="e">
            <v>#NAME?</v>
          </cell>
          <cell r="R167" t="e">
            <v>#NAME?</v>
          </cell>
          <cell r="T167" t="e">
            <v>#NAME?</v>
          </cell>
          <cell r="U167" t="e">
            <v>#NAME?</v>
          </cell>
          <cell r="AC167" t="e">
            <v>#NAME?</v>
          </cell>
          <cell r="AD167" t="e">
            <v>#NAME?</v>
          </cell>
          <cell r="AI167" t="e">
            <v>#NAME?</v>
          </cell>
          <cell r="AJ167" t="e">
            <v>#NAME?</v>
          </cell>
        </row>
        <row r="168">
          <cell r="D168">
            <v>41113</v>
          </cell>
          <cell r="E168">
            <v>0.97172518900000004</v>
          </cell>
          <cell r="L168">
            <v>41144</v>
          </cell>
          <cell r="M168">
            <v>0.96796955200000001</v>
          </cell>
          <cell r="Q168" t="e">
            <v>#NAME?</v>
          </cell>
          <cell r="R168" t="e">
            <v>#NAME?</v>
          </cell>
          <cell r="T168" t="e">
            <v>#NAME?</v>
          </cell>
          <cell r="U168" t="e">
            <v>#NAME?</v>
          </cell>
          <cell r="AC168" t="e">
            <v>#NAME?</v>
          </cell>
          <cell r="AD168" t="e">
            <v>#NAME?</v>
          </cell>
          <cell r="AI168" t="e">
            <v>#NAME?</v>
          </cell>
          <cell r="AJ168" t="e">
            <v>#NAME?</v>
          </cell>
        </row>
        <row r="169">
          <cell r="D169">
            <v>41144</v>
          </cell>
          <cell r="E169">
            <v>0.96787233500000003</v>
          </cell>
          <cell r="L169">
            <v>41176</v>
          </cell>
          <cell r="M169">
            <v>0.96403381799999999</v>
          </cell>
          <cell r="Q169" t="e">
            <v>#NAME?</v>
          </cell>
          <cell r="R169" t="e">
            <v>#NAME?</v>
          </cell>
          <cell r="T169" t="e">
            <v>#NAME?</v>
          </cell>
          <cell r="U169" t="e">
            <v>#NAME?</v>
          </cell>
          <cell r="AC169" t="e">
            <v>#NAME?</v>
          </cell>
          <cell r="AD169" t="e">
            <v>#NAME?</v>
          </cell>
          <cell r="AI169" t="e">
            <v>#NAME?</v>
          </cell>
          <cell r="AJ169" t="e">
            <v>#NAME?</v>
          </cell>
        </row>
        <row r="170">
          <cell r="D170">
            <v>41176</v>
          </cell>
          <cell r="E170">
            <v>0.96376174299999995</v>
          </cell>
          <cell r="L170">
            <v>41205</v>
          </cell>
          <cell r="M170">
            <v>0.96038423500000003</v>
          </cell>
          <cell r="Q170" t="e">
            <v>#NAME?</v>
          </cell>
          <cell r="R170" t="e">
            <v>#NAME?</v>
          </cell>
          <cell r="T170" t="e">
            <v>#NAME?</v>
          </cell>
          <cell r="U170" t="e">
            <v>#NAME?</v>
          </cell>
          <cell r="AC170" t="e">
            <v>#NAME?</v>
          </cell>
          <cell r="AD170" t="e">
            <v>#NAME?</v>
          </cell>
          <cell r="AI170" t="e">
            <v>#NAME?</v>
          </cell>
          <cell r="AJ170" t="e">
            <v>#NAME?</v>
          </cell>
        </row>
        <row r="171">
          <cell r="D171">
            <v>41205</v>
          </cell>
          <cell r="E171">
            <v>0.96038423500000003</v>
          </cell>
          <cell r="L171">
            <v>41236</v>
          </cell>
          <cell r="M171">
            <v>0.95674393099999999</v>
          </cell>
          <cell r="Q171" t="e">
            <v>#NAME?</v>
          </cell>
          <cell r="R171" t="e">
            <v>#NAME?</v>
          </cell>
          <cell r="T171" t="e">
            <v>#NAME?</v>
          </cell>
          <cell r="U171" t="e">
            <v>#NAME?</v>
          </cell>
          <cell r="AC171" t="e">
            <v>#NAME?</v>
          </cell>
          <cell r="AD171" t="e">
            <v>#NAME?</v>
          </cell>
          <cell r="AI171" t="e">
            <v>#NAME?</v>
          </cell>
          <cell r="AJ171" t="e">
            <v>#NAME?</v>
          </cell>
        </row>
        <row r="172">
          <cell r="D172">
            <v>41236</v>
          </cell>
          <cell r="E172">
            <v>0.956647841</v>
          </cell>
          <cell r="L172">
            <v>41267</v>
          </cell>
          <cell r="M172">
            <v>0.95298571099999996</v>
          </cell>
          <cell r="Q172" t="e">
            <v>#NAME?</v>
          </cell>
          <cell r="R172" t="e">
            <v>#NAME?</v>
          </cell>
          <cell r="T172" t="e">
            <v>#NAME?</v>
          </cell>
          <cell r="U172" t="e">
            <v>#NAME?</v>
          </cell>
          <cell r="AC172" t="e">
            <v>#NAME?</v>
          </cell>
          <cell r="AD172" t="e">
            <v>#NAME?</v>
          </cell>
          <cell r="AI172" t="e">
            <v>#NAME?</v>
          </cell>
          <cell r="AJ172" t="e">
            <v>#NAME?</v>
          </cell>
        </row>
        <row r="173">
          <cell r="D173">
            <v>41267</v>
          </cell>
          <cell r="E173">
            <v>0.952716754</v>
          </cell>
          <cell r="L173">
            <v>41358</v>
          </cell>
          <cell r="M173">
            <v>0.942389382</v>
          </cell>
          <cell r="Q173" t="e">
            <v>#NAME?</v>
          </cell>
          <cell r="R173" t="e">
            <v>#NAME?</v>
          </cell>
          <cell r="T173" t="e">
            <v>#NAME?</v>
          </cell>
          <cell r="U173" t="e">
            <v>#NAME?</v>
          </cell>
          <cell r="AC173" t="e">
            <v>#NAME?</v>
          </cell>
          <cell r="AD173" t="e">
            <v>#NAME?</v>
          </cell>
          <cell r="AI173" t="e">
            <v>#NAME?</v>
          </cell>
          <cell r="AJ173" t="e">
            <v>#NAME?</v>
          </cell>
        </row>
        <row r="174">
          <cell r="D174">
            <v>41358</v>
          </cell>
          <cell r="E174">
            <v>0.94212341499999996</v>
          </cell>
          <cell r="L174">
            <v>41449</v>
          </cell>
          <cell r="M174">
            <v>0.93202576599999998</v>
          </cell>
          <cell r="Q174" t="e">
            <v>#NAME?</v>
          </cell>
          <cell r="R174" t="e">
            <v>#NAME?</v>
          </cell>
          <cell r="T174" t="e">
            <v>#NAME?</v>
          </cell>
          <cell r="U174" t="e">
            <v>#NAME?</v>
          </cell>
          <cell r="AC174" t="e">
            <v>#NAME?</v>
          </cell>
          <cell r="AD174" t="e">
            <v>#NAME?</v>
          </cell>
          <cell r="AI174" t="e">
            <v>#NAME?</v>
          </cell>
          <cell r="AJ174" t="e">
            <v>#NAME?</v>
          </cell>
        </row>
        <row r="175">
          <cell r="D175">
            <v>41449</v>
          </cell>
          <cell r="E175">
            <v>0.93176272400000004</v>
          </cell>
          <cell r="L175">
            <v>41540</v>
          </cell>
          <cell r="M175">
            <v>0.92179884999999995</v>
          </cell>
          <cell r="Q175" t="e">
            <v>#NAME?</v>
          </cell>
          <cell r="R175" t="e">
            <v>#NAME?</v>
          </cell>
          <cell r="T175" t="e">
            <v>#NAME?</v>
          </cell>
          <cell r="U175" t="e">
            <v>#NAME?</v>
          </cell>
          <cell r="AC175" t="e">
            <v>#NAME?</v>
          </cell>
          <cell r="AD175" t="e">
            <v>#NAME?</v>
          </cell>
          <cell r="AI175" t="e">
            <v>#NAME?</v>
          </cell>
          <cell r="AJ175" t="e">
            <v>#NAME?</v>
          </cell>
        </row>
        <row r="176">
          <cell r="D176">
            <v>41540</v>
          </cell>
          <cell r="E176">
            <v>0.92153869399999999</v>
          </cell>
          <cell r="L176">
            <v>41631</v>
          </cell>
          <cell r="M176">
            <v>0.91138070400000004</v>
          </cell>
          <cell r="Q176" t="e">
            <v>#NAME?</v>
          </cell>
          <cell r="R176" t="e">
            <v>#NAME?</v>
          </cell>
          <cell r="T176" t="e">
            <v>#NAME?</v>
          </cell>
          <cell r="U176" t="e">
            <v>#NAME?</v>
          </cell>
          <cell r="AC176" t="e">
            <v>#NAME?</v>
          </cell>
          <cell r="AD176" t="e">
            <v>#NAME?</v>
          </cell>
          <cell r="AI176" t="e">
            <v>#NAME?</v>
          </cell>
          <cell r="AJ176" t="e">
            <v>#NAME?</v>
          </cell>
        </row>
        <row r="177">
          <cell r="D177">
            <v>41631</v>
          </cell>
          <cell r="E177">
            <v>0.91144932499999998</v>
          </cell>
          <cell r="L177">
            <v>41996</v>
          </cell>
          <cell r="M177">
            <v>0.87065661500000002</v>
          </cell>
          <cell r="Q177" t="e">
            <v>#NAME?</v>
          </cell>
          <cell r="R177" t="e">
            <v>#NAME?</v>
          </cell>
          <cell r="T177" t="e">
            <v>#NAME?</v>
          </cell>
          <cell r="U177" t="e">
            <v>#NAME?</v>
          </cell>
          <cell r="AC177" t="e">
            <v>#NAME?</v>
          </cell>
          <cell r="AD177" t="e">
            <v>#NAME?</v>
          </cell>
          <cell r="AI177" t="e">
            <v>#NAME?</v>
          </cell>
          <cell r="AJ177" t="e">
            <v>#NAME?</v>
          </cell>
        </row>
        <row r="178">
          <cell r="D178">
            <v>41996</v>
          </cell>
          <cell r="E178">
            <v>0.86977715</v>
          </cell>
          <cell r="L178">
            <v>42361</v>
          </cell>
          <cell r="M178">
            <v>0.829912494</v>
          </cell>
          <cell r="Q178" t="e">
            <v>#NAME?</v>
          </cell>
          <cell r="R178" t="e">
            <v>#NAME?</v>
          </cell>
          <cell r="T178" t="e">
            <v>#NAME?</v>
          </cell>
          <cell r="U178" t="e">
            <v>#NAME?</v>
          </cell>
          <cell r="AC178" t="e">
            <v>#NAME?</v>
          </cell>
          <cell r="AD178" t="e">
            <v>#NAME?</v>
          </cell>
          <cell r="AI178" t="e">
            <v>#NAME?</v>
          </cell>
          <cell r="AJ178" t="e">
            <v>#NAME?</v>
          </cell>
        </row>
        <row r="179">
          <cell r="D179">
            <v>42361</v>
          </cell>
          <cell r="E179">
            <v>0.82880447499999998</v>
          </cell>
          <cell r="L179">
            <v>42727</v>
          </cell>
          <cell r="M179">
            <v>0.79026638999999999</v>
          </cell>
          <cell r="Q179" t="e">
            <v>#NAME?</v>
          </cell>
          <cell r="R179" t="e">
            <v>#NAME?</v>
          </cell>
          <cell r="T179" t="e">
            <v>#NAME?</v>
          </cell>
          <cell r="U179" t="e">
            <v>#NAME?</v>
          </cell>
          <cell r="AC179" t="e">
            <v>#NAME?</v>
          </cell>
          <cell r="AD179" t="e">
            <v>#NAME?</v>
          </cell>
          <cell r="AI179" t="e">
            <v>#NAME?</v>
          </cell>
          <cell r="AJ179" t="e">
            <v>#NAME?</v>
          </cell>
        </row>
        <row r="180">
          <cell r="D180">
            <v>42727</v>
          </cell>
          <cell r="E180">
            <v>0.78891205799999997</v>
          </cell>
          <cell r="L180">
            <v>43458</v>
          </cell>
          <cell r="M180">
            <v>0.71430839999999995</v>
          </cell>
          <cell r="Q180" t="e">
            <v>#NAME?</v>
          </cell>
          <cell r="R180" t="e">
            <v>#NAME?</v>
          </cell>
          <cell r="T180" t="e">
            <v>#NAME?</v>
          </cell>
          <cell r="U180" t="e">
            <v>#NAME?</v>
          </cell>
          <cell r="AC180" t="e">
            <v>#NAME?</v>
          </cell>
          <cell r="AD180" t="e">
            <v>#NAME?</v>
          </cell>
          <cell r="AI180" t="e">
            <v>#NAME?</v>
          </cell>
          <cell r="AJ180" t="e">
            <v>#NAME?</v>
          </cell>
        </row>
        <row r="181">
          <cell r="D181">
            <v>43458</v>
          </cell>
          <cell r="E181">
            <v>0.71249528500000003</v>
          </cell>
          <cell r="L181">
            <v>44553</v>
          </cell>
          <cell r="M181">
            <v>0.61508666700000003</v>
          </cell>
          <cell r="Q181" t="e">
            <v>#NAME?</v>
          </cell>
          <cell r="R181" t="e">
            <v>#NAME?</v>
          </cell>
          <cell r="T181" t="e">
            <v>#NAME?</v>
          </cell>
          <cell r="U181" t="e">
            <v>#NAME?</v>
          </cell>
          <cell r="AC181" t="e">
            <v>#NAME?</v>
          </cell>
          <cell r="AD181" t="e">
            <v>#NAME?</v>
          </cell>
          <cell r="AI181" t="e">
            <v>#NAME?</v>
          </cell>
          <cell r="AJ181" t="e">
            <v>#NAME?</v>
          </cell>
        </row>
        <row r="182">
          <cell r="D182">
            <v>44553</v>
          </cell>
          <cell r="E182">
            <v>0.61273065599999998</v>
          </cell>
          <cell r="L182">
            <v>46379</v>
          </cell>
          <cell r="M182">
            <v>0.50044027000000002</v>
          </cell>
          <cell r="Q182" t="e">
            <v>#NAME?</v>
          </cell>
          <cell r="R182" t="e">
            <v>#NAME?</v>
          </cell>
          <cell r="T182" t="e">
            <v>#NAME?</v>
          </cell>
          <cell r="U182" t="e">
            <v>#NAME?</v>
          </cell>
          <cell r="AC182" t="e">
            <v>#NAME?</v>
          </cell>
          <cell r="AD182" t="e">
            <v>#NAME?</v>
          </cell>
          <cell r="AI182" t="e">
            <v>#NAME?</v>
          </cell>
          <cell r="AJ182" t="e">
            <v>#NAME?</v>
          </cell>
        </row>
        <row r="183">
          <cell r="D183">
            <v>46379</v>
          </cell>
          <cell r="E183">
            <v>0.49763451800000003</v>
          </cell>
          <cell r="L183">
            <v>48205</v>
          </cell>
          <cell r="M183">
            <v>0.42676314599999998</v>
          </cell>
          <cell r="Q183" t="e">
            <v>#NAME?</v>
          </cell>
          <cell r="R183" t="e">
            <v>#NAME?</v>
          </cell>
          <cell r="T183" t="e">
            <v>#NAME?</v>
          </cell>
          <cell r="U183" t="e">
            <v>#NAME?</v>
          </cell>
          <cell r="AC183" t="e">
            <v>#NAME?</v>
          </cell>
          <cell r="AD183" t="e">
            <v>#NAME?</v>
          </cell>
          <cell r="AI183" t="e">
            <v>#NAME?</v>
          </cell>
          <cell r="AJ183" t="e">
            <v>#NAME?</v>
          </cell>
        </row>
        <row r="184">
          <cell r="D184">
            <v>48205</v>
          </cell>
          <cell r="E184">
            <v>0.42367564600000002</v>
          </cell>
        </row>
      </sheetData>
      <sheetData sheetId="9" refreshError="1">
        <row r="1">
          <cell r="A1" t="str">
            <v>symbol_waluty</v>
          </cell>
          <cell r="B1" t="str">
            <v>data</v>
          </cell>
          <cell r="C1" t="str">
            <v>rodzaj</v>
          </cell>
          <cell r="D1" t="str">
            <v>nr_tabeli</v>
          </cell>
          <cell r="E1" t="str">
            <v>kurs_zakup</v>
          </cell>
          <cell r="F1" t="str">
            <v>kurs_sprzedaz</v>
          </cell>
          <cell r="G1" t="str">
            <v>kurs_sredni</v>
          </cell>
        </row>
        <row r="2">
          <cell r="A2" t="str">
            <v>USD</v>
          </cell>
          <cell r="B2">
            <v>40898</v>
          </cell>
          <cell r="C2" t="str">
            <v>Fixing</v>
          </cell>
          <cell r="D2" t="str">
            <v>752/2011</v>
          </cell>
          <cell r="E2">
            <v>3.3793000000000002</v>
          </cell>
          <cell r="F2">
            <v>3.3793000000000002</v>
          </cell>
          <cell r="G2">
            <v>3.3793000000000002</v>
          </cell>
        </row>
        <row r="3">
          <cell r="A3" t="str">
            <v>AUD</v>
          </cell>
          <cell r="B3">
            <v>40898</v>
          </cell>
          <cell r="C3" t="str">
            <v>Fixing</v>
          </cell>
          <cell r="D3" t="str">
            <v>752/2011</v>
          </cell>
          <cell r="E3">
            <v>3.4386999999999999</v>
          </cell>
          <cell r="F3">
            <v>3.4386999999999999</v>
          </cell>
          <cell r="G3">
            <v>3.4386999999999999</v>
          </cell>
        </row>
        <row r="4">
          <cell r="A4" t="str">
            <v>CZK</v>
          </cell>
          <cell r="B4">
            <v>40898</v>
          </cell>
          <cell r="C4" t="str">
            <v>Fixing</v>
          </cell>
          <cell r="D4" t="str">
            <v>752/2011</v>
          </cell>
          <cell r="E4">
            <v>0.1744</v>
          </cell>
          <cell r="F4">
            <v>0.1744</v>
          </cell>
          <cell r="G4">
            <v>0.1744</v>
          </cell>
        </row>
        <row r="5">
          <cell r="A5" t="str">
            <v>DKK</v>
          </cell>
          <cell r="B5">
            <v>40898</v>
          </cell>
          <cell r="C5" t="str">
            <v>Fixing</v>
          </cell>
          <cell r="D5" t="str">
            <v>752/2011</v>
          </cell>
          <cell r="E5">
            <v>0.5978</v>
          </cell>
          <cell r="F5">
            <v>0.5978</v>
          </cell>
          <cell r="G5">
            <v>0.5978</v>
          </cell>
        </row>
        <row r="6">
          <cell r="A6" t="str">
            <v>JPY</v>
          </cell>
          <cell r="B6">
            <v>40898</v>
          </cell>
          <cell r="C6" t="str">
            <v>Fixing</v>
          </cell>
          <cell r="D6" t="str">
            <v>752/2011</v>
          </cell>
          <cell r="E6">
            <v>4.3439999999999999E-2</v>
          </cell>
          <cell r="F6">
            <v>4.3439999999999999E-2</v>
          </cell>
          <cell r="G6">
            <v>4.3439999999999999E-2</v>
          </cell>
        </row>
        <row r="7">
          <cell r="A7" t="str">
            <v>CAD</v>
          </cell>
          <cell r="B7">
            <v>40898</v>
          </cell>
          <cell r="C7" t="str">
            <v>Fixing</v>
          </cell>
          <cell r="D7" t="str">
            <v>752/2011</v>
          </cell>
          <cell r="E7">
            <v>3.3029999999999999</v>
          </cell>
          <cell r="F7">
            <v>3.3029999999999999</v>
          </cell>
          <cell r="G7">
            <v>3.3029999999999999</v>
          </cell>
        </row>
        <row r="8">
          <cell r="A8" t="str">
            <v>NOK</v>
          </cell>
          <cell r="B8">
            <v>40898</v>
          </cell>
          <cell r="C8" t="str">
            <v>Fixing</v>
          </cell>
          <cell r="D8" t="str">
            <v>752/2011</v>
          </cell>
          <cell r="E8">
            <v>0.57579999999999998</v>
          </cell>
          <cell r="F8">
            <v>0.57579999999999998</v>
          </cell>
          <cell r="G8">
            <v>0.57579999999999998</v>
          </cell>
        </row>
        <row r="9">
          <cell r="A9" t="str">
            <v>CHF</v>
          </cell>
          <cell r="B9">
            <v>40898</v>
          </cell>
          <cell r="C9" t="str">
            <v>Fixing</v>
          </cell>
          <cell r="D9" t="str">
            <v>752/2011</v>
          </cell>
          <cell r="E9">
            <v>3.6391</v>
          </cell>
          <cell r="F9">
            <v>3.6391</v>
          </cell>
          <cell r="G9">
            <v>3.6391</v>
          </cell>
        </row>
        <row r="10">
          <cell r="A10" t="str">
            <v>SEK</v>
          </cell>
          <cell r="B10">
            <v>40898</v>
          </cell>
          <cell r="C10" t="str">
            <v>Fixing</v>
          </cell>
          <cell r="D10" t="str">
            <v>752/2011</v>
          </cell>
          <cell r="E10">
            <v>0.49590000000000001</v>
          </cell>
          <cell r="F10">
            <v>0.49590000000000001</v>
          </cell>
          <cell r="G10">
            <v>0.49590000000000001</v>
          </cell>
        </row>
        <row r="11">
          <cell r="A11" t="str">
            <v>GBP</v>
          </cell>
          <cell r="B11">
            <v>40898</v>
          </cell>
          <cell r="C11" t="str">
            <v>Fixing</v>
          </cell>
          <cell r="D11" t="str">
            <v>752/2011</v>
          </cell>
          <cell r="E11">
            <v>5.319</v>
          </cell>
          <cell r="F11">
            <v>5.319</v>
          </cell>
          <cell r="G11">
            <v>5.319</v>
          </cell>
        </row>
        <row r="12">
          <cell r="A12" t="str">
            <v>ATS</v>
          </cell>
          <cell r="B12">
            <v>40898</v>
          </cell>
          <cell r="C12" t="str">
            <v>Fixing</v>
          </cell>
          <cell r="D12" t="str">
            <v>752/2011</v>
          </cell>
          <cell r="E12">
            <v>0.32279999999999998</v>
          </cell>
          <cell r="F12">
            <v>0.32279999999999998</v>
          </cell>
          <cell r="G12">
            <v>0.32279999999999998</v>
          </cell>
        </row>
        <row r="13">
          <cell r="A13" t="str">
            <v>BEF</v>
          </cell>
          <cell r="B13">
            <v>40898</v>
          </cell>
          <cell r="C13" t="str">
            <v>Fixing</v>
          </cell>
          <cell r="D13" t="str">
            <v>752/2011</v>
          </cell>
          <cell r="E13">
            <v>0.110124</v>
          </cell>
          <cell r="F13">
            <v>0.110124</v>
          </cell>
          <cell r="G13">
            <v>0.110124</v>
          </cell>
        </row>
        <row r="14">
          <cell r="A14" t="str">
            <v>FIM</v>
          </cell>
          <cell r="B14">
            <v>40898</v>
          </cell>
          <cell r="C14" t="str">
            <v>Fixing</v>
          </cell>
          <cell r="D14" t="str">
            <v>752/2011</v>
          </cell>
          <cell r="E14">
            <v>0.74719999999999998</v>
          </cell>
          <cell r="F14">
            <v>0.74719999999999998</v>
          </cell>
          <cell r="G14">
            <v>0.74719999999999998</v>
          </cell>
        </row>
        <row r="15">
          <cell r="A15" t="str">
            <v>FRF</v>
          </cell>
          <cell r="B15">
            <v>40898</v>
          </cell>
          <cell r="C15" t="str">
            <v>Fixing</v>
          </cell>
          <cell r="D15" t="str">
            <v>752/2011</v>
          </cell>
          <cell r="E15">
            <v>0.67720000000000002</v>
          </cell>
          <cell r="F15">
            <v>0.67720000000000002</v>
          </cell>
          <cell r="G15">
            <v>0.67720000000000002</v>
          </cell>
        </row>
        <row r="16">
          <cell r="A16" t="str">
            <v>ESP</v>
          </cell>
          <cell r="B16">
            <v>40898</v>
          </cell>
          <cell r="C16" t="str">
            <v>Fixing</v>
          </cell>
          <cell r="D16" t="str">
            <v>752/2011</v>
          </cell>
          <cell r="E16">
            <v>2.6699000000000001E-2</v>
          </cell>
          <cell r="F16">
            <v>2.6699000000000001E-2</v>
          </cell>
          <cell r="G16">
            <v>2.6699000000000001E-2</v>
          </cell>
        </row>
        <row r="17">
          <cell r="A17" t="str">
            <v>NLG</v>
          </cell>
          <cell r="B17">
            <v>40898</v>
          </cell>
          <cell r="C17" t="str">
            <v>Fixing</v>
          </cell>
          <cell r="D17" t="str">
            <v>752/2011</v>
          </cell>
          <cell r="E17">
            <v>2.0158999999999998</v>
          </cell>
          <cell r="F17">
            <v>2.0158999999999998</v>
          </cell>
          <cell r="G17">
            <v>2.0158999999999998</v>
          </cell>
        </row>
        <row r="18">
          <cell r="A18" t="str">
            <v>IEP</v>
          </cell>
          <cell r="B18">
            <v>40898</v>
          </cell>
          <cell r="C18" t="str">
            <v>Fixing</v>
          </cell>
          <cell r="D18" t="str">
            <v>752/2011</v>
          </cell>
          <cell r="E18">
            <v>5.6406999999999998</v>
          </cell>
          <cell r="F18">
            <v>5.6406999999999998</v>
          </cell>
          <cell r="G18">
            <v>5.6406999999999998</v>
          </cell>
        </row>
        <row r="19">
          <cell r="A19" t="str">
            <v>LUF</v>
          </cell>
          <cell r="B19">
            <v>40898</v>
          </cell>
          <cell r="C19" t="str">
            <v>Fixing</v>
          </cell>
          <cell r="D19" t="str">
            <v>752/2011</v>
          </cell>
          <cell r="E19">
            <v>0.110124</v>
          </cell>
          <cell r="F19">
            <v>0.110124</v>
          </cell>
          <cell r="G19">
            <v>0.110124</v>
          </cell>
        </row>
        <row r="20">
          <cell r="A20" t="str">
            <v>DEM</v>
          </cell>
          <cell r="B20">
            <v>40898</v>
          </cell>
          <cell r="C20" t="str">
            <v>Fixing</v>
          </cell>
          <cell r="D20" t="str">
            <v>752/2011</v>
          </cell>
          <cell r="E20">
            <v>2.2713999999999999</v>
          </cell>
          <cell r="F20">
            <v>2.2713999999999999</v>
          </cell>
          <cell r="G20">
            <v>2.2713999999999999</v>
          </cell>
        </row>
        <row r="21">
          <cell r="A21" t="str">
            <v>PTE</v>
          </cell>
          <cell r="B21">
            <v>40898</v>
          </cell>
          <cell r="C21" t="str">
            <v>Fixing</v>
          </cell>
          <cell r="D21" t="str">
            <v>752/2011</v>
          </cell>
          <cell r="E21">
            <v>2.2159000000000002E-2</v>
          </cell>
          <cell r="F21">
            <v>2.2159000000000002E-2</v>
          </cell>
          <cell r="G21">
            <v>2.2159000000000002E-2</v>
          </cell>
        </row>
        <row r="22">
          <cell r="A22" t="str">
            <v>ITL</v>
          </cell>
          <cell r="B22">
            <v>40898</v>
          </cell>
          <cell r="C22" t="str">
            <v>Fixing</v>
          </cell>
          <cell r="D22" t="str">
            <v>752/2011</v>
          </cell>
          <cell r="E22">
            <v>2.294E-3</v>
          </cell>
          <cell r="F22">
            <v>2.294E-3</v>
          </cell>
          <cell r="G22">
            <v>2.294E-3</v>
          </cell>
        </row>
        <row r="23">
          <cell r="A23" t="str">
            <v>EUR</v>
          </cell>
          <cell r="B23">
            <v>40898</v>
          </cell>
          <cell r="C23" t="str">
            <v>Fixing</v>
          </cell>
          <cell r="D23" t="str">
            <v>752/2011</v>
          </cell>
          <cell r="E23">
            <v>4.4424000000000001</v>
          </cell>
          <cell r="F23">
            <v>4.4424000000000001</v>
          </cell>
          <cell r="G23">
            <v>4.4424000000000001</v>
          </cell>
        </row>
        <row r="24">
          <cell r="A24" t="str">
            <v>HUF</v>
          </cell>
          <cell r="B24">
            <v>40898</v>
          </cell>
          <cell r="C24" t="str">
            <v>Fixing</v>
          </cell>
          <cell r="D24" t="str">
            <v>752/2011</v>
          </cell>
          <cell r="E24">
            <v>1.4748000000000001E-2</v>
          </cell>
          <cell r="F24">
            <v>1.4748000000000001E-2</v>
          </cell>
          <cell r="G24">
            <v>1.4748000000000001E-2</v>
          </cell>
        </row>
        <row r="25">
          <cell r="A25" t="str">
            <v>GRD</v>
          </cell>
          <cell r="B25">
            <v>40898</v>
          </cell>
          <cell r="C25" t="str">
            <v>Fixing</v>
          </cell>
          <cell r="D25" t="str">
            <v>752/2011</v>
          </cell>
          <cell r="E25">
            <v>1.304E-2</v>
          </cell>
          <cell r="F25">
            <v>1.304E-2</v>
          </cell>
          <cell r="G25">
            <v>1.304E-2</v>
          </cell>
        </row>
        <row r="26">
          <cell r="A26" t="str">
            <v>SKK</v>
          </cell>
          <cell r="B26">
            <v>40898</v>
          </cell>
          <cell r="C26" t="str">
            <v>Fixing</v>
          </cell>
          <cell r="D26" t="str">
            <v>752/2011</v>
          </cell>
          <cell r="E26">
            <v>0.14749999999999999</v>
          </cell>
          <cell r="F26">
            <v>0.14749999999999999</v>
          </cell>
          <cell r="G26">
            <v>0.14749999999999999</v>
          </cell>
        </row>
        <row r="27">
          <cell r="A27" t="str">
            <v>LVL</v>
          </cell>
          <cell r="B27">
            <v>40898</v>
          </cell>
          <cell r="C27" t="str">
            <v>Fixing</v>
          </cell>
          <cell r="D27" t="str">
            <v>752/2011</v>
          </cell>
          <cell r="E27">
            <v>6.3768000000000002</v>
          </cell>
          <cell r="F27">
            <v>6.3768000000000002</v>
          </cell>
          <cell r="G27">
            <v>6.3768000000000002</v>
          </cell>
        </row>
        <row r="28">
          <cell r="A28" t="str">
            <v>EEK</v>
          </cell>
          <cell r="B28">
            <v>40898</v>
          </cell>
          <cell r="C28" t="str">
            <v>Fixing</v>
          </cell>
          <cell r="D28" t="str">
            <v>752/2011</v>
          </cell>
          <cell r="E28">
            <v>0.28389999999999999</v>
          </cell>
          <cell r="F28">
            <v>0.28389999999999999</v>
          </cell>
          <cell r="G28">
            <v>0.28389999999999999</v>
          </cell>
        </row>
        <row r="29">
          <cell r="A29" t="str">
            <v>LTL</v>
          </cell>
          <cell r="B29">
            <v>40898</v>
          </cell>
          <cell r="C29" t="str">
            <v>Fixing</v>
          </cell>
          <cell r="D29" t="str">
            <v>752/2011</v>
          </cell>
          <cell r="E29">
            <v>1.2866</v>
          </cell>
          <cell r="F29">
            <v>1.2866</v>
          </cell>
          <cell r="G29">
            <v>1.2866</v>
          </cell>
        </row>
        <row r="30">
          <cell r="A30" t="str">
            <v>RUB</v>
          </cell>
          <cell r="B30">
            <v>40898</v>
          </cell>
          <cell r="C30" t="str">
            <v>Fixing</v>
          </cell>
          <cell r="D30" t="str">
            <v>752/2011</v>
          </cell>
          <cell r="E30">
            <v>0.1069</v>
          </cell>
          <cell r="F30">
            <v>0.1069</v>
          </cell>
          <cell r="G30">
            <v>0.1069</v>
          </cell>
        </row>
        <row r="31">
          <cell r="A31" t="str">
            <v>TRY</v>
          </cell>
          <cell r="B31">
            <v>40898</v>
          </cell>
          <cell r="C31" t="str">
            <v>Fixing</v>
          </cell>
          <cell r="D31" t="str">
            <v>752/2011</v>
          </cell>
          <cell r="E31">
            <v>1.7988999999999999</v>
          </cell>
          <cell r="F31">
            <v>1.7988999999999999</v>
          </cell>
          <cell r="G31">
            <v>1.7988999999999999</v>
          </cell>
        </row>
        <row r="32">
          <cell r="A32" t="str">
            <v>RON</v>
          </cell>
          <cell r="B32">
            <v>40898</v>
          </cell>
          <cell r="C32" t="str">
            <v>Fixing</v>
          </cell>
          <cell r="D32" t="str">
            <v>752/2011</v>
          </cell>
          <cell r="E32">
            <v>1.0326</v>
          </cell>
          <cell r="F32">
            <v>1.0326</v>
          </cell>
          <cell r="G32">
            <v>1.0326</v>
          </cell>
        </row>
        <row r="33">
          <cell r="A33" t="str">
            <v>MXN</v>
          </cell>
          <cell r="B33">
            <v>40898</v>
          </cell>
          <cell r="C33" t="str">
            <v>Fixing</v>
          </cell>
          <cell r="D33" t="str">
            <v>752/2011</v>
          </cell>
          <cell r="E33">
            <v>0.24660000000000001</v>
          </cell>
          <cell r="F33">
            <v>0.24660000000000001</v>
          </cell>
          <cell r="G33">
            <v>0.24660000000000001</v>
          </cell>
        </row>
        <row r="34">
          <cell r="A34" t="str">
            <v>PLN</v>
          </cell>
          <cell r="B34">
            <v>40898</v>
          </cell>
          <cell r="C34" t="str">
            <v>Fixing</v>
          </cell>
          <cell r="D34" t="str">
            <v>752/2011</v>
          </cell>
          <cell r="E34">
            <v>1</v>
          </cell>
          <cell r="F34">
            <v>1</v>
          </cell>
          <cell r="G34">
            <v>1</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zary"/>
      <sheetName val="CONTR GR"/>
      <sheetName val="PLAN2012TW"/>
      <sheetName val="PLAN2012SUBS"/>
      <sheetName val="PLAN2012BANK"/>
      <sheetName val="PLAN2012GRUPA"/>
      <sheetName val="Podsum"/>
      <sheetName val="Otwórz"/>
      <sheetName val="GRUPA"/>
      <sheetName val="TW CONTROL"/>
      <sheetName val="TW_PYTIA"/>
      <sheetName val="TW"/>
      <sheetName val="CONTROL SUBS"/>
      <sheetName val="SUBS_PYTIA"/>
      <sheetName val="SUBS"/>
      <sheetName val="CONTROL BANK"/>
      <sheetName val="BANK_PYTIA"/>
      <sheetName val="BANK"/>
      <sheetName val="wczytane pliki"/>
      <sheetName val="Moduł2"/>
      <sheetName val="Moduł1"/>
      <sheetName val="Moduł3"/>
      <sheetName val="CONTR_GR"/>
      <sheetName val="TW_CONTROL"/>
      <sheetName val="CONTROL_SUBS"/>
      <sheetName val="CONTROL_BANK"/>
      <sheetName val="wczytane_pliki"/>
      <sheetName val="Kampani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
          <cell r="A1" t="str">
            <v>D:\AKTUALNE DANE\MOJE DOKUMENTY\2012\PLAN MPK\PLAN TOTAL\r1600.xls</v>
          </cell>
        </row>
        <row r="2">
          <cell r="A2" t="str">
            <v>D:\AKTUALNE DANE\MOJE DOKUMENTY\2012\PLAN MPK\PLAN TOTAL\c0010.xls</v>
          </cell>
        </row>
        <row r="3">
          <cell r="A3" t="str">
            <v>D:\AKTUALNE DANE\MOJE DOKUMENTY\2012\PLAN MPK\PLAN TOTAL\c0011.xls</v>
          </cell>
        </row>
        <row r="4">
          <cell r="A4" t="str">
            <v>D:\AKTUALNE DANE\MOJE DOKUMENTY\2012\PLAN MPK\PLAN TOTAL\c0012.xls</v>
          </cell>
        </row>
        <row r="5">
          <cell r="A5" t="str">
            <v>D:\AKTUALNE DANE\MOJE DOKUMENTY\2012\PLAN MPK\PLAN TOTAL\c0013.xls</v>
          </cell>
        </row>
        <row r="6">
          <cell r="A6" t="str">
            <v>D:\AKTUALNE DANE\MOJE DOKUMENTY\2012\PLAN MPK\PLAN TOTAL\c0017.xls</v>
          </cell>
        </row>
        <row r="7">
          <cell r="A7" t="str">
            <v>D:\AKTUALNE DANE\MOJE DOKUMENTY\2012\PLAN MPK\PLAN TOTAL\c0018.xls</v>
          </cell>
        </row>
        <row r="8">
          <cell r="A8" t="str">
            <v>D:\AKTUALNE DANE\MOJE DOKUMENTY\2012\PLAN MPK\PLAN TOTAL\c0020.xls</v>
          </cell>
        </row>
        <row r="9">
          <cell r="A9" t="str">
            <v>D:\AKTUALNE DANE\MOJE DOKUMENTY\2012\PLAN MPK\PLAN TOTAL\c0024.xls</v>
          </cell>
        </row>
        <row r="10">
          <cell r="A10" t="str">
            <v>D:\AKTUALNE DANE\MOJE DOKUMENTY\2012\PLAN MPK\PLAN TOTAL\c0025.xls</v>
          </cell>
        </row>
        <row r="11">
          <cell r="A11" t="str">
            <v>D:\AKTUALNE DANE\MOJE DOKUMENTY\2012\PLAN MPK\PLAN TOTAL\c0026.xls</v>
          </cell>
        </row>
        <row r="12">
          <cell r="A12" t="str">
            <v>D:\AKTUALNE DANE\MOJE DOKUMENTY\2012\PLAN MPK\PLAN TOTAL\c0027.xls</v>
          </cell>
        </row>
        <row r="13">
          <cell r="A13" t="str">
            <v>D:\AKTUALNE DANE\MOJE DOKUMENTY\2012\PLAN MPK\PLAN TOTAL\c0029.xls</v>
          </cell>
        </row>
        <row r="14">
          <cell r="A14" t="str">
            <v>D:\AKTUALNE DANE\MOJE DOKUMENTY\2012\PLAN MPK\PLAN TOTAL\c0030.xls</v>
          </cell>
        </row>
        <row r="15">
          <cell r="A15" t="str">
            <v>D:\AKTUALNE DANE\MOJE DOKUMENTY\2012\PLAN MPK\PLAN TOTAL\c0034.xls</v>
          </cell>
        </row>
        <row r="16">
          <cell r="A16" t="str">
            <v>D:\AKTUALNE DANE\MOJE DOKUMENTY\2012\PLAN MPK\PLAN TOTAL\c0036.xls</v>
          </cell>
        </row>
        <row r="17">
          <cell r="A17" t="str">
            <v>D:\AKTUALNE DANE\MOJE DOKUMENTY\2012\PLAN MPK\PLAN TOTAL\c0039.xls</v>
          </cell>
        </row>
        <row r="18">
          <cell r="A18" t="str">
            <v>D:\AKTUALNE DANE\MOJE DOKUMENTY\2012\PLAN MPK\PLAN TOTAL\c0040.xls</v>
          </cell>
        </row>
        <row r="19">
          <cell r="A19" t="str">
            <v>D:\AKTUALNE DANE\MOJE DOKUMENTY\2012\PLAN MPK\PLAN TOTAL\c0042.xls</v>
          </cell>
        </row>
        <row r="20">
          <cell r="A20" t="str">
            <v>D:\AKTUALNE DANE\MOJE DOKUMENTY\2012\PLAN MPK\PLAN TOTAL\c0043.xls</v>
          </cell>
        </row>
        <row r="21">
          <cell r="A21" t="str">
            <v>D:\AKTUALNE DANE\MOJE DOKUMENTY\2012\PLAN MPK\PLAN TOTAL\c0044.xls</v>
          </cell>
        </row>
        <row r="22">
          <cell r="A22" t="str">
            <v>D:\AKTUALNE DANE\MOJE DOKUMENTY\2012\PLAN MPK\PLAN TOTAL\c0047.xls</v>
          </cell>
        </row>
        <row r="23">
          <cell r="A23" t="str">
            <v>D:\AKTUALNE DANE\MOJE DOKUMENTY\2012\PLAN MPK\PLAN TOTAL\c0052.xls</v>
          </cell>
        </row>
        <row r="24">
          <cell r="A24" t="str">
            <v>D:\AKTUALNE DANE\MOJE DOKUMENTY\2012\PLAN MPK\PLAN TOTAL\c0063.xls</v>
          </cell>
        </row>
        <row r="25">
          <cell r="A25" t="str">
            <v>D:\AKTUALNE DANE\MOJE DOKUMENTY\2012\PLAN MPK\PLAN TOTAL\c0064.xls</v>
          </cell>
        </row>
        <row r="26">
          <cell r="A26" t="str">
            <v>D:\AKTUALNE DANE\MOJE DOKUMENTY\2012\PLAN MPK\PLAN TOTAL\c0065.xls</v>
          </cell>
        </row>
        <row r="27">
          <cell r="A27" t="str">
            <v>D:\AKTUALNE DANE\MOJE DOKUMENTY\2012\PLAN MPK\PLAN TOTAL\c0070.xls</v>
          </cell>
        </row>
        <row r="28">
          <cell r="A28" t="str">
            <v>D:\AKTUALNE DANE\MOJE DOKUMENTY\2012\PLAN MPK\PLAN TOTAL\c0076.xls</v>
          </cell>
        </row>
        <row r="29">
          <cell r="A29" t="str">
            <v>D:\AKTUALNE DANE\MOJE DOKUMENTY\2012\PLAN MPK\PLAN TOTAL\c0085.xls</v>
          </cell>
        </row>
        <row r="30">
          <cell r="A30" t="str">
            <v>D:\AKTUALNE DANE\MOJE DOKUMENTY\2012\PLAN MPK\PLAN TOTAL\c0091.xls</v>
          </cell>
        </row>
        <row r="31">
          <cell r="A31" t="str">
            <v>D:\AKTUALNE DANE\MOJE DOKUMENTY\2012\PLAN MPK\PLAN TOTAL\c0092.xls</v>
          </cell>
        </row>
        <row r="32">
          <cell r="A32" t="str">
            <v>D:\AKTUALNE DANE\MOJE DOKUMENTY\2012\PLAN MPK\PLAN TOTAL\c0093.xls</v>
          </cell>
        </row>
        <row r="33">
          <cell r="A33" t="str">
            <v>D:\AKTUALNE DANE\MOJE DOKUMENTY\2012\PLAN MPK\PLAN TOTAL\c0097.xls</v>
          </cell>
        </row>
        <row r="34">
          <cell r="A34" t="str">
            <v>D:\AKTUALNE DANE\MOJE DOKUMENTY\2012\PLAN MPK\PLAN TOTAL\c0098.xls</v>
          </cell>
        </row>
        <row r="35">
          <cell r="A35" t="str">
            <v>D:\AKTUALNE DANE\MOJE DOKUMENTY\2012\PLAN MPK\PLAN TOTAL\c0099.xls</v>
          </cell>
        </row>
        <row r="36">
          <cell r="A36" t="str">
            <v>D:\AKTUALNE DANE\MOJE DOKUMENTY\2012\PLAN MPK\PLAN TOTAL\c0100.xls</v>
          </cell>
        </row>
        <row r="37">
          <cell r="A37" t="str">
            <v>D:\AKTUALNE DANE\MOJE DOKUMENTY\2012\PLAN MPK\PLAN TOTAL\c0106.xls</v>
          </cell>
        </row>
        <row r="38">
          <cell r="A38" t="str">
            <v>D:\AKTUALNE DANE\MOJE DOKUMENTY\2012\PLAN MPK\PLAN TOTAL\c0108.xls</v>
          </cell>
        </row>
        <row r="39">
          <cell r="A39" t="str">
            <v>D:\AKTUALNE DANE\MOJE DOKUMENTY\2012\PLAN MPK\PLAN TOTAL\c0109.xls</v>
          </cell>
        </row>
        <row r="40">
          <cell r="A40" t="str">
            <v>D:\AKTUALNE DANE\MOJE DOKUMENTY\2012\PLAN MPK\PLAN TOTAL\c0119.xls</v>
          </cell>
        </row>
        <row r="41">
          <cell r="A41" t="str">
            <v>D:\AKTUALNE DANE\MOJE DOKUMENTY\2012\PLAN MPK\PLAN TOTAL\c0121.xls</v>
          </cell>
        </row>
        <row r="42">
          <cell r="A42" t="str">
            <v>D:\AKTUALNE DANE\MOJE DOKUMENTY\2012\PLAN MPK\PLAN TOTAL\c0122.xls</v>
          </cell>
        </row>
        <row r="43">
          <cell r="A43" t="str">
            <v>D:\AKTUALNE DANE\MOJE DOKUMENTY\2012\PLAN MPK\PLAN TOTAL\c0138.xls</v>
          </cell>
        </row>
        <row r="44">
          <cell r="A44" t="str">
            <v>D:\AKTUALNE DANE\MOJE DOKUMENTY\2012\PLAN MPK\PLAN TOTAL\c0160.xls</v>
          </cell>
        </row>
        <row r="45">
          <cell r="A45" t="str">
            <v>D:\AKTUALNE DANE\MOJE DOKUMENTY\2012\PLAN MPK\PLAN TOTAL\c0164.xls</v>
          </cell>
        </row>
        <row r="46">
          <cell r="A46" t="str">
            <v>D:\AKTUALNE DANE\MOJE DOKUMENTY\2012\PLAN MPK\PLAN TOTAL\c0171.xls</v>
          </cell>
        </row>
        <row r="47">
          <cell r="A47" t="str">
            <v>D:\AKTUALNE DANE\MOJE DOKUMENTY\2012\PLAN MPK\PLAN TOTAL\c0176.xls</v>
          </cell>
        </row>
        <row r="48">
          <cell r="A48" t="str">
            <v>D:\AKTUALNE DANE\MOJE DOKUMENTY\2012\PLAN MPK\PLAN TOTAL\c0179.xls</v>
          </cell>
        </row>
        <row r="49">
          <cell r="A49" t="str">
            <v>D:\AKTUALNE DANE\MOJE DOKUMENTY\2012\PLAN MPK\PLAN TOTAL\c0184.xls</v>
          </cell>
        </row>
        <row r="50">
          <cell r="A50" t="str">
            <v>D:\AKTUALNE DANE\MOJE DOKUMENTY\2012\PLAN MPK\PLAN TOTAL\c0190.xls</v>
          </cell>
        </row>
        <row r="51">
          <cell r="A51" t="str">
            <v>D:\AKTUALNE DANE\MOJE DOKUMENTY\2012\PLAN MPK\PLAN TOTAL\c0191.xls</v>
          </cell>
        </row>
        <row r="52">
          <cell r="A52" t="str">
            <v>D:\AKTUALNE DANE\MOJE DOKUMENTY\2012\PLAN MPK\PLAN TOTAL\c0192.xls</v>
          </cell>
        </row>
        <row r="53">
          <cell r="A53" t="str">
            <v>D:\AKTUALNE DANE\MOJE DOKUMENTY\2012\PLAN MPK\PLAN TOTAL\c0194.xls</v>
          </cell>
        </row>
        <row r="54">
          <cell r="A54" t="str">
            <v>D:\AKTUALNE DANE\MOJE DOKUMENTY\2012\PLAN MPK\PLAN TOTAL\c0195.xls</v>
          </cell>
        </row>
        <row r="55">
          <cell r="A55" t="str">
            <v>D:\AKTUALNE DANE\MOJE DOKUMENTY\2012\PLAN MPK\PLAN TOTAL\c0196.xls</v>
          </cell>
        </row>
        <row r="56">
          <cell r="A56" t="str">
            <v>D:\AKTUALNE DANE\MOJE DOKUMENTY\2012\PLAN MPK\PLAN TOTAL\c0197.xls</v>
          </cell>
        </row>
        <row r="57">
          <cell r="A57" t="str">
            <v>D:\AKTUALNE DANE\MOJE DOKUMENTY\2012\PLAN MPK\PLAN TOTAL\c0198.xls</v>
          </cell>
        </row>
        <row r="58">
          <cell r="A58" t="str">
            <v>D:\AKTUALNE DANE\MOJE DOKUMENTY\2012\PLAN MPK\PLAN TOTAL\c0199.xls</v>
          </cell>
        </row>
        <row r="59">
          <cell r="A59" t="str">
            <v>D:\AKTUALNE DANE\MOJE DOKUMENTY\2012\PLAN MPK\PLAN TOTAL\c0200.xls</v>
          </cell>
        </row>
        <row r="60">
          <cell r="A60" t="str">
            <v>D:\AKTUALNE DANE\MOJE DOKUMENTY\2012\PLAN MPK\PLAN TOTAL\c0202.xls</v>
          </cell>
        </row>
        <row r="61">
          <cell r="A61" t="str">
            <v>D:\AKTUALNE DANE\MOJE DOKUMENTY\2012\PLAN MPK\PLAN TOTAL\c0205.xls</v>
          </cell>
        </row>
        <row r="62">
          <cell r="A62" t="str">
            <v>D:\AKTUALNE DANE\MOJE DOKUMENTY\2012\PLAN MPK\PLAN TOTAL\c0206.xls</v>
          </cell>
        </row>
        <row r="63">
          <cell r="A63" t="str">
            <v>D:\AKTUALNE DANE\MOJE DOKUMENTY\2012\PLAN MPK\PLAN TOTAL\c0207.xls</v>
          </cell>
        </row>
        <row r="64">
          <cell r="A64" t="str">
            <v>D:\AKTUALNE DANE\MOJE DOKUMENTY\2012\PLAN MPK\PLAN TOTAL\c0210.xls</v>
          </cell>
        </row>
        <row r="65">
          <cell r="A65" t="str">
            <v>D:\AKTUALNE DANE\MOJE DOKUMENTY\2012\PLAN MPK\PLAN TOTAL\c0211.xls</v>
          </cell>
        </row>
        <row r="66">
          <cell r="A66" t="str">
            <v>D:\AKTUALNE DANE\MOJE DOKUMENTY\2012\PLAN MPK\PLAN TOTAL\c0212.xls</v>
          </cell>
        </row>
        <row r="67">
          <cell r="A67" t="str">
            <v>D:\AKTUALNE DANE\MOJE DOKUMENTY\2012\PLAN MPK\PLAN TOTAL\c0213.xls</v>
          </cell>
        </row>
        <row r="68">
          <cell r="A68" t="str">
            <v>D:\AKTUALNE DANE\MOJE DOKUMENTY\2012\PLAN MPK\PLAN TOTAL\c0214.xls</v>
          </cell>
        </row>
        <row r="69">
          <cell r="A69" t="str">
            <v>D:\AKTUALNE DANE\MOJE DOKUMENTY\2012\PLAN MPK\PLAN TOTAL\c0215.xls</v>
          </cell>
        </row>
        <row r="70">
          <cell r="A70" t="str">
            <v>D:\AKTUALNE DANE\MOJE DOKUMENTY\2012\PLAN MPK\PLAN TOTAL\c0216.xls</v>
          </cell>
        </row>
      </sheetData>
      <sheetData sheetId="19" refreshError="1"/>
      <sheetData sheetId="20" refreshError="1"/>
      <sheetData sheetId="21" refreshError="1"/>
      <sheetData sheetId="22">
        <row r="1">
          <cell r="A1" t="str">
            <v>D:\AKTUALNE DANE\MOJE DOKUMENTY\2012\PLAN MPK\PLAN TOTAL\r1600.xls</v>
          </cell>
        </row>
      </sheetData>
      <sheetData sheetId="23"/>
      <sheetData sheetId="24"/>
      <sheetData sheetId="25"/>
      <sheetData sheetId="26">
        <row r="1">
          <cell r="A1" t="str">
            <v>D:\AKTUALNE DANE\MOJE DOKUMENTY\2012\PLAN MPK\PLAN TOTAL\r1600.xls</v>
          </cell>
        </row>
      </sheetData>
      <sheetData sheetId="2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Schedule"/>
      <sheetName val="pd"/>
      <sheetName val="CVA_Pricer"/>
      <sheetName val="curves"/>
      <sheetName val="dbo_kursy"/>
      <sheetName val="Lista Klientow"/>
      <sheetName val="GRSS"/>
    </sheetNames>
    <sheetDataSet>
      <sheetData sheetId="0"/>
      <sheetData sheetId="1"/>
      <sheetData sheetId="2"/>
      <sheetData sheetId="3">
        <row r="12">
          <cell r="E12">
            <v>40907</v>
          </cell>
          <cell r="G12">
            <v>64428</v>
          </cell>
          <cell r="H12" t="e">
            <v>#NAME?</v>
          </cell>
        </row>
        <row r="13">
          <cell r="E13">
            <v>40998</v>
          </cell>
          <cell r="G13">
            <v>52020.58</v>
          </cell>
        </row>
        <row r="14">
          <cell r="E14">
            <v>41089</v>
          </cell>
          <cell r="G14">
            <v>51693.4</v>
          </cell>
        </row>
        <row r="15">
          <cell r="E15">
            <v>41180</v>
          </cell>
          <cell r="G15">
            <v>51366.23</v>
          </cell>
        </row>
        <row r="16">
          <cell r="E16">
            <v>41274</v>
          </cell>
          <cell r="G16">
            <v>52721.66</v>
          </cell>
        </row>
        <row r="17">
          <cell r="E17">
            <v>41361</v>
          </cell>
          <cell r="G17">
            <v>48482.79</v>
          </cell>
        </row>
        <row r="18">
          <cell r="E18">
            <v>41453</v>
          </cell>
          <cell r="G18">
            <v>50938.39</v>
          </cell>
        </row>
        <row r="19">
          <cell r="E19">
            <v>41547</v>
          </cell>
          <cell r="G19">
            <v>51707.78</v>
          </cell>
        </row>
        <row r="20">
          <cell r="E20">
            <v>41639</v>
          </cell>
          <cell r="G20">
            <v>50276.85</v>
          </cell>
        </row>
        <row r="21">
          <cell r="E21">
            <v>41729</v>
          </cell>
          <cell r="G21">
            <v>48860.3</v>
          </cell>
        </row>
        <row r="22">
          <cell r="E22">
            <v>41820</v>
          </cell>
          <cell r="G22">
            <v>49076.02</v>
          </cell>
        </row>
        <row r="23">
          <cell r="E23">
            <v>41912</v>
          </cell>
          <cell r="G23">
            <v>49284.54</v>
          </cell>
        </row>
        <row r="24">
          <cell r="E24">
            <v>42004</v>
          </cell>
          <cell r="G24">
            <v>48953.78</v>
          </cell>
        </row>
        <row r="25">
          <cell r="E25">
            <v>42094</v>
          </cell>
          <cell r="G25">
            <v>47565.98</v>
          </cell>
        </row>
        <row r="26">
          <cell r="E26">
            <v>42185</v>
          </cell>
          <cell r="G26">
            <v>47767.32</v>
          </cell>
        </row>
        <row r="27">
          <cell r="E27">
            <v>42277</v>
          </cell>
          <cell r="G27">
            <v>47961.47</v>
          </cell>
        </row>
        <row r="28">
          <cell r="E28">
            <v>42369</v>
          </cell>
          <cell r="G28">
            <v>47630.7</v>
          </cell>
        </row>
        <row r="29">
          <cell r="E29">
            <v>42460</v>
          </cell>
          <cell r="G29">
            <v>46785.8</v>
          </cell>
        </row>
        <row r="30">
          <cell r="E30">
            <v>42551</v>
          </cell>
          <cell r="G30">
            <v>46458.63</v>
          </cell>
        </row>
        <row r="31">
          <cell r="E31">
            <v>42620</v>
          </cell>
          <cell r="G31">
            <v>34978.800000000003</v>
          </cell>
        </row>
        <row r="32">
          <cell r="E32">
            <v>0</v>
          </cell>
          <cell r="G32">
            <v>0</v>
          </cell>
        </row>
        <row r="33">
          <cell r="E33">
            <v>0</v>
          </cell>
          <cell r="G33">
            <v>0</v>
          </cell>
        </row>
        <row r="34">
          <cell r="E34">
            <v>0</v>
          </cell>
          <cell r="G34">
            <v>0</v>
          </cell>
        </row>
        <row r="35">
          <cell r="E35">
            <v>0</v>
          </cell>
          <cell r="G35">
            <v>0</v>
          </cell>
        </row>
        <row r="36">
          <cell r="E36">
            <v>0</v>
          </cell>
          <cell r="G36">
            <v>0</v>
          </cell>
        </row>
        <row r="37">
          <cell r="E37">
            <v>0</v>
          </cell>
          <cell r="G37">
            <v>0</v>
          </cell>
        </row>
        <row r="38">
          <cell r="E38">
            <v>0</v>
          </cell>
          <cell r="G38">
            <v>0</v>
          </cell>
        </row>
        <row r="39">
          <cell r="E39">
            <v>0</v>
          </cell>
          <cell r="G39">
            <v>0</v>
          </cell>
        </row>
        <row r="40">
          <cell r="E40">
            <v>0</v>
          </cell>
          <cell r="G40">
            <v>0</v>
          </cell>
        </row>
        <row r="41">
          <cell r="E41">
            <v>0</v>
          </cell>
          <cell r="G41">
            <v>0</v>
          </cell>
        </row>
        <row r="42">
          <cell r="E42">
            <v>0</v>
          </cell>
          <cell r="G42">
            <v>0</v>
          </cell>
        </row>
        <row r="43">
          <cell r="E43">
            <v>0</v>
          </cell>
          <cell r="G43">
            <v>0</v>
          </cell>
        </row>
        <row r="44">
          <cell r="E44">
            <v>0</v>
          </cell>
          <cell r="G44">
            <v>0</v>
          </cell>
        </row>
        <row r="45">
          <cell r="E45">
            <v>0</v>
          </cell>
          <cell r="G45">
            <v>0</v>
          </cell>
        </row>
        <row r="46">
          <cell r="E46">
            <v>0</v>
          </cell>
          <cell r="G46">
            <v>0</v>
          </cell>
        </row>
        <row r="47">
          <cell r="E47">
            <v>0</v>
          </cell>
          <cell r="G47">
            <v>0</v>
          </cell>
        </row>
        <row r="48">
          <cell r="E48">
            <v>0</v>
          </cell>
          <cell r="G48">
            <v>0</v>
          </cell>
        </row>
        <row r="49">
          <cell r="E49">
            <v>0</v>
          </cell>
          <cell r="G49">
            <v>0</v>
          </cell>
        </row>
        <row r="50">
          <cell r="E50">
            <v>0</v>
          </cell>
          <cell r="G50">
            <v>0</v>
          </cell>
        </row>
        <row r="51">
          <cell r="E51">
            <v>0</v>
          </cell>
          <cell r="G51">
            <v>0</v>
          </cell>
        </row>
        <row r="52">
          <cell r="E52">
            <v>0</v>
          </cell>
          <cell r="G52">
            <v>0</v>
          </cell>
        </row>
        <row r="53">
          <cell r="E53">
            <v>0</v>
          </cell>
          <cell r="G53">
            <v>0</v>
          </cell>
        </row>
        <row r="54">
          <cell r="E54">
            <v>0</v>
          </cell>
          <cell r="G54">
            <v>0</v>
          </cell>
        </row>
        <row r="55">
          <cell r="E55">
            <v>0</v>
          </cell>
          <cell r="G55">
            <v>0</v>
          </cell>
        </row>
        <row r="56">
          <cell r="E56">
            <v>0</v>
          </cell>
          <cell r="G56">
            <v>0</v>
          </cell>
        </row>
        <row r="57">
          <cell r="E57">
            <v>0</v>
          </cell>
          <cell r="G57">
            <v>0</v>
          </cell>
        </row>
        <row r="58">
          <cell r="E58">
            <v>0</v>
          </cell>
          <cell r="G58">
            <v>0</v>
          </cell>
        </row>
        <row r="59">
          <cell r="E59">
            <v>0</v>
          </cell>
          <cell r="G59">
            <v>0</v>
          </cell>
        </row>
        <row r="60">
          <cell r="E60">
            <v>0</v>
          </cell>
          <cell r="G60">
            <v>0</v>
          </cell>
        </row>
        <row r="61">
          <cell r="E61">
            <v>0</v>
          </cell>
          <cell r="G61">
            <v>0</v>
          </cell>
        </row>
        <row r="62">
          <cell r="E62">
            <v>0</v>
          </cell>
          <cell r="G62">
            <v>0</v>
          </cell>
        </row>
        <row r="63">
          <cell r="E63">
            <v>0</v>
          </cell>
          <cell r="G63">
            <v>0</v>
          </cell>
        </row>
        <row r="64">
          <cell r="E64">
            <v>0</v>
          </cell>
          <cell r="G64">
            <v>0</v>
          </cell>
        </row>
        <row r="65">
          <cell r="E65">
            <v>0</v>
          </cell>
          <cell r="G65">
            <v>0</v>
          </cell>
        </row>
        <row r="66">
          <cell r="E66">
            <v>0</v>
          </cell>
          <cell r="G66">
            <v>0</v>
          </cell>
        </row>
        <row r="67">
          <cell r="E67">
            <v>0</v>
          </cell>
          <cell r="G67">
            <v>0</v>
          </cell>
        </row>
        <row r="68">
          <cell r="E68">
            <v>0</v>
          </cell>
          <cell r="G68">
            <v>0</v>
          </cell>
        </row>
        <row r="69">
          <cell r="E69">
            <v>0</v>
          </cell>
          <cell r="G69">
            <v>0</v>
          </cell>
        </row>
        <row r="70">
          <cell r="E70">
            <v>0</v>
          </cell>
          <cell r="G70">
            <v>0</v>
          </cell>
        </row>
        <row r="71">
          <cell r="E71">
            <v>0</v>
          </cell>
          <cell r="G71">
            <v>0</v>
          </cell>
        </row>
        <row r="72">
          <cell r="E72">
            <v>0</v>
          </cell>
          <cell r="G72">
            <v>0</v>
          </cell>
        </row>
        <row r="73">
          <cell r="E73">
            <v>0</v>
          </cell>
          <cell r="G73">
            <v>0</v>
          </cell>
        </row>
        <row r="74">
          <cell r="E74">
            <v>0</v>
          </cell>
          <cell r="G74">
            <v>0</v>
          </cell>
        </row>
        <row r="75">
          <cell r="E75">
            <v>0</v>
          </cell>
          <cell r="G75">
            <v>0</v>
          </cell>
        </row>
        <row r="76">
          <cell r="E76">
            <v>0</v>
          </cell>
          <cell r="G76">
            <v>0</v>
          </cell>
        </row>
        <row r="77">
          <cell r="E77">
            <v>0</v>
          </cell>
          <cell r="G77">
            <v>0</v>
          </cell>
        </row>
        <row r="78">
          <cell r="E78">
            <v>0</v>
          </cell>
          <cell r="G78">
            <v>0</v>
          </cell>
        </row>
        <row r="79">
          <cell r="E79">
            <v>0</v>
          </cell>
          <cell r="G79">
            <v>0</v>
          </cell>
        </row>
        <row r="80">
          <cell r="E80">
            <v>0</v>
          </cell>
          <cell r="G80">
            <v>0</v>
          </cell>
        </row>
        <row r="81">
          <cell r="E81">
            <v>0</v>
          </cell>
          <cell r="G81">
            <v>0</v>
          </cell>
        </row>
        <row r="82">
          <cell r="E82">
            <v>0</v>
          </cell>
          <cell r="G82">
            <v>0</v>
          </cell>
        </row>
        <row r="83">
          <cell r="E83">
            <v>0</v>
          </cell>
          <cell r="G83">
            <v>0</v>
          </cell>
        </row>
        <row r="84">
          <cell r="E84">
            <v>0</v>
          </cell>
          <cell r="G84">
            <v>0</v>
          </cell>
        </row>
        <row r="85">
          <cell r="E85">
            <v>0</v>
          </cell>
          <cell r="G85">
            <v>0</v>
          </cell>
        </row>
        <row r="86">
          <cell r="E86">
            <v>0</v>
          </cell>
          <cell r="G86">
            <v>0</v>
          </cell>
        </row>
        <row r="87">
          <cell r="E87">
            <v>0</v>
          </cell>
          <cell r="G87">
            <v>0</v>
          </cell>
        </row>
        <row r="88">
          <cell r="E88">
            <v>0</v>
          </cell>
          <cell r="G88">
            <v>0</v>
          </cell>
        </row>
        <row r="89">
          <cell r="E89">
            <v>0</v>
          </cell>
          <cell r="G89">
            <v>0</v>
          </cell>
        </row>
        <row r="90">
          <cell r="E90">
            <v>0</v>
          </cell>
          <cell r="G90">
            <v>0</v>
          </cell>
        </row>
        <row r="91">
          <cell r="E91">
            <v>0</v>
          </cell>
          <cell r="G91">
            <v>0</v>
          </cell>
        </row>
        <row r="92">
          <cell r="E92">
            <v>0</v>
          </cell>
          <cell r="G92">
            <v>0</v>
          </cell>
        </row>
        <row r="93">
          <cell r="E93">
            <v>0</v>
          </cell>
          <cell r="G93">
            <v>0</v>
          </cell>
        </row>
        <row r="94">
          <cell r="E94">
            <v>0</v>
          </cell>
          <cell r="G94">
            <v>0</v>
          </cell>
        </row>
        <row r="95">
          <cell r="E95">
            <v>0</v>
          </cell>
          <cell r="G95">
            <v>0</v>
          </cell>
        </row>
        <row r="96">
          <cell r="E96">
            <v>0</v>
          </cell>
          <cell r="G96">
            <v>0</v>
          </cell>
        </row>
        <row r="97">
          <cell r="E97">
            <v>0</v>
          </cell>
          <cell r="G97">
            <v>0</v>
          </cell>
        </row>
        <row r="98">
          <cell r="E98">
            <v>0</v>
          </cell>
          <cell r="G98">
            <v>0</v>
          </cell>
        </row>
        <row r="99">
          <cell r="E99">
            <v>0</v>
          </cell>
          <cell r="G99">
            <v>0</v>
          </cell>
        </row>
        <row r="100">
          <cell r="E100">
            <v>0</v>
          </cell>
          <cell r="G100">
            <v>0</v>
          </cell>
        </row>
        <row r="101">
          <cell r="E101">
            <v>0</v>
          </cell>
          <cell r="G101">
            <v>0</v>
          </cell>
        </row>
        <row r="102">
          <cell r="E102">
            <v>0</v>
          </cell>
          <cell r="G102">
            <v>0</v>
          </cell>
        </row>
        <row r="103">
          <cell r="E103">
            <v>0</v>
          </cell>
          <cell r="G103">
            <v>0</v>
          </cell>
        </row>
        <row r="104">
          <cell r="E104">
            <v>0</v>
          </cell>
          <cell r="G104">
            <v>0</v>
          </cell>
        </row>
        <row r="105">
          <cell r="E105">
            <v>0</v>
          </cell>
          <cell r="G105">
            <v>0</v>
          </cell>
        </row>
        <row r="106">
          <cell r="E106">
            <v>0</v>
          </cell>
          <cell r="G106">
            <v>0</v>
          </cell>
        </row>
        <row r="107">
          <cell r="E107">
            <v>0</v>
          </cell>
          <cell r="G107">
            <v>0</v>
          </cell>
        </row>
        <row r="108">
          <cell r="E108">
            <v>0</v>
          </cell>
          <cell r="G108">
            <v>0</v>
          </cell>
        </row>
        <row r="109">
          <cell r="E109">
            <v>0</v>
          </cell>
          <cell r="G109">
            <v>0</v>
          </cell>
        </row>
        <row r="110">
          <cell r="E110">
            <v>0</v>
          </cell>
          <cell r="G110">
            <v>0</v>
          </cell>
        </row>
        <row r="111">
          <cell r="E111">
            <v>0</v>
          </cell>
          <cell r="G111">
            <v>0</v>
          </cell>
        </row>
        <row r="112">
          <cell r="E112">
            <v>0</v>
          </cell>
          <cell r="G112">
            <v>0</v>
          </cell>
        </row>
        <row r="113">
          <cell r="E113">
            <v>0</v>
          </cell>
          <cell r="G113">
            <v>0</v>
          </cell>
        </row>
        <row r="114">
          <cell r="E114">
            <v>0</v>
          </cell>
          <cell r="G114">
            <v>0</v>
          </cell>
        </row>
        <row r="115">
          <cell r="E115">
            <v>0</v>
          </cell>
          <cell r="G115">
            <v>0</v>
          </cell>
        </row>
        <row r="116">
          <cell r="E116">
            <v>0</v>
          </cell>
          <cell r="G116">
            <v>0</v>
          </cell>
        </row>
        <row r="117">
          <cell r="E117">
            <v>0</v>
          </cell>
          <cell r="G117">
            <v>0</v>
          </cell>
        </row>
        <row r="118">
          <cell r="E118">
            <v>0</v>
          </cell>
          <cell r="G118">
            <v>0</v>
          </cell>
        </row>
        <row r="119">
          <cell r="E119">
            <v>0</v>
          </cell>
          <cell r="G119">
            <v>0</v>
          </cell>
        </row>
        <row r="120">
          <cell r="E120">
            <v>0</v>
          </cell>
          <cell r="G120">
            <v>0</v>
          </cell>
        </row>
        <row r="121">
          <cell r="E121">
            <v>0</v>
          </cell>
          <cell r="G121">
            <v>0</v>
          </cell>
        </row>
        <row r="122">
          <cell r="E122">
            <v>0</v>
          </cell>
          <cell r="G122">
            <v>0</v>
          </cell>
        </row>
        <row r="123">
          <cell r="E123">
            <v>0</v>
          </cell>
          <cell r="G123">
            <v>0</v>
          </cell>
        </row>
        <row r="124">
          <cell r="E124">
            <v>0</v>
          </cell>
          <cell r="G124">
            <v>0</v>
          </cell>
        </row>
        <row r="125">
          <cell r="E125">
            <v>0</v>
          </cell>
          <cell r="G125">
            <v>0</v>
          </cell>
        </row>
        <row r="126">
          <cell r="E126">
            <v>0</v>
          </cell>
          <cell r="G126">
            <v>0</v>
          </cell>
        </row>
        <row r="127">
          <cell r="E127">
            <v>0</v>
          </cell>
          <cell r="G127">
            <v>0</v>
          </cell>
        </row>
        <row r="128">
          <cell r="E128">
            <v>0</v>
          </cell>
          <cell r="G128">
            <v>0</v>
          </cell>
        </row>
        <row r="129">
          <cell r="E129">
            <v>0</v>
          </cell>
          <cell r="G129">
            <v>0</v>
          </cell>
        </row>
        <row r="130">
          <cell r="E130">
            <v>0</v>
          </cell>
          <cell r="G130">
            <v>0</v>
          </cell>
        </row>
        <row r="131">
          <cell r="E131">
            <v>0</v>
          </cell>
          <cell r="G131">
            <v>0</v>
          </cell>
        </row>
        <row r="132">
          <cell r="E132">
            <v>0</v>
          </cell>
          <cell r="G132">
            <v>0</v>
          </cell>
        </row>
        <row r="133">
          <cell r="E133">
            <v>0</v>
          </cell>
          <cell r="G133">
            <v>0</v>
          </cell>
        </row>
        <row r="134">
          <cell r="E134">
            <v>0</v>
          </cell>
          <cell r="G134">
            <v>0</v>
          </cell>
        </row>
        <row r="135">
          <cell r="E135">
            <v>0</v>
          </cell>
          <cell r="G135">
            <v>0</v>
          </cell>
        </row>
        <row r="136">
          <cell r="E136">
            <v>0</v>
          </cell>
          <cell r="G136">
            <v>0</v>
          </cell>
        </row>
        <row r="137">
          <cell r="E137">
            <v>0</v>
          </cell>
          <cell r="G137">
            <v>0</v>
          </cell>
        </row>
        <row r="138">
          <cell r="E138">
            <v>0</v>
          </cell>
          <cell r="G138">
            <v>0</v>
          </cell>
        </row>
        <row r="139">
          <cell r="E139">
            <v>0</v>
          </cell>
          <cell r="G139">
            <v>0</v>
          </cell>
        </row>
        <row r="140">
          <cell r="E140">
            <v>0</v>
          </cell>
          <cell r="G140">
            <v>0</v>
          </cell>
        </row>
        <row r="141">
          <cell r="E141">
            <v>0</v>
          </cell>
          <cell r="G141">
            <v>0</v>
          </cell>
        </row>
        <row r="142">
          <cell r="E142">
            <v>0</v>
          </cell>
          <cell r="G142">
            <v>0</v>
          </cell>
        </row>
        <row r="143">
          <cell r="E143">
            <v>0</v>
          </cell>
          <cell r="G143">
            <v>0</v>
          </cell>
        </row>
        <row r="144">
          <cell r="E144">
            <v>0</v>
          </cell>
          <cell r="G144">
            <v>0</v>
          </cell>
        </row>
        <row r="145">
          <cell r="E145">
            <v>0</v>
          </cell>
          <cell r="G145">
            <v>0</v>
          </cell>
        </row>
        <row r="146">
          <cell r="E146">
            <v>0</v>
          </cell>
          <cell r="G146">
            <v>0</v>
          </cell>
        </row>
        <row r="147">
          <cell r="E147">
            <v>0</v>
          </cell>
          <cell r="G147">
            <v>0</v>
          </cell>
        </row>
        <row r="148">
          <cell r="E148">
            <v>0</v>
          </cell>
          <cell r="G148">
            <v>0</v>
          </cell>
        </row>
        <row r="149">
          <cell r="E149">
            <v>0</v>
          </cell>
          <cell r="G149">
            <v>0</v>
          </cell>
        </row>
        <row r="150">
          <cell r="E150">
            <v>0</v>
          </cell>
          <cell r="G150">
            <v>0</v>
          </cell>
        </row>
        <row r="151">
          <cell r="E151">
            <v>0</v>
          </cell>
          <cell r="G151">
            <v>0</v>
          </cell>
        </row>
        <row r="152">
          <cell r="E152">
            <v>0</v>
          </cell>
          <cell r="G152">
            <v>0</v>
          </cell>
        </row>
        <row r="153">
          <cell r="E153">
            <v>0</v>
          </cell>
          <cell r="G153">
            <v>0</v>
          </cell>
        </row>
        <row r="154">
          <cell r="E154">
            <v>0</v>
          </cell>
          <cell r="G154">
            <v>0</v>
          </cell>
        </row>
        <row r="155">
          <cell r="E155">
            <v>0</v>
          </cell>
          <cell r="G155">
            <v>0</v>
          </cell>
        </row>
        <row r="156">
          <cell r="E156">
            <v>0</v>
          </cell>
          <cell r="G156">
            <v>0</v>
          </cell>
        </row>
        <row r="157">
          <cell r="E157">
            <v>0</v>
          </cell>
          <cell r="G157">
            <v>0</v>
          </cell>
        </row>
        <row r="158">
          <cell r="E158">
            <v>0</v>
          </cell>
          <cell r="G158">
            <v>0</v>
          </cell>
        </row>
        <row r="159">
          <cell r="E159">
            <v>0</v>
          </cell>
          <cell r="G159">
            <v>0</v>
          </cell>
        </row>
        <row r="160">
          <cell r="E160">
            <v>0</v>
          </cell>
          <cell r="G160">
            <v>0</v>
          </cell>
        </row>
        <row r="161">
          <cell r="E161">
            <v>0</v>
          </cell>
          <cell r="G161">
            <v>0</v>
          </cell>
        </row>
        <row r="162">
          <cell r="E162">
            <v>0</v>
          </cell>
          <cell r="G162">
            <v>0</v>
          </cell>
        </row>
        <row r="163">
          <cell r="E163">
            <v>0</v>
          </cell>
          <cell r="G163">
            <v>0</v>
          </cell>
        </row>
        <row r="170">
          <cell r="A170">
            <v>1</v>
          </cell>
          <cell r="B170">
            <v>40795</v>
          </cell>
          <cell r="C170">
            <v>40907</v>
          </cell>
          <cell r="F170">
            <v>1</v>
          </cell>
          <cell r="L170">
            <v>40907</v>
          </cell>
        </row>
        <row r="171">
          <cell r="B171">
            <v>40907</v>
          </cell>
          <cell r="C171">
            <v>40998</v>
          </cell>
        </row>
        <row r="172">
          <cell r="B172">
            <v>40998</v>
          </cell>
          <cell r="C172">
            <v>41089</v>
          </cell>
        </row>
        <row r="173">
          <cell r="B173">
            <v>41089</v>
          </cell>
          <cell r="C173">
            <v>41180</v>
          </cell>
        </row>
        <row r="174">
          <cell r="B174">
            <v>41180</v>
          </cell>
          <cell r="C174">
            <v>41274</v>
          </cell>
        </row>
        <row r="175">
          <cell r="B175">
            <v>41274</v>
          </cell>
          <cell r="C175">
            <v>41361</v>
          </cell>
        </row>
        <row r="176">
          <cell r="B176">
            <v>41361</v>
          </cell>
          <cell r="C176">
            <v>41453</v>
          </cell>
        </row>
        <row r="177">
          <cell r="B177">
            <v>41453</v>
          </cell>
          <cell r="C177">
            <v>41547</v>
          </cell>
        </row>
        <row r="178">
          <cell r="B178">
            <v>41547</v>
          </cell>
          <cell r="C178">
            <v>41639</v>
          </cell>
        </row>
        <row r="179">
          <cell r="B179">
            <v>41639</v>
          </cell>
          <cell r="C179">
            <v>41729</v>
          </cell>
        </row>
        <row r="180">
          <cell r="B180">
            <v>41729</v>
          </cell>
          <cell r="C180">
            <v>41820</v>
          </cell>
        </row>
        <row r="181">
          <cell r="B181">
            <v>41820</v>
          </cell>
          <cell r="C181">
            <v>41912</v>
          </cell>
        </row>
        <row r="182">
          <cell r="B182">
            <v>41912</v>
          </cell>
          <cell r="C182">
            <v>42004</v>
          </cell>
        </row>
        <row r="183">
          <cell r="B183">
            <v>42004</v>
          </cell>
          <cell r="C183">
            <v>42094</v>
          </cell>
        </row>
        <row r="184">
          <cell r="B184">
            <v>42094</v>
          </cell>
          <cell r="C184">
            <v>42185</v>
          </cell>
        </row>
        <row r="185">
          <cell r="B185">
            <v>42185</v>
          </cell>
          <cell r="C185">
            <v>42277</v>
          </cell>
        </row>
        <row r="186">
          <cell r="B186">
            <v>42277</v>
          </cell>
          <cell r="C186">
            <v>42369</v>
          </cell>
        </row>
        <row r="187">
          <cell r="B187">
            <v>42369</v>
          </cell>
          <cell r="C187">
            <v>42460</v>
          </cell>
        </row>
        <row r="188">
          <cell r="B188">
            <v>42460</v>
          </cell>
          <cell r="C188">
            <v>42551</v>
          </cell>
        </row>
        <row r="189">
          <cell r="B189">
            <v>42551</v>
          </cell>
          <cell r="C189">
            <v>42620</v>
          </cell>
        </row>
        <row r="190">
          <cell r="B190" t="e">
            <v>#N/A</v>
          </cell>
          <cell r="C190" t="e">
            <v>#N/A</v>
          </cell>
        </row>
        <row r="191">
          <cell r="B191" t="e">
            <v>#N/A</v>
          </cell>
          <cell r="C191" t="e">
            <v>#N/A</v>
          </cell>
        </row>
        <row r="192">
          <cell r="B192" t="e">
            <v>#N/A</v>
          </cell>
          <cell r="C192" t="e">
            <v>#N/A</v>
          </cell>
        </row>
        <row r="193">
          <cell r="B193" t="e">
            <v>#N/A</v>
          </cell>
          <cell r="C193" t="e">
            <v>#N/A</v>
          </cell>
        </row>
        <row r="194">
          <cell r="B194" t="e">
            <v>#N/A</v>
          </cell>
          <cell r="C194" t="e">
            <v>#N/A</v>
          </cell>
        </row>
        <row r="195">
          <cell r="B195" t="e">
            <v>#N/A</v>
          </cell>
          <cell r="C195" t="e">
            <v>#N/A</v>
          </cell>
        </row>
        <row r="196">
          <cell r="B196" t="e">
            <v>#N/A</v>
          </cell>
          <cell r="C196" t="e">
            <v>#N/A</v>
          </cell>
        </row>
        <row r="197">
          <cell r="B197" t="e">
            <v>#N/A</v>
          </cell>
          <cell r="C197" t="e">
            <v>#N/A</v>
          </cell>
        </row>
        <row r="198">
          <cell r="B198" t="e">
            <v>#N/A</v>
          </cell>
          <cell r="C198" t="e">
            <v>#N/A</v>
          </cell>
        </row>
        <row r="199">
          <cell r="B199" t="e">
            <v>#N/A</v>
          </cell>
          <cell r="C199" t="e">
            <v>#N/A</v>
          </cell>
        </row>
        <row r="200">
          <cell r="B200" t="e">
            <v>#N/A</v>
          </cell>
          <cell r="C200" t="e">
            <v>#N/A</v>
          </cell>
        </row>
        <row r="201">
          <cell r="B201" t="e">
            <v>#N/A</v>
          </cell>
          <cell r="C201" t="e">
            <v>#N/A</v>
          </cell>
        </row>
        <row r="202">
          <cell r="B202" t="e">
            <v>#N/A</v>
          </cell>
          <cell r="C202" t="e">
            <v>#N/A</v>
          </cell>
        </row>
        <row r="203">
          <cell r="B203" t="e">
            <v>#N/A</v>
          </cell>
          <cell r="C203" t="e">
            <v>#N/A</v>
          </cell>
        </row>
        <row r="204">
          <cell r="B204" t="e">
            <v>#N/A</v>
          </cell>
          <cell r="C204" t="e">
            <v>#N/A</v>
          </cell>
        </row>
        <row r="205">
          <cell r="B205" t="e">
            <v>#N/A</v>
          </cell>
          <cell r="C205" t="e">
            <v>#N/A</v>
          </cell>
        </row>
        <row r="206">
          <cell r="B206" t="e">
            <v>#N/A</v>
          </cell>
          <cell r="C206" t="e">
            <v>#N/A</v>
          </cell>
        </row>
        <row r="207">
          <cell r="B207" t="e">
            <v>#N/A</v>
          </cell>
          <cell r="C207" t="e">
            <v>#N/A</v>
          </cell>
        </row>
        <row r="208">
          <cell r="B208" t="e">
            <v>#N/A</v>
          </cell>
          <cell r="C208" t="e">
            <v>#N/A</v>
          </cell>
        </row>
        <row r="209">
          <cell r="B209" t="e">
            <v>#N/A</v>
          </cell>
          <cell r="C209" t="e">
            <v>#N/A</v>
          </cell>
        </row>
        <row r="210">
          <cell r="B210" t="e">
            <v>#N/A</v>
          </cell>
          <cell r="C210" t="e">
            <v>#N/A</v>
          </cell>
        </row>
        <row r="211">
          <cell r="B211" t="e">
            <v>#N/A</v>
          </cell>
          <cell r="C211" t="e">
            <v>#N/A</v>
          </cell>
        </row>
        <row r="212">
          <cell r="B212" t="e">
            <v>#N/A</v>
          </cell>
          <cell r="C212" t="e">
            <v>#N/A</v>
          </cell>
        </row>
        <row r="213">
          <cell r="B213" t="e">
            <v>#N/A</v>
          </cell>
          <cell r="C213" t="e">
            <v>#N/A</v>
          </cell>
        </row>
        <row r="214">
          <cell r="B214" t="e">
            <v>#N/A</v>
          </cell>
          <cell r="C214" t="e">
            <v>#N/A</v>
          </cell>
        </row>
        <row r="215">
          <cell r="B215" t="e">
            <v>#N/A</v>
          </cell>
          <cell r="C215" t="e">
            <v>#N/A</v>
          </cell>
        </row>
        <row r="216">
          <cell r="B216" t="e">
            <v>#N/A</v>
          </cell>
          <cell r="C216" t="e">
            <v>#N/A</v>
          </cell>
        </row>
        <row r="217">
          <cell r="B217" t="e">
            <v>#N/A</v>
          </cell>
          <cell r="C217" t="e">
            <v>#N/A</v>
          </cell>
        </row>
        <row r="218">
          <cell r="B218" t="e">
            <v>#N/A</v>
          </cell>
          <cell r="C218" t="e">
            <v>#N/A</v>
          </cell>
        </row>
        <row r="219">
          <cell r="B219" t="e">
            <v>#N/A</v>
          </cell>
          <cell r="C219" t="e">
            <v>#N/A</v>
          </cell>
        </row>
        <row r="220">
          <cell r="B220" t="e">
            <v>#N/A</v>
          </cell>
          <cell r="C220" t="e">
            <v>#N/A</v>
          </cell>
        </row>
        <row r="221">
          <cell r="B221" t="e">
            <v>#N/A</v>
          </cell>
          <cell r="C221" t="e">
            <v>#N/A</v>
          </cell>
        </row>
        <row r="222">
          <cell r="B222" t="e">
            <v>#N/A</v>
          </cell>
          <cell r="C222" t="e">
            <v>#N/A</v>
          </cell>
        </row>
        <row r="223">
          <cell r="B223" t="e">
            <v>#N/A</v>
          </cell>
          <cell r="C223" t="e">
            <v>#N/A</v>
          </cell>
        </row>
        <row r="224">
          <cell r="B224" t="e">
            <v>#N/A</v>
          </cell>
          <cell r="C224" t="e">
            <v>#N/A</v>
          </cell>
        </row>
        <row r="225">
          <cell r="B225" t="e">
            <v>#N/A</v>
          </cell>
          <cell r="C225" t="e">
            <v>#N/A</v>
          </cell>
        </row>
        <row r="226">
          <cell r="B226" t="e">
            <v>#N/A</v>
          </cell>
          <cell r="C226" t="e">
            <v>#N/A</v>
          </cell>
        </row>
        <row r="227">
          <cell r="B227" t="e">
            <v>#N/A</v>
          </cell>
          <cell r="C227" t="e">
            <v>#N/A</v>
          </cell>
        </row>
        <row r="228">
          <cell r="B228" t="e">
            <v>#N/A</v>
          </cell>
          <cell r="C228" t="e">
            <v>#N/A</v>
          </cell>
        </row>
        <row r="229">
          <cell r="B229" t="e">
            <v>#N/A</v>
          </cell>
          <cell r="C229" t="e">
            <v>#N/A</v>
          </cell>
        </row>
        <row r="230">
          <cell r="B230" t="e">
            <v>#N/A</v>
          </cell>
          <cell r="C230" t="e">
            <v>#N/A</v>
          </cell>
        </row>
        <row r="231">
          <cell r="B231" t="e">
            <v>#N/A</v>
          </cell>
          <cell r="C231" t="e">
            <v>#N/A</v>
          </cell>
        </row>
        <row r="232">
          <cell r="B232" t="e">
            <v>#N/A</v>
          </cell>
          <cell r="C232" t="e">
            <v>#N/A</v>
          </cell>
        </row>
        <row r="233">
          <cell r="B233" t="e">
            <v>#N/A</v>
          </cell>
          <cell r="C233" t="e">
            <v>#N/A</v>
          </cell>
        </row>
        <row r="234">
          <cell r="B234" t="e">
            <v>#N/A</v>
          </cell>
          <cell r="C234" t="e">
            <v>#N/A</v>
          </cell>
        </row>
        <row r="235">
          <cell r="B235" t="e">
            <v>#N/A</v>
          </cell>
          <cell r="C235" t="e">
            <v>#N/A</v>
          </cell>
        </row>
        <row r="236">
          <cell r="B236" t="e">
            <v>#N/A</v>
          </cell>
          <cell r="C236" t="e">
            <v>#N/A</v>
          </cell>
        </row>
        <row r="237">
          <cell r="B237" t="e">
            <v>#N/A</v>
          </cell>
          <cell r="C237" t="e">
            <v>#N/A</v>
          </cell>
        </row>
        <row r="238">
          <cell r="B238" t="e">
            <v>#N/A</v>
          </cell>
          <cell r="C238" t="e">
            <v>#N/A</v>
          </cell>
        </row>
        <row r="239">
          <cell r="B239" t="e">
            <v>#N/A</v>
          </cell>
          <cell r="C239" t="e">
            <v>#N/A</v>
          </cell>
        </row>
        <row r="240">
          <cell r="B240" t="e">
            <v>#N/A</v>
          </cell>
          <cell r="C240" t="e">
            <v>#N/A</v>
          </cell>
        </row>
        <row r="241">
          <cell r="B241" t="e">
            <v>#N/A</v>
          </cell>
          <cell r="C241" t="e">
            <v>#N/A</v>
          </cell>
        </row>
        <row r="242">
          <cell r="B242" t="e">
            <v>#N/A</v>
          </cell>
          <cell r="C242" t="e">
            <v>#N/A</v>
          </cell>
        </row>
        <row r="243">
          <cell r="B243" t="e">
            <v>#N/A</v>
          </cell>
          <cell r="C243" t="e">
            <v>#N/A</v>
          </cell>
        </row>
        <row r="244">
          <cell r="B244" t="e">
            <v>#N/A</v>
          </cell>
          <cell r="C244" t="e">
            <v>#N/A</v>
          </cell>
        </row>
        <row r="245">
          <cell r="B245" t="e">
            <v>#N/A</v>
          </cell>
          <cell r="C245" t="e">
            <v>#N/A</v>
          </cell>
        </row>
        <row r="246">
          <cell r="B246" t="e">
            <v>#N/A</v>
          </cell>
          <cell r="C246" t="e">
            <v>#N/A</v>
          </cell>
        </row>
        <row r="247">
          <cell r="B247" t="e">
            <v>#N/A</v>
          </cell>
          <cell r="C247" t="e">
            <v>#N/A</v>
          </cell>
        </row>
        <row r="248">
          <cell r="B248" t="e">
            <v>#N/A</v>
          </cell>
          <cell r="C248" t="e">
            <v>#N/A</v>
          </cell>
        </row>
        <row r="249">
          <cell r="B249" t="e">
            <v>#N/A</v>
          </cell>
          <cell r="C249" t="e">
            <v>#N/A</v>
          </cell>
        </row>
        <row r="250">
          <cell r="B250" t="e">
            <v>#N/A</v>
          </cell>
          <cell r="C250" t="e">
            <v>#N/A</v>
          </cell>
        </row>
        <row r="251">
          <cell r="B251" t="e">
            <v>#N/A</v>
          </cell>
          <cell r="C251" t="e">
            <v>#N/A</v>
          </cell>
        </row>
        <row r="252">
          <cell r="B252" t="e">
            <v>#N/A</v>
          </cell>
          <cell r="C252" t="e">
            <v>#N/A</v>
          </cell>
        </row>
        <row r="253">
          <cell r="B253" t="e">
            <v>#N/A</v>
          </cell>
          <cell r="C253" t="e">
            <v>#N/A</v>
          </cell>
        </row>
        <row r="254">
          <cell r="B254" t="e">
            <v>#N/A</v>
          </cell>
          <cell r="C254" t="e">
            <v>#N/A</v>
          </cell>
        </row>
        <row r="255">
          <cell r="B255" t="e">
            <v>#N/A</v>
          </cell>
          <cell r="C255" t="e">
            <v>#N/A</v>
          </cell>
        </row>
        <row r="256">
          <cell r="B256" t="e">
            <v>#N/A</v>
          </cell>
          <cell r="C256" t="e">
            <v>#N/A</v>
          </cell>
        </row>
        <row r="257">
          <cell r="B257" t="e">
            <v>#N/A</v>
          </cell>
          <cell r="C257" t="e">
            <v>#N/A</v>
          </cell>
        </row>
        <row r="258">
          <cell r="B258" t="e">
            <v>#N/A</v>
          </cell>
          <cell r="C258" t="e">
            <v>#N/A</v>
          </cell>
        </row>
        <row r="259">
          <cell r="B259" t="e">
            <v>#N/A</v>
          </cell>
          <cell r="C259" t="e">
            <v>#N/A</v>
          </cell>
        </row>
        <row r="260">
          <cell r="B260" t="e">
            <v>#N/A</v>
          </cell>
          <cell r="C260" t="e">
            <v>#N/A</v>
          </cell>
        </row>
        <row r="261">
          <cell r="B261" t="e">
            <v>#N/A</v>
          </cell>
          <cell r="C261" t="e">
            <v>#N/A</v>
          </cell>
        </row>
        <row r="262">
          <cell r="B262" t="e">
            <v>#N/A</v>
          </cell>
          <cell r="C262" t="e">
            <v>#N/A</v>
          </cell>
        </row>
        <row r="263">
          <cell r="B263" t="e">
            <v>#N/A</v>
          </cell>
          <cell r="C263" t="e">
            <v>#N/A</v>
          </cell>
        </row>
        <row r="264">
          <cell r="B264" t="e">
            <v>#N/A</v>
          </cell>
          <cell r="C264" t="e">
            <v>#N/A</v>
          </cell>
        </row>
        <row r="265">
          <cell r="B265" t="e">
            <v>#N/A</v>
          </cell>
          <cell r="C265" t="e">
            <v>#N/A</v>
          </cell>
        </row>
        <row r="266">
          <cell r="B266" t="e">
            <v>#N/A</v>
          </cell>
          <cell r="C266" t="e">
            <v>#N/A</v>
          </cell>
        </row>
        <row r="267">
          <cell r="B267" t="e">
            <v>#N/A</v>
          </cell>
          <cell r="C267" t="e">
            <v>#N/A</v>
          </cell>
        </row>
        <row r="268">
          <cell r="B268" t="e">
            <v>#N/A</v>
          </cell>
          <cell r="C268" t="e">
            <v>#N/A</v>
          </cell>
        </row>
        <row r="269">
          <cell r="B269" t="e">
            <v>#N/A</v>
          </cell>
          <cell r="C269" t="e">
            <v>#N/A</v>
          </cell>
        </row>
        <row r="270">
          <cell r="B270" t="e">
            <v>#N/A</v>
          </cell>
          <cell r="C270" t="e">
            <v>#N/A</v>
          </cell>
        </row>
        <row r="271">
          <cell r="B271" t="e">
            <v>#N/A</v>
          </cell>
          <cell r="C271" t="e">
            <v>#N/A</v>
          </cell>
        </row>
        <row r="272">
          <cell r="B272" t="e">
            <v>#N/A</v>
          </cell>
          <cell r="C272" t="e">
            <v>#N/A</v>
          </cell>
        </row>
        <row r="273">
          <cell r="B273" t="e">
            <v>#N/A</v>
          </cell>
          <cell r="C273" t="e">
            <v>#N/A</v>
          </cell>
        </row>
        <row r="274">
          <cell r="B274" t="e">
            <v>#N/A</v>
          </cell>
          <cell r="C274" t="e">
            <v>#N/A</v>
          </cell>
        </row>
        <row r="275">
          <cell r="B275" t="e">
            <v>#N/A</v>
          </cell>
          <cell r="C275" t="e">
            <v>#N/A</v>
          </cell>
        </row>
        <row r="276">
          <cell r="B276" t="e">
            <v>#N/A</v>
          </cell>
          <cell r="C276" t="e">
            <v>#N/A</v>
          </cell>
        </row>
        <row r="277">
          <cell r="B277" t="e">
            <v>#N/A</v>
          </cell>
          <cell r="C277" t="e">
            <v>#N/A</v>
          </cell>
        </row>
        <row r="278">
          <cell r="B278" t="e">
            <v>#N/A</v>
          </cell>
          <cell r="C278" t="e">
            <v>#N/A</v>
          </cell>
        </row>
        <row r="279">
          <cell r="B279" t="e">
            <v>#N/A</v>
          </cell>
          <cell r="C279" t="e">
            <v>#N/A</v>
          </cell>
        </row>
        <row r="280">
          <cell r="B280" t="e">
            <v>#N/A</v>
          </cell>
          <cell r="C280" t="e">
            <v>#N/A</v>
          </cell>
        </row>
        <row r="281">
          <cell r="B281" t="e">
            <v>#N/A</v>
          </cell>
          <cell r="C281" t="e">
            <v>#N/A</v>
          </cell>
        </row>
        <row r="282">
          <cell r="B282" t="e">
            <v>#N/A</v>
          </cell>
          <cell r="C282" t="e">
            <v>#N/A</v>
          </cell>
        </row>
        <row r="283">
          <cell r="B283" t="e">
            <v>#N/A</v>
          </cell>
          <cell r="C283" t="e">
            <v>#N/A</v>
          </cell>
        </row>
        <row r="284">
          <cell r="B284" t="e">
            <v>#N/A</v>
          </cell>
          <cell r="C284" t="e">
            <v>#N/A</v>
          </cell>
        </row>
        <row r="285">
          <cell r="B285" t="e">
            <v>#N/A</v>
          </cell>
          <cell r="C285" t="e">
            <v>#N/A</v>
          </cell>
        </row>
        <row r="286">
          <cell r="B286" t="e">
            <v>#N/A</v>
          </cell>
          <cell r="C286" t="e">
            <v>#N/A</v>
          </cell>
        </row>
        <row r="287">
          <cell r="B287" t="e">
            <v>#N/A</v>
          </cell>
          <cell r="C287" t="e">
            <v>#N/A</v>
          </cell>
        </row>
        <row r="288">
          <cell r="B288" t="e">
            <v>#N/A</v>
          </cell>
          <cell r="C288" t="e">
            <v>#N/A</v>
          </cell>
        </row>
        <row r="289">
          <cell r="B289" t="e">
            <v>#N/A</v>
          </cell>
          <cell r="C289" t="e">
            <v>#N/A</v>
          </cell>
        </row>
        <row r="290">
          <cell r="B290" t="e">
            <v>#N/A</v>
          </cell>
          <cell r="C290" t="e">
            <v>#N/A</v>
          </cell>
        </row>
        <row r="291">
          <cell r="B291" t="e">
            <v>#N/A</v>
          </cell>
          <cell r="C291" t="e">
            <v>#N/A</v>
          </cell>
        </row>
        <row r="292">
          <cell r="B292" t="e">
            <v>#N/A</v>
          </cell>
          <cell r="C292" t="e">
            <v>#N/A</v>
          </cell>
        </row>
        <row r="293">
          <cell r="B293" t="e">
            <v>#N/A</v>
          </cell>
          <cell r="C293" t="e">
            <v>#N/A</v>
          </cell>
        </row>
        <row r="294">
          <cell r="B294" t="e">
            <v>#N/A</v>
          </cell>
          <cell r="C294" t="e">
            <v>#N/A</v>
          </cell>
        </row>
        <row r="295">
          <cell r="B295" t="e">
            <v>#N/A</v>
          </cell>
          <cell r="C295" t="e">
            <v>#N/A</v>
          </cell>
        </row>
        <row r="296">
          <cell r="B296" t="e">
            <v>#N/A</v>
          </cell>
          <cell r="C296" t="e">
            <v>#N/A</v>
          </cell>
        </row>
        <row r="297">
          <cell r="B297" t="e">
            <v>#N/A</v>
          </cell>
          <cell r="C297" t="e">
            <v>#N/A</v>
          </cell>
        </row>
        <row r="298">
          <cell r="B298" t="e">
            <v>#N/A</v>
          </cell>
          <cell r="C298" t="e">
            <v>#N/A</v>
          </cell>
        </row>
        <row r="299">
          <cell r="B299" t="e">
            <v>#N/A</v>
          </cell>
          <cell r="C299" t="e">
            <v>#N/A</v>
          </cell>
        </row>
        <row r="300">
          <cell r="B300" t="e">
            <v>#N/A</v>
          </cell>
          <cell r="C300" t="e">
            <v>#N/A</v>
          </cell>
        </row>
        <row r="301">
          <cell r="B301" t="e">
            <v>#N/A</v>
          </cell>
          <cell r="C301" t="e">
            <v>#N/A</v>
          </cell>
        </row>
        <row r="302">
          <cell r="B302" t="e">
            <v>#N/A</v>
          </cell>
          <cell r="C302" t="e">
            <v>#N/A</v>
          </cell>
        </row>
        <row r="303">
          <cell r="B303" t="e">
            <v>#N/A</v>
          </cell>
          <cell r="C303" t="e">
            <v>#N/A</v>
          </cell>
        </row>
        <row r="304">
          <cell r="B304" t="e">
            <v>#N/A</v>
          </cell>
          <cell r="C304" t="e">
            <v>#N/A</v>
          </cell>
        </row>
        <row r="305">
          <cell r="B305" t="e">
            <v>#N/A</v>
          </cell>
          <cell r="C305" t="e">
            <v>#N/A</v>
          </cell>
        </row>
        <row r="306">
          <cell r="B306" t="e">
            <v>#N/A</v>
          </cell>
          <cell r="C306" t="e">
            <v>#N/A</v>
          </cell>
        </row>
        <row r="307">
          <cell r="B307" t="e">
            <v>#N/A</v>
          </cell>
          <cell r="C307" t="e">
            <v>#N/A</v>
          </cell>
        </row>
        <row r="308">
          <cell r="B308" t="e">
            <v>#N/A</v>
          </cell>
          <cell r="C308" t="e">
            <v>#N/A</v>
          </cell>
        </row>
        <row r="309">
          <cell r="B309" t="e">
            <v>#N/A</v>
          </cell>
          <cell r="C309" t="e">
            <v>#N/A</v>
          </cell>
        </row>
        <row r="310">
          <cell r="B310" t="e">
            <v>#N/A</v>
          </cell>
          <cell r="C310" t="e">
            <v>#N/A</v>
          </cell>
        </row>
        <row r="311">
          <cell r="B311" t="e">
            <v>#N/A</v>
          </cell>
          <cell r="C311" t="e">
            <v>#N/A</v>
          </cell>
        </row>
        <row r="312">
          <cell r="B312" t="e">
            <v>#N/A</v>
          </cell>
          <cell r="C312" t="e">
            <v>#N/A</v>
          </cell>
        </row>
        <row r="313">
          <cell r="B313" t="e">
            <v>#N/A</v>
          </cell>
          <cell r="C313" t="e">
            <v>#N/A</v>
          </cell>
        </row>
        <row r="314">
          <cell r="B314" t="e">
            <v>#N/A</v>
          </cell>
          <cell r="C314" t="e">
            <v>#N/A</v>
          </cell>
        </row>
        <row r="315">
          <cell r="B315" t="e">
            <v>#N/A</v>
          </cell>
          <cell r="C315" t="e">
            <v>#N/A</v>
          </cell>
        </row>
        <row r="316">
          <cell r="B316" t="e">
            <v>#N/A</v>
          </cell>
          <cell r="C316" t="e">
            <v>#N/A</v>
          </cell>
        </row>
        <row r="317">
          <cell r="B317" t="e">
            <v>#N/A</v>
          </cell>
          <cell r="C317" t="e">
            <v>#N/A</v>
          </cell>
        </row>
        <row r="318">
          <cell r="B318" t="e">
            <v>#N/A</v>
          </cell>
          <cell r="C318" t="e">
            <v>#N/A</v>
          </cell>
        </row>
        <row r="319">
          <cell r="B319" t="e">
            <v>#N/A</v>
          </cell>
          <cell r="C319" t="e">
            <v>#N/A</v>
          </cell>
        </row>
        <row r="320">
          <cell r="B320" t="e">
            <v>#N/A</v>
          </cell>
          <cell r="C320" t="e">
            <v>#N/A</v>
          </cell>
        </row>
        <row r="321">
          <cell r="B321" t="e">
            <v>#N/A</v>
          </cell>
          <cell r="C321" t="e">
            <v>#N/A</v>
          </cell>
        </row>
        <row r="322">
          <cell r="B322" t="e">
            <v>#N/A</v>
          </cell>
          <cell r="C322" t="e">
            <v>#N/A</v>
          </cell>
        </row>
        <row r="323">
          <cell r="B323" t="e">
            <v>#N/A</v>
          </cell>
          <cell r="C323" t="e">
            <v>#N/A</v>
          </cell>
        </row>
        <row r="324">
          <cell r="B324" t="e">
            <v>#N/A</v>
          </cell>
          <cell r="C324" t="e">
            <v>#N/A</v>
          </cell>
        </row>
        <row r="325">
          <cell r="B325" t="e">
            <v>#N/A</v>
          </cell>
          <cell r="C325" t="e">
            <v>#N/A</v>
          </cell>
        </row>
        <row r="326">
          <cell r="B326" t="e">
            <v>#N/A</v>
          </cell>
          <cell r="C326" t="e">
            <v>#N/A</v>
          </cell>
        </row>
        <row r="327">
          <cell r="B327" t="e">
            <v>#N/A</v>
          </cell>
          <cell r="C327" t="e">
            <v>#N/A</v>
          </cell>
        </row>
        <row r="328">
          <cell r="B328" t="e">
            <v>#N/A</v>
          </cell>
          <cell r="C328" t="e">
            <v>#N/A</v>
          </cell>
        </row>
        <row r="329">
          <cell r="B329" t="e">
            <v>#N/A</v>
          </cell>
          <cell r="C329" t="e">
            <v>#N/A</v>
          </cell>
        </row>
        <row r="330">
          <cell r="B330" t="e">
            <v>#N/A</v>
          </cell>
          <cell r="C330" t="e">
            <v>#N/A</v>
          </cell>
        </row>
        <row r="331">
          <cell r="B331" t="e">
            <v>#N/A</v>
          </cell>
          <cell r="C331" t="e">
            <v>#N/A</v>
          </cell>
        </row>
        <row r="332">
          <cell r="B332" t="e">
            <v>#N/A</v>
          </cell>
          <cell r="C332" t="e">
            <v>#N/A</v>
          </cell>
        </row>
        <row r="333">
          <cell r="C333" t="e">
            <v>#N/A</v>
          </cell>
        </row>
        <row r="334">
          <cell r="C334" t="e">
            <v>#N/A</v>
          </cell>
        </row>
        <row r="335">
          <cell r="C335" t="e">
            <v>#N/A</v>
          </cell>
        </row>
        <row r="336">
          <cell r="C336" t="e">
            <v>#N/A</v>
          </cell>
        </row>
        <row r="337">
          <cell r="C337" t="e">
            <v>#N/A</v>
          </cell>
        </row>
        <row r="338">
          <cell r="C338" t="e">
            <v>#N/A</v>
          </cell>
        </row>
        <row r="339">
          <cell r="C339" t="e">
            <v>#N/A</v>
          </cell>
        </row>
        <row r="340">
          <cell r="C340" t="e">
            <v>#N/A</v>
          </cell>
        </row>
        <row r="341">
          <cell r="C341" t="e">
            <v>#N/A</v>
          </cell>
        </row>
        <row r="342">
          <cell r="C342" t="e">
            <v>#N/A</v>
          </cell>
        </row>
      </sheetData>
      <sheetData sheetId="4"/>
      <sheetData sheetId="5"/>
      <sheetData sheetId="6"/>
      <sheetData sheetId="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MENTY"/>
      <sheetName val="dane_do_wykr_pers"/>
      <sheetName val="PER PL"/>
      <sheetName val="Trans_Bank"/>
      <sheetName val="Depo"/>
      <sheetName val="ML"/>
      <sheetName val="ML_CHF"/>
      <sheetName val="ML_EUR"/>
      <sheetName val="CC"/>
      <sheetName val="CL(summary)"/>
      <sheetName val="OV"/>
      <sheetName val="Other"/>
      <sheetName val="Trendy-marża"/>
    </sheetNames>
    <sheetDataSet>
      <sheetData sheetId="0"/>
      <sheetData sheetId="1"/>
      <sheetData sheetId="2"/>
      <sheetData sheetId="3"/>
      <sheetData sheetId="4"/>
      <sheetData sheetId="5">
        <row r="2">
          <cell r="Y2">
            <v>9</v>
          </cell>
        </row>
      </sheetData>
      <sheetData sheetId="6">
        <row r="1">
          <cell r="AE1">
            <v>9</v>
          </cell>
          <cell r="AF1" t="str">
            <v>Jan'12</v>
          </cell>
          <cell r="BH1" t="str">
            <v>Jan'12</v>
          </cell>
        </row>
        <row r="2">
          <cell r="AE2">
            <v>18</v>
          </cell>
        </row>
        <row r="4">
          <cell r="AF4">
            <v>10343.711696530021</v>
          </cell>
          <cell r="BH4">
            <v>0</v>
          </cell>
        </row>
        <row r="5">
          <cell r="AF5">
            <v>-1.2834965917286599E-3</v>
          </cell>
        </row>
        <row r="9">
          <cell r="AF9">
            <v>2.8667024232641985E-2</v>
          </cell>
        </row>
      </sheetData>
      <sheetData sheetId="7">
        <row r="1">
          <cell r="AE1">
            <v>9</v>
          </cell>
          <cell r="AF1" t="str">
            <v>Jan'12</v>
          </cell>
          <cell r="BH1" t="str">
            <v>Jan'12</v>
          </cell>
        </row>
        <row r="2">
          <cell r="AE2">
            <v>18</v>
          </cell>
        </row>
        <row r="4">
          <cell r="AF4">
            <v>1468.9029325400015</v>
          </cell>
          <cell r="BH4">
            <v>0</v>
          </cell>
        </row>
        <row r="5">
          <cell r="AF5">
            <v>1.5758076799662634E-2</v>
          </cell>
        </row>
        <row r="9">
          <cell r="AF9">
            <v>3.93237673465671E-3</v>
          </cell>
        </row>
      </sheetData>
      <sheetData sheetId="8">
        <row r="2">
          <cell r="Z2">
            <v>9</v>
          </cell>
        </row>
        <row r="25">
          <cell r="AA25">
            <v>1.1710697769385479</v>
          </cell>
        </row>
        <row r="26">
          <cell r="AA26">
            <v>0.33761415080729473</v>
          </cell>
        </row>
        <row r="27">
          <cell r="AA27">
            <v>0.47093734368345996</v>
          </cell>
        </row>
        <row r="28">
          <cell r="AA28">
            <v>1.6204889086121652E-2</v>
          </cell>
        </row>
        <row r="29">
          <cell r="AA29">
            <v>1.7071148175600337</v>
          </cell>
        </row>
        <row r="30">
          <cell r="AA30">
            <v>-1.5372268480754434</v>
          </cell>
        </row>
      </sheetData>
      <sheetData sheetId="9">
        <row r="2">
          <cell r="AA2">
            <v>9</v>
          </cell>
        </row>
        <row r="16">
          <cell r="AB16">
            <v>57.895113439999996</v>
          </cell>
        </row>
        <row r="18">
          <cell r="AB18">
            <v>2.5486196024629471E-2</v>
          </cell>
        </row>
        <row r="20">
          <cell r="AB20">
            <v>-1.0679013016197662E-2</v>
          </cell>
        </row>
      </sheetData>
      <sheetData sheetId="10"/>
      <sheetData sheetId="11">
        <row r="1">
          <cell r="Z1">
            <v>9</v>
          </cell>
        </row>
        <row r="3">
          <cell r="AA3">
            <v>1199.5156886499997</v>
          </cell>
        </row>
        <row r="18">
          <cell r="AA18">
            <v>7.431578045452164E-2</v>
          </cell>
        </row>
      </sheetData>
      <sheetData sheetId="1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ne_do_wykr_pers"/>
      <sheetName val="PER PL"/>
      <sheetName val="Personal"/>
      <sheetName val="ML"/>
      <sheetName val="ML_CHF"/>
      <sheetName val="ML_EUR"/>
      <sheetName val="CC"/>
      <sheetName val="CL(summary)"/>
      <sheetName val="OV"/>
      <sheetName val="Other"/>
      <sheetName val="Trans_Bank"/>
      <sheetName val="Insurance Products"/>
    </sheetNames>
    <sheetDataSet>
      <sheetData sheetId="0"/>
      <sheetData sheetId="1">
        <row r="101">
          <cell r="A101">
            <v>9</v>
          </cell>
        </row>
      </sheetData>
      <sheetData sheetId="2"/>
      <sheetData sheetId="3">
        <row r="1">
          <cell r="Z1" t="str">
            <v>Jan'11</v>
          </cell>
        </row>
        <row r="2">
          <cell r="Y2">
            <v>8</v>
          </cell>
        </row>
        <row r="4">
          <cell r="Z4">
            <v>4772.0498787899996</v>
          </cell>
        </row>
        <row r="5">
          <cell r="Z5">
            <v>2388.0651635900003</v>
          </cell>
        </row>
        <row r="6">
          <cell r="Z6">
            <v>133.48225503</v>
          </cell>
        </row>
        <row r="47">
          <cell r="Z47">
            <v>5.8436344316462512E-3</v>
          </cell>
        </row>
        <row r="48">
          <cell r="Z48">
            <v>8.3536362819108863E-3</v>
          </cell>
        </row>
        <row r="49">
          <cell r="Z49">
            <v>8.2994345908673681E-4</v>
          </cell>
        </row>
      </sheetData>
      <sheetData sheetId="4"/>
      <sheetData sheetId="5"/>
      <sheetData sheetId="6">
        <row r="1">
          <cell r="W1" t="str">
            <v>Jan'11</v>
          </cell>
        </row>
        <row r="2">
          <cell r="V2">
            <v>8</v>
          </cell>
        </row>
        <row r="4">
          <cell r="W4">
            <v>339.92598500000003</v>
          </cell>
        </row>
        <row r="5">
          <cell r="W5">
            <v>122.31404683999995</v>
          </cell>
        </row>
        <row r="8">
          <cell r="W8">
            <v>814.52866016000007</v>
          </cell>
        </row>
        <row r="17">
          <cell r="W17">
            <v>7.1786369458343949E-2</v>
          </cell>
        </row>
      </sheetData>
      <sheetData sheetId="7">
        <row r="1">
          <cell r="AB1" t="str">
            <v>Jan'11</v>
          </cell>
        </row>
        <row r="2">
          <cell r="AA2">
            <v>8</v>
          </cell>
        </row>
        <row r="44">
          <cell r="AB44">
            <v>2855.3634665000013</v>
          </cell>
        </row>
        <row r="95">
          <cell r="AB95">
            <v>0.10525330920377848</v>
          </cell>
        </row>
        <row r="103">
          <cell r="AB103">
            <v>8.5700128650778598E-2</v>
          </cell>
        </row>
      </sheetData>
      <sheetData sheetId="8">
        <row r="1">
          <cell r="X1">
            <v>8</v>
          </cell>
          <cell r="Y1" t="str">
            <v>Jan'11</v>
          </cell>
        </row>
        <row r="5">
          <cell r="Y5">
            <v>317.34208585000005</v>
          </cell>
        </row>
        <row r="10">
          <cell r="Y10">
            <v>395.04157724999999</v>
          </cell>
        </row>
        <row r="16">
          <cell r="Y16">
            <v>0.12385349891516977</v>
          </cell>
        </row>
      </sheetData>
      <sheetData sheetId="9">
        <row r="1">
          <cell r="AA1">
            <v>8</v>
          </cell>
          <cell r="AB1" t="str">
            <v>Jan'11</v>
          </cell>
        </row>
        <row r="5">
          <cell r="AB5">
            <v>48.297667060000009</v>
          </cell>
        </row>
        <row r="6">
          <cell r="AB6">
            <v>119.82481845999999</v>
          </cell>
        </row>
        <row r="17">
          <cell r="AB17">
            <v>6.1286655398139211E-4</v>
          </cell>
        </row>
        <row r="19">
          <cell r="AB19">
            <v>4.6575415347254928E-2</v>
          </cell>
        </row>
      </sheetData>
      <sheetData sheetId="10"/>
      <sheetData sheetId="1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SS"/>
      <sheetName val="TOTAL1"/>
      <sheetName val="SWDS"/>
      <sheetName val="SWDT"/>
      <sheetName val="static"/>
      <sheetName val="disc_new"/>
      <sheetName val="kursy"/>
    </sheetNames>
    <sheetDataSet>
      <sheetData sheetId="0"/>
      <sheetData sheetId="1"/>
      <sheetData sheetId="2"/>
      <sheetData sheetId="3"/>
      <sheetData sheetId="4"/>
      <sheetData sheetId="5">
        <row r="3">
          <cell r="A3">
            <v>40724</v>
          </cell>
        </row>
      </sheetData>
      <sheetData sheetId="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_ALR_87011990"/>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BS 2"/>
      <sheetName val="P&amp;L 3"/>
      <sheetName val="4 Kapitały Skons 31.03.2005"/>
      <sheetName val="5 kapitały Skons 31.12.2004 "/>
      <sheetName val="6 kapitały skons 31.03.2004"/>
      <sheetName val="7 CF"/>
      <sheetName val="8 BS Bank"/>
      <sheetName val="9 P&amp;L Bank"/>
      <sheetName val="10 Kapitały Bank 31.03.2005 "/>
      <sheetName val="11 kapitały Bank 31.12.2004"/>
      <sheetName val="12 kapitały Bank 31.03.2004 "/>
      <sheetName val="13 CF Bank"/>
      <sheetName val="Arkusz1"/>
      <sheetName val="IAS_I_kw_2005__xls"/>
      <sheetName val="Podatek bankowy new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P&amp;L 3"/>
      <sheetName val="BS 2"/>
      <sheetName val="Kapitały Skons 30.09.2005"/>
      <sheetName val="Kapitały Skons 30.06.2005"/>
      <sheetName val="4 Kapitały Skons 31.03.2005"/>
      <sheetName val="5 kapitały Skons 31.12.2004 "/>
      <sheetName val="kapitały skons 30.09.2004"/>
      <sheetName val="6 kapitały skons 30.06.2004"/>
      <sheetName val="7 CF"/>
      <sheetName val="9 P&amp;L Bank"/>
      <sheetName val="8 BS Bank"/>
      <sheetName val="10 Kapitały Bank 30.09.2005 "/>
      <sheetName val="10 Kapitały Bank 30.06.2005 "/>
      <sheetName val="10 Kapitały Bank 31.03.2005 "/>
      <sheetName val="11 kapitały Bank 31.12.2004"/>
      <sheetName val="12 kapitały Bank 30.09.2004"/>
      <sheetName val="12 kapitały Bank 31.03.2004 "/>
      <sheetName val="12 kapitały Bank 30.06.2004 "/>
      <sheetName val="13 CF Bank"/>
      <sheetName val="Arkusz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P&amp;L 3"/>
      <sheetName val="BS 2"/>
      <sheetName val="Kapitały Skons 30.09.2005"/>
      <sheetName val="Kapitały Skons 30.06.2005"/>
      <sheetName val="4 Kapitały Skons 31.03.2005"/>
      <sheetName val="5 kapitały Skons 31.12.2004 "/>
      <sheetName val="kapitały skons 30.09.2004"/>
      <sheetName val="6 kapitały skons 30.06.2004"/>
      <sheetName val="7 CF"/>
      <sheetName val="9 P&amp;L Bank"/>
      <sheetName val="8 BS Bank"/>
      <sheetName val="10 Kapitały Bank 30.09.2005 "/>
      <sheetName val="10 Kapitały Bank 30.06.2005 "/>
      <sheetName val="10 Kapitały Bank 31.03.2005 "/>
      <sheetName val="11 kapitały Bank 31.12.2004"/>
      <sheetName val="12 kapitały Bank 30.09.2004"/>
      <sheetName val="12 kapitały Bank 31.03.2004 "/>
      <sheetName val="12 kapitały Bank 30.06.2004 "/>
      <sheetName val="13 CF Bank"/>
      <sheetName val="Arkusz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Pliku"/>
      <sheetName val="check"/>
      <sheetName val="Str_Tyt"/>
      <sheetName val="Contents"/>
      <sheetName val="Act2011_MTH"/>
      <sheetName val="Act2011_YTD"/>
      <sheetName val="Na slajdy YTD"/>
      <sheetName val="Na slajdy Q"/>
      <sheetName val="Act2011_Q"/>
      <sheetName val="Plan2011_MTH"/>
      <sheetName val="Plan2011_YTD"/>
      <sheetName val="Plan2011_Q"/>
      <sheetName val="Trendy"/>
      <sheetName val="Act2010"/>
      <sheetName val="weryfikacja"/>
      <sheetName val="Notes"/>
      <sheetName val="Słownik"/>
      <sheetName val="Na slajd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1">
          <cell r="A1">
            <v>8</v>
          </cell>
        </row>
        <row r="2">
          <cell r="A2" t="b">
            <v>0</v>
          </cell>
        </row>
        <row r="7">
          <cell r="B7" t="str">
            <v>ANGIELSKI</v>
          </cell>
          <cell r="C7" t="str">
            <v>POLSKI</v>
          </cell>
        </row>
        <row r="8">
          <cell r="A8" t="str">
            <v xml:space="preserve"> </v>
          </cell>
          <cell r="B8" t="str">
            <v xml:space="preserve"> </v>
          </cell>
          <cell r="C8" t="str">
            <v xml:space="preserve"> </v>
          </cell>
        </row>
        <row r="9">
          <cell r="A9" t="str">
            <v xml:space="preserve"> </v>
          </cell>
          <cell r="B9" t="str">
            <v xml:space="preserve"> </v>
          </cell>
          <cell r="C9" t="str">
            <v xml:space="preserve"> </v>
          </cell>
        </row>
        <row r="10">
          <cell r="A10" t="str">
            <v>PER</v>
          </cell>
          <cell r="B10" t="str">
            <v>Personal Customers</v>
          </cell>
          <cell r="C10" t="str">
            <v>Klienci Indywidualni</v>
          </cell>
        </row>
        <row r="11">
          <cell r="A11" t="str">
            <v>PER_C</v>
          </cell>
          <cell r="B11" t="str">
            <v>Personal</v>
          </cell>
          <cell r="C11" t="str">
            <v>Indywidualni</v>
          </cell>
        </row>
        <row r="12">
          <cell r="A12" t="str">
            <v>PER_LO</v>
          </cell>
          <cell r="B12" t="str">
            <v>Leasing Organization PERS</v>
          </cell>
          <cell r="C12" t="str">
            <v>Leasing Organization IND</v>
          </cell>
        </row>
        <row r="13">
          <cell r="A13" t="str">
            <v>PER_FA</v>
          </cell>
          <cell r="B13" t="str">
            <v>BZWBK Faktor PERS</v>
          </cell>
          <cell r="C13" t="str">
            <v>BZWBK Faktor IND</v>
          </cell>
        </row>
        <row r="14">
          <cell r="A14" t="str">
            <v>MIC</v>
          </cell>
          <cell r="B14" t="str">
            <v>Micro &amp; Small Companies</v>
          </cell>
          <cell r="C14" t="str">
            <v>Firmy Małe i Mikro</v>
          </cell>
        </row>
        <row r="15">
          <cell r="A15" t="str">
            <v>MIC_C</v>
          </cell>
          <cell r="B15" t="str">
            <v>M&amp;S</v>
          </cell>
          <cell r="C15" t="str">
            <v>Małe i Mikro</v>
          </cell>
        </row>
        <row r="16">
          <cell r="A16" t="str">
            <v>MIC_LO</v>
          </cell>
          <cell r="B16" t="str">
            <v>Leasing Organization M&amp;S</v>
          </cell>
          <cell r="C16" t="str">
            <v>Leasing Organization M&amp;M</v>
          </cell>
        </row>
        <row r="17">
          <cell r="A17" t="str">
            <v>MIC_FA</v>
          </cell>
          <cell r="B17" t="str">
            <v>BZWBK Faktor M&amp;S</v>
          </cell>
          <cell r="C17" t="str">
            <v>BZWBK Faktor M&amp;M</v>
          </cell>
        </row>
        <row r="18">
          <cell r="A18" t="str">
            <v>CBB</v>
          </cell>
          <cell r="B18" t="str">
            <v>Business Customers</v>
          </cell>
          <cell r="C18" t="str">
            <v>Klienci  Biznesowi</v>
          </cell>
        </row>
        <row r="19">
          <cell r="A19" t="str">
            <v>CBB_C</v>
          </cell>
          <cell r="B19" t="str">
            <v>Business</v>
          </cell>
          <cell r="C19" t="str">
            <v>Biznesowi</v>
          </cell>
        </row>
        <row r="20">
          <cell r="A20" t="str">
            <v>CBB_LO</v>
          </cell>
          <cell r="B20" t="str">
            <v>Leasing Organization BUS</v>
          </cell>
          <cell r="C20" t="str">
            <v>Leasing Organization BIZ</v>
          </cell>
        </row>
        <row r="21">
          <cell r="A21" t="str">
            <v>CBB_FA</v>
          </cell>
          <cell r="B21" t="str">
            <v>BZWBK Faktor BUS</v>
          </cell>
          <cell r="C21" t="str">
            <v>BZWBK Faktor BiZ</v>
          </cell>
        </row>
        <row r="22">
          <cell r="A22" t="str">
            <v>CBK</v>
          </cell>
          <cell r="B22" t="str">
            <v>Corporate Customers</v>
          </cell>
          <cell r="C22" t="str">
            <v>Klienci Korporacyjni</v>
          </cell>
        </row>
        <row r="23">
          <cell r="A23" t="str">
            <v>CBK_C</v>
          </cell>
          <cell r="B23" t="str">
            <v>Corporate</v>
          </cell>
          <cell r="C23" t="str">
            <v>Korporacyjni</v>
          </cell>
        </row>
        <row r="24">
          <cell r="A24" t="str">
            <v>CBK_LO</v>
          </cell>
          <cell r="B24" t="str">
            <v>Leasing Organization CB</v>
          </cell>
          <cell r="C24" t="str">
            <v>Leasing Organization KOR</v>
          </cell>
        </row>
        <row r="25">
          <cell r="A25" t="str">
            <v>CBK_FA</v>
          </cell>
          <cell r="B25" t="str">
            <v>BZWBK Faktor CB</v>
          </cell>
          <cell r="C25" t="str">
            <v>BZWBK Faktor KOR</v>
          </cell>
        </row>
        <row r="26">
          <cell r="A26" t="str">
            <v>IB</v>
          </cell>
          <cell r="B26" t="str">
            <v>Investment Banking</v>
          </cell>
          <cell r="C26" t="str">
            <v>Bankowość Inwestycyjna ORK</v>
          </cell>
        </row>
        <row r="27">
          <cell r="A27" t="str">
            <v>IB_C</v>
          </cell>
          <cell r="B27" t="str">
            <v>Investment Banking Division</v>
          </cell>
          <cell r="C27" t="str">
            <v>Bankowość Inwestycyjna ORK</v>
          </cell>
        </row>
        <row r="28">
          <cell r="A28" t="str">
            <v>IB_DM</v>
          </cell>
          <cell r="B28" t="str">
            <v>Dom Maklerski</v>
          </cell>
          <cell r="C28" t="str">
            <v>Dom Maklerski</v>
          </cell>
        </row>
        <row r="29">
          <cell r="A29" t="str">
            <v>IB_AM</v>
          </cell>
          <cell r="B29" t="str">
            <v>Asset Management &amp; TFI</v>
          </cell>
          <cell r="C29" t="str">
            <v>Asset Management &amp; TFI</v>
          </cell>
        </row>
        <row r="30">
          <cell r="A30" t="str">
            <v>IB_IN</v>
          </cell>
          <cell r="B30" t="str">
            <v>BZWBK Inwestycje</v>
          </cell>
          <cell r="C30" t="str">
            <v>BZWBK Inwestycje</v>
          </cell>
        </row>
        <row r="31">
          <cell r="A31" t="str">
            <v>PB</v>
          </cell>
          <cell r="B31" t="str">
            <v>Private Banking</v>
          </cell>
          <cell r="C31" t="str">
            <v>Private Banking</v>
          </cell>
        </row>
        <row r="32">
          <cell r="A32" t="str">
            <v>TRE</v>
          </cell>
          <cell r="B32" t="str">
            <v>Treasury</v>
          </cell>
          <cell r="C32" t="str">
            <v>Skarb</v>
          </cell>
        </row>
        <row r="33">
          <cell r="A33" t="str">
            <v>EXT</v>
          </cell>
          <cell r="B33" t="str">
            <v>External Sales</v>
          </cell>
          <cell r="C33" t="str">
            <v>External Sales</v>
          </cell>
        </row>
        <row r="34">
          <cell r="A34" t="str">
            <v>SU</v>
          </cell>
          <cell r="B34" t="str">
            <v xml:space="preserve">Support Units </v>
          </cell>
          <cell r="C34" t="str">
            <v>Jednostki Wsparcia</v>
          </cell>
        </row>
        <row r="35">
          <cell r="A35" t="str">
            <v>CEN</v>
          </cell>
          <cell r="B35" t="str">
            <v>Centre</v>
          </cell>
          <cell r="C35" t="str">
            <v>Centrum</v>
          </cell>
        </row>
        <row r="36">
          <cell r="A36" t="str">
            <v>CEN_CI</v>
          </cell>
          <cell r="B36" t="str">
            <v>Central items</v>
          </cell>
          <cell r="C36" t="str">
            <v>Pozycje Centralne</v>
          </cell>
        </row>
        <row r="37">
          <cell r="A37" t="str">
            <v>CEN_SUB</v>
          </cell>
          <cell r="B37" t="str">
            <v>Other subsidiaries and their adjustments</v>
          </cell>
          <cell r="C37" t="str">
            <v>Pozostałe spółki i ich wyłączenia</v>
          </cell>
        </row>
        <row r="38">
          <cell r="A38" t="str">
            <v>TOT</v>
          </cell>
          <cell r="B38" t="str">
            <v>BZWBK Group</v>
          </cell>
          <cell r="C38" t="str">
            <v>Grupa BZWBK</v>
          </cell>
        </row>
        <row r="40">
          <cell r="A40" t="str">
            <v>RET</v>
          </cell>
          <cell r="B40" t="str">
            <v>Retail Banking</v>
          </cell>
          <cell r="C40" t="str">
            <v>Bankowość Detaliczna</v>
          </cell>
        </row>
        <row r="41">
          <cell r="A41" t="str">
            <v>BB</v>
          </cell>
          <cell r="B41" t="str">
            <v>Business Banking</v>
          </cell>
          <cell r="C41" t="str">
            <v>Bankowość Biznesowa</v>
          </cell>
        </row>
        <row r="43">
          <cell r="B43" t="str">
            <v>non</v>
          </cell>
          <cell r="C43" t="str">
            <v>non</v>
          </cell>
        </row>
        <row r="45">
          <cell r="B45" t="str">
            <v>Audyt Wewnętrzny</v>
          </cell>
          <cell r="C45" t="str">
            <v xml:space="preserve">Internal Audit Department </v>
          </cell>
        </row>
        <row r="46">
          <cell r="B46" t="str">
            <v>Trinity</v>
          </cell>
          <cell r="C46" t="str">
            <v>Trinity</v>
          </cell>
        </row>
        <row r="47">
          <cell r="B47" t="str">
            <v>Compliance</v>
          </cell>
          <cell r="C47" t="str">
            <v>Compliance</v>
          </cell>
        </row>
        <row r="48">
          <cell r="C48" t="str">
            <v>Sprzedaż</v>
          </cell>
        </row>
        <row r="49">
          <cell r="B49" t="str">
            <v>Obszar Prawny</v>
          </cell>
          <cell r="C49" t="str">
            <v>Legal Area</v>
          </cell>
        </row>
        <row r="50">
          <cell r="B50" t="str">
            <v xml:space="preserve">Obszar Zarządzania Marką </v>
          </cell>
          <cell r="C50" t="str">
            <v xml:space="preserve">Brand Management Area </v>
          </cell>
        </row>
        <row r="51">
          <cell r="B51" t="str">
            <v>Pion Zarządzania Zasobami Ludzkimi</v>
          </cell>
          <cell r="C51" t="str">
            <v>HR Management Division</v>
          </cell>
        </row>
        <row r="52">
          <cell r="B52" t="str">
            <v>Pion Ryzyka</v>
          </cell>
          <cell r="C52" t="str">
            <v xml:space="preserve">Risk Management Division </v>
          </cell>
        </row>
        <row r="53">
          <cell r="B53" t="str">
            <v>Zarząd</v>
          </cell>
          <cell r="C53" t="str">
            <v>Management Board</v>
          </cell>
        </row>
        <row r="54">
          <cell r="B54" t="str">
            <v>Pion Kredytowy</v>
          </cell>
          <cell r="C54" t="str">
            <v xml:space="preserve">Credit Departments </v>
          </cell>
        </row>
        <row r="55">
          <cell r="B55" t="str">
            <v>Pion Finansów</v>
          </cell>
          <cell r="C55" t="str">
            <v>Finance Division</v>
          </cell>
        </row>
        <row r="56">
          <cell r="B56" t="str">
            <v>Pozostałe jednostki</v>
          </cell>
          <cell r="C56" t="str">
            <v>Other Support Units</v>
          </cell>
        </row>
        <row r="57">
          <cell r="B57" t="str">
            <v>Pion Wsparcia Biznesu (bez OOB)</v>
          </cell>
          <cell r="C57" t="str">
            <v>Business Support Division (excl. Banking Operations Area)</v>
          </cell>
        </row>
        <row r="58">
          <cell r="B58" t="str">
            <v>Pion Rozwoju Biznesu</v>
          </cell>
          <cell r="C58" t="str">
            <v xml:space="preserve">Strategic Development Division </v>
          </cell>
        </row>
        <row r="60">
          <cell r="B60" t="str">
            <v>Staff costs</v>
          </cell>
          <cell r="C60" t="str">
            <v>Koszty Pracownicze</v>
          </cell>
        </row>
        <row r="61">
          <cell r="B61" t="str">
            <v>Operating costs</v>
          </cell>
          <cell r="C61" t="str">
            <v>Koszty Operacyjne</v>
          </cell>
        </row>
        <row r="62">
          <cell r="B62" t="str">
            <v>Depreciation</v>
          </cell>
          <cell r="C62" t="str">
            <v>Amortyzacja</v>
          </cell>
        </row>
        <row r="64">
          <cell r="B64" t="str">
            <v>Net interest income</v>
          </cell>
          <cell r="C64" t="str">
            <v>Dochód Odsetkowy Netto</v>
          </cell>
        </row>
        <row r="65">
          <cell r="B65" t="str">
            <v>Other income</v>
          </cell>
          <cell r="C65" t="str">
            <v>Pozostałe Dochody</v>
          </cell>
        </row>
        <row r="66">
          <cell r="B66" t="str">
            <v>Internal income allocations</v>
          </cell>
          <cell r="C66" t="str">
            <v>Wewnętrzne alokacje dochodów</v>
          </cell>
        </row>
        <row r="67">
          <cell r="B67" t="str">
            <v>Total income</v>
          </cell>
          <cell r="C67" t="str">
            <v>DOCHODY RAZEM</v>
          </cell>
        </row>
        <row r="69">
          <cell r="B69" t="str">
            <v xml:space="preserve">Staff costs </v>
          </cell>
          <cell r="C69" t="str">
            <v>Koszty Pracownicze</v>
          </cell>
        </row>
        <row r="70">
          <cell r="B70" t="str">
            <v xml:space="preserve">Operating Costs </v>
          </cell>
          <cell r="C70" t="str">
            <v>Koszty Operacyjne</v>
          </cell>
        </row>
        <row r="71">
          <cell r="B71" t="str">
            <v>Central costs</v>
          </cell>
          <cell r="C71" t="str">
            <v>Koszty centralnie planowane</v>
          </cell>
        </row>
        <row r="72">
          <cell r="B72" t="str">
            <v xml:space="preserve">Depreciation </v>
          </cell>
          <cell r="C72" t="str">
            <v>Amortyzacja</v>
          </cell>
        </row>
        <row r="73">
          <cell r="B73" t="str">
            <v>Internal costs allocations</v>
          </cell>
          <cell r="C73" t="str">
            <v>Wewnętrzne alokacje kosztów</v>
          </cell>
        </row>
        <row r="74">
          <cell r="B74" t="str">
            <v>Total direct costs</v>
          </cell>
          <cell r="C74" t="str">
            <v>KOSZTY BEZPOŚREDNIE RAZEM</v>
          </cell>
        </row>
        <row r="76">
          <cell r="B76" t="str">
            <v>Contribution</v>
          </cell>
          <cell r="C76" t="str">
            <v xml:space="preserve">WYNIK po kosztach bezpośrednich </v>
          </cell>
        </row>
        <row r="77">
          <cell r="B77" t="str">
            <v>Total provisions</v>
          </cell>
          <cell r="C77" t="str">
            <v>Rezerwy Razem</v>
          </cell>
        </row>
        <row r="78">
          <cell r="B78" t="str">
            <v>Contribution after provisions</v>
          </cell>
          <cell r="C78" t="str">
            <v xml:space="preserve">WYNIK po rezerwach </v>
          </cell>
        </row>
        <row r="79">
          <cell r="B79" t="str">
            <v>Other profits / losts</v>
          </cell>
          <cell r="C79" t="str">
            <v>Pozostałe zyski/straty</v>
          </cell>
        </row>
        <row r="80">
          <cell r="B80" t="str">
            <v xml:space="preserve">Overhead costs allocations </v>
          </cell>
          <cell r="C80" t="str">
            <v xml:space="preserve">Alokacje kosztów ogólnego zarządu </v>
          </cell>
        </row>
        <row r="81">
          <cell r="B81" t="str">
            <v>Contribution after indirect costs</v>
          </cell>
          <cell r="C81" t="str">
            <v xml:space="preserve">WYNIK po pełnych kosztach i rezerwach </v>
          </cell>
        </row>
        <row r="83">
          <cell r="A83">
            <v>1</v>
          </cell>
          <cell r="B83" t="str">
            <v>Jan</v>
          </cell>
          <cell r="C83" t="str">
            <v>sty</v>
          </cell>
        </row>
        <row r="84">
          <cell r="A84">
            <v>2</v>
          </cell>
          <cell r="B84" t="str">
            <v>Feb</v>
          </cell>
          <cell r="C84" t="str">
            <v>lut</v>
          </cell>
        </row>
        <row r="85">
          <cell r="A85">
            <v>3</v>
          </cell>
          <cell r="B85" t="str">
            <v>Mar</v>
          </cell>
          <cell r="C85" t="str">
            <v>mar</v>
          </cell>
        </row>
        <row r="86">
          <cell r="A86">
            <v>4</v>
          </cell>
          <cell r="B86" t="str">
            <v>Apr</v>
          </cell>
          <cell r="C86" t="str">
            <v>kwi</v>
          </cell>
        </row>
        <row r="87">
          <cell r="A87">
            <v>5</v>
          </cell>
          <cell r="B87" t="str">
            <v>May</v>
          </cell>
          <cell r="C87" t="str">
            <v>maj</v>
          </cell>
        </row>
        <row r="88">
          <cell r="A88">
            <v>6</v>
          </cell>
          <cell r="B88" t="str">
            <v>Jun</v>
          </cell>
          <cell r="C88" t="str">
            <v>cze</v>
          </cell>
        </row>
        <row r="89">
          <cell r="A89">
            <v>7</v>
          </cell>
          <cell r="B89" t="str">
            <v>Jul</v>
          </cell>
          <cell r="C89" t="str">
            <v>lip</v>
          </cell>
        </row>
        <row r="90">
          <cell r="A90">
            <v>8</v>
          </cell>
          <cell r="B90" t="str">
            <v>Aug</v>
          </cell>
          <cell r="C90" t="str">
            <v>sie</v>
          </cell>
        </row>
        <row r="91">
          <cell r="A91">
            <v>9</v>
          </cell>
          <cell r="B91" t="str">
            <v>Sep</v>
          </cell>
          <cell r="C91" t="str">
            <v>wrz</v>
          </cell>
        </row>
        <row r="92">
          <cell r="A92">
            <v>10</v>
          </cell>
          <cell r="B92" t="str">
            <v>Oct</v>
          </cell>
          <cell r="C92" t="str">
            <v>paź</v>
          </cell>
        </row>
        <row r="93">
          <cell r="A93">
            <v>11</v>
          </cell>
          <cell r="B93" t="str">
            <v>Nov</v>
          </cell>
          <cell r="C93" t="str">
            <v>lis</v>
          </cell>
        </row>
        <row r="94">
          <cell r="A94">
            <v>12</v>
          </cell>
          <cell r="B94" t="str">
            <v>Dec</v>
          </cell>
          <cell r="C94" t="str">
            <v>gru</v>
          </cell>
        </row>
        <row r="95">
          <cell r="A95" t="str">
            <v>Total</v>
          </cell>
          <cell r="B95" t="str">
            <v>Total</v>
          </cell>
          <cell r="C95" t="str">
            <v>Razem</v>
          </cell>
        </row>
        <row r="96">
          <cell r="A96">
            <v>13</v>
          </cell>
          <cell r="B96" t="str">
            <v>January</v>
          </cell>
          <cell r="C96" t="str">
            <v>Styczeń</v>
          </cell>
        </row>
        <row r="97">
          <cell r="A97">
            <v>14</v>
          </cell>
          <cell r="B97" t="str">
            <v>February</v>
          </cell>
          <cell r="C97" t="str">
            <v>Luty</v>
          </cell>
        </row>
        <row r="98">
          <cell r="A98">
            <v>15</v>
          </cell>
          <cell r="B98" t="str">
            <v>March</v>
          </cell>
          <cell r="C98" t="str">
            <v>Marzec</v>
          </cell>
        </row>
        <row r="99">
          <cell r="A99">
            <v>16</v>
          </cell>
          <cell r="B99" t="str">
            <v>April</v>
          </cell>
          <cell r="C99" t="str">
            <v>Kwiecień</v>
          </cell>
        </row>
        <row r="100">
          <cell r="A100">
            <v>17</v>
          </cell>
          <cell r="B100" t="str">
            <v>May</v>
          </cell>
          <cell r="C100" t="str">
            <v>Maj</v>
          </cell>
        </row>
        <row r="101">
          <cell r="A101">
            <v>18</v>
          </cell>
          <cell r="B101" t="str">
            <v>June</v>
          </cell>
          <cell r="C101" t="str">
            <v>Czerwiec</v>
          </cell>
        </row>
        <row r="102">
          <cell r="A102">
            <v>19</v>
          </cell>
          <cell r="B102" t="str">
            <v>July</v>
          </cell>
          <cell r="C102" t="str">
            <v>Lipiec</v>
          </cell>
        </row>
        <row r="103">
          <cell r="A103">
            <v>20</v>
          </cell>
          <cell r="B103" t="str">
            <v>August</v>
          </cell>
          <cell r="C103" t="str">
            <v>Sierpień</v>
          </cell>
        </row>
        <row r="104">
          <cell r="A104">
            <v>21</v>
          </cell>
          <cell r="B104" t="str">
            <v>September</v>
          </cell>
          <cell r="C104" t="str">
            <v>Wrzesień</v>
          </cell>
        </row>
        <row r="105">
          <cell r="A105">
            <v>22</v>
          </cell>
          <cell r="B105" t="str">
            <v>October</v>
          </cell>
          <cell r="C105" t="str">
            <v>Październik</v>
          </cell>
        </row>
        <row r="106">
          <cell r="A106">
            <v>23</v>
          </cell>
          <cell r="B106" t="str">
            <v>November</v>
          </cell>
          <cell r="C106" t="str">
            <v>Listopad</v>
          </cell>
        </row>
        <row r="107">
          <cell r="A107">
            <v>24</v>
          </cell>
          <cell r="B107" t="str">
            <v>December</v>
          </cell>
          <cell r="C107" t="str">
            <v>Grudzień</v>
          </cell>
        </row>
        <row r="108">
          <cell r="A108" t="str">
            <v>Ave</v>
          </cell>
          <cell r="B108" t="str">
            <v>Ave</v>
          </cell>
          <cell r="C108" t="str">
            <v>Średnia</v>
          </cell>
        </row>
        <row r="109">
          <cell r="A109" t="str">
            <v>YTD</v>
          </cell>
          <cell r="B109" t="str">
            <v>YTD</v>
          </cell>
          <cell r="C109" t="str">
            <v>Narastająco</v>
          </cell>
        </row>
        <row r="110">
          <cell r="A110" t="str">
            <v>MTH</v>
          </cell>
          <cell r="B110" t="str">
            <v>MTH</v>
          </cell>
          <cell r="C110" t="str">
            <v>Miesięcznie</v>
          </cell>
        </row>
        <row r="112">
          <cell r="A112" t="str">
            <v>CC_RETAIL</v>
          </cell>
          <cell r="B112" t="str">
            <v>*) Profit in Subsidiaries (legal  entities) decreased by Capital Costs [ YTD Leasing (-10,77m), Faktor (-0,42m) ].</v>
          </cell>
          <cell r="C112" t="str">
            <v>*) Zyski spółek pomniejszone o koszty z kapitału [ YTD Leasing (-10,77), Faktor (-0,42) ].</v>
          </cell>
        </row>
        <row r="113">
          <cell r="A113" t="str">
            <v>CC_INV</v>
          </cell>
          <cell r="B113" t="str">
            <v>*) Profit in Subsidiaries (legal  entities) decreased by Capital Costs [ YTD DM (-8,93m), AMTFI (-23,17m), Inwestycje (-0,36m) ].</v>
          </cell>
          <cell r="C113" t="str">
            <v>*) Zyski spółek pomniejszone o koszty z kapitału [ YTD DM (-8,93), AMTFI (-23,17), Inwestycje (-0,36) ].</v>
          </cell>
        </row>
        <row r="114">
          <cell r="A114" t="str">
            <v>CCM_RETAIL</v>
          </cell>
        </row>
        <row r="115">
          <cell r="A115" t="str">
            <v>CCM_INV</v>
          </cell>
        </row>
        <row r="116">
          <cell r="A116" t="str">
            <v>W_01</v>
          </cell>
          <cell r="B116" t="str">
            <v>Manpower</v>
          </cell>
          <cell r="C116" t="str">
            <v>Zatrudnienie</v>
          </cell>
        </row>
        <row r="117">
          <cell r="A117" t="str">
            <v>W_02</v>
          </cell>
          <cell r="B117" t="str">
            <v>Contribution / 1 FTE</v>
          </cell>
          <cell r="C117" t="str">
            <v>Zysk na 1 pracownika</v>
          </cell>
        </row>
        <row r="118">
          <cell r="A118" t="str">
            <v>W_03</v>
          </cell>
          <cell r="B118" t="str">
            <v>Cost/Income</v>
          </cell>
          <cell r="C118" t="str">
            <v>Wsk Koszty/Dochodów</v>
          </cell>
        </row>
        <row r="119">
          <cell r="A119" t="str">
            <v>W_04</v>
          </cell>
          <cell r="B119" t="str">
            <v>RWA</v>
          </cell>
          <cell r="C119" t="str">
            <v>RWA</v>
          </cell>
        </row>
        <row r="120">
          <cell r="A120" t="str">
            <v>W_05</v>
          </cell>
          <cell r="B120" t="str">
            <v>ROE</v>
          </cell>
          <cell r="C120" t="str">
            <v>ROE</v>
          </cell>
        </row>
        <row r="121">
          <cell r="A121" t="str">
            <v>W_06</v>
          </cell>
          <cell r="B121" t="str">
            <v>EVA</v>
          </cell>
          <cell r="C121" t="str">
            <v>EVA</v>
          </cell>
        </row>
        <row r="122">
          <cell r="A122" t="str">
            <v>W_07</v>
          </cell>
          <cell r="B122" t="str">
            <v xml:space="preserve"> </v>
          </cell>
          <cell r="C122" t="str">
            <v xml:space="preserve"> </v>
          </cell>
        </row>
        <row r="123">
          <cell r="A123" t="str">
            <v>W_08</v>
          </cell>
          <cell r="B123" t="str">
            <v>Profit &amp; Loss:</v>
          </cell>
          <cell r="C123" t="str">
            <v>Rachunek Zysków i Strat:</v>
          </cell>
        </row>
        <row r="124">
          <cell r="A124" t="str">
            <v>W_09</v>
          </cell>
          <cell r="B124" t="str">
            <v>Charts:</v>
          </cell>
          <cell r="C124" t="str">
            <v>Wykresy:</v>
          </cell>
        </row>
        <row r="125">
          <cell r="A125" t="str">
            <v>W_10</v>
          </cell>
          <cell r="B125" t="str">
            <v>Key Volumes/Key Drivers:</v>
          </cell>
          <cell r="C125" t="str">
            <v>Kluczowe wartości:</v>
          </cell>
        </row>
        <row r="126">
          <cell r="A126" t="str">
            <v>W_11</v>
          </cell>
          <cell r="B126" t="str">
            <v>Comments:</v>
          </cell>
          <cell r="C126" t="str">
            <v>Komentarz:</v>
          </cell>
        </row>
        <row r="127">
          <cell r="A127" t="str">
            <v>W_12</v>
          </cell>
          <cell r="B127" t="str">
            <v>Year to Date</v>
          </cell>
          <cell r="C127" t="str">
            <v>Narastająco</v>
          </cell>
        </row>
        <row r="128">
          <cell r="A128" t="str">
            <v>W_13</v>
          </cell>
          <cell r="B128" t="str">
            <v>Monthly</v>
          </cell>
          <cell r="C128" t="str">
            <v>Miesięcznie</v>
          </cell>
        </row>
        <row r="129">
          <cell r="A129" t="str">
            <v>W_14</v>
          </cell>
          <cell r="B129" t="str">
            <v>Actual</v>
          </cell>
          <cell r="C129" t="str">
            <v>Wykonanie</v>
          </cell>
        </row>
        <row r="130">
          <cell r="A130" t="str">
            <v>W_15</v>
          </cell>
          <cell r="B130" t="str">
            <v xml:space="preserve">Plan </v>
          </cell>
          <cell r="C130" t="str">
            <v xml:space="preserve">Budżet </v>
          </cell>
        </row>
        <row r="131">
          <cell r="A131" t="str">
            <v>W_16</v>
          </cell>
          <cell r="B131" t="str">
            <v>Prior month</v>
          </cell>
          <cell r="C131" t="str">
            <v>Poprzedni miesiąc</v>
          </cell>
        </row>
        <row r="132">
          <cell r="A132" t="str">
            <v>W_17</v>
          </cell>
          <cell r="B132" t="str">
            <v>vs. prior month</v>
          </cell>
          <cell r="C132" t="str">
            <v>Zmiana do pop. miesiąca</v>
          </cell>
        </row>
        <row r="133">
          <cell r="A133" t="str">
            <v>W_18</v>
          </cell>
          <cell r="B133" t="str">
            <v>% Change to prior year</v>
          </cell>
          <cell r="C133" t="str">
            <v>% Zmiana do roku ubiegłego</v>
          </cell>
        </row>
        <row r="134">
          <cell r="A134" t="str">
            <v>W_19</v>
          </cell>
          <cell r="B134" t="str">
            <v>vs. Budget</v>
          </cell>
          <cell r="C134" t="str">
            <v>do Planu</v>
          </cell>
        </row>
        <row r="135">
          <cell r="A135" t="str">
            <v>W_20</v>
          </cell>
          <cell r="B135" t="str">
            <v>% of Annual Plan</v>
          </cell>
          <cell r="C135" t="str">
            <v>% Planu Rocznego</v>
          </cell>
        </row>
        <row r="136">
          <cell r="A136" t="str">
            <v>W_21</v>
          </cell>
          <cell r="B136" t="str">
            <v>Change to prior year</v>
          </cell>
          <cell r="C136" t="str">
            <v>Zmiana do roku ubiegłego</v>
          </cell>
        </row>
        <row r="137">
          <cell r="A137" t="str">
            <v>W_22</v>
          </cell>
          <cell r="B137" t="str">
            <v>Variances</v>
          </cell>
          <cell r="C137" t="str">
            <v xml:space="preserve">Odchylenie </v>
          </cell>
        </row>
        <row r="138">
          <cell r="A138" t="str">
            <v>W_23</v>
          </cell>
        </row>
        <row r="139">
          <cell r="A139" t="str">
            <v>W_24</v>
          </cell>
        </row>
        <row r="140">
          <cell r="A140" t="str">
            <v>W_25</v>
          </cell>
          <cell r="B140" t="str">
            <v xml:space="preserve">BZWBK GROUP Segments' Profitability </v>
          </cell>
          <cell r="C140" t="str">
            <v>GRUPA BZWBK Rentowność Segmentów</v>
          </cell>
        </row>
        <row r="141">
          <cell r="A141" t="str">
            <v>W_26</v>
          </cell>
          <cell r="B141" t="str">
            <v>Segments' Profitability</v>
          </cell>
          <cell r="C141" t="str">
            <v>Rentowność Segmentów</v>
          </cell>
        </row>
        <row r="142">
          <cell r="A142" t="str">
            <v>W_27</v>
          </cell>
          <cell r="B142" t="str">
            <v>BZWBK GROUP</v>
          </cell>
          <cell r="C142" t="str">
            <v>GRUPA BZWBK</v>
          </cell>
        </row>
        <row r="143">
          <cell r="A143" t="str">
            <v>W_28</v>
          </cell>
          <cell r="B143" t="str">
            <v>Profit &amp; Loss</v>
          </cell>
          <cell r="C143" t="str">
            <v>Rachunek Zysków i Strat</v>
          </cell>
        </row>
        <row r="144">
          <cell r="A144" t="str">
            <v>W_29</v>
          </cell>
          <cell r="B144" t="str">
            <v>PLN k</v>
          </cell>
          <cell r="C144" t="str">
            <v>tyś. zł</v>
          </cell>
        </row>
        <row r="145">
          <cell r="A145" t="str">
            <v>W_30</v>
          </cell>
          <cell r="B145" t="str">
            <v xml:space="preserve">Actual </v>
          </cell>
          <cell r="C145" t="str">
            <v xml:space="preserve">Wykonanie </v>
          </cell>
        </row>
        <row r="146">
          <cell r="A146" t="str">
            <v>W_31</v>
          </cell>
          <cell r="B146" t="str">
            <v>PLN m</v>
          </cell>
          <cell r="C146" t="str">
            <v>mln. zł</v>
          </cell>
        </row>
        <row r="147">
          <cell r="A147" t="str">
            <v>W_32</v>
          </cell>
          <cell r="B147" t="str">
            <v>Net interest income</v>
          </cell>
          <cell r="C147" t="str">
            <v>Dochód Odsetkowy Netto</v>
          </cell>
        </row>
        <row r="148">
          <cell r="A148" t="str">
            <v>W_33</v>
          </cell>
          <cell r="B148" t="str">
            <v>Other income</v>
          </cell>
          <cell r="C148" t="str">
            <v>Pozostałe Dochody</v>
          </cell>
        </row>
        <row r="149">
          <cell r="A149" t="str">
            <v>W_34</v>
          </cell>
          <cell r="B149" t="str">
            <v>Direct Income</v>
          </cell>
          <cell r="C149" t="str">
            <v>Dochody Bezpośrednie</v>
          </cell>
        </row>
        <row r="150">
          <cell r="A150" t="str">
            <v>W_35</v>
          </cell>
        </row>
        <row r="151">
          <cell r="A151" t="str">
            <v>W_36</v>
          </cell>
          <cell r="B151" t="str">
            <v>Internal income allocations</v>
          </cell>
          <cell r="C151" t="str">
            <v>Wewnętrzne alokacje dochodów</v>
          </cell>
        </row>
        <row r="152">
          <cell r="A152" t="str">
            <v>W_37</v>
          </cell>
        </row>
        <row r="153">
          <cell r="A153" t="str">
            <v>W_38</v>
          </cell>
          <cell r="B153" t="str">
            <v xml:space="preserve"> - FX income</v>
          </cell>
          <cell r="C153" t="str">
            <v xml:space="preserve"> - Dochód z pozycij wymiany</v>
          </cell>
        </row>
        <row r="154">
          <cell r="A154" t="str">
            <v>W_39</v>
          </cell>
          <cell r="B154" t="str">
            <v xml:space="preserve"> - Direct Banking shares it's profit with Retail Banking due to selling &amp; servicing Western Union, Trade Finance, Debit Cards</v>
          </cell>
          <cell r="C154" t="str">
            <v xml:space="preserve"> - Direct Banking dzieli swoje zyski z Bankowością Detaliczną z tytułu sprzedaży i obsługi Western Union, Trade Finance, i Kart Debetowych</v>
          </cell>
        </row>
        <row r="155">
          <cell r="A155" t="str">
            <v>W_40</v>
          </cell>
          <cell r="B155" t="str">
            <v>Western Union</v>
          </cell>
          <cell r="C155" t="str">
            <v>Western Union</v>
          </cell>
        </row>
        <row r="156">
          <cell r="A156" t="str">
            <v>W_41</v>
          </cell>
          <cell r="B156" t="str">
            <v>Trade Finance</v>
          </cell>
          <cell r="C156" t="str">
            <v>Trade Finance</v>
          </cell>
        </row>
        <row r="157">
          <cell r="A157" t="str">
            <v>W_42</v>
          </cell>
          <cell r="B157" t="str">
            <v>Debit Card</v>
          </cell>
          <cell r="C157" t="str">
            <v>Karta debetowa</v>
          </cell>
        </row>
        <row r="158">
          <cell r="A158" t="str">
            <v>W_43</v>
          </cell>
          <cell r="B158" t="str">
            <v xml:space="preserve"> - Retail Banking pays success fee to Direct Banking for selling products via DB's channels (Cash loan, overdrafts, personal accounts &amp; Credit cards)</v>
          </cell>
          <cell r="C158" t="str">
            <v xml:space="preserve"> - Bankowość Detaliczna płaci wynagrodzenie do Direct Bankingu za sprzedaż produktów przez kanały Direct Bankingu (kredyty gotówkowe, limity na koncie, rachunki osobiste i karty kredytowe)</v>
          </cell>
        </row>
        <row r="159">
          <cell r="A159" t="str">
            <v>W_44</v>
          </cell>
          <cell r="B159" t="str">
            <v>Cash loan (CC, BZWBK24, MicroSites, Mobile Sales, Intermediaries)</v>
          </cell>
          <cell r="C159" t="str">
            <v xml:space="preserve"> Kredyt gotówkowy( CC, BZWBK24, MicroSites,Sprzedaż Mobilna , Pośrednicy)</v>
          </cell>
        </row>
        <row r="160">
          <cell r="A160" t="str">
            <v>W_45</v>
          </cell>
          <cell r="B160" t="str">
            <v>Overdrafts</v>
          </cell>
          <cell r="C160" t="str">
            <v>Limit na koncie</v>
          </cell>
        </row>
        <row r="161">
          <cell r="A161" t="str">
            <v>W_46</v>
          </cell>
          <cell r="B161" t="str">
            <v>Rachunki osobiste
- sprzedaż aktywna
- obsługa wniosków internetowych</v>
          </cell>
          <cell r="C161" t="str">
            <v>Personal accounts
- active sales
- inernet aplication processing</v>
          </cell>
        </row>
        <row r="162">
          <cell r="A162" t="str">
            <v>W_47</v>
          </cell>
          <cell r="B162" t="str">
            <v>Credit cards</v>
          </cell>
          <cell r="C162" t="str">
            <v>Karty kredytowe</v>
          </cell>
        </row>
        <row r="163">
          <cell r="A163" t="str">
            <v>W_48</v>
          </cell>
          <cell r="B163" t="str">
            <v xml:space="preserve"> - Bancassurance shares profit from insurance products with Retail Banking for selling PPP insurance &amp; Investment Policy.</v>
          </cell>
          <cell r="C163" t="str">
            <v xml:space="preserve"> - Bancassurance dzieli zyski z produktów ubezpieczeniowych z Bankowością Detaliczną za sprzedaż ubezpieczeń PPP i Polisy Inwestycyjnej</v>
          </cell>
        </row>
        <row r="164">
          <cell r="A164" t="str">
            <v>W_49</v>
          </cell>
          <cell r="B164" t="str">
            <v>PPP insurance</v>
          </cell>
          <cell r="C164" t="str">
            <v>Ubezpieczenia PPP</v>
          </cell>
        </row>
        <row r="165">
          <cell r="A165" t="str">
            <v>W_50</v>
          </cell>
          <cell r="B165" t="str">
            <v>Investment Policy</v>
          </cell>
          <cell r="C165" t="str">
            <v>Polisa Inwestycyjna</v>
          </cell>
        </row>
        <row r="166">
          <cell r="A166" t="str">
            <v>W_51</v>
          </cell>
          <cell r="B166" t="str">
            <v>Other products</v>
          </cell>
          <cell r="C166" t="str">
            <v>Pozostałe Produkty</v>
          </cell>
        </row>
        <row r="167">
          <cell r="A167" t="str">
            <v>W_52</v>
          </cell>
          <cell r="B167" t="str">
            <v xml:space="preserve"> - Income allocations from Leasing to Corporate Banking (leasing products)</v>
          </cell>
          <cell r="C167" t="str">
            <v xml:space="preserve"> - Alokacja dochodów z Leasing'u na Bankowość korporacyjną (produkty leasing'owe)</v>
          </cell>
        </row>
        <row r="168">
          <cell r="A168" t="str">
            <v>W_53</v>
          </cell>
          <cell r="B168" t="str">
            <v>Leasing</v>
          </cell>
          <cell r="C168" t="str">
            <v>Leasing</v>
          </cell>
        </row>
        <row r="169">
          <cell r="A169" t="str">
            <v>W_53a</v>
          </cell>
          <cell r="B169" t="str">
            <v>Factor</v>
          </cell>
          <cell r="C169" t="str">
            <v>Factor</v>
          </cell>
        </row>
        <row r="170">
          <cell r="A170" t="str">
            <v>W_54</v>
          </cell>
          <cell r="B170" t="str">
            <v>Total income</v>
          </cell>
          <cell r="C170" t="str">
            <v>Dochody Razem</v>
          </cell>
        </row>
        <row r="171">
          <cell r="A171" t="str">
            <v>W_55</v>
          </cell>
        </row>
        <row r="172">
          <cell r="A172" t="str">
            <v>W_56</v>
          </cell>
          <cell r="B172" t="str">
            <v xml:space="preserve">Staff costs </v>
          </cell>
          <cell r="C172" t="str">
            <v>Koszty Pracownicze</v>
          </cell>
        </row>
        <row r="173">
          <cell r="A173" t="str">
            <v>W_57</v>
          </cell>
          <cell r="B173" t="str">
            <v xml:space="preserve">Operating Costs </v>
          </cell>
          <cell r="C173" t="str">
            <v>Koszty Operacyjne</v>
          </cell>
        </row>
        <row r="174">
          <cell r="A174" t="str">
            <v>W_58</v>
          </cell>
          <cell r="B174" t="str">
            <v xml:space="preserve">Depreciation </v>
          </cell>
          <cell r="C174" t="str">
            <v>Amortyzacja</v>
          </cell>
        </row>
        <row r="175">
          <cell r="A175" t="str">
            <v>W_59</v>
          </cell>
          <cell r="B175" t="str">
            <v>Direct costs</v>
          </cell>
          <cell r="C175" t="str">
            <v>Koszty Bezpośrednie</v>
          </cell>
        </row>
        <row r="176">
          <cell r="A176" t="str">
            <v>W_60</v>
          </cell>
        </row>
        <row r="177">
          <cell r="A177" t="str">
            <v>W_61</v>
          </cell>
          <cell r="B177" t="str">
            <v>Internal costs allocations</v>
          </cell>
          <cell r="C177" t="str">
            <v>Wewnętrzne alokacje kosztów</v>
          </cell>
        </row>
        <row r="178">
          <cell r="A178" t="str">
            <v>W_62</v>
          </cell>
          <cell r="B178" t="str">
            <v>Costs &amp; income allocations</v>
          </cell>
          <cell r="C178" t="str">
            <v>Wewnętrzne alokacje kosztów i dochodów</v>
          </cell>
        </row>
        <row r="179">
          <cell r="A179" t="str">
            <v>W_63</v>
          </cell>
          <cell r="B179" t="str">
            <v xml:space="preserve"> - Retail Banking supports Corporate Banking - Service of Corporate Clients in branches</v>
          </cell>
          <cell r="C179" t="str">
            <v xml:space="preserve"> - Bankowość Detaliczna wspiera Bankowość Korporacyjną - usługi dla Klientów Korporacyjnych w oddziałach</v>
          </cell>
        </row>
        <row r="180">
          <cell r="A180" t="str">
            <v>W_64</v>
          </cell>
          <cell r="B180" t="str">
            <v xml:space="preserve"> - Direct Banking supports Retails Banking - provisions of Credit Card services, BZWBK24, MiniBank24, ATMs &amp; Teledysponent services</v>
          </cell>
          <cell r="C180" t="str">
            <v xml:space="preserve"> - Direct Banking wspiera Bankowość Detaliczną - prowizje za usługi na Kartach Kredytowych, BZWBK24, MiniBank24, Bankomaty &amp; Servis Teledysponentów</v>
          </cell>
        </row>
        <row r="181">
          <cell r="A181" t="str">
            <v>W_65</v>
          </cell>
          <cell r="B181" t="str">
            <v>Cash withdrawal from ATMs</v>
          </cell>
          <cell r="C181" t="str">
            <v>Wypłaty z bankomatów</v>
          </cell>
        </row>
        <row r="182">
          <cell r="A182" t="str">
            <v>W_66</v>
          </cell>
          <cell r="B182" t="str">
            <v>BZWBK24</v>
          </cell>
          <cell r="C182" t="str">
            <v>BZWBK24</v>
          </cell>
        </row>
        <row r="183">
          <cell r="A183" t="str">
            <v>W_67</v>
          </cell>
          <cell r="B183" t="str">
            <v>Minibank24</v>
          </cell>
          <cell r="C183" t="str">
            <v>Minibank24</v>
          </cell>
        </row>
        <row r="184">
          <cell r="A184" t="str">
            <v>W_68</v>
          </cell>
          <cell r="B184" t="str">
            <v>Credit Cards sevices</v>
          </cell>
          <cell r="C184" t="str">
            <v>Serwis Kart Kredytowych</v>
          </cell>
        </row>
        <row r="185">
          <cell r="A185" t="str">
            <v>W_69</v>
          </cell>
          <cell r="B185" t="str">
            <v>Teledysponent services</v>
          </cell>
          <cell r="C185" t="str">
            <v>Servis Teledysponentów</v>
          </cell>
        </row>
        <row r="186">
          <cell r="A186" t="str">
            <v>W_70</v>
          </cell>
          <cell r="B186" t="str">
            <v xml:space="preserve"> - Costs of  FX income</v>
          </cell>
          <cell r="C186" t="str">
            <v xml:space="preserve"> - koszty z pozycji wymiany</v>
          </cell>
        </row>
        <row r="187">
          <cell r="A187" t="str">
            <v>W_71</v>
          </cell>
          <cell r="B187" t="str">
            <v xml:space="preserve"> - Direct Banking supports Retail Banking - sales &amp; services of insurance products</v>
          </cell>
          <cell r="C187" t="str">
            <v xml:space="preserve"> - Bankowość Bezpośrednia wspiera Bankowość Detaliczną - sprzedaż i obsługę produktów ubezpieczeniowych</v>
          </cell>
        </row>
        <row r="188">
          <cell r="A188" t="str">
            <v>W_72</v>
          </cell>
          <cell r="B188" t="str">
            <v>PPP insurance</v>
          </cell>
          <cell r="C188" t="str">
            <v>ubezpieczenia PPP</v>
          </cell>
        </row>
        <row r="189">
          <cell r="A189" t="str">
            <v>W_73</v>
          </cell>
          <cell r="B189" t="str">
            <v>Investment Policy</v>
          </cell>
          <cell r="C189" t="str">
            <v>Polisa Inwestycyjna</v>
          </cell>
        </row>
        <row r="190">
          <cell r="A190" t="str">
            <v>W_74</v>
          </cell>
          <cell r="B190" t="str">
            <v>Other products</v>
          </cell>
          <cell r="C190" t="str">
            <v>Pozostałe Produkty</v>
          </cell>
        </row>
        <row r="191">
          <cell r="A191" t="str">
            <v>W_75</v>
          </cell>
          <cell r="B191" t="str">
            <v xml:space="preserve"> - Cost allocation from Leasing to Corporate Banking </v>
          </cell>
          <cell r="C191" t="str">
            <v xml:space="preserve"> - Koszt alokacji z Leasing'u na Bankowość Korporacyjną</v>
          </cell>
        </row>
        <row r="192">
          <cell r="A192" t="str">
            <v>W_76</v>
          </cell>
        </row>
        <row r="193">
          <cell r="A193" t="str">
            <v>W_77</v>
          </cell>
          <cell r="B193" t="str">
            <v>Total costs</v>
          </cell>
          <cell r="C193" t="str">
            <v>Koszty Razem</v>
          </cell>
        </row>
        <row r="194">
          <cell r="A194" t="str">
            <v>W_78</v>
          </cell>
        </row>
        <row r="195">
          <cell r="A195" t="str">
            <v>W_79</v>
          </cell>
          <cell r="B195" t="str">
            <v>Profit after costs</v>
          </cell>
          <cell r="C195" t="str">
            <v>WYNIK po kosztach</v>
          </cell>
        </row>
        <row r="196">
          <cell r="A196" t="str">
            <v>W_80</v>
          </cell>
          <cell r="B196" t="str">
            <v>Total provisions</v>
          </cell>
          <cell r="C196" t="str">
            <v>Rezerwy Razem</v>
          </cell>
        </row>
        <row r="197">
          <cell r="A197" t="str">
            <v>W_81</v>
          </cell>
          <cell r="B197" t="str">
            <v>Profit after provisions</v>
          </cell>
          <cell r="C197" t="str">
            <v xml:space="preserve">WYNIK po rezerwach </v>
          </cell>
        </row>
        <row r="198">
          <cell r="A198" t="str">
            <v>W_82</v>
          </cell>
          <cell r="B198" t="str">
            <v>Other profits / losses</v>
          </cell>
          <cell r="C198" t="str">
            <v>Pozostałe zyski/straty</v>
          </cell>
        </row>
        <row r="199">
          <cell r="A199" t="str">
            <v>W_83</v>
          </cell>
          <cell r="B199" t="str">
            <v xml:space="preserve">Overhead costs allocations </v>
          </cell>
          <cell r="C199" t="str">
            <v>Alokacje kosztów Overhead</v>
          </cell>
        </row>
        <row r="200">
          <cell r="A200" t="str">
            <v>W_84</v>
          </cell>
          <cell r="B200" t="str">
            <v>Pre-tax profit</v>
          </cell>
          <cell r="C200" t="str">
            <v>WYNIK brutto</v>
          </cell>
        </row>
        <row r="201">
          <cell r="A201" t="str">
            <v>W_85</v>
          </cell>
          <cell r="B201" t="str">
            <v>Profit after costs &amp; provisions</v>
          </cell>
          <cell r="C201" t="str">
            <v xml:space="preserve">WYNIK po kosztach i rezerwach </v>
          </cell>
        </row>
        <row r="202">
          <cell r="A202" t="str">
            <v>W_86</v>
          </cell>
          <cell r="B202" t="str">
            <v>IBNR</v>
          </cell>
          <cell r="C202" t="str">
            <v>IBNR</v>
          </cell>
        </row>
        <row r="203">
          <cell r="A203" t="str">
            <v>W_87</v>
          </cell>
          <cell r="B203" t="str">
            <v>Individual</v>
          </cell>
          <cell r="C203" t="str">
            <v>Individual</v>
          </cell>
        </row>
        <row r="204">
          <cell r="A204" t="str">
            <v>W_88</v>
          </cell>
          <cell r="B204" t="str">
            <v>Collective</v>
          </cell>
          <cell r="C204" t="str">
            <v>Collective</v>
          </cell>
        </row>
        <row r="205">
          <cell r="A205" t="str">
            <v>W_89</v>
          </cell>
          <cell r="B205" t="str">
            <v>Recoveries of prov. from CWD</v>
          </cell>
          <cell r="C205" t="str">
            <v>Rozwiązanie rez. kred. centr. spisanych</v>
          </cell>
        </row>
        <row r="206">
          <cell r="A206" t="str">
            <v>W_90</v>
          </cell>
          <cell r="B206" t="str">
            <v>Central Provision</v>
          </cell>
          <cell r="C206" t="str">
            <v>Rezerwy Centralne</v>
          </cell>
        </row>
        <row r="207">
          <cell r="A207" t="str">
            <v>W_91</v>
          </cell>
          <cell r="B207" t="str">
            <v>Other Provision</v>
          </cell>
          <cell r="C207" t="str">
            <v>Pozostałe rezerwy</v>
          </cell>
        </row>
        <row r="208">
          <cell r="A208" t="str">
            <v>W_92</v>
          </cell>
        </row>
        <row r="209">
          <cell r="B209" t="str">
            <v>Net Interest Income</v>
          </cell>
          <cell r="C209" t="str">
            <v>Net Interest Income</v>
          </cell>
        </row>
        <row r="210">
          <cell r="A210" t="str">
            <v>W_94</v>
          </cell>
          <cell r="B210" t="str">
            <v>Total Deposit</v>
          </cell>
          <cell r="C210" t="str">
            <v>Razem Depozyty</v>
          </cell>
        </row>
        <row r="211">
          <cell r="A211" t="str">
            <v>W_95</v>
          </cell>
          <cell r="B211" t="str">
            <v>Demand Deposit</v>
          </cell>
          <cell r="C211" t="str">
            <v>Depozyty bieżące</v>
          </cell>
        </row>
        <row r="212">
          <cell r="A212" t="str">
            <v>W_96</v>
          </cell>
          <cell r="B212" t="str">
            <v>Term Deposit</v>
          </cell>
          <cell r="C212" t="str">
            <v>Depozyty terminowe</v>
          </cell>
        </row>
        <row r="213">
          <cell r="A213" t="str">
            <v>W_97</v>
          </cell>
          <cell r="B213" t="str">
            <v>FX Deposit</v>
          </cell>
          <cell r="C213" t="str">
            <v>Depozyty dewizowe</v>
          </cell>
        </row>
        <row r="214">
          <cell r="A214" t="str">
            <v>W_98</v>
          </cell>
          <cell r="B214" t="str">
            <v>Savings acc.</v>
          </cell>
          <cell r="C214" t="str">
            <v>Konta oszczędnościowe</v>
          </cell>
        </row>
        <row r="215">
          <cell r="A215" t="str">
            <v>W_99</v>
          </cell>
          <cell r="B215" t="str">
            <v>Total Loans</v>
          </cell>
          <cell r="C215" t="str">
            <v>Razem depozyty</v>
          </cell>
        </row>
        <row r="216">
          <cell r="A216" t="str">
            <v>W_100</v>
          </cell>
          <cell r="B216" t="str">
            <v>Personal Loans</v>
          </cell>
          <cell r="C216" t="str">
            <v>Kredyty dla ludności</v>
          </cell>
        </row>
        <row r="217">
          <cell r="A217" t="str">
            <v>W_101</v>
          </cell>
          <cell r="B217" t="str">
            <v>Mortgage loans</v>
          </cell>
          <cell r="C217" t="str">
            <v>Kredyty hipoteczne</v>
          </cell>
        </row>
        <row r="218">
          <cell r="A218" t="str">
            <v>W_102</v>
          </cell>
          <cell r="B218" t="str">
            <v>Card loans</v>
          </cell>
          <cell r="C218" t="str">
            <v>Kredyty Kartowe</v>
          </cell>
        </row>
        <row r="219">
          <cell r="A219" t="str">
            <v>W_103</v>
          </cell>
          <cell r="B219" t="str">
            <v>Business Loans</v>
          </cell>
          <cell r="C219" t="str">
            <v>Kredyty dla przedsiębiorstw</v>
          </cell>
        </row>
        <row r="220">
          <cell r="A220" t="str">
            <v>W_104</v>
          </cell>
          <cell r="B220" t="str">
            <v>Loan fees amortisation</v>
          </cell>
          <cell r="C220" t="str">
            <v>Wpływ ESP</v>
          </cell>
        </row>
        <row r="221">
          <cell r="A221" t="str">
            <v>W_105</v>
          </cell>
        </row>
        <row r="222">
          <cell r="A222" t="str">
            <v>W_106</v>
          </cell>
          <cell r="B222" t="str">
            <v>NII on impaired loans</v>
          </cell>
          <cell r="C222" t="str">
            <v>Kredyty niepracujace</v>
          </cell>
        </row>
        <row r="223">
          <cell r="A223" t="str">
            <v>W_107</v>
          </cell>
          <cell r="B223" t="str">
            <v>Business  NIRILL (BS Hedge)</v>
          </cell>
          <cell r="C223" t="str">
            <v>Business NIRILL</v>
          </cell>
        </row>
        <row r="224">
          <cell r="A224" t="str">
            <v>W_108</v>
          </cell>
          <cell r="B224" t="str">
            <v>Cash, obligatory reserve, NBP bonds</v>
          </cell>
          <cell r="C224" t="str">
            <v>Gotówka, rezerwa obow., obligacje NBP</v>
          </cell>
        </row>
        <row r="225">
          <cell r="A225" t="str">
            <v>W_109</v>
          </cell>
          <cell r="B225" t="str">
            <v>Fixed assets</v>
          </cell>
          <cell r="C225" t="str">
            <v>Koszty finansowania środków trwałych</v>
          </cell>
        </row>
        <row r="226">
          <cell r="A226" t="str">
            <v>W_110</v>
          </cell>
          <cell r="B226" t="str">
            <v>NII on provisions</v>
          </cell>
          <cell r="C226" t="str">
            <v>Pozostałe</v>
          </cell>
        </row>
        <row r="227">
          <cell r="A227" t="str">
            <v>W_111</v>
          </cell>
        </row>
        <row r="228">
          <cell r="B228" t="str">
            <v xml:space="preserve">Other Income </v>
          </cell>
          <cell r="C228" t="str">
            <v>Pozostałe Dochody</v>
          </cell>
        </row>
        <row r="229">
          <cell r="A229" t="str">
            <v>W_113</v>
          </cell>
          <cell r="B229" t="str">
            <v>Account &amp; Money Transaction Fees</v>
          </cell>
          <cell r="C229" t="str">
            <v xml:space="preserve">Obsługa rachunków i obrót pieniężny </v>
          </cell>
        </row>
        <row r="230">
          <cell r="A230" t="str">
            <v>W_114</v>
          </cell>
          <cell r="B230" t="str">
            <v>Loan Fees (Personal+SME)</v>
          </cell>
          <cell r="C230" t="str">
            <v>Prowizje kredytowe</v>
          </cell>
        </row>
        <row r="231">
          <cell r="A231" t="str">
            <v>W_115</v>
          </cell>
          <cell r="B231" t="str">
            <v>Credit Card Fees</v>
          </cell>
          <cell r="C231" t="str">
            <v>Prowizje z Kart Kredytowych</v>
          </cell>
        </row>
        <row r="232">
          <cell r="A232" t="str">
            <v>W_116</v>
          </cell>
          <cell r="B232" t="str">
            <v>Guarantees and B/E Guarantees</v>
          </cell>
          <cell r="C232" t="str">
            <v>Gwarancje i Poręczenia Wekslowe</v>
          </cell>
        </row>
        <row r="233">
          <cell r="A233" t="str">
            <v>W_117</v>
          </cell>
          <cell r="B233" t="str">
            <v>ARKA - fees for Branches</v>
          </cell>
          <cell r="C233" t="str">
            <v>ARKA - opłata dla Oddziałów</v>
          </cell>
        </row>
        <row r="234">
          <cell r="A234" t="str">
            <v>W_118</v>
          </cell>
          <cell r="B234" t="str">
            <v>Other Fees of Branches</v>
          </cell>
          <cell r="C234" t="str">
            <v>Pozostałe Prowizje Oddziałów</v>
          </cell>
        </row>
        <row r="235">
          <cell r="A235" t="str">
            <v>W_119</v>
          </cell>
          <cell r="B235" t="str">
            <v>Agency services for DM BZWBK</v>
          </cell>
          <cell r="C235" t="str">
            <v>Usługi agencyjne na rzecz DM BZWBK</v>
          </cell>
        </row>
        <row r="236">
          <cell r="A236" t="str">
            <v>W_120</v>
          </cell>
          <cell r="B236" t="str">
            <v>Commission Expense</v>
          </cell>
          <cell r="C236" t="str">
            <v>Koszty Prowizji</v>
          </cell>
        </row>
        <row r="237">
          <cell r="A237" t="str">
            <v>W_121</v>
          </cell>
          <cell r="B237" t="str">
            <v>IAS Impact</v>
          </cell>
          <cell r="C237" t="str">
            <v>Korekta z tyt. MSR</v>
          </cell>
        </row>
        <row r="238">
          <cell r="A238" t="str">
            <v>W_122</v>
          </cell>
          <cell r="B238" t="str">
            <v>FX Income</v>
          </cell>
          <cell r="C238" t="str">
            <v xml:space="preserve">Wynik z Pozycji Wymiany </v>
          </cell>
        </row>
        <row r="239">
          <cell r="A239" t="str">
            <v>W_123</v>
          </cell>
        </row>
        <row r="240">
          <cell r="A240" t="str">
            <v>W_124</v>
          </cell>
        </row>
        <row r="241">
          <cell r="A241" t="str">
            <v>W_125</v>
          </cell>
        </row>
        <row r="242">
          <cell r="A242" t="str">
            <v>W_126</v>
          </cell>
          <cell r="B242" t="str">
            <v xml:space="preserve">THIS INFORMATION SHOULD BE USED ONLY FOR INTERNAL PURPOSES. </v>
          </cell>
          <cell r="C242" t="str">
            <v xml:space="preserve">TA INFORMACJA PRZEZNACZONA JEST TYLKO DLA CELÓW WEWNĘTRZNYCH. </v>
          </cell>
        </row>
        <row r="243">
          <cell r="A243" t="str">
            <v>W_127</v>
          </cell>
          <cell r="B243" t="str">
            <v xml:space="preserve">BZWBK GROUP </v>
          </cell>
          <cell r="C243" t="str">
            <v>GRUPA BZWBK</v>
          </cell>
        </row>
        <row r="244">
          <cell r="A244" t="str">
            <v>W_128</v>
          </cell>
          <cell r="B244" t="str">
            <v xml:space="preserve">Segments' Profitability </v>
          </cell>
          <cell r="C244" t="str">
            <v>Rentowność Segmnetów</v>
          </cell>
        </row>
        <row r="245">
          <cell r="A245" t="str">
            <v>W_129</v>
          </cell>
          <cell r="B245" t="str">
            <v>Consolidated by:</v>
          </cell>
          <cell r="C245" t="str">
            <v>Skonsolidowane przez:</v>
          </cell>
        </row>
        <row r="246">
          <cell r="A246" t="str">
            <v>W_130</v>
          </cell>
          <cell r="B246" t="str">
            <v>Management Accounting Area</v>
          </cell>
          <cell r="C246" t="str">
            <v>Obszar Rachunkowości Zarządczej</v>
          </cell>
        </row>
        <row r="247">
          <cell r="A247" t="str">
            <v>W_131</v>
          </cell>
        </row>
        <row r="248">
          <cell r="A248" t="str">
            <v>W_132</v>
          </cell>
        </row>
        <row r="249">
          <cell r="A249" t="str">
            <v>W_133</v>
          </cell>
          <cell r="B249" t="str">
            <v xml:space="preserve">CONTENT </v>
          </cell>
          <cell r="C249" t="str">
            <v>SPIS TREŚCI</v>
          </cell>
        </row>
        <row r="250">
          <cell r="A250" t="str">
            <v>W_134</v>
          </cell>
          <cell r="B250" t="str">
            <v>Page</v>
          </cell>
          <cell r="C250" t="str">
            <v>Strona</v>
          </cell>
        </row>
        <row r="251">
          <cell r="A251" t="str">
            <v>W_135</v>
          </cell>
          <cell r="B251" t="str">
            <v>Essential Issues</v>
          </cell>
          <cell r="C251" t="str">
            <v>Ważne Kwestie</v>
          </cell>
        </row>
        <row r="252">
          <cell r="A252" t="str">
            <v>W_136</v>
          </cell>
          <cell r="B252" t="str">
            <v>BZWBK Group Business Units Profitability - monthly</v>
          </cell>
          <cell r="C252" t="str">
            <v>BZWBK Group Rentowność Jednostek Biznesowych - miesięcznie</v>
          </cell>
        </row>
        <row r="253">
          <cell r="A253" t="str">
            <v>W_137</v>
          </cell>
          <cell r="B253" t="str">
            <v>BZWBK Group Business Units Profitability - YTD</v>
          </cell>
          <cell r="C253" t="str">
            <v>BZWBK Group Rentowność Jednostek Biznesowych - narastająco</v>
          </cell>
        </row>
        <row r="254">
          <cell r="A254" t="str">
            <v>W_138</v>
          </cell>
          <cell r="B254" t="str">
            <v>Customer Relationship and Sales - monthly</v>
          </cell>
          <cell r="C254" t="str">
            <v>Relacje z Klientami i Sprzedaż - miesięcznie</v>
          </cell>
        </row>
        <row r="255">
          <cell r="A255" t="str">
            <v>W_139</v>
          </cell>
          <cell r="B255" t="str">
            <v>Customer Relationship and Sales - YTD</v>
          </cell>
          <cell r="C255" t="str">
            <v>Relacje z Klientami i Sprzedaż - narastająco</v>
          </cell>
        </row>
        <row r="256">
          <cell r="A256" t="str">
            <v>W_140</v>
          </cell>
          <cell r="B256" t="str">
            <v>Retail Banking</v>
          </cell>
          <cell r="C256" t="str">
            <v>Bankowość Oddziałowa</v>
          </cell>
        </row>
        <row r="257">
          <cell r="A257" t="str">
            <v>W_141</v>
          </cell>
          <cell r="B257" t="str">
            <v xml:space="preserve">Corporate Banking </v>
          </cell>
          <cell r="C257" t="str">
            <v>Bankowość Korporacyjna</v>
          </cell>
        </row>
        <row r="258">
          <cell r="A258" t="str">
            <v>W_142</v>
          </cell>
          <cell r="B258" t="str">
            <v>Investment Banking - monthly</v>
          </cell>
          <cell r="C258" t="str">
            <v>Bankowość Inwestycyjna - miesięcznie</v>
          </cell>
        </row>
        <row r="259">
          <cell r="A259" t="str">
            <v>W_143</v>
          </cell>
          <cell r="B259" t="str">
            <v>Investment Banking - YTD</v>
          </cell>
          <cell r="C259" t="str">
            <v>Bankowość Inwestycyjna - narastająco</v>
          </cell>
        </row>
        <row r="260">
          <cell r="A260" t="str">
            <v>W_144</v>
          </cell>
          <cell r="B260" t="str">
            <v xml:space="preserve">Investment Banking Core </v>
          </cell>
          <cell r="C260" t="str">
            <v>Departament Rynków Kapitałowych</v>
          </cell>
        </row>
        <row r="261">
          <cell r="A261" t="str">
            <v>W_145</v>
          </cell>
          <cell r="B261" t="str">
            <v>Units supervised by Board Member - monthly</v>
          </cell>
          <cell r="C261" t="str">
            <v>Jednostka zarz. przez Członka Zarządu  - miesięcznie</v>
          </cell>
        </row>
        <row r="262">
          <cell r="A262" t="str">
            <v>W_146</v>
          </cell>
          <cell r="B262" t="str">
            <v>Units supervised by Board Member - YTD</v>
          </cell>
          <cell r="C262" t="str">
            <v>Jednostka zarz. przez Członka Zarządu  - narastająco</v>
          </cell>
        </row>
        <row r="263">
          <cell r="A263" t="str">
            <v>W_147</v>
          </cell>
          <cell r="B263" t="str">
            <v>Bancassurance</v>
          </cell>
          <cell r="C263" t="str">
            <v>Bancassurance</v>
          </cell>
        </row>
        <row r="264">
          <cell r="A264" t="str">
            <v>W_148</v>
          </cell>
          <cell r="B264" t="str">
            <v xml:space="preserve">Direct Banking </v>
          </cell>
          <cell r="C264" t="str">
            <v xml:space="preserve">Direct Banking </v>
          </cell>
        </row>
        <row r="265">
          <cell r="A265" t="str">
            <v>W_149</v>
          </cell>
          <cell r="B265" t="str">
            <v>Treasury</v>
          </cell>
          <cell r="C265" t="str">
            <v xml:space="preserve">Skarb </v>
          </cell>
        </row>
        <row r="266">
          <cell r="A266" t="str">
            <v>W_150</v>
          </cell>
          <cell r="B266" t="str">
            <v>Support Units - monthly</v>
          </cell>
          <cell r="C266" t="str">
            <v>Jednostki wsparcia - miesięcznie</v>
          </cell>
        </row>
        <row r="267">
          <cell r="A267" t="str">
            <v>W_151</v>
          </cell>
          <cell r="B267" t="str">
            <v>Support Units - YTD</v>
          </cell>
          <cell r="C267" t="str">
            <v>Jednostki wsparcia - narastająco</v>
          </cell>
        </row>
        <row r="268">
          <cell r="A268" t="str">
            <v>W_152</v>
          </cell>
          <cell r="B268" t="str">
            <v>MiniBank</v>
          </cell>
          <cell r="C268" t="str">
            <v>MiniBank</v>
          </cell>
        </row>
        <row r="269">
          <cell r="A269" t="str">
            <v>W_153</v>
          </cell>
          <cell r="B269" t="str">
            <v>Financing changes</v>
          </cell>
          <cell r="C269" t="str">
            <v>Financing changes</v>
          </cell>
        </row>
        <row r="270">
          <cell r="A270" t="str">
            <v>W_154</v>
          </cell>
          <cell r="B270" t="str">
            <v>Credit cards insurance</v>
          </cell>
          <cell r="C270" t="str">
            <v>Ubezpieczenia kart kredytowych</v>
          </cell>
        </row>
        <row r="271">
          <cell r="A271" t="str">
            <v>W_155</v>
          </cell>
          <cell r="B271" t="str">
            <v>Debit cards insurance</v>
          </cell>
          <cell r="C271" t="str">
            <v>Ubezpieczenia kart debetowych</v>
          </cell>
        </row>
        <row r="272">
          <cell r="A272" t="str">
            <v>W_156</v>
          </cell>
          <cell r="B272" t="str">
            <v>Home insurance</v>
          </cell>
          <cell r="C272" t="str">
            <v>Ubezpieczenia mieszkaniowe</v>
          </cell>
        </row>
        <row r="273">
          <cell r="A273" t="str">
            <v>W_157</v>
          </cell>
          <cell r="B273" t="str">
            <v>Life insurance - mortgages</v>
          </cell>
          <cell r="C273" t="str">
            <v>Ubezpieczenia na życie - hipoteka</v>
          </cell>
        </row>
        <row r="274">
          <cell r="A274" t="str">
            <v>W_158</v>
          </cell>
          <cell r="B274" t="str">
            <v>Payment Protection Plan - mortgage</v>
          </cell>
          <cell r="C274" t="str">
            <v>Ubezpieczenia PPP - hipoteka</v>
          </cell>
        </row>
        <row r="275">
          <cell r="A275" t="str">
            <v>W_159</v>
          </cell>
          <cell r="B275" t="str">
            <v>Payment Protection Plan - cash loan</v>
          </cell>
          <cell r="C275" t="str">
            <v>Ubezpieczenia PPP - kredyt gotówkowy</v>
          </cell>
        </row>
        <row r="276">
          <cell r="A276" t="str">
            <v>W_160</v>
          </cell>
          <cell r="B276" t="str">
            <v>Pension Funds</v>
          </cell>
          <cell r="C276" t="str">
            <v>Fundusze emerytalne</v>
          </cell>
        </row>
        <row r="277">
          <cell r="A277" t="str">
            <v>W_161</v>
          </cell>
          <cell r="B277" t="str">
            <v>Structured bonds/Unit-linked insurance</v>
          </cell>
          <cell r="C277" t="str">
            <v>Produkty strkturyzowane/Unit-linked insurance</v>
          </cell>
        </row>
        <row r="278">
          <cell r="A278" t="str">
            <v>W_162</v>
          </cell>
          <cell r="B278" t="str">
            <v>Other (travel, direct, motor, bill pr.)</v>
          </cell>
          <cell r="C278" t="str">
            <v>Pozostałe (podróżne, direct, samochodowe, bill pr.)</v>
          </cell>
        </row>
        <row r="279">
          <cell r="A279" t="str">
            <v>W_163</v>
          </cell>
          <cell r="B279" t="str">
            <v>Profit share</v>
          </cell>
          <cell r="C279" t="str">
            <v>Udział w zyskach</v>
          </cell>
        </row>
        <row r="280">
          <cell r="A280" t="str">
            <v>W_164</v>
          </cell>
          <cell r="B280" t="str">
            <v>PPP insurance</v>
          </cell>
          <cell r="C280" t="str">
            <v>Ubezpieczenia PPP</v>
          </cell>
        </row>
        <row r="281">
          <cell r="A281" t="str">
            <v>W_165</v>
          </cell>
          <cell r="B281" t="str">
            <v>Investment Policy</v>
          </cell>
          <cell r="C281" t="str">
            <v>Polisa inwestycyjna</v>
          </cell>
        </row>
        <row r="282">
          <cell r="A282" t="str">
            <v>W_166</v>
          </cell>
          <cell r="B282" t="str">
            <v>Other products</v>
          </cell>
          <cell r="C282" t="str">
            <v>Pozostałe produkty</v>
          </cell>
        </row>
        <row r="283">
          <cell r="A283" t="str">
            <v>W_167</v>
          </cell>
          <cell r="B283" t="str">
            <v>Credit Cards Insurance Cost</v>
          </cell>
          <cell r="C283" t="str">
            <v>Koszt ubezpieczenia kart kredytowych</v>
          </cell>
        </row>
        <row r="284">
          <cell r="A284" t="str">
            <v>W_168</v>
          </cell>
          <cell r="B284" t="str">
            <v xml:space="preserve"> - Direct Banking shares its income with Minibank</v>
          </cell>
          <cell r="C284" t="str">
            <v>- Direct Banking dzieli się swoimi dochodami z Minibankiem</v>
          </cell>
        </row>
        <row r="285">
          <cell r="A285" t="str">
            <v>W_169</v>
          </cell>
          <cell r="B285" t="str">
            <v>IIncome from transactions concluded in Minibank branches - Western Union</v>
          </cell>
          <cell r="C285" t="str">
            <v>Dochód z transakcji dokonanych w palcówkach Minibanku - Western Union</v>
          </cell>
        </row>
        <row r="286">
          <cell r="A286" t="str">
            <v>W_170</v>
          </cell>
          <cell r="B286" t="str">
            <v>Cash withdrawal by third party debit cards in Minibank branches</v>
          </cell>
          <cell r="C286" t="str">
            <v>Wypłaty kartami obcymi w placówkach Minibank</v>
          </cell>
        </row>
        <row r="287">
          <cell r="A287" t="str">
            <v>W_171</v>
          </cell>
          <cell r="B287" t="str">
            <v>Leasing NII</v>
          </cell>
          <cell r="C287" t="str">
            <v>Leasing NII</v>
          </cell>
        </row>
        <row r="288">
          <cell r="A288" t="str">
            <v>W_172</v>
          </cell>
          <cell r="B288" t="str">
            <v>Leasing Fees</v>
          </cell>
          <cell r="C288" t="str">
            <v>Leasing Fees</v>
          </cell>
        </row>
        <row r="289">
          <cell r="A289" t="str">
            <v>W_173</v>
          </cell>
          <cell r="B289" t="str">
            <v xml:space="preserve"> - Income allocations - MBO/LBO loans</v>
          </cell>
          <cell r="C289" t="str">
            <v>- Alokacje dochodów - kredyty MBO/LBO</v>
          </cell>
        </row>
        <row r="290">
          <cell r="A290" t="str">
            <v>W_174</v>
          </cell>
          <cell r="B290" t="str">
            <v>from Corporate Banking to CMA</v>
          </cell>
          <cell r="C290" t="str">
            <v>Bankowości Korporacyjnej do Obszaru Rynków Kapitałowych</v>
          </cell>
        </row>
        <row r="291">
          <cell r="A291" t="str">
            <v>W_175</v>
          </cell>
          <cell r="B291" t="str">
            <v>from Retail to CMA</v>
          </cell>
          <cell r="C291" t="str">
            <v>Bankowości Oddziałowej do Obszaru Rynków Kapitałowych</v>
          </cell>
        </row>
        <row r="292">
          <cell r="A292" t="str">
            <v>W_176</v>
          </cell>
          <cell r="B292" t="str">
            <v xml:space="preserve"> - Retail Banking shares it's income with Minibank</v>
          </cell>
          <cell r="C292" t="str">
            <v>- Bankowość Oddziałowa dzieli się dochodami z Minibankiem</v>
          </cell>
        </row>
        <row r="293">
          <cell r="A293" t="str">
            <v>W_177</v>
          </cell>
          <cell r="B293" t="str">
            <v xml:space="preserve"> - Cost allocation from Retail to MiniBank</v>
          </cell>
          <cell r="C293" t="str">
            <v>- Alokacja kosztów z Bankowości Oddziałowej do MiniBanku</v>
          </cell>
        </row>
        <row r="294">
          <cell r="A294" t="str">
            <v>W_178</v>
          </cell>
          <cell r="B294" t="str">
            <v>Sales fee from certificates</v>
          </cell>
          <cell r="C294" t="str">
            <v>Prowizja za sprzedaż certyfikatów</v>
          </cell>
        </row>
        <row r="295">
          <cell r="A295" t="str">
            <v>W_179</v>
          </cell>
          <cell r="B295" t="str">
            <v>Margin on the issue of BZ WBK bonds</v>
          </cell>
          <cell r="C295" t="str">
            <v>Marża z emisji obligacji BZ WBK S.A.</v>
          </cell>
        </row>
        <row r="296">
          <cell r="A296" t="str">
            <v>W_180</v>
          </cell>
          <cell r="B296" t="str">
            <v>Income from mandated investment</v>
          </cell>
          <cell r="C296" t="str">
            <v>Inwestycje na zlecenie, w tym:</v>
          </cell>
        </row>
        <row r="297">
          <cell r="A297" t="str">
            <v>W_181</v>
          </cell>
          <cell r="B297" t="str">
            <v>Income from mandated investment transactions</v>
          </cell>
          <cell r="C297" t="str">
            <v>Zrealizowany dochód z inwestycji na zlecenie</v>
          </cell>
        </row>
        <row r="298">
          <cell r="A298" t="str">
            <v>W_182</v>
          </cell>
          <cell r="B298" t="str">
            <v>Revaluation of mandated investment transactions</v>
          </cell>
          <cell r="C298" t="str">
            <v>Aktualizacja wyceny inwestycji na zlecenie</v>
          </cell>
        </row>
        <row r="299">
          <cell r="A299" t="str">
            <v>W_183</v>
          </cell>
          <cell r="B299" t="str">
            <v>Debt securities taken up under underwriting</v>
          </cell>
          <cell r="C299" t="str">
            <v>Dochód odsetkowy z tytułu posiadania papierów dłużnych</v>
          </cell>
        </row>
        <row r="300">
          <cell r="A300" t="str">
            <v>W_184</v>
          </cell>
          <cell r="B300" t="str">
            <v>Advisory services and arrange issue including:</v>
          </cell>
          <cell r="C300" t="str">
            <v>Usługi doradcze i organizowanie emisji, w tym:</v>
          </cell>
        </row>
        <row r="301">
          <cell r="A301" t="str">
            <v>W_185</v>
          </cell>
          <cell r="B301" t="str">
            <v>Public offering of shares and advisory</v>
          </cell>
          <cell r="C301" t="str">
            <v>Oferty publiczne akcji i doradztwo</v>
          </cell>
        </row>
        <row r="302">
          <cell r="A302" t="str">
            <v>W_186</v>
          </cell>
          <cell r="B302" t="str">
            <v>Debt securities (documentation, advisory, underwriting)</v>
          </cell>
          <cell r="C302" t="str">
            <v>Papiery dłużne (dokumentacja, doradztwo, gwarancja)</v>
          </cell>
        </row>
        <row r="303">
          <cell r="A303" t="str">
            <v>W_187</v>
          </cell>
          <cell r="B303" t="str">
            <v>Dividends from other companies</v>
          </cell>
          <cell r="C303" t="str">
            <v>Dywidendy od pozostałych spółek</v>
          </cell>
        </row>
        <row r="304">
          <cell r="A304" t="str">
            <v>W_188</v>
          </cell>
          <cell r="B304" t="str">
            <v>MBO, LBO loans:</v>
          </cell>
          <cell r="C304" t="str">
            <v>z tytułu kredytów MBO, LBO:</v>
          </cell>
        </row>
        <row r="305">
          <cell r="A305" t="str">
            <v>W_189</v>
          </cell>
          <cell r="B305" t="str">
            <v>from Corporate Banking</v>
          </cell>
          <cell r="C305" t="str">
            <v>z Corporate Banking</v>
          </cell>
        </row>
        <row r="306">
          <cell r="A306" t="str">
            <v>W_190</v>
          </cell>
          <cell r="B306" t="str">
            <v>from CRS</v>
          </cell>
          <cell r="C306" t="str">
            <v>z CRS</v>
          </cell>
        </row>
        <row r="307">
          <cell r="A307" t="str">
            <v>W_191</v>
          </cell>
          <cell r="B307" t="str">
            <v>Current accounts</v>
          </cell>
          <cell r="C307" t="str">
            <v>Odsetki od środków na rachunkach bieżących</v>
          </cell>
        </row>
        <row r="308">
          <cell r="A308" t="str">
            <v>W_192</v>
          </cell>
          <cell r="B308" t="str">
            <v>Cash loans</v>
          </cell>
          <cell r="C308" t="str">
            <v>Kredyty gotówkowe - dochód odsetkowy netto</v>
          </cell>
        </row>
        <row r="309">
          <cell r="A309" t="str">
            <v>W_193</v>
          </cell>
          <cell r="B309" t="str">
            <v>Fixed assets</v>
          </cell>
          <cell r="C309" t="str">
            <v>Koszty finansowania środków trwałych</v>
          </cell>
        </row>
        <row r="310">
          <cell r="A310" t="str">
            <v>W_194</v>
          </cell>
          <cell r="B310" t="str">
            <v>Personal Loans Fees</v>
          </cell>
          <cell r="C310" t="str">
            <v>Prowizje od kredytów - dla ludności</v>
          </cell>
        </row>
        <row r="311">
          <cell r="A311" t="str">
            <v>W_195</v>
          </cell>
          <cell r="B311" t="str">
            <v>Minibank (excluding cash loan)</v>
          </cell>
          <cell r="C311" t="str">
            <v>Minibank (bez kredytów gotówkowych)</v>
          </cell>
        </row>
        <row r="312">
          <cell r="A312" t="str">
            <v>W_196</v>
          </cell>
          <cell r="B312" t="str">
            <v>Other Operating Income</v>
          </cell>
          <cell r="C312" t="str">
            <v>Pozostała Działalność Operacyjna</v>
          </cell>
        </row>
        <row r="313">
          <cell r="A313" t="str">
            <v>W_197</v>
          </cell>
        </row>
        <row r="314">
          <cell r="A314" t="str">
            <v>W_198</v>
          </cell>
          <cell r="B314" t="str">
            <v xml:space="preserve"> - Bancassurance shares it's income with Direct Banking</v>
          </cell>
          <cell r="C314" t="str">
            <v xml:space="preserve"> - Bancassurance dzieli się dochodami z Direct Bankingiem</v>
          </cell>
        </row>
        <row r="315">
          <cell r="A315" t="str">
            <v>W_199</v>
          </cell>
          <cell r="B315" t="str">
            <v xml:space="preserve"> - Bancassurance shares it's income with Minibank</v>
          </cell>
          <cell r="C315" t="str">
            <v xml:space="preserve"> - Bancassurance dzieli się dochodami z Minibankiem</v>
          </cell>
        </row>
        <row r="316">
          <cell r="A316" t="str">
            <v>W_200</v>
          </cell>
          <cell r="B316" t="str">
            <v xml:space="preserve"> - Retail Banking shares it's income with Minibank for selling Credit Cards &amp; Mortgages </v>
          </cell>
          <cell r="C316" t="str">
            <v xml:space="preserve"> - Retail Banking dzieli się dochodami ze sprzedaży kart kredytowych i kredytów hipotecznych z Minibankiem </v>
          </cell>
        </row>
        <row r="317">
          <cell r="A317" t="str">
            <v>W_201</v>
          </cell>
          <cell r="B317" t="str">
            <v>- Cost allocation from Investment Banking to Direct Banking (Loyalty Partner)</v>
          </cell>
          <cell r="C317" t="str">
            <v>- Alokacja kosztów z Investment Banking do Direct Banking (Loyalty Partner)</v>
          </cell>
        </row>
        <row r="318">
          <cell r="A318" t="str">
            <v>W_202</v>
          </cell>
          <cell r="B318" t="str">
            <v>Loyalty Partner</v>
          </cell>
          <cell r="C318" t="str">
            <v>Loyalty Partner</v>
          </cell>
        </row>
        <row r="319">
          <cell r="A319" t="str">
            <v>W_203</v>
          </cell>
          <cell r="B319" t="str">
            <v>Sales and revaluation of shares and bonds</v>
          </cell>
          <cell r="C319" t="str">
            <v xml:space="preserve">Sprzedaż i wycena akcji i udziałów </v>
          </cell>
        </row>
        <row r="320">
          <cell r="A320" t="str">
            <v>W_204</v>
          </cell>
          <cell r="B320" t="str">
            <v xml:space="preserve"> - Corporate Banking shares it's income with Private Banking for winning clients </v>
          </cell>
          <cell r="C320" t="str">
            <v>Corporate Banking dzieli się dochodami z Private Banking za pozyskanie klientów</v>
          </cell>
        </row>
      </sheetData>
      <sheetData sheetId="1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ap Portfolio"/>
      <sheetName val="Swap Calculator"/>
      <sheetName val="Swap Analysis"/>
      <sheetName val="Fixed Cash Flows"/>
      <sheetName val="Floating Cash Flows"/>
      <sheetName val="Zero Curve"/>
      <sheetName val="Stawki z Opics"/>
      <sheetName val="Holidays"/>
      <sheetName val="VB Code"/>
      <sheetName val="FC switches"/>
      <sheetName val="Settings"/>
    </sheetNames>
    <sheetDataSet>
      <sheetData sheetId="0" refreshError="1"/>
      <sheetData sheetId="1" refreshError="1"/>
      <sheetData sheetId="2" refreshError="1"/>
      <sheetData sheetId="3" refreshError="1"/>
      <sheetData sheetId="4" refreshError="1"/>
      <sheetData sheetId="5" refreshError="1">
        <row r="113">
          <cell r="A113">
            <v>38044</v>
          </cell>
        </row>
        <row r="114">
          <cell r="A114">
            <v>38047</v>
          </cell>
        </row>
        <row r="115">
          <cell r="A115">
            <v>38048</v>
          </cell>
        </row>
        <row r="116">
          <cell r="A116">
            <v>38055</v>
          </cell>
        </row>
        <row r="117">
          <cell r="A117">
            <v>38079</v>
          </cell>
        </row>
        <row r="118">
          <cell r="A118">
            <v>38140</v>
          </cell>
        </row>
        <row r="119">
          <cell r="A119">
            <v>38232</v>
          </cell>
        </row>
        <row r="120">
          <cell r="A120">
            <v>38323</v>
          </cell>
        </row>
        <row r="121">
          <cell r="A121">
            <v>38413</v>
          </cell>
        </row>
        <row r="122">
          <cell r="A122">
            <v>38778</v>
          </cell>
        </row>
        <row r="123">
          <cell r="A123">
            <v>39143</v>
          </cell>
        </row>
        <row r="124">
          <cell r="A124">
            <v>39510</v>
          </cell>
        </row>
        <row r="125">
          <cell r="A125">
            <v>39874</v>
          </cell>
        </row>
        <row r="126">
          <cell r="A126">
            <v>40239</v>
          </cell>
        </row>
        <row r="127">
          <cell r="A127">
            <v>40604</v>
          </cell>
        </row>
        <row r="128">
          <cell r="A128">
            <v>40970</v>
          </cell>
        </row>
        <row r="129">
          <cell r="A129">
            <v>41337</v>
          </cell>
        </row>
        <row r="130">
          <cell r="A130">
            <v>41701</v>
          </cell>
        </row>
        <row r="131">
          <cell r="A131" t="e">
            <v>#N/A</v>
          </cell>
        </row>
        <row r="132">
          <cell r="A132" t="e">
            <v>#N/A</v>
          </cell>
        </row>
        <row r="133">
          <cell r="A133" t="e">
            <v>#N/A</v>
          </cell>
        </row>
        <row r="134">
          <cell r="A134" t="e">
            <v>#N/A</v>
          </cell>
        </row>
        <row r="135">
          <cell r="A135" t="e">
            <v>#N/A</v>
          </cell>
        </row>
        <row r="136">
          <cell r="A136" t="e">
            <v>#N/A</v>
          </cell>
        </row>
        <row r="137">
          <cell r="A137" t="e">
            <v>#N/A</v>
          </cell>
        </row>
        <row r="138">
          <cell r="A138" t="e">
            <v>#N/A</v>
          </cell>
        </row>
        <row r="139">
          <cell r="A139" t="e">
            <v>#N/A</v>
          </cell>
        </row>
        <row r="140">
          <cell r="A140" t="e">
            <v>#N/A</v>
          </cell>
        </row>
        <row r="141">
          <cell r="A141" t="e">
            <v>#N/A</v>
          </cell>
        </row>
        <row r="142">
          <cell r="A142" t="e">
            <v>#N/A</v>
          </cell>
        </row>
        <row r="143">
          <cell r="A143" t="e">
            <v>#N/A</v>
          </cell>
        </row>
        <row r="144">
          <cell r="A144" t="e">
            <v>#N/A</v>
          </cell>
        </row>
        <row r="145">
          <cell r="A145" t="e">
            <v>#N/A</v>
          </cell>
        </row>
        <row r="146">
          <cell r="A146" t="e">
            <v>#N/A</v>
          </cell>
        </row>
        <row r="147">
          <cell r="A147" t="e">
            <v>#N/A</v>
          </cell>
        </row>
        <row r="148">
          <cell r="A148" t="e">
            <v>#N/A</v>
          </cell>
        </row>
        <row r="149">
          <cell r="A149" t="e">
            <v>#N/A</v>
          </cell>
        </row>
        <row r="150">
          <cell r="A150" t="e">
            <v>#N/A</v>
          </cell>
        </row>
        <row r="151">
          <cell r="A151" t="e">
            <v>#N/A</v>
          </cell>
        </row>
        <row r="152">
          <cell r="A152" t="e">
            <v>#N/A</v>
          </cell>
        </row>
        <row r="153">
          <cell r="A153" t="e">
            <v>#N/A</v>
          </cell>
        </row>
        <row r="154">
          <cell r="A154" t="e">
            <v>#N/A</v>
          </cell>
        </row>
        <row r="155">
          <cell r="A155" t="e">
            <v>#N/A</v>
          </cell>
        </row>
        <row r="156">
          <cell r="A156" t="e">
            <v>#N/A</v>
          </cell>
        </row>
        <row r="157">
          <cell r="A157" t="e">
            <v>#N/A</v>
          </cell>
        </row>
        <row r="158">
          <cell r="A158" t="e">
            <v>#N/A</v>
          </cell>
        </row>
        <row r="159">
          <cell r="A159" t="e">
            <v>#N/A</v>
          </cell>
        </row>
        <row r="160">
          <cell r="A160" t="e">
            <v>#N/A</v>
          </cell>
        </row>
        <row r="161">
          <cell r="A161" t="e">
            <v>#N/A</v>
          </cell>
        </row>
        <row r="162">
          <cell r="A162" t="e">
            <v>#N/A</v>
          </cell>
        </row>
        <row r="163">
          <cell r="A163" t="e">
            <v>#N/A</v>
          </cell>
        </row>
        <row r="164">
          <cell r="A164" t="e">
            <v>#N/A</v>
          </cell>
        </row>
        <row r="165">
          <cell r="A165" t="e">
            <v>#N/A</v>
          </cell>
        </row>
        <row r="166">
          <cell r="A166" t="e">
            <v>#N/A</v>
          </cell>
        </row>
        <row r="167">
          <cell r="A167" t="e">
            <v>#N/A</v>
          </cell>
        </row>
        <row r="168">
          <cell r="A168" t="e">
            <v>#N/A</v>
          </cell>
        </row>
        <row r="169">
          <cell r="A169" t="e">
            <v>#N/A</v>
          </cell>
        </row>
        <row r="170">
          <cell r="A170" t="e">
            <v>#N/A</v>
          </cell>
        </row>
        <row r="171">
          <cell r="A171" t="e">
            <v>#N/A</v>
          </cell>
        </row>
        <row r="172">
          <cell r="A172" t="e">
            <v>#N/A</v>
          </cell>
        </row>
        <row r="173">
          <cell r="A173" t="e">
            <v>#N/A</v>
          </cell>
        </row>
        <row r="174">
          <cell r="A174" t="e">
            <v>#N/A</v>
          </cell>
        </row>
        <row r="175">
          <cell r="A175" t="e">
            <v>#N/A</v>
          </cell>
        </row>
        <row r="176">
          <cell r="A176" t="e">
            <v>#N/A</v>
          </cell>
        </row>
        <row r="177">
          <cell r="A177" t="e">
            <v>#N/A</v>
          </cell>
        </row>
        <row r="178">
          <cell r="A178" t="e">
            <v>#N/A</v>
          </cell>
        </row>
        <row r="179">
          <cell r="A179" t="e">
            <v>#N/A</v>
          </cell>
        </row>
        <row r="180">
          <cell r="A180" t="e">
            <v>#N/A</v>
          </cell>
        </row>
        <row r="181">
          <cell r="A181" t="e">
            <v>#N/A</v>
          </cell>
        </row>
        <row r="182">
          <cell r="A182" t="e">
            <v>#N/A</v>
          </cell>
        </row>
        <row r="183">
          <cell r="A183" t="e">
            <v>#N/A</v>
          </cell>
        </row>
        <row r="184">
          <cell r="A184" t="e">
            <v>#N/A</v>
          </cell>
        </row>
        <row r="185">
          <cell r="A185" t="e">
            <v>#N/A</v>
          </cell>
        </row>
        <row r="186">
          <cell r="A186" t="e">
            <v>#N/A</v>
          </cell>
        </row>
        <row r="187">
          <cell r="A187" t="e">
            <v>#N/A</v>
          </cell>
        </row>
        <row r="188">
          <cell r="A188" t="e">
            <v>#N/A</v>
          </cell>
        </row>
        <row r="189">
          <cell r="A189" t="e">
            <v>#N/A</v>
          </cell>
        </row>
        <row r="190">
          <cell r="A190" t="e">
            <v>#N/A</v>
          </cell>
        </row>
        <row r="191">
          <cell r="A191" t="e">
            <v>#N/A</v>
          </cell>
        </row>
        <row r="192">
          <cell r="A192" t="e">
            <v>#N/A</v>
          </cell>
        </row>
        <row r="193">
          <cell r="A193" t="e">
            <v>#N/A</v>
          </cell>
        </row>
        <row r="194">
          <cell r="A194" t="e">
            <v>#N/A</v>
          </cell>
        </row>
        <row r="195">
          <cell r="A195" t="e">
            <v>#N/A</v>
          </cell>
        </row>
        <row r="196">
          <cell r="A196" t="e">
            <v>#N/A</v>
          </cell>
        </row>
        <row r="197">
          <cell r="A197" t="e">
            <v>#N/A</v>
          </cell>
        </row>
        <row r="198">
          <cell r="A198" t="e">
            <v>#N/A</v>
          </cell>
        </row>
        <row r="199">
          <cell r="A199" t="e">
            <v>#N/A</v>
          </cell>
        </row>
        <row r="200">
          <cell r="A200" t="e">
            <v>#N/A</v>
          </cell>
        </row>
      </sheetData>
      <sheetData sheetId="6" refreshError="1"/>
      <sheetData sheetId="7" refreshError="1">
        <row r="6">
          <cell r="A6">
            <v>34328</v>
          </cell>
        </row>
        <row r="7">
          <cell r="A7">
            <v>34693</v>
          </cell>
        </row>
        <row r="8">
          <cell r="A8">
            <v>35058</v>
          </cell>
        </row>
        <row r="9">
          <cell r="A9">
            <v>35424</v>
          </cell>
        </row>
        <row r="10">
          <cell r="A10">
            <v>35789</v>
          </cell>
        </row>
        <row r="11">
          <cell r="A11">
            <v>36154</v>
          </cell>
        </row>
        <row r="12">
          <cell r="A12">
            <v>36519</v>
          </cell>
        </row>
        <row r="13">
          <cell r="A13">
            <v>36885</v>
          </cell>
        </row>
        <row r="14">
          <cell r="A14">
            <v>37250</v>
          </cell>
        </row>
        <row r="15">
          <cell r="A15">
            <v>37615</v>
          </cell>
        </row>
        <row r="16">
          <cell r="A16">
            <v>37251</v>
          </cell>
        </row>
        <row r="17">
          <cell r="A17">
            <v>37616</v>
          </cell>
        </row>
        <row r="18">
          <cell r="A18">
            <v>37980</v>
          </cell>
        </row>
        <row r="19">
          <cell r="A19">
            <v>37981</v>
          </cell>
        </row>
        <row r="20">
          <cell r="A20">
            <v>36997</v>
          </cell>
        </row>
        <row r="21">
          <cell r="A21">
            <v>37012</v>
          </cell>
        </row>
        <row r="22">
          <cell r="A22">
            <v>37014</v>
          </cell>
        </row>
        <row r="23">
          <cell r="A23">
            <v>37056</v>
          </cell>
        </row>
        <row r="24">
          <cell r="A24">
            <v>37118</v>
          </cell>
        </row>
        <row r="25">
          <cell r="A25">
            <v>37196</v>
          </cell>
        </row>
        <row r="26">
          <cell r="A26">
            <v>37347</v>
          </cell>
        </row>
        <row r="27">
          <cell r="A27">
            <v>36892</v>
          </cell>
        </row>
        <row r="28">
          <cell r="A28">
            <v>37257</v>
          </cell>
        </row>
        <row r="29">
          <cell r="A29">
            <v>37377</v>
          </cell>
        </row>
        <row r="30">
          <cell r="A30">
            <v>37379</v>
          </cell>
        </row>
        <row r="31">
          <cell r="A31">
            <v>37406</v>
          </cell>
        </row>
        <row r="32">
          <cell r="A32">
            <v>37483</v>
          </cell>
        </row>
        <row r="33">
          <cell r="A33">
            <v>37206</v>
          </cell>
        </row>
        <row r="34">
          <cell r="A34">
            <v>37571</v>
          </cell>
        </row>
        <row r="35">
          <cell r="A35">
            <v>37561</v>
          </cell>
        </row>
        <row r="36">
          <cell r="A36">
            <v>37622</v>
          </cell>
        </row>
        <row r="37">
          <cell r="A37">
            <v>37742</v>
          </cell>
        </row>
        <row r="38">
          <cell r="A38">
            <v>37744</v>
          </cell>
        </row>
        <row r="39">
          <cell r="A39">
            <v>37848</v>
          </cell>
        </row>
        <row r="40">
          <cell r="A40">
            <v>37926</v>
          </cell>
        </row>
        <row r="41">
          <cell r="A41">
            <v>37936</v>
          </cell>
        </row>
        <row r="42">
          <cell r="A42">
            <v>37987</v>
          </cell>
        </row>
        <row r="43">
          <cell r="A43">
            <v>38108</v>
          </cell>
        </row>
        <row r="44">
          <cell r="A44">
            <v>38110</v>
          </cell>
        </row>
        <row r="45">
          <cell r="A45">
            <v>38214</v>
          </cell>
        </row>
        <row r="46">
          <cell r="A46">
            <v>38292</v>
          </cell>
        </row>
        <row r="47">
          <cell r="A47">
            <v>38302</v>
          </cell>
        </row>
        <row r="48">
          <cell r="A48">
            <v>38346</v>
          </cell>
        </row>
        <row r="49">
          <cell r="A49">
            <v>38347</v>
          </cell>
        </row>
        <row r="50">
          <cell r="A50">
            <v>38353</v>
          </cell>
        </row>
        <row r="51">
          <cell r="A51">
            <v>38473</v>
          </cell>
        </row>
        <row r="52">
          <cell r="A52">
            <v>38475</v>
          </cell>
        </row>
        <row r="53">
          <cell r="A53">
            <v>38579</v>
          </cell>
        </row>
        <row r="54">
          <cell r="A54">
            <v>38657</v>
          </cell>
        </row>
        <row r="55">
          <cell r="A55">
            <v>38667</v>
          </cell>
        </row>
        <row r="56">
          <cell r="A56">
            <v>38711</v>
          </cell>
        </row>
        <row r="57">
          <cell r="A57">
            <v>38712</v>
          </cell>
        </row>
      </sheetData>
      <sheetData sheetId="8" refreshError="1"/>
      <sheetData sheetId="9" refreshError="1"/>
      <sheetData sheetId="1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KALKULACJA KG"/>
      <sheetName val="Naleznosci kredytowe (3)_DB"/>
      <sheetName val="FBN008_2"/>
      <sheetName val="FBN010A_2"/>
      <sheetName val="FBN010B_3"/>
      <sheetName val="FBN010B_4"/>
      <sheetName val="FBN010C_2"/>
      <sheetName val="FBN015"/>
      <sheetName val="FBN016A"/>
      <sheetName val="FIN004A i 4B"/>
      <sheetName val="GLOBAL (1)"/>
      <sheetName val="GLOBAL (2)"/>
      <sheetName val="GLOBAL (3)"/>
      <sheetName val="GLOBAL (4)"/>
      <sheetName val="GLOBAL (5)"/>
      <sheetName val="GLOBAL (6)"/>
      <sheetName val="Arkusz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Pliku"/>
      <sheetName val="Act2010"/>
      <sheetName val="BAZA"/>
      <sheetName val="Klucze"/>
      <sheetName val="FX income ICBS"/>
      <sheetName val="SMT_List"/>
      <sheetName val="EPO"/>
      <sheetName val="Analysis"/>
      <sheetName val="Plan2010"/>
      <sheetName val="Act2009"/>
      <sheetName val="OI_2010"/>
      <sheetName val="Tab"/>
      <sheetName val="Proc_6YTD"/>
      <sheetName val="Plan_total"/>
      <sheetName val="BAZA (2)"/>
      <sheetName val="Arkusz1"/>
      <sheetName val="check"/>
      <sheetName val="Arkusz2"/>
      <sheetName val="Proc"/>
    </sheetNames>
    <sheetDataSet>
      <sheetData sheetId="0" refreshError="1"/>
      <sheetData sheetId="1" refreshError="1"/>
      <sheetData sheetId="2" refreshError="1"/>
      <sheetData sheetId="3" refreshError="1"/>
      <sheetData sheetId="4" refreshError="1"/>
      <sheetData sheetId="5" refreshError="1">
        <row r="38">
          <cell r="A38" t="str">
            <v>Bankowość Detaliczna_SBUr</v>
          </cell>
        </row>
        <row r="39">
          <cell r="A39" t="str">
            <v>Bankowość Mikro_SBUr</v>
          </cell>
        </row>
        <row r="40">
          <cell r="A40" t="str">
            <v>Bankowość Korporacyjna_SBUr</v>
          </cell>
        </row>
        <row r="41">
          <cell r="A41" t="str">
            <v>Bankowość Biznesowa_SBUr</v>
          </cell>
        </row>
        <row r="42">
          <cell r="A42" t="str">
            <v>Private Banking_SBUr</v>
          </cell>
        </row>
        <row r="43">
          <cell r="A43" t="str">
            <v>Bankowość Inwestycyjna_SBUr</v>
          </cell>
        </row>
        <row r="44">
          <cell r="A44" t="str">
            <v>External Sales_SBUr</v>
          </cell>
        </row>
        <row r="45">
          <cell r="A45" t="str">
            <v>Skarb_SBUr</v>
          </cell>
        </row>
        <row r="46">
          <cell r="A46" t="str">
            <v>BZ WBK Inwestycje_SBUr</v>
          </cell>
        </row>
        <row r="47">
          <cell r="A47" t="str">
            <v>Leasing_SBUr</v>
          </cell>
        </row>
        <row r="48">
          <cell r="A48" t="str">
            <v>BZWBK Faktor _SBUr</v>
          </cell>
        </row>
        <row r="49">
          <cell r="A49" t="str">
            <v>Dom Maklerski BZWBK S.A._SBUr</v>
          </cell>
        </row>
        <row r="50">
          <cell r="A50" t="str">
            <v>BZ WBK AIB Asset Management S.A. Cons 1)_SBUr</v>
          </cell>
        </row>
        <row r="51">
          <cell r="A51" t="str">
            <v>AIB WBK Fund Management SA_SBUr</v>
          </cell>
        </row>
        <row r="52">
          <cell r="A52" t="str">
            <v>Obszar Operacji i Wsparcia Biznesu_SBUr</v>
          </cell>
        </row>
        <row r="53">
          <cell r="A53" t="str">
            <v>Inne (głównie rezerwy)_SBUr</v>
          </cell>
        </row>
        <row r="54">
          <cell r="A54" t="str">
            <v>Pozycje Centralne_SBUr</v>
          </cell>
        </row>
        <row r="55">
          <cell r="A55" t="str">
            <v>Wyłączenia_SBUr</v>
          </cell>
        </row>
        <row r="56">
          <cell r="A56" t="str">
            <v>Centrum Kredytowe_SBUr</v>
          </cell>
        </row>
        <row r="57">
          <cell r="A57" t="str">
            <v>Centrum Komunikacji_SBUr</v>
          </cell>
        </row>
        <row r="58">
          <cell r="A58" t="str">
            <v>Pozostałe jednostki i ich korekty_SBUr</v>
          </cell>
        </row>
        <row r="59">
          <cell r="A59" t="str">
            <v>non</v>
          </cell>
        </row>
      </sheetData>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y zestaw"/>
      <sheetName val="wybrane dane"/>
      <sheetName val="P&amp;L sk"/>
      <sheetName val="BS sk"/>
      <sheetName val="CF sk"/>
      <sheetName val="kapitaly skons"/>
      <sheetName val="PL"/>
      <sheetName val="BS"/>
      <sheetName val="kapitaly"/>
      <sheetName val="CF"/>
      <sheetName val="TW bilans"/>
      <sheetName val="TW rach"/>
      <sheetName val="TW pozabilans"/>
      <sheetName val="segment 09"/>
      <sheetName val="segment 08"/>
      <sheetName val="pozabilans"/>
      <sheetName val="grupa"/>
      <sheetName val="podpisy"/>
      <sheetName val="segment 0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y zestaw"/>
      <sheetName val="wybrane dane"/>
      <sheetName val="P&amp;L sk"/>
      <sheetName val="BS sk"/>
      <sheetName val="CF sk"/>
      <sheetName val="kapitaly skons"/>
      <sheetName val="PL"/>
      <sheetName val="BS"/>
      <sheetName val="kapitaly"/>
      <sheetName val="CF"/>
      <sheetName val="TW bilans"/>
      <sheetName val="TW rach"/>
      <sheetName val="TW pozabilans"/>
      <sheetName val="segment 09"/>
      <sheetName val="segment 08"/>
      <sheetName val="pozabilans"/>
      <sheetName val="grupa"/>
      <sheetName val="podpis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Name val="DATOS"/>
      <sheetName val="MENU"/>
      <sheetName val="BALANCE"/>
      <sheetName val="VISOR RESULTADOS - P&amp;L"/>
      <sheetName val="INSTRUCTIONS"/>
      <sheetName val="ÁREAS"/>
      <sheetName val="IDIOMA"/>
      <sheetName val="IDIOMA MATRIZ"/>
      <sheetName val="AN01010100"/>
      <sheetName val="AN01050000"/>
      <sheetName val="AN01010201"/>
      <sheetName val="AN01010202"/>
      <sheetName val="AN01010300"/>
      <sheetName val="AN01010400"/>
      <sheetName val="AN01030300"/>
      <sheetName val="AN01030200"/>
      <sheetName val="AN01030100"/>
      <sheetName val="AN01020200"/>
      <sheetName val="AN01020100"/>
      <sheetName val="AN01020400"/>
      <sheetName val="AN01040100"/>
      <sheetName val="AN01040200"/>
      <sheetName val="AN01040400"/>
      <sheetName val="AN06010000"/>
      <sheetName val="AN06020000"/>
      <sheetName val="AN02050600"/>
      <sheetName val="AN02050650"/>
      <sheetName val="AN02050500"/>
      <sheetName val="AN02050550"/>
      <sheetName val="AN02050800"/>
      <sheetName val="AN02050850"/>
      <sheetName val="AN02050700"/>
      <sheetName val="AN02050750"/>
      <sheetName val="AN02030300"/>
      <sheetName val="AN02030350"/>
      <sheetName val="AN02030400"/>
      <sheetName val="AN02030450"/>
      <sheetName val="AN02030200"/>
      <sheetName val="AN02030250"/>
      <sheetName val="AN02010200"/>
      <sheetName val="AN02010250"/>
      <sheetName val="AN02020100"/>
      <sheetName val="AN02020150"/>
      <sheetName val="AN02020300"/>
      <sheetName val="AN02020350"/>
      <sheetName val="AN02020200"/>
      <sheetName val="AN02020250"/>
      <sheetName val="AN02050300"/>
      <sheetName val="AN02050350"/>
      <sheetName val="AN02080000"/>
      <sheetName val="AN02080050"/>
      <sheetName val="AN02090000"/>
      <sheetName val="AN02050100"/>
      <sheetName val="AN02050150"/>
      <sheetName val="AN02050400"/>
      <sheetName val="AN02050450"/>
      <sheetName val="AN02030900"/>
      <sheetName val="AN02030500"/>
      <sheetName val="AN02060000"/>
      <sheetName val="AN02030401"/>
      <sheetName val="AN02030700"/>
      <sheetName val="AN02030800"/>
      <sheetName val="AN03010000"/>
      <sheetName val="AN03020000"/>
      <sheetName val="AN03030000"/>
      <sheetName val="NC"/>
      <sheetName val="AN04010100"/>
      <sheetName val="AN04010400"/>
      <sheetName val="AN04010500"/>
      <sheetName val="AN04010600"/>
      <sheetName val="AN04010700"/>
      <sheetName val="AN04020000"/>
      <sheetName val="AN04030000"/>
      <sheetName val="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B4">
            <v>2</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BS"/>
      <sheetName val="Essbase STD"/>
      <sheetName val="Essbase Local"/>
      <sheetName val="Cargabal Map"/>
      <sheetName val="Sov Map"/>
      <sheetName val="Sov Conversion Chart"/>
      <sheetName val="Cargabal Conversion Chart"/>
      <sheetName val="GL Exceptions"/>
      <sheetName val="Control Tab"/>
      <sheetName val="Instructions"/>
    </sheetNames>
    <sheetDataSet>
      <sheetData sheetId="0"/>
      <sheetData sheetId="1"/>
      <sheetData sheetId="2"/>
      <sheetData sheetId="3"/>
      <sheetData sheetId="4"/>
      <sheetData sheetId="5"/>
      <sheetData sheetId="6"/>
      <sheetData sheetId="7"/>
      <sheetData sheetId="8"/>
      <sheetData sheetId="9">
        <row r="4">
          <cell r="U4" t="str">
            <v>Dec</v>
          </cell>
        </row>
        <row r="5">
          <cell r="U5" t="str">
            <v>2010 Actual</v>
          </cell>
        </row>
      </sheetData>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 tabela RVIII,S1,s52"/>
      <sheetName val="Doch i zysk kw. RVIII,S1,s54"/>
      <sheetName val="Doch. i zysk 13i14 RVIII,s.54"/>
      <sheetName val="Str.podm.zyskbrutto RVIII,s54"/>
      <sheetName val="Całk.dochody RVIII,s55"/>
      <sheetName val="Wynik z ods. str 56"/>
      <sheetName val="Przych Koszty ods RVIII,s56"/>
      <sheetName val=" Mrża ods. RVIII,s57"/>
      <sheetName val="Wynik z prow.kwart.RVIII,s58"/>
      <sheetName val="Prowizje tab i wykres s57,58"/>
      <sheetName val="Odpisy RVIII,s60"/>
      <sheetName val="Koszty całk.RVIII,s60 "/>
      <sheetName val="Suma bil kwart RVIII,S2,s62"/>
      <sheetName val="Aktywa  tabela S2,s62 "/>
      <sheetName val="Kredyty RVIII,S2,s63 "/>
      <sheetName val="Kred pies RVIII,S2,s63"/>
      <sheetName val="NPL kwartał RVIII,R2,s64 "/>
      <sheetName val="Pasywa tab RVIII,R2,s64"/>
      <sheetName val="Depozyty RVIII,S2,s65"/>
      <sheetName val="Bież i term dep.RVIII,S2,s65"/>
      <sheetName val="Depozyty pie RVIII,S2,s65"/>
      <sheetName val="Depoz. Str. geogr RVIII,S2,s67 "/>
      <sheetName val="Wskaźniki RVIII,S3,s68 "/>
      <sheetName val="Pozabilans RVIII,S4,s69"/>
      <sheetName val="TE i LO RVIII,S4,s70"/>
      <sheetName val="Excel do raportu za 2014 03.02"/>
    </sheetNames>
    <definedNames>
      <definedName name="__________________________________wbk1" refersTo="#ADR!" sheetId="21"/>
      <definedName name="________________________________wbk1" refersTo="#ADR!" sheetId="2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6">
          <cell r="E6">
            <v>42004</v>
          </cell>
        </row>
      </sheetData>
      <sheetData sheetId="22" refreshError="1"/>
      <sheetData sheetId="23" refreshError="1"/>
      <sheetData sheetId="24" refreshError="1"/>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o-Actual"/>
      <sheetName val="depo-Plan"/>
      <sheetName val="loan-Actual"/>
      <sheetName val="loan_plan"/>
      <sheetName val="LOAN_PERFORM_2013"/>
      <sheetName val="DEPO_2013_FACE"/>
      <sheetName val="strona_depo"/>
      <sheetName val="strona_loans"/>
      <sheetName val="nazwy"/>
    </sheetNames>
    <sheetDataSet>
      <sheetData sheetId="0"/>
      <sheetData sheetId="1"/>
      <sheetData sheetId="2"/>
      <sheetData sheetId="3"/>
      <sheetData sheetId="4"/>
      <sheetData sheetId="5"/>
      <sheetData sheetId="6"/>
      <sheetData sheetId="7"/>
      <sheetData sheetId="8">
        <row r="1">
          <cell r="A1" t="str">
            <v>depostis</v>
          </cell>
          <cell r="E1" t="str">
            <v>overdraft PLN</v>
          </cell>
        </row>
        <row r="2">
          <cell r="E2" t="str">
            <v>overdraft FX</v>
          </cell>
        </row>
        <row r="3">
          <cell r="E3" t="str">
            <v>Mortagage</v>
          </cell>
        </row>
        <row r="4">
          <cell r="E4" t="str">
            <v>Cash loans</v>
          </cell>
        </row>
        <row r="5">
          <cell r="E5" t="str">
            <v>Credit cards</v>
          </cell>
        </row>
        <row r="6">
          <cell r="E6" t="str">
            <v>Other Personal Loan</v>
          </cell>
        </row>
        <row r="7">
          <cell r="E7" t="str">
            <v>Other Loans PLN</v>
          </cell>
        </row>
        <row r="8">
          <cell r="E8" t="str">
            <v>Other Loans FX</v>
          </cell>
        </row>
        <row r="9">
          <cell r="E9" t="str">
            <v>LOANS TO SUBSIDIARIES</v>
          </cell>
        </row>
        <row r="10">
          <cell r="E10" t="str">
            <v>Other Receivables from customer</v>
          </cell>
        </row>
        <row r="11">
          <cell r="E11" t="str">
            <v>LEASING &amp; FAKTORING - subs</v>
          </cell>
        </row>
        <row r="12">
          <cell r="E12" t="str">
            <v>Consolidation Adjustments</v>
          </cell>
        </row>
        <row r="13">
          <cell r="E13" t="str">
            <v>Factoring</v>
          </cell>
        </row>
        <row r="14">
          <cell r="E14" t="str">
            <v>Other Loans</v>
          </cell>
        </row>
        <row r="15">
          <cell r="E15" t="str">
            <v>Overdrafts</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S"/>
      <sheetName val="RZiS"/>
      <sheetName val="lista"/>
    </sheetNames>
    <sheetDataSet>
      <sheetData sheetId="0"/>
      <sheetData sheetId="1"/>
      <sheetData sheetId="2" refreshError="1">
        <row r="2">
          <cell r="B2" t="str">
            <v>Centrum Wsparcia Biznesu</v>
          </cell>
          <cell r="C2" t="str">
            <v>III_1_a  Nal-krótkoterm.  od sektora fin r-k bieżący</v>
          </cell>
        </row>
        <row r="3">
          <cell r="C3" t="str">
            <v>III_1_b  Nal-krótkoterm.  od sektora fin pozostałe</v>
          </cell>
        </row>
        <row r="4">
          <cell r="C4" t="str">
            <v xml:space="preserve">III_2 Nal- długoterm od sektora fin </v>
          </cell>
        </row>
        <row r="5">
          <cell r="C5" t="str">
            <v>IV_1_a  Nal-krótkoterm od sek niefin r-k bieżacy</v>
          </cell>
        </row>
        <row r="6">
          <cell r="C6" t="str">
            <v>IV_1_b  Nal-krótkoterm od sek niefin pozostałe</v>
          </cell>
        </row>
        <row r="7">
          <cell r="C7" t="str">
            <v xml:space="preserve">IV_2  Nal-długoterm od sek niefin </v>
          </cell>
        </row>
        <row r="8">
          <cell r="C8" t="str">
            <v>XVII. Inne aktywa</v>
          </cell>
        </row>
        <row r="9">
          <cell r="C9" t="str">
            <v xml:space="preserve">XVIII. Rozliczenia międzyokresowe </v>
          </cell>
        </row>
        <row r="10">
          <cell r="C10" t="str">
            <v>II_1_a Zobo-krótkoterm wobec sektora fin r-k bieżacy</v>
          </cell>
        </row>
        <row r="11">
          <cell r="C11" t="str">
            <v>II_1_b Zobo-krótkoterm wobec sektora fin pozostałe</v>
          </cell>
        </row>
        <row r="12">
          <cell r="C12" t="str">
            <v>II_2 Zobo-długotermoterm wobec sektora fin pozostałe</v>
          </cell>
        </row>
        <row r="13">
          <cell r="C13" t="str">
            <v>III_1_a Zobo-krótkoterm wobec sektora niefin bieżace</v>
          </cell>
        </row>
        <row r="14">
          <cell r="C14" t="str">
            <v>III_1_b Zobo-krótkoterm wobec sektora niefin pozostałe</v>
          </cell>
        </row>
        <row r="15">
          <cell r="C15" t="str">
            <v>III_2 Zobo-długoterm wobec sektora niefin</v>
          </cell>
        </row>
        <row r="16">
          <cell r="C16" t="str">
            <v>IX. Fundusze specjalne i inne zobowiazania</v>
          </cell>
        </row>
        <row r="17">
          <cell r="C17" t="str">
            <v>X. Koszty i przychody rozliczane w czasie oraz zastrzeżone</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P&amp;L"/>
      <sheetName val="BS (2)"/>
      <sheetName val="Noty rachunek (2)"/>
      <sheetName val="Noty bilans (2)"/>
      <sheetName val="Noty bilans 22,23,29"/>
      <sheetName val="N21 VI.2005"/>
      <sheetName val="Kapitały (2)"/>
      <sheetName val="Kapitały ruchy"/>
    </sheetNames>
    <sheetDataSet>
      <sheetData sheetId="0"/>
      <sheetData sheetId="1"/>
      <sheetData sheetId="2">
        <row r="5">
          <cell r="B5" t="str">
            <v>na dzień</v>
          </cell>
        </row>
      </sheetData>
      <sheetData sheetId="3"/>
      <sheetData sheetId="4">
        <row r="359">
          <cell r="A359" t="str">
            <v>Inwestycje w podmioty stowarzyszone</v>
          </cell>
        </row>
      </sheetData>
      <sheetData sheetId="5"/>
      <sheetData sheetId="6"/>
      <sheetData sheetId="7">
        <row r="4">
          <cell r="A4" t="str">
            <v>Seria / emisja</v>
          </cell>
          <cell r="C4" t="str">
            <v>Rodzaj uprzywilejowania akcji</v>
          </cell>
          <cell r="D4" t="str">
            <v>Rodzaj ograniczenia praw do akcji</v>
          </cell>
          <cell r="E4" t="str">
            <v>Liczba akcji</v>
          </cell>
          <cell r="F4" t="str">
            <v>Wartość serii wg ceny nominalnej</v>
          </cell>
        </row>
        <row r="5">
          <cell r="A5" t="str">
            <v>A</v>
          </cell>
          <cell r="B5" t="str">
            <v>na okaziciela</v>
          </cell>
          <cell r="C5" t="str">
            <v>brak</v>
          </cell>
          <cell r="D5" t="str">
            <v>brak</v>
          </cell>
        </row>
        <row r="6">
          <cell r="A6" t="str">
            <v>B</v>
          </cell>
          <cell r="B6" t="str">
            <v>na okaziciela</v>
          </cell>
          <cell r="C6" t="str">
            <v>brak</v>
          </cell>
          <cell r="D6" t="str">
            <v>brak</v>
          </cell>
        </row>
        <row r="7">
          <cell r="A7" t="str">
            <v>C</v>
          </cell>
          <cell r="B7" t="str">
            <v>na okaziciela</v>
          </cell>
          <cell r="C7" t="str">
            <v>brak</v>
          </cell>
          <cell r="D7" t="str">
            <v>brak</v>
          </cell>
        </row>
        <row r="8">
          <cell r="A8" t="str">
            <v>D</v>
          </cell>
          <cell r="B8" t="str">
            <v>na okaziciela</v>
          </cell>
          <cell r="C8" t="str">
            <v>brak</v>
          </cell>
          <cell r="D8" t="str">
            <v>brak</v>
          </cell>
        </row>
        <row r="9">
          <cell r="A9" t="str">
            <v>E</v>
          </cell>
          <cell r="B9" t="str">
            <v>na okaziciela</v>
          </cell>
          <cell r="C9" t="str">
            <v>brak</v>
          </cell>
          <cell r="D9" t="str">
            <v>brak</v>
          </cell>
        </row>
        <row r="10">
          <cell r="A10" t="str">
            <v>F</v>
          </cell>
          <cell r="B10" t="str">
            <v>na okaziciela</v>
          </cell>
          <cell r="C10" t="str">
            <v>brak</v>
          </cell>
          <cell r="D10" t="str">
            <v>brak</v>
          </cell>
        </row>
        <row r="11">
          <cell r="A11" t="str">
            <v>G</v>
          </cell>
          <cell r="B11" t="str">
            <v>na okaziciela</v>
          </cell>
          <cell r="C11" t="str">
            <v>brak</v>
          </cell>
          <cell r="D11" t="str">
            <v>brak</v>
          </cell>
        </row>
        <row r="12">
          <cell r="E12">
            <v>0</v>
          </cell>
          <cell r="F12">
            <v>0</v>
          </cell>
        </row>
        <row r="14">
          <cell r="A14" t="str">
            <v>Wartość nominalna jednej akcji wynosi 10 PLN.</v>
          </cell>
        </row>
        <row r="15">
          <cell r="A15" t="str">
            <v>Wszystkie wyemitowane akcje są w pełni opłacone. W bieżącym okresie sprawozdawczym nie wystąpiły żadne zmiany stanu kapitału akcyjnego.</v>
          </cell>
        </row>
        <row r="16">
          <cell r="A16" t="str">
            <v>Bank nie wyemitował żadnych opcji na akcje własne.</v>
          </cell>
        </row>
        <row r="18">
          <cell r="A18" t="str">
            <v>Według danych posiadanych przez Zarząd Banku, akcjonariuszem posiadającym co najmniej 5% ogólnej liczby głosów na Walnym Zgromadzeniu Banku Zachodniego WBK S.A. na dzień 31 grudnia 2005 roku był AIB European Investments Ltd. z siedzibą w Dublinie.</v>
          </cell>
        </row>
        <row r="21">
          <cell r="A21" t="str">
            <v>Pozostałe fundusze</v>
          </cell>
          <cell r="B21" t="str">
            <v>31-12-2005</v>
          </cell>
        </row>
        <row r="22">
          <cell r="A22" t="str">
            <v>Fundusz ogólnego ryzyka bankowego</v>
          </cell>
          <cell r="B22">
            <v>0</v>
          </cell>
        </row>
        <row r="23">
          <cell r="A23" t="str">
            <v>Premia akcyjna</v>
          </cell>
        </row>
        <row r="24">
          <cell r="A24" t="str">
            <v>Statutowy kapitał rezerwowy</v>
          </cell>
          <cell r="B24">
            <v>0</v>
          </cell>
        </row>
        <row r="25">
          <cell r="A25" t="str">
            <v>Inne kapitały rezerwowe</v>
          </cell>
          <cell r="B25">
            <v>0</v>
          </cell>
        </row>
        <row r="26">
          <cell r="B26">
            <v>0</v>
          </cell>
        </row>
        <row r="28">
          <cell r="A28" t="str">
            <v>Pozostałe fundusze
Statutowy kapitał rezerwowy (zapasowy) tworzony jest z odpisów z zysku netto zgodnie z obowiązującym ustawodawstwem bankowym oraz statutem Banku. Kapitał ten nie podlega podziałowi. Tworzony jest na pokrycie strat  bilansowych. Coroczne</v>
          </cell>
        </row>
        <row r="29">
          <cell r="A29" t="str">
            <v>Premia akcyjna (emisyjna) - powstaje z nadwyżki  nad wartością nominalną sprzedanych akcji po odjęciu kosztów emisji akcji. Stanowi kapitał zapasowy Banku.· 
Inne kapitały rezerwowe (zapasowe) obejmują cześć funduszu rewaluacyjnego, która dotyczy zlikwido</v>
          </cell>
        </row>
        <row r="31">
          <cell r="A31" t="str">
            <v>Fundusz ogólnego ryzyka</v>
          </cell>
          <cell r="B31" t="str">
            <v>31-12-2005</v>
          </cell>
        </row>
        <row r="32">
          <cell r="A32" t="str">
            <v>Stan na 1 stycznia</v>
          </cell>
        </row>
        <row r="33">
          <cell r="A33" t="str">
            <v>Transfer z zysku roku ubiegłego</v>
          </cell>
        </row>
        <row r="34">
          <cell r="A34" t="str">
            <v>-</v>
          </cell>
        </row>
        <row r="35">
          <cell r="A35" t="str">
            <v>-</v>
          </cell>
        </row>
        <row r="36">
          <cell r="A36" t="str">
            <v>Stan na 31 grudnia</v>
          </cell>
          <cell r="B36">
            <v>0</v>
          </cell>
        </row>
        <row r="40">
          <cell r="A40" t="str">
            <v>Statutowy kapitał rezerwowy</v>
          </cell>
          <cell r="B40" t="str">
            <v>31-12-2005</v>
          </cell>
          <cell r="C40" t="str">
            <v>31-12-2004</v>
          </cell>
        </row>
        <row r="41">
          <cell r="A41" t="str">
            <v>Stan na 1 stycznia</v>
          </cell>
        </row>
        <row r="42">
          <cell r="A42" t="str">
            <v>Transfer z zysku roku ubiegłego</v>
          </cell>
        </row>
        <row r="43">
          <cell r="A43" t="str">
            <v xml:space="preserve">- </v>
          </cell>
        </row>
        <row r="44">
          <cell r="A44" t="str">
            <v xml:space="preserve">- </v>
          </cell>
        </row>
        <row r="45">
          <cell r="A45" t="str">
            <v>Stan na 31 grudnia</v>
          </cell>
          <cell r="B45">
            <v>0</v>
          </cell>
          <cell r="C45">
            <v>0</v>
          </cell>
        </row>
        <row r="47">
          <cell r="A47" t="str">
            <v>Inne kapitały rezerwowe</v>
          </cell>
          <cell r="B47" t="str">
            <v>31-12-2005</v>
          </cell>
        </row>
        <row r="48">
          <cell r="A48" t="str">
            <v>Stan na 1 stycznia</v>
          </cell>
        </row>
        <row r="49">
          <cell r="A49" t="str">
            <v>Wpływ zastosowania MSSF</v>
          </cell>
        </row>
        <row r="50">
          <cell r="A50" t="str">
            <v>Stan na 1 stycznia po przekształceniu</v>
          </cell>
          <cell r="B50">
            <v>0</v>
          </cell>
        </row>
        <row r="52">
          <cell r="A52" t="str">
            <v>- odpis z zysku na kapitał rezerwowy</v>
          </cell>
        </row>
        <row r="53">
          <cell r="A53" t="str">
            <v>- sprzedaż środków trwałych</v>
          </cell>
        </row>
        <row r="54">
          <cell r="A54" t="str">
            <v xml:space="preserve">- </v>
          </cell>
        </row>
        <row r="55">
          <cell r="A55" t="str">
            <v xml:space="preserve">Stan </v>
          </cell>
          <cell r="B55">
            <v>0</v>
          </cell>
        </row>
        <row r="57">
          <cell r="A57" t="str">
            <v>34</v>
          </cell>
        </row>
        <row r="58">
          <cell r="A58" t="str">
            <v>Kapitał z aktualizacji wyceny</v>
          </cell>
          <cell r="B58" t="str">
            <v>31-12-2005</v>
          </cell>
        </row>
        <row r="59">
          <cell r="A59" t="str">
            <v>rzeczowy majątek trwały</v>
          </cell>
        </row>
        <row r="60">
          <cell r="A60" t="str">
            <v>papiery wartościowe dostępne do sprzedaży</v>
          </cell>
        </row>
        <row r="61">
          <cell r="A61" t="str">
            <v>instrumenty zabezpieczające przyszłe przepływy pieniężne</v>
          </cell>
        </row>
        <row r="62">
          <cell r="A62" t="str">
            <v>pozostałe</v>
          </cell>
        </row>
        <row r="63">
          <cell r="B63">
            <v>0</v>
          </cell>
        </row>
        <row r="65">
          <cell r="A65" t="str">
            <v>Kapitał z aktualizacji wyceny
Obejmuje kapitał z aktualizacji wyceny aktywów finansowych dostępnych do sprzedaży oraz z aktualizacji wyceny  rzeczowych aktywów trwałych. Kapitał z aktualizacji wyceny nie podlega dystrybucji .Na dzień wyłączenia z ksiąg ra</v>
          </cell>
        </row>
        <row r="68">
          <cell r="A68" t="str">
            <v>Zyski zatrzymane</v>
          </cell>
          <cell r="B68" t="str">
            <v>31-12-2005</v>
          </cell>
        </row>
        <row r="69">
          <cell r="A69" t="str">
            <v>Stan na 1 stycznia</v>
          </cell>
        </row>
        <row r="70">
          <cell r="A70" t="str">
            <v>Wpływ zastosowania MSSF</v>
          </cell>
        </row>
        <row r="71">
          <cell r="A71" t="str">
            <v>Stan na 1 stycznia po przekształceniu</v>
          </cell>
          <cell r="B71">
            <v>0</v>
          </cell>
        </row>
        <row r="72">
          <cell r="A72" t="str">
            <v>Dywidendy wypłacone</v>
          </cell>
        </row>
        <row r="73">
          <cell r="A73" t="str">
            <v>Transfery z zysku roku bieżącego</v>
          </cell>
        </row>
        <row r="74">
          <cell r="A74" t="str">
            <v>Transfery z zysku roku ubiegłego:</v>
          </cell>
          <cell r="B74">
            <v>0</v>
          </cell>
        </row>
        <row r="75">
          <cell r="A75" t="str">
            <v>- odpis na kapitały rezerwowe</v>
          </cell>
        </row>
        <row r="76">
          <cell r="A76" t="str">
            <v>- odpis na fudusz ogólnego ryzyka bankowego</v>
          </cell>
        </row>
        <row r="77">
          <cell r="A77" t="str">
            <v>- inne</v>
          </cell>
        </row>
        <row r="78">
          <cell r="A78" t="str">
            <v>Stan na 31 grudnia 2004/31 grudnia 2005</v>
          </cell>
          <cell r="B78">
            <v>0</v>
          </cell>
        </row>
      </sheetData>
      <sheetData sheetId="8"/>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tus"/>
      <sheetName val="kursy zestawienie"/>
      <sheetName val="wybrane dane finansowe"/>
      <sheetName val="P&amp;L"/>
      <sheetName val="BS"/>
      <sheetName val="13 CF"/>
      <sheetName val="11 kapitały Skons 31.12.2006"/>
      <sheetName val="11 kapitały Skons 31.12.2005"/>
      <sheetName val="Noty rachunek"/>
      <sheetName val="IAF 2005"/>
      <sheetName val="Noty bilans 26"/>
      <sheetName val="Noty bilans"/>
      <sheetName val="Noty bilans 31,32,38,54"/>
      <sheetName val="N30 XII.2006"/>
      <sheetName val="N30 XII.2005"/>
      <sheetName val="N30 VI.2005"/>
      <sheetName val="Nota 42 Pozostałe fundusze"/>
      <sheetName val="Kapitały"/>
      <sheetName val="TW-bilans "/>
      <sheetName val="TW-rachunek "/>
      <sheetName val="TW-pozabilans"/>
      <sheetName val="pozabilans"/>
      <sheetName val="sądoweUSUNIETE"/>
      <sheetName val="podpisy"/>
      <sheetName val="9 P&amp;L Bank"/>
      <sheetName val="8 BS Bank"/>
      <sheetName val="13 CF Bank"/>
      <sheetName val="SEG 31-12-2006"/>
      <sheetName val="SEG 31-12-2005"/>
      <sheetName val="regiony 06.06"/>
      <sheetName val="branże 06.06"/>
      <sheetName val="TOP 20 06.06"/>
      <sheetName val="Noty bilans (2)"/>
      <sheetName val="SEG 30-06-2006"/>
      <sheetName val="SEG 30-06-2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Rachunek Zysków i Strat"/>
      <sheetName val="bilans"/>
      <sheetName val="pozabilans"/>
      <sheetName val="lista"/>
      <sheetName val="Demo"/>
    </sheetNames>
    <sheetDataSet>
      <sheetData sheetId="0" refreshError="1"/>
      <sheetData sheetId="1"/>
      <sheetData sheetId="2" refreshError="1"/>
      <sheetData sheetId="3" refreshError="1"/>
      <sheetData sheetId="4">
        <row r="2">
          <cell r="J2" t="str">
            <v>ok.</v>
          </cell>
        </row>
        <row r="3">
          <cell r="J3" t="str">
            <v>różnica o VAT</v>
          </cell>
        </row>
        <row r="4">
          <cell r="J4" t="str">
            <v>dostawy niefakturowane</v>
          </cell>
          <cell r="K4" t="str">
            <v>Barbara Sowa</v>
          </cell>
        </row>
        <row r="5">
          <cell r="J5" t="str">
            <v>środki pieniężne w drodze</v>
          </cell>
          <cell r="K5" t="str">
            <v>Beata Ziombek</v>
          </cell>
        </row>
        <row r="6">
          <cell r="J6" t="str">
            <v>różnica na BO (różnica powstała na przełomie roku)</v>
          </cell>
          <cell r="K6" t="str">
            <v>Katarzyna Frasunkiewicz</v>
          </cell>
        </row>
        <row r="7">
          <cell r="J7" t="str">
            <v>różnica wynikająca z rozliczenia ESP</v>
          </cell>
          <cell r="K7" t="str">
            <v>Anna Menes</v>
          </cell>
        </row>
        <row r="8">
          <cell r="J8" t="str">
            <v>różnica wynikająca z rozliczenia międzyokresowego - koszty/przychody</v>
          </cell>
          <cell r="K8" t="str">
            <v>Mariola Tujek</v>
          </cell>
        </row>
        <row r="9">
          <cell r="K9" t="str">
            <v>Barbara Nawrot</v>
          </cell>
        </row>
        <row r="10">
          <cell r="K10" t="str">
            <v>Joanna Kostrzewa</v>
          </cell>
        </row>
        <row r="11">
          <cell r="K11" t="str">
            <v>Kinga Zeidler</v>
          </cell>
        </row>
        <row r="12">
          <cell r="K12" t="str">
            <v>Arleta Sobieszczańska</v>
          </cell>
        </row>
        <row r="13">
          <cell r="K13" t="str">
            <v>Ewa Szeszuła</v>
          </cell>
        </row>
        <row r="14">
          <cell r="K14" t="str">
            <v>Małgorzata Kęsa</v>
          </cell>
        </row>
        <row r="15">
          <cell r="K15" t="str">
            <v>Monika Jankowska</v>
          </cell>
        </row>
        <row r="16">
          <cell r="K16" t="str">
            <v>Robert Pomocki</v>
          </cell>
        </row>
        <row r="17">
          <cell r="K17" t="str">
            <v>Karolina Krzepkowska</v>
          </cell>
        </row>
        <row r="18">
          <cell r="K18" t="str">
            <v>Beata Piątek</v>
          </cell>
        </row>
        <row r="19">
          <cell r="K19" t="str">
            <v>Barbara Grodek-Łagoda</v>
          </cell>
        </row>
        <row r="20">
          <cell r="K20" t="str">
            <v>Katarzyna Fabiś</v>
          </cell>
        </row>
        <row r="21">
          <cell r="K21" t="str">
            <v>Magdalena Najberg</v>
          </cell>
        </row>
        <row r="22">
          <cell r="K22" t="str">
            <v>Urszula Bender</v>
          </cell>
        </row>
        <row r="23">
          <cell r="K23" t="str">
            <v>Monika Michałkiewicz</v>
          </cell>
        </row>
        <row r="24">
          <cell r="K24" t="str">
            <v>Karina Wojtkowiak</v>
          </cell>
        </row>
        <row r="25">
          <cell r="K25" t="str">
            <v>Ewa Nakoneczna</v>
          </cell>
        </row>
        <row r="26">
          <cell r="K26" t="str">
            <v>Anna Misiak</v>
          </cell>
        </row>
        <row r="27">
          <cell r="K27" t="str">
            <v>Radosław Błotny</v>
          </cell>
        </row>
        <row r="28">
          <cell r="K28" t="str">
            <v>Danuta Tęcza-Nowak</v>
          </cell>
        </row>
        <row r="29">
          <cell r="K29" t="str">
            <v>Agata Nowakowska</v>
          </cell>
        </row>
        <row r="30">
          <cell r="K30" t="str">
            <v>Maciej Kamiński</v>
          </cell>
        </row>
        <row r="31">
          <cell r="K31" t="str">
            <v>Robert Górecki</v>
          </cell>
        </row>
      </sheetData>
      <sheetData sheetId="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kursy zestawienie"/>
      <sheetName val="wybrane dane finansowe"/>
      <sheetName val="P&amp;L"/>
      <sheetName val="BS"/>
      <sheetName val="13 CF"/>
      <sheetName val="11 kapitały Skons 30.06.2008"/>
      <sheetName val="11 kapitały Skons 31.12.2007"/>
      <sheetName val="11 kapitały Skons 30.06.2007"/>
      <sheetName val="Noty rachunek"/>
      <sheetName val="Noty bilans"/>
      <sheetName val="Noty bilans 26(24,25)"/>
      <sheetName val="NotyBilans(29,30,35)31,32,38,54"/>
      <sheetName val="N28-122007"/>
      <sheetName val="Nota 42(39) Pozostałe fundusze"/>
      <sheetName val="Kapitały"/>
      <sheetName val="TW-bilans "/>
      <sheetName val="TW-rachunek "/>
      <sheetName val="TW-pozabilans"/>
      <sheetName val="pozabilans"/>
      <sheetName val="podpisy"/>
      <sheetName val="9 P&amp;L Bank"/>
      <sheetName val="8 BS Bank"/>
      <sheetName val="13 CF Bank"/>
      <sheetName val="SEG 30-06-2008"/>
      <sheetName val="SEG 30-06-2007"/>
      <sheetName val="ryzyko"/>
      <sheetName val="portfel"/>
      <sheetName val="impairment"/>
      <sheetName val="regiony 06.08"/>
      <sheetName val="branże 2008"/>
      <sheetName val="rach.zabezpieczeń 2007"/>
      <sheetName val="TOP 20 06.08"/>
      <sheetName val="wymog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chunek Zysków i Strat"/>
      <sheetName val="bilans"/>
      <sheetName val="szczegółowe-należności"/>
      <sheetName val="szczegółowe-zobowiązania"/>
      <sheetName val="lista"/>
    </sheetNames>
    <sheetDataSet>
      <sheetData sheetId="0"/>
      <sheetData sheetId="1"/>
      <sheetData sheetId="2"/>
      <sheetData sheetId="3"/>
      <sheetData sheetId="4" refreshError="1">
        <row r="2">
          <cell r="B2" t="str">
            <v>Centum Wsparcia Biznesu BZ WBK SA</v>
          </cell>
        </row>
        <row r="3">
          <cell r="B3" t="str">
            <v>Centrala/Skarb BZ WBK S.A.</v>
          </cell>
        </row>
        <row r="4">
          <cell r="B4" t="str">
            <v>Dom Maklerski BZWBK S.A</v>
          </cell>
        </row>
        <row r="5">
          <cell r="B5" t="str">
            <v>AiB WBK Fund Management SP. Z o.o.</v>
          </cell>
        </row>
        <row r="6">
          <cell r="B6" t="str">
            <v>BZ WBK Finanse &amp; Leasing S.A.</v>
          </cell>
        </row>
        <row r="7">
          <cell r="B7" t="str">
            <v>BZ WBK Leasing S.A.</v>
          </cell>
        </row>
        <row r="8">
          <cell r="B8" t="str">
            <v>WBK Nieruchomości S.A.</v>
          </cell>
        </row>
        <row r="9">
          <cell r="B9" t="str">
            <v>WBK Nieruchomości i Wspólnicy  Sp. kom</v>
          </cell>
        </row>
        <row r="10">
          <cell r="B10" t="str">
            <v>Brytyjsko -Polskie Towarzystwo Finansowe WBK CU Sp. Z o.o.</v>
          </cell>
        </row>
        <row r="11">
          <cell r="B11" t="str">
            <v>Gliwicki Bank Handlowy S.A.</v>
          </cell>
        </row>
        <row r="12">
          <cell r="B12" t="str">
            <v>Projekty Bankowe Polsoft Sp. Z o.o.</v>
          </cell>
        </row>
        <row r="13">
          <cell r="B13" t="str">
            <v>BZ WBK Inwestycje Sp. z o.o.</v>
          </cell>
        </row>
        <row r="14">
          <cell r="B14" t="str">
            <v>WBK AiB Asset Management S.A.</v>
          </cell>
        </row>
        <row r="15">
          <cell r="B15" t="str">
            <v>WBK AiB Towarzystwo Funduszy Inwestycyjnych S.A.</v>
          </cell>
        </row>
        <row r="16">
          <cell r="B16" t="str">
            <v>Centrum Szkolenia w Zakrzewie</v>
          </cell>
        </row>
        <row r="17">
          <cell r="B17" t="str">
            <v xml:space="preserve"> eCard S.A.</v>
          </cell>
        </row>
        <row r="18">
          <cell r="B18" t="str">
            <v>POLFUND Fundusz Poręczeń Kredytowych S.A.</v>
          </cell>
        </row>
        <row r="19">
          <cell r="B19" t="str">
            <v>NFI Magna Polonia S.A.</v>
          </cell>
        </row>
        <row r="20">
          <cell r="B20" t="str">
            <v>LZPS PROTEKTOR S.A.</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MENTY"/>
      <sheetName val="SME"/>
      <sheetName val="Feed 2012 SME"/>
    </sheetNames>
    <sheetDataSet>
      <sheetData sheetId="0">
        <row r="5">
          <cell r="H5" t="str">
            <v>SEG</v>
          </cell>
        </row>
        <row r="6">
          <cell r="H6" t="str">
            <v>GMI</v>
          </cell>
        </row>
        <row r="7">
          <cell r="H7" t="str">
            <v>-------</v>
          </cell>
        </row>
      </sheetData>
      <sheetData sheetId="1"/>
      <sheetData sheetId="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ja"/>
      <sheetName val="Legenda"/>
      <sheetName val="Inf_o_wersji"/>
      <sheetName val="FIN018"/>
      <sheetName val="etykiety_miar"/>
      <sheetName val="Waluty"/>
      <sheetName val="Ryzyko_stopy_procentowej"/>
      <sheetName val="Podział według długości okresu "/>
      <sheetName val="jednostki_biznesowe"/>
      <sheetName val="tryb_wysyłania"/>
      <sheetName val="Bież i term dep. str 57,58"/>
    </sheetNames>
    <sheetDataSet>
      <sheetData sheetId="0"/>
      <sheetData sheetId="1"/>
      <sheetData sheetId="2"/>
      <sheetData sheetId="3"/>
      <sheetData sheetId="4"/>
      <sheetData sheetId="5"/>
      <sheetData sheetId="6"/>
      <sheetData sheetId="7"/>
      <sheetData sheetId="8">
        <row r="2">
          <cell r="A2" t="str">
            <v>Departament Infomacji Finansowej</v>
          </cell>
        </row>
        <row r="3">
          <cell r="A3" t="str">
            <v>Pion Skarbu</v>
          </cell>
        </row>
        <row r="4">
          <cell r="A4" t="str">
            <v>Dom Maklerski BZ WBK S.A</v>
          </cell>
        </row>
        <row r="5">
          <cell r="A5" t="str">
            <v>BZ WBK Finance&amp;Leasing S.A</v>
          </cell>
        </row>
        <row r="6">
          <cell r="A6" t="str">
            <v>BZ WBK Leasing S.A</v>
          </cell>
        </row>
        <row r="7">
          <cell r="A7" t="str">
            <v>BZ WBK Faktor Sp. Z o.o</v>
          </cell>
        </row>
        <row r="8">
          <cell r="A8" t="str">
            <v>Departament Rynków Kapitałowych</v>
          </cell>
        </row>
        <row r="9">
          <cell r="A9" t="str">
            <v>Departament Wsparcia Operacyjnego - Bank Master</v>
          </cell>
        </row>
        <row r="10">
          <cell r="A10" t="str">
            <v>Departament Rozwoju Aplikacji</v>
          </cell>
        </row>
        <row r="11">
          <cell r="A11" t="str">
            <v>Dep. Rachunk. Operacyjnej System Gospodarki Własnej - Oracle</v>
          </cell>
        </row>
        <row r="12">
          <cell r="A12" t="str">
            <v>System obsługi kart kredytowych - PRIME</v>
          </cell>
        </row>
        <row r="13">
          <cell r="A13" t="str">
            <v>BZ WBK AIB Asset Management S.A</v>
          </cell>
        </row>
        <row r="14">
          <cell r="A14" t="str">
            <v>BZ WBK AIB Towarzystwo Funduszy Inwestycyjnych S.A</v>
          </cell>
        </row>
        <row r="15">
          <cell r="A15" t="str">
            <v>Brytyjsko-Polskie Towarzystwo Finansowe WBK-CU Sp. Z o.o.</v>
          </cell>
        </row>
        <row r="16">
          <cell r="A16" t="str">
            <v>Departament Podatków</v>
          </cell>
        </row>
        <row r="17">
          <cell r="A17" t="str">
            <v>Raport Ela Kamińska</v>
          </cell>
        </row>
        <row r="18">
          <cell r="A18" t="str">
            <v>Departament Prawny</v>
          </cell>
        </row>
        <row r="19">
          <cell r="A19" t="str">
            <v>Departament Rachunkowoci Zarzadczej</v>
          </cell>
        </row>
        <row r="20">
          <cell r="A20" t="str">
            <v>Departament Zarządzania Aktywami i Pasywami</v>
          </cell>
        </row>
        <row r="21">
          <cell r="A21" t="str">
            <v>Departament Kadr</v>
          </cell>
        </row>
        <row r="22">
          <cell r="A22" t="str">
            <v>Departament Sprawozdawoczości</v>
          </cell>
        </row>
      </sheetData>
      <sheetData sheetId="9"/>
      <sheetData sheetId="1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us"/>
      <sheetName val="File Details"/>
      <sheetName val="kursy zestawienie"/>
      <sheetName val="wybrane dane finansowe"/>
      <sheetName val="P&amp;L "/>
      <sheetName val="BS"/>
      <sheetName val="13 CF Bank"/>
      <sheetName val="10 Kapitały Bank 31.12.2005"/>
      <sheetName val="11 kapitały Bank 31.12.2004"/>
      <sheetName val="Noty rachunek"/>
      <sheetName val="Noty rachunek (2)"/>
      <sheetName val="Noty bilans"/>
      <sheetName val="Noty bilans 3"/>
      <sheetName val="Noty bilans 4"/>
      <sheetName val="Noty bilans 5 stare wersje"/>
      <sheetName val="Noty bilans 6 stare wersje"/>
      <sheetName val="Noty bilans 22,23,29"/>
      <sheetName val="Noty bilans 22,23,29 (2)"/>
      <sheetName val="Noty bilans 22,23,29 (3)"/>
      <sheetName val="Noty bilans 22,23,29 (4)"/>
      <sheetName val="N29 XII 2005"/>
      <sheetName val="N29 XII 2004"/>
      <sheetName val="Kapitały"/>
      <sheetName val="TW-bilans "/>
      <sheetName val="TW-pozabilans"/>
      <sheetName val="TW-rachunek "/>
      <sheetName val="Arkusz1"/>
      <sheetName val="sądoweUSUNIETE"/>
      <sheetName val="podpisy"/>
    </sheetNames>
    <sheetDataSet>
      <sheetData sheetId="0"/>
      <sheetData sheetId="1"/>
      <sheetData sheetId="2"/>
      <sheetData sheetId="3"/>
      <sheetData sheetId="4"/>
      <sheetData sheetId="5"/>
      <sheetData sheetId="6"/>
      <sheetData sheetId="7"/>
      <sheetData sheetId="8"/>
      <sheetData sheetId="9"/>
      <sheetData sheetId="10"/>
      <sheetData sheetId="11" refreshError="1">
        <row r="49">
          <cell r="A49" t="str">
            <v>Instrumenty finansowe wyceniane do wartości godziwej przez rachunek zysków i strat</v>
          </cell>
          <cell r="B49" t="str">
            <v>31.12.2005</v>
          </cell>
          <cell r="C49" t="str">
            <v>31.12.2004</v>
          </cell>
        </row>
        <row r="50">
          <cell r="A50" t="str">
            <v>Dłużne papiery wartościowe</v>
          </cell>
          <cell r="B50">
            <v>1925330</v>
          </cell>
          <cell r="C50">
            <v>1354388</v>
          </cell>
        </row>
        <row r="51">
          <cell r="A51" t="str">
            <v>Papiery wartościowe Skarbu Państwa:</v>
          </cell>
          <cell r="B51">
            <v>1925330</v>
          </cell>
          <cell r="C51">
            <v>1354388</v>
          </cell>
        </row>
        <row r="52">
          <cell r="A52" t="str">
            <v>- bony</v>
          </cell>
          <cell r="B52">
            <v>1792789</v>
          </cell>
          <cell r="C52">
            <v>1084124</v>
          </cell>
        </row>
        <row r="53">
          <cell r="A53" t="str">
            <v>- obligacje</v>
          </cell>
          <cell r="B53">
            <v>132541</v>
          </cell>
          <cell r="C53">
            <v>270264</v>
          </cell>
        </row>
        <row r="54">
          <cell r="A54" t="str">
            <v>Kapitałowe papiery wartościowe:</v>
          </cell>
          <cell r="B54">
            <v>282</v>
          </cell>
          <cell r="C54">
            <v>550</v>
          </cell>
        </row>
        <row r="55">
          <cell r="A55" t="str">
            <v>- notowane</v>
          </cell>
          <cell r="B55">
            <v>282</v>
          </cell>
          <cell r="C55">
            <v>550</v>
          </cell>
        </row>
        <row r="57">
          <cell r="A57" t="str">
            <v>Razem</v>
          </cell>
          <cell r="B57">
            <v>1925612</v>
          </cell>
          <cell r="C57">
            <v>1354938</v>
          </cell>
        </row>
        <row r="59">
          <cell r="A59" t="str">
            <v xml:space="preserve">Przychody odsetkowe z instrumentów dłużnych oraz innych instrumentów o stałej stopie dochodu są ujmowane w pozycji przychodów z tytułu odsetek. </v>
          </cell>
        </row>
        <row r="60">
          <cell r="A60" t="str">
            <v>Zyski i straty powstające z tytułu zmian wartości godziwej instrumentów wycenianych do wartości godziwej przez rachunek zysków i strat są ujmowane w wyniku na operacjach instrumentami finansowymi  wycenianymi do wartości godziwej przez rachunek zysków i s</v>
          </cell>
        </row>
        <row r="61">
          <cell r="A61" t="str">
            <v>Wszystkie aktywa finansowe wyceniane do wartości godziwej przez rachunek zysków i strat zostały zakwalifikowane do tej kategorii w związku z handlowym charakterem zawieranych transakcji. Na dzień sprawozdawczy 31 grudnia 2005 oraz w okresach porównywalnyc</v>
          </cell>
        </row>
        <row r="149">
          <cell r="A149" t="str">
            <v>Inwestycyjne aktywa finansowe</v>
          </cell>
          <cell r="B149">
            <v>38717</v>
          </cell>
          <cell r="C149" t="str">
            <v>31.12.2004</v>
          </cell>
        </row>
        <row r="150">
          <cell r="A150" t="str">
            <v>Papiery wartościowe dostępne do sprzedaży wyceniane wg wartości godziwej</v>
          </cell>
          <cell r="B150">
            <v>6669058</v>
          </cell>
          <cell r="C150">
            <v>2616925.5</v>
          </cell>
        </row>
        <row r="152">
          <cell r="A152" t="str">
            <v>Dłużne papiery wartościowe</v>
          </cell>
          <cell r="B152">
            <v>6669058</v>
          </cell>
          <cell r="C152">
            <v>2616925.5</v>
          </cell>
        </row>
        <row r="153">
          <cell r="A153" t="str">
            <v>Papiery wartościowe Skarbu Państwa:</v>
          </cell>
          <cell r="B153">
            <v>5965725</v>
          </cell>
          <cell r="C153">
            <v>2492739</v>
          </cell>
        </row>
        <row r="154">
          <cell r="A154" t="str">
            <v>- bony</v>
          </cell>
          <cell r="B154">
            <v>497560</v>
          </cell>
          <cell r="C154">
            <v>963912</v>
          </cell>
        </row>
        <row r="155">
          <cell r="A155" t="str">
            <v>- obligacje</v>
          </cell>
          <cell r="B155">
            <v>5468165</v>
          </cell>
          <cell r="C155">
            <v>1528827</v>
          </cell>
        </row>
        <row r="156">
          <cell r="A156" t="str">
            <v>Papiery wartościowe banku centralnego:</v>
          </cell>
          <cell r="B156">
            <v>604113</v>
          </cell>
          <cell r="C156">
            <v>0</v>
          </cell>
        </row>
        <row r="157">
          <cell r="A157" t="str">
            <v>- obligacje</v>
          </cell>
          <cell r="B157">
            <v>604113</v>
          </cell>
          <cell r="C157">
            <v>0</v>
          </cell>
        </row>
        <row r="158">
          <cell r="A158" t="str">
            <v>Pozostałe papiery wartościowe:</v>
          </cell>
          <cell r="B158">
            <v>99220</v>
          </cell>
          <cell r="C158">
            <v>124186.5</v>
          </cell>
        </row>
        <row r="159">
          <cell r="A159" t="str">
            <v>- obligacje komunalne</v>
          </cell>
          <cell r="B159">
            <v>68049</v>
          </cell>
          <cell r="C159">
            <v>92410.5</v>
          </cell>
        </row>
        <row r="160">
          <cell r="A160" t="str">
            <v xml:space="preserve">- pozostałe </v>
          </cell>
          <cell r="B160">
            <v>31171</v>
          </cell>
          <cell r="C160">
            <v>31776</v>
          </cell>
        </row>
        <row r="161">
          <cell r="A161" t="str">
            <v>Kapitałowe papiery wartościowe:</v>
          </cell>
          <cell r="B161">
            <v>232092</v>
          </cell>
          <cell r="C161">
            <v>250844</v>
          </cell>
        </row>
        <row r="162">
          <cell r="A162" t="str">
            <v>- notowane</v>
          </cell>
          <cell r="B162">
            <v>6663</v>
          </cell>
          <cell r="C162">
            <v>10961</v>
          </cell>
        </row>
        <row r="163">
          <cell r="A163" t="str">
            <v>- nienotowane</v>
          </cell>
          <cell r="B163">
            <v>225429</v>
          </cell>
          <cell r="C163">
            <v>239883</v>
          </cell>
        </row>
        <row r="164">
          <cell r="A164" t="str">
            <v>Pozostałe - certyfikaty depozytowe</v>
          </cell>
          <cell r="B164">
            <v>15865</v>
          </cell>
          <cell r="C164">
            <v>15388</v>
          </cell>
        </row>
        <row r="166">
          <cell r="A166" t="str">
            <v>Razem</v>
          </cell>
          <cell r="B166">
            <v>6917015</v>
          </cell>
          <cell r="C166">
            <v>2883157.5</v>
          </cell>
        </row>
        <row r="168">
          <cell r="A168" t="str">
            <v>Papiery wartościowe utrzymywane do terminu zapadalności (wyceniane wg zamortyzowanego kosztu)</v>
          </cell>
        </row>
        <row r="170">
          <cell r="A170" t="str">
            <v xml:space="preserve">Dłużne papiery wartościowe </v>
          </cell>
          <cell r="B170">
            <v>0</v>
          </cell>
          <cell r="C170">
            <v>2684848</v>
          </cell>
        </row>
        <row r="172">
          <cell r="A172" t="str">
            <v>Pozostałe papiery wartościowe:</v>
          </cell>
          <cell r="B172">
            <v>0</v>
          </cell>
          <cell r="C172">
            <v>2684848</v>
          </cell>
        </row>
        <row r="173">
          <cell r="A173" t="str">
            <v>- obligacje</v>
          </cell>
          <cell r="B173">
            <v>0</v>
          </cell>
          <cell r="C173">
            <v>2684848</v>
          </cell>
        </row>
        <row r="175">
          <cell r="A175" t="str">
            <v>Razem</v>
          </cell>
          <cell r="B175">
            <v>6917015</v>
          </cell>
          <cell r="C175">
            <v>5568005.5</v>
          </cell>
        </row>
        <row r="177">
          <cell r="A177" t="str">
            <v>Według stanu na 31.12.2005 roku dłużne papiery wartościowe wyceniane do wartości godziwej o stałej stopie procentowej wynoszą 5 793 560 tys. zł, natomiast papiery o zmiennej stopie wynoszą 844 327 tys. zł.
Według stanu na 31.12.2004 roku w portfelu dostę</v>
          </cell>
        </row>
        <row r="178">
          <cell r="A178" t="str">
            <v xml:space="preserve">
Reklasyfikacja związana z przeniesieniem dłużnych papierów wartościowych, w okresach porównywalnych prezentowanych jako utrzymywane do terminu zapadalności na portfel dostępny do sprzedaży dokonana została w momencie pełnej aplikacji MSSF czyli na dzień </v>
          </cell>
        </row>
        <row r="179">
          <cell r="A179" t="str">
            <v xml:space="preserve">
Z powodu braku możliwości wiarygodnego określenia wartości godziwej Bank Zachodni WBK S.A. wycenia wybrane grupy aktywów dostępnych do sprzedaży według ceny nabycia i okresowo przeprowadza testy na utratę wartości. Według stanu na 31.12.2005 r. są to dłu</v>
          </cell>
        </row>
        <row r="209">
          <cell r="A209" t="str">
            <v>Wartości niematerialne</v>
          </cell>
        </row>
        <row r="210">
          <cell r="A210" t="str">
            <v>Wartość firmy</v>
          </cell>
          <cell r="B210" t="str">
            <v>31.12.2005</v>
          </cell>
          <cell r="C210" t="str">
            <v>31.12.2004</v>
          </cell>
        </row>
        <row r="211">
          <cell r="A211" t="str">
            <v>Wartość firmy na początku okresu</v>
          </cell>
          <cell r="B211">
            <v>0</v>
          </cell>
          <cell r="C211">
            <v>1207</v>
          </cell>
        </row>
        <row r="212">
          <cell r="A212" t="str">
            <v>Różnice kursowe</v>
          </cell>
          <cell r="B212">
            <v>0</v>
          </cell>
          <cell r="C212">
            <v>0</v>
          </cell>
        </row>
        <row r="213">
          <cell r="A213" t="str">
            <v>Odpisy aktualizujące</v>
          </cell>
          <cell r="B213">
            <v>0</v>
          </cell>
          <cell r="C213">
            <v>-1207</v>
          </cell>
        </row>
        <row r="214">
          <cell r="A214" t="str">
            <v>Nabycia</v>
          </cell>
          <cell r="B214">
            <v>0</v>
          </cell>
          <cell r="C214">
            <v>0</v>
          </cell>
        </row>
        <row r="215">
          <cell r="A215" t="str">
            <v>Wartość firmy na koniec okresu</v>
          </cell>
          <cell r="B215">
            <v>0</v>
          </cell>
          <cell r="C215">
            <v>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BS 2"/>
      <sheetName val="P&amp;L 3"/>
      <sheetName val="4 Kapitały Skons 31.03.2005"/>
      <sheetName val="5 kapitały Skons 31.12.2004 "/>
      <sheetName val="6 kapitały skons 31.03.2004"/>
      <sheetName val="7 CF"/>
      <sheetName val="8 BS Bank"/>
      <sheetName val="9 P&amp;L Bank"/>
      <sheetName val="10 Kapitały Bank 31.03.2005 "/>
      <sheetName val="11 kapitały Bank 31.12.2004"/>
      <sheetName val="12 kapitały Bank 31.03.2004 "/>
      <sheetName val="13 CF Bank"/>
      <sheetName val="Arkusz1"/>
      <sheetName val="IAS_I_kw_2005__xls"/>
      <sheetName val="Podatek bankowy new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_PB"/>
      <sheetName val="PB2009"/>
      <sheetName val="NGL"/>
      <sheetName val="CBK_MBA"/>
    </sheetNames>
    <sheetDataSet>
      <sheetData sheetId="0"/>
      <sheetData sheetId="1">
        <row r="2">
          <cell r="C2">
            <v>6</v>
          </cell>
        </row>
      </sheetData>
      <sheetData sheetId="2" refreshError="1"/>
      <sheetData sheetId="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RT"/>
      <sheetName val="Contents"/>
      <sheetName val="P_P&amp;L"/>
      <sheetName val="P_Income"/>
      <sheetName val="P_Costs"/>
      <sheetName val="P_BS"/>
      <sheetName val="Act_ P&amp;L"/>
      <sheetName val="Act_Income"/>
      <sheetName val="Act_Costs"/>
      <sheetName val="Act_BS"/>
      <sheetName val="REZ"/>
      <sheetName val="2010_ P&amp;L"/>
      <sheetName val="2010_Income"/>
      <sheetName val="2010_Costs"/>
      <sheetName val="2010_BS"/>
      <sheetName val="P&amp;L"/>
      <sheetName val="Income"/>
      <sheetName val="Costs"/>
      <sheetName val="BS"/>
      <sheetName val="Słownik"/>
    </sheetNames>
    <sheetDataSet>
      <sheetData sheetId="0"/>
      <sheetData sheetId="1" refreshError="1">
        <row r="46">
          <cell r="C46" t="str">
            <v>Sty</v>
          </cell>
          <cell r="D46" t="str">
            <v>Jan</v>
          </cell>
        </row>
        <row r="47">
          <cell r="C47" t="str">
            <v>Lut</v>
          </cell>
          <cell r="D47" t="str">
            <v>Feb</v>
          </cell>
        </row>
        <row r="48">
          <cell r="C48" t="str">
            <v>Mar</v>
          </cell>
          <cell r="D48" t="str">
            <v>Mar</v>
          </cell>
        </row>
        <row r="49">
          <cell r="C49" t="str">
            <v>Kwi</v>
          </cell>
          <cell r="D49" t="str">
            <v>Apr</v>
          </cell>
        </row>
        <row r="50">
          <cell r="C50" t="str">
            <v>Maj</v>
          </cell>
          <cell r="D50" t="str">
            <v>May</v>
          </cell>
        </row>
        <row r="51">
          <cell r="C51" t="str">
            <v>Cze</v>
          </cell>
          <cell r="D51" t="str">
            <v>Jun</v>
          </cell>
        </row>
        <row r="52">
          <cell r="C52" t="str">
            <v>Lip</v>
          </cell>
          <cell r="D52" t="str">
            <v>Jul</v>
          </cell>
        </row>
        <row r="53">
          <cell r="C53" t="str">
            <v>Sie</v>
          </cell>
          <cell r="D53" t="str">
            <v>Aug</v>
          </cell>
        </row>
        <row r="54">
          <cell r="C54" t="str">
            <v>Wrz</v>
          </cell>
          <cell r="D54" t="str">
            <v>Sep</v>
          </cell>
        </row>
        <row r="55">
          <cell r="C55" t="str">
            <v>Paź</v>
          </cell>
          <cell r="D55" t="str">
            <v>Oct</v>
          </cell>
        </row>
        <row r="56">
          <cell r="C56" t="str">
            <v>Lis</v>
          </cell>
          <cell r="D56" t="str">
            <v>Nov</v>
          </cell>
        </row>
        <row r="57">
          <cell r="C57" t="str">
            <v>Gru</v>
          </cell>
          <cell r="D57" t="str">
            <v>Dec</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chodne"/>
      <sheetName val="Noty bilans 26"/>
    </sheetNames>
    <sheetDataSet>
      <sheetData sheetId="0" refreshError="1"/>
      <sheetData sheetId="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łownik"/>
      <sheetName val="SPR"/>
      <sheetName val="SPIS"/>
      <sheetName val="X"/>
      <sheetName val="Poland  2008YTD"/>
      <sheetName val="Poland YTD"/>
      <sheetName val="Poland"/>
      <sheetName val="TYTUŁ"/>
      <sheetName val="Grupa"/>
      <sheetName val="Grupa_x"/>
      <sheetName val="PBT"/>
      <sheetName val="SUBS_NEW"/>
      <sheetName val="SUBS_NEW_x"/>
      <sheetName val="BZWBK"/>
      <sheetName val="BZWBK_x"/>
      <sheetName val="ODS_NEW"/>
      <sheetName val="ODS"/>
      <sheetName val="Deposits_AVG"/>
      <sheetName val="ARKA&amp;AM"/>
      <sheetName val="Loan_AVG"/>
      <sheetName val="Margin_NEW"/>
      <sheetName val="PD_BZWBK"/>
      <sheetName val="MAN"/>
      <sheetName val="KP_Grupa"/>
      <sheetName val="KO_Grupa"/>
      <sheetName val="Prov_New"/>
      <sheetName val="Prov"/>
      <sheetName val="LOAN_NEW"/>
      <sheetName val="LOAN"/>
      <sheetName val="Balance_NEW"/>
      <sheetName val="Balance_S_OLD"/>
      <sheetName val="Constant Currency"/>
      <sheetName val="SUBSmth"/>
      <sheetName val="SUBSytd"/>
      <sheetName val="Deposits"/>
      <sheetName val="Margin"/>
      <sheetName val="Prov_S (N)"/>
      <sheetName val="PROV_LOANS_NEW"/>
      <sheetName val="Balance_S (N)"/>
      <sheetName val="dep_eng"/>
      <sheetName val="deposits_new"/>
      <sheetName val="Loans"/>
      <sheetName val="loans_new"/>
      <sheetName val="Margin_vs_plan_2"/>
      <sheetName val="Margin_YTD_vs_plan_ANG"/>
      <sheetName val="Margin_YTD_vs_plan_POL"/>
      <sheetName val="Margin_YTD_vs_previous_ytd_ANG"/>
      <sheetName val="Margin_YTD_vs_previous_ytd_POL"/>
      <sheetName val="Margin_vs_previous_2"/>
      <sheetName val="Borr_PL"/>
      <sheetName val="Borr_NPL"/>
    </sheetNames>
    <sheetDataSet>
      <sheetData sheetId="0" refreshError="1">
        <row r="1">
          <cell r="A1" t="str">
            <v>Act03</v>
          </cell>
          <cell r="B1" t="str">
            <v>Dochód Odsetkowy Netto</v>
          </cell>
          <cell r="C1" t="str">
            <v>Net Interest Income</v>
          </cell>
          <cell r="E1" t="str">
            <v>Sty</v>
          </cell>
          <cell r="F1" t="str">
            <v>Jan</v>
          </cell>
          <cell r="H1" t="str">
            <v>Styczeń</v>
          </cell>
          <cell r="I1" t="str">
            <v>January</v>
          </cell>
        </row>
        <row r="2">
          <cell r="A2" t="str">
            <v>Act11</v>
          </cell>
          <cell r="B2" t="str">
            <v>Pozostałe Dochody</v>
          </cell>
          <cell r="C2" t="str">
            <v>Other Income</v>
          </cell>
          <cell r="E2" t="str">
            <v>Lut</v>
          </cell>
          <cell r="F2" t="str">
            <v>Feb</v>
          </cell>
          <cell r="H2" t="str">
            <v>Luty</v>
          </cell>
          <cell r="I2" t="str">
            <v>February</v>
          </cell>
        </row>
        <row r="3">
          <cell r="A3" t="str">
            <v>Act07</v>
          </cell>
          <cell r="B3" t="str">
            <v>Dywidendy</v>
          </cell>
          <cell r="C3" t="str">
            <v>Dividends</v>
          </cell>
          <cell r="E3" t="str">
            <v>Mar</v>
          </cell>
          <cell r="F3" t="str">
            <v>Mar</v>
          </cell>
          <cell r="H3" t="str">
            <v>Marzec</v>
          </cell>
          <cell r="I3" t="str">
            <v>March</v>
          </cell>
        </row>
        <row r="4">
          <cell r="A4" t="str">
            <v>Act12</v>
          </cell>
          <cell r="B4" t="str">
            <v>Razem Dochody</v>
          </cell>
          <cell r="C4" t="str">
            <v>Total Income</v>
          </cell>
          <cell r="E4" t="str">
            <v>Kwi</v>
          </cell>
          <cell r="F4" t="str">
            <v>Apr</v>
          </cell>
          <cell r="H4" t="str">
            <v>Kwiecień</v>
          </cell>
          <cell r="I4" t="str">
            <v>April</v>
          </cell>
        </row>
        <row r="5">
          <cell r="A5" t="str">
            <v>Act13</v>
          </cell>
          <cell r="B5" t="str">
            <v>Koszty Pracownicze</v>
          </cell>
          <cell r="C5" t="str">
            <v>Staff Costs</v>
          </cell>
          <cell r="E5" t="str">
            <v>Maj</v>
          </cell>
          <cell r="F5" t="str">
            <v>May</v>
          </cell>
          <cell r="H5" t="str">
            <v>Maj</v>
          </cell>
          <cell r="I5" t="str">
            <v>May</v>
          </cell>
        </row>
        <row r="6">
          <cell r="A6" t="str">
            <v>Act14</v>
          </cell>
          <cell r="B6" t="str">
            <v>Koszty Operacyjne / Koszty Działania</v>
          </cell>
          <cell r="C6" t="str">
            <v>General and Administrative Expenses</v>
          </cell>
          <cell r="E6" t="str">
            <v>Cze</v>
          </cell>
          <cell r="F6" t="str">
            <v>Jun</v>
          </cell>
          <cell r="H6" t="str">
            <v>Czerwiec</v>
          </cell>
          <cell r="I6" t="str">
            <v>June</v>
          </cell>
        </row>
        <row r="7">
          <cell r="A7" t="str">
            <v>Act15</v>
          </cell>
          <cell r="B7" t="str">
            <v>Amortyzacja</v>
          </cell>
          <cell r="C7" t="str">
            <v>Depreciation</v>
          </cell>
          <cell r="E7" t="str">
            <v>Lip</v>
          </cell>
          <cell r="F7" t="str">
            <v>Jul</v>
          </cell>
          <cell r="H7" t="str">
            <v>Lipiec</v>
          </cell>
          <cell r="I7" t="str">
            <v>July</v>
          </cell>
        </row>
        <row r="8">
          <cell r="A8" t="str">
            <v>Act16</v>
          </cell>
          <cell r="B8" t="str">
            <v>Razem Koszty</v>
          </cell>
          <cell r="C8" t="str">
            <v>Total Operating Expenses</v>
          </cell>
          <cell r="E8" t="str">
            <v>Się</v>
          </cell>
          <cell r="F8" t="str">
            <v>Aug</v>
          </cell>
          <cell r="H8" t="str">
            <v>Sierpień</v>
          </cell>
          <cell r="I8" t="str">
            <v>August</v>
          </cell>
        </row>
        <row r="9">
          <cell r="A9" t="str">
            <v>Act17</v>
          </cell>
          <cell r="B9" t="str">
            <v>Nadwyżka Operacyjna przed Rezerwami</v>
          </cell>
          <cell r="C9" t="str">
            <v>Operating Surplus before provisions</v>
          </cell>
          <cell r="E9" t="str">
            <v>Wrz</v>
          </cell>
          <cell r="F9" t="str">
            <v>Sep</v>
          </cell>
          <cell r="H9" t="str">
            <v>Wrzesień</v>
          </cell>
          <cell r="I9" t="str">
            <v>September</v>
          </cell>
        </row>
        <row r="10">
          <cell r="A10" t="str">
            <v>Act18</v>
          </cell>
          <cell r="B10" t="str">
            <v>Odpisy z tyt. Utraty Wartości Kredytów</v>
          </cell>
          <cell r="C10" t="str">
            <v>Impairment losses on loans and advances</v>
          </cell>
          <cell r="E10" t="str">
            <v>Paź</v>
          </cell>
          <cell r="F10" t="str">
            <v>Oct</v>
          </cell>
          <cell r="H10" t="str">
            <v>Październik</v>
          </cell>
          <cell r="I10" t="str">
            <v>October</v>
          </cell>
        </row>
        <row r="11">
          <cell r="A11" t="str">
            <v>Act19</v>
          </cell>
          <cell r="B11" t="str">
            <v>Odpis na Kredytowe Zobowiązania Pozabilansowe</v>
          </cell>
          <cell r="C11" t="str">
            <v>Contingent Liabilities and Commitments</v>
          </cell>
          <cell r="E11" t="str">
            <v>Lis</v>
          </cell>
          <cell r="F11" t="str">
            <v>Nov</v>
          </cell>
          <cell r="H11" t="str">
            <v>Listopad</v>
          </cell>
          <cell r="I11" t="str">
            <v>November</v>
          </cell>
        </row>
        <row r="12">
          <cell r="A12" t="str">
            <v>Act20</v>
          </cell>
          <cell r="B12" t="str">
            <v>Odpisy z tyt. Utraty Wartości Inwestycji</v>
          </cell>
          <cell r="C12" t="str">
            <v>Amounts Written off fixed Assets Investments</v>
          </cell>
          <cell r="E12" t="str">
            <v>Gru</v>
          </cell>
          <cell r="F12" t="str">
            <v>Dec</v>
          </cell>
          <cell r="H12" t="str">
            <v>Grudzień</v>
          </cell>
          <cell r="I12" t="str">
            <v>December</v>
          </cell>
        </row>
        <row r="13">
          <cell r="A13" t="str">
            <v>Act21</v>
          </cell>
          <cell r="B13" t="str">
            <v>Rezerwy Razem</v>
          </cell>
          <cell r="C13" t="str">
            <v>Total Provisions</v>
          </cell>
        </row>
        <row r="14">
          <cell r="A14" t="str">
            <v>Act22</v>
          </cell>
          <cell r="B14" t="str">
            <v>Wynik Operacyjny</v>
          </cell>
          <cell r="C14" t="str">
            <v>Operating Profit Before Associates</v>
          </cell>
        </row>
        <row r="15">
          <cell r="A15" t="str">
            <v>Act23</v>
          </cell>
          <cell r="B15" t="str">
            <v>Udział w wyniku jednostek stowarzyszonych</v>
          </cell>
          <cell r="C15" t="str">
            <v>Income From Associates</v>
          </cell>
        </row>
        <row r="16">
          <cell r="A16" t="str">
            <v>Act231</v>
          </cell>
          <cell r="B16" t="str">
            <v>Udział w wyniku jednostek stowarzyszonych   (tylko portfel BZWBK)</v>
          </cell>
          <cell r="C16" t="str">
            <v>Income From Associates   ( BZWBK portfolio only)</v>
          </cell>
        </row>
        <row r="17">
          <cell r="A17" t="str">
            <v>Act24</v>
          </cell>
          <cell r="B17" t="str">
            <v>Wynik na Sprzedaży środków trwałych</v>
          </cell>
          <cell r="C17" t="str">
            <v>Profit on disposal of Property,</v>
          </cell>
        </row>
        <row r="18">
          <cell r="A18" t="str">
            <v>Act25</v>
          </cell>
          <cell r="B18" t="str">
            <v>Wynik na Sprzedaży Części Biznesu</v>
          </cell>
          <cell r="C18" t="str">
            <v>Profit on sale of business</v>
          </cell>
        </row>
        <row r="19">
          <cell r="A19" t="str">
            <v>Act26</v>
          </cell>
          <cell r="B19" t="str">
            <v>Zysk Brutto</v>
          </cell>
          <cell r="C19" t="str">
            <v>Pre Tax Profit</v>
          </cell>
        </row>
        <row r="20">
          <cell r="A20" t="str">
            <v>Act29</v>
          </cell>
          <cell r="B20" t="str">
            <v>Zysk należny udziałowcom mniejszościowym</v>
          </cell>
          <cell r="C20" t="str">
            <v xml:space="preserve">Attributable to Minority Shareholders </v>
          </cell>
        </row>
        <row r="21">
          <cell r="A21" t="str">
            <v>Act27</v>
          </cell>
          <cell r="B21" t="str">
            <v>Obciążenie z tyt. podatku dochodowego</v>
          </cell>
          <cell r="C21" t="str">
            <v>Taxation</v>
          </cell>
        </row>
        <row r="22">
          <cell r="A22" t="str">
            <v>Act28</v>
          </cell>
          <cell r="B22" t="str">
            <v>Zysk Netto</v>
          </cell>
          <cell r="C22" t="str">
            <v>Profit after Tax</v>
          </cell>
        </row>
        <row r="23">
          <cell r="A23" t="str">
            <v>Wsk01</v>
          </cell>
          <cell r="B23" t="str">
            <v>Wskaźnik: Pozostałe Dochody / Dochody Razem [%] ( wył. dochody nadzwyczajne)</v>
          </cell>
          <cell r="C23" t="str">
            <v>Other Income Ratio [%] (excl. extraordinary items)</v>
          </cell>
        </row>
        <row r="24">
          <cell r="A24" t="str">
            <v>Wsk02</v>
          </cell>
          <cell r="B24" t="str">
            <v>Wskaźnik: Koszty / Dochody [%] ( wył. dochody nadzwyczajne)</v>
          </cell>
          <cell r="C24" t="str">
            <v>Cost / Income Ratio [%] (excl. extraordinary items)</v>
          </cell>
        </row>
        <row r="25">
          <cell r="A25" t="str">
            <v>Act30</v>
          </cell>
          <cell r="B25" t="str">
            <v>Imperment i pozostałe rezerwy</v>
          </cell>
          <cell r="C25" t="str">
            <v>Impairment &amp; Other Provisions</v>
          </cell>
        </row>
        <row r="26">
          <cell r="A26" t="str">
            <v>Act31</v>
          </cell>
          <cell r="B26" t="str">
            <v>Nadwyżka Operacyjna</v>
          </cell>
          <cell r="C26" t="str">
            <v>Operating Surplus</v>
          </cell>
        </row>
        <row r="27">
          <cell r="A27" t="str">
            <v>ACT22</v>
          </cell>
          <cell r="B27" t="str">
            <v>Transakcje wzajemne</v>
          </cell>
          <cell r="C27" t="str">
            <v>Intercompany transactions</v>
          </cell>
        </row>
        <row r="28">
          <cell r="A28" t="str">
            <v>Act32</v>
          </cell>
          <cell r="B28" t="str">
            <v>Koszty Operacyjne</v>
          </cell>
          <cell r="C28" t="str">
            <v>Operating Costs</v>
          </cell>
        </row>
        <row r="29">
          <cell r="A29" t="str">
            <v>AloAct</v>
          </cell>
          <cell r="B29" t="str">
            <v>Alokacja dochodów</v>
          </cell>
          <cell r="C29" t="str">
            <v>Income allocation</v>
          </cell>
        </row>
        <row r="30">
          <cell r="A30" t="str">
            <v>Act33</v>
          </cell>
          <cell r="B30" t="str">
            <v>Zysk należny udziałowcom jednostki dominującej</v>
          </cell>
          <cell r="C30" t="str">
            <v>Attributable to BZWBK</v>
          </cell>
        </row>
        <row r="31">
          <cell r="A31" t="str">
            <v>Wsk03</v>
          </cell>
          <cell r="B31" t="str">
            <v>Wskaźnik: Koszty / Dochody (bez dywidendy) [%]</v>
          </cell>
          <cell r="C31" t="str">
            <v>Cost / Income (without dividends) Ratio [%]</v>
          </cell>
        </row>
        <row r="32">
          <cell r="A32" t="str">
            <v>Act111</v>
          </cell>
          <cell r="B32" t="str">
            <v>Pozostałe Dochody ( wył. dochody nadzwyczajne)</v>
          </cell>
          <cell r="C32" t="str">
            <v>Other Income (excl. extraordinary items)</v>
          </cell>
        </row>
        <row r="37">
          <cell r="B37" t="str">
            <v>Grupa BZWBK - Skonsolidowany Rachunek Zysków i Strat</v>
          </cell>
          <cell r="C37" t="str">
            <v>BZWBK Group - Consolidated Income Statement</v>
          </cell>
        </row>
        <row r="38">
          <cell r="B38" t="str">
            <v>Bank Zachodni WBK S.A. - Rachunek Zysków i Strat</v>
          </cell>
          <cell r="C38" t="str">
            <v>Bank Zachodni WBK S.A. - Income Statement</v>
          </cell>
        </row>
        <row r="39">
          <cell r="B39" t="str">
            <v>Grupa BZWBK - Zysk brutto Banku i Spółek Zależnych</v>
          </cell>
          <cell r="C39" t="str">
            <v xml:space="preserve">Profit before Tax of Bank and Subsidiaries </v>
          </cell>
        </row>
        <row r="40">
          <cell r="B40" t="str">
            <v>Wyniki Spółek Zależnych BZWBK w miesiącu</v>
          </cell>
          <cell r="C40" t="str">
            <v>Performance of BZWBK Subsidiaries month</v>
          </cell>
        </row>
        <row r="41">
          <cell r="B41" t="str">
            <v>Wyniki Spółek Zależnych BZWBK narastająco</v>
          </cell>
          <cell r="C41" t="str">
            <v>Performance of BZWBK Subsidiaries YTD</v>
          </cell>
        </row>
      </sheetData>
      <sheetData sheetId="1" refreshError="1"/>
      <sheetData sheetId="2" refreshError="1"/>
      <sheetData sheetId="3">
        <row r="1">
          <cell r="D1">
            <v>9</v>
          </cell>
          <cell r="I1" t="b">
            <v>1</v>
          </cell>
        </row>
      </sheetData>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sheetData sheetId="14" refreshError="1"/>
      <sheetData sheetId="15"/>
      <sheetData sheetId="16" refreshError="1"/>
      <sheetData sheetId="17" refreshError="1"/>
      <sheetData sheetId="18"/>
      <sheetData sheetId="19" refreshError="1"/>
      <sheetData sheetId="20" refreshError="1"/>
      <sheetData sheetId="21"/>
      <sheetData sheetId="22" refreshError="1"/>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TotalL"/>
      <sheetName val="Total"/>
      <sheetName val="AOK"/>
      <sheetName val="AO"/>
      <sheetName val="ASW"/>
      <sheetName val="AA"/>
      <sheetName val="AZ"/>
      <sheetName val="AOE"/>
      <sheetName val="AN"/>
      <sheetName val="AGI"/>
      <sheetName val="FAZ"/>
      <sheetName val="ASE"/>
      <sheetName val="LSW"/>
      <sheetName val="AAZ"/>
      <sheetName val="AN2"/>
      <sheetName val="ANE"/>
      <sheetName val="AE"/>
      <sheetName val="AEZ"/>
      <sheetName val="ASWEZ"/>
      <sheetName val="AVIP"/>
      <sheetName val="NEW3"/>
      <sheetName val="NEW4"/>
      <sheetName val="FAP"/>
      <sheetName val="APA"/>
      <sheetName val="AOD"/>
      <sheetName val="FS"/>
      <sheetName val="SIWE"/>
      <sheetName val="RPK"/>
      <sheetName val="Podział_F"/>
      <sheetName val="Podz dla AA"/>
      <sheetName val="OPIS ZMIAN 2007"/>
      <sheetName val="ASWE"/>
      <sheetName val="NEW1"/>
      <sheetName val="NEW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2">
          <cell r="A2" t="str">
            <v>ID</v>
          </cell>
          <cell r="B2" t="str">
            <v>Arka Rozwoju Nowej Europy FIO</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83067</v>
          </cell>
          <cell r="D5">
            <v>114739</v>
          </cell>
          <cell r="E5">
            <v>95624</v>
          </cell>
          <cell r="F5">
            <v>93514</v>
          </cell>
          <cell r="G5">
            <v>88624</v>
          </cell>
          <cell r="H5">
            <v>86266</v>
          </cell>
          <cell r="I5">
            <v>83869</v>
          </cell>
          <cell r="J5">
            <v>70076</v>
          </cell>
          <cell r="K5">
            <v>62601</v>
          </cell>
          <cell r="L5">
            <v>62995</v>
          </cell>
          <cell r="M5">
            <v>51240</v>
          </cell>
          <cell r="N5">
            <v>32663</v>
          </cell>
          <cell r="O5">
            <v>30627</v>
          </cell>
          <cell r="P5">
            <v>114739</v>
          </cell>
          <cell r="Q5">
            <v>114739</v>
          </cell>
          <cell r="R5">
            <v>114739</v>
          </cell>
          <cell r="S5">
            <v>114739</v>
          </cell>
          <cell r="T5">
            <v>114739</v>
          </cell>
          <cell r="U5">
            <v>114739</v>
          </cell>
          <cell r="V5">
            <v>114739</v>
          </cell>
          <cell r="W5">
            <v>114739</v>
          </cell>
          <cell r="X5">
            <v>114739</v>
          </cell>
          <cell r="Y5">
            <v>114739</v>
          </cell>
          <cell r="Z5">
            <v>114739</v>
          </cell>
          <cell r="AA5">
            <v>114739</v>
          </cell>
        </row>
        <row r="6">
          <cell r="A6" t="str">
            <v>Act02</v>
          </cell>
          <cell r="B6" t="str">
            <v>Sprzedaż całkowita</v>
          </cell>
          <cell r="C6">
            <v>28882</v>
          </cell>
          <cell r="D6">
            <v>17586</v>
          </cell>
          <cell r="E6">
            <v>1156</v>
          </cell>
          <cell r="F6">
            <v>562</v>
          </cell>
          <cell r="G6">
            <v>290</v>
          </cell>
          <cell r="H6">
            <v>471</v>
          </cell>
          <cell r="I6">
            <v>96</v>
          </cell>
          <cell r="J6">
            <v>135</v>
          </cell>
          <cell r="K6">
            <v>88</v>
          </cell>
          <cell r="L6">
            <v>117</v>
          </cell>
          <cell r="M6">
            <v>140</v>
          </cell>
          <cell r="N6">
            <v>105</v>
          </cell>
          <cell r="O6">
            <v>47</v>
          </cell>
          <cell r="P6">
            <v>17586</v>
          </cell>
          <cell r="Q6">
            <v>18742</v>
          </cell>
          <cell r="R6">
            <v>19304</v>
          </cell>
          <cell r="S6">
            <v>19594</v>
          </cell>
          <cell r="T6">
            <v>20065</v>
          </cell>
          <cell r="U6">
            <v>20161</v>
          </cell>
          <cell r="V6">
            <v>20296</v>
          </cell>
          <cell r="W6">
            <v>20384</v>
          </cell>
          <cell r="X6">
            <v>20501</v>
          </cell>
          <cell r="Y6">
            <v>20641</v>
          </cell>
          <cell r="Z6">
            <v>20746</v>
          </cell>
          <cell r="AA6">
            <v>20793</v>
          </cell>
        </row>
        <row r="7">
          <cell r="A7" t="str">
            <v>Act03</v>
          </cell>
          <cell r="B7" t="str">
            <v>Konwersja(+/-)</v>
          </cell>
          <cell r="C7">
            <v>3771</v>
          </cell>
          <cell r="D7">
            <v>-5042</v>
          </cell>
          <cell r="E7">
            <v>1032</v>
          </cell>
          <cell r="F7">
            <v>-300</v>
          </cell>
          <cell r="G7">
            <v>-222</v>
          </cell>
          <cell r="H7">
            <v>-452</v>
          </cell>
          <cell r="I7">
            <v>-457</v>
          </cell>
          <cell r="J7">
            <v>-980</v>
          </cell>
          <cell r="K7">
            <v>22</v>
          </cell>
          <cell r="L7">
            <v>-315</v>
          </cell>
          <cell r="M7">
            <v>-748</v>
          </cell>
          <cell r="N7">
            <v>-73</v>
          </cell>
          <cell r="O7">
            <v>-18</v>
          </cell>
          <cell r="P7">
            <v>-5042</v>
          </cell>
          <cell r="Q7">
            <v>-4010</v>
          </cell>
          <cell r="R7">
            <v>-4310</v>
          </cell>
          <cell r="S7">
            <v>-4532</v>
          </cell>
          <cell r="T7">
            <v>-4984</v>
          </cell>
          <cell r="U7">
            <v>-5441</v>
          </cell>
          <cell r="V7">
            <v>-6421</v>
          </cell>
          <cell r="W7">
            <v>-6399</v>
          </cell>
          <cell r="X7">
            <v>-6714</v>
          </cell>
          <cell r="Y7">
            <v>-7462</v>
          </cell>
          <cell r="Z7">
            <v>-7535</v>
          </cell>
          <cell r="AA7">
            <v>-7553</v>
          </cell>
        </row>
        <row r="8">
          <cell r="A8" t="str">
            <v>Act04</v>
          </cell>
          <cell r="B8" t="str">
            <v>Umorzenia</v>
          </cell>
          <cell r="C8">
            <v>1976</v>
          </cell>
          <cell r="D8">
            <v>14088</v>
          </cell>
          <cell r="E8">
            <v>2879</v>
          </cell>
          <cell r="F8">
            <v>1412</v>
          </cell>
          <cell r="G8">
            <v>5197</v>
          </cell>
          <cell r="H8">
            <v>2093</v>
          </cell>
          <cell r="I8">
            <v>2106</v>
          </cell>
          <cell r="J8">
            <v>2922</v>
          </cell>
          <cell r="K8">
            <v>721</v>
          </cell>
          <cell r="L8">
            <v>1711</v>
          </cell>
          <cell r="M8">
            <v>2464</v>
          </cell>
          <cell r="N8">
            <v>130</v>
          </cell>
          <cell r="O8">
            <v>183</v>
          </cell>
          <cell r="P8">
            <v>14088</v>
          </cell>
          <cell r="Q8">
            <v>16967</v>
          </cell>
          <cell r="R8">
            <v>18379</v>
          </cell>
          <cell r="S8">
            <v>23576</v>
          </cell>
          <cell r="T8">
            <v>25669</v>
          </cell>
          <cell r="U8">
            <v>27775</v>
          </cell>
          <cell r="V8">
            <v>30697</v>
          </cell>
          <cell r="W8">
            <v>31418</v>
          </cell>
          <cell r="X8">
            <v>33129</v>
          </cell>
          <cell r="Y8">
            <v>35593</v>
          </cell>
          <cell r="Z8">
            <v>35723</v>
          </cell>
          <cell r="AA8">
            <v>35906</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995</v>
          </cell>
          <cell r="D10">
            <v>-17571</v>
          </cell>
          <cell r="E10">
            <v>-1419</v>
          </cell>
          <cell r="F10">
            <v>-3740</v>
          </cell>
          <cell r="G10">
            <v>2771</v>
          </cell>
          <cell r="H10">
            <v>-323</v>
          </cell>
          <cell r="I10">
            <v>-11326</v>
          </cell>
          <cell r="J10">
            <v>-3708</v>
          </cell>
          <cell r="K10">
            <v>1005</v>
          </cell>
          <cell r="L10">
            <v>-9846</v>
          </cell>
          <cell r="M10">
            <v>-15505</v>
          </cell>
          <cell r="N10">
            <v>-1938</v>
          </cell>
          <cell r="O10">
            <v>1163</v>
          </cell>
          <cell r="P10">
            <v>-17571</v>
          </cell>
          <cell r="Q10">
            <v>-18990</v>
          </cell>
          <cell r="R10">
            <v>-22730</v>
          </cell>
          <cell r="S10">
            <v>-19959</v>
          </cell>
          <cell r="T10">
            <v>-20282</v>
          </cell>
          <cell r="U10">
            <v>-31608</v>
          </cell>
          <cell r="V10">
            <v>-35316</v>
          </cell>
          <cell r="W10">
            <v>-34311</v>
          </cell>
          <cell r="X10">
            <v>-44157</v>
          </cell>
          <cell r="Y10">
            <v>-59662</v>
          </cell>
          <cell r="Z10">
            <v>-61600</v>
          </cell>
          <cell r="AA10">
            <v>-60437</v>
          </cell>
        </row>
        <row r="11">
          <cell r="A11" t="str">
            <v>Act07</v>
          </cell>
          <cell r="B11" t="str">
            <v>Bilans zamknięcia</v>
          </cell>
          <cell r="C11">
            <v>114739</v>
          </cell>
          <cell r="D11">
            <v>95624</v>
          </cell>
          <cell r="E11">
            <v>93514</v>
          </cell>
          <cell r="F11">
            <v>88624</v>
          </cell>
          <cell r="G11">
            <v>86266</v>
          </cell>
          <cell r="H11">
            <v>83869</v>
          </cell>
          <cell r="I11">
            <v>70076</v>
          </cell>
          <cell r="J11">
            <v>62601</v>
          </cell>
          <cell r="K11">
            <v>62995</v>
          </cell>
          <cell r="L11">
            <v>51240</v>
          </cell>
          <cell r="M11">
            <v>32663</v>
          </cell>
          <cell r="N11">
            <v>30627</v>
          </cell>
          <cell r="O11">
            <v>31636</v>
          </cell>
          <cell r="P11">
            <v>95624</v>
          </cell>
          <cell r="Q11">
            <v>93514</v>
          </cell>
          <cell r="R11">
            <v>88624</v>
          </cell>
          <cell r="S11">
            <v>86266</v>
          </cell>
          <cell r="T11">
            <v>83869</v>
          </cell>
          <cell r="U11">
            <v>70076</v>
          </cell>
          <cell r="V11">
            <v>62601</v>
          </cell>
          <cell r="W11">
            <v>62995</v>
          </cell>
          <cell r="X11">
            <v>51240</v>
          </cell>
          <cell r="Y11">
            <v>32663</v>
          </cell>
          <cell r="Z11">
            <v>30627</v>
          </cell>
          <cell r="AA11">
            <v>31636</v>
          </cell>
        </row>
        <row r="12">
          <cell r="A12" t="str">
            <v>Act08</v>
          </cell>
          <cell r="B12" t="str">
            <v>Średnia wartość funduszu</v>
          </cell>
          <cell r="C12">
            <v>103595</v>
          </cell>
          <cell r="D12">
            <v>106359</v>
          </cell>
          <cell r="E12">
            <v>95141</v>
          </cell>
          <cell r="F12">
            <v>88622</v>
          </cell>
          <cell r="G12">
            <v>87353</v>
          </cell>
          <cell r="H12">
            <v>85287</v>
          </cell>
          <cell r="I12">
            <v>77120.070000000007</v>
          </cell>
          <cell r="J12">
            <v>61961</v>
          </cell>
          <cell r="K12">
            <v>63313</v>
          </cell>
          <cell r="L12">
            <v>57415</v>
          </cell>
          <cell r="M12">
            <v>37156</v>
          </cell>
          <cell r="N12">
            <v>30598</v>
          </cell>
          <cell r="O12">
            <v>30745</v>
          </cell>
          <cell r="P12">
            <v>106359</v>
          </cell>
          <cell r="Q12">
            <v>100936.96666666666</v>
          </cell>
          <cell r="R12">
            <v>96741.758241758245</v>
          </cell>
          <cell r="S12">
            <v>94413.966942148763</v>
          </cell>
          <cell r="T12">
            <v>92552.546052631573</v>
          </cell>
          <cell r="U12">
            <v>90008.731318681312</v>
          </cell>
          <cell r="V12">
            <v>85926.667136150238</v>
          </cell>
          <cell r="W12">
            <v>83053.619262295091</v>
          </cell>
          <cell r="X12">
            <v>80246.47116788321</v>
          </cell>
          <cell r="Y12">
            <v>75866.783934426217</v>
          </cell>
          <cell r="Z12">
            <v>71812.862985074622</v>
          </cell>
          <cell r="AA12">
            <v>68334.437431693979</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156</v>
          </cell>
          <cell r="D15">
            <v>162</v>
          </cell>
          <cell r="E15">
            <v>135</v>
          </cell>
          <cell r="F15">
            <v>135</v>
          </cell>
          <cell r="G15">
            <v>128</v>
          </cell>
          <cell r="H15">
            <v>130</v>
          </cell>
          <cell r="I15">
            <v>115</v>
          </cell>
          <cell r="J15">
            <v>95</v>
          </cell>
          <cell r="K15">
            <v>97</v>
          </cell>
          <cell r="L15">
            <v>86</v>
          </cell>
          <cell r="M15">
            <v>58</v>
          </cell>
          <cell r="N15">
            <v>46</v>
          </cell>
          <cell r="O15">
            <v>47</v>
          </cell>
          <cell r="P15">
            <v>162</v>
          </cell>
          <cell r="Q15">
            <v>297</v>
          </cell>
          <cell r="R15">
            <v>432</v>
          </cell>
          <cell r="S15">
            <v>560</v>
          </cell>
          <cell r="T15">
            <v>690</v>
          </cell>
          <cell r="U15">
            <v>805</v>
          </cell>
          <cell r="V15">
            <v>900</v>
          </cell>
          <cell r="W15">
            <v>997</v>
          </cell>
          <cell r="X15">
            <v>1083</v>
          </cell>
          <cell r="Y15">
            <v>1141</v>
          </cell>
          <cell r="Z15">
            <v>1187</v>
          </cell>
          <cell r="AA15">
            <v>1234</v>
          </cell>
        </row>
        <row r="16">
          <cell r="A16" t="str">
            <v>Act12</v>
          </cell>
          <cell r="B16" t="str">
            <v>Opłata dystrybucyjna TFI</v>
          </cell>
          <cell r="C16">
            <v>0</v>
          </cell>
          <cell r="D16">
            <v>72</v>
          </cell>
          <cell r="E16">
            <v>12</v>
          </cell>
          <cell r="F16">
            <v>6</v>
          </cell>
          <cell r="G16">
            <v>4</v>
          </cell>
          <cell r="H16">
            <v>4</v>
          </cell>
          <cell r="I16">
            <v>2</v>
          </cell>
          <cell r="J16">
            <v>2</v>
          </cell>
          <cell r="K16">
            <v>1</v>
          </cell>
          <cell r="L16">
            <v>2</v>
          </cell>
          <cell r="M16">
            <v>2</v>
          </cell>
          <cell r="N16">
            <v>1.6</v>
          </cell>
          <cell r="P16">
            <v>72</v>
          </cell>
          <cell r="Q16">
            <v>84</v>
          </cell>
          <cell r="R16">
            <v>90</v>
          </cell>
          <cell r="S16">
            <v>94</v>
          </cell>
          <cell r="T16">
            <v>98</v>
          </cell>
          <cell r="U16">
            <v>100</v>
          </cell>
          <cell r="V16">
            <v>102</v>
          </cell>
          <cell r="W16">
            <v>103</v>
          </cell>
          <cell r="X16">
            <v>105</v>
          </cell>
          <cell r="Y16">
            <v>107</v>
          </cell>
          <cell r="Z16">
            <v>108.6</v>
          </cell>
          <cell r="AA16">
            <v>108.6</v>
          </cell>
        </row>
        <row r="17">
          <cell r="A17" t="str">
            <v>Act13</v>
          </cell>
          <cell r="B17" t="str">
            <v>Opłata umorzeniowa</v>
          </cell>
          <cell r="C17">
            <v>8</v>
          </cell>
          <cell r="D17">
            <v>36</v>
          </cell>
          <cell r="E17">
            <v>16</v>
          </cell>
          <cell r="F17">
            <v>4</v>
          </cell>
          <cell r="G17">
            <v>4</v>
          </cell>
          <cell r="H17">
            <v>1</v>
          </cell>
          <cell r="I17">
            <v>4</v>
          </cell>
          <cell r="J17">
            <v>3</v>
          </cell>
          <cell r="K17">
            <v>1</v>
          </cell>
          <cell r="L17">
            <v>1</v>
          </cell>
          <cell r="M17">
            <v>2</v>
          </cell>
          <cell r="P17">
            <v>36</v>
          </cell>
          <cell r="Q17">
            <v>52</v>
          </cell>
          <cell r="R17">
            <v>56</v>
          </cell>
          <cell r="S17">
            <v>60</v>
          </cell>
          <cell r="T17">
            <v>61</v>
          </cell>
          <cell r="U17">
            <v>65</v>
          </cell>
          <cell r="V17">
            <v>68</v>
          </cell>
          <cell r="W17">
            <v>69</v>
          </cell>
          <cell r="X17">
            <v>70</v>
          </cell>
          <cell r="Y17">
            <v>72</v>
          </cell>
          <cell r="Z17">
            <v>72</v>
          </cell>
          <cell r="AA17">
            <v>72</v>
          </cell>
        </row>
        <row r="18">
          <cell r="A18" t="str">
            <v>Act131</v>
          </cell>
          <cell r="B18" t="str">
            <v>Opłata dodatnowa</v>
          </cell>
          <cell r="C18">
            <v>5</v>
          </cell>
          <cell r="D18">
            <v>13</v>
          </cell>
          <cell r="E18">
            <v>4</v>
          </cell>
          <cell r="F18">
            <v>0</v>
          </cell>
          <cell r="G18">
            <v>0</v>
          </cell>
          <cell r="M18">
            <v>1</v>
          </cell>
          <cell r="P18">
            <v>13</v>
          </cell>
          <cell r="Q18">
            <v>17</v>
          </cell>
          <cell r="R18">
            <v>17</v>
          </cell>
          <cell r="S18">
            <v>17</v>
          </cell>
          <cell r="T18">
            <v>17</v>
          </cell>
          <cell r="U18">
            <v>17</v>
          </cell>
          <cell r="V18">
            <v>17</v>
          </cell>
          <cell r="W18">
            <v>17</v>
          </cell>
          <cell r="X18">
            <v>17</v>
          </cell>
          <cell r="Y18">
            <v>18</v>
          </cell>
          <cell r="Z18">
            <v>18</v>
          </cell>
          <cell r="AA18">
            <v>18</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169</v>
          </cell>
          <cell r="D20">
            <v>283</v>
          </cell>
          <cell r="E20">
            <v>167</v>
          </cell>
          <cell r="F20">
            <v>145</v>
          </cell>
          <cell r="G20">
            <v>136</v>
          </cell>
          <cell r="H20">
            <v>135</v>
          </cell>
          <cell r="I20">
            <v>121</v>
          </cell>
          <cell r="J20">
            <v>100</v>
          </cell>
          <cell r="K20">
            <v>99</v>
          </cell>
          <cell r="L20">
            <v>89</v>
          </cell>
          <cell r="M20">
            <v>63</v>
          </cell>
          <cell r="N20">
            <v>47.6</v>
          </cell>
          <cell r="O20">
            <v>47</v>
          </cell>
          <cell r="P20">
            <v>283</v>
          </cell>
          <cell r="Q20">
            <v>450</v>
          </cell>
          <cell r="R20">
            <v>595</v>
          </cell>
          <cell r="S20">
            <v>731</v>
          </cell>
          <cell r="T20">
            <v>866</v>
          </cell>
          <cell r="U20">
            <v>987</v>
          </cell>
          <cell r="V20">
            <v>1087</v>
          </cell>
          <cell r="W20">
            <v>1186</v>
          </cell>
          <cell r="X20">
            <v>1275</v>
          </cell>
          <cell r="Y20">
            <v>1338</v>
          </cell>
          <cell r="Z20">
            <v>1385.6</v>
          </cell>
          <cell r="AA20">
            <v>1432.6</v>
          </cell>
        </row>
        <row r="21">
          <cell r="A21" t="str">
            <v>Act16</v>
          </cell>
          <cell r="B21" t="str">
            <v>Zarządzanie aktywami funduszy</v>
          </cell>
          <cell r="C21">
            <v>-52</v>
          </cell>
          <cell r="D21">
            <v>-54</v>
          </cell>
          <cell r="E21">
            <v>-45</v>
          </cell>
          <cell r="F21">
            <v>-45</v>
          </cell>
          <cell r="G21">
            <v>-43</v>
          </cell>
          <cell r="H21">
            <v>-44</v>
          </cell>
          <cell r="I21">
            <v>-38</v>
          </cell>
          <cell r="J21">
            <v>-32</v>
          </cell>
          <cell r="K21">
            <v>-32</v>
          </cell>
          <cell r="L21">
            <v>-28</v>
          </cell>
          <cell r="M21">
            <v>-19</v>
          </cell>
          <cell r="N21">
            <v>-15</v>
          </cell>
          <cell r="O21">
            <v>-16</v>
          </cell>
          <cell r="P21">
            <v>-54</v>
          </cell>
          <cell r="Q21">
            <v>-99</v>
          </cell>
          <cell r="R21">
            <v>-144</v>
          </cell>
          <cell r="S21">
            <v>-187</v>
          </cell>
          <cell r="T21">
            <v>-231</v>
          </cell>
          <cell r="U21">
            <v>-269</v>
          </cell>
          <cell r="V21">
            <v>-301</v>
          </cell>
          <cell r="W21">
            <v>-333</v>
          </cell>
          <cell r="X21">
            <v>-361</v>
          </cell>
          <cell r="Y21">
            <v>-380</v>
          </cell>
          <cell r="Z21">
            <v>-395</v>
          </cell>
          <cell r="AA21">
            <v>-411</v>
          </cell>
        </row>
        <row r="22">
          <cell r="A22" t="str">
            <v>Act17</v>
          </cell>
          <cell r="B22" t="str">
            <v>Usługi rachunkowości ASSET</v>
          </cell>
          <cell r="C22">
            <v>-10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-33</v>
          </cell>
          <cell r="D23">
            <v>-84</v>
          </cell>
          <cell r="E23">
            <v>-38</v>
          </cell>
          <cell r="F23">
            <v>-33</v>
          </cell>
          <cell r="G23">
            <v>-29</v>
          </cell>
          <cell r="H23">
            <v>-30</v>
          </cell>
          <cell r="I23">
            <v>-26</v>
          </cell>
          <cell r="J23">
            <v>-21</v>
          </cell>
          <cell r="K23">
            <v>-21</v>
          </cell>
          <cell r="L23">
            <v>-19</v>
          </cell>
          <cell r="M23">
            <v>-14</v>
          </cell>
          <cell r="N23">
            <v>-11</v>
          </cell>
          <cell r="O23">
            <v>-10</v>
          </cell>
          <cell r="P23">
            <v>-84</v>
          </cell>
          <cell r="Q23">
            <v>-122</v>
          </cell>
          <cell r="R23">
            <v>-155</v>
          </cell>
          <cell r="S23">
            <v>-184</v>
          </cell>
          <cell r="T23">
            <v>-214</v>
          </cell>
          <cell r="U23">
            <v>-240</v>
          </cell>
          <cell r="V23">
            <v>-261</v>
          </cell>
          <cell r="W23">
            <v>-282</v>
          </cell>
          <cell r="X23">
            <v>-301</v>
          </cell>
          <cell r="Y23">
            <v>-315</v>
          </cell>
          <cell r="Z23">
            <v>-326</v>
          </cell>
          <cell r="AA23">
            <v>-336</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-7</v>
          </cell>
          <cell r="D25">
            <v>-14</v>
          </cell>
          <cell r="E25">
            <v>-7</v>
          </cell>
          <cell r="F25">
            <v>-7</v>
          </cell>
          <cell r="G25">
            <v>-7</v>
          </cell>
          <cell r="H25">
            <v>-7</v>
          </cell>
          <cell r="I25">
            <v>-6</v>
          </cell>
          <cell r="J25">
            <v>-5</v>
          </cell>
          <cell r="K25">
            <v>-5</v>
          </cell>
          <cell r="L25">
            <v>-5</v>
          </cell>
          <cell r="M25">
            <v>-3</v>
          </cell>
          <cell r="N25">
            <v>-2</v>
          </cell>
          <cell r="O25">
            <v>-2</v>
          </cell>
          <cell r="P25">
            <v>-14</v>
          </cell>
          <cell r="Q25">
            <v>-21</v>
          </cell>
          <cell r="R25">
            <v>-28</v>
          </cell>
          <cell r="S25">
            <v>-35</v>
          </cell>
          <cell r="T25">
            <v>-42</v>
          </cell>
          <cell r="U25">
            <v>-48</v>
          </cell>
          <cell r="V25">
            <v>-53</v>
          </cell>
          <cell r="W25">
            <v>-58</v>
          </cell>
          <cell r="X25">
            <v>-63</v>
          </cell>
          <cell r="Y25">
            <v>-66</v>
          </cell>
          <cell r="Z25">
            <v>-68</v>
          </cell>
          <cell r="AA25">
            <v>-70</v>
          </cell>
        </row>
        <row r="26">
          <cell r="A26" t="str">
            <v>Act21</v>
          </cell>
          <cell r="B26" t="str">
            <v>Inne koszty w Grupie</v>
          </cell>
          <cell r="C26">
            <v>0</v>
          </cell>
          <cell r="I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-102</v>
          </cell>
          <cell r="D27">
            <v>-152</v>
          </cell>
          <cell r="E27">
            <v>-90</v>
          </cell>
          <cell r="F27">
            <v>-85</v>
          </cell>
          <cell r="G27">
            <v>-79</v>
          </cell>
          <cell r="H27">
            <v>-81</v>
          </cell>
          <cell r="I27">
            <v>-70</v>
          </cell>
          <cell r="J27">
            <v>-58</v>
          </cell>
          <cell r="K27">
            <v>-58</v>
          </cell>
          <cell r="L27">
            <v>-52</v>
          </cell>
          <cell r="M27">
            <v>-36</v>
          </cell>
          <cell r="N27">
            <v>-28</v>
          </cell>
          <cell r="O27">
            <v>-28</v>
          </cell>
          <cell r="P27">
            <v>-152</v>
          </cell>
          <cell r="Q27">
            <v>-242</v>
          </cell>
          <cell r="R27">
            <v>-327</v>
          </cell>
          <cell r="S27">
            <v>-406</v>
          </cell>
          <cell r="T27">
            <v>-487</v>
          </cell>
          <cell r="U27">
            <v>-557</v>
          </cell>
          <cell r="V27">
            <v>-615</v>
          </cell>
          <cell r="W27">
            <v>-673</v>
          </cell>
          <cell r="X27">
            <v>-725</v>
          </cell>
          <cell r="Y27">
            <v>-761</v>
          </cell>
          <cell r="Z27">
            <v>-789</v>
          </cell>
          <cell r="AA27">
            <v>-817</v>
          </cell>
        </row>
        <row r="28">
          <cell r="A28" t="str">
            <v>Act23</v>
          </cell>
          <cell r="B28" t="str">
            <v>Inni dystrybutorzy ( w tym świadczenia dod.)</v>
          </cell>
          <cell r="C28">
            <v>0</v>
          </cell>
          <cell r="G28">
            <v>-1</v>
          </cell>
          <cell r="H28">
            <v>-1</v>
          </cell>
          <cell r="P28">
            <v>0</v>
          </cell>
          <cell r="Q28">
            <v>0</v>
          </cell>
          <cell r="R28">
            <v>0</v>
          </cell>
          <cell r="S28">
            <v>-1</v>
          </cell>
          <cell r="T28">
            <v>-2</v>
          </cell>
          <cell r="U28">
            <v>-2</v>
          </cell>
          <cell r="V28">
            <v>-2</v>
          </cell>
          <cell r="W28">
            <v>-2</v>
          </cell>
          <cell r="X28">
            <v>-2</v>
          </cell>
          <cell r="Y28">
            <v>-2</v>
          </cell>
          <cell r="Z28">
            <v>-2</v>
          </cell>
          <cell r="AA28">
            <v>-2</v>
          </cell>
        </row>
        <row r="29">
          <cell r="A29" t="str">
            <v>Act231</v>
          </cell>
          <cell r="B29" t="str">
            <v>Agent transferowy</v>
          </cell>
          <cell r="C29">
            <v>-32</v>
          </cell>
          <cell r="D29">
            <v>-64</v>
          </cell>
          <cell r="E29">
            <v>-65</v>
          </cell>
          <cell r="F29">
            <v>-22</v>
          </cell>
          <cell r="G29">
            <v>-20</v>
          </cell>
          <cell r="H29">
            <v>-13</v>
          </cell>
          <cell r="I29">
            <v>-19</v>
          </cell>
          <cell r="J29">
            <v>-18</v>
          </cell>
          <cell r="K29">
            <v>-19</v>
          </cell>
          <cell r="L29">
            <v>-7</v>
          </cell>
          <cell r="M29">
            <v>-24</v>
          </cell>
          <cell r="N29">
            <v>-19</v>
          </cell>
          <cell r="O29">
            <v>-5</v>
          </cell>
          <cell r="P29">
            <v>-64</v>
          </cell>
          <cell r="Q29">
            <v>-129</v>
          </cell>
          <cell r="R29">
            <v>-151</v>
          </cell>
          <cell r="S29">
            <v>-171</v>
          </cell>
          <cell r="T29">
            <v>-184</v>
          </cell>
          <cell r="U29">
            <v>-203</v>
          </cell>
          <cell r="V29">
            <v>-221</v>
          </cell>
          <cell r="W29">
            <v>-240</v>
          </cell>
          <cell r="X29">
            <v>-247</v>
          </cell>
          <cell r="Y29">
            <v>-271</v>
          </cell>
          <cell r="Z29">
            <v>-290</v>
          </cell>
          <cell r="AA29">
            <v>-295</v>
          </cell>
        </row>
        <row r="30">
          <cell r="A30" t="str">
            <v>Act24</v>
          </cell>
          <cell r="B30" t="str">
            <v>Usługi zewnętrzne</v>
          </cell>
          <cell r="C30">
            <v>-19</v>
          </cell>
          <cell r="D30">
            <v>-21</v>
          </cell>
          <cell r="E30">
            <v>-14</v>
          </cell>
          <cell r="F30">
            <v>-12</v>
          </cell>
          <cell r="G30">
            <v>-12</v>
          </cell>
          <cell r="H30">
            <v>-12</v>
          </cell>
          <cell r="I30">
            <v>-14</v>
          </cell>
          <cell r="J30">
            <v>-13</v>
          </cell>
          <cell r="K30">
            <v>-12</v>
          </cell>
          <cell r="L30">
            <v>-4</v>
          </cell>
          <cell r="M30">
            <v>-12</v>
          </cell>
          <cell r="N30">
            <v>-12</v>
          </cell>
          <cell r="O30">
            <v>-8</v>
          </cell>
          <cell r="P30">
            <v>-21</v>
          </cell>
          <cell r="Q30">
            <v>-35</v>
          </cell>
          <cell r="R30">
            <v>-47</v>
          </cell>
          <cell r="S30">
            <v>-59</v>
          </cell>
          <cell r="T30">
            <v>-71</v>
          </cell>
          <cell r="U30">
            <v>-85</v>
          </cell>
          <cell r="V30">
            <v>-98</v>
          </cell>
          <cell r="W30">
            <v>-110</v>
          </cell>
          <cell r="X30">
            <v>-114</v>
          </cell>
          <cell r="Y30">
            <v>-126</v>
          </cell>
          <cell r="Z30">
            <v>-138</v>
          </cell>
          <cell r="AA30">
            <v>-146</v>
          </cell>
        </row>
        <row r="31">
          <cell r="A31" t="str">
            <v>Act25</v>
          </cell>
          <cell r="B31" t="str">
            <v>Koszty obowiązkowe</v>
          </cell>
          <cell r="C31">
            <v>0</v>
          </cell>
          <cell r="D31">
            <v>-2</v>
          </cell>
          <cell r="E31">
            <v>-2</v>
          </cell>
          <cell r="F31">
            <v>-1</v>
          </cell>
          <cell r="G31">
            <v>-10</v>
          </cell>
          <cell r="H31">
            <v>-7</v>
          </cell>
          <cell r="I31">
            <v>-2</v>
          </cell>
          <cell r="J31">
            <v>-2</v>
          </cell>
          <cell r="K31">
            <v>-2</v>
          </cell>
          <cell r="L31">
            <v>-4</v>
          </cell>
          <cell r="M31">
            <v>-7.49</v>
          </cell>
          <cell r="N31">
            <v>-1.67</v>
          </cell>
          <cell r="O31">
            <v>-12</v>
          </cell>
          <cell r="P31">
            <v>-2</v>
          </cell>
          <cell r="Q31">
            <v>-4</v>
          </cell>
          <cell r="R31">
            <v>-5</v>
          </cell>
          <cell r="S31">
            <v>-15</v>
          </cell>
          <cell r="T31">
            <v>-22</v>
          </cell>
          <cell r="U31">
            <v>-24</v>
          </cell>
          <cell r="V31">
            <v>-26</v>
          </cell>
          <cell r="W31">
            <v>-28</v>
          </cell>
          <cell r="X31">
            <v>-32</v>
          </cell>
          <cell r="Y31">
            <v>-39.49</v>
          </cell>
          <cell r="Z31">
            <v>-41.160000000000004</v>
          </cell>
          <cell r="AA31">
            <v>-53.160000000000004</v>
          </cell>
        </row>
        <row r="32">
          <cell r="A32" t="str">
            <v>Act26</v>
          </cell>
          <cell r="B32" t="str">
            <v>Koszty poza Grupą BZWBK</v>
          </cell>
          <cell r="C32">
            <v>-51</v>
          </cell>
          <cell r="D32">
            <v>-87</v>
          </cell>
          <cell r="E32">
            <v>-81</v>
          </cell>
          <cell r="F32">
            <v>-35</v>
          </cell>
          <cell r="G32">
            <v>-43</v>
          </cell>
          <cell r="H32">
            <v>-33</v>
          </cell>
          <cell r="I32">
            <v>-35</v>
          </cell>
          <cell r="J32">
            <v>-33</v>
          </cell>
          <cell r="K32">
            <v>-33</v>
          </cell>
          <cell r="L32">
            <v>-15</v>
          </cell>
          <cell r="M32">
            <v>-43.49</v>
          </cell>
          <cell r="N32">
            <v>-32.67</v>
          </cell>
          <cell r="O32">
            <v>-25</v>
          </cell>
          <cell r="P32">
            <v>-87</v>
          </cell>
          <cell r="Q32">
            <v>-168</v>
          </cell>
          <cell r="R32">
            <v>-203</v>
          </cell>
          <cell r="S32">
            <v>-246</v>
          </cell>
          <cell r="T32">
            <v>-279</v>
          </cell>
          <cell r="U32">
            <v>-314</v>
          </cell>
          <cell r="V32">
            <v>-347</v>
          </cell>
          <cell r="W32">
            <v>-380</v>
          </cell>
          <cell r="X32">
            <v>-395</v>
          </cell>
          <cell r="Y32">
            <v>-438.49</v>
          </cell>
          <cell r="Z32">
            <v>-471.16</v>
          </cell>
          <cell r="AA32">
            <v>-496.16</v>
          </cell>
        </row>
        <row r="33">
          <cell r="A33" t="str">
            <v>Act27</v>
          </cell>
          <cell r="B33" t="str">
            <v>Dochody netto Grupy</v>
          </cell>
          <cell r="C33">
            <v>118</v>
          </cell>
          <cell r="D33">
            <v>196</v>
          </cell>
          <cell r="E33">
            <v>86</v>
          </cell>
          <cell r="F33">
            <v>110</v>
          </cell>
          <cell r="G33">
            <v>93</v>
          </cell>
          <cell r="H33">
            <v>102</v>
          </cell>
          <cell r="I33">
            <v>86</v>
          </cell>
          <cell r="J33">
            <v>67</v>
          </cell>
          <cell r="K33">
            <v>66</v>
          </cell>
          <cell r="L33">
            <v>74</v>
          </cell>
          <cell r="M33">
            <v>19.509999999999998</v>
          </cell>
          <cell r="N33">
            <v>14.93</v>
          </cell>
          <cell r="O33">
            <v>22</v>
          </cell>
          <cell r="P33">
            <v>196</v>
          </cell>
          <cell r="Q33">
            <v>282</v>
          </cell>
          <cell r="R33">
            <v>392</v>
          </cell>
          <cell r="S33">
            <v>485</v>
          </cell>
          <cell r="T33">
            <v>587</v>
          </cell>
          <cell r="U33">
            <v>673</v>
          </cell>
          <cell r="V33">
            <v>740</v>
          </cell>
          <cell r="W33">
            <v>806</v>
          </cell>
          <cell r="X33">
            <v>880</v>
          </cell>
          <cell r="Y33">
            <v>899.51</v>
          </cell>
          <cell r="Z33">
            <v>914.43999999999983</v>
          </cell>
          <cell r="AA33">
            <v>936.43999999999983</v>
          </cell>
        </row>
        <row r="34">
          <cell r="A34" t="str">
            <v>Act28</v>
          </cell>
          <cell r="B34" t="str">
            <v>Dochody netto TFI</v>
          </cell>
          <cell r="C34">
            <v>16</v>
          </cell>
          <cell r="D34">
            <v>44</v>
          </cell>
          <cell r="E34">
            <v>-4</v>
          </cell>
          <cell r="F34">
            <v>25</v>
          </cell>
          <cell r="G34">
            <v>14</v>
          </cell>
          <cell r="H34">
            <v>21</v>
          </cell>
          <cell r="I34">
            <v>16</v>
          </cell>
          <cell r="J34">
            <v>9</v>
          </cell>
          <cell r="K34">
            <v>8</v>
          </cell>
          <cell r="L34">
            <v>22</v>
          </cell>
          <cell r="M34">
            <v>-16.490000000000002</v>
          </cell>
          <cell r="N34">
            <v>-13.07</v>
          </cell>
          <cell r="O34">
            <v>-6</v>
          </cell>
          <cell r="P34">
            <v>44</v>
          </cell>
          <cell r="Q34">
            <v>40</v>
          </cell>
          <cell r="R34">
            <v>65</v>
          </cell>
          <cell r="S34">
            <v>79</v>
          </cell>
          <cell r="T34">
            <v>100</v>
          </cell>
          <cell r="U34">
            <v>116</v>
          </cell>
          <cell r="V34">
            <v>125</v>
          </cell>
          <cell r="W34">
            <v>133</v>
          </cell>
          <cell r="X34">
            <v>155</v>
          </cell>
          <cell r="Y34">
            <v>138.51</v>
          </cell>
          <cell r="Z34">
            <v>125.43999999999988</v>
          </cell>
          <cell r="AA34">
            <v>119.43999999999988</v>
          </cell>
        </row>
        <row r="35">
          <cell r="A35" t="str">
            <v>Act29</v>
          </cell>
          <cell r="B35" t="str">
            <v>Marża - Przychód</v>
          </cell>
          <cell r="C35">
            <v>1.9207864372579944E-2</v>
          </cell>
          <cell r="D35">
            <v>3.1414603432258791E-2</v>
          </cell>
          <cell r="E35">
            <v>2.2152964257405251E-2</v>
          </cell>
          <cell r="F35">
            <v>1.9317274309663148E-2</v>
          </cell>
          <cell r="G35">
            <v>1.89941959635044E-2</v>
          </cell>
          <cell r="H35">
            <v>1.8688322578375785E-2</v>
          </cell>
          <cell r="I35">
            <v>1.9141580136013879E-2</v>
          </cell>
          <cell r="J35">
            <v>1.9054649881220811E-2</v>
          </cell>
          <cell r="K35">
            <v>1.8461275088487664E-2</v>
          </cell>
          <cell r="L35">
            <v>1.8911434294173999E-2</v>
          </cell>
          <cell r="M35">
            <v>2.0018474852322728E-2</v>
          </cell>
          <cell r="N35">
            <v>1.8979018236486046E-2</v>
          </cell>
          <cell r="O35">
            <v>1.8048568086077466E-2</v>
          </cell>
          <cell r="P35">
            <v>3.1414603432258791E-2</v>
          </cell>
          <cell r="Q35">
            <v>2.7195190133512365E-2</v>
          </cell>
          <cell r="R35">
            <v>2.4736752428011585E-2</v>
          </cell>
          <cell r="S35">
            <v>2.3419458355107493E-2</v>
          </cell>
          <cell r="T35">
            <v>2.2530302309776092E-2</v>
          </cell>
          <cell r="U35">
            <v>2.2051706815183151E-2</v>
          </cell>
          <cell r="V35">
            <v>2.1737172860922062E-2</v>
          </cell>
          <cell r="W35">
            <v>2.1419897360302458E-2</v>
          </cell>
          <cell r="X35">
            <v>2.1223390449381516E-2</v>
          </cell>
          <cell r="Y35">
            <v>2.1163411927250866E-2</v>
          </cell>
          <cell r="Z35">
            <v>2.1080063355880481E-2</v>
          </cell>
          <cell r="AA35">
            <v>2.0964539313461154E-2</v>
          </cell>
        </row>
        <row r="36">
          <cell r="A36" t="str">
            <v>Act30</v>
          </cell>
          <cell r="B36" t="str">
            <v>Marża z tyt. Zarządzania</v>
          </cell>
          <cell r="C36">
            <v>1.7730336343919947E-2</v>
          </cell>
          <cell r="D36">
            <v>1.7982917865815986E-2</v>
          </cell>
          <cell r="E36">
            <v>1.7908084878740776E-2</v>
          </cell>
          <cell r="F36">
            <v>1.7985048495203625E-2</v>
          </cell>
          <cell r="G36">
            <v>1.7876890318592378E-2</v>
          </cell>
          <cell r="H36">
            <v>1.7996162482880385E-2</v>
          </cell>
          <cell r="I36">
            <v>1.8192410873071045E-2</v>
          </cell>
          <cell r="J36">
            <v>1.8101917387159768E-2</v>
          </cell>
          <cell r="K36">
            <v>1.8088320036194983E-2</v>
          </cell>
          <cell r="L36">
            <v>1.8273970216842288E-2</v>
          </cell>
          <cell r="M36">
            <v>1.8429707006900286E-2</v>
          </cell>
          <cell r="N36">
            <v>1.8341068043662982E-2</v>
          </cell>
          <cell r="O36">
            <v>1.8048568086077466E-2</v>
          </cell>
          <cell r="P36">
            <v>1.7982917865815986E-2</v>
          </cell>
          <cell r="Q36">
            <v>1.7948825488118162E-2</v>
          </cell>
          <cell r="R36">
            <v>1.7960129493951267E-2</v>
          </cell>
          <cell r="S36">
            <v>1.7941035128399722E-2</v>
          </cell>
          <cell r="T36">
            <v>1.7951395604786955E-2</v>
          </cell>
          <cell r="U36">
            <v>1.7985434636496898E-2</v>
          </cell>
          <cell r="V36">
            <v>1.7997659222474569E-2</v>
          </cell>
          <cell r="W36">
            <v>1.800643985516151E-2</v>
          </cell>
          <cell r="X36">
            <v>1.8027397534651126E-2</v>
          </cell>
          <cell r="Y36">
            <v>1.8047423773537546E-2</v>
          </cell>
          <cell r="Z36">
            <v>1.8058628177995188E-2</v>
          </cell>
          <cell r="AA36">
            <v>1.8058244808607474E-2</v>
          </cell>
        </row>
        <row r="37">
          <cell r="A37" t="str">
            <v>Act31</v>
          </cell>
          <cell r="B37" t="str">
            <v>Marża z tyt. dystrybucji</v>
          </cell>
          <cell r="C37">
            <v>0</v>
          </cell>
          <cell r="D37">
            <v>4.0941658137154556E-3</v>
          </cell>
          <cell r="E37">
            <v>1.0380622837370242E-2</v>
          </cell>
          <cell r="F37">
            <v>1.0676156583629894E-2</v>
          </cell>
          <cell r="G37">
            <v>1.3793103448275862E-2</v>
          </cell>
          <cell r="H37">
            <v>8.4925690021231421E-3</v>
          </cell>
          <cell r="I37">
            <v>2.0833333333333332E-2</v>
          </cell>
          <cell r="J37">
            <v>1.4814814814814815E-2</v>
          </cell>
          <cell r="K37">
            <v>1.1363636363636364E-2</v>
          </cell>
          <cell r="L37">
            <v>1.7094017094017096E-2</v>
          </cell>
          <cell r="M37">
            <v>1.4285714285714285E-2</v>
          </cell>
          <cell r="N37">
            <v>1.5238095238095238E-2</v>
          </cell>
          <cell r="O37">
            <v>0</v>
          </cell>
          <cell r="P37">
            <v>4.0941658137154556E-3</v>
          </cell>
          <cell r="Q37">
            <v>4.4819122825738985E-3</v>
          </cell>
          <cell r="R37">
            <v>4.6622461665975961E-3</v>
          </cell>
          <cell r="S37">
            <v>4.7973869551903641E-3</v>
          </cell>
          <cell r="T37">
            <v>4.8841265885870922E-3</v>
          </cell>
          <cell r="U37">
            <v>4.9600714250285201E-3</v>
          </cell>
          <cell r="V37">
            <v>5.0256208119826571E-3</v>
          </cell>
          <cell r="W37">
            <v>5.0529827315541603E-3</v>
          </cell>
          <cell r="X37">
            <v>5.121701380420467E-3</v>
          </cell>
          <cell r="Y37">
            <v>5.1838573712513925E-3</v>
          </cell>
          <cell r="Z37">
            <v>5.2347440470452136E-3</v>
          </cell>
          <cell r="AA37">
            <v>5.2229115567739137E-3</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83067</v>
          </cell>
          <cell r="D40">
            <v>114739</v>
          </cell>
          <cell r="E40">
            <v>102265.26131543203</v>
          </cell>
          <cell r="F40">
            <v>115106.69302335178</v>
          </cell>
          <cell r="G40">
            <v>115106.69302335179</v>
          </cell>
          <cell r="H40">
            <v>115106.69302335179</v>
          </cell>
          <cell r="I40">
            <v>115106.69302335179</v>
          </cell>
          <cell r="J40">
            <v>115106.69302335179</v>
          </cell>
          <cell r="K40">
            <v>127424.67937274625</v>
          </cell>
          <cell r="L40">
            <v>138408.31676247672</v>
          </cell>
          <cell r="M40">
            <v>148108.50398321182</v>
          </cell>
          <cell r="N40">
            <v>161244.0161563032</v>
          </cell>
          <cell r="O40">
            <v>173635.45107147013</v>
          </cell>
          <cell r="P40">
            <v>114739</v>
          </cell>
          <cell r="Q40">
            <v>114739</v>
          </cell>
          <cell r="R40">
            <v>114739</v>
          </cell>
          <cell r="S40">
            <v>114739</v>
          </cell>
          <cell r="T40">
            <v>114739</v>
          </cell>
          <cell r="U40">
            <v>114739</v>
          </cell>
          <cell r="V40">
            <v>114739</v>
          </cell>
          <cell r="W40">
            <v>114739</v>
          </cell>
          <cell r="X40">
            <v>114739</v>
          </cell>
          <cell r="Y40">
            <v>114739</v>
          </cell>
          <cell r="Z40">
            <v>114739</v>
          </cell>
          <cell r="AA40">
            <v>114739</v>
          </cell>
        </row>
        <row r="41">
          <cell r="A41" t="str">
            <v>Pln02</v>
          </cell>
          <cell r="B41" t="str">
            <v>Sprzedaż całkowita</v>
          </cell>
          <cell r="C41">
            <v>28882</v>
          </cell>
          <cell r="D41">
            <v>4249.7755221453126</v>
          </cell>
          <cell r="E41">
            <v>20000</v>
          </cell>
          <cell r="F41">
            <v>20996.138120470936</v>
          </cell>
          <cell r="G41">
            <v>13172.645802529119</v>
          </cell>
          <cell r="H41">
            <v>12093.47359204454</v>
          </cell>
          <cell r="I41">
            <v>11730.886891231235</v>
          </cell>
          <cell r="J41">
            <v>12317.986349394461</v>
          </cell>
          <cell r="K41">
            <v>10983.637389730482</v>
          </cell>
          <cell r="L41">
            <v>9700.1872207350953</v>
          </cell>
          <cell r="M41">
            <v>13135.512173091382</v>
          </cell>
          <cell r="N41">
            <v>12391.434915166927</v>
          </cell>
          <cell r="O41">
            <v>11883.950797554813</v>
          </cell>
          <cell r="P41">
            <v>4249.7755221453126</v>
          </cell>
          <cell r="Q41">
            <v>24249.775522145312</v>
          </cell>
          <cell r="R41">
            <v>45245.913642616244</v>
          </cell>
          <cell r="S41">
            <v>58418.559445145365</v>
          </cell>
          <cell r="T41">
            <v>70512.033037189904</v>
          </cell>
          <cell r="U41">
            <v>82242.919928421135</v>
          </cell>
          <cell r="V41">
            <v>94560.906277815593</v>
          </cell>
          <cell r="W41">
            <v>105544.54366754608</v>
          </cell>
          <cell r="X41">
            <v>115244.73088828118</v>
          </cell>
          <cell r="Y41">
            <v>128380.24306137256</v>
          </cell>
          <cell r="Z41">
            <v>140771.67797653947</v>
          </cell>
          <cell r="AA41">
            <v>152655.62877409428</v>
          </cell>
        </row>
        <row r="42">
          <cell r="A42" t="str">
            <v>Pln03</v>
          </cell>
          <cell r="B42" t="str">
            <v>Konwersja(+/-)</v>
          </cell>
          <cell r="C42">
            <v>3771</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1976</v>
          </cell>
          <cell r="D43">
            <v>16723.51420671328</v>
          </cell>
          <cell r="E43">
            <v>7158.5682920802428</v>
          </cell>
          <cell r="F43">
            <v>20996.138120470936</v>
          </cell>
          <cell r="G43">
            <v>13172.645802529119</v>
          </cell>
          <cell r="H43">
            <v>12093.47359204454</v>
          </cell>
          <cell r="I43">
            <v>11730.886891231235</v>
          </cell>
          <cell r="J43">
            <v>0</v>
          </cell>
          <cell r="K43">
            <v>0</v>
          </cell>
          <cell r="L43">
            <v>0</v>
          </cell>
          <cell r="M43">
            <v>0</v>
          </cell>
          <cell r="N43">
            <v>0</v>
          </cell>
          <cell r="O43">
            <v>0</v>
          </cell>
          <cell r="P43">
            <v>16723.51420671328</v>
          </cell>
          <cell r="Q43">
            <v>23882.082498793523</v>
          </cell>
          <cell r="R43">
            <v>44878.220619264459</v>
          </cell>
          <cell r="S43">
            <v>58050.86642179358</v>
          </cell>
          <cell r="T43">
            <v>70144.340013838126</v>
          </cell>
          <cell r="U43">
            <v>81875.226905069358</v>
          </cell>
          <cell r="V43">
            <v>81875.226905069358</v>
          </cell>
          <cell r="W43">
            <v>81875.226905069358</v>
          </cell>
          <cell r="X43">
            <v>81875.226905069358</v>
          </cell>
          <cell r="Y43">
            <v>81875.226905069358</v>
          </cell>
          <cell r="Z43">
            <v>81875.226905069358</v>
          </cell>
          <cell r="AA43">
            <v>81875.226905069358</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995</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114739</v>
          </cell>
          <cell r="D46">
            <v>102265.26131543203</v>
          </cell>
          <cell r="E46">
            <v>115106.69302335178</v>
          </cell>
          <cell r="F46">
            <v>115106.69302335179</v>
          </cell>
          <cell r="G46">
            <v>115106.69302335179</v>
          </cell>
          <cell r="H46">
            <v>115106.69302335179</v>
          </cell>
          <cell r="I46">
            <v>115106.69302335179</v>
          </cell>
          <cell r="J46">
            <v>127424.67937274625</v>
          </cell>
          <cell r="K46">
            <v>138408.31676247672</v>
          </cell>
          <cell r="L46">
            <v>148108.50398321182</v>
          </cell>
          <cell r="M46">
            <v>161244.0161563032</v>
          </cell>
          <cell r="N46">
            <v>173635.45107147013</v>
          </cell>
          <cell r="O46">
            <v>185519.40186902494</v>
          </cell>
          <cell r="P46">
            <v>102265.26131543203</v>
          </cell>
          <cell r="Q46">
            <v>115106.69302335181</v>
          </cell>
          <cell r="R46">
            <v>115106.69302335178</v>
          </cell>
          <cell r="S46">
            <v>115106.69302335178</v>
          </cell>
          <cell r="T46">
            <v>115106.69302335179</v>
          </cell>
          <cell r="U46">
            <v>115106.69302335179</v>
          </cell>
          <cell r="V46">
            <v>127424.67937274622</v>
          </cell>
          <cell r="W46">
            <v>138408.31676247669</v>
          </cell>
          <cell r="X46">
            <v>148108.50398321182</v>
          </cell>
          <cell r="Y46">
            <v>161244.01615630317</v>
          </cell>
          <cell r="Z46">
            <v>173635.4510714701</v>
          </cell>
          <cell r="AA46">
            <v>185519.40186902491</v>
          </cell>
        </row>
        <row r="47">
          <cell r="A47" t="str">
            <v>Pln08</v>
          </cell>
          <cell r="B47" t="str">
            <v>Średnia wartość funduszu</v>
          </cell>
          <cell r="C47">
            <v>103595</v>
          </cell>
          <cell r="D47">
            <v>105700.58314366665</v>
          </cell>
          <cell r="E47">
            <v>108685.9771693919</v>
          </cell>
          <cell r="F47">
            <v>115106.69302335178</v>
          </cell>
          <cell r="G47">
            <v>115106.69302335179</v>
          </cell>
          <cell r="H47">
            <v>115106.69302335179</v>
          </cell>
          <cell r="I47">
            <v>115106.69302335179</v>
          </cell>
          <cell r="J47">
            <v>121265.68619804902</v>
          </cell>
          <cell r="K47">
            <v>132916.49806761148</v>
          </cell>
          <cell r="L47">
            <v>143258.41037284426</v>
          </cell>
          <cell r="M47">
            <v>154676.26006975753</v>
          </cell>
          <cell r="N47">
            <v>167439.73361388667</v>
          </cell>
          <cell r="O47">
            <v>179577.42647024753</v>
          </cell>
          <cell r="P47">
            <v>105700.58314366665</v>
          </cell>
          <cell r="Q47">
            <v>107143.52358943385</v>
          </cell>
          <cell r="R47">
            <v>109856.25163835095</v>
          </cell>
          <cell r="S47">
            <v>111158.01396521067</v>
          </cell>
          <cell r="T47">
            <v>111963.33666785787</v>
          </cell>
          <cell r="U47">
            <v>112481.47233085138</v>
          </cell>
          <cell r="V47">
            <v>113759.92599227451</v>
          </cell>
          <cell r="W47">
            <v>116193.75277233782</v>
          </cell>
          <cell r="X47">
            <v>119157.03645122537</v>
          </cell>
          <cell r="Y47">
            <v>122767.1870485188</v>
          </cell>
          <cell r="Z47">
            <v>126767.71360661145</v>
          </cell>
          <cell r="AA47">
            <v>131240.66742839484</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156</v>
          </cell>
          <cell r="D50">
            <v>331.26273166586384</v>
          </cell>
          <cell r="E50">
            <v>318.64346347661996</v>
          </cell>
          <cell r="F50">
            <v>360.74122232715644</v>
          </cell>
          <cell r="G50">
            <v>349.10440870369985</v>
          </cell>
          <cell r="H50">
            <v>360.74122232715655</v>
          </cell>
          <cell r="I50">
            <v>349.10440870369985</v>
          </cell>
          <cell r="J50">
            <v>371.30234141858483</v>
          </cell>
          <cell r="K50">
            <v>406.97586013789407</v>
          </cell>
          <cell r="L50">
            <v>424.49193944174147</v>
          </cell>
          <cell r="M50">
            <v>473.60188464174894</v>
          </cell>
          <cell r="N50">
            <v>496.14411521377912</v>
          </cell>
          <cell r="O50">
            <v>549.8465477318133</v>
          </cell>
          <cell r="P50">
            <v>331.26273166586384</v>
          </cell>
          <cell r="Q50">
            <v>649.90619514248374</v>
          </cell>
          <cell r="R50">
            <v>1010.6474174696402</v>
          </cell>
          <cell r="S50">
            <v>1359.7518261733401</v>
          </cell>
          <cell r="T50">
            <v>1720.4930485004966</v>
          </cell>
          <cell r="U50">
            <v>2069.5974572041964</v>
          </cell>
          <cell r="V50">
            <v>2440.8997986227814</v>
          </cell>
          <cell r="W50">
            <v>2847.8756587606754</v>
          </cell>
          <cell r="X50">
            <v>3272.367598202417</v>
          </cell>
          <cell r="Y50">
            <v>3745.9694828441661</v>
          </cell>
          <cell r="Z50">
            <v>4242.1135980579456</v>
          </cell>
          <cell r="AA50">
            <v>4791.9601457897588</v>
          </cell>
        </row>
        <row r="51">
          <cell r="A51" t="str">
            <v>Pln12</v>
          </cell>
          <cell r="B51" t="str">
            <v>Opłata dystrybucyjna TFI</v>
          </cell>
          <cell r="C51">
            <v>0</v>
          </cell>
          <cell r="D51">
            <v>21</v>
          </cell>
          <cell r="E51">
            <v>124.49865313287182</v>
          </cell>
          <cell r="F51">
            <v>125.97682872282562</v>
          </cell>
          <cell r="G51">
            <v>79.035874815174722</v>
          </cell>
          <cell r="H51">
            <v>72.560841552267249</v>
          </cell>
          <cell r="I51">
            <v>70.385321347387418</v>
          </cell>
          <cell r="J51">
            <v>73.907918096366771</v>
          </cell>
          <cell r="K51">
            <v>65.901824338382895</v>
          </cell>
          <cell r="L51">
            <v>58.201123324410574</v>
          </cell>
          <cell r="M51">
            <v>78.813073038548296</v>
          </cell>
          <cell r="N51">
            <v>74.348609491001568</v>
          </cell>
          <cell r="O51">
            <v>71.303704785328875</v>
          </cell>
          <cell r="P51">
            <v>21</v>
          </cell>
          <cell r="Q51">
            <v>145.49865313287182</v>
          </cell>
          <cell r="R51">
            <v>271.47548185569747</v>
          </cell>
          <cell r="S51">
            <v>350.5113566708722</v>
          </cell>
          <cell r="T51">
            <v>423.07219822313948</v>
          </cell>
          <cell r="U51">
            <v>493.45751957052687</v>
          </cell>
          <cell r="V51">
            <v>567.36543766689363</v>
          </cell>
          <cell r="W51">
            <v>633.26726200527651</v>
          </cell>
          <cell r="X51">
            <v>691.46838532968707</v>
          </cell>
          <cell r="Y51">
            <v>770.28145836823535</v>
          </cell>
          <cell r="Z51">
            <v>844.63006785923687</v>
          </cell>
          <cell r="AA51">
            <v>915.93377264456581</v>
          </cell>
        </row>
        <row r="52">
          <cell r="A52" t="str">
            <v>Pln13</v>
          </cell>
          <cell r="B52" t="str">
            <v>Opłata umorzeniowa</v>
          </cell>
          <cell r="C52">
            <v>8</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5</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169</v>
          </cell>
          <cell r="D55">
            <v>352.26273166586384</v>
          </cell>
          <cell r="E55">
            <v>443.14211660949178</v>
          </cell>
          <cell r="F55">
            <v>486.71805104998202</v>
          </cell>
          <cell r="G55">
            <v>428.14028351887458</v>
          </cell>
          <cell r="H55">
            <v>433.30206387942383</v>
          </cell>
          <cell r="I55">
            <v>419.48973005108724</v>
          </cell>
          <cell r="J55">
            <v>445.21025951495159</v>
          </cell>
          <cell r="K55">
            <v>472.87768447627695</v>
          </cell>
          <cell r="L55">
            <v>482.69306276615202</v>
          </cell>
          <cell r="M55">
            <v>552.41495768029722</v>
          </cell>
          <cell r="N55">
            <v>570.4927247047807</v>
          </cell>
          <cell r="O55">
            <v>621.15025251714223</v>
          </cell>
          <cell r="P55">
            <v>352.26273166586384</v>
          </cell>
          <cell r="Q55">
            <v>795.40484827535556</v>
          </cell>
          <cell r="R55">
            <v>1282.1228993253376</v>
          </cell>
          <cell r="S55">
            <v>1710.2631828442122</v>
          </cell>
          <cell r="T55">
            <v>2143.5652467236359</v>
          </cell>
          <cell r="U55">
            <v>2563.0549767747234</v>
          </cell>
          <cell r="V55">
            <v>3008.2652362896752</v>
          </cell>
          <cell r="W55">
            <v>3481.1429207659521</v>
          </cell>
          <cell r="X55">
            <v>3963.8359835321039</v>
          </cell>
          <cell r="Y55">
            <v>4516.2509412124018</v>
          </cell>
          <cell r="Z55">
            <v>5086.7436659171826</v>
          </cell>
          <cell r="AA55">
            <v>5707.8939184343244</v>
          </cell>
        </row>
        <row r="56">
          <cell r="A56" t="str">
            <v>Pln16</v>
          </cell>
          <cell r="B56" t="str">
            <v>Zarządzanie aktywami funduszy</v>
          </cell>
          <cell r="C56">
            <v>-52</v>
          </cell>
          <cell r="D56">
            <v>-53.716689794322399</v>
          </cell>
          <cell r="E56">
            <v>-51.6703825887273</v>
          </cell>
          <cell r="F56">
            <v>-58.496843995473853</v>
          </cell>
          <cell r="G56">
            <v>-56.609849027877928</v>
          </cell>
          <cell r="H56">
            <v>-58.49684399547386</v>
          </cell>
          <cell r="I56">
            <v>-56.609849027877928</v>
          </cell>
          <cell r="J56">
            <v>-61.626824133434752</v>
          </cell>
          <cell r="K56">
            <v>-67.547728526163212</v>
          </cell>
          <cell r="L56">
            <v>-70.454955921070948</v>
          </cell>
          <cell r="M56">
            <v>-78.605968232171861</v>
          </cell>
          <cell r="N56">
            <v>-82.34740997404262</v>
          </cell>
          <cell r="O56">
            <v>-91.260659353732365</v>
          </cell>
          <cell r="P56">
            <v>-53.716689794322399</v>
          </cell>
          <cell r="Q56">
            <v>-105.3870723830497</v>
          </cell>
          <cell r="R56">
            <v>-163.88391637852357</v>
          </cell>
          <cell r="S56">
            <v>-220.49376540640151</v>
          </cell>
          <cell r="T56">
            <v>-278.99060940187536</v>
          </cell>
          <cell r="U56">
            <v>-335.6004584297533</v>
          </cell>
          <cell r="V56">
            <v>-397.22728256318806</v>
          </cell>
          <cell r="W56">
            <v>-464.77501108935127</v>
          </cell>
          <cell r="X56">
            <v>-535.22996701042223</v>
          </cell>
          <cell r="Y56">
            <v>-613.83593524259413</v>
          </cell>
          <cell r="Z56">
            <v>-696.18334521663678</v>
          </cell>
          <cell r="AA56">
            <v>-787.44400457036909</v>
          </cell>
        </row>
        <row r="57">
          <cell r="A57" t="str">
            <v>Pln17</v>
          </cell>
          <cell r="B57" t="str">
            <v>Usługi rachunkowości ASSET</v>
          </cell>
          <cell r="C57">
            <v>-10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-33</v>
          </cell>
          <cell r="D58">
            <v>-53.192354839191147</v>
          </cell>
          <cell r="E58">
            <v>-127.98118028178318</v>
          </cell>
          <cell r="F58">
            <v>-133.86510574727777</v>
          </cell>
          <cell r="G58">
            <v>-97.621924467831363</v>
          </cell>
          <cell r="H58">
            <v>-94.129623871706428</v>
          </cell>
          <cell r="I58">
            <v>-90.458843478225205</v>
          </cell>
          <cell r="J58">
            <v>-97.607895921281568</v>
          </cell>
          <cell r="K58">
            <v>-96.25075118564709</v>
          </cell>
          <cell r="L58">
            <v>-92.691994755491322</v>
          </cell>
          <cell r="M58">
            <v>-109.89024870385208</v>
          </cell>
          <cell r="N58">
            <v>-108.66133525583206</v>
          </cell>
          <cell r="O58">
            <v>-112.56330233969123</v>
          </cell>
          <cell r="P58">
            <v>-53.192354839191147</v>
          </cell>
          <cell r="Q58">
            <v>-181.17353512097432</v>
          </cell>
          <cell r="R58">
            <v>-315.03864086825206</v>
          </cell>
          <cell r="S58">
            <v>-412.66056533608344</v>
          </cell>
          <cell r="T58">
            <v>-506.79018920778987</v>
          </cell>
          <cell r="U58">
            <v>-597.24903268601508</v>
          </cell>
          <cell r="V58">
            <v>-694.8569286072966</v>
          </cell>
          <cell r="W58">
            <v>-791.10767979294371</v>
          </cell>
          <cell r="X58">
            <v>-883.79967454843506</v>
          </cell>
          <cell r="Y58">
            <v>-993.68992325228714</v>
          </cell>
          <cell r="Z58">
            <v>-1102.3512585081191</v>
          </cell>
          <cell r="AA58">
            <v>-1214.9145608478104</v>
          </cell>
        </row>
        <row r="59">
          <cell r="A59" t="str">
            <v>Pln19</v>
          </cell>
          <cell r="B59" t="str">
            <v>BZWBK - inne koszty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-7</v>
          </cell>
          <cell r="D60">
            <v>-8.4235343937630045</v>
          </cell>
          <cell r="E60">
            <v>-7.3284749225738137</v>
          </cell>
          <cell r="F60">
            <v>-7.8338869861995946</v>
          </cell>
          <cell r="G60">
            <v>-7.5811809543867046</v>
          </cell>
          <cell r="H60">
            <v>-7.8338869861995946</v>
          </cell>
          <cell r="I60">
            <v>-7.5811809543867046</v>
          </cell>
          <cell r="J60">
            <v>-7.8338869861995946</v>
          </cell>
          <cell r="K60">
            <v>-7.8338869861995946</v>
          </cell>
          <cell r="L60">
            <v>-7.5811809543867046</v>
          </cell>
          <cell r="M60">
            <v>-7.8338869861995946</v>
          </cell>
          <cell r="N60">
            <v>-7.5811809543867046</v>
          </cell>
          <cell r="O60">
            <v>-7.8338869861995946</v>
          </cell>
          <cell r="P60">
            <v>-8.4235343937630045</v>
          </cell>
          <cell r="Q60">
            <v>-15.752009316336817</v>
          </cell>
          <cell r="R60">
            <v>-23.585896302536412</v>
          </cell>
          <cell r="S60">
            <v>-31.167077256923115</v>
          </cell>
          <cell r="T60">
            <v>-39.000964243122709</v>
          </cell>
          <cell r="U60">
            <v>-46.582145197509412</v>
          </cell>
          <cell r="V60">
            <v>-54.416032183709007</v>
          </cell>
          <cell r="W60">
            <v>-62.249919169908601</v>
          </cell>
          <cell r="X60">
            <v>-69.831100124295304</v>
          </cell>
          <cell r="Y60">
            <v>-77.664987110494906</v>
          </cell>
          <cell r="Z60">
            <v>-85.246168064881616</v>
          </cell>
          <cell r="AA60">
            <v>-93.080055051081217</v>
          </cell>
        </row>
        <row r="61">
          <cell r="A61" t="str">
            <v>Pln21</v>
          </cell>
          <cell r="B61" t="str">
            <v>Inne koszty w Grupie</v>
          </cell>
          <cell r="C61">
            <v>0</v>
          </cell>
          <cell r="I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-102</v>
          </cell>
          <cell r="D62">
            <v>-115.33257902727655</v>
          </cell>
          <cell r="E62">
            <v>-186.98003779308428</v>
          </cell>
          <cell r="F62">
            <v>-200.19583672895121</v>
          </cell>
          <cell r="G62">
            <v>-161.81295445009599</v>
          </cell>
          <cell r="H62">
            <v>-160.46035485337987</v>
          </cell>
          <cell r="I62">
            <v>-154.64987346048983</v>
          </cell>
          <cell r="J62">
            <v>-167.06860704091591</v>
          </cell>
          <cell r="K62">
            <v>-171.63236669800989</v>
          </cell>
          <cell r="L62">
            <v>-170.72813163094895</v>
          </cell>
          <cell r="M62">
            <v>-196.33010392222351</v>
          </cell>
          <cell r="N62">
            <v>-198.58992618426137</v>
          </cell>
          <cell r="O62">
            <v>-211.65784867962319</v>
          </cell>
          <cell r="P62">
            <v>-115.33257902727655</v>
          </cell>
          <cell r="Q62">
            <v>-302.3126168203608</v>
          </cell>
          <cell r="R62">
            <v>-502.50845354931204</v>
          </cell>
          <cell r="S62">
            <v>-664.32140799940805</v>
          </cell>
          <cell r="T62">
            <v>-824.78176285278789</v>
          </cell>
          <cell r="U62">
            <v>-979.43163631327775</v>
          </cell>
          <cell r="V62">
            <v>-1146.5002433541936</v>
          </cell>
          <cell r="W62">
            <v>-1318.1326100522037</v>
          </cell>
          <cell r="X62">
            <v>-1488.8607416831526</v>
          </cell>
          <cell r="Y62">
            <v>-1685.1908456053761</v>
          </cell>
          <cell r="Z62">
            <v>-1883.7807717896376</v>
          </cell>
          <cell r="AA62">
            <v>-2095.438620469261</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-32</v>
          </cell>
          <cell r="D64">
            <v>-52.514183313717993</v>
          </cell>
          <cell r="E64">
            <v>-53.621017863759306</v>
          </cell>
          <cell r="F64">
            <v>-54.32051429877923</v>
          </cell>
          <cell r="G64">
            <v>-54.513692857123857</v>
          </cell>
          <cell r="H64">
            <v>-54.70104598289538</v>
          </cell>
          <cell r="I64">
            <v>-51.502416902306955</v>
          </cell>
          <cell r="J64">
            <v>-52.14967677588362</v>
          </cell>
          <cell r="K64">
            <v>-53.064377799668584</v>
          </cell>
          <cell r="L64">
            <v>-53.883836316027597</v>
          </cell>
          <cell r="M64">
            <v>-78.685382717840298</v>
          </cell>
          <cell r="N64">
            <v>-55.760870562307311</v>
          </cell>
          <cell r="O64">
            <v>-57.608900442281069</v>
          </cell>
          <cell r="P64">
            <v>-52.514183313717993</v>
          </cell>
          <cell r="Q64">
            <v>-106.1352011774773</v>
          </cell>
          <cell r="R64">
            <v>-160.45571547625653</v>
          </cell>
          <cell r="S64">
            <v>-214.96940833338039</v>
          </cell>
          <cell r="T64">
            <v>-269.67045431627577</v>
          </cell>
          <cell r="U64">
            <v>-321.17287121858271</v>
          </cell>
          <cell r="V64">
            <v>-373.32254799446633</v>
          </cell>
          <cell r="W64">
            <v>-426.38692579413492</v>
          </cell>
          <cell r="X64">
            <v>-480.27076211016254</v>
          </cell>
          <cell r="Y64">
            <v>-558.95614482800283</v>
          </cell>
          <cell r="Z64">
            <v>-614.71701539031017</v>
          </cell>
          <cell r="AA64">
            <v>-672.32591583259125</v>
          </cell>
        </row>
        <row r="65">
          <cell r="A65" t="str">
            <v>Pln24</v>
          </cell>
          <cell r="B65" t="str">
            <v>Usługi zewnętrzne</v>
          </cell>
          <cell r="C65">
            <v>-19</v>
          </cell>
          <cell r="D65">
            <v>-24.37166897943224</v>
          </cell>
          <cell r="E65">
            <v>-24.167038258872729</v>
          </cell>
          <cell r="F65">
            <v>-24.849684399547385</v>
          </cell>
          <cell r="G65">
            <v>-24.660984902787792</v>
          </cell>
          <cell r="H65">
            <v>-24.849684399547385</v>
          </cell>
          <cell r="I65">
            <v>-24.660984902787792</v>
          </cell>
          <cell r="J65">
            <v>-25.162682413343475</v>
          </cell>
          <cell r="K65">
            <v>-25.75477285261632</v>
          </cell>
          <cell r="L65">
            <v>-26.045495592107095</v>
          </cell>
          <cell r="M65">
            <v>-26.860596823217186</v>
          </cell>
          <cell r="N65">
            <v>-27.234740997404263</v>
          </cell>
          <cell r="O65">
            <v>-28.126065935373234</v>
          </cell>
          <cell r="P65">
            <v>-24.37166897943224</v>
          </cell>
          <cell r="Q65">
            <v>-48.538707238304966</v>
          </cell>
          <cell r="R65">
            <v>-73.388391637852351</v>
          </cell>
          <cell r="S65">
            <v>-98.049376540640139</v>
          </cell>
          <cell r="T65">
            <v>-122.89906094018752</v>
          </cell>
          <cell r="U65">
            <v>-147.56004584297531</v>
          </cell>
          <cell r="V65">
            <v>-172.72272825631879</v>
          </cell>
          <cell r="W65">
            <v>-198.47750110893512</v>
          </cell>
          <cell r="X65">
            <v>-224.52299670104222</v>
          </cell>
          <cell r="Y65">
            <v>-251.3835935242594</v>
          </cell>
          <cell r="Z65">
            <v>-278.61833452166366</v>
          </cell>
          <cell r="AA65">
            <v>-306.74440045703687</v>
          </cell>
        </row>
        <row r="66">
          <cell r="A66" t="str">
            <v>Pln25</v>
          </cell>
          <cell r="B66" t="str">
            <v>Koszty obowiązkowe</v>
          </cell>
          <cell r="C66">
            <v>0</v>
          </cell>
          <cell r="D66">
            <v>-5</v>
          </cell>
          <cell r="E66">
            <v>-5</v>
          </cell>
          <cell r="F66">
            <v>-5</v>
          </cell>
          <cell r="G66">
            <v>-5</v>
          </cell>
          <cell r="H66">
            <v>-5</v>
          </cell>
          <cell r="I66">
            <v>-5</v>
          </cell>
          <cell r="J66">
            <v>-5</v>
          </cell>
          <cell r="K66">
            <v>-5</v>
          </cell>
          <cell r="L66">
            <v>-5</v>
          </cell>
          <cell r="M66">
            <v>-5</v>
          </cell>
          <cell r="N66">
            <v>-5</v>
          </cell>
          <cell r="O66">
            <v>-5</v>
          </cell>
          <cell r="P66">
            <v>-5</v>
          </cell>
          <cell r="Q66">
            <v>-10</v>
          </cell>
          <cell r="R66">
            <v>-15</v>
          </cell>
          <cell r="S66">
            <v>-20</v>
          </cell>
          <cell r="T66">
            <v>-25</v>
          </cell>
          <cell r="U66">
            <v>-30</v>
          </cell>
          <cell r="V66">
            <v>-35</v>
          </cell>
          <cell r="W66">
            <v>-40</v>
          </cell>
          <cell r="X66">
            <v>-45</v>
          </cell>
          <cell r="Y66">
            <v>-50</v>
          </cell>
          <cell r="Z66">
            <v>-55</v>
          </cell>
          <cell r="AA66">
            <v>-60</v>
          </cell>
        </row>
        <row r="67">
          <cell r="A67" t="str">
            <v>Pln26</v>
          </cell>
          <cell r="B67" t="str">
            <v>Koszty poza Grupą BZWBK</v>
          </cell>
          <cell r="C67">
            <v>-51</v>
          </cell>
          <cell r="D67">
            <v>-81.885852293150236</v>
          </cell>
          <cell r="E67">
            <v>-82.788056122632042</v>
          </cell>
          <cell r="F67">
            <v>-84.170198698326615</v>
          </cell>
          <cell r="G67">
            <v>-84.174677759911646</v>
          </cell>
          <cell r="H67">
            <v>-84.550730382442765</v>
          </cell>
          <cell r="I67">
            <v>-81.16340180509475</v>
          </cell>
          <cell r="J67">
            <v>-82.312359189227095</v>
          </cell>
          <cell r="K67">
            <v>-83.819150652284904</v>
          </cell>
          <cell r="L67">
            <v>-84.929331908134685</v>
          </cell>
          <cell r="M67">
            <v>-110.54597954105748</v>
          </cell>
          <cell r="N67">
            <v>-87.995611559711577</v>
          </cell>
          <cell r="O67">
            <v>-90.734966377654303</v>
          </cell>
          <cell r="P67">
            <v>-81.885852293150236</v>
          </cell>
          <cell r="Q67">
            <v>-164.67390841578225</v>
          </cell>
          <cell r="R67">
            <v>-248.84410711410888</v>
          </cell>
          <cell r="S67">
            <v>-333.01878487402053</v>
          </cell>
          <cell r="T67">
            <v>-417.56951525646332</v>
          </cell>
          <cell r="U67">
            <v>-498.73291706155806</v>
          </cell>
          <cell r="V67">
            <v>-581.04527625078515</v>
          </cell>
          <cell r="W67">
            <v>-664.86442690307001</v>
          </cell>
          <cell r="X67">
            <v>-749.79375881120473</v>
          </cell>
          <cell r="Y67">
            <v>-860.3397383522622</v>
          </cell>
          <cell r="Z67">
            <v>-948.33534991197382</v>
          </cell>
          <cell r="AA67">
            <v>-1039.0703162896282</v>
          </cell>
        </row>
        <row r="68">
          <cell r="A68" t="str">
            <v>Pln27</v>
          </cell>
          <cell r="B68" t="str">
            <v>Dochody netto Grupy</v>
          </cell>
          <cell r="C68">
            <v>118</v>
          </cell>
          <cell r="D68">
            <v>270.37687937271357</v>
          </cell>
          <cell r="E68">
            <v>360.35406048685974</v>
          </cell>
          <cell r="F68">
            <v>402.54785235165542</v>
          </cell>
          <cell r="G68">
            <v>343.96560575896297</v>
          </cell>
          <cell r="H68">
            <v>348.75133349698103</v>
          </cell>
          <cell r="I68">
            <v>338.3263282459925</v>
          </cell>
          <cell r="J68">
            <v>362.89790032572449</v>
          </cell>
          <cell r="K68">
            <v>389.05853382399204</v>
          </cell>
          <cell r="L68">
            <v>397.76373085801731</v>
          </cell>
          <cell r="M68">
            <v>441.86897813923974</v>
          </cell>
          <cell r="N68">
            <v>482.49711314506914</v>
          </cell>
          <cell r="O68">
            <v>530.41528613948799</v>
          </cell>
          <cell r="P68">
            <v>270.37687937271357</v>
          </cell>
          <cell r="Q68">
            <v>630.73093985957325</v>
          </cell>
          <cell r="R68">
            <v>1033.2787922112286</v>
          </cell>
          <cell r="S68">
            <v>1377.2443979701916</v>
          </cell>
          <cell r="T68">
            <v>1725.9957314671726</v>
          </cell>
          <cell r="U68">
            <v>2064.3220597131653</v>
          </cell>
          <cell r="V68">
            <v>2427.2199600388899</v>
          </cell>
          <cell r="W68">
            <v>2816.278493862882</v>
          </cell>
          <cell r="X68">
            <v>3214.042224720899</v>
          </cell>
          <cell r="Y68">
            <v>3655.9112028601394</v>
          </cell>
          <cell r="Z68">
            <v>4138.4083160052087</v>
          </cell>
          <cell r="AA68">
            <v>4668.8236021446965</v>
          </cell>
        </row>
        <row r="69">
          <cell r="A69" t="str">
            <v>Pln28</v>
          </cell>
          <cell r="B69" t="str">
            <v>Dochody netto TFI</v>
          </cell>
          <cell r="C69">
            <v>16</v>
          </cell>
          <cell r="D69">
            <v>155.04430034543705</v>
          </cell>
          <cell r="E69">
            <v>173.37402269377549</v>
          </cell>
          <cell r="F69">
            <v>202.35201562270419</v>
          </cell>
          <cell r="G69">
            <v>182.15265130886692</v>
          </cell>
          <cell r="H69">
            <v>188.29097864360122</v>
          </cell>
          <cell r="I69">
            <v>183.67645478550264</v>
          </cell>
          <cell r="J69">
            <v>195.82929328480861</v>
          </cell>
          <cell r="K69">
            <v>217.42616712598215</v>
          </cell>
          <cell r="L69">
            <v>227.03559922706839</v>
          </cell>
          <cell r="M69">
            <v>245.5388742170162</v>
          </cell>
          <cell r="N69">
            <v>283.90718696080779</v>
          </cell>
          <cell r="O69">
            <v>318.75743745986478</v>
          </cell>
          <cell r="P69">
            <v>155.04430034543705</v>
          </cell>
          <cell r="Q69">
            <v>328.41832303921251</v>
          </cell>
          <cell r="R69">
            <v>530.77033866191675</v>
          </cell>
          <cell r="S69">
            <v>712.92298997078353</v>
          </cell>
          <cell r="T69">
            <v>901.21396861438484</v>
          </cell>
          <cell r="U69">
            <v>1084.8904233998876</v>
          </cell>
          <cell r="V69">
            <v>1280.7197166846963</v>
          </cell>
          <cell r="W69">
            <v>1498.1458838106782</v>
          </cell>
          <cell r="X69">
            <v>1725.1814830377468</v>
          </cell>
          <cell r="Y69">
            <v>1970.7203572547635</v>
          </cell>
          <cell r="Z69">
            <v>2254.6275442155711</v>
          </cell>
          <cell r="AA69">
            <v>2573.3849816754355</v>
          </cell>
        </row>
        <row r="70">
          <cell r="A70" t="str">
            <v>Pln29</v>
          </cell>
          <cell r="B70" t="str">
            <v>Marża - Przychód</v>
          </cell>
          <cell r="C70">
            <v>1.9207864372579944E-2</v>
          </cell>
          <cell r="D70">
            <v>3.9346735587913649E-2</v>
          </cell>
          <cell r="E70">
            <v>5.1457964242692118E-2</v>
          </cell>
          <cell r="F70">
            <v>4.992249336606687E-2</v>
          </cell>
          <cell r="G70">
            <v>4.5377999504082812E-2</v>
          </cell>
          <cell r="H70">
            <v>4.4443635001534455E-2</v>
          </cell>
          <cell r="I70">
            <v>4.4461139245699791E-2</v>
          </cell>
          <cell r="J70">
            <v>4.3345760464726837E-2</v>
          </cell>
          <cell r="K70">
            <v>4.2003871466361822E-2</v>
          </cell>
          <cell r="L70">
            <v>4.1106524569278151E-2</v>
          </cell>
          <cell r="M70">
            <v>4.2165879011782578E-2</v>
          </cell>
          <cell r="N70">
            <v>4.1567261791326061E-2</v>
          </cell>
          <cell r="O70">
            <v>4.0837985847298516E-2</v>
          </cell>
          <cell r="P70">
            <v>3.9346735587913649E-2</v>
          </cell>
          <cell r="Q70">
            <v>4.5284767682945183E-2</v>
          </cell>
          <cell r="R70">
            <v>4.6940160852539485E-2</v>
          </cell>
          <cell r="S70">
            <v>4.6539089566327276E-2</v>
          </cell>
          <cell r="T70">
            <v>4.609972897623759E-2</v>
          </cell>
          <cell r="U70">
            <v>4.5823327931678842E-2</v>
          </cell>
          <cell r="V70">
            <v>4.5438951980512197E-2</v>
          </cell>
          <cell r="W70">
            <v>4.4939717123862952E-2</v>
          </cell>
          <cell r="X70">
            <v>4.4435135114042505E-2</v>
          </cell>
          <cell r="Y70">
            <v>4.414454105976251E-2</v>
          </cell>
          <cell r="Z70">
            <v>4.3839689939732487E-2</v>
          </cell>
          <cell r="AA70">
            <v>4.3491808067408391E-2</v>
          </cell>
        </row>
        <row r="71">
          <cell r="A71" t="str">
            <v>Pln30</v>
          </cell>
          <cell r="B71" t="str">
            <v>Marża z tyt. Zarządzania</v>
          </cell>
          <cell r="C71">
            <v>1.7730336343919947E-2</v>
          </cell>
          <cell r="D71">
            <v>3.7001095890410965E-2</v>
          </cell>
          <cell r="E71">
            <v>3.7001095890410958E-2</v>
          </cell>
          <cell r="F71">
            <v>3.7001095890410965E-2</v>
          </cell>
          <cell r="G71">
            <v>3.7001095890410965E-2</v>
          </cell>
          <cell r="H71">
            <v>3.7001095890410965E-2</v>
          </cell>
          <cell r="I71">
            <v>3.7001095890410965E-2</v>
          </cell>
          <cell r="J71">
            <v>3.6150070684931514E-2</v>
          </cell>
          <cell r="K71">
            <v>3.6150070684931514E-2</v>
          </cell>
          <cell r="L71">
            <v>3.6150070684931514E-2</v>
          </cell>
          <cell r="M71">
            <v>3.6150070684931514E-2</v>
          </cell>
          <cell r="N71">
            <v>3.6150070684931507E-2</v>
          </cell>
          <cell r="O71">
            <v>3.6150070684931507E-2</v>
          </cell>
          <cell r="P71">
            <v>3.7001095890410965E-2</v>
          </cell>
          <cell r="Q71">
            <v>3.7001095890410958E-2</v>
          </cell>
          <cell r="R71">
            <v>3.7001095890410965E-2</v>
          </cell>
          <cell r="S71">
            <v>3.7001095890410958E-2</v>
          </cell>
          <cell r="T71">
            <v>3.7001095890410958E-2</v>
          </cell>
          <cell r="U71">
            <v>3.7001095890410958E-2</v>
          </cell>
          <cell r="V71">
            <v>3.6869065732933394E-2</v>
          </cell>
          <cell r="W71">
            <v>3.6764571125531297E-2</v>
          </cell>
          <cell r="X71">
            <v>3.6683681406859979E-2</v>
          </cell>
          <cell r="Y71">
            <v>3.6615348836138657E-2</v>
          </cell>
          <cell r="Z71">
            <v>3.6560313835757398E-2</v>
          </cell>
          <cell r="AA71">
            <v>3.6512768791001932E-2</v>
          </cell>
        </row>
        <row r="72">
          <cell r="A72" t="str">
            <v>Pln31</v>
          </cell>
          <cell r="B72" t="str">
            <v>Marża z tyt. dystrybucji</v>
          </cell>
          <cell r="C72">
            <v>0</v>
          </cell>
          <cell r="D72">
            <v>4.9414374690075567E-3</v>
          </cell>
          <cell r="E72">
            <v>6.2249326566435909E-3</v>
          </cell>
          <cell r="F72">
            <v>6.0000000000000001E-3</v>
          </cell>
          <cell r="G72">
            <v>6.0000000000000001E-3</v>
          </cell>
          <cell r="H72">
            <v>6.000000000000001E-3</v>
          </cell>
          <cell r="I72">
            <v>6.0000000000000001E-3</v>
          </cell>
          <cell r="J72">
            <v>6.0000000000000001E-3</v>
          </cell>
          <cell r="K72">
            <v>6.0000000000000001E-3</v>
          </cell>
          <cell r="L72">
            <v>6.0000000000000001E-3</v>
          </cell>
          <cell r="M72">
            <v>6.0000000000000001E-3</v>
          </cell>
          <cell r="N72">
            <v>6.000000000000001E-3</v>
          </cell>
          <cell r="O72">
            <v>6.0000000000000001E-3</v>
          </cell>
          <cell r="P72">
            <v>4.9414374690075567E-3</v>
          </cell>
          <cell r="Q72">
            <v>5.9999999999999984E-3</v>
          </cell>
          <cell r="R72">
            <v>6.0000000000000001E-3</v>
          </cell>
          <cell r="S72">
            <v>6.0000000000000001E-3</v>
          </cell>
          <cell r="T72">
            <v>6.000000000000001E-3</v>
          </cell>
          <cell r="U72">
            <v>6.000000000000001E-3</v>
          </cell>
          <cell r="V72">
            <v>6.000000000000001E-3</v>
          </cell>
          <cell r="W72">
            <v>6.0000000000000001E-3</v>
          </cell>
          <cell r="X72">
            <v>6.0000000000000001E-3</v>
          </cell>
          <cell r="Y72">
            <v>6.0000000000000001E-3</v>
          </cell>
          <cell r="Z72">
            <v>6.0000000000000001E-3</v>
          </cell>
          <cell r="AA72">
            <v>6.000000000000001E-3</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4002</v>
          </cell>
          <cell r="O75">
            <v>83067</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M76">
            <v>4000</v>
          </cell>
          <cell r="N76">
            <v>68375</v>
          </cell>
          <cell r="O76">
            <v>28882</v>
          </cell>
          <cell r="P76">
            <v>0</v>
          </cell>
          <cell r="Q76">
            <v>0</v>
          </cell>
          <cell r="R76">
            <v>0</v>
          </cell>
          <cell r="S76">
            <v>0</v>
          </cell>
          <cell r="T76">
            <v>0</v>
          </cell>
          <cell r="U76">
            <v>0</v>
          </cell>
          <cell r="V76">
            <v>0</v>
          </cell>
          <cell r="W76">
            <v>0</v>
          </cell>
          <cell r="X76">
            <v>0</v>
          </cell>
          <cell r="Y76">
            <v>4000</v>
          </cell>
          <cell r="Z76">
            <v>72375</v>
          </cell>
          <cell r="AA76">
            <v>101257</v>
          </cell>
        </row>
        <row r="77">
          <cell r="A77" t="str">
            <v>Dtp03</v>
          </cell>
          <cell r="B77" t="str">
            <v>Konwersja(+/-)</v>
          </cell>
          <cell r="C77">
            <v>0</v>
          </cell>
          <cell r="N77">
            <v>12624</v>
          </cell>
          <cell r="O77">
            <v>3771</v>
          </cell>
          <cell r="P77">
            <v>0</v>
          </cell>
          <cell r="Q77">
            <v>0</v>
          </cell>
          <cell r="R77">
            <v>0</v>
          </cell>
          <cell r="S77">
            <v>0</v>
          </cell>
          <cell r="T77">
            <v>0</v>
          </cell>
          <cell r="U77">
            <v>0</v>
          </cell>
          <cell r="V77">
            <v>0</v>
          </cell>
          <cell r="W77">
            <v>0</v>
          </cell>
          <cell r="X77">
            <v>0</v>
          </cell>
          <cell r="Y77">
            <v>0</v>
          </cell>
          <cell r="Z77">
            <v>12624</v>
          </cell>
          <cell r="AA77">
            <v>16395</v>
          </cell>
        </row>
        <row r="78">
          <cell r="A78" t="str">
            <v>Dtp04</v>
          </cell>
          <cell r="B78" t="str">
            <v>Umorzenia</v>
          </cell>
          <cell r="C78">
            <v>0</v>
          </cell>
          <cell r="N78">
            <v>536</v>
          </cell>
          <cell r="O78">
            <v>1976</v>
          </cell>
          <cell r="P78">
            <v>0</v>
          </cell>
          <cell r="Q78">
            <v>0</v>
          </cell>
          <cell r="R78">
            <v>0</v>
          </cell>
          <cell r="S78">
            <v>0</v>
          </cell>
          <cell r="T78">
            <v>0</v>
          </cell>
          <cell r="U78">
            <v>0</v>
          </cell>
          <cell r="V78">
            <v>0</v>
          </cell>
          <cell r="W78">
            <v>0</v>
          </cell>
          <cell r="X78">
            <v>0</v>
          </cell>
          <cell r="Y78">
            <v>0</v>
          </cell>
          <cell r="Z78">
            <v>536</v>
          </cell>
          <cell r="AA78">
            <v>2512</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M80">
            <v>2</v>
          </cell>
          <cell r="N80">
            <v>-1398</v>
          </cell>
          <cell r="O80">
            <v>995</v>
          </cell>
          <cell r="P80">
            <v>0</v>
          </cell>
          <cell r="Q80">
            <v>0</v>
          </cell>
          <cell r="R80">
            <v>0</v>
          </cell>
          <cell r="S80">
            <v>0</v>
          </cell>
          <cell r="T80">
            <v>0</v>
          </cell>
          <cell r="U80">
            <v>0</v>
          </cell>
          <cell r="V80">
            <v>0</v>
          </cell>
          <cell r="W80">
            <v>0</v>
          </cell>
          <cell r="X80">
            <v>0</v>
          </cell>
          <cell r="Y80">
            <v>2</v>
          </cell>
          <cell r="Z80">
            <v>-1396</v>
          </cell>
          <cell r="AA80">
            <v>-401</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4002</v>
          </cell>
          <cell r="N81">
            <v>83067</v>
          </cell>
          <cell r="O81">
            <v>114739</v>
          </cell>
          <cell r="P81">
            <v>0</v>
          </cell>
          <cell r="Q81">
            <v>0</v>
          </cell>
          <cell r="R81">
            <v>0</v>
          </cell>
          <cell r="S81">
            <v>0</v>
          </cell>
          <cell r="T81">
            <v>0</v>
          </cell>
          <cell r="U81">
            <v>0</v>
          </cell>
          <cell r="V81">
            <v>0</v>
          </cell>
          <cell r="W81">
            <v>0</v>
          </cell>
          <cell r="X81">
            <v>0</v>
          </cell>
          <cell r="Y81">
            <v>4002</v>
          </cell>
          <cell r="Z81">
            <v>83067</v>
          </cell>
          <cell r="AA81">
            <v>114739</v>
          </cell>
        </row>
        <row r="82">
          <cell r="A82" t="str">
            <v>Dtp08</v>
          </cell>
          <cell r="B82" t="str">
            <v>Średnia wartość funduszu</v>
          </cell>
          <cell r="C82">
            <v>0</v>
          </cell>
          <cell r="M82">
            <v>4003</v>
          </cell>
          <cell r="N82">
            <v>50111</v>
          </cell>
          <cell r="O82">
            <v>103595</v>
          </cell>
          <cell r="P82">
            <v>0</v>
          </cell>
          <cell r="Q82">
            <v>0</v>
          </cell>
          <cell r="R82">
            <v>0</v>
          </cell>
          <cell r="S82">
            <v>0</v>
          </cell>
          <cell r="T82">
            <v>0</v>
          </cell>
          <cell r="U82">
            <v>0</v>
          </cell>
          <cell r="V82">
            <v>0</v>
          </cell>
          <cell r="W82">
            <v>0</v>
          </cell>
          <cell r="X82">
            <v>0</v>
          </cell>
          <cell r="Y82">
            <v>408.20065789473682</v>
          </cell>
          <cell r="Z82">
            <v>4872.5239520958085</v>
          </cell>
          <cell r="AA82">
            <v>13257.172602739725</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M85">
            <v>1</v>
          </cell>
          <cell r="N85">
            <v>73</v>
          </cell>
          <cell r="O85">
            <v>156</v>
          </cell>
          <cell r="P85">
            <v>0</v>
          </cell>
          <cell r="Q85">
            <v>0</v>
          </cell>
          <cell r="R85">
            <v>0</v>
          </cell>
          <cell r="S85">
            <v>0</v>
          </cell>
          <cell r="T85">
            <v>0</v>
          </cell>
          <cell r="U85">
            <v>0</v>
          </cell>
          <cell r="V85">
            <v>0</v>
          </cell>
          <cell r="W85">
            <v>0</v>
          </cell>
          <cell r="X85">
            <v>0</v>
          </cell>
          <cell r="Y85">
            <v>1</v>
          </cell>
          <cell r="Z85">
            <v>74</v>
          </cell>
          <cell r="AA85">
            <v>230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N87">
            <v>2</v>
          </cell>
          <cell r="O87">
            <v>8</v>
          </cell>
          <cell r="P87">
            <v>0</v>
          </cell>
          <cell r="Q87">
            <v>0</v>
          </cell>
          <cell r="R87">
            <v>0</v>
          </cell>
          <cell r="S87">
            <v>0</v>
          </cell>
          <cell r="T87">
            <v>0</v>
          </cell>
          <cell r="U87">
            <v>0</v>
          </cell>
          <cell r="V87">
            <v>0</v>
          </cell>
          <cell r="W87">
            <v>0</v>
          </cell>
          <cell r="X87">
            <v>0</v>
          </cell>
          <cell r="Y87">
            <v>0</v>
          </cell>
          <cell r="Z87">
            <v>2</v>
          </cell>
          <cell r="AA87">
            <v>10</v>
          </cell>
        </row>
        <row r="88">
          <cell r="A88" t="str">
            <v>Dtp131</v>
          </cell>
          <cell r="B88" t="str">
            <v>Opłata dodatnowa</v>
          </cell>
          <cell r="C88">
            <v>0</v>
          </cell>
          <cell r="N88">
            <v>10</v>
          </cell>
          <cell r="O88">
            <v>5</v>
          </cell>
          <cell r="P88">
            <v>0</v>
          </cell>
          <cell r="Q88">
            <v>0</v>
          </cell>
          <cell r="R88">
            <v>0</v>
          </cell>
          <cell r="S88">
            <v>0</v>
          </cell>
          <cell r="T88">
            <v>0</v>
          </cell>
          <cell r="U88">
            <v>0</v>
          </cell>
          <cell r="V88">
            <v>0</v>
          </cell>
          <cell r="W88">
            <v>0</v>
          </cell>
          <cell r="X88">
            <v>0</v>
          </cell>
          <cell r="Y88">
            <v>0</v>
          </cell>
          <cell r="Z88">
            <v>10</v>
          </cell>
          <cell r="AA88">
            <v>15</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1</v>
          </cell>
          <cell r="N90">
            <v>85</v>
          </cell>
          <cell r="O90">
            <v>169</v>
          </cell>
          <cell r="P90">
            <v>0</v>
          </cell>
          <cell r="Q90">
            <v>0</v>
          </cell>
          <cell r="R90">
            <v>0</v>
          </cell>
          <cell r="S90">
            <v>0</v>
          </cell>
          <cell r="T90">
            <v>0</v>
          </cell>
          <cell r="U90">
            <v>0</v>
          </cell>
          <cell r="V90">
            <v>0</v>
          </cell>
          <cell r="W90">
            <v>0</v>
          </cell>
          <cell r="X90">
            <v>0</v>
          </cell>
          <cell r="Y90">
            <v>1</v>
          </cell>
          <cell r="Z90">
            <v>86</v>
          </cell>
          <cell r="AA90">
            <v>255</v>
          </cell>
        </row>
        <row r="91">
          <cell r="A91" t="str">
            <v>Dtp16</v>
          </cell>
          <cell r="B91" t="str">
            <v>Zarządzanie aktywami funduszy</v>
          </cell>
          <cell r="C91">
            <v>0</v>
          </cell>
          <cell r="M91">
            <v>-2</v>
          </cell>
          <cell r="N91">
            <v>-25</v>
          </cell>
          <cell r="O91">
            <v>-52</v>
          </cell>
          <cell r="P91">
            <v>0</v>
          </cell>
          <cell r="Q91">
            <v>0</v>
          </cell>
          <cell r="R91">
            <v>0</v>
          </cell>
          <cell r="S91">
            <v>0</v>
          </cell>
          <cell r="T91">
            <v>0</v>
          </cell>
          <cell r="U91">
            <v>0</v>
          </cell>
          <cell r="V91">
            <v>0</v>
          </cell>
          <cell r="W91">
            <v>0</v>
          </cell>
          <cell r="X91">
            <v>0</v>
          </cell>
          <cell r="Y91">
            <v>-2</v>
          </cell>
          <cell r="Z91">
            <v>-27</v>
          </cell>
          <cell r="AA91">
            <v>-79</v>
          </cell>
        </row>
        <row r="92">
          <cell r="A92" t="str">
            <v>Dtp17</v>
          </cell>
          <cell r="B92" t="str">
            <v>Usługi rachunkowości ASSET</v>
          </cell>
          <cell r="C92">
            <v>0</v>
          </cell>
          <cell r="M92">
            <v>-10</v>
          </cell>
          <cell r="N92">
            <v>-10</v>
          </cell>
          <cell r="O92">
            <v>-10</v>
          </cell>
          <cell r="P92">
            <v>0</v>
          </cell>
          <cell r="Q92">
            <v>0</v>
          </cell>
          <cell r="R92">
            <v>0</v>
          </cell>
          <cell r="S92">
            <v>0</v>
          </cell>
          <cell r="T92">
            <v>0</v>
          </cell>
          <cell r="U92">
            <v>0</v>
          </cell>
          <cell r="V92">
            <v>0</v>
          </cell>
          <cell r="W92">
            <v>0</v>
          </cell>
          <cell r="X92">
            <v>0</v>
          </cell>
          <cell r="Y92">
            <v>-10</v>
          </cell>
          <cell r="Z92">
            <v>-20</v>
          </cell>
          <cell r="AA92">
            <v>-30</v>
          </cell>
        </row>
        <row r="93">
          <cell r="A93" t="str">
            <v>Dtp18</v>
          </cell>
          <cell r="B93" t="str">
            <v>Opłata dystrybucyjna dla BZWBK</v>
          </cell>
          <cell r="C93">
            <v>0</v>
          </cell>
          <cell r="N93">
            <v>-15</v>
          </cell>
          <cell r="O93">
            <v>-33</v>
          </cell>
          <cell r="P93">
            <v>0</v>
          </cell>
          <cell r="Q93">
            <v>0</v>
          </cell>
          <cell r="R93">
            <v>0</v>
          </cell>
          <cell r="S93">
            <v>0</v>
          </cell>
          <cell r="T93">
            <v>0</v>
          </cell>
          <cell r="U93">
            <v>0</v>
          </cell>
          <cell r="V93">
            <v>0</v>
          </cell>
          <cell r="W93">
            <v>0</v>
          </cell>
          <cell r="X93">
            <v>0</v>
          </cell>
          <cell r="Y93">
            <v>0</v>
          </cell>
          <cell r="Z93">
            <v>-15</v>
          </cell>
          <cell r="AA93">
            <v>-48</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N95">
            <v>-3</v>
          </cell>
          <cell r="O95">
            <v>-7</v>
          </cell>
          <cell r="P95">
            <v>0</v>
          </cell>
          <cell r="Q95">
            <v>0</v>
          </cell>
          <cell r="R95">
            <v>0</v>
          </cell>
          <cell r="S95">
            <v>0</v>
          </cell>
          <cell r="T95">
            <v>0</v>
          </cell>
          <cell r="U95">
            <v>0</v>
          </cell>
          <cell r="V95">
            <v>0</v>
          </cell>
          <cell r="W95">
            <v>0</v>
          </cell>
          <cell r="X95">
            <v>0</v>
          </cell>
          <cell r="Y95">
            <v>0</v>
          </cell>
          <cell r="Z95">
            <v>-3</v>
          </cell>
          <cell r="AA95">
            <v>-10</v>
          </cell>
        </row>
        <row r="96">
          <cell r="A96" t="str">
            <v>Dtp21</v>
          </cell>
          <cell r="B96" t="str">
            <v>Inne koszty w Grupie</v>
          </cell>
          <cell r="C96">
            <v>0</v>
          </cell>
          <cell r="I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-12</v>
          </cell>
          <cell r="N97">
            <v>-53</v>
          </cell>
          <cell r="O97">
            <v>-102</v>
          </cell>
          <cell r="P97">
            <v>0</v>
          </cell>
          <cell r="Q97">
            <v>0</v>
          </cell>
          <cell r="R97">
            <v>0</v>
          </cell>
          <cell r="S97">
            <v>0</v>
          </cell>
          <cell r="T97">
            <v>0</v>
          </cell>
          <cell r="U97">
            <v>0</v>
          </cell>
          <cell r="V97">
            <v>0</v>
          </cell>
          <cell r="W97">
            <v>0</v>
          </cell>
          <cell r="X97">
            <v>0</v>
          </cell>
          <cell r="Y97">
            <v>-12</v>
          </cell>
          <cell r="Z97">
            <v>-65</v>
          </cell>
          <cell r="AA97">
            <v>-167</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N99">
            <v>-22</v>
          </cell>
          <cell r="O99">
            <v>-32</v>
          </cell>
          <cell r="P99">
            <v>0</v>
          </cell>
          <cell r="Q99">
            <v>0</v>
          </cell>
          <cell r="R99">
            <v>0</v>
          </cell>
          <cell r="S99">
            <v>0</v>
          </cell>
          <cell r="T99">
            <v>0</v>
          </cell>
          <cell r="U99">
            <v>0</v>
          </cell>
          <cell r="V99">
            <v>0</v>
          </cell>
          <cell r="W99">
            <v>0</v>
          </cell>
          <cell r="X99">
            <v>0</v>
          </cell>
          <cell r="Y99">
            <v>0</v>
          </cell>
          <cell r="Z99">
            <v>-22</v>
          </cell>
          <cell r="AA99">
            <v>-54</v>
          </cell>
        </row>
        <row r="100">
          <cell r="A100" t="str">
            <v>Dtp24</v>
          </cell>
          <cell r="B100" t="str">
            <v>Usługi zewnętrzne</v>
          </cell>
          <cell r="C100">
            <v>0</v>
          </cell>
          <cell r="L100">
            <v>-4</v>
          </cell>
          <cell r="M100">
            <v>-8</v>
          </cell>
          <cell r="N100">
            <v>-6</v>
          </cell>
          <cell r="O100">
            <v>-19</v>
          </cell>
          <cell r="P100">
            <v>0</v>
          </cell>
          <cell r="Q100">
            <v>0</v>
          </cell>
          <cell r="R100">
            <v>0</v>
          </cell>
          <cell r="S100">
            <v>0</v>
          </cell>
          <cell r="T100">
            <v>0</v>
          </cell>
          <cell r="U100">
            <v>0</v>
          </cell>
          <cell r="V100">
            <v>0</v>
          </cell>
          <cell r="W100">
            <v>0</v>
          </cell>
          <cell r="X100">
            <v>-4</v>
          </cell>
          <cell r="Y100">
            <v>-12</v>
          </cell>
          <cell r="Z100">
            <v>-18</v>
          </cell>
          <cell r="AA100">
            <v>-37</v>
          </cell>
        </row>
        <row r="101">
          <cell r="A101" t="str">
            <v>Dtp25</v>
          </cell>
          <cell r="B101" t="str">
            <v>Koszty obowiązkowe</v>
          </cell>
          <cell r="C101">
            <v>0</v>
          </cell>
          <cell r="I101">
            <v>-17</v>
          </cell>
          <cell r="L101">
            <v>-3</v>
          </cell>
          <cell r="M101">
            <v>-29</v>
          </cell>
          <cell r="P101">
            <v>0</v>
          </cell>
          <cell r="Q101">
            <v>0</v>
          </cell>
          <cell r="R101">
            <v>0</v>
          </cell>
          <cell r="S101">
            <v>0</v>
          </cell>
          <cell r="T101">
            <v>0</v>
          </cell>
          <cell r="U101">
            <v>-17</v>
          </cell>
          <cell r="V101">
            <v>-17</v>
          </cell>
          <cell r="W101">
            <v>-17</v>
          </cell>
          <cell r="X101">
            <v>-20</v>
          </cell>
          <cell r="Y101">
            <v>-49</v>
          </cell>
          <cell r="Z101">
            <v>-49</v>
          </cell>
          <cell r="AA101">
            <v>-49</v>
          </cell>
        </row>
        <row r="102">
          <cell r="A102" t="str">
            <v>Dtp26</v>
          </cell>
          <cell r="B102" t="str">
            <v>Koszty poza Grupą BZWBK</v>
          </cell>
          <cell r="C102">
            <v>0</v>
          </cell>
          <cell r="D102">
            <v>0</v>
          </cell>
          <cell r="E102">
            <v>0</v>
          </cell>
          <cell r="F102">
            <v>0</v>
          </cell>
          <cell r="G102">
            <v>0</v>
          </cell>
          <cell r="H102">
            <v>0</v>
          </cell>
          <cell r="I102">
            <v>-17</v>
          </cell>
          <cell r="J102">
            <v>0</v>
          </cell>
          <cell r="K102">
            <v>0</v>
          </cell>
          <cell r="L102">
            <v>-7</v>
          </cell>
          <cell r="M102">
            <v>-37</v>
          </cell>
          <cell r="N102">
            <v>-28</v>
          </cell>
          <cell r="O102">
            <v>-51</v>
          </cell>
          <cell r="P102">
            <v>0</v>
          </cell>
          <cell r="Q102">
            <v>0</v>
          </cell>
          <cell r="R102">
            <v>0</v>
          </cell>
          <cell r="S102">
            <v>0</v>
          </cell>
          <cell r="T102">
            <v>0</v>
          </cell>
          <cell r="U102">
            <v>-17</v>
          </cell>
          <cell r="V102">
            <v>-17</v>
          </cell>
          <cell r="W102">
            <v>-17</v>
          </cell>
          <cell r="X102">
            <v>-24</v>
          </cell>
          <cell r="Y102">
            <v>-61</v>
          </cell>
          <cell r="Z102">
            <v>-89</v>
          </cell>
          <cell r="AA102">
            <v>-140</v>
          </cell>
        </row>
        <row r="103">
          <cell r="A103" t="str">
            <v>Dtp27</v>
          </cell>
          <cell r="B103" t="str">
            <v>Dochody netto Grupy</v>
          </cell>
          <cell r="C103">
            <v>0</v>
          </cell>
          <cell r="D103">
            <v>0</v>
          </cell>
          <cell r="E103">
            <v>0</v>
          </cell>
          <cell r="F103">
            <v>0</v>
          </cell>
          <cell r="G103">
            <v>0</v>
          </cell>
          <cell r="H103">
            <v>0</v>
          </cell>
          <cell r="I103">
            <v>-17</v>
          </cell>
          <cell r="J103">
            <v>0</v>
          </cell>
          <cell r="K103">
            <v>0</v>
          </cell>
          <cell r="L103">
            <v>-7</v>
          </cell>
          <cell r="M103">
            <v>-36</v>
          </cell>
          <cell r="N103">
            <v>57</v>
          </cell>
          <cell r="O103">
            <v>118</v>
          </cell>
          <cell r="P103">
            <v>0</v>
          </cell>
          <cell r="Q103">
            <v>0</v>
          </cell>
          <cell r="R103">
            <v>0</v>
          </cell>
          <cell r="S103">
            <v>0</v>
          </cell>
          <cell r="T103">
            <v>0</v>
          </cell>
          <cell r="U103">
            <v>-17</v>
          </cell>
          <cell r="V103">
            <v>-17</v>
          </cell>
          <cell r="W103">
            <v>-17</v>
          </cell>
          <cell r="X103">
            <v>-24</v>
          </cell>
          <cell r="Y103">
            <v>-60</v>
          </cell>
          <cell r="Z103">
            <v>-3</v>
          </cell>
          <cell r="AA103">
            <v>115</v>
          </cell>
        </row>
        <row r="104">
          <cell r="A104" t="str">
            <v>Dtp28</v>
          </cell>
          <cell r="B104" t="str">
            <v>Dochody netto TFI</v>
          </cell>
          <cell r="C104">
            <v>0</v>
          </cell>
          <cell r="D104">
            <v>0</v>
          </cell>
          <cell r="E104">
            <v>0</v>
          </cell>
          <cell r="F104">
            <v>0</v>
          </cell>
          <cell r="G104">
            <v>0</v>
          </cell>
          <cell r="H104">
            <v>0</v>
          </cell>
          <cell r="I104">
            <v>-17</v>
          </cell>
          <cell r="J104">
            <v>0</v>
          </cell>
          <cell r="K104">
            <v>0</v>
          </cell>
          <cell r="L104">
            <v>-7</v>
          </cell>
          <cell r="M104">
            <v>-48</v>
          </cell>
          <cell r="N104">
            <v>4</v>
          </cell>
          <cell r="O104">
            <v>16</v>
          </cell>
          <cell r="P104">
            <v>0</v>
          </cell>
          <cell r="Q104">
            <v>0</v>
          </cell>
          <cell r="R104">
            <v>0</v>
          </cell>
          <cell r="S104">
            <v>0</v>
          </cell>
          <cell r="T104">
            <v>0</v>
          </cell>
          <cell r="U104">
            <v>-17</v>
          </cell>
          <cell r="V104">
            <v>-17</v>
          </cell>
          <cell r="W104">
            <v>-17</v>
          </cell>
          <cell r="X104">
            <v>-24</v>
          </cell>
          <cell r="Y104">
            <v>-72</v>
          </cell>
          <cell r="Z104">
            <v>-68</v>
          </cell>
          <cell r="AA104">
            <v>-52</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2.9413423803115409E-3</v>
          </cell>
          <cell r="N105">
            <v>2.0637518043277257E-2</v>
          </cell>
          <cell r="O105">
            <v>1.9207864372579944E-2</v>
          </cell>
          <cell r="P105">
            <v>0</v>
          </cell>
          <cell r="Q105">
            <v>0</v>
          </cell>
          <cell r="R105">
            <v>0</v>
          </cell>
          <cell r="S105">
            <v>0</v>
          </cell>
          <cell r="T105">
            <v>0</v>
          </cell>
          <cell r="U105">
            <v>0</v>
          </cell>
          <cell r="V105">
            <v>0</v>
          </cell>
          <cell r="W105">
            <v>0</v>
          </cell>
          <cell r="X105">
            <v>0</v>
          </cell>
          <cell r="Y105">
            <v>2.9413423803115409E-3</v>
          </cell>
          <cell r="Z105">
            <v>1.9288162942271311E-2</v>
          </cell>
          <cell r="AA105">
            <v>1.9234870635032823E-2</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2.9413423803115409E-3</v>
          </cell>
          <cell r="N106">
            <v>1.7723986084226352E-2</v>
          </cell>
          <cell r="O106">
            <v>1.7730336343919947E-2</v>
          </cell>
          <cell r="P106">
            <v>0</v>
          </cell>
          <cell r="Q106">
            <v>0</v>
          </cell>
          <cell r="R106">
            <v>0</v>
          </cell>
          <cell r="S106">
            <v>0</v>
          </cell>
          <cell r="T106">
            <v>0</v>
          </cell>
          <cell r="U106">
            <v>0</v>
          </cell>
          <cell r="V106">
            <v>0</v>
          </cell>
          <cell r="W106">
            <v>0</v>
          </cell>
          <cell r="X106">
            <v>0</v>
          </cell>
          <cell r="Y106">
            <v>2.9413423803115409E-3</v>
          </cell>
          <cell r="Z106">
            <v>1.6596791368931125E-2</v>
          </cell>
          <cell r="AA106">
            <v>1.7349099004147252E-2</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17" refreshError="1">
        <row r="2">
          <cell r="A2" t="str">
            <v>ID</v>
          </cell>
          <cell r="B2" t="str">
            <v>Arka Energii</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4026</v>
          </cell>
          <cell r="E5">
            <v>3458</v>
          </cell>
          <cell r="F5">
            <v>7059</v>
          </cell>
          <cell r="G5">
            <v>11869</v>
          </cell>
          <cell r="H5">
            <v>26139</v>
          </cell>
          <cell r="I5">
            <v>73231</v>
          </cell>
          <cell r="J5">
            <v>79271</v>
          </cell>
          <cell r="K5">
            <v>52800</v>
          </cell>
          <cell r="L5">
            <v>56215</v>
          </cell>
          <cell r="M5">
            <v>42813</v>
          </cell>
          <cell r="N5">
            <v>27562</v>
          </cell>
          <cell r="O5">
            <v>28325</v>
          </cell>
          <cell r="P5">
            <v>4026</v>
          </cell>
          <cell r="Q5">
            <v>4026</v>
          </cell>
          <cell r="R5">
            <v>4026</v>
          </cell>
          <cell r="S5">
            <v>4026</v>
          </cell>
          <cell r="T5">
            <v>4026</v>
          </cell>
          <cell r="U5">
            <v>4026</v>
          </cell>
          <cell r="V5">
            <v>4026</v>
          </cell>
          <cell r="W5">
            <v>4026</v>
          </cell>
          <cell r="X5">
            <v>4026</v>
          </cell>
          <cell r="Y5">
            <v>4026</v>
          </cell>
          <cell r="Z5">
            <v>4026</v>
          </cell>
          <cell r="AA5">
            <v>4026</v>
          </cell>
        </row>
        <row r="6">
          <cell r="A6" t="str">
            <v>Act02</v>
          </cell>
          <cell r="B6" t="str">
            <v>Sprzedaż całkowita</v>
          </cell>
          <cell r="C6">
            <v>4000</v>
          </cell>
          <cell r="D6">
            <v>0</v>
          </cell>
          <cell r="E6">
            <v>847</v>
          </cell>
          <cell r="F6">
            <v>2634</v>
          </cell>
          <cell r="G6">
            <v>5920</v>
          </cell>
          <cell r="H6">
            <v>19617</v>
          </cell>
          <cell r="I6">
            <v>6403</v>
          </cell>
          <cell r="J6">
            <v>814</v>
          </cell>
          <cell r="K6">
            <v>1463</v>
          </cell>
          <cell r="L6">
            <v>980</v>
          </cell>
          <cell r="M6">
            <v>923</v>
          </cell>
          <cell r="N6">
            <v>1019</v>
          </cell>
          <cell r="O6">
            <v>117</v>
          </cell>
          <cell r="P6">
            <v>0</v>
          </cell>
          <cell r="Q6">
            <v>847</v>
          </cell>
          <cell r="R6">
            <v>3481</v>
          </cell>
          <cell r="S6">
            <v>9401</v>
          </cell>
          <cell r="T6">
            <v>29018</v>
          </cell>
          <cell r="U6">
            <v>35421</v>
          </cell>
          <cell r="V6">
            <v>36235</v>
          </cell>
          <cell r="W6">
            <v>37698</v>
          </cell>
          <cell r="X6">
            <v>38678</v>
          </cell>
          <cell r="Y6">
            <v>39601</v>
          </cell>
          <cell r="Z6">
            <v>40620</v>
          </cell>
          <cell r="AA6">
            <v>40737</v>
          </cell>
        </row>
        <row r="7">
          <cell r="A7" t="str">
            <v>Act03</v>
          </cell>
          <cell r="B7" t="str">
            <v>Konwersja(+/-)</v>
          </cell>
          <cell r="C7">
            <v>0</v>
          </cell>
          <cell r="D7">
            <v>0</v>
          </cell>
          <cell r="E7">
            <v>2815</v>
          </cell>
          <cell r="F7">
            <v>2505</v>
          </cell>
          <cell r="G7">
            <v>7474</v>
          </cell>
          <cell r="H7">
            <v>25700</v>
          </cell>
          <cell r="I7">
            <v>11230</v>
          </cell>
          <cell r="J7">
            <v>-8600</v>
          </cell>
          <cell r="K7">
            <v>-1354</v>
          </cell>
          <cell r="L7">
            <v>-684</v>
          </cell>
          <cell r="M7">
            <v>-2899</v>
          </cell>
          <cell r="N7">
            <v>2144</v>
          </cell>
          <cell r="O7">
            <v>-196</v>
          </cell>
          <cell r="P7">
            <v>0</v>
          </cell>
          <cell r="Q7">
            <v>2815</v>
          </cell>
          <cell r="R7">
            <v>5320</v>
          </cell>
          <cell r="S7">
            <v>12794</v>
          </cell>
          <cell r="T7">
            <v>38494</v>
          </cell>
          <cell r="U7">
            <v>49724</v>
          </cell>
          <cell r="V7">
            <v>41124</v>
          </cell>
          <cell r="W7">
            <v>39770</v>
          </cell>
          <cell r="X7">
            <v>39086</v>
          </cell>
          <cell r="Y7">
            <v>36187</v>
          </cell>
          <cell r="Z7">
            <v>38331</v>
          </cell>
          <cell r="AA7">
            <v>38135</v>
          </cell>
        </row>
        <row r="8">
          <cell r="A8" t="str">
            <v>Act04</v>
          </cell>
          <cell r="B8" t="str">
            <v>Umorzenia</v>
          </cell>
          <cell r="C8">
            <v>0</v>
          </cell>
          <cell r="D8">
            <v>0</v>
          </cell>
          <cell r="E8">
            <v>0</v>
          </cell>
          <cell r="F8">
            <v>140</v>
          </cell>
          <cell r="G8">
            <v>370</v>
          </cell>
          <cell r="H8">
            <v>326</v>
          </cell>
          <cell r="I8">
            <v>4009</v>
          </cell>
          <cell r="J8">
            <v>10901</v>
          </cell>
          <cell r="K8">
            <v>1168</v>
          </cell>
          <cell r="L8">
            <v>2172</v>
          </cell>
          <cell r="M8">
            <v>3689</v>
          </cell>
          <cell r="N8">
            <v>407</v>
          </cell>
          <cell r="O8">
            <v>221</v>
          </cell>
          <cell r="P8">
            <v>0</v>
          </cell>
          <cell r="Q8">
            <v>0</v>
          </cell>
          <cell r="R8">
            <v>140</v>
          </cell>
          <cell r="S8">
            <v>510</v>
          </cell>
          <cell r="T8">
            <v>836</v>
          </cell>
          <cell r="U8">
            <v>4845</v>
          </cell>
          <cell r="V8">
            <v>15746</v>
          </cell>
          <cell r="W8">
            <v>16914</v>
          </cell>
          <cell r="X8">
            <v>19086</v>
          </cell>
          <cell r="Y8">
            <v>22775</v>
          </cell>
          <cell r="Z8">
            <v>23182</v>
          </cell>
          <cell r="AA8">
            <v>23403</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26</v>
          </cell>
          <cell r="D10">
            <v>-568</v>
          </cell>
          <cell r="E10">
            <v>-61</v>
          </cell>
          <cell r="F10">
            <v>-189</v>
          </cell>
          <cell r="G10">
            <v>1246</v>
          </cell>
          <cell r="H10">
            <v>2101</v>
          </cell>
          <cell r="I10">
            <v>-7584</v>
          </cell>
          <cell r="J10">
            <v>-7784</v>
          </cell>
          <cell r="K10">
            <v>4474</v>
          </cell>
          <cell r="L10">
            <v>-11526</v>
          </cell>
          <cell r="M10">
            <v>-9586</v>
          </cell>
          <cell r="N10">
            <v>-1993</v>
          </cell>
          <cell r="O10">
            <v>477</v>
          </cell>
          <cell r="P10">
            <v>-568</v>
          </cell>
          <cell r="Q10">
            <v>-629</v>
          </cell>
          <cell r="R10">
            <v>-818</v>
          </cell>
          <cell r="S10">
            <v>428</v>
          </cell>
          <cell r="T10">
            <v>2529</v>
          </cell>
          <cell r="U10">
            <v>-5055</v>
          </cell>
          <cell r="V10">
            <v>-12839</v>
          </cell>
          <cell r="W10">
            <v>-8365</v>
          </cell>
          <cell r="X10">
            <v>-19891</v>
          </cell>
          <cell r="Y10">
            <v>-29477</v>
          </cell>
          <cell r="Z10">
            <v>-31470</v>
          </cell>
          <cell r="AA10">
            <v>-30993</v>
          </cell>
        </row>
        <row r="11">
          <cell r="A11" t="str">
            <v>Act07</v>
          </cell>
          <cell r="B11" t="str">
            <v>Bilans zamknięcia</v>
          </cell>
          <cell r="C11">
            <v>4026</v>
          </cell>
          <cell r="D11">
            <v>3458</v>
          </cell>
          <cell r="E11">
            <v>7059</v>
          </cell>
          <cell r="F11">
            <v>11869</v>
          </cell>
          <cell r="G11">
            <v>26139</v>
          </cell>
          <cell r="H11">
            <v>73231</v>
          </cell>
          <cell r="I11">
            <v>79271</v>
          </cell>
          <cell r="J11">
            <v>52800</v>
          </cell>
          <cell r="K11">
            <v>56215</v>
          </cell>
          <cell r="L11">
            <v>42813</v>
          </cell>
          <cell r="M11">
            <v>27562</v>
          </cell>
          <cell r="N11">
            <v>28325</v>
          </cell>
          <cell r="O11">
            <v>28502</v>
          </cell>
          <cell r="P11">
            <v>3458</v>
          </cell>
          <cell r="Q11">
            <v>7059</v>
          </cell>
          <cell r="R11">
            <v>11869</v>
          </cell>
          <cell r="S11">
            <v>26139</v>
          </cell>
          <cell r="T11">
            <v>73231</v>
          </cell>
          <cell r="U11">
            <v>79271</v>
          </cell>
          <cell r="V11">
            <v>52800</v>
          </cell>
          <cell r="W11">
            <v>56215</v>
          </cell>
          <cell r="X11">
            <v>42813</v>
          </cell>
          <cell r="Y11">
            <v>27562</v>
          </cell>
          <cell r="Z11">
            <v>28325</v>
          </cell>
          <cell r="AA11">
            <v>28502</v>
          </cell>
        </row>
        <row r="12">
          <cell r="A12" t="str">
            <v>Act08</v>
          </cell>
          <cell r="B12" t="str">
            <v>Średnia wartość funduszu</v>
          </cell>
          <cell r="C12">
            <v>4017</v>
          </cell>
          <cell r="D12">
            <v>3594</v>
          </cell>
          <cell r="E12">
            <v>3867</v>
          </cell>
          <cell r="F12">
            <v>9116</v>
          </cell>
          <cell r="G12">
            <v>17099</v>
          </cell>
          <cell r="H12">
            <v>45173</v>
          </cell>
          <cell r="I12">
            <v>78856.23</v>
          </cell>
          <cell r="J12">
            <v>60823</v>
          </cell>
          <cell r="K12">
            <v>52154</v>
          </cell>
          <cell r="L12">
            <v>48891</v>
          </cell>
          <cell r="M12">
            <v>29470</v>
          </cell>
          <cell r="N12">
            <v>27579</v>
          </cell>
          <cell r="O12">
            <v>27463</v>
          </cell>
          <cell r="P12">
            <v>3594</v>
          </cell>
          <cell r="Q12">
            <v>3725.95</v>
          </cell>
          <cell r="R12">
            <v>5562.1208791208792</v>
          </cell>
          <cell r="S12">
            <v>8422.5041322314046</v>
          </cell>
          <cell r="T12">
            <v>15917.671052631578</v>
          </cell>
          <cell r="U12">
            <v>26292.158791208793</v>
          </cell>
          <cell r="V12">
            <v>31317.774178403757</v>
          </cell>
          <cell r="W12">
            <v>33964.999590163934</v>
          </cell>
          <cell r="X12">
            <v>35599.233211678831</v>
          </cell>
          <cell r="Y12">
            <v>34976.261967213119</v>
          </cell>
          <cell r="Z12">
            <v>34313.820597014928</v>
          </cell>
          <cell r="AA12">
            <v>33733.559836065571</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1</v>
          </cell>
          <cell r="D15">
            <v>5</v>
          </cell>
          <cell r="E15">
            <v>8</v>
          </cell>
          <cell r="F15">
            <v>28</v>
          </cell>
          <cell r="G15">
            <v>51</v>
          </cell>
          <cell r="H15">
            <v>138</v>
          </cell>
          <cell r="I15">
            <v>232</v>
          </cell>
          <cell r="J15">
            <v>186</v>
          </cell>
          <cell r="K15">
            <v>160</v>
          </cell>
          <cell r="L15">
            <v>148</v>
          </cell>
          <cell r="M15">
            <v>92</v>
          </cell>
          <cell r="N15">
            <v>82</v>
          </cell>
          <cell r="O15">
            <v>84</v>
          </cell>
          <cell r="P15">
            <v>5</v>
          </cell>
          <cell r="Q15">
            <v>13</v>
          </cell>
          <cell r="R15">
            <v>41</v>
          </cell>
          <cell r="S15">
            <v>92</v>
          </cell>
          <cell r="T15">
            <v>230</v>
          </cell>
          <cell r="U15">
            <v>462</v>
          </cell>
          <cell r="V15">
            <v>648</v>
          </cell>
          <cell r="W15">
            <v>808</v>
          </cell>
          <cell r="X15">
            <v>956</v>
          </cell>
          <cell r="Y15">
            <v>1048</v>
          </cell>
          <cell r="Z15">
            <v>1130</v>
          </cell>
          <cell r="AA15">
            <v>1214</v>
          </cell>
        </row>
        <row r="16">
          <cell r="A16" t="str">
            <v>Act12</v>
          </cell>
          <cell r="B16" t="str">
            <v>Opłata dystrybucyjna TFI</v>
          </cell>
          <cell r="C16">
            <v>0</v>
          </cell>
          <cell r="E16">
            <v>9</v>
          </cell>
          <cell r="F16">
            <v>25</v>
          </cell>
          <cell r="G16">
            <v>40</v>
          </cell>
          <cell r="H16">
            <v>92</v>
          </cell>
          <cell r="I16">
            <v>34</v>
          </cell>
          <cell r="J16">
            <v>10</v>
          </cell>
          <cell r="K16">
            <v>6</v>
          </cell>
          <cell r="L16">
            <v>11</v>
          </cell>
          <cell r="M16">
            <v>8</v>
          </cell>
          <cell r="N16">
            <v>7.6</v>
          </cell>
          <cell r="O16">
            <v>1</v>
          </cell>
          <cell r="P16">
            <v>0</v>
          </cell>
          <cell r="Q16">
            <v>9</v>
          </cell>
          <cell r="R16">
            <v>34</v>
          </cell>
          <cell r="S16">
            <v>74</v>
          </cell>
          <cell r="T16">
            <v>166</v>
          </cell>
          <cell r="U16">
            <v>200</v>
          </cell>
          <cell r="V16">
            <v>210</v>
          </cell>
          <cell r="W16">
            <v>216</v>
          </cell>
          <cell r="X16">
            <v>227</v>
          </cell>
          <cell r="Y16">
            <v>235</v>
          </cell>
          <cell r="Z16">
            <v>242.6</v>
          </cell>
          <cell r="AA16">
            <v>243.6</v>
          </cell>
        </row>
        <row r="17">
          <cell r="A17" t="str">
            <v>Act13</v>
          </cell>
          <cell r="B17" t="str">
            <v>Opłata umorzeniowa</v>
          </cell>
          <cell r="C17">
            <v>0</v>
          </cell>
          <cell r="H17">
            <v>2</v>
          </cell>
          <cell r="I17">
            <v>9</v>
          </cell>
          <cell r="J17">
            <v>15</v>
          </cell>
          <cell r="K17">
            <v>2</v>
          </cell>
          <cell r="L17">
            <v>4</v>
          </cell>
          <cell r="M17">
            <v>3</v>
          </cell>
          <cell r="N17">
            <v>1</v>
          </cell>
          <cell r="P17">
            <v>0</v>
          </cell>
          <cell r="Q17">
            <v>0</v>
          </cell>
          <cell r="R17">
            <v>0</v>
          </cell>
          <cell r="S17">
            <v>0</v>
          </cell>
          <cell r="T17">
            <v>2</v>
          </cell>
          <cell r="U17">
            <v>11</v>
          </cell>
          <cell r="V17">
            <v>26</v>
          </cell>
          <cell r="W17">
            <v>28</v>
          </cell>
          <cell r="X17">
            <v>32</v>
          </cell>
          <cell r="Y17">
            <v>35</v>
          </cell>
          <cell r="Z17">
            <v>36</v>
          </cell>
          <cell r="AA17">
            <v>36</v>
          </cell>
        </row>
        <row r="18">
          <cell r="A18" t="str">
            <v>Act131</v>
          </cell>
          <cell r="B18" t="str">
            <v>Opłata dodatnowa</v>
          </cell>
          <cell r="C18">
            <v>0</v>
          </cell>
          <cell r="F18">
            <v>4</v>
          </cell>
          <cell r="G18">
            <v>2</v>
          </cell>
          <cell r="H18">
            <v>1</v>
          </cell>
          <cell r="I18">
            <v>8</v>
          </cell>
          <cell r="J18">
            <v>9</v>
          </cell>
          <cell r="K18">
            <v>1</v>
          </cell>
          <cell r="L18">
            <v>9</v>
          </cell>
          <cell r="M18">
            <v>2</v>
          </cell>
          <cell r="N18">
            <v>1.8759999999999999</v>
          </cell>
          <cell r="O18">
            <v>1</v>
          </cell>
          <cell r="P18">
            <v>0</v>
          </cell>
          <cell r="Q18">
            <v>0</v>
          </cell>
          <cell r="R18">
            <v>4</v>
          </cell>
          <cell r="S18">
            <v>6</v>
          </cell>
          <cell r="T18">
            <v>7</v>
          </cell>
          <cell r="U18">
            <v>15</v>
          </cell>
          <cell r="V18">
            <v>24</v>
          </cell>
          <cell r="W18">
            <v>25</v>
          </cell>
          <cell r="X18">
            <v>34</v>
          </cell>
          <cell r="Y18">
            <v>36</v>
          </cell>
          <cell r="Z18">
            <v>37.875999999999998</v>
          </cell>
          <cell r="AA18">
            <v>38.875999999999998</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1</v>
          </cell>
          <cell r="D20">
            <v>5</v>
          </cell>
          <cell r="E20">
            <v>17</v>
          </cell>
          <cell r="F20">
            <v>57</v>
          </cell>
          <cell r="G20">
            <v>93</v>
          </cell>
          <cell r="H20">
            <v>233</v>
          </cell>
          <cell r="I20">
            <v>283</v>
          </cell>
          <cell r="J20">
            <v>220</v>
          </cell>
          <cell r="K20">
            <v>169</v>
          </cell>
          <cell r="L20">
            <v>172</v>
          </cell>
          <cell r="M20">
            <v>105</v>
          </cell>
          <cell r="N20">
            <v>92.475999999999999</v>
          </cell>
          <cell r="O20">
            <v>86</v>
          </cell>
          <cell r="P20">
            <v>5</v>
          </cell>
          <cell r="Q20">
            <v>22</v>
          </cell>
          <cell r="R20">
            <v>79</v>
          </cell>
          <cell r="S20">
            <v>172</v>
          </cell>
          <cell r="T20">
            <v>405</v>
          </cell>
          <cell r="U20">
            <v>688</v>
          </cell>
          <cell r="V20">
            <v>908</v>
          </cell>
          <cell r="W20">
            <v>1077</v>
          </cell>
          <cell r="X20">
            <v>1249</v>
          </cell>
          <cell r="Y20">
            <v>1354</v>
          </cell>
          <cell r="Z20">
            <v>1446.4759999999999</v>
          </cell>
          <cell r="AA20">
            <v>1532.4759999999999</v>
          </cell>
        </row>
        <row r="21">
          <cell r="A21" t="str">
            <v>Act16</v>
          </cell>
          <cell r="B21" t="str">
            <v>Zarządzanie aktywami funduszy</v>
          </cell>
          <cell r="C21">
            <v>-2</v>
          </cell>
          <cell r="D21">
            <v>-2</v>
          </cell>
          <cell r="E21">
            <v>-2</v>
          </cell>
          <cell r="F21">
            <v>-5</v>
          </cell>
          <cell r="G21">
            <v>-8</v>
          </cell>
          <cell r="H21">
            <v>-23</v>
          </cell>
          <cell r="I21">
            <v>-39</v>
          </cell>
          <cell r="J21">
            <v>-31</v>
          </cell>
          <cell r="K21">
            <v>-27</v>
          </cell>
          <cell r="L21">
            <v>-24</v>
          </cell>
          <cell r="M21">
            <v>-15</v>
          </cell>
          <cell r="N21">
            <v>-14</v>
          </cell>
          <cell r="O21">
            <v>-14</v>
          </cell>
          <cell r="P21">
            <v>-2</v>
          </cell>
          <cell r="Q21">
            <v>-4</v>
          </cell>
          <cell r="R21">
            <v>-9</v>
          </cell>
          <cell r="S21">
            <v>-17</v>
          </cell>
          <cell r="T21">
            <v>-40</v>
          </cell>
          <cell r="U21">
            <v>-79</v>
          </cell>
          <cell r="V21">
            <v>-110</v>
          </cell>
          <cell r="W21">
            <v>-137</v>
          </cell>
          <cell r="X21">
            <v>-161</v>
          </cell>
          <cell r="Y21">
            <v>-176</v>
          </cell>
          <cell r="Z21">
            <v>-190</v>
          </cell>
          <cell r="AA21">
            <v>-204</v>
          </cell>
        </row>
        <row r="22">
          <cell r="A22" t="str">
            <v>Act17</v>
          </cell>
          <cell r="B22" t="str">
            <v>Usługi rachunkowości ASSET</v>
          </cell>
          <cell r="C22">
            <v>-10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E23">
            <v>-7</v>
          </cell>
          <cell r="F23">
            <v>-3</v>
          </cell>
          <cell r="G23">
            <v>-47</v>
          </cell>
          <cell r="H23">
            <v>-78</v>
          </cell>
          <cell r="I23">
            <v>-44</v>
          </cell>
          <cell r="J23">
            <v>-16</v>
          </cell>
          <cell r="K23">
            <v>-13</v>
          </cell>
          <cell r="L23">
            <v>-15</v>
          </cell>
          <cell r="M23">
            <v>-9</v>
          </cell>
          <cell r="N23">
            <v>-8</v>
          </cell>
          <cell r="O23">
            <v>-4</v>
          </cell>
          <cell r="P23">
            <v>0</v>
          </cell>
          <cell r="Q23">
            <v>-7</v>
          </cell>
          <cell r="R23">
            <v>-10</v>
          </cell>
          <cell r="S23">
            <v>-57</v>
          </cell>
          <cell r="T23">
            <v>-135</v>
          </cell>
          <cell r="U23">
            <v>-179</v>
          </cell>
          <cell r="V23">
            <v>-195</v>
          </cell>
          <cell r="W23">
            <v>-208</v>
          </cell>
          <cell r="X23">
            <v>-223</v>
          </cell>
          <cell r="Y23">
            <v>-232</v>
          </cell>
          <cell r="Z23">
            <v>-240</v>
          </cell>
          <cell r="AA23">
            <v>-244</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F25">
            <v>-19</v>
          </cell>
          <cell r="G25">
            <v>10</v>
          </cell>
          <cell r="H25">
            <v>-14</v>
          </cell>
          <cell r="I25">
            <v>-12</v>
          </cell>
          <cell r="J25">
            <v>-9</v>
          </cell>
          <cell r="K25">
            <v>-8</v>
          </cell>
          <cell r="L25">
            <v>-8</v>
          </cell>
          <cell r="M25">
            <v>-4</v>
          </cell>
          <cell r="N25">
            <v>-4</v>
          </cell>
          <cell r="O25">
            <v>-3.6</v>
          </cell>
          <cell r="P25">
            <v>0</v>
          </cell>
          <cell r="Q25">
            <v>0</v>
          </cell>
          <cell r="R25">
            <v>-19</v>
          </cell>
          <cell r="S25">
            <v>-9</v>
          </cell>
          <cell r="T25">
            <v>-23</v>
          </cell>
          <cell r="U25">
            <v>-35</v>
          </cell>
          <cell r="V25">
            <v>-44</v>
          </cell>
          <cell r="W25">
            <v>-52</v>
          </cell>
          <cell r="X25">
            <v>-60</v>
          </cell>
          <cell r="Y25">
            <v>-64</v>
          </cell>
          <cell r="Z25">
            <v>-68</v>
          </cell>
          <cell r="AA25">
            <v>-71.599999999999994</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-12</v>
          </cell>
          <cell r="D27">
            <v>-2</v>
          </cell>
          <cell r="E27">
            <v>-9</v>
          </cell>
          <cell r="F27">
            <v>-27</v>
          </cell>
          <cell r="G27">
            <v>-45</v>
          </cell>
          <cell r="H27">
            <v>-115</v>
          </cell>
          <cell r="I27">
            <v>-95</v>
          </cell>
          <cell r="J27">
            <v>-56</v>
          </cell>
          <cell r="K27">
            <v>-48</v>
          </cell>
          <cell r="L27">
            <v>-47</v>
          </cell>
          <cell r="M27">
            <v>-28</v>
          </cell>
          <cell r="N27">
            <v>-26</v>
          </cell>
          <cell r="O27">
            <v>-21.6</v>
          </cell>
          <cell r="P27">
            <v>-2</v>
          </cell>
          <cell r="Q27">
            <v>-11</v>
          </cell>
          <cell r="R27">
            <v>-38</v>
          </cell>
          <cell r="S27">
            <v>-83</v>
          </cell>
          <cell r="T27">
            <v>-198</v>
          </cell>
          <cell r="U27">
            <v>-293</v>
          </cell>
          <cell r="V27">
            <v>-349</v>
          </cell>
          <cell r="W27">
            <v>-397</v>
          </cell>
          <cell r="X27">
            <v>-444</v>
          </cell>
          <cell r="Y27">
            <v>-472</v>
          </cell>
          <cell r="Z27">
            <v>-498</v>
          </cell>
          <cell r="AA27">
            <v>-519.6</v>
          </cell>
        </row>
        <row r="28">
          <cell r="A28" t="str">
            <v>Act23</v>
          </cell>
          <cell r="B28" t="str">
            <v>Inni dystrybutorzy ( w tym świadczenia dod.)</v>
          </cell>
          <cell r="C28">
            <v>0</v>
          </cell>
          <cell r="G28">
            <v>-1</v>
          </cell>
          <cell r="H28">
            <v>-2</v>
          </cell>
          <cell r="I28">
            <v>-2</v>
          </cell>
          <cell r="J28">
            <v>-8</v>
          </cell>
          <cell r="K28">
            <v>-3</v>
          </cell>
          <cell r="L28">
            <v>-4</v>
          </cell>
          <cell r="N28">
            <v>-1</v>
          </cell>
          <cell r="O28">
            <v>-1</v>
          </cell>
          <cell r="P28">
            <v>0</v>
          </cell>
          <cell r="Q28">
            <v>0</v>
          </cell>
          <cell r="R28">
            <v>0</v>
          </cell>
          <cell r="S28">
            <v>-1</v>
          </cell>
          <cell r="T28">
            <v>-3</v>
          </cell>
          <cell r="U28">
            <v>-5</v>
          </cell>
          <cell r="V28">
            <v>-13</v>
          </cell>
          <cell r="W28">
            <v>-16</v>
          </cell>
          <cell r="X28">
            <v>-20</v>
          </cell>
          <cell r="Y28">
            <v>-20</v>
          </cell>
          <cell r="Z28">
            <v>-21</v>
          </cell>
          <cell r="AA28">
            <v>-22</v>
          </cell>
        </row>
        <row r="29">
          <cell r="A29" t="str">
            <v>Act231</v>
          </cell>
          <cell r="B29" t="str">
            <v>Agent transferowy</v>
          </cell>
          <cell r="C29">
            <v>0</v>
          </cell>
          <cell r="E29">
            <v>-58</v>
          </cell>
          <cell r="F29">
            <v>-16</v>
          </cell>
          <cell r="G29">
            <v>-14</v>
          </cell>
          <cell r="H29">
            <v>-10</v>
          </cell>
          <cell r="I29">
            <v>-19</v>
          </cell>
          <cell r="J29">
            <v>-18</v>
          </cell>
          <cell r="K29">
            <v>-18</v>
          </cell>
          <cell r="L29">
            <v>-6</v>
          </cell>
          <cell r="M29">
            <v>-23</v>
          </cell>
          <cell r="N29">
            <v>-19</v>
          </cell>
          <cell r="O29">
            <v>-5</v>
          </cell>
          <cell r="P29">
            <v>0</v>
          </cell>
          <cell r="Q29">
            <v>-58</v>
          </cell>
          <cell r="R29">
            <v>-74</v>
          </cell>
          <cell r="S29">
            <v>-88</v>
          </cell>
          <cell r="T29">
            <v>-98</v>
          </cell>
          <cell r="U29">
            <v>-117</v>
          </cell>
          <cell r="V29">
            <v>-135</v>
          </cell>
          <cell r="W29">
            <v>-153</v>
          </cell>
          <cell r="X29">
            <v>-159</v>
          </cell>
          <cell r="Y29">
            <v>-182</v>
          </cell>
          <cell r="Z29">
            <v>-201</v>
          </cell>
          <cell r="AA29">
            <v>-206</v>
          </cell>
        </row>
        <row r="30">
          <cell r="A30" t="str">
            <v>Act24</v>
          </cell>
          <cell r="B30" t="str">
            <v>Usługi zewnętrzne</v>
          </cell>
          <cell r="C30">
            <v>-1</v>
          </cell>
          <cell r="D30">
            <v>-20</v>
          </cell>
          <cell r="E30">
            <v>-11</v>
          </cell>
          <cell r="F30">
            <v>-13</v>
          </cell>
          <cell r="G30">
            <v>-12</v>
          </cell>
          <cell r="H30">
            <v>-12</v>
          </cell>
          <cell r="I30">
            <v>-14</v>
          </cell>
          <cell r="J30">
            <v>-13</v>
          </cell>
          <cell r="K30">
            <v>-12</v>
          </cell>
          <cell r="L30">
            <v>-4</v>
          </cell>
          <cell r="M30">
            <v>-12</v>
          </cell>
          <cell r="N30">
            <v>-12</v>
          </cell>
          <cell r="O30">
            <v>-8</v>
          </cell>
          <cell r="P30">
            <v>-20</v>
          </cell>
          <cell r="Q30">
            <v>-31</v>
          </cell>
          <cell r="R30">
            <v>-44</v>
          </cell>
          <cell r="S30">
            <v>-56</v>
          </cell>
          <cell r="T30">
            <v>-68</v>
          </cell>
          <cell r="U30">
            <v>-82</v>
          </cell>
          <cell r="V30">
            <v>-95</v>
          </cell>
          <cell r="W30">
            <v>-107</v>
          </cell>
          <cell r="X30">
            <v>-111</v>
          </cell>
          <cell r="Y30">
            <v>-123</v>
          </cell>
          <cell r="Z30">
            <v>-135</v>
          </cell>
          <cell r="AA30">
            <v>-143</v>
          </cell>
        </row>
        <row r="31">
          <cell r="A31" t="str">
            <v>Act25</v>
          </cell>
          <cell r="B31" t="str">
            <v>Koszty obowiązkowe</v>
          </cell>
          <cell r="C31">
            <v>-18</v>
          </cell>
          <cell r="D31">
            <v>-2</v>
          </cell>
          <cell r="E31">
            <v>-10</v>
          </cell>
          <cell r="F31">
            <v>-2</v>
          </cell>
          <cell r="G31">
            <v>-12</v>
          </cell>
          <cell r="H31">
            <v>-6</v>
          </cell>
          <cell r="I31">
            <v>-2</v>
          </cell>
          <cell r="J31">
            <v>-2</v>
          </cell>
          <cell r="K31">
            <v>-2</v>
          </cell>
          <cell r="L31">
            <v>-2</v>
          </cell>
          <cell r="M31">
            <v>-6</v>
          </cell>
          <cell r="N31">
            <v>-1.67</v>
          </cell>
          <cell r="O31">
            <v>3</v>
          </cell>
          <cell r="P31">
            <v>-2</v>
          </cell>
          <cell r="Q31">
            <v>-12</v>
          </cell>
          <cell r="R31">
            <v>-14</v>
          </cell>
          <cell r="S31">
            <v>-26</v>
          </cell>
          <cell r="T31">
            <v>-32</v>
          </cell>
          <cell r="U31">
            <v>-34</v>
          </cell>
          <cell r="V31">
            <v>-36</v>
          </cell>
          <cell r="W31">
            <v>-38</v>
          </cell>
          <cell r="X31">
            <v>-40</v>
          </cell>
          <cell r="Y31">
            <v>-46</v>
          </cell>
          <cell r="Z31">
            <v>-47.67</v>
          </cell>
          <cell r="AA31">
            <v>-44.67</v>
          </cell>
        </row>
        <row r="32">
          <cell r="A32" t="str">
            <v>Act26</v>
          </cell>
          <cell r="B32" t="str">
            <v>Koszty poza Grupą BZWBK</v>
          </cell>
          <cell r="C32">
            <v>-19</v>
          </cell>
          <cell r="D32">
            <v>-22</v>
          </cell>
          <cell r="E32">
            <v>-79</v>
          </cell>
          <cell r="F32">
            <v>-31</v>
          </cell>
          <cell r="G32">
            <v>-39</v>
          </cell>
          <cell r="H32">
            <v>-30</v>
          </cell>
          <cell r="I32">
            <v>-37</v>
          </cell>
          <cell r="J32">
            <v>-41</v>
          </cell>
          <cell r="K32">
            <v>-35</v>
          </cell>
          <cell r="L32">
            <v>-16</v>
          </cell>
          <cell r="M32">
            <v>-41</v>
          </cell>
          <cell r="N32">
            <v>-33.67</v>
          </cell>
          <cell r="O32">
            <v>-11</v>
          </cell>
          <cell r="P32">
            <v>-22</v>
          </cell>
          <cell r="Q32">
            <v>-101</v>
          </cell>
          <cell r="R32">
            <v>-132</v>
          </cell>
          <cell r="S32">
            <v>-171</v>
          </cell>
          <cell r="T32">
            <v>-201</v>
          </cell>
          <cell r="U32">
            <v>-238</v>
          </cell>
          <cell r="V32">
            <v>-279</v>
          </cell>
          <cell r="W32">
            <v>-314</v>
          </cell>
          <cell r="X32">
            <v>-330</v>
          </cell>
          <cell r="Y32">
            <v>-371</v>
          </cell>
          <cell r="Z32">
            <v>-404.67</v>
          </cell>
          <cell r="AA32">
            <v>-415.67</v>
          </cell>
        </row>
        <row r="33">
          <cell r="A33" t="str">
            <v>Act27</v>
          </cell>
          <cell r="B33" t="str">
            <v>Dochody netto Grupy</v>
          </cell>
          <cell r="C33">
            <v>-18</v>
          </cell>
          <cell r="D33">
            <v>-17</v>
          </cell>
          <cell r="E33">
            <v>-62</v>
          </cell>
          <cell r="F33">
            <v>26</v>
          </cell>
          <cell r="G33">
            <v>54</v>
          </cell>
          <cell r="H33">
            <v>203</v>
          </cell>
          <cell r="I33">
            <v>246</v>
          </cell>
          <cell r="J33">
            <v>179</v>
          </cell>
          <cell r="K33">
            <v>134</v>
          </cell>
          <cell r="L33">
            <v>156</v>
          </cell>
          <cell r="M33">
            <v>64</v>
          </cell>
          <cell r="N33">
            <v>58.805999999999997</v>
          </cell>
          <cell r="O33">
            <v>75</v>
          </cell>
          <cell r="P33">
            <v>-17</v>
          </cell>
          <cell r="Q33">
            <v>-79</v>
          </cell>
          <cell r="R33">
            <v>-53</v>
          </cell>
          <cell r="S33">
            <v>1</v>
          </cell>
          <cell r="T33">
            <v>204</v>
          </cell>
          <cell r="U33">
            <v>450</v>
          </cell>
          <cell r="V33">
            <v>629</v>
          </cell>
          <cell r="W33">
            <v>763</v>
          </cell>
          <cell r="X33">
            <v>919</v>
          </cell>
          <cell r="Y33">
            <v>983</v>
          </cell>
          <cell r="Z33">
            <v>1041.8059999999998</v>
          </cell>
          <cell r="AA33">
            <v>1116.8059999999998</v>
          </cell>
        </row>
        <row r="34">
          <cell r="A34" t="str">
            <v>Act28</v>
          </cell>
          <cell r="B34" t="str">
            <v>Dochody netto TFI</v>
          </cell>
          <cell r="C34">
            <v>-30</v>
          </cell>
          <cell r="D34">
            <v>-19</v>
          </cell>
          <cell r="E34">
            <v>-71</v>
          </cell>
          <cell r="F34">
            <v>-1</v>
          </cell>
          <cell r="G34">
            <v>9</v>
          </cell>
          <cell r="H34">
            <v>88</v>
          </cell>
          <cell r="I34">
            <v>151</v>
          </cell>
          <cell r="J34">
            <v>123</v>
          </cell>
          <cell r="K34">
            <v>86</v>
          </cell>
          <cell r="L34">
            <v>109</v>
          </cell>
          <cell r="M34">
            <v>36</v>
          </cell>
          <cell r="N34">
            <v>32.805999999999997</v>
          </cell>
          <cell r="O34">
            <v>53.400000000000006</v>
          </cell>
          <cell r="P34">
            <v>-19</v>
          </cell>
          <cell r="Q34">
            <v>-90</v>
          </cell>
          <cell r="R34">
            <v>-91</v>
          </cell>
          <cell r="S34">
            <v>-82</v>
          </cell>
          <cell r="T34">
            <v>6</v>
          </cell>
          <cell r="U34">
            <v>157</v>
          </cell>
          <cell r="V34">
            <v>280</v>
          </cell>
          <cell r="W34">
            <v>366</v>
          </cell>
          <cell r="X34">
            <v>475</v>
          </cell>
          <cell r="Y34">
            <v>511</v>
          </cell>
          <cell r="Z34">
            <v>543.80599999999981</v>
          </cell>
          <cell r="AA34">
            <v>597.2059999999999</v>
          </cell>
        </row>
        <row r="35">
          <cell r="A35" t="str">
            <v>Act29</v>
          </cell>
          <cell r="B35" t="str">
            <v>Marża - Przychód</v>
          </cell>
          <cell r="C35">
            <v>2.9310912492873033E-3</v>
          </cell>
          <cell r="D35">
            <v>1.642522483709408E-2</v>
          </cell>
          <cell r="E35">
            <v>5.5482731869131385E-2</v>
          </cell>
          <cell r="F35">
            <v>7.3822700958258436E-2</v>
          </cell>
          <cell r="G35">
            <v>6.6354757588163046E-2</v>
          </cell>
          <cell r="H35">
            <v>6.0897067403237595E-2</v>
          </cell>
          <cell r="I35">
            <v>4.3783477855839678E-2</v>
          </cell>
          <cell r="J35">
            <v>4.2704558388088544E-2</v>
          </cell>
          <cell r="K35">
            <v>3.8257666192059003E-2</v>
          </cell>
          <cell r="L35">
            <v>4.2919964819700972E-2</v>
          </cell>
          <cell r="M35">
            <v>4.206574208872884E-2</v>
          </cell>
          <cell r="N35">
            <v>4.0908198266797195E-2</v>
          </cell>
          <cell r="O35">
            <v>3.69717379277456E-2</v>
          </cell>
          <cell r="P35">
            <v>1.642522483709408E-2</v>
          </cell>
          <cell r="Q35">
            <v>3.6017659925656545E-2</v>
          </cell>
          <cell r="R35">
            <v>5.7125019509911036E-2</v>
          </cell>
          <cell r="S35">
            <v>6.1770757798617057E-2</v>
          </cell>
          <cell r="T35">
            <v>6.1265078615871306E-2</v>
          </cell>
          <cell r="U35">
            <v>5.2622549960524935E-2</v>
          </cell>
          <cell r="V35">
            <v>4.9819164772845925E-2</v>
          </cell>
          <cell r="W35">
            <v>4.7563669056184511E-2</v>
          </cell>
          <cell r="X35">
            <v>4.6865398837478034E-2</v>
          </cell>
          <cell r="Y35">
            <v>4.6454363863213673E-2</v>
          </cell>
          <cell r="Z35">
            <v>4.6055174722296956E-2</v>
          </cell>
          <cell r="AA35">
            <v>4.542882540257679E-2</v>
          </cell>
        </row>
        <row r="36">
          <cell r="A36" t="str">
            <v>Act30</v>
          </cell>
          <cell r="B36" t="str">
            <v>Marża z tyt. Zarządzania</v>
          </cell>
          <cell r="C36">
            <v>2.9310912492873033E-3</v>
          </cell>
          <cell r="D36">
            <v>1.642522483709408E-2</v>
          </cell>
          <cell r="E36">
            <v>2.6109520879591237E-2</v>
          </cell>
          <cell r="F36">
            <v>3.6263782926863788E-2</v>
          </cell>
          <cell r="G36">
            <v>3.6388092870928125E-2</v>
          </cell>
          <cell r="H36">
            <v>3.6067790994192217E-2</v>
          </cell>
          <cell r="I36">
            <v>3.5893169125635345E-2</v>
          </cell>
          <cell r="J36">
            <v>3.6104763000838501E-2</v>
          </cell>
          <cell r="K36">
            <v>3.6220275684789589E-2</v>
          </cell>
          <cell r="L36">
            <v>3.6931132519277578E-2</v>
          </cell>
          <cell r="M36">
            <v>3.6857602592029068E-2</v>
          </cell>
          <cell r="N36">
            <v>3.6273976576380582E-2</v>
          </cell>
          <cell r="O36">
            <v>3.6111930068960817E-2</v>
          </cell>
          <cell r="P36">
            <v>1.642522483709408E-2</v>
          </cell>
          <cell r="Q36">
            <v>2.1283162683342505E-2</v>
          </cell>
          <cell r="R36">
            <v>2.9647162024131046E-2</v>
          </cell>
          <cell r="S36">
            <v>3.3040172776004462E-2</v>
          </cell>
          <cell r="T36">
            <v>3.4792513781852843E-2</v>
          </cell>
          <cell r="U36">
            <v>3.5336654188608312E-2</v>
          </cell>
          <cell r="V36">
            <v>3.5553765168286518E-2</v>
          </cell>
          <cell r="W36">
            <v>3.5683792569542329E-2</v>
          </cell>
          <cell r="X36">
            <v>3.5871354114194558E-2</v>
          </cell>
          <cell r="Y36">
            <v>3.5955814866061989E-2</v>
          </cell>
          <cell r="Z36">
            <v>3.5978714777290165E-2</v>
          </cell>
          <cell r="AA36">
            <v>3.5987900651447871E-2</v>
          </cell>
        </row>
        <row r="37">
          <cell r="A37" t="str">
            <v>Act31</v>
          </cell>
          <cell r="B37" t="str">
            <v>Marża z tyt. dystrybucji</v>
          </cell>
          <cell r="C37">
            <v>0</v>
          </cell>
          <cell r="D37">
            <v>0</v>
          </cell>
          <cell r="E37">
            <v>1.0625737898465172E-2</v>
          </cell>
          <cell r="F37">
            <v>9.4912680334092638E-3</v>
          </cell>
          <cell r="G37">
            <v>6.7567567567567571E-3</v>
          </cell>
          <cell r="H37">
            <v>4.689809858795942E-3</v>
          </cell>
          <cell r="I37">
            <v>5.310010932375449E-3</v>
          </cell>
          <cell r="J37">
            <v>1.2285012285012284E-2</v>
          </cell>
          <cell r="K37">
            <v>4.1011619958988381E-3</v>
          </cell>
          <cell r="L37">
            <v>1.1224489795918367E-2</v>
          </cell>
          <cell r="M37">
            <v>8.6673889490790895E-3</v>
          </cell>
          <cell r="N37">
            <v>7.4582924435721296E-3</v>
          </cell>
          <cell r="O37">
            <v>8.5470085470085479E-3</v>
          </cell>
          <cell r="P37">
            <v>0</v>
          </cell>
          <cell r="Q37">
            <v>1.0625737898465172E-2</v>
          </cell>
          <cell r="R37">
            <v>9.7673082447572532E-3</v>
          </cell>
          <cell r="S37">
            <v>7.8715030315923834E-3</v>
          </cell>
          <cell r="T37">
            <v>5.720587221724447E-3</v>
          </cell>
          <cell r="U37">
            <v>5.6463679738008527E-3</v>
          </cell>
          <cell r="V37">
            <v>5.7955015868635298E-3</v>
          </cell>
          <cell r="W37">
            <v>5.7297469361769857E-3</v>
          </cell>
          <cell r="X37">
            <v>5.8689694399917261E-3</v>
          </cell>
          <cell r="Y37">
            <v>5.9341935809701773E-3</v>
          </cell>
          <cell r="Z37">
            <v>5.9724273756770066E-3</v>
          </cell>
          <cell r="AA37">
            <v>5.9798217836364975E-3</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4026</v>
          </cell>
          <cell r="E40">
            <v>4026</v>
          </cell>
          <cell r="F40">
            <v>16526</v>
          </cell>
          <cell r="G40">
            <v>16526</v>
          </cell>
          <cell r="H40">
            <v>16526</v>
          </cell>
          <cell r="I40">
            <v>16526</v>
          </cell>
          <cell r="J40">
            <v>16526</v>
          </cell>
          <cell r="K40">
            <v>24271.212744840581</v>
          </cell>
          <cell r="L40">
            <v>32164.024896127215</v>
          </cell>
          <cell r="M40">
            <v>40296.30794503323</v>
          </cell>
          <cell r="N40">
            <v>51308.642094170871</v>
          </cell>
          <cell r="O40">
            <v>61697.169018355082</v>
          </cell>
          <cell r="P40">
            <v>4026</v>
          </cell>
          <cell r="Q40">
            <v>4026</v>
          </cell>
          <cell r="R40">
            <v>4026</v>
          </cell>
          <cell r="S40">
            <v>4026</v>
          </cell>
          <cell r="T40">
            <v>4026</v>
          </cell>
          <cell r="U40">
            <v>4026</v>
          </cell>
          <cell r="V40">
            <v>4026</v>
          </cell>
          <cell r="W40">
            <v>4026</v>
          </cell>
          <cell r="X40">
            <v>4026</v>
          </cell>
          <cell r="Y40">
            <v>4026</v>
          </cell>
          <cell r="Z40">
            <v>4026</v>
          </cell>
          <cell r="AA40">
            <v>4026</v>
          </cell>
        </row>
        <row r="41">
          <cell r="A41" t="str">
            <v>Pln02</v>
          </cell>
          <cell r="B41" t="str">
            <v>Sprzedaż całkowita</v>
          </cell>
          <cell r="C41">
            <v>4000</v>
          </cell>
          <cell r="D41">
            <v>0</v>
          </cell>
          <cell r="E41">
            <v>12500</v>
          </cell>
          <cell r="F41">
            <v>12998.692537050574</v>
          </cell>
          <cell r="G41">
            <v>9939.1190662946065</v>
          </cell>
          <cell r="H41">
            <v>9124.854319953125</v>
          </cell>
          <cell r="I41">
            <v>8851.2728052549573</v>
          </cell>
          <cell r="J41">
            <v>7745.2127448405818</v>
          </cell>
          <cell r="K41">
            <v>7892.8121512866355</v>
          </cell>
          <cell r="L41">
            <v>8132.2830489060152</v>
          </cell>
          <cell r="M41">
            <v>11012.334149137643</v>
          </cell>
          <cell r="N41">
            <v>10388.526924184211</v>
          </cell>
          <cell r="O41">
            <v>9963.0707558306622</v>
          </cell>
          <cell r="P41">
            <v>0</v>
          </cell>
          <cell r="Q41">
            <v>12500</v>
          </cell>
          <cell r="R41">
            <v>25498.692537050574</v>
          </cell>
          <cell r="S41">
            <v>35437.811603345181</v>
          </cell>
          <cell r="T41">
            <v>44562.665923298307</v>
          </cell>
          <cell r="U41">
            <v>53413.938728553265</v>
          </cell>
          <cell r="V41">
            <v>61159.151473393846</v>
          </cell>
          <cell r="W41">
            <v>69051.963624680488</v>
          </cell>
          <cell r="X41">
            <v>77184.246673586502</v>
          </cell>
          <cell r="Y41">
            <v>88196.58082272415</v>
          </cell>
          <cell r="Z41">
            <v>98585.107746908354</v>
          </cell>
          <cell r="AA41">
            <v>108548.17850273901</v>
          </cell>
        </row>
        <row r="42">
          <cell r="A42" t="str">
            <v>Pln03</v>
          </cell>
          <cell r="B42" t="str">
            <v>Konwersja(+/-)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D43">
            <v>0</v>
          </cell>
          <cell r="E43">
            <v>0</v>
          </cell>
          <cell r="F43">
            <v>12998.692537050574</v>
          </cell>
          <cell r="G43">
            <v>9939.1190662946065</v>
          </cell>
          <cell r="H43">
            <v>9124.854319953125</v>
          </cell>
          <cell r="I43">
            <v>8851.2728052549573</v>
          </cell>
          <cell r="J43">
            <v>0</v>
          </cell>
          <cell r="K43">
            <v>0</v>
          </cell>
          <cell r="L43">
            <v>0</v>
          </cell>
          <cell r="M43">
            <v>0</v>
          </cell>
          <cell r="N43">
            <v>0</v>
          </cell>
          <cell r="O43">
            <v>0</v>
          </cell>
          <cell r="P43">
            <v>0</v>
          </cell>
          <cell r="Q43">
            <v>0</v>
          </cell>
          <cell r="R43">
            <v>12998.692537050574</v>
          </cell>
          <cell r="S43">
            <v>22937.811603345181</v>
          </cell>
          <cell r="T43">
            <v>32062.665923298307</v>
          </cell>
          <cell r="U43">
            <v>40913.938728553265</v>
          </cell>
          <cell r="V43">
            <v>40913.938728553265</v>
          </cell>
          <cell r="W43">
            <v>40913.938728553265</v>
          </cell>
          <cell r="X43">
            <v>40913.938728553265</v>
          </cell>
          <cell r="Y43">
            <v>40913.938728553265</v>
          </cell>
          <cell r="Z43">
            <v>40913.938728553265</v>
          </cell>
          <cell r="AA43">
            <v>40913.938728553265</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26</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4026</v>
          </cell>
          <cell r="D46">
            <v>4026</v>
          </cell>
          <cell r="E46">
            <v>16526</v>
          </cell>
          <cell r="F46">
            <v>16526</v>
          </cell>
          <cell r="G46">
            <v>16526</v>
          </cell>
          <cell r="H46">
            <v>16526</v>
          </cell>
          <cell r="I46">
            <v>16526</v>
          </cell>
          <cell r="J46">
            <v>24271.212744840581</v>
          </cell>
          <cell r="K46">
            <v>32164.024896127215</v>
          </cell>
          <cell r="L46">
            <v>40296.30794503323</v>
          </cell>
          <cell r="M46">
            <v>51308.642094170871</v>
          </cell>
          <cell r="N46">
            <v>61697.169018355082</v>
          </cell>
          <cell r="O46">
            <v>71660.239774185742</v>
          </cell>
          <cell r="P46">
            <v>4026</v>
          </cell>
          <cell r="Q46">
            <v>16526</v>
          </cell>
          <cell r="R46">
            <v>16526</v>
          </cell>
          <cell r="S46">
            <v>16526</v>
          </cell>
          <cell r="T46">
            <v>16526</v>
          </cell>
          <cell r="U46">
            <v>16526</v>
          </cell>
          <cell r="V46">
            <v>24271.212744840581</v>
          </cell>
          <cell r="W46">
            <v>32164.024896127223</v>
          </cell>
          <cell r="X46">
            <v>40296.307945033237</v>
          </cell>
          <cell r="Y46">
            <v>51308.642094170886</v>
          </cell>
          <cell r="Z46">
            <v>61697.169018355089</v>
          </cell>
          <cell r="AA46">
            <v>71660.239774185757</v>
          </cell>
        </row>
        <row r="47">
          <cell r="A47" t="str">
            <v>Pln08</v>
          </cell>
          <cell r="B47" t="str">
            <v>Średnia wartość funduszu</v>
          </cell>
          <cell r="C47">
            <v>4017</v>
          </cell>
          <cell r="D47">
            <v>3561.4079200000001</v>
          </cell>
          <cell r="E47">
            <v>10276</v>
          </cell>
          <cell r="F47">
            <v>16526</v>
          </cell>
          <cell r="G47">
            <v>16526</v>
          </cell>
          <cell r="H47">
            <v>16526</v>
          </cell>
          <cell r="I47">
            <v>16526</v>
          </cell>
          <cell r="J47">
            <v>20398.60637242029</v>
          </cell>
          <cell r="K47">
            <v>28217.618820483898</v>
          </cell>
          <cell r="L47">
            <v>36230.166420580223</v>
          </cell>
          <cell r="M47">
            <v>45802.475019602047</v>
          </cell>
          <cell r="N47">
            <v>56502.90555626298</v>
          </cell>
          <cell r="O47">
            <v>66678.704396270419</v>
          </cell>
          <cell r="P47">
            <v>3561.4079200000001</v>
          </cell>
          <cell r="Q47">
            <v>6806.7940920000001</v>
          </cell>
          <cell r="R47">
            <v>10117.732368351648</v>
          </cell>
          <cell r="S47">
            <v>11706.559053884295</v>
          </cell>
          <cell r="T47">
            <v>12689.471352105262</v>
          </cell>
          <cell r="U47">
            <v>13321.866184175822</v>
          </cell>
          <cell r="V47">
            <v>14351.814286690274</v>
          </cell>
          <cell r="W47">
            <v>16113.453387295203</v>
          </cell>
          <cell r="X47">
            <v>18316.013208457796</v>
          </cell>
          <cell r="Y47">
            <v>21109.719163033114</v>
          </cell>
          <cell r="Z47">
            <v>24279.258243023847</v>
          </cell>
          <cell r="AA47">
            <v>27870.468163107573</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1</v>
          </cell>
          <cell r="D50">
            <v>11.161354848460277</v>
          </cell>
          <cell r="E50">
            <v>30.1269797260274</v>
          </cell>
          <cell r="F50">
            <v>51.79203123287671</v>
          </cell>
          <cell r="G50">
            <v>50.121320547945203</v>
          </cell>
          <cell r="H50">
            <v>51.79203123287671</v>
          </cell>
          <cell r="I50">
            <v>50.121320547945203</v>
          </cell>
          <cell r="J50">
            <v>62.458314014616718</v>
          </cell>
          <cell r="K50">
            <v>86.399279679096566</v>
          </cell>
          <cell r="L50">
            <v>107.35435057629566</v>
          </cell>
          <cell r="M50">
            <v>140.24219670657413</v>
          </cell>
          <cell r="N50">
            <v>167.42492047237016</v>
          </cell>
          <cell r="O50">
            <v>204.16294041051833</v>
          </cell>
          <cell r="P50">
            <v>11.161354848460277</v>
          </cell>
          <cell r="Q50">
            <v>41.288334574487678</v>
          </cell>
          <cell r="R50">
            <v>93.080365807364387</v>
          </cell>
          <cell r="S50">
            <v>143.20168635530959</v>
          </cell>
          <cell r="T50">
            <v>194.99371758818631</v>
          </cell>
          <cell r="U50">
            <v>245.11503813613152</v>
          </cell>
          <cell r="V50">
            <v>307.57335215074824</v>
          </cell>
          <cell r="W50">
            <v>393.97263182984477</v>
          </cell>
          <cell r="X50">
            <v>501.32698240614042</v>
          </cell>
          <cell r="Y50">
            <v>641.56917911271455</v>
          </cell>
          <cell r="Z50">
            <v>808.99409958508477</v>
          </cell>
          <cell r="AA50">
            <v>1013.1570399956031</v>
          </cell>
        </row>
        <row r="51">
          <cell r="A51" t="str">
            <v>Pln12</v>
          </cell>
          <cell r="B51" t="str">
            <v>Opłata dystrybucyjna TFI</v>
          </cell>
          <cell r="C51">
            <v>0</v>
          </cell>
          <cell r="D51">
            <v>0</v>
          </cell>
          <cell r="E51">
            <v>75</v>
          </cell>
          <cell r="F51">
            <v>77.992155222303452</v>
          </cell>
          <cell r="G51">
            <v>59.634714397767638</v>
          </cell>
          <cell r="H51">
            <v>54.74912591971875</v>
          </cell>
          <cell r="I51">
            <v>53.107636831529746</v>
          </cell>
          <cell r="J51">
            <v>46.471276469043488</v>
          </cell>
          <cell r="K51">
            <v>47.356872907719811</v>
          </cell>
          <cell r="L51">
            <v>48.793698293436094</v>
          </cell>
          <cell r="M51">
            <v>66.074004894825862</v>
          </cell>
          <cell r="N51">
            <v>62.331161545105267</v>
          </cell>
          <cell r="O51">
            <v>59.778424534983976</v>
          </cell>
          <cell r="P51">
            <v>0</v>
          </cell>
          <cell r="Q51">
            <v>75</v>
          </cell>
          <cell r="R51">
            <v>152.99215522230344</v>
          </cell>
          <cell r="S51">
            <v>212.62686962007109</v>
          </cell>
          <cell r="T51">
            <v>267.37599553978987</v>
          </cell>
          <cell r="U51">
            <v>320.48363237131963</v>
          </cell>
          <cell r="V51">
            <v>366.95490884036315</v>
          </cell>
          <cell r="W51">
            <v>414.31178174808298</v>
          </cell>
          <cell r="X51">
            <v>463.10548004151906</v>
          </cell>
          <cell r="Y51">
            <v>529.17948493634492</v>
          </cell>
          <cell r="Z51">
            <v>591.51064648145018</v>
          </cell>
          <cell r="AA51">
            <v>651.28907101643415</v>
          </cell>
        </row>
        <row r="52">
          <cell r="A52" t="str">
            <v>Pln13</v>
          </cell>
          <cell r="B52" t="str">
            <v>Opłata umorzeniowa</v>
          </cell>
          <cell r="C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1</v>
          </cell>
          <cell r="D55">
            <v>11.161354848460277</v>
          </cell>
          <cell r="E55">
            <v>105.1269797260274</v>
          </cell>
          <cell r="F55">
            <v>129.78418645518016</v>
          </cell>
          <cell r="G55">
            <v>109.75603494571284</v>
          </cell>
          <cell r="H55">
            <v>106.54115715259546</v>
          </cell>
          <cell r="I55">
            <v>103.22895737947495</v>
          </cell>
          <cell r="J55">
            <v>108.92959048366021</v>
          </cell>
          <cell r="K55">
            <v>133.75615258681637</v>
          </cell>
          <cell r="L55">
            <v>156.14804886973175</v>
          </cell>
          <cell r="M55">
            <v>206.3162016014</v>
          </cell>
          <cell r="N55">
            <v>229.75608201747542</v>
          </cell>
          <cell r="O55">
            <v>263.9413649455023</v>
          </cell>
          <cell r="P55">
            <v>11.161354848460277</v>
          </cell>
          <cell r="Q55">
            <v>116.28833457448768</v>
          </cell>
          <cell r="R55">
            <v>246.07252102966783</v>
          </cell>
          <cell r="S55">
            <v>355.82855597538071</v>
          </cell>
          <cell r="T55">
            <v>462.36971312797618</v>
          </cell>
          <cell r="U55">
            <v>565.59867050745117</v>
          </cell>
          <cell r="V55">
            <v>674.52826099111144</v>
          </cell>
          <cell r="W55">
            <v>808.28441357792781</v>
          </cell>
          <cell r="X55">
            <v>964.43246244765942</v>
          </cell>
          <cell r="Y55">
            <v>1170.7486640490595</v>
          </cell>
          <cell r="Z55">
            <v>1400.5047460665351</v>
          </cell>
          <cell r="AA55">
            <v>1664.4461110120374</v>
          </cell>
        </row>
        <row r="56">
          <cell r="A56" t="str">
            <v>Pln16</v>
          </cell>
          <cell r="B56" t="str">
            <v>Zarządzanie aktywami funduszy</v>
          </cell>
          <cell r="C56">
            <v>-2</v>
          </cell>
          <cell r="D56">
            <v>-1.8098958281967215</v>
          </cell>
          <cell r="E56">
            <v>-4.8853114754098366</v>
          </cell>
          <cell r="F56">
            <v>-8.3984590163934421</v>
          </cell>
          <cell r="G56">
            <v>-8.1275409836065577</v>
          </cell>
          <cell r="H56">
            <v>-8.3984590163934421</v>
          </cell>
          <cell r="I56">
            <v>-8.1275409836065577</v>
          </cell>
          <cell r="J56">
            <v>-10.366504877787362</v>
          </cell>
          <cell r="K56">
            <v>-14.340101367786898</v>
          </cell>
          <cell r="L56">
            <v>-17.818114633072241</v>
          </cell>
          <cell r="M56">
            <v>-23.276667632912517</v>
          </cell>
          <cell r="N56">
            <v>-27.788314207998187</v>
          </cell>
          <cell r="O56">
            <v>-33.885898955481686</v>
          </cell>
          <cell r="P56">
            <v>-1.8098958281967215</v>
          </cell>
          <cell r="Q56">
            <v>-6.6952073036065585</v>
          </cell>
          <cell r="R56">
            <v>-15.093666320000001</v>
          </cell>
          <cell r="S56">
            <v>-23.221207303606558</v>
          </cell>
          <cell r="T56">
            <v>-31.61966632</v>
          </cell>
          <cell r="U56">
            <v>-39.747207303606558</v>
          </cell>
          <cell r="V56">
            <v>-50.113712181393922</v>
          </cell>
          <cell r="W56">
            <v>-64.453813549180822</v>
          </cell>
          <cell r="X56">
            <v>-82.271928182253063</v>
          </cell>
          <cell r="Y56">
            <v>-105.54859581516558</v>
          </cell>
          <cell r="Z56">
            <v>-133.33691002316377</v>
          </cell>
          <cell r="AA56">
            <v>-167.22280897864545</v>
          </cell>
        </row>
        <row r="57">
          <cell r="A57" t="str">
            <v>Pln17</v>
          </cell>
          <cell r="B57" t="str">
            <v>Usługi rachunkowości ASSET</v>
          </cell>
          <cell r="C57">
            <v>-10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D58">
            <v>0</v>
          </cell>
          <cell r="E58">
            <v>-61.897038527397264</v>
          </cell>
          <cell r="F58">
            <v>-63.752823919626685</v>
          </cell>
          <cell r="G58">
            <v>-49.579744591630202</v>
          </cell>
          <cell r="H58">
            <v>-46.142087293186073</v>
          </cell>
          <cell r="I58">
            <v>-44.175005414361976</v>
          </cell>
          <cell r="J58">
            <v>-43.152773355245223</v>
          </cell>
          <cell r="K58">
            <v>-45.874903749190977</v>
          </cell>
          <cell r="L58">
            <v>-48.268543372588923</v>
          </cell>
          <cell r="M58">
            <v>-61.705563890981367</v>
          </cell>
          <cell r="N58">
            <v>-61.65665579742187</v>
          </cell>
          <cell r="O58">
            <v>-63.946554531356256</v>
          </cell>
          <cell r="P58">
            <v>0</v>
          </cell>
          <cell r="Q58">
            <v>-61.897038527397264</v>
          </cell>
          <cell r="R58">
            <v>-125.64986244702395</v>
          </cell>
          <cell r="S58">
            <v>-175.22960703865414</v>
          </cell>
          <cell r="T58">
            <v>-221.37169433184022</v>
          </cell>
          <cell r="U58">
            <v>-265.54669974620219</v>
          </cell>
          <cell r="V58">
            <v>-308.69947310144744</v>
          </cell>
          <cell r="W58">
            <v>-354.57437685063843</v>
          </cell>
          <cell r="X58">
            <v>-402.84292022322734</v>
          </cell>
          <cell r="Y58">
            <v>-464.54848411420869</v>
          </cell>
          <cell r="Z58">
            <v>-526.20513991163057</v>
          </cell>
          <cell r="AA58">
            <v>-590.15169444298681</v>
          </cell>
        </row>
        <row r="59">
          <cell r="A59" t="str">
            <v>Pln19</v>
          </cell>
          <cell r="B59" t="str">
            <v>BZWBK - inne koszty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-12</v>
          </cell>
          <cell r="D62">
            <v>-1.8098958281967215</v>
          </cell>
          <cell r="E62">
            <v>-66.782350002807107</v>
          </cell>
          <cell r="F62">
            <v>-72.151282936020124</v>
          </cell>
          <cell r="G62">
            <v>-57.70728557523676</v>
          </cell>
          <cell r="H62">
            <v>-54.540546309579511</v>
          </cell>
          <cell r="I62">
            <v>-52.302546397968534</v>
          </cell>
          <cell r="J62">
            <v>-53.519278233032587</v>
          </cell>
          <cell r="K62">
            <v>-60.215005116977878</v>
          </cell>
          <cell r="L62">
            <v>-66.086658005661164</v>
          </cell>
          <cell r="M62">
            <v>-84.982231523893887</v>
          </cell>
          <cell r="N62">
            <v>-89.44497000542006</v>
          </cell>
          <cell r="O62">
            <v>-97.832453486837949</v>
          </cell>
          <cell r="P62">
            <v>-1.8098958281967215</v>
          </cell>
          <cell r="Q62">
            <v>-68.592245831003822</v>
          </cell>
          <cell r="R62">
            <v>-140.74352876702395</v>
          </cell>
          <cell r="S62">
            <v>-198.45081434226068</v>
          </cell>
          <cell r="T62">
            <v>-252.99136065184021</v>
          </cell>
          <cell r="U62">
            <v>-305.29390704980875</v>
          </cell>
          <cell r="V62">
            <v>-358.81318528284135</v>
          </cell>
          <cell r="W62">
            <v>-419.02819039981927</v>
          </cell>
          <cell r="X62">
            <v>-485.11484840548042</v>
          </cell>
          <cell r="Y62">
            <v>-570.09707992937433</v>
          </cell>
          <cell r="Z62">
            <v>-659.54204993479436</v>
          </cell>
          <cell r="AA62">
            <v>-757.3745034216322</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D64">
            <v>-44.128819706054372</v>
          </cell>
          <cell r="E64">
            <v>-44.827524427063459</v>
          </cell>
          <cell r="F64">
            <v>-45.364819319807623</v>
          </cell>
          <cell r="G64">
            <v>-45.44432547223672</v>
          </cell>
          <cell r="H64">
            <v>-45.522995260626729</v>
          </cell>
          <cell r="I64">
            <v>-43.262535090123038</v>
          </cell>
          <cell r="J64">
            <v>-43.626496563786439</v>
          </cell>
          <cell r="K64">
            <v>-44.277991293729812</v>
          </cell>
          <cell r="L64">
            <v>-44.941165411410935</v>
          </cell>
          <cell r="M64">
            <v>-69.622712088576506</v>
          </cell>
          <cell r="N64">
            <v>-46.562360924106329</v>
          </cell>
          <cell r="O64">
            <v>-48.277582126561398</v>
          </cell>
          <cell r="P64">
            <v>-44.128819706054372</v>
          </cell>
          <cell r="Q64">
            <v>-88.956344133117824</v>
          </cell>
          <cell r="R64">
            <v>-134.32116345292545</v>
          </cell>
          <cell r="S64">
            <v>-179.76548892516217</v>
          </cell>
          <cell r="T64">
            <v>-225.28848418578889</v>
          </cell>
          <cell r="U64">
            <v>-268.55101927591193</v>
          </cell>
          <cell r="V64">
            <v>-312.17751583969834</v>
          </cell>
          <cell r="W64">
            <v>-356.45550713342817</v>
          </cell>
          <cell r="X64">
            <v>-401.39667254483913</v>
          </cell>
          <cell r="Y64">
            <v>-471.01938463341565</v>
          </cell>
          <cell r="Z64">
            <v>-517.58174555752203</v>
          </cell>
          <cell r="AA64">
            <v>-565.85932768408338</v>
          </cell>
        </row>
        <row r="65">
          <cell r="A65" t="str">
            <v>Pln24</v>
          </cell>
          <cell r="B65" t="str">
            <v>Usługi zewnętrzne</v>
          </cell>
          <cell r="C65">
            <v>-1</v>
          </cell>
          <cell r="D65">
            <v>-17.650824652349726</v>
          </cell>
          <cell r="E65">
            <v>-17.907109289617487</v>
          </cell>
          <cell r="F65">
            <v>-18.199871584699451</v>
          </cell>
          <cell r="G65">
            <v>-18.177295081967213</v>
          </cell>
          <cell r="H65">
            <v>-18.199871584699451</v>
          </cell>
          <cell r="I65">
            <v>-18.177295081967213</v>
          </cell>
          <cell r="J65">
            <v>-18.363875406482279</v>
          </cell>
          <cell r="K65">
            <v>-18.695008447315573</v>
          </cell>
          <cell r="L65">
            <v>-18.984842886089353</v>
          </cell>
          <cell r="M65">
            <v>-19.439722302742709</v>
          </cell>
          <cell r="N65">
            <v>-19.815692850666515</v>
          </cell>
          <cell r="O65">
            <v>-20.323824912956809</v>
          </cell>
          <cell r="P65">
            <v>-17.650824652349726</v>
          </cell>
          <cell r="Q65">
            <v>-35.557933941967214</v>
          </cell>
          <cell r="R65">
            <v>-53.757805526666665</v>
          </cell>
          <cell r="S65">
            <v>-71.935100608633874</v>
          </cell>
          <cell r="T65">
            <v>-90.134972193333326</v>
          </cell>
          <cell r="U65">
            <v>-108.31226727530054</v>
          </cell>
          <cell r="V65">
            <v>-126.67614268178282</v>
          </cell>
          <cell r="W65">
            <v>-145.37115112909839</v>
          </cell>
          <cell r="X65">
            <v>-164.35599401518775</v>
          </cell>
          <cell r="Y65">
            <v>-183.79571631793044</v>
          </cell>
          <cell r="Z65">
            <v>-203.61140916859696</v>
          </cell>
          <cell r="AA65">
            <v>-223.93523408155377</v>
          </cell>
        </row>
        <row r="66">
          <cell r="A66" t="str">
            <v>Pln25</v>
          </cell>
          <cell r="B66" t="str">
            <v>Koszty obowiązkowe</v>
          </cell>
          <cell r="C66">
            <v>-18</v>
          </cell>
          <cell r="D66">
            <v>-5</v>
          </cell>
          <cell r="E66">
            <v>-5</v>
          </cell>
          <cell r="F66">
            <v>-5</v>
          </cell>
          <cell r="G66">
            <v>-5</v>
          </cell>
          <cell r="H66">
            <v>-5</v>
          </cell>
          <cell r="I66">
            <v>-5</v>
          </cell>
          <cell r="J66">
            <v>-5</v>
          </cell>
          <cell r="K66">
            <v>-5</v>
          </cell>
          <cell r="L66">
            <v>-5</v>
          </cell>
          <cell r="M66">
            <v>-5</v>
          </cell>
          <cell r="N66">
            <v>-5</v>
          </cell>
          <cell r="O66">
            <v>-5</v>
          </cell>
          <cell r="P66">
            <v>-5</v>
          </cell>
          <cell r="Q66">
            <v>-10</v>
          </cell>
          <cell r="R66">
            <v>-15</v>
          </cell>
          <cell r="S66">
            <v>-20</v>
          </cell>
          <cell r="T66">
            <v>-25</v>
          </cell>
          <cell r="U66">
            <v>-30</v>
          </cell>
          <cell r="V66">
            <v>-35</v>
          </cell>
          <cell r="W66">
            <v>-40</v>
          </cell>
          <cell r="X66">
            <v>-45</v>
          </cell>
          <cell r="Y66">
            <v>-50</v>
          </cell>
          <cell r="Z66">
            <v>-55</v>
          </cell>
          <cell r="AA66">
            <v>-60</v>
          </cell>
        </row>
        <row r="67">
          <cell r="A67" t="str">
            <v>Pln26</v>
          </cell>
          <cell r="B67" t="str">
            <v>Koszty poza Grupą BZWBK</v>
          </cell>
          <cell r="C67">
            <v>-19</v>
          </cell>
          <cell r="D67">
            <v>-66.779644358404099</v>
          </cell>
          <cell r="E67">
            <v>-67.734633716680946</v>
          </cell>
          <cell r="F67">
            <v>-68.564690904507074</v>
          </cell>
          <cell r="G67">
            <v>-68.621620554203929</v>
          </cell>
          <cell r="H67">
            <v>-68.72286684532618</v>
          </cell>
          <cell r="I67">
            <v>-66.439830172090254</v>
          </cell>
          <cell r="J67">
            <v>-66.990371970268711</v>
          </cell>
          <cell r="K67">
            <v>-67.972999741045385</v>
          </cell>
          <cell r="L67">
            <v>-68.926008297500289</v>
          </cell>
          <cell r="M67">
            <v>-94.062434391319215</v>
          </cell>
          <cell r="N67">
            <v>-71.378053774772837</v>
          </cell>
          <cell r="O67">
            <v>-73.601407039518207</v>
          </cell>
          <cell r="P67">
            <v>-66.779644358404099</v>
          </cell>
          <cell r="Q67">
            <v>-134.51427807508503</v>
          </cell>
          <cell r="R67">
            <v>-203.0789689795921</v>
          </cell>
          <cell r="S67">
            <v>-271.70058953379606</v>
          </cell>
          <cell r="T67">
            <v>-340.42345637912223</v>
          </cell>
          <cell r="U67">
            <v>-406.86328655121247</v>
          </cell>
          <cell r="V67">
            <v>-473.85365852148118</v>
          </cell>
          <cell r="W67">
            <v>-541.82665826252651</v>
          </cell>
          <cell r="X67">
            <v>-610.75266656002691</v>
          </cell>
          <cell r="Y67">
            <v>-704.81510095134604</v>
          </cell>
          <cell r="Z67">
            <v>-776.19315472611902</v>
          </cell>
          <cell r="AA67">
            <v>-849.79456176563713</v>
          </cell>
        </row>
        <row r="68">
          <cell r="A68" t="str">
            <v>Pln27</v>
          </cell>
          <cell r="B68" t="str">
            <v>Dochody netto Grupy</v>
          </cell>
          <cell r="C68">
            <v>-18</v>
          </cell>
          <cell r="D68">
            <v>-55.618289509943821</v>
          </cell>
          <cell r="E68">
            <v>37.392346009346454</v>
          </cell>
          <cell r="F68">
            <v>61.219495550673088</v>
          </cell>
          <cell r="G68">
            <v>41.134414391508912</v>
          </cell>
          <cell r="H68">
            <v>37.81829030726928</v>
          </cell>
          <cell r="I68">
            <v>36.789127207384695</v>
          </cell>
          <cell r="J68">
            <v>41.939218513391495</v>
          </cell>
          <cell r="K68">
            <v>65.783152845770985</v>
          </cell>
          <cell r="L68">
            <v>87.222040572231464</v>
          </cell>
          <cell r="M68">
            <v>112.25376721008078</v>
          </cell>
          <cell r="N68">
            <v>158.37802824270258</v>
          </cell>
          <cell r="O68">
            <v>190.33995790598408</v>
          </cell>
          <cell r="P68">
            <v>-55.618289509943821</v>
          </cell>
          <cell r="Q68">
            <v>-18.225943500597353</v>
          </cell>
          <cell r="R68">
            <v>42.993552050075721</v>
          </cell>
          <cell r="S68">
            <v>84.127966441584647</v>
          </cell>
          <cell r="T68">
            <v>121.94625674885395</v>
          </cell>
          <cell r="U68">
            <v>158.73538395623871</v>
          </cell>
          <cell r="V68">
            <v>200.67460246963026</v>
          </cell>
          <cell r="W68">
            <v>266.4577553154013</v>
          </cell>
          <cell r="X68">
            <v>353.67979588763251</v>
          </cell>
          <cell r="Y68">
            <v>465.93356309771343</v>
          </cell>
          <cell r="Z68">
            <v>624.31159134041604</v>
          </cell>
          <cell r="AA68">
            <v>814.65154924640024</v>
          </cell>
        </row>
        <row r="69">
          <cell r="A69" t="str">
            <v>Pln28</v>
          </cell>
          <cell r="B69" t="str">
            <v>Dochody netto TFI</v>
          </cell>
          <cell r="C69">
            <v>-30</v>
          </cell>
          <cell r="D69">
            <v>-57.428185338140544</v>
          </cell>
          <cell r="E69">
            <v>-29.390003993460653</v>
          </cell>
          <cell r="F69">
            <v>-10.931787385347036</v>
          </cell>
          <cell r="G69">
            <v>-16.572871183727848</v>
          </cell>
          <cell r="H69">
            <v>-16.722256002310232</v>
          </cell>
          <cell r="I69">
            <v>-15.513419190583839</v>
          </cell>
          <cell r="J69">
            <v>-11.580059719641092</v>
          </cell>
          <cell r="K69">
            <v>5.5681477287931074</v>
          </cell>
          <cell r="L69">
            <v>21.1353825665703</v>
          </cell>
          <cell r="M69">
            <v>27.271535686186894</v>
          </cell>
          <cell r="N69">
            <v>68.933058237282523</v>
          </cell>
          <cell r="O69">
            <v>92.507504419146144</v>
          </cell>
          <cell r="P69">
            <v>-57.428185338140544</v>
          </cell>
          <cell r="Q69">
            <v>-86.818189331601175</v>
          </cell>
          <cell r="R69">
            <v>-97.749976716948225</v>
          </cell>
          <cell r="S69">
            <v>-114.32284790067604</v>
          </cell>
          <cell r="T69">
            <v>-131.04510390298626</v>
          </cell>
          <cell r="U69">
            <v>-146.55852309357005</v>
          </cell>
          <cell r="V69">
            <v>-158.13858281321109</v>
          </cell>
          <cell r="W69">
            <v>-152.57043508441797</v>
          </cell>
          <cell r="X69">
            <v>-131.43505251784791</v>
          </cell>
          <cell r="Y69">
            <v>-104.1635168316609</v>
          </cell>
          <cell r="Z69">
            <v>-35.23045859437832</v>
          </cell>
          <cell r="AA69">
            <v>57.277045824768038</v>
          </cell>
        </row>
        <row r="70">
          <cell r="A70" t="str">
            <v>Pln29</v>
          </cell>
          <cell r="B70" t="str">
            <v>Marża - Przychód</v>
          </cell>
          <cell r="C70">
            <v>2.9310912492873033E-3</v>
          </cell>
          <cell r="D70">
            <v>3.7001095890410965E-2</v>
          </cell>
          <cell r="E70">
            <v>0.12911395343594728</v>
          </cell>
          <cell r="F70">
            <v>9.2719999848910495E-2</v>
          </cell>
          <cell r="G70">
            <v>8.1025270866373983E-2</v>
          </cell>
          <cell r="H70">
            <v>7.6114789828442247E-2</v>
          </cell>
          <cell r="I70">
            <v>7.6206782042211929E-2</v>
          </cell>
          <cell r="J70">
            <v>6.3047049184571616E-2</v>
          </cell>
          <cell r="K70">
            <v>5.5964521793666608E-2</v>
          </cell>
          <cell r="L70">
            <v>5.2580663696002387E-2</v>
          </cell>
          <cell r="M70">
            <v>5.3181891374263983E-2</v>
          </cell>
          <cell r="N70">
            <v>4.9608496643098784E-2</v>
          </cell>
          <cell r="O70">
            <v>4.6734725608240907E-2</v>
          </cell>
          <cell r="P70">
            <v>3.7001095890410965E-2</v>
          </cell>
          <cell r="Q70">
            <v>0.10421335379280558</v>
          </cell>
          <cell r="R70">
            <v>9.7818190416840159E-2</v>
          </cell>
          <cell r="S70">
            <v>9.1940582930875245E-2</v>
          </cell>
          <cell r="T70">
            <v>8.7737114322838858E-2</v>
          </cell>
          <cell r="U70">
            <v>8.5379382685253011E-2</v>
          </cell>
          <cell r="V70">
            <v>8.0759724031166297E-2</v>
          </cell>
          <cell r="W70">
            <v>7.5243127045803881E-2</v>
          </cell>
          <cell r="X70">
            <v>7.0334984271514717E-2</v>
          </cell>
          <cell r="Y70">
            <v>6.6552206877252038E-2</v>
          </cell>
          <cell r="Z70">
            <v>6.3021023023102959E-2</v>
          </cell>
          <cell r="AA70">
            <v>5.9720780478861202E-2</v>
          </cell>
        </row>
        <row r="71">
          <cell r="A71" t="str">
            <v>Pln30</v>
          </cell>
          <cell r="B71" t="str">
            <v>Marża z tyt. Zarządzania</v>
          </cell>
          <cell r="C71">
            <v>2.9310912492873033E-3</v>
          </cell>
          <cell r="D71">
            <v>3.7001095890410965E-2</v>
          </cell>
          <cell r="E71">
            <v>3.7001095890410965E-2</v>
          </cell>
          <cell r="F71">
            <v>3.7001095890410958E-2</v>
          </cell>
          <cell r="G71">
            <v>3.7001095890410958E-2</v>
          </cell>
          <cell r="H71">
            <v>3.7001095890410958E-2</v>
          </cell>
          <cell r="I71">
            <v>3.7001095890410958E-2</v>
          </cell>
          <cell r="J71">
            <v>3.6150070684931507E-2</v>
          </cell>
          <cell r="K71">
            <v>3.6150070684931514E-2</v>
          </cell>
          <cell r="L71">
            <v>3.6150070684931507E-2</v>
          </cell>
          <cell r="M71">
            <v>3.6150070684931514E-2</v>
          </cell>
          <cell r="N71">
            <v>3.6150070684931507E-2</v>
          </cell>
          <cell r="O71">
            <v>3.6150070684931514E-2</v>
          </cell>
          <cell r="P71">
            <v>3.7001095890410965E-2</v>
          </cell>
          <cell r="Q71">
            <v>3.7001095890410965E-2</v>
          </cell>
          <cell r="R71">
            <v>3.7001095890410965E-2</v>
          </cell>
          <cell r="S71">
            <v>3.7001095890410965E-2</v>
          </cell>
          <cell r="T71">
            <v>3.7001095890410965E-2</v>
          </cell>
          <cell r="U71">
            <v>3.7001095890410965E-2</v>
          </cell>
          <cell r="V71">
            <v>3.6825053115695144E-2</v>
          </cell>
          <cell r="W71">
            <v>3.6674878658271605E-2</v>
          </cell>
          <cell r="X71">
            <v>3.6561217913520259E-2</v>
          </cell>
          <cell r="Y71">
            <v>3.647054747575515E-2</v>
          </cell>
          <cell r="Z71">
            <v>3.6403757944197604E-2</v>
          </cell>
          <cell r="AA71">
            <v>3.6352350956799839E-2</v>
          </cell>
        </row>
        <row r="72">
          <cell r="A72" t="str">
            <v>Pln31</v>
          </cell>
          <cell r="B72" t="str">
            <v>Marża z tyt. dystrybucji</v>
          </cell>
          <cell r="C72">
            <v>0</v>
          </cell>
          <cell r="D72">
            <v>0</v>
          </cell>
          <cell r="E72">
            <v>6.0000000000000001E-3</v>
          </cell>
          <cell r="F72">
            <v>6.000000000000001E-3</v>
          </cell>
          <cell r="G72">
            <v>6.0000000000000001E-3</v>
          </cell>
          <cell r="H72">
            <v>6.0000000000000001E-3</v>
          </cell>
          <cell r="I72">
            <v>6.0000000000000001E-3</v>
          </cell>
          <cell r="J72">
            <v>5.9999999999999993E-3</v>
          </cell>
          <cell r="K72">
            <v>6.0000000000000001E-3</v>
          </cell>
          <cell r="L72">
            <v>6.0000000000000001E-3</v>
          </cell>
          <cell r="M72">
            <v>6.0000000000000001E-3</v>
          </cell>
          <cell r="N72">
            <v>6.0000000000000001E-3</v>
          </cell>
          <cell r="O72">
            <v>6.0000000000000001E-3</v>
          </cell>
          <cell r="P72">
            <v>0</v>
          </cell>
          <cell r="Q72">
            <v>6.0000000000000001E-3</v>
          </cell>
          <cell r="R72">
            <v>6.0000000000000001E-3</v>
          </cell>
          <cell r="S72">
            <v>6.0000000000000001E-3</v>
          </cell>
          <cell r="T72">
            <v>6.0000000000000001E-3</v>
          </cell>
          <cell r="U72">
            <v>6.000000000000001E-3</v>
          </cell>
          <cell r="V72">
            <v>6.000000000000001E-3</v>
          </cell>
          <cell r="W72">
            <v>6.000000000000001E-3</v>
          </cell>
          <cell r="X72">
            <v>6.000000000000001E-3</v>
          </cell>
          <cell r="Y72">
            <v>6.0000000000000001E-3</v>
          </cell>
          <cell r="Z72">
            <v>6.000000000000001E-3</v>
          </cell>
          <cell r="AA72">
            <v>6.000000000000001E-3</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O76">
            <v>4000</v>
          </cell>
          <cell r="P76">
            <v>0</v>
          </cell>
          <cell r="Q76">
            <v>0</v>
          </cell>
          <cell r="R76">
            <v>0</v>
          </cell>
          <cell r="S76">
            <v>0</v>
          </cell>
          <cell r="T76">
            <v>0</v>
          </cell>
          <cell r="U76">
            <v>0</v>
          </cell>
          <cell r="V76">
            <v>0</v>
          </cell>
          <cell r="W76">
            <v>0</v>
          </cell>
          <cell r="X76">
            <v>0</v>
          </cell>
          <cell r="Y76">
            <v>0</v>
          </cell>
          <cell r="Z76">
            <v>0</v>
          </cell>
          <cell r="AA76">
            <v>4000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O80">
            <v>26</v>
          </cell>
          <cell r="P80">
            <v>0</v>
          </cell>
          <cell r="Q80">
            <v>0</v>
          </cell>
          <cell r="R80">
            <v>0</v>
          </cell>
          <cell r="S80">
            <v>0</v>
          </cell>
          <cell r="T80">
            <v>0</v>
          </cell>
          <cell r="U80">
            <v>0</v>
          </cell>
          <cell r="V80">
            <v>0</v>
          </cell>
          <cell r="W80">
            <v>0</v>
          </cell>
          <cell r="X80">
            <v>0</v>
          </cell>
          <cell r="Y80">
            <v>0</v>
          </cell>
          <cell r="Z80">
            <v>0</v>
          </cell>
          <cell r="AA80">
            <v>26</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4026</v>
          </cell>
          <cell r="P81">
            <v>0</v>
          </cell>
          <cell r="Q81">
            <v>0</v>
          </cell>
          <cell r="R81">
            <v>0</v>
          </cell>
          <cell r="S81">
            <v>0</v>
          </cell>
          <cell r="T81">
            <v>0</v>
          </cell>
          <cell r="U81">
            <v>0</v>
          </cell>
          <cell r="V81">
            <v>0</v>
          </cell>
          <cell r="W81">
            <v>0</v>
          </cell>
          <cell r="X81">
            <v>0</v>
          </cell>
          <cell r="Y81">
            <v>0</v>
          </cell>
          <cell r="Z81">
            <v>0</v>
          </cell>
          <cell r="AA81">
            <v>4026</v>
          </cell>
        </row>
        <row r="82">
          <cell r="A82" t="str">
            <v>Dtp08</v>
          </cell>
          <cell r="B82" t="str">
            <v>Średnia wartość funduszu</v>
          </cell>
          <cell r="C82">
            <v>0</v>
          </cell>
          <cell r="O82">
            <v>4017</v>
          </cell>
          <cell r="P82">
            <v>0</v>
          </cell>
          <cell r="Q82">
            <v>0</v>
          </cell>
          <cell r="R82">
            <v>0</v>
          </cell>
          <cell r="S82">
            <v>0</v>
          </cell>
          <cell r="T82">
            <v>0</v>
          </cell>
          <cell r="U82">
            <v>0</v>
          </cell>
          <cell r="V82">
            <v>0</v>
          </cell>
          <cell r="W82">
            <v>0</v>
          </cell>
          <cell r="X82">
            <v>0</v>
          </cell>
          <cell r="Y82">
            <v>0</v>
          </cell>
          <cell r="Z82">
            <v>0</v>
          </cell>
          <cell r="AA82">
            <v>341.1698630136986</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O85">
            <v>1</v>
          </cell>
          <cell r="P85">
            <v>0</v>
          </cell>
          <cell r="Q85">
            <v>0</v>
          </cell>
          <cell r="R85">
            <v>0</v>
          </cell>
          <cell r="S85">
            <v>0</v>
          </cell>
          <cell r="T85">
            <v>0</v>
          </cell>
          <cell r="U85">
            <v>0</v>
          </cell>
          <cell r="V85">
            <v>0</v>
          </cell>
          <cell r="W85">
            <v>0</v>
          </cell>
          <cell r="X85">
            <v>0</v>
          </cell>
          <cell r="Y85">
            <v>0</v>
          </cell>
          <cell r="Z85">
            <v>0</v>
          </cell>
          <cell r="AA85">
            <v>1</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1</v>
          </cell>
          <cell r="P90">
            <v>0</v>
          </cell>
          <cell r="Q90">
            <v>0</v>
          </cell>
          <cell r="R90">
            <v>0</v>
          </cell>
          <cell r="S90">
            <v>0</v>
          </cell>
          <cell r="T90">
            <v>0</v>
          </cell>
          <cell r="U90">
            <v>0</v>
          </cell>
          <cell r="V90">
            <v>0</v>
          </cell>
          <cell r="W90">
            <v>0</v>
          </cell>
          <cell r="X90">
            <v>0</v>
          </cell>
          <cell r="Y90">
            <v>0</v>
          </cell>
          <cell r="Z90">
            <v>0</v>
          </cell>
          <cell r="AA90">
            <v>1</v>
          </cell>
        </row>
        <row r="91">
          <cell r="A91" t="str">
            <v>Dtp16</v>
          </cell>
          <cell r="B91" t="str">
            <v>Zarządzanie aktywami funduszy</v>
          </cell>
          <cell r="C91">
            <v>0</v>
          </cell>
          <cell r="O91">
            <v>-2</v>
          </cell>
          <cell r="P91">
            <v>0</v>
          </cell>
          <cell r="Q91">
            <v>0</v>
          </cell>
          <cell r="R91">
            <v>0</v>
          </cell>
          <cell r="S91">
            <v>0</v>
          </cell>
          <cell r="T91">
            <v>0</v>
          </cell>
          <cell r="U91">
            <v>0</v>
          </cell>
          <cell r="V91">
            <v>0</v>
          </cell>
          <cell r="W91">
            <v>0</v>
          </cell>
          <cell r="X91">
            <v>0</v>
          </cell>
          <cell r="Y91">
            <v>0</v>
          </cell>
          <cell r="Z91">
            <v>0</v>
          </cell>
          <cell r="AA91">
            <v>-2</v>
          </cell>
        </row>
        <row r="92">
          <cell r="A92" t="str">
            <v>Dtp17</v>
          </cell>
          <cell r="B92" t="str">
            <v>Usługi rachunkowości ASSET</v>
          </cell>
          <cell r="C92">
            <v>0</v>
          </cell>
          <cell r="O92">
            <v>-10</v>
          </cell>
          <cell r="P92">
            <v>0</v>
          </cell>
          <cell r="Q92">
            <v>0</v>
          </cell>
          <cell r="R92">
            <v>0</v>
          </cell>
          <cell r="S92">
            <v>0</v>
          </cell>
          <cell r="T92">
            <v>0</v>
          </cell>
          <cell r="U92">
            <v>0</v>
          </cell>
          <cell r="V92">
            <v>0</v>
          </cell>
          <cell r="W92">
            <v>0</v>
          </cell>
          <cell r="X92">
            <v>0</v>
          </cell>
          <cell r="Y92">
            <v>0</v>
          </cell>
          <cell r="Z92">
            <v>0</v>
          </cell>
          <cell r="AA92">
            <v>-10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-12</v>
          </cell>
          <cell r="P97">
            <v>0</v>
          </cell>
          <cell r="Q97">
            <v>0</v>
          </cell>
          <cell r="R97">
            <v>0</v>
          </cell>
          <cell r="S97">
            <v>0</v>
          </cell>
          <cell r="T97">
            <v>0</v>
          </cell>
          <cell r="U97">
            <v>0</v>
          </cell>
          <cell r="V97">
            <v>0</v>
          </cell>
          <cell r="W97">
            <v>0</v>
          </cell>
          <cell r="X97">
            <v>0</v>
          </cell>
          <cell r="Y97">
            <v>0</v>
          </cell>
          <cell r="Z97">
            <v>0</v>
          </cell>
          <cell r="AA97">
            <v>-12</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N100">
            <v>-3</v>
          </cell>
          <cell r="O100">
            <v>-1</v>
          </cell>
          <cell r="P100">
            <v>0</v>
          </cell>
          <cell r="Q100">
            <v>0</v>
          </cell>
          <cell r="R100">
            <v>0</v>
          </cell>
          <cell r="S100">
            <v>0</v>
          </cell>
          <cell r="T100">
            <v>0</v>
          </cell>
          <cell r="U100">
            <v>0</v>
          </cell>
          <cell r="V100">
            <v>0</v>
          </cell>
          <cell r="W100">
            <v>0</v>
          </cell>
          <cell r="X100">
            <v>0</v>
          </cell>
          <cell r="Y100">
            <v>0</v>
          </cell>
          <cell r="Z100">
            <v>-3</v>
          </cell>
          <cell r="AA100">
            <v>-4</v>
          </cell>
        </row>
        <row r="101">
          <cell r="A101" t="str">
            <v>Dtp25</v>
          </cell>
          <cell r="B101" t="str">
            <v>Koszty obowiązkowe</v>
          </cell>
          <cell r="C101">
            <v>0</v>
          </cell>
          <cell r="K101">
            <v>-17</v>
          </cell>
          <cell r="O101">
            <v>-18</v>
          </cell>
          <cell r="P101">
            <v>0</v>
          </cell>
          <cell r="Q101">
            <v>0</v>
          </cell>
          <cell r="R101">
            <v>0</v>
          </cell>
          <cell r="S101">
            <v>0</v>
          </cell>
          <cell r="T101">
            <v>0</v>
          </cell>
          <cell r="U101">
            <v>0</v>
          </cell>
          <cell r="V101">
            <v>0</v>
          </cell>
          <cell r="W101">
            <v>-17</v>
          </cell>
          <cell r="X101">
            <v>-17</v>
          </cell>
          <cell r="Y101">
            <v>-17</v>
          </cell>
          <cell r="Z101">
            <v>-17</v>
          </cell>
          <cell r="AA101">
            <v>-35</v>
          </cell>
        </row>
        <row r="102">
          <cell r="A102" t="str">
            <v>Dtp26</v>
          </cell>
          <cell r="B102" t="str">
            <v>Koszty poza Grupą BZWBK</v>
          </cell>
          <cell r="C102">
            <v>0</v>
          </cell>
          <cell r="D102">
            <v>0</v>
          </cell>
          <cell r="E102">
            <v>0</v>
          </cell>
          <cell r="F102">
            <v>0</v>
          </cell>
          <cell r="G102">
            <v>0</v>
          </cell>
          <cell r="H102">
            <v>0</v>
          </cell>
          <cell r="I102">
            <v>0</v>
          </cell>
          <cell r="J102">
            <v>0</v>
          </cell>
          <cell r="K102">
            <v>-17</v>
          </cell>
          <cell r="L102">
            <v>0</v>
          </cell>
          <cell r="M102">
            <v>0</v>
          </cell>
          <cell r="N102">
            <v>-3</v>
          </cell>
          <cell r="O102">
            <v>-19</v>
          </cell>
          <cell r="P102">
            <v>0</v>
          </cell>
          <cell r="Q102">
            <v>0</v>
          </cell>
          <cell r="R102">
            <v>0</v>
          </cell>
          <cell r="S102">
            <v>0</v>
          </cell>
          <cell r="T102">
            <v>0</v>
          </cell>
          <cell r="U102">
            <v>0</v>
          </cell>
          <cell r="V102">
            <v>0</v>
          </cell>
          <cell r="W102">
            <v>-17</v>
          </cell>
          <cell r="X102">
            <v>-17</v>
          </cell>
          <cell r="Y102">
            <v>-17</v>
          </cell>
          <cell r="Z102">
            <v>-20</v>
          </cell>
          <cell r="AA102">
            <v>-39</v>
          </cell>
        </row>
        <row r="103">
          <cell r="A103" t="str">
            <v>Dtp27</v>
          </cell>
          <cell r="B103" t="str">
            <v>Dochody netto Grupy</v>
          </cell>
          <cell r="C103">
            <v>0</v>
          </cell>
          <cell r="D103">
            <v>0</v>
          </cell>
          <cell r="E103">
            <v>0</v>
          </cell>
          <cell r="F103">
            <v>0</v>
          </cell>
          <cell r="G103">
            <v>0</v>
          </cell>
          <cell r="H103">
            <v>0</v>
          </cell>
          <cell r="I103">
            <v>0</v>
          </cell>
          <cell r="J103">
            <v>0</v>
          </cell>
          <cell r="K103">
            <v>-17</v>
          </cell>
          <cell r="L103">
            <v>0</v>
          </cell>
          <cell r="M103">
            <v>0</v>
          </cell>
          <cell r="N103">
            <v>-3</v>
          </cell>
          <cell r="O103">
            <v>-18</v>
          </cell>
          <cell r="P103">
            <v>0</v>
          </cell>
          <cell r="Q103">
            <v>0</v>
          </cell>
          <cell r="R103">
            <v>0</v>
          </cell>
          <cell r="S103">
            <v>0</v>
          </cell>
          <cell r="T103">
            <v>0</v>
          </cell>
          <cell r="U103">
            <v>0</v>
          </cell>
          <cell r="V103">
            <v>0</v>
          </cell>
          <cell r="W103">
            <v>-17</v>
          </cell>
          <cell r="X103">
            <v>-17</v>
          </cell>
          <cell r="Y103">
            <v>-17</v>
          </cell>
          <cell r="Z103">
            <v>-20</v>
          </cell>
          <cell r="AA103">
            <v>-38</v>
          </cell>
        </row>
        <row r="104">
          <cell r="A104" t="str">
            <v>Dtp28</v>
          </cell>
          <cell r="B104" t="str">
            <v>Dochody netto TFI</v>
          </cell>
          <cell r="C104">
            <v>0</v>
          </cell>
          <cell r="D104">
            <v>0</v>
          </cell>
          <cell r="E104">
            <v>0</v>
          </cell>
          <cell r="F104">
            <v>0</v>
          </cell>
          <cell r="G104">
            <v>0</v>
          </cell>
          <cell r="H104">
            <v>0</v>
          </cell>
          <cell r="I104">
            <v>0</v>
          </cell>
          <cell r="J104">
            <v>0</v>
          </cell>
          <cell r="K104">
            <v>-17</v>
          </cell>
          <cell r="L104">
            <v>0</v>
          </cell>
          <cell r="M104">
            <v>0</v>
          </cell>
          <cell r="N104">
            <v>-3</v>
          </cell>
          <cell r="O104">
            <v>-30</v>
          </cell>
          <cell r="P104">
            <v>0</v>
          </cell>
          <cell r="Q104">
            <v>0</v>
          </cell>
          <cell r="R104">
            <v>0</v>
          </cell>
          <cell r="S104">
            <v>0</v>
          </cell>
          <cell r="T104">
            <v>0</v>
          </cell>
          <cell r="U104">
            <v>0</v>
          </cell>
          <cell r="V104">
            <v>0</v>
          </cell>
          <cell r="W104">
            <v>-17</v>
          </cell>
          <cell r="X104">
            <v>-17</v>
          </cell>
          <cell r="Y104">
            <v>-17</v>
          </cell>
          <cell r="Z104">
            <v>-20</v>
          </cell>
          <cell r="AA104">
            <v>-50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2.9310912492873033E-3</v>
          </cell>
          <cell r="P105">
            <v>0</v>
          </cell>
          <cell r="Q105">
            <v>0</v>
          </cell>
          <cell r="R105">
            <v>0</v>
          </cell>
          <cell r="S105">
            <v>0</v>
          </cell>
          <cell r="T105">
            <v>0</v>
          </cell>
          <cell r="U105">
            <v>0</v>
          </cell>
          <cell r="V105">
            <v>0</v>
          </cell>
          <cell r="W105">
            <v>0</v>
          </cell>
          <cell r="X105">
            <v>0</v>
          </cell>
          <cell r="Y105">
            <v>0</v>
          </cell>
          <cell r="Z105">
            <v>0</v>
          </cell>
          <cell r="AA105">
            <v>2.9310912492873037E-3</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2.9310912492873033E-3</v>
          </cell>
          <cell r="P106">
            <v>0</v>
          </cell>
          <cell r="Q106">
            <v>0</v>
          </cell>
          <cell r="R106">
            <v>0</v>
          </cell>
          <cell r="S106">
            <v>0</v>
          </cell>
          <cell r="T106">
            <v>0</v>
          </cell>
          <cell r="U106">
            <v>0</v>
          </cell>
          <cell r="V106">
            <v>0</v>
          </cell>
          <cell r="W106">
            <v>0</v>
          </cell>
          <cell r="X106">
            <v>0</v>
          </cell>
          <cell r="Y106">
            <v>0</v>
          </cell>
          <cell r="Z106">
            <v>0</v>
          </cell>
          <cell r="AA106">
            <v>2.9310912492873037E-3</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18" refreshError="1">
        <row r="2">
          <cell r="A2" t="str">
            <v>ID</v>
          </cell>
          <cell r="B2" t="str">
            <v>Arka BZ WBK Energii FIZ</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F30">
            <v>-3</v>
          </cell>
          <cell r="P30">
            <v>0</v>
          </cell>
          <cell r="Q30">
            <v>0</v>
          </cell>
          <cell r="R30">
            <v>-3</v>
          </cell>
          <cell r="S30">
            <v>-3</v>
          </cell>
          <cell r="T30">
            <v>-3</v>
          </cell>
          <cell r="U30">
            <v>-3</v>
          </cell>
          <cell r="V30">
            <v>-3</v>
          </cell>
          <cell r="W30">
            <v>-3</v>
          </cell>
          <cell r="X30">
            <v>-3</v>
          </cell>
          <cell r="Y30">
            <v>-3</v>
          </cell>
          <cell r="Z30">
            <v>-3</v>
          </cell>
          <cell r="AA30">
            <v>-3</v>
          </cell>
        </row>
        <row r="31">
          <cell r="A31" t="str">
            <v>Act25</v>
          </cell>
          <cell r="B31" t="str">
            <v>Koszty obowiązkowe</v>
          </cell>
          <cell r="C31">
            <v>0</v>
          </cell>
          <cell r="F31">
            <v>-6</v>
          </cell>
          <cell r="P31">
            <v>0</v>
          </cell>
          <cell r="Q31">
            <v>0</v>
          </cell>
          <cell r="R31">
            <v>-6</v>
          </cell>
          <cell r="S31">
            <v>-6</v>
          </cell>
          <cell r="T31">
            <v>-6</v>
          </cell>
          <cell r="U31">
            <v>-6</v>
          </cell>
          <cell r="V31">
            <v>-6</v>
          </cell>
          <cell r="W31">
            <v>-6</v>
          </cell>
          <cell r="X31">
            <v>-6</v>
          </cell>
          <cell r="Y31">
            <v>-6</v>
          </cell>
          <cell r="Z31">
            <v>-6</v>
          </cell>
          <cell r="AA31">
            <v>-6</v>
          </cell>
        </row>
        <row r="32">
          <cell r="A32" t="str">
            <v>Act26</v>
          </cell>
          <cell r="B32" t="str">
            <v>Koszty poza Grupą BZWBK</v>
          </cell>
          <cell r="C32">
            <v>0</v>
          </cell>
          <cell r="D32">
            <v>0</v>
          </cell>
          <cell r="E32">
            <v>0</v>
          </cell>
          <cell r="F32">
            <v>-9</v>
          </cell>
          <cell r="G32">
            <v>0</v>
          </cell>
          <cell r="H32">
            <v>0</v>
          </cell>
          <cell r="I32">
            <v>0</v>
          </cell>
          <cell r="J32">
            <v>0</v>
          </cell>
          <cell r="K32">
            <v>0</v>
          </cell>
          <cell r="L32">
            <v>0</v>
          </cell>
          <cell r="M32">
            <v>0</v>
          </cell>
          <cell r="N32">
            <v>0</v>
          </cell>
          <cell r="O32">
            <v>0</v>
          </cell>
          <cell r="P32">
            <v>0</v>
          </cell>
          <cell r="Q32">
            <v>0</v>
          </cell>
          <cell r="R32">
            <v>-9</v>
          </cell>
          <cell r="S32">
            <v>-9</v>
          </cell>
          <cell r="T32">
            <v>-9</v>
          </cell>
          <cell r="U32">
            <v>-9</v>
          </cell>
          <cell r="V32">
            <v>-9</v>
          </cell>
          <cell r="W32">
            <v>-9</v>
          </cell>
          <cell r="X32">
            <v>-9</v>
          </cell>
          <cell r="Y32">
            <v>-9</v>
          </cell>
          <cell r="Z32">
            <v>-9</v>
          </cell>
          <cell r="AA32">
            <v>-9</v>
          </cell>
        </row>
        <row r="33">
          <cell r="A33" t="str">
            <v>Act27</v>
          </cell>
          <cell r="B33" t="str">
            <v>Dochody netto Grupy</v>
          </cell>
          <cell r="C33">
            <v>0</v>
          </cell>
          <cell r="D33">
            <v>0</v>
          </cell>
          <cell r="E33">
            <v>0</v>
          </cell>
          <cell r="F33">
            <v>-9</v>
          </cell>
          <cell r="G33">
            <v>0</v>
          </cell>
          <cell r="H33">
            <v>0</v>
          </cell>
          <cell r="I33">
            <v>0</v>
          </cell>
          <cell r="J33">
            <v>0</v>
          </cell>
          <cell r="K33">
            <v>0</v>
          </cell>
          <cell r="L33">
            <v>0</v>
          </cell>
          <cell r="M33">
            <v>0</v>
          </cell>
          <cell r="N33">
            <v>0</v>
          </cell>
          <cell r="O33">
            <v>0</v>
          </cell>
          <cell r="P33">
            <v>0</v>
          </cell>
          <cell r="Q33">
            <v>0</v>
          </cell>
          <cell r="R33">
            <v>-9</v>
          </cell>
          <cell r="S33">
            <v>-9</v>
          </cell>
          <cell r="T33">
            <v>-9</v>
          </cell>
          <cell r="U33">
            <v>-9</v>
          </cell>
          <cell r="V33">
            <v>-9</v>
          </cell>
          <cell r="W33">
            <v>-9</v>
          </cell>
          <cell r="X33">
            <v>-9</v>
          </cell>
          <cell r="Y33">
            <v>-9</v>
          </cell>
          <cell r="Z33">
            <v>-9</v>
          </cell>
          <cell r="AA33">
            <v>-9</v>
          </cell>
        </row>
        <row r="34">
          <cell r="A34" t="str">
            <v>Act28</v>
          </cell>
          <cell r="B34" t="str">
            <v>Dochody netto TFI</v>
          </cell>
          <cell r="C34">
            <v>0</v>
          </cell>
          <cell r="D34">
            <v>0</v>
          </cell>
          <cell r="E34">
            <v>0</v>
          </cell>
          <cell r="F34">
            <v>-9</v>
          </cell>
          <cell r="G34">
            <v>0</v>
          </cell>
          <cell r="H34">
            <v>0</v>
          </cell>
          <cell r="I34">
            <v>0</v>
          </cell>
          <cell r="J34">
            <v>0</v>
          </cell>
          <cell r="K34">
            <v>0</v>
          </cell>
          <cell r="L34">
            <v>0</v>
          </cell>
          <cell r="M34">
            <v>0</v>
          </cell>
          <cell r="N34">
            <v>0</v>
          </cell>
          <cell r="O34">
            <v>0</v>
          </cell>
          <cell r="P34">
            <v>0</v>
          </cell>
          <cell r="Q34">
            <v>0</v>
          </cell>
          <cell r="R34">
            <v>-9</v>
          </cell>
          <cell r="S34">
            <v>-9</v>
          </cell>
          <cell r="T34">
            <v>-9</v>
          </cell>
          <cell r="U34">
            <v>-9</v>
          </cell>
          <cell r="V34">
            <v>-9</v>
          </cell>
          <cell r="W34">
            <v>-9</v>
          </cell>
          <cell r="X34">
            <v>-9</v>
          </cell>
          <cell r="Y34">
            <v>-9</v>
          </cell>
          <cell r="Z34">
            <v>-9</v>
          </cell>
          <cell r="AA34">
            <v>-9</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0</v>
          </cell>
          <cell r="L40">
            <v>0</v>
          </cell>
          <cell r="M40">
            <v>0</v>
          </cell>
          <cell r="N40">
            <v>0</v>
          </cell>
          <cell r="O40">
            <v>200000</v>
          </cell>
          <cell r="P40">
            <v>0</v>
          </cell>
          <cell r="Q40">
            <v>0</v>
          </cell>
          <cell r="R40">
            <v>0</v>
          </cell>
          <cell r="S40">
            <v>0</v>
          </cell>
          <cell r="T40">
            <v>0</v>
          </cell>
          <cell r="U40">
            <v>0</v>
          </cell>
          <cell r="V40">
            <v>0</v>
          </cell>
          <cell r="W40">
            <v>0</v>
          </cell>
          <cell r="X40">
            <v>0</v>
          </cell>
          <cell r="Y40">
            <v>0</v>
          </cell>
          <cell r="Z40">
            <v>0</v>
          </cell>
          <cell r="AA40">
            <v>0</v>
          </cell>
        </row>
        <row r="41">
          <cell r="A41" t="str">
            <v>Pln02</v>
          </cell>
          <cell r="B41" t="str">
            <v>Sprzedaż całkowita</v>
          </cell>
          <cell r="C41">
            <v>0</v>
          </cell>
          <cell r="N41">
            <v>200000</v>
          </cell>
          <cell r="O41">
            <v>0</v>
          </cell>
          <cell r="P41">
            <v>0</v>
          </cell>
          <cell r="Q41">
            <v>0</v>
          </cell>
          <cell r="R41">
            <v>0</v>
          </cell>
          <cell r="S41">
            <v>0</v>
          </cell>
          <cell r="T41">
            <v>0</v>
          </cell>
          <cell r="U41">
            <v>0</v>
          </cell>
          <cell r="V41">
            <v>0</v>
          </cell>
          <cell r="W41">
            <v>0</v>
          </cell>
          <cell r="X41">
            <v>0</v>
          </cell>
          <cell r="Y41">
            <v>0</v>
          </cell>
          <cell r="Z41">
            <v>200000</v>
          </cell>
          <cell r="AA41">
            <v>200000</v>
          </cell>
        </row>
        <row r="42">
          <cell r="A42" t="str">
            <v>Pln03</v>
          </cell>
          <cell r="B42" t="str">
            <v>Konwersja(+/-)</v>
          </cell>
          <cell r="C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0</v>
          </cell>
          <cell r="D46">
            <v>0</v>
          </cell>
          <cell r="E46">
            <v>0</v>
          </cell>
          <cell r="F46">
            <v>0</v>
          </cell>
          <cell r="G46">
            <v>0</v>
          </cell>
          <cell r="H46">
            <v>0</v>
          </cell>
          <cell r="I46">
            <v>0</v>
          </cell>
          <cell r="J46">
            <v>0</v>
          </cell>
          <cell r="K46">
            <v>0</v>
          </cell>
          <cell r="L46">
            <v>0</v>
          </cell>
          <cell r="M46">
            <v>0</v>
          </cell>
          <cell r="N46">
            <v>200000</v>
          </cell>
          <cell r="O46">
            <v>200000</v>
          </cell>
          <cell r="P46">
            <v>0</v>
          </cell>
          <cell r="Q46">
            <v>0</v>
          </cell>
          <cell r="R46">
            <v>0</v>
          </cell>
          <cell r="S46">
            <v>0</v>
          </cell>
          <cell r="T46">
            <v>0</v>
          </cell>
          <cell r="U46">
            <v>0</v>
          </cell>
          <cell r="V46">
            <v>0</v>
          </cell>
          <cell r="W46">
            <v>0</v>
          </cell>
          <cell r="X46">
            <v>0</v>
          </cell>
          <cell r="Y46">
            <v>0</v>
          </cell>
          <cell r="Z46">
            <v>200000</v>
          </cell>
          <cell r="AA46">
            <v>200000</v>
          </cell>
        </row>
        <row r="47">
          <cell r="A47" t="str">
            <v>Pln08</v>
          </cell>
          <cell r="B47" t="str">
            <v>Średnia wartość funduszu</v>
          </cell>
          <cell r="C47">
            <v>0</v>
          </cell>
          <cell r="N47">
            <v>100000</v>
          </cell>
          <cell r="O47">
            <v>200000</v>
          </cell>
          <cell r="P47">
            <v>0</v>
          </cell>
          <cell r="Q47">
            <v>0</v>
          </cell>
          <cell r="R47">
            <v>0</v>
          </cell>
          <cell r="S47">
            <v>0</v>
          </cell>
          <cell r="T47">
            <v>0</v>
          </cell>
          <cell r="U47">
            <v>0</v>
          </cell>
          <cell r="V47">
            <v>0</v>
          </cell>
          <cell r="W47">
            <v>0</v>
          </cell>
          <cell r="X47">
            <v>0</v>
          </cell>
          <cell r="Y47">
            <v>0</v>
          </cell>
          <cell r="Z47">
            <v>8955.2238805970155</v>
          </cell>
          <cell r="AA47">
            <v>25136.612021857924</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0</v>
          </cell>
          <cell r="N50">
            <v>164.38356164383561</v>
          </cell>
          <cell r="O50">
            <v>339.72602739726028</v>
          </cell>
          <cell r="P50">
            <v>0</v>
          </cell>
          <cell r="Q50">
            <v>0</v>
          </cell>
          <cell r="R50">
            <v>0</v>
          </cell>
          <cell r="S50">
            <v>0</v>
          </cell>
          <cell r="T50">
            <v>0</v>
          </cell>
          <cell r="U50">
            <v>0</v>
          </cell>
          <cell r="V50">
            <v>0</v>
          </cell>
          <cell r="W50">
            <v>0</v>
          </cell>
          <cell r="X50">
            <v>0</v>
          </cell>
          <cell r="Y50">
            <v>0</v>
          </cell>
          <cell r="Z50">
            <v>164.38356164383561</v>
          </cell>
          <cell r="AA50">
            <v>504.10958904109589</v>
          </cell>
        </row>
        <row r="51">
          <cell r="A51" t="str">
            <v>Pln12</v>
          </cell>
          <cell r="B51" t="str">
            <v>Opłata dystrybucyjna TFI</v>
          </cell>
          <cell r="C51">
            <v>0</v>
          </cell>
          <cell r="N51">
            <v>4500</v>
          </cell>
          <cell r="O51">
            <v>0</v>
          </cell>
          <cell r="P51">
            <v>0</v>
          </cell>
          <cell r="Q51">
            <v>0</v>
          </cell>
          <cell r="R51">
            <v>0</v>
          </cell>
          <cell r="S51">
            <v>0</v>
          </cell>
          <cell r="T51">
            <v>0</v>
          </cell>
          <cell r="U51">
            <v>0</v>
          </cell>
          <cell r="V51">
            <v>0</v>
          </cell>
          <cell r="W51">
            <v>0</v>
          </cell>
          <cell r="X51">
            <v>0</v>
          </cell>
          <cell r="Y51">
            <v>0</v>
          </cell>
          <cell r="Z51">
            <v>4500</v>
          </cell>
          <cell r="AA51">
            <v>4500</v>
          </cell>
        </row>
        <row r="52">
          <cell r="A52" t="str">
            <v>Pln13</v>
          </cell>
          <cell r="B52" t="str">
            <v>Opłata umorzeniowa</v>
          </cell>
          <cell r="C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0</v>
          </cell>
          <cell r="D55">
            <v>0</v>
          </cell>
          <cell r="E55">
            <v>0</v>
          </cell>
          <cell r="F55">
            <v>0</v>
          </cell>
          <cell r="G55">
            <v>0</v>
          </cell>
          <cell r="H55">
            <v>0</v>
          </cell>
          <cell r="I55">
            <v>0</v>
          </cell>
          <cell r="J55">
            <v>0</v>
          </cell>
          <cell r="K55">
            <v>0</v>
          </cell>
          <cell r="L55">
            <v>0</v>
          </cell>
          <cell r="M55">
            <v>0</v>
          </cell>
          <cell r="N55">
            <v>4664.3835616438355</v>
          </cell>
          <cell r="O55">
            <v>339.72602739726028</v>
          </cell>
          <cell r="P55">
            <v>0</v>
          </cell>
          <cell r="Q55">
            <v>0</v>
          </cell>
          <cell r="R55">
            <v>0</v>
          </cell>
          <cell r="S55">
            <v>0</v>
          </cell>
          <cell r="T55">
            <v>0</v>
          </cell>
          <cell r="U55">
            <v>0</v>
          </cell>
          <cell r="V55">
            <v>0</v>
          </cell>
          <cell r="W55">
            <v>0</v>
          </cell>
          <cell r="X55">
            <v>0</v>
          </cell>
          <cell r="Y55">
            <v>0</v>
          </cell>
          <cell r="Z55">
            <v>4664.3835616438355</v>
          </cell>
          <cell r="AA55">
            <v>5004.1095890410961</v>
          </cell>
        </row>
        <row r="56">
          <cell r="A56" t="str">
            <v>Pln16</v>
          </cell>
          <cell r="B56" t="str">
            <v>Zarządzanie aktywami funduszy</v>
          </cell>
          <cell r="C56">
            <v>0</v>
          </cell>
          <cell r="N56">
            <v>-45.081967213114751</v>
          </cell>
          <cell r="O56">
            <v>-93.169398907103812</v>
          </cell>
          <cell r="P56">
            <v>0</v>
          </cell>
          <cell r="Q56">
            <v>0</v>
          </cell>
          <cell r="R56">
            <v>0</v>
          </cell>
          <cell r="S56">
            <v>0</v>
          </cell>
          <cell r="T56">
            <v>0</v>
          </cell>
          <cell r="U56">
            <v>0</v>
          </cell>
          <cell r="V56">
            <v>0</v>
          </cell>
          <cell r="W56">
            <v>0</v>
          </cell>
          <cell r="X56">
            <v>0</v>
          </cell>
          <cell r="Y56">
            <v>0</v>
          </cell>
          <cell r="Z56">
            <v>-45.081967213114751</v>
          </cell>
          <cell r="AA56">
            <v>-138.25136612021856</v>
          </cell>
        </row>
        <row r="57">
          <cell r="A57" t="str">
            <v>Pln17</v>
          </cell>
          <cell r="B57" t="str">
            <v>Usługi rachunkowości ASSET</v>
          </cell>
          <cell r="C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Pln19</v>
          </cell>
          <cell r="B59" t="str">
            <v>BZWBK - inne koszty</v>
          </cell>
          <cell r="C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0</v>
          </cell>
          <cell r="D62">
            <v>0</v>
          </cell>
          <cell r="E62">
            <v>0</v>
          </cell>
          <cell r="F62">
            <v>0</v>
          </cell>
          <cell r="G62">
            <v>0</v>
          </cell>
          <cell r="H62">
            <v>0</v>
          </cell>
          <cell r="I62">
            <v>0</v>
          </cell>
          <cell r="J62">
            <v>0</v>
          </cell>
          <cell r="K62">
            <v>0</v>
          </cell>
          <cell r="L62">
            <v>0</v>
          </cell>
          <cell r="M62">
            <v>0</v>
          </cell>
          <cell r="N62">
            <v>-45.081967213114751</v>
          </cell>
          <cell r="O62">
            <v>-93.169398907103812</v>
          </cell>
          <cell r="P62">
            <v>0</v>
          </cell>
          <cell r="Q62">
            <v>0</v>
          </cell>
          <cell r="R62">
            <v>0</v>
          </cell>
          <cell r="S62">
            <v>0</v>
          </cell>
          <cell r="T62">
            <v>0</v>
          </cell>
          <cell r="U62">
            <v>0</v>
          </cell>
          <cell r="V62">
            <v>0</v>
          </cell>
          <cell r="W62">
            <v>0</v>
          </cell>
          <cell r="X62">
            <v>0</v>
          </cell>
          <cell r="Y62">
            <v>0</v>
          </cell>
          <cell r="Z62">
            <v>-45.081967213114751</v>
          </cell>
          <cell r="AA62">
            <v>-138.25136612021856</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Pln24</v>
          </cell>
          <cell r="B65" t="str">
            <v>Usługi zewnętrzne</v>
          </cell>
          <cell r="C65">
            <v>0</v>
          </cell>
          <cell r="D65">
            <v>0</v>
          </cell>
          <cell r="E65">
            <v>0</v>
          </cell>
          <cell r="F65">
            <v>0</v>
          </cell>
          <cell r="G65">
            <v>0</v>
          </cell>
          <cell r="H65">
            <v>0</v>
          </cell>
          <cell r="I65">
            <v>0</v>
          </cell>
          <cell r="J65">
            <v>0</v>
          </cell>
          <cell r="K65">
            <v>0</v>
          </cell>
          <cell r="L65">
            <v>0</v>
          </cell>
          <cell r="M65">
            <v>0</v>
          </cell>
          <cell r="N65">
            <v>-4996.9180327868853</v>
          </cell>
          <cell r="O65">
            <v>-22.16393442622951</v>
          </cell>
          <cell r="P65">
            <v>0</v>
          </cell>
          <cell r="Q65">
            <v>0</v>
          </cell>
          <cell r="R65">
            <v>0</v>
          </cell>
          <cell r="S65">
            <v>0</v>
          </cell>
          <cell r="T65">
            <v>0</v>
          </cell>
          <cell r="U65">
            <v>0</v>
          </cell>
          <cell r="V65">
            <v>0</v>
          </cell>
          <cell r="W65">
            <v>0</v>
          </cell>
          <cell r="X65">
            <v>0</v>
          </cell>
          <cell r="Y65">
            <v>0</v>
          </cell>
          <cell r="Z65">
            <v>-4996.9180327868853</v>
          </cell>
          <cell r="AA65">
            <v>-5019.0819672131147</v>
          </cell>
        </row>
        <row r="66">
          <cell r="A66" t="str">
            <v>Pln25</v>
          </cell>
          <cell r="B66" t="str">
            <v>Koszty obowiązkowe</v>
          </cell>
          <cell r="C66">
            <v>0</v>
          </cell>
          <cell r="D66">
            <v>0</v>
          </cell>
          <cell r="E66">
            <v>0</v>
          </cell>
          <cell r="F66">
            <v>0</v>
          </cell>
          <cell r="G66">
            <v>0</v>
          </cell>
          <cell r="H66">
            <v>0</v>
          </cell>
          <cell r="I66">
            <v>0</v>
          </cell>
          <cell r="J66">
            <v>-16</v>
          </cell>
          <cell r="K66">
            <v>0</v>
          </cell>
          <cell r="L66">
            <v>-35</v>
          </cell>
          <cell r="M66">
            <v>-225</v>
          </cell>
          <cell r="N66">
            <v>-3</v>
          </cell>
          <cell r="O66">
            <v>-3</v>
          </cell>
          <cell r="P66">
            <v>0</v>
          </cell>
          <cell r="Q66">
            <v>0</v>
          </cell>
          <cell r="R66">
            <v>0</v>
          </cell>
          <cell r="S66">
            <v>0</v>
          </cell>
          <cell r="T66">
            <v>0</v>
          </cell>
          <cell r="U66">
            <v>0</v>
          </cell>
          <cell r="V66">
            <v>-16</v>
          </cell>
          <cell r="W66">
            <v>-16</v>
          </cell>
          <cell r="X66">
            <v>-51</v>
          </cell>
          <cell r="Y66">
            <v>-276</v>
          </cell>
          <cell r="Z66">
            <v>-279</v>
          </cell>
          <cell r="AA66">
            <v>-282</v>
          </cell>
        </row>
        <row r="67">
          <cell r="A67" t="str">
            <v>Pln26</v>
          </cell>
          <cell r="B67" t="str">
            <v>Koszty poza Grupą BZWBK</v>
          </cell>
          <cell r="C67">
            <v>0</v>
          </cell>
          <cell r="D67">
            <v>0</v>
          </cell>
          <cell r="E67">
            <v>0</v>
          </cell>
          <cell r="F67">
            <v>0</v>
          </cell>
          <cell r="G67">
            <v>0</v>
          </cell>
          <cell r="H67">
            <v>0</v>
          </cell>
          <cell r="I67">
            <v>0</v>
          </cell>
          <cell r="J67">
            <v>-16</v>
          </cell>
          <cell r="K67">
            <v>0</v>
          </cell>
          <cell r="L67">
            <v>-35</v>
          </cell>
          <cell r="M67">
            <v>-225</v>
          </cell>
          <cell r="N67">
            <v>-4999.9180327868853</v>
          </cell>
          <cell r="O67">
            <v>-25.16393442622951</v>
          </cell>
          <cell r="P67">
            <v>0</v>
          </cell>
          <cell r="Q67">
            <v>0</v>
          </cell>
          <cell r="R67">
            <v>0</v>
          </cell>
          <cell r="S67">
            <v>0</v>
          </cell>
          <cell r="T67">
            <v>0</v>
          </cell>
          <cell r="U67">
            <v>0</v>
          </cell>
          <cell r="V67">
            <v>-16</v>
          </cell>
          <cell r="W67">
            <v>-16</v>
          </cell>
          <cell r="X67">
            <v>-51</v>
          </cell>
          <cell r="Y67">
            <v>-276</v>
          </cell>
          <cell r="Z67">
            <v>-5275.9180327868853</v>
          </cell>
          <cell r="AA67">
            <v>-5301.0819672131147</v>
          </cell>
        </row>
        <row r="68">
          <cell r="A68" t="str">
            <v>Pln27</v>
          </cell>
          <cell r="B68" t="str">
            <v>Dochody netto Grupy</v>
          </cell>
          <cell r="C68">
            <v>0</v>
          </cell>
          <cell r="D68">
            <v>0</v>
          </cell>
          <cell r="E68">
            <v>0</v>
          </cell>
          <cell r="F68">
            <v>0</v>
          </cell>
          <cell r="G68">
            <v>0</v>
          </cell>
          <cell r="H68">
            <v>0</v>
          </cell>
          <cell r="I68">
            <v>0</v>
          </cell>
          <cell r="J68">
            <v>-16</v>
          </cell>
          <cell r="K68">
            <v>0</v>
          </cell>
          <cell r="L68">
            <v>-35</v>
          </cell>
          <cell r="M68">
            <v>-225</v>
          </cell>
          <cell r="N68">
            <v>-335.53447114304981</v>
          </cell>
          <cell r="O68">
            <v>314.56209297103078</v>
          </cell>
          <cell r="P68">
            <v>0</v>
          </cell>
          <cell r="Q68">
            <v>0</v>
          </cell>
          <cell r="R68">
            <v>0</v>
          </cell>
          <cell r="S68">
            <v>0</v>
          </cell>
          <cell r="T68">
            <v>0</v>
          </cell>
          <cell r="U68">
            <v>0</v>
          </cell>
          <cell r="V68">
            <v>-16</v>
          </cell>
          <cell r="W68">
            <v>-16</v>
          </cell>
          <cell r="X68">
            <v>-51</v>
          </cell>
          <cell r="Y68">
            <v>-276</v>
          </cell>
          <cell r="Z68">
            <v>-611.53447114304981</v>
          </cell>
          <cell r="AA68">
            <v>-296.97237817201858</v>
          </cell>
        </row>
        <row r="69">
          <cell r="A69" t="str">
            <v>Pln28</v>
          </cell>
          <cell r="B69" t="str">
            <v>Dochody netto TFI</v>
          </cell>
          <cell r="C69">
            <v>0</v>
          </cell>
          <cell r="D69">
            <v>0</v>
          </cell>
          <cell r="E69">
            <v>0</v>
          </cell>
          <cell r="F69">
            <v>0</v>
          </cell>
          <cell r="G69">
            <v>0</v>
          </cell>
          <cell r="H69">
            <v>0</v>
          </cell>
          <cell r="I69">
            <v>0</v>
          </cell>
          <cell r="J69">
            <v>-16</v>
          </cell>
          <cell r="K69">
            <v>0</v>
          </cell>
          <cell r="L69">
            <v>-35</v>
          </cell>
          <cell r="M69">
            <v>-225</v>
          </cell>
          <cell r="N69">
            <v>-380.61643835616451</v>
          </cell>
          <cell r="O69">
            <v>221.39269406392697</v>
          </cell>
          <cell r="P69">
            <v>0</v>
          </cell>
          <cell r="Q69">
            <v>0</v>
          </cell>
          <cell r="R69">
            <v>0</v>
          </cell>
          <cell r="S69">
            <v>0</v>
          </cell>
          <cell r="T69">
            <v>0</v>
          </cell>
          <cell r="U69">
            <v>0</v>
          </cell>
          <cell r="V69">
            <v>-16</v>
          </cell>
          <cell r="W69">
            <v>-16</v>
          </cell>
          <cell r="X69">
            <v>-51</v>
          </cell>
          <cell r="Y69">
            <v>-276</v>
          </cell>
          <cell r="Z69">
            <v>-656.61643835616451</v>
          </cell>
          <cell r="AA69">
            <v>-435.22374429223692</v>
          </cell>
        </row>
        <row r="70">
          <cell r="A70" t="str">
            <v>Pln29</v>
          </cell>
          <cell r="B70" t="str">
            <v>Marża - Przychód</v>
          </cell>
          <cell r="C70">
            <v>0</v>
          </cell>
          <cell r="D70">
            <v>0</v>
          </cell>
          <cell r="E70">
            <v>0</v>
          </cell>
          <cell r="F70">
            <v>0</v>
          </cell>
          <cell r="G70">
            <v>0</v>
          </cell>
          <cell r="H70">
            <v>0</v>
          </cell>
          <cell r="I70">
            <v>0</v>
          </cell>
          <cell r="J70">
            <v>0</v>
          </cell>
          <cell r="K70">
            <v>0</v>
          </cell>
          <cell r="L70">
            <v>0</v>
          </cell>
          <cell r="M70">
            <v>0</v>
          </cell>
          <cell r="N70">
            <v>0.56905479452054797</v>
          </cell>
          <cell r="O70">
            <v>2.0054794520547946E-2</v>
          </cell>
          <cell r="P70">
            <v>0</v>
          </cell>
          <cell r="Q70">
            <v>0</v>
          </cell>
          <cell r="R70">
            <v>0</v>
          </cell>
          <cell r="S70">
            <v>0</v>
          </cell>
          <cell r="T70">
            <v>0</v>
          </cell>
          <cell r="U70">
            <v>0</v>
          </cell>
          <cell r="V70">
            <v>0</v>
          </cell>
          <cell r="W70">
            <v>0</v>
          </cell>
          <cell r="X70">
            <v>0</v>
          </cell>
          <cell r="Y70">
            <v>0</v>
          </cell>
          <cell r="Z70">
            <v>0.56905479452054797</v>
          </cell>
          <cell r="AA70">
            <v>0.19907653365098274</v>
          </cell>
        </row>
        <row r="71">
          <cell r="A71" t="str">
            <v>Pln30</v>
          </cell>
          <cell r="B71" t="str">
            <v>Marża z tyt. Zarządzania</v>
          </cell>
          <cell r="C71">
            <v>0</v>
          </cell>
          <cell r="D71">
            <v>0</v>
          </cell>
          <cell r="E71">
            <v>0</v>
          </cell>
          <cell r="F71">
            <v>0</v>
          </cell>
          <cell r="G71">
            <v>0</v>
          </cell>
          <cell r="H71">
            <v>0</v>
          </cell>
          <cell r="I71">
            <v>0</v>
          </cell>
          <cell r="J71">
            <v>0</v>
          </cell>
          <cell r="K71">
            <v>0</v>
          </cell>
          <cell r="L71">
            <v>0</v>
          </cell>
          <cell r="M71">
            <v>0</v>
          </cell>
          <cell r="N71">
            <v>2.0054794520547942E-2</v>
          </cell>
          <cell r="O71">
            <v>2.0054794520547946E-2</v>
          </cell>
          <cell r="P71">
            <v>0</v>
          </cell>
          <cell r="Q71">
            <v>0</v>
          </cell>
          <cell r="R71">
            <v>0</v>
          </cell>
          <cell r="S71">
            <v>0</v>
          </cell>
          <cell r="T71">
            <v>0</v>
          </cell>
          <cell r="U71">
            <v>0</v>
          </cell>
          <cell r="V71">
            <v>0</v>
          </cell>
          <cell r="W71">
            <v>0</v>
          </cell>
          <cell r="X71">
            <v>0</v>
          </cell>
          <cell r="Y71">
            <v>0</v>
          </cell>
          <cell r="Z71">
            <v>2.0054794520547942E-2</v>
          </cell>
          <cell r="AA71">
            <v>2.0054794520547946E-2</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2.2499999999999999E-2</v>
          </cell>
          <cell r="O72">
            <v>0</v>
          </cell>
          <cell r="P72">
            <v>0</v>
          </cell>
          <cell r="Q72">
            <v>0</v>
          </cell>
          <cell r="R72">
            <v>0</v>
          </cell>
          <cell r="S72">
            <v>0</v>
          </cell>
          <cell r="T72">
            <v>0</v>
          </cell>
          <cell r="U72">
            <v>0</v>
          </cell>
          <cell r="V72">
            <v>0</v>
          </cell>
          <cell r="W72">
            <v>0</v>
          </cell>
          <cell r="X72">
            <v>0</v>
          </cell>
          <cell r="Y72">
            <v>0</v>
          </cell>
          <cell r="Z72">
            <v>2.2499999999999999E-2</v>
          </cell>
          <cell r="AA72">
            <v>2.2499999999999999E-2</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19" refreshError="1">
        <row r="2">
          <cell r="A2" t="str">
            <v>ID</v>
          </cell>
          <cell r="B2" t="str">
            <v>Arka SWE FIZ</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cell r="AC2" t="str">
            <v>2Q</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cell r="AC4">
            <v>91</v>
          </cell>
        </row>
        <row r="5">
          <cell r="A5" t="str">
            <v>Act01</v>
          </cell>
          <cell r="B5" t="str">
            <v>Bilans otwarcia</v>
          </cell>
          <cell r="C5">
            <v>0</v>
          </cell>
          <cell r="D5">
            <v>0</v>
          </cell>
          <cell r="E5">
            <v>0</v>
          </cell>
          <cell r="F5">
            <v>0</v>
          </cell>
          <cell r="G5">
            <v>0</v>
          </cell>
          <cell r="H5">
            <v>0</v>
          </cell>
          <cell r="I5">
            <v>0</v>
          </cell>
          <cell r="J5">
            <v>160392</v>
          </cell>
          <cell r="K5">
            <v>160392</v>
          </cell>
          <cell r="L5">
            <v>160392</v>
          </cell>
          <cell r="M5">
            <v>139600</v>
          </cell>
          <cell r="N5">
            <v>139600</v>
          </cell>
          <cell r="O5">
            <v>139600</v>
          </cell>
          <cell r="P5">
            <v>0</v>
          </cell>
          <cell r="Q5">
            <v>0</v>
          </cell>
          <cell r="R5">
            <v>0</v>
          </cell>
          <cell r="S5">
            <v>0</v>
          </cell>
          <cell r="T5">
            <v>0</v>
          </cell>
          <cell r="U5">
            <v>0</v>
          </cell>
          <cell r="V5">
            <v>0</v>
          </cell>
          <cell r="W5">
            <v>0</v>
          </cell>
          <cell r="X5">
            <v>0</v>
          </cell>
          <cell r="Y5">
            <v>0</v>
          </cell>
          <cell r="Z5">
            <v>0</v>
          </cell>
          <cell r="AA5">
            <v>0</v>
          </cell>
          <cell r="AC5">
            <v>0</v>
          </cell>
        </row>
        <row r="6">
          <cell r="A6" t="str">
            <v>Act02</v>
          </cell>
          <cell r="B6" t="str">
            <v>Sprzedaż całkowita</v>
          </cell>
          <cell r="C6">
            <v>0</v>
          </cell>
          <cell r="I6">
            <v>169462</v>
          </cell>
          <cell r="P6">
            <v>0</v>
          </cell>
          <cell r="Q6">
            <v>0</v>
          </cell>
          <cell r="R6">
            <v>0</v>
          </cell>
          <cell r="S6">
            <v>0</v>
          </cell>
          <cell r="T6">
            <v>0</v>
          </cell>
          <cell r="U6">
            <v>169462</v>
          </cell>
          <cell r="V6">
            <v>169462</v>
          </cell>
          <cell r="W6">
            <v>169462</v>
          </cell>
          <cell r="X6">
            <v>169462</v>
          </cell>
          <cell r="Y6">
            <v>169462</v>
          </cell>
          <cell r="Z6">
            <v>169462</v>
          </cell>
          <cell r="AA6">
            <v>169462</v>
          </cell>
          <cell r="AC6">
            <v>169462</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cell r="AC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cell r="AC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cell r="AC9">
            <v>0</v>
          </cell>
        </row>
        <row r="10">
          <cell r="A10" t="str">
            <v>Act06</v>
          </cell>
          <cell r="B10" t="str">
            <v>Zmiana wartości</v>
          </cell>
          <cell r="C10">
            <v>0</v>
          </cell>
          <cell r="I10">
            <v>-9070</v>
          </cell>
          <cell r="L10">
            <v>-20792</v>
          </cell>
          <cell r="O10">
            <v>-47935</v>
          </cell>
          <cell r="P10">
            <v>0</v>
          </cell>
          <cell r="Q10">
            <v>0</v>
          </cell>
          <cell r="R10">
            <v>0</v>
          </cell>
          <cell r="S10">
            <v>0</v>
          </cell>
          <cell r="T10">
            <v>0</v>
          </cell>
          <cell r="U10">
            <v>-9070</v>
          </cell>
          <cell r="V10">
            <v>-9070</v>
          </cell>
          <cell r="W10">
            <v>-9070</v>
          </cell>
          <cell r="X10">
            <v>-29862</v>
          </cell>
          <cell r="Y10">
            <v>-29862</v>
          </cell>
          <cell r="Z10">
            <v>-29862</v>
          </cell>
          <cell r="AA10">
            <v>-77797</v>
          </cell>
          <cell r="AC10">
            <v>-9070</v>
          </cell>
        </row>
        <row r="11">
          <cell r="A11" t="str">
            <v>Act07</v>
          </cell>
          <cell r="B11" t="str">
            <v>Bilans zamknięcia</v>
          </cell>
          <cell r="C11">
            <v>0</v>
          </cell>
          <cell r="D11">
            <v>0</v>
          </cell>
          <cell r="E11">
            <v>0</v>
          </cell>
          <cell r="F11">
            <v>0</v>
          </cell>
          <cell r="G11">
            <v>0</v>
          </cell>
          <cell r="H11">
            <v>0</v>
          </cell>
          <cell r="I11">
            <v>160392</v>
          </cell>
          <cell r="J11">
            <v>160392</v>
          </cell>
          <cell r="K11">
            <v>160392</v>
          </cell>
          <cell r="L11">
            <v>139600</v>
          </cell>
          <cell r="M11">
            <v>139600</v>
          </cell>
          <cell r="N11">
            <v>139600</v>
          </cell>
          <cell r="O11">
            <v>91665</v>
          </cell>
          <cell r="P11">
            <v>0</v>
          </cell>
          <cell r="Q11">
            <v>0</v>
          </cell>
          <cell r="R11">
            <v>0</v>
          </cell>
          <cell r="S11">
            <v>0</v>
          </cell>
          <cell r="T11">
            <v>0</v>
          </cell>
          <cell r="U11">
            <v>160392</v>
          </cell>
          <cell r="V11">
            <v>160392</v>
          </cell>
          <cell r="W11">
            <v>160392</v>
          </cell>
          <cell r="X11">
            <v>139600</v>
          </cell>
          <cell r="Y11">
            <v>139600</v>
          </cell>
          <cell r="Z11">
            <v>139600</v>
          </cell>
          <cell r="AA11">
            <v>91665</v>
          </cell>
          <cell r="AC11">
            <v>160392</v>
          </cell>
        </row>
        <row r="12">
          <cell r="A12" t="str">
            <v>Act08</v>
          </cell>
          <cell r="B12" t="str">
            <v>Średnia wartość funduszu</v>
          </cell>
          <cell r="C12">
            <v>0</v>
          </cell>
          <cell r="I12">
            <v>160392</v>
          </cell>
          <cell r="J12">
            <v>160392</v>
          </cell>
          <cell r="K12">
            <v>160392</v>
          </cell>
          <cell r="L12">
            <v>160392</v>
          </cell>
          <cell r="M12">
            <v>139600</v>
          </cell>
          <cell r="N12">
            <v>139600</v>
          </cell>
          <cell r="O12">
            <v>139600</v>
          </cell>
          <cell r="P12">
            <v>0</v>
          </cell>
          <cell r="Q12">
            <v>0</v>
          </cell>
          <cell r="R12">
            <v>0</v>
          </cell>
          <cell r="S12">
            <v>0</v>
          </cell>
          <cell r="T12">
            <v>0</v>
          </cell>
          <cell r="U12">
            <v>26438.241758241758</v>
          </cell>
          <cell r="V12">
            <v>45933.859154929574</v>
          </cell>
          <cell r="W12">
            <v>60475.672131147541</v>
          </cell>
          <cell r="X12">
            <v>71415.416058394156</v>
          </cell>
          <cell r="Y12">
            <v>78345.65245901639</v>
          </cell>
          <cell r="Z12">
            <v>83831.116417910453</v>
          </cell>
          <cell r="AA12">
            <v>88554.710382513658</v>
          </cell>
          <cell r="AC12">
            <v>52876.483516483517</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cell r="AC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cell r="AC14">
            <v>0</v>
          </cell>
        </row>
        <row r="15">
          <cell r="A15" t="str">
            <v>Act11</v>
          </cell>
          <cell r="B15" t="str">
            <v>Zarządzanie funduszami klientów TFI</v>
          </cell>
          <cell r="C15">
            <v>0</v>
          </cell>
          <cell r="J15">
            <v>272</v>
          </cell>
          <cell r="K15">
            <v>272</v>
          </cell>
          <cell r="L15">
            <v>264</v>
          </cell>
          <cell r="M15">
            <v>237</v>
          </cell>
          <cell r="N15">
            <v>229</v>
          </cell>
          <cell r="O15">
            <v>237</v>
          </cell>
          <cell r="P15">
            <v>0</v>
          </cell>
          <cell r="Q15">
            <v>0</v>
          </cell>
          <cell r="R15">
            <v>0</v>
          </cell>
          <cell r="S15">
            <v>0</v>
          </cell>
          <cell r="T15">
            <v>0</v>
          </cell>
          <cell r="U15">
            <v>0</v>
          </cell>
          <cell r="V15">
            <v>272</v>
          </cell>
          <cell r="W15">
            <v>544</v>
          </cell>
          <cell r="X15">
            <v>808</v>
          </cell>
          <cell r="Y15">
            <v>1045</v>
          </cell>
          <cell r="Z15">
            <v>1274</v>
          </cell>
          <cell r="AA15">
            <v>1511</v>
          </cell>
          <cell r="AC15">
            <v>0</v>
          </cell>
        </row>
        <row r="16">
          <cell r="A16" t="str">
            <v>Act12</v>
          </cell>
          <cell r="B16" t="str">
            <v>Opłata dystrybucyjna TFI</v>
          </cell>
          <cell r="C16">
            <v>0</v>
          </cell>
          <cell r="I16">
            <v>43</v>
          </cell>
          <cell r="P16">
            <v>0</v>
          </cell>
          <cell r="Q16">
            <v>0</v>
          </cell>
          <cell r="R16">
            <v>0</v>
          </cell>
          <cell r="S16">
            <v>0</v>
          </cell>
          <cell r="T16">
            <v>0</v>
          </cell>
          <cell r="U16">
            <v>43</v>
          </cell>
          <cell r="V16">
            <v>43</v>
          </cell>
          <cell r="W16">
            <v>43</v>
          </cell>
          <cell r="X16">
            <v>43</v>
          </cell>
          <cell r="Y16">
            <v>43</v>
          </cell>
          <cell r="Z16">
            <v>43</v>
          </cell>
          <cell r="AA16">
            <v>43</v>
          </cell>
          <cell r="AC16">
            <v>43</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cell r="AC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cell r="AC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cell r="AC19">
            <v>0</v>
          </cell>
        </row>
        <row r="20">
          <cell r="A20" t="str">
            <v>Act15</v>
          </cell>
          <cell r="B20" t="str">
            <v>Przychody   razem</v>
          </cell>
          <cell r="C20">
            <v>0</v>
          </cell>
          <cell r="D20">
            <v>0</v>
          </cell>
          <cell r="E20">
            <v>0</v>
          </cell>
          <cell r="F20">
            <v>0</v>
          </cell>
          <cell r="G20">
            <v>0</v>
          </cell>
          <cell r="H20">
            <v>0</v>
          </cell>
          <cell r="I20">
            <v>43</v>
          </cell>
          <cell r="J20">
            <v>272</v>
          </cell>
          <cell r="K20">
            <v>272</v>
          </cell>
          <cell r="L20">
            <v>264</v>
          </cell>
          <cell r="M20">
            <v>237</v>
          </cell>
          <cell r="N20">
            <v>229</v>
          </cell>
          <cell r="O20">
            <v>237</v>
          </cell>
          <cell r="P20">
            <v>0</v>
          </cell>
          <cell r="Q20">
            <v>0</v>
          </cell>
          <cell r="R20">
            <v>0</v>
          </cell>
          <cell r="S20">
            <v>0</v>
          </cell>
          <cell r="T20">
            <v>0</v>
          </cell>
          <cell r="U20">
            <v>43</v>
          </cell>
          <cell r="V20">
            <v>315</v>
          </cell>
          <cell r="W20">
            <v>587</v>
          </cell>
          <cell r="X20">
            <v>851</v>
          </cell>
          <cell r="Y20">
            <v>1088</v>
          </cell>
          <cell r="Z20">
            <v>1317</v>
          </cell>
          <cell r="AA20">
            <v>1554</v>
          </cell>
          <cell r="AC20">
            <v>43</v>
          </cell>
        </row>
        <row r="21">
          <cell r="A21" t="str">
            <v>Act16</v>
          </cell>
          <cell r="B21" t="str">
            <v>Zarządzanie aktywami funduszy</v>
          </cell>
          <cell r="C21">
            <v>0</v>
          </cell>
          <cell r="J21">
            <v>-82</v>
          </cell>
          <cell r="K21">
            <v>-82</v>
          </cell>
          <cell r="L21">
            <v>-79</v>
          </cell>
          <cell r="M21">
            <v>-71</v>
          </cell>
          <cell r="N21">
            <v>-69</v>
          </cell>
          <cell r="O21">
            <v>-71</v>
          </cell>
          <cell r="P21">
            <v>0</v>
          </cell>
          <cell r="Q21">
            <v>0</v>
          </cell>
          <cell r="R21">
            <v>0</v>
          </cell>
          <cell r="S21">
            <v>0</v>
          </cell>
          <cell r="T21">
            <v>0</v>
          </cell>
          <cell r="U21">
            <v>0</v>
          </cell>
          <cell r="V21">
            <v>-82</v>
          </cell>
          <cell r="W21">
            <v>-164</v>
          </cell>
          <cell r="X21">
            <v>-243</v>
          </cell>
          <cell r="Y21">
            <v>-314</v>
          </cell>
          <cell r="Z21">
            <v>-383</v>
          </cell>
          <cell r="AA21">
            <v>-454</v>
          </cell>
          <cell r="AC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cell r="AC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cell r="AC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cell r="AC24">
            <v>0</v>
          </cell>
        </row>
        <row r="25">
          <cell r="A25" t="str">
            <v>Act20</v>
          </cell>
          <cell r="B25" t="str">
            <v>Opłata dystrybucyjna dla DM</v>
          </cell>
          <cell r="C25">
            <v>0</v>
          </cell>
          <cell r="I25">
            <v>-345</v>
          </cell>
          <cell r="P25">
            <v>0</v>
          </cell>
          <cell r="Q25">
            <v>0</v>
          </cell>
          <cell r="R25">
            <v>0</v>
          </cell>
          <cell r="S25">
            <v>0</v>
          </cell>
          <cell r="T25">
            <v>0</v>
          </cell>
          <cell r="U25">
            <v>-345</v>
          </cell>
          <cell r="V25">
            <v>-345</v>
          </cell>
          <cell r="W25">
            <v>-345</v>
          </cell>
          <cell r="X25">
            <v>-345</v>
          </cell>
          <cell r="Y25">
            <v>-345</v>
          </cell>
          <cell r="Z25">
            <v>-345</v>
          </cell>
          <cell r="AA25">
            <v>-345</v>
          </cell>
          <cell r="AC25">
            <v>-345</v>
          </cell>
        </row>
        <row r="26">
          <cell r="A26" t="str">
            <v>Act21</v>
          </cell>
          <cell r="B26" t="str">
            <v>Inne koszty w Grupie</v>
          </cell>
          <cell r="C26">
            <v>0</v>
          </cell>
          <cell r="I26">
            <v>-50</v>
          </cell>
          <cell r="J26">
            <v>-3</v>
          </cell>
          <cell r="K26">
            <v>-3</v>
          </cell>
          <cell r="L26">
            <v>-3</v>
          </cell>
          <cell r="M26">
            <v>-3</v>
          </cell>
          <cell r="N26">
            <v>-2.5</v>
          </cell>
          <cell r="O26">
            <v>-2.5</v>
          </cell>
          <cell r="P26">
            <v>0</v>
          </cell>
          <cell r="Q26">
            <v>0</v>
          </cell>
          <cell r="R26">
            <v>0</v>
          </cell>
          <cell r="S26">
            <v>0</v>
          </cell>
          <cell r="T26">
            <v>0</v>
          </cell>
          <cell r="U26">
            <v>-50</v>
          </cell>
          <cell r="V26">
            <v>-53</v>
          </cell>
          <cell r="W26">
            <v>-56</v>
          </cell>
          <cell r="X26">
            <v>-59</v>
          </cell>
          <cell r="Y26">
            <v>-62</v>
          </cell>
          <cell r="Z26">
            <v>-64.5</v>
          </cell>
          <cell r="AA26">
            <v>-67</v>
          </cell>
          <cell r="AC26">
            <v>-50</v>
          </cell>
        </row>
        <row r="27">
          <cell r="A27" t="str">
            <v>Act22</v>
          </cell>
          <cell r="B27" t="str">
            <v>Koszty w grupie BZWBK</v>
          </cell>
          <cell r="C27">
            <v>0</v>
          </cell>
          <cell r="D27">
            <v>0</v>
          </cell>
          <cell r="E27">
            <v>0</v>
          </cell>
          <cell r="F27">
            <v>0</v>
          </cell>
          <cell r="G27">
            <v>0</v>
          </cell>
          <cell r="H27">
            <v>0</v>
          </cell>
          <cell r="I27">
            <v>-395</v>
          </cell>
          <cell r="J27">
            <v>-85</v>
          </cell>
          <cell r="K27">
            <v>-85</v>
          </cell>
          <cell r="L27">
            <v>-82</v>
          </cell>
          <cell r="M27">
            <v>-74</v>
          </cell>
          <cell r="N27">
            <v>-71.5</v>
          </cell>
          <cell r="O27">
            <v>-73.5</v>
          </cell>
          <cell r="P27">
            <v>0</v>
          </cell>
          <cell r="Q27">
            <v>0</v>
          </cell>
          <cell r="R27">
            <v>0</v>
          </cell>
          <cell r="S27">
            <v>0</v>
          </cell>
          <cell r="T27">
            <v>0</v>
          </cell>
          <cell r="U27">
            <v>-395</v>
          </cell>
          <cell r="V27">
            <v>-480</v>
          </cell>
          <cell r="W27">
            <v>-565</v>
          </cell>
          <cell r="X27">
            <v>-647</v>
          </cell>
          <cell r="Y27">
            <v>-721</v>
          </cell>
          <cell r="Z27">
            <v>-792.5</v>
          </cell>
          <cell r="AA27">
            <v>-866</v>
          </cell>
          <cell r="AC27">
            <v>-395</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cell r="AC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cell r="AC29">
            <v>0</v>
          </cell>
        </row>
        <row r="30">
          <cell r="A30" t="str">
            <v>Act24</v>
          </cell>
          <cell r="B30" t="str">
            <v>Usługi zewnętrzne</v>
          </cell>
          <cell r="C30">
            <v>0</v>
          </cell>
          <cell r="F30">
            <v>-2</v>
          </cell>
          <cell r="I30">
            <v>-11</v>
          </cell>
          <cell r="J30">
            <v>-67</v>
          </cell>
          <cell r="K30">
            <v>-7</v>
          </cell>
          <cell r="L30">
            <v>-35</v>
          </cell>
          <cell r="M30">
            <v>-15</v>
          </cell>
          <cell r="N30">
            <v>-10</v>
          </cell>
          <cell r="O30">
            <v>-37.299999999999997</v>
          </cell>
          <cell r="P30">
            <v>0</v>
          </cell>
          <cell r="Q30">
            <v>0</v>
          </cell>
          <cell r="R30">
            <v>-2</v>
          </cell>
          <cell r="S30">
            <v>-2</v>
          </cell>
          <cell r="T30">
            <v>-2</v>
          </cell>
          <cell r="U30">
            <v>-13</v>
          </cell>
          <cell r="V30">
            <v>-80</v>
          </cell>
          <cell r="W30">
            <v>-87</v>
          </cell>
          <cell r="X30">
            <v>-122</v>
          </cell>
          <cell r="Y30">
            <v>-137</v>
          </cell>
          <cell r="Z30">
            <v>-147</v>
          </cell>
          <cell r="AA30">
            <v>-184.3</v>
          </cell>
          <cell r="AC30">
            <v>-11</v>
          </cell>
        </row>
        <row r="31">
          <cell r="A31" t="str">
            <v>Act25</v>
          </cell>
          <cell r="B31" t="str">
            <v>Koszty obowiązkowe</v>
          </cell>
          <cell r="C31">
            <v>0</v>
          </cell>
          <cell r="F31">
            <v>-2</v>
          </cell>
          <cell r="G31">
            <v>-6</v>
          </cell>
          <cell r="I31">
            <v>-1</v>
          </cell>
          <cell r="O31">
            <v>-23</v>
          </cell>
          <cell r="P31">
            <v>0</v>
          </cell>
          <cell r="Q31">
            <v>0</v>
          </cell>
          <cell r="R31">
            <v>-2</v>
          </cell>
          <cell r="S31">
            <v>-8</v>
          </cell>
          <cell r="T31">
            <v>-8</v>
          </cell>
          <cell r="U31">
            <v>-9</v>
          </cell>
          <cell r="V31">
            <v>-9</v>
          </cell>
          <cell r="W31">
            <v>-9</v>
          </cell>
          <cell r="X31">
            <v>-9</v>
          </cell>
          <cell r="Y31">
            <v>-9</v>
          </cell>
          <cell r="Z31">
            <v>-9</v>
          </cell>
          <cell r="AA31">
            <v>-32</v>
          </cell>
          <cell r="AC31">
            <v>-7</v>
          </cell>
        </row>
        <row r="32">
          <cell r="A32" t="str">
            <v>Act26</v>
          </cell>
          <cell r="B32" t="str">
            <v>Koszty poza Grupą BZWBK</v>
          </cell>
          <cell r="C32">
            <v>0</v>
          </cell>
          <cell r="D32">
            <v>0</v>
          </cell>
          <cell r="E32">
            <v>0</v>
          </cell>
          <cell r="F32">
            <v>-4</v>
          </cell>
          <cell r="G32">
            <v>-6</v>
          </cell>
          <cell r="H32">
            <v>0</v>
          </cell>
          <cell r="I32">
            <v>-12</v>
          </cell>
          <cell r="J32">
            <v>-67</v>
          </cell>
          <cell r="K32">
            <v>-7</v>
          </cell>
          <cell r="L32">
            <v>-35</v>
          </cell>
          <cell r="M32">
            <v>-15</v>
          </cell>
          <cell r="N32">
            <v>-10</v>
          </cell>
          <cell r="O32">
            <v>-60.3</v>
          </cell>
          <cell r="P32">
            <v>0</v>
          </cell>
          <cell r="Q32">
            <v>0</v>
          </cell>
          <cell r="R32">
            <v>-4</v>
          </cell>
          <cell r="S32">
            <v>-10</v>
          </cell>
          <cell r="T32">
            <v>-10</v>
          </cell>
          <cell r="U32">
            <v>-22</v>
          </cell>
          <cell r="V32">
            <v>-89</v>
          </cell>
          <cell r="W32">
            <v>-96</v>
          </cell>
          <cell r="X32">
            <v>-131</v>
          </cell>
          <cell r="Y32">
            <v>-146</v>
          </cell>
          <cell r="Z32">
            <v>-156</v>
          </cell>
          <cell r="AA32">
            <v>-216.3</v>
          </cell>
          <cell r="AC32">
            <v>-18</v>
          </cell>
        </row>
        <row r="33">
          <cell r="A33" t="str">
            <v>Act27</v>
          </cell>
          <cell r="B33" t="str">
            <v>Dochody netto Grupy</v>
          </cell>
          <cell r="C33">
            <v>0</v>
          </cell>
          <cell r="D33">
            <v>0</v>
          </cell>
          <cell r="E33">
            <v>0</v>
          </cell>
          <cell r="F33">
            <v>-4</v>
          </cell>
          <cell r="G33">
            <v>-6</v>
          </cell>
          <cell r="H33">
            <v>0</v>
          </cell>
          <cell r="I33">
            <v>31</v>
          </cell>
          <cell r="J33">
            <v>205</v>
          </cell>
          <cell r="K33">
            <v>265</v>
          </cell>
          <cell r="L33">
            <v>229</v>
          </cell>
          <cell r="M33">
            <v>222</v>
          </cell>
          <cell r="N33">
            <v>219</v>
          </cell>
          <cell r="O33">
            <v>176.7</v>
          </cell>
          <cell r="P33">
            <v>0</v>
          </cell>
          <cell r="Q33">
            <v>0</v>
          </cell>
          <cell r="R33">
            <v>-4</v>
          </cell>
          <cell r="S33">
            <v>-10</v>
          </cell>
          <cell r="T33">
            <v>-10</v>
          </cell>
          <cell r="U33">
            <v>21</v>
          </cell>
          <cell r="V33">
            <v>226</v>
          </cell>
          <cell r="W33">
            <v>491</v>
          </cell>
          <cell r="X33">
            <v>720</v>
          </cell>
          <cell r="Y33">
            <v>942</v>
          </cell>
          <cell r="Z33">
            <v>1161</v>
          </cell>
          <cell r="AA33">
            <v>1337.7</v>
          </cell>
          <cell r="AC33">
            <v>25</v>
          </cell>
        </row>
        <row r="34">
          <cell r="A34" t="str">
            <v>Act28</v>
          </cell>
          <cell r="B34" t="str">
            <v>Dochody netto TFI</v>
          </cell>
          <cell r="C34">
            <v>0</v>
          </cell>
          <cell r="D34">
            <v>0</v>
          </cell>
          <cell r="E34">
            <v>0</v>
          </cell>
          <cell r="F34">
            <v>-4</v>
          </cell>
          <cell r="G34">
            <v>-6</v>
          </cell>
          <cell r="H34">
            <v>0</v>
          </cell>
          <cell r="I34">
            <v>-364</v>
          </cell>
          <cell r="J34">
            <v>120</v>
          </cell>
          <cell r="K34">
            <v>180</v>
          </cell>
          <cell r="L34">
            <v>147</v>
          </cell>
          <cell r="M34">
            <v>148</v>
          </cell>
          <cell r="N34">
            <v>147.5</v>
          </cell>
          <cell r="O34">
            <v>103.2</v>
          </cell>
          <cell r="P34">
            <v>0</v>
          </cell>
          <cell r="Q34">
            <v>0</v>
          </cell>
          <cell r="R34">
            <v>-4</v>
          </cell>
          <cell r="S34">
            <v>-10</v>
          </cell>
          <cell r="T34">
            <v>-10</v>
          </cell>
          <cell r="U34">
            <v>-374</v>
          </cell>
          <cell r="V34">
            <v>-254</v>
          </cell>
          <cell r="W34">
            <v>-74</v>
          </cell>
          <cell r="X34">
            <v>73</v>
          </cell>
          <cell r="Y34">
            <v>221</v>
          </cell>
          <cell r="Z34">
            <v>368.5</v>
          </cell>
          <cell r="AA34">
            <v>471.7</v>
          </cell>
          <cell r="AC34">
            <v>-370</v>
          </cell>
        </row>
        <row r="35">
          <cell r="A35" t="str">
            <v>Act29</v>
          </cell>
          <cell r="B35" t="str">
            <v>Marża - Przychód</v>
          </cell>
          <cell r="C35">
            <v>0</v>
          </cell>
          <cell r="D35">
            <v>0</v>
          </cell>
          <cell r="E35">
            <v>0</v>
          </cell>
          <cell r="F35">
            <v>0</v>
          </cell>
          <cell r="G35">
            <v>0</v>
          </cell>
          <cell r="H35">
            <v>0</v>
          </cell>
          <cell r="I35">
            <v>3.2707366950970123E-3</v>
          </cell>
          <cell r="J35">
            <v>2.0021914052506841E-2</v>
          </cell>
          <cell r="K35">
            <v>2.0021914052506841E-2</v>
          </cell>
          <cell r="L35">
            <v>2.0080802035014216E-2</v>
          </cell>
          <cell r="M35">
            <v>2.0043904242536281E-2</v>
          </cell>
          <cell r="N35">
            <v>2.0012893982808023E-2</v>
          </cell>
          <cell r="O35">
            <v>2.0043904242536281E-2</v>
          </cell>
          <cell r="P35">
            <v>0</v>
          </cell>
          <cell r="Q35">
            <v>0</v>
          </cell>
          <cell r="R35">
            <v>0</v>
          </cell>
          <cell r="S35">
            <v>0</v>
          </cell>
          <cell r="T35">
            <v>0</v>
          </cell>
          <cell r="U35">
            <v>3.2707366950970123E-3</v>
          </cell>
          <cell r="V35">
            <v>1.1783630106239715E-2</v>
          </cell>
          <cell r="W35">
            <v>1.4559573609873202E-2</v>
          </cell>
          <cell r="X35">
            <v>1.5917252730809517E-2</v>
          </cell>
          <cell r="Y35">
            <v>1.6664613274909874E-2</v>
          </cell>
          <cell r="Z35">
            <v>1.7163932717036211E-2</v>
          </cell>
          <cell r="AA35">
            <v>1.7548473630453639E-2</v>
          </cell>
          <cell r="AC35">
            <v>3.2707366950970123E-3</v>
          </cell>
        </row>
        <row r="36">
          <cell r="A36" t="str">
            <v>Act30</v>
          </cell>
          <cell r="B36" t="str">
            <v>Marża z tyt. Zarządzania</v>
          </cell>
          <cell r="C36">
            <v>0</v>
          </cell>
          <cell r="D36">
            <v>0</v>
          </cell>
          <cell r="E36">
            <v>0</v>
          </cell>
          <cell r="F36">
            <v>0</v>
          </cell>
          <cell r="G36">
            <v>0</v>
          </cell>
          <cell r="H36">
            <v>0</v>
          </cell>
          <cell r="I36">
            <v>0</v>
          </cell>
          <cell r="J36">
            <v>2.0021914052506841E-2</v>
          </cell>
          <cell r="K36">
            <v>2.0021914052506841E-2</v>
          </cell>
          <cell r="L36">
            <v>2.0080802035014216E-2</v>
          </cell>
          <cell r="M36">
            <v>2.0043904242536281E-2</v>
          </cell>
          <cell r="N36">
            <v>2.0012893982808023E-2</v>
          </cell>
          <cell r="O36">
            <v>2.0043904242536281E-2</v>
          </cell>
          <cell r="P36">
            <v>0</v>
          </cell>
          <cell r="Q36">
            <v>0</v>
          </cell>
          <cell r="R36">
            <v>0</v>
          </cell>
          <cell r="S36">
            <v>0</v>
          </cell>
          <cell r="T36">
            <v>0</v>
          </cell>
          <cell r="U36">
            <v>0</v>
          </cell>
          <cell r="V36">
            <v>1.0175071075864132E-2</v>
          </cell>
          <cell r="W36">
            <v>1.3493029035385046E-2</v>
          </cell>
          <cell r="X36">
            <v>1.5112973215621725E-2</v>
          </cell>
          <cell r="Y36">
            <v>1.6005993448787521E-2</v>
          </cell>
          <cell r="Z36">
            <v>1.6603530965454926E-2</v>
          </cell>
          <cell r="AA36">
            <v>1.7062898105286647E-2</v>
          </cell>
          <cell r="AC36">
            <v>0</v>
          </cell>
        </row>
        <row r="37">
          <cell r="A37" t="str">
            <v>Act31</v>
          </cell>
          <cell r="B37" t="str">
            <v>Marża z tyt. dystrybucji</v>
          </cell>
          <cell r="C37">
            <v>0</v>
          </cell>
          <cell r="D37">
            <v>0</v>
          </cell>
          <cell r="E37">
            <v>0</v>
          </cell>
          <cell r="F37">
            <v>0</v>
          </cell>
          <cell r="G37">
            <v>0</v>
          </cell>
          <cell r="H37">
            <v>0</v>
          </cell>
          <cell r="I37">
            <v>2.537442022400302E-4</v>
          </cell>
          <cell r="J37">
            <v>0</v>
          </cell>
          <cell r="K37">
            <v>0</v>
          </cell>
          <cell r="L37">
            <v>0</v>
          </cell>
          <cell r="M37">
            <v>0</v>
          </cell>
          <cell r="N37">
            <v>0</v>
          </cell>
          <cell r="O37">
            <v>0</v>
          </cell>
          <cell r="P37">
            <v>0</v>
          </cell>
          <cell r="Q37">
            <v>0</v>
          </cell>
          <cell r="R37">
            <v>0</v>
          </cell>
          <cell r="S37">
            <v>0</v>
          </cell>
          <cell r="T37">
            <v>0</v>
          </cell>
          <cell r="U37">
            <v>2.537442022400302E-4</v>
          </cell>
          <cell r="V37">
            <v>2.537442022400302E-4</v>
          </cell>
          <cell r="W37">
            <v>2.537442022400302E-4</v>
          </cell>
          <cell r="X37">
            <v>2.537442022400302E-4</v>
          </cell>
          <cell r="Y37">
            <v>2.537442022400302E-4</v>
          </cell>
          <cell r="Z37">
            <v>2.537442022400302E-4</v>
          </cell>
          <cell r="AA37">
            <v>2.537442022400302E-4</v>
          </cell>
          <cell r="AC37">
            <v>2.537442022400302E-4</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cell r="AC39" t="str">
            <v>Difference to 15-02-2008 from TFI</v>
          </cell>
          <cell r="AE39" t="str">
            <v>Difference to OLD version</v>
          </cell>
        </row>
        <row r="40">
          <cell r="A40" t="str">
            <v>Pln01</v>
          </cell>
          <cell r="B40" t="str">
            <v>Bilans otwarcia</v>
          </cell>
          <cell r="C40">
            <v>0</v>
          </cell>
          <cell r="D40">
            <v>0</v>
          </cell>
          <cell r="E40">
            <v>0</v>
          </cell>
          <cell r="F40">
            <v>0</v>
          </cell>
          <cell r="G40">
            <v>0</v>
          </cell>
          <cell r="H40">
            <v>300000</v>
          </cell>
          <cell r="I40">
            <v>300000</v>
          </cell>
          <cell r="J40">
            <v>300000</v>
          </cell>
          <cell r="K40">
            <v>300000</v>
          </cell>
          <cell r="L40">
            <v>300000</v>
          </cell>
          <cell r="M40">
            <v>300000</v>
          </cell>
          <cell r="N40">
            <v>300000</v>
          </cell>
          <cell r="O40">
            <v>300000</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Pln02</v>
          </cell>
          <cell r="B41" t="str">
            <v>Sprzedaż całkowita</v>
          </cell>
          <cell r="C41">
            <v>0</v>
          </cell>
          <cell r="D41">
            <v>0</v>
          </cell>
          <cell r="E41">
            <v>0</v>
          </cell>
          <cell r="F41">
            <v>0</v>
          </cell>
          <cell r="G41">
            <v>300000</v>
          </cell>
          <cell r="H41">
            <v>0</v>
          </cell>
          <cell r="I41">
            <v>0</v>
          </cell>
          <cell r="J41">
            <v>0</v>
          </cell>
          <cell r="K41">
            <v>0</v>
          </cell>
          <cell r="L41">
            <v>0</v>
          </cell>
          <cell r="M41">
            <v>0</v>
          </cell>
          <cell r="N41">
            <v>0</v>
          </cell>
          <cell r="O41">
            <v>0</v>
          </cell>
          <cell r="P41">
            <v>0</v>
          </cell>
          <cell r="Q41">
            <v>0</v>
          </cell>
          <cell r="R41">
            <v>0</v>
          </cell>
          <cell r="S41">
            <v>300000</v>
          </cell>
          <cell r="T41">
            <v>300000</v>
          </cell>
          <cell r="U41">
            <v>300000</v>
          </cell>
          <cell r="V41">
            <v>300000</v>
          </cell>
          <cell r="W41">
            <v>300000</v>
          </cell>
          <cell r="X41">
            <v>300000</v>
          </cell>
          <cell r="Y41">
            <v>300000</v>
          </cell>
          <cell r="Z41">
            <v>300000</v>
          </cell>
          <cell r="AA41">
            <v>300000</v>
          </cell>
          <cell r="AB41">
            <v>122103.33729954442</v>
          </cell>
        </row>
        <row r="42">
          <cell r="A42" t="str">
            <v>Pln03</v>
          </cell>
          <cell r="B42" t="str">
            <v>Konwersja(+/-)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row>
        <row r="43">
          <cell r="A43" t="str">
            <v>Pln04</v>
          </cell>
          <cell r="B43" t="str">
            <v>Umorzenia</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cell r="AB44">
            <v>0</v>
          </cell>
        </row>
        <row r="45">
          <cell r="A45" t="str">
            <v>Pln06</v>
          </cell>
          <cell r="B45" t="str">
            <v>Zmiana wartości</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Pln07</v>
          </cell>
          <cell r="B46" t="str">
            <v>Bilans zamknięcia</v>
          </cell>
          <cell r="C46">
            <v>0</v>
          </cell>
          <cell r="D46">
            <v>0</v>
          </cell>
          <cell r="E46">
            <v>0</v>
          </cell>
          <cell r="F46">
            <v>0</v>
          </cell>
          <cell r="G46">
            <v>300000</v>
          </cell>
          <cell r="H46">
            <v>300000</v>
          </cell>
          <cell r="I46">
            <v>300000</v>
          </cell>
          <cell r="J46">
            <v>300000</v>
          </cell>
          <cell r="K46">
            <v>300000</v>
          </cell>
          <cell r="L46">
            <v>300000</v>
          </cell>
          <cell r="M46">
            <v>300000</v>
          </cell>
          <cell r="N46">
            <v>300000</v>
          </cell>
          <cell r="O46">
            <v>300000</v>
          </cell>
          <cell r="P46">
            <v>0</v>
          </cell>
          <cell r="Q46">
            <v>0</v>
          </cell>
          <cell r="R46">
            <v>0</v>
          </cell>
          <cell r="S46">
            <v>300000</v>
          </cell>
          <cell r="T46">
            <v>300000</v>
          </cell>
          <cell r="U46">
            <v>300000</v>
          </cell>
          <cell r="V46">
            <v>300000</v>
          </cell>
          <cell r="W46">
            <v>300000</v>
          </cell>
          <cell r="X46">
            <v>300000</v>
          </cell>
          <cell r="Y46">
            <v>300000</v>
          </cell>
          <cell r="Z46">
            <v>300000</v>
          </cell>
          <cell r="AA46">
            <v>300000</v>
          </cell>
          <cell r="AB46">
            <v>122103.33729954442</v>
          </cell>
        </row>
        <row r="47">
          <cell r="A47" t="str">
            <v>Pln08</v>
          </cell>
          <cell r="B47" t="str">
            <v>Średnia wartość funduszu</v>
          </cell>
          <cell r="C47">
            <v>0</v>
          </cell>
          <cell r="D47">
            <v>0</v>
          </cell>
          <cell r="E47">
            <v>0</v>
          </cell>
          <cell r="F47">
            <v>0</v>
          </cell>
          <cell r="G47">
            <v>150000</v>
          </cell>
          <cell r="H47">
            <v>300000</v>
          </cell>
          <cell r="I47">
            <v>300000</v>
          </cell>
          <cell r="J47">
            <v>300000</v>
          </cell>
          <cell r="K47">
            <v>300000</v>
          </cell>
          <cell r="L47">
            <v>300000</v>
          </cell>
          <cell r="M47">
            <v>300000</v>
          </cell>
          <cell r="N47">
            <v>300000</v>
          </cell>
          <cell r="O47">
            <v>300000</v>
          </cell>
          <cell r="P47">
            <v>0</v>
          </cell>
          <cell r="Q47">
            <v>0</v>
          </cell>
          <cell r="R47">
            <v>0</v>
          </cell>
          <cell r="S47">
            <v>37190.082644628099</v>
          </cell>
          <cell r="T47">
            <v>90789.473684210519</v>
          </cell>
          <cell r="U47">
            <v>125274.72527472528</v>
          </cell>
          <cell r="V47">
            <v>150704.22535211267</v>
          </cell>
          <cell r="W47">
            <v>169672.13114754099</v>
          </cell>
          <cell r="X47">
            <v>183941.60583941606</v>
          </cell>
          <cell r="Y47">
            <v>195737.70491803277</v>
          </cell>
          <cell r="Z47">
            <v>205074.62686567163</v>
          </cell>
          <cell r="AA47">
            <v>213114.75409836066</v>
          </cell>
          <cell r="AB47">
            <v>165514.51880947364</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cell r="AB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cell r="AB49">
            <v>0</v>
          </cell>
        </row>
        <row r="50">
          <cell r="A50" t="str">
            <v>Pln11</v>
          </cell>
          <cell r="B50" t="str">
            <v>Zarządzanie funduszami klientów TFI</v>
          </cell>
          <cell r="C50">
            <v>0</v>
          </cell>
          <cell r="G50">
            <v>245.90163934426226</v>
          </cell>
          <cell r="H50">
            <v>508.19672131147536</v>
          </cell>
          <cell r="I50">
            <v>491.80327868852453</v>
          </cell>
          <cell r="J50">
            <v>508.19672131147536</v>
          </cell>
          <cell r="K50">
            <v>508.19672131147536</v>
          </cell>
          <cell r="L50">
            <v>491.80327868852453</v>
          </cell>
          <cell r="M50">
            <v>508.19672131147536</v>
          </cell>
          <cell r="N50">
            <v>491.80327868852453</v>
          </cell>
          <cell r="O50">
            <v>508.19672131147536</v>
          </cell>
          <cell r="P50">
            <v>0</v>
          </cell>
          <cell r="Q50">
            <v>0</v>
          </cell>
          <cell r="R50">
            <v>0</v>
          </cell>
          <cell r="S50">
            <v>245.90163934426226</v>
          </cell>
          <cell r="T50">
            <v>754.09836065573768</v>
          </cell>
          <cell r="U50">
            <v>1245.9016393442621</v>
          </cell>
          <cell r="V50">
            <v>1754.0983606557375</v>
          </cell>
          <cell r="W50">
            <v>2262.2950819672128</v>
          </cell>
          <cell r="X50">
            <v>2754.0983606557375</v>
          </cell>
          <cell r="Y50">
            <v>3262.2950819672128</v>
          </cell>
          <cell r="Z50">
            <v>3754.0983606557375</v>
          </cell>
          <cell r="AA50">
            <v>4262.2950819672133</v>
          </cell>
          <cell r="AB50">
            <v>3019.8663433575671</v>
          </cell>
        </row>
        <row r="51">
          <cell r="A51" t="str">
            <v>Pln12</v>
          </cell>
          <cell r="B51" t="str">
            <v>Opłata dystrybucyjna TFI</v>
          </cell>
          <cell r="C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-1067.3799762027336</v>
          </cell>
        </row>
        <row r="52">
          <cell r="A52" t="str">
            <v>Pln13</v>
          </cell>
          <cell r="B52" t="str">
            <v>Opłata umorzeniowa</v>
          </cell>
          <cell r="C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cell r="AB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cell r="AB54">
            <v>0</v>
          </cell>
        </row>
        <row r="55">
          <cell r="A55" t="str">
            <v>Pln15</v>
          </cell>
          <cell r="B55" t="str">
            <v>Przychody   razem</v>
          </cell>
          <cell r="C55">
            <v>0</v>
          </cell>
          <cell r="D55">
            <v>0</v>
          </cell>
          <cell r="E55">
            <v>0</v>
          </cell>
          <cell r="F55">
            <v>0</v>
          </cell>
          <cell r="G55">
            <v>245.90163934426226</v>
          </cell>
          <cell r="H55">
            <v>508.19672131147536</v>
          </cell>
          <cell r="I55">
            <v>491.80327868852453</v>
          </cell>
          <cell r="J55">
            <v>508.19672131147536</v>
          </cell>
          <cell r="K55">
            <v>508.19672131147536</v>
          </cell>
          <cell r="L55">
            <v>491.80327868852453</v>
          </cell>
          <cell r="M55">
            <v>508.19672131147536</v>
          </cell>
          <cell r="N55">
            <v>491.80327868852453</v>
          </cell>
          <cell r="O55">
            <v>508.19672131147536</v>
          </cell>
          <cell r="P55">
            <v>0</v>
          </cell>
          <cell r="Q55">
            <v>0</v>
          </cell>
          <cell r="R55">
            <v>0</v>
          </cell>
          <cell r="S55">
            <v>245.90163934426226</v>
          </cell>
          <cell r="T55">
            <v>754.09836065573768</v>
          </cell>
          <cell r="U55">
            <v>1245.9016393442621</v>
          </cell>
          <cell r="V55">
            <v>1754.0983606557375</v>
          </cell>
          <cell r="W55">
            <v>2262.2950819672128</v>
          </cell>
          <cell r="X55">
            <v>2754.0983606557375</v>
          </cell>
          <cell r="Y55">
            <v>3262.2950819672128</v>
          </cell>
          <cell r="Z55">
            <v>3754.0983606557375</v>
          </cell>
          <cell r="AA55">
            <v>4262.2950819672133</v>
          </cell>
          <cell r="AB55">
            <v>1952.4863671548337</v>
          </cell>
        </row>
        <row r="56">
          <cell r="A56" t="str">
            <v>Pln16</v>
          </cell>
          <cell r="B56" t="str">
            <v>Zarządzanie aktywami funduszy</v>
          </cell>
          <cell r="C56">
            <v>0</v>
          </cell>
          <cell r="G56">
            <v>-61.475409836065566</v>
          </cell>
          <cell r="H56">
            <v>-127.04918032786884</v>
          </cell>
          <cell r="I56">
            <v>-122.95081967213113</v>
          </cell>
          <cell r="J56">
            <v>-127.04918032786884</v>
          </cell>
          <cell r="K56">
            <v>-127.04918032786884</v>
          </cell>
          <cell r="L56">
            <v>-122.95081967213113</v>
          </cell>
          <cell r="M56">
            <v>-127.04918032786884</v>
          </cell>
          <cell r="N56">
            <v>-122.95081967213113</v>
          </cell>
          <cell r="O56">
            <v>-127.04918032786884</v>
          </cell>
          <cell r="P56">
            <v>0</v>
          </cell>
          <cell r="Q56">
            <v>0</v>
          </cell>
          <cell r="R56">
            <v>0</v>
          </cell>
          <cell r="S56">
            <v>-61.475409836065566</v>
          </cell>
          <cell r="T56">
            <v>-188.52459016393442</v>
          </cell>
          <cell r="U56">
            <v>-311.47540983606552</v>
          </cell>
          <cell r="V56">
            <v>-438.52459016393436</v>
          </cell>
          <cell r="W56">
            <v>-565.5737704918032</v>
          </cell>
          <cell r="X56">
            <v>-688.52459016393436</v>
          </cell>
          <cell r="Y56">
            <v>-815.5737704918032</v>
          </cell>
          <cell r="Z56">
            <v>-938.52459016393436</v>
          </cell>
          <cell r="AA56">
            <v>-1065.5737704918033</v>
          </cell>
          <cell r="AB56">
            <v>-779.97235875848116</v>
          </cell>
        </row>
        <row r="57">
          <cell r="A57" t="str">
            <v>Pln17</v>
          </cell>
          <cell r="B57" t="str">
            <v>Usługi rachunkowości ASSET</v>
          </cell>
          <cell r="C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row>
        <row r="58">
          <cell r="A58" t="str">
            <v>Pln18</v>
          </cell>
          <cell r="B58" t="str">
            <v>Opłata dystrybucyjna dla BZWBK</v>
          </cell>
          <cell r="C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row>
        <row r="59">
          <cell r="A59" t="str">
            <v>Pln19</v>
          </cell>
          <cell r="B59" t="str">
            <v>BZWBK - inne koszty</v>
          </cell>
          <cell r="C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row>
        <row r="60">
          <cell r="A60" t="str">
            <v>Pln20</v>
          </cell>
          <cell r="B60" t="str">
            <v>Opłata dystrybucyjna dla DM</v>
          </cell>
          <cell r="C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row>
        <row r="61">
          <cell r="A61" t="str">
            <v>Pln21</v>
          </cell>
          <cell r="B61" t="str">
            <v>Inne koszty w Grupie</v>
          </cell>
          <cell r="C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row>
        <row r="62">
          <cell r="A62" t="str">
            <v>Pln22</v>
          </cell>
          <cell r="B62" t="str">
            <v>Koszty w grupie BZWBK</v>
          </cell>
          <cell r="C62">
            <v>0</v>
          </cell>
          <cell r="D62">
            <v>0</v>
          </cell>
          <cell r="E62">
            <v>0</v>
          </cell>
          <cell r="F62">
            <v>0</v>
          </cell>
          <cell r="G62">
            <v>-61.475409836065566</v>
          </cell>
          <cell r="H62">
            <v>-127.04918032786884</v>
          </cell>
          <cell r="I62">
            <v>-122.95081967213113</v>
          </cell>
          <cell r="J62">
            <v>-127.04918032786884</v>
          </cell>
          <cell r="K62">
            <v>-127.04918032786884</v>
          </cell>
          <cell r="L62">
            <v>-122.95081967213113</v>
          </cell>
          <cell r="M62">
            <v>-127.04918032786884</v>
          </cell>
          <cell r="N62">
            <v>-122.95081967213113</v>
          </cell>
          <cell r="O62">
            <v>-127.04918032786884</v>
          </cell>
          <cell r="P62">
            <v>0</v>
          </cell>
          <cell r="Q62">
            <v>0</v>
          </cell>
          <cell r="R62">
            <v>0</v>
          </cell>
          <cell r="S62">
            <v>-61.475409836065566</v>
          </cell>
          <cell r="T62">
            <v>-188.52459016393442</v>
          </cell>
          <cell r="U62">
            <v>-311.47540983606552</v>
          </cell>
          <cell r="V62">
            <v>-438.52459016393436</v>
          </cell>
          <cell r="W62">
            <v>-565.5737704918032</v>
          </cell>
          <cell r="X62">
            <v>-688.52459016393436</v>
          </cell>
          <cell r="Y62">
            <v>-815.5737704918032</v>
          </cell>
          <cell r="Z62">
            <v>-938.52459016393436</v>
          </cell>
          <cell r="AA62">
            <v>-1065.5737704918033</v>
          </cell>
          <cell r="AB62">
            <v>-779.97235875848116</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row>
        <row r="64">
          <cell r="A64" t="str">
            <v>Pln231</v>
          </cell>
          <cell r="B64" t="str">
            <v>Agent transferowy</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358.54214975573666</v>
          </cell>
        </row>
        <row r="65">
          <cell r="A65" t="str">
            <v>Pln24</v>
          </cell>
          <cell r="B65" t="str">
            <v>Usługi zewnętrzne</v>
          </cell>
          <cell r="C65">
            <v>0</v>
          </cell>
          <cell r="D65">
            <v>0</v>
          </cell>
          <cell r="E65">
            <v>0</v>
          </cell>
          <cell r="F65">
            <v>0</v>
          </cell>
          <cell r="G65">
            <v>-15.647540983606557</v>
          </cell>
          <cell r="H65">
            <v>-22.204918032786885</v>
          </cell>
          <cell r="I65">
            <v>-21.795081967213115</v>
          </cell>
          <cell r="J65">
            <v>-22.204918032786885</v>
          </cell>
          <cell r="K65">
            <v>-22.204918032786885</v>
          </cell>
          <cell r="L65">
            <v>-21.795081967213115</v>
          </cell>
          <cell r="M65">
            <v>-22.204918032786885</v>
          </cell>
          <cell r="N65">
            <v>-21.795081967213115</v>
          </cell>
          <cell r="O65">
            <v>-22.204918032786885</v>
          </cell>
          <cell r="P65">
            <v>0</v>
          </cell>
          <cell r="Q65">
            <v>0</v>
          </cell>
          <cell r="R65">
            <v>0</v>
          </cell>
          <cell r="S65">
            <v>-15.647540983606557</v>
          </cell>
          <cell r="T65">
            <v>-37.852459016393439</v>
          </cell>
          <cell r="U65">
            <v>-59.647540983606554</v>
          </cell>
          <cell r="V65">
            <v>-81.852459016393439</v>
          </cell>
          <cell r="W65">
            <v>-104.05737704918033</v>
          </cell>
          <cell r="X65">
            <v>-125.85245901639345</v>
          </cell>
          <cell r="Y65">
            <v>-148.05737704918033</v>
          </cell>
          <cell r="Z65">
            <v>-169.85245901639345</v>
          </cell>
          <cell r="AA65">
            <v>-192.05737704918033</v>
          </cell>
          <cell r="AB65">
            <v>-63.257259404736828</v>
          </cell>
        </row>
        <row r="66">
          <cell r="A66" t="str">
            <v>Pln25</v>
          </cell>
          <cell r="B66" t="str">
            <v>Koszty obowiązkowe</v>
          </cell>
          <cell r="C66">
            <v>0</v>
          </cell>
          <cell r="D66">
            <v>0</v>
          </cell>
          <cell r="E66">
            <v>0</v>
          </cell>
          <cell r="F66">
            <v>0</v>
          </cell>
          <cell r="G66">
            <v>-2</v>
          </cell>
          <cell r="H66">
            <v>-2</v>
          </cell>
          <cell r="I66">
            <v>-2</v>
          </cell>
          <cell r="J66">
            <v>-2</v>
          </cell>
          <cell r="K66">
            <v>-2</v>
          </cell>
          <cell r="L66">
            <v>-2</v>
          </cell>
          <cell r="M66">
            <v>-2</v>
          </cell>
          <cell r="N66">
            <v>-2</v>
          </cell>
          <cell r="O66">
            <v>-2</v>
          </cell>
          <cell r="P66">
            <v>0</v>
          </cell>
          <cell r="Q66">
            <v>0</v>
          </cell>
          <cell r="R66">
            <v>0</v>
          </cell>
          <cell r="S66">
            <v>-2</v>
          </cell>
          <cell r="T66">
            <v>-4</v>
          </cell>
          <cell r="U66">
            <v>-6</v>
          </cell>
          <cell r="V66">
            <v>-8</v>
          </cell>
          <cell r="W66">
            <v>-10</v>
          </cell>
          <cell r="X66">
            <v>-12</v>
          </cell>
          <cell r="Y66">
            <v>-14</v>
          </cell>
          <cell r="Z66">
            <v>-16</v>
          </cell>
          <cell r="AA66">
            <v>-18</v>
          </cell>
          <cell r="AB66">
            <v>74</v>
          </cell>
        </row>
        <row r="67">
          <cell r="A67" t="str">
            <v>Pln26</v>
          </cell>
          <cell r="B67" t="str">
            <v>Koszty poza Grupą BZWBK</v>
          </cell>
          <cell r="C67">
            <v>0</v>
          </cell>
          <cell r="D67">
            <v>0</v>
          </cell>
          <cell r="E67">
            <v>0</v>
          </cell>
          <cell r="F67">
            <v>0</v>
          </cell>
          <cell r="G67">
            <v>-17.647540983606557</v>
          </cell>
          <cell r="H67">
            <v>-24.204918032786885</v>
          </cell>
          <cell r="I67">
            <v>-23.795081967213115</v>
          </cell>
          <cell r="J67">
            <v>-24.204918032786885</v>
          </cell>
          <cell r="K67">
            <v>-24.204918032786885</v>
          </cell>
          <cell r="L67">
            <v>-23.795081967213115</v>
          </cell>
          <cell r="M67">
            <v>-24.204918032786885</v>
          </cell>
          <cell r="N67">
            <v>-23.795081967213115</v>
          </cell>
          <cell r="O67">
            <v>-24.204918032786885</v>
          </cell>
          <cell r="P67">
            <v>0</v>
          </cell>
          <cell r="Q67">
            <v>0</v>
          </cell>
          <cell r="R67">
            <v>0</v>
          </cell>
          <cell r="S67">
            <v>-17.647540983606557</v>
          </cell>
          <cell r="T67">
            <v>-41.852459016393439</v>
          </cell>
          <cell r="U67">
            <v>-65.647540983606547</v>
          </cell>
          <cell r="V67">
            <v>-89.852459016393439</v>
          </cell>
          <cell r="W67">
            <v>-114.05737704918033</v>
          </cell>
          <cell r="X67">
            <v>-137.85245901639345</v>
          </cell>
          <cell r="Y67">
            <v>-162.05737704918033</v>
          </cell>
          <cell r="Z67">
            <v>-185.85245901639345</v>
          </cell>
          <cell r="AA67">
            <v>-210.05737704918033</v>
          </cell>
          <cell r="AB67">
            <v>369.28489035099983</v>
          </cell>
        </row>
        <row r="68">
          <cell r="A68" t="str">
            <v>Pln27</v>
          </cell>
          <cell r="B68" t="str">
            <v>Dochody netto Grupy</v>
          </cell>
          <cell r="C68">
            <v>0</v>
          </cell>
          <cell r="D68">
            <v>0</v>
          </cell>
          <cell r="E68">
            <v>0</v>
          </cell>
          <cell r="F68">
            <v>0</v>
          </cell>
          <cell r="G68">
            <v>228.25409836065572</v>
          </cell>
          <cell r="H68">
            <v>483.99180327868845</v>
          </cell>
          <cell r="I68">
            <v>468.00819672131144</v>
          </cell>
          <cell r="J68">
            <v>483.99180327868845</v>
          </cell>
          <cell r="K68">
            <v>483.99180327868845</v>
          </cell>
          <cell r="L68">
            <v>468.00819672131144</v>
          </cell>
          <cell r="M68">
            <v>483.99180327868845</v>
          </cell>
          <cell r="N68">
            <v>468.00819672131144</v>
          </cell>
          <cell r="O68">
            <v>483.99180327868845</v>
          </cell>
          <cell r="P68">
            <v>0</v>
          </cell>
          <cell r="Q68">
            <v>0</v>
          </cell>
          <cell r="R68">
            <v>0</v>
          </cell>
          <cell r="S68">
            <v>228.25409836065572</v>
          </cell>
          <cell r="T68">
            <v>712.2459016393442</v>
          </cell>
          <cell r="U68">
            <v>1180.2540983606555</v>
          </cell>
          <cell r="V68">
            <v>1664.2459016393441</v>
          </cell>
          <cell r="W68">
            <v>2148.2377049180323</v>
          </cell>
          <cell r="X68">
            <v>2616.2459016393441</v>
          </cell>
          <cell r="Y68">
            <v>3100.2377049180323</v>
          </cell>
          <cell r="Z68">
            <v>3568.2459016393441</v>
          </cell>
          <cell r="AA68">
            <v>4052.2377049180332</v>
          </cell>
          <cell r="AB68">
            <v>2321.771257505834</v>
          </cell>
        </row>
        <row r="69">
          <cell r="A69" t="str">
            <v>Pln28</v>
          </cell>
          <cell r="B69" t="str">
            <v>Dochody netto TFI</v>
          </cell>
          <cell r="C69">
            <v>0</v>
          </cell>
          <cell r="D69">
            <v>0</v>
          </cell>
          <cell r="E69">
            <v>0</v>
          </cell>
          <cell r="F69">
            <v>0</v>
          </cell>
          <cell r="G69">
            <v>166.77868852459014</v>
          </cell>
          <cell r="H69">
            <v>356.94262295081961</v>
          </cell>
          <cell r="I69">
            <v>345.05737704918027</v>
          </cell>
          <cell r="J69">
            <v>356.94262295081961</v>
          </cell>
          <cell r="K69">
            <v>356.94262295081961</v>
          </cell>
          <cell r="L69">
            <v>345.05737704918027</v>
          </cell>
          <cell r="M69">
            <v>356.94262295081961</v>
          </cell>
          <cell r="N69">
            <v>345.05737704918027</v>
          </cell>
          <cell r="O69">
            <v>356.94262295081961</v>
          </cell>
          <cell r="P69">
            <v>0</v>
          </cell>
          <cell r="Q69">
            <v>0</v>
          </cell>
          <cell r="R69">
            <v>0</v>
          </cell>
          <cell r="S69">
            <v>166.77868852459014</v>
          </cell>
          <cell r="T69">
            <v>523.72131147540983</v>
          </cell>
          <cell r="U69">
            <v>868.77868852459005</v>
          </cell>
          <cell r="V69">
            <v>1225.7213114754097</v>
          </cell>
          <cell r="W69">
            <v>1582.6639344262292</v>
          </cell>
          <cell r="X69">
            <v>1927.7213114754095</v>
          </cell>
          <cell r="Y69">
            <v>2284.6639344262294</v>
          </cell>
          <cell r="Z69">
            <v>2629.7213114754095</v>
          </cell>
          <cell r="AA69">
            <v>2986.6639344262294</v>
          </cell>
          <cell r="AB69">
            <v>1541.798898747352</v>
          </cell>
        </row>
        <row r="70">
          <cell r="A70" t="str">
            <v>Pln29</v>
          </cell>
          <cell r="B70" t="str">
            <v>Marża - Przychód</v>
          </cell>
          <cell r="C70">
            <v>0</v>
          </cell>
          <cell r="D70">
            <v>0</v>
          </cell>
          <cell r="E70">
            <v>0</v>
          </cell>
          <cell r="F70">
            <v>0</v>
          </cell>
          <cell r="G70">
            <v>1.9999999999999997E-2</v>
          </cell>
          <cell r="H70">
            <v>1.9999999999999997E-2</v>
          </cell>
          <cell r="I70">
            <v>1.9999999999999997E-2</v>
          </cell>
          <cell r="J70">
            <v>1.9999999999999997E-2</v>
          </cell>
          <cell r="K70">
            <v>1.9999999999999997E-2</v>
          </cell>
          <cell r="L70">
            <v>1.9999999999999997E-2</v>
          </cell>
          <cell r="M70">
            <v>1.9999999999999997E-2</v>
          </cell>
          <cell r="N70">
            <v>1.9999999999999997E-2</v>
          </cell>
          <cell r="O70">
            <v>1.9999999999999997E-2</v>
          </cell>
          <cell r="P70">
            <v>0</v>
          </cell>
          <cell r="Q70">
            <v>0</v>
          </cell>
          <cell r="R70">
            <v>0</v>
          </cell>
          <cell r="S70">
            <v>1.9999999999999997E-2</v>
          </cell>
          <cell r="T70">
            <v>0.02</v>
          </cell>
          <cell r="U70">
            <v>1.9999999999999997E-2</v>
          </cell>
          <cell r="V70">
            <v>0.02</v>
          </cell>
          <cell r="W70">
            <v>1.9999999999999997E-2</v>
          </cell>
          <cell r="X70">
            <v>1.9999999999999997E-2</v>
          </cell>
          <cell r="Y70">
            <v>0.02</v>
          </cell>
          <cell r="Z70">
            <v>0.02</v>
          </cell>
          <cell r="AA70">
            <v>0.02</v>
          </cell>
          <cell r="AB70">
            <v>-2.8392570920283949E-2</v>
          </cell>
        </row>
        <row r="71">
          <cell r="A71" t="str">
            <v>Pln30</v>
          </cell>
          <cell r="B71" t="str">
            <v>Marża z tyt. Zarządzania</v>
          </cell>
          <cell r="C71">
            <v>0</v>
          </cell>
          <cell r="D71">
            <v>0</v>
          </cell>
          <cell r="E71">
            <v>0</v>
          </cell>
          <cell r="F71">
            <v>0</v>
          </cell>
          <cell r="G71">
            <v>1.9999999999999997E-2</v>
          </cell>
          <cell r="H71">
            <v>1.9999999999999997E-2</v>
          </cell>
          <cell r="I71">
            <v>1.9999999999999997E-2</v>
          </cell>
          <cell r="J71">
            <v>1.9999999999999997E-2</v>
          </cell>
          <cell r="K71">
            <v>1.9999999999999997E-2</v>
          </cell>
          <cell r="L71">
            <v>1.9999999999999997E-2</v>
          </cell>
          <cell r="M71">
            <v>1.9999999999999997E-2</v>
          </cell>
          <cell r="N71">
            <v>1.9999999999999997E-2</v>
          </cell>
          <cell r="O71">
            <v>1.9999999999999997E-2</v>
          </cell>
          <cell r="P71">
            <v>0</v>
          </cell>
          <cell r="Q71">
            <v>0</v>
          </cell>
          <cell r="R71">
            <v>0</v>
          </cell>
          <cell r="S71">
            <v>1.9999999999999997E-2</v>
          </cell>
          <cell r="T71">
            <v>0.02</v>
          </cell>
          <cell r="U71">
            <v>1.9999999999999997E-2</v>
          </cell>
          <cell r="V71">
            <v>0.02</v>
          </cell>
          <cell r="W71">
            <v>1.9999999999999997E-2</v>
          </cell>
          <cell r="X71">
            <v>1.9999999999999997E-2</v>
          </cell>
          <cell r="Y71">
            <v>0.02</v>
          </cell>
          <cell r="Z71">
            <v>0.02</v>
          </cell>
          <cell r="AA71">
            <v>0.02</v>
          </cell>
          <cell r="AB71">
            <v>-6.0300000000000006E-3</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-6.000000000000001E-3</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C111">
            <v>-16387</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0" refreshError="1">
        <row r="2">
          <cell r="A2" t="str">
            <v>ID</v>
          </cell>
          <cell r="B2" t="str">
            <v>ARKA VIP SFIO</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F30">
            <v>-9</v>
          </cell>
          <cell r="G30">
            <v>-7</v>
          </cell>
          <cell r="O30">
            <v>-4</v>
          </cell>
          <cell r="P30">
            <v>0</v>
          </cell>
          <cell r="Q30">
            <v>0</v>
          </cell>
          <cell r="R30">
            <v>-9</v>
          </cell>
          <cell r="S30">
            <v>-16</v>
          </cell>
          <cell r="T30">
            <v>-16</v>
          </cell>
          <cell r="U30">
            <v>-16</v>
          </cell>
          <cell r="V30">
            <v>-16</v>
          </cell>
          <cell r="W30">
            <v>-16</v>
          </cell>
          <cell r="X30">
            <v>-16</v>
          </cell>
          <cell r="Y30">
            <v>-16</v>
          </cell>
          <cell r="Z30">
            <v>-16</v>
          </cell>
          <cell r="AA30">
            <v>-20</v>
          </cell>
        </row>
        <row r="31">
          <cell r="A31" t="str">
            <v>Act25</v>
          </cell>
          <cell r="B31" t="str">
            <v>Koszty obowiązkowe</v>
          </cell>
          <cell r="C31">
            <v>0</v>
          </cell>
          <cell r="H31">
            <v>-15</v>
          </cell>
          <cell r="I31">
            <v>0</v>
          </cell>
          <cell r="P31">
            <v>0</v>
          </cell>
          <cell r="Q31">
            <v>0</v>
          </cell>
          <cell r="R31">
            <v>0</v>
          </cell>
          <cell r="S31">
            <v>0</v>
          </cell>
          <cell r="T31">
            <v>-15</v>
          </cell>
          <cell r="U31">
            <v>-15</v>
          </cell>
          <cell r="V31">
            <v>-15</v>
          </cell>
          <cell r="W31">
            <v>-15</v>
          </cell>
          <cell r="X31">
            <v>-15</v>
          </cell>
          <cell r="Y31">
            <v>-15</v>
          </cell>
          <cell r="Z31">
            <v>-15</v>
          </cell>
          <cell r="AA31">
            <v>-15</v>
          </cell>
        </row>
        <row r="32">
          <cell r="A32" t="str">
            <v>Act26</v>
          </cell>
          <cell r="B32" t="str">
            <v>Koszty poza Grupą BZWBK</v>
          </cell>
          <cell r="C32">
            <v>0</v>
          </cell>
          <cell r="D32">
            <v>0</v>
          </cell>
          <cell r="E32">
            <v>0</v>
          </cell>
          <cell r="F32">
            <v>-9</v>
          </cell>
          <cell r="G32">
            <v>-7</v>
          </cell>
          <cell r="H32">
            <v>-15</v>
          </cell>
          <cell r="I32">
            <v>0</v>
          </cell>
          <cell r="J32">
            <v>0</v>
          </cell>
          <cell r="K32">
            <v>0</v>
          </cell>
          <cell r="L32">
            <v>0</v>
          </cell>
          <cell r="M32">
            <v>0</v>
          </cell>
          <cell r="N32">
            <v>0</v>
          </cell>
          <cell r="O32">
            <v>-4</v>
          </cell>
          <cell r="P32">
            <v>0</v>
          </cell>
          <cell r="Q32">
            <v>0</v>
          </cell>
          <cell r="R32">
            <v>-9</v>
          </cell>
          <cell r="S32">
            <v>-16</v>
          </cell>
          <cell r="T32">
            <v>-31</v>
          </cell>
          <cell r="U32">
            <v>-31</v>
          </cell>
          <cell r="V32">
            <v>-31</v>
          </cell>
          <cell r="W32">
            <v>-31</v>
          </cell>
          <cell r="X32">
            <v>-31</v>
          </cell>
          <cell r="Y32">
            <v>-31</v>
          </cell>
          <cell r="Z32">
            <v>-31</v>
          </cell>
          <cell r="AA32">
            <v>-35</v>
          </cell>
        </row>
        <row r="33">
          <cell r="A33" t="str">
            <v>Act27</v>
          </cell>
          <cell r="B33" t="str">
            <v>Dochody netto Grupy</v>
          </cell>
          <cell r="C33">
            <v>0</v>
          </cell>
          <cell r="D33">
            <v>0</v>
          </cell>
          <cell r="E33">
            <v>0</v>
          </cell>
          <cell r="F33">
            <v>-9</v>
          </cell>
          <cell r="G33">
            <v>-7</v>
          </cell>
          <cell r="H33">
            <v>-15</v>
          </cell>
          <cell r="I33">
            <v>0</v>
          </cell>
          <cell r="J33">
            <v>0</v>
          </cell>
          <cell r="K33">
            <v>0</v>
          </cell>
          <cell r="L33">
            <v>0</v>
          </cell>
          <cell r="M33">
            <v>0</v>
          </cell>
          <cell r="N33">
            <v>0</v>
          </cell>
          <cell r="O33">
            <v>-4</v>
          </cell>
          <cell r="P33">
            <v>0</v>
          </cell>
          <cell r="Q33">
            <v>0</v>
          </cell>
          <cell r="R33">
            <v>-9</v>
          </cell>
          <cell r="S33">
            <v>-16</v>
          </cell>
          <cell r="T33">
            <v>-31</v>
          </cell>
          <cell r="U33">
            <v>-31</v>
          </cell>
          <cell r="V33">
            <v>-31</v>
          </cell>
          <cell r="W33">
            <v>-31</v>
          </cell>
          <cell r="X33">
            <v>-31</v>
          </cell>
          <cell r="Y33">
            <v>-31</v>
          </cell>
          <cell r="Z33">
            <v>-31</v>
          </cell>
          <cell r="AA33">
            <v>-35</v>
          </cell>
        </row>
        <row r="34">
          <cell r="A34" t="str">
            <v>Act28</v>
          </cell>
          <cell r="B34" t="str">
            <v>Dochody netto TFI</v>
          </cell>
          <cell r="C34">
            <v>0</v>
          </cell>
          <cell r="D34">
            <v>0</v>
          </cell>
          <cell r="E34">
            <v>0</v>
          </cell>
          <cell r="F34">
            <v>-9</v>
          </cell>
          <cell r="G34">
            <v>-7</v>
          </cell>
          <cell r="H34">
            <v>-15</v>
          </cell>
          <cell r="I34">
            <v>0</v>
          </cell>
          <cell r="J34">
            <v>0</v>
          </cell>
          <cell r="K34">
            <v>0</v>
          </cell>
          <cell r="L34">
            <v>0</v>
          </cell>
          <cell r="M34">
            <v>0</v>
          </cell>
          <cell r="N34">
            <v>0</v>
          </cell>
          <cell r="O34">
            <v>-4</v>
          </cell>
          <cell r="P34">
            <v>0</v>
          </cell>
          <cell r="Q34">
            <v>0</v>
          </cell>
          <cell r="R34">
            <v>-9</v>
          </cell>
          <cell r="S34">
            <v>-16</v>
          </cell>
          <cell r="T34">
            <v>-31</v>
          </cell>
          <cell r="U34">
            <v>-31</v>
          </cell>
          <cell r="V34">
            <v>-31</v>
          </cell>
          <cell r="W34">
            <v>-31</v>
          </cell>
          <cell r="X34">
            <v>-31</v>
          </cell>
          <cell r="Y34">
            <v>-31</v>
          </cell>
          <cell r="Z34">
            <v>-31</v>
          </cell>
          <cell r="AA34">
            <v>-35</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30794.965873486155</v>
          </cell>
          <cell r="L40">
            <v>70022.24226538073</v>
          </cell>
          <cell r="M40">
            <v>94272.710317218472</v>
          </cell>
          <cell r="N40">
            <v>127111.49074994693</v>
          </cell>
          <cell r="O40">
            <v>158090.07803786424</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Pln02</v>
          </cell>
          <cell r="B41" t="str">
            <v>Sprzedaż całkowita</v>
          </cell>
          <cell r="C41">
            <v>0</v>
          </cell>
          <cell r="J41">
            <v>30794.965873486155</v>
          </cell>
          <cell r="K41">
            <v>39227.276391894578</v>
          </cell>
          <cell r="L41">
            <v>24250.468051837735</v>
          </cell>
          <cell r="M41">
            <v>32838.780432728454</v>
          </cell>
          <cell r="N41">
            <v>30978.587287917315</v>
          </cell>
          <cell r="O41">
            <v>19806.584662591355</v>
          </cell>
          <cell r="P41">
            <v>0</v>
          </cell>
          <cell r="Q41">
            <v>0</v>
          </cell>
          <cell r="R41">
            <v>0</v>
          </cell>
          <cell r="S41">
            <v>0</v>
          </cell>
          <cell r="T41">
            <v>0</v>
          </cell>
          <cell r="U41">
            <v>0</v>
          </cell>
          <cell r="V41">
            <v>30794.965873486155</v>
          </cell>
          <cell r="W41">
            <v>70022.24226538073</v>
          </cell>
          <cell r="X41">
            <v>94272.710317218472</v>
          </cell>
          <cell r="Y41">
            <v>127111.49074994693</v>
          </cell>
          <cell r="Z41">
            <v>158090.07803786424</v>
          </cell>
          <cell r="AA41">
            <v>177896.66270045558</v>
          </cell>
          <cell r="AB41">
            <v>77896.662700455578</v>
          </cell>
        </row>
        <row r="42">
          <cell r="A42" t="str">
            <v>Pln03</v>
          </cell>
          <cell r="B42" t="str">
            <v>Konwersja(+/-)</v>
          </cell>
          <cell r="C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row>
        <row r="43">
          <cell r="A43" t="str">
            <v>Pln04</v>
          </cell>
          <cell r="B43" t="str">
            <v>Umorzenia</v>
          </cell>
          <cell r="C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cell r="AB44">
            <v>0</v>
          </cell>
        </row>
        <row r="45">
          <cell r="A45" t="str">
            <v>Pln06</v>
          </cell>
          <cell r="B45" t="str">
            <v>Zmiana wartości</v>
          </cell>
          <cell r="C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Pln07</v>
          </cell>
          <cell r="B46" t="str">
            <v>Bilans zamknięcia</v>
          </cell>
          <cell r="C46">
            <v>0</v>
          </cell>
          <cell r="D46">
            <v>0</v>
          </cell>
          <cell r="E46">
            <v>0</v>
          </cell>
          <cell r="F46">
            <v>0</v>
          </cell>
          <cell r="G46">
            <v>0</v>
          </cell>
          <cell r="H46">
            <v>0</v>
          </cell>
          <cell r="I46">
            <v>0</v>
          </cell>
          <cell r="J46">
            <v>30794.965873486155</v>
          </cell>
          <cell r="K46">
            <v>70022.24226538073</v>
          </cell>
          <cell r="L46">
            <v>94272.710317218472</v>
          </cell>
          <cell r="M46">
            <v>127111.49074994693</v>
          </cell>
          <cell r="N46">
            <v>158090.07803786424</v>
          </cell>
          <cell r="O46">
            <v>177896.66270045558</v>
          </cell>
          <cell r="P46">
            <v>0</v>
          </cell>
          <cell r="Q46">
            <v>0</v>
          </cell>
          <cell r="R46">
            <v>0</v>
          </cell>
          <cell r="S46">
            <v>0</v>
          </cell>
          <cell r="T46">
            <v>0</v>
          </cell>
          <cell r="U46">
            <v>0</v>
          </cell>
          <cell r="V46">
            <v>30794.965873486155</v>
          </cell>
          <cell r="W46">
            <v>70022.24226538073</v>
          </cell>
          <cell r="X46">
            <v>94272.710317218472</v>
          </cell>
          <cell r="Y46">
            <v>127111.49074994693</v>
          </cell>
          <cell r="Z46">
            <v>158090.07803786424</v>
          </cell>
          <cell r="AA46">
            <v>177896.66270045558</v>
          </cell>
          <cell r="AB46">
            <v>77896.662700455578</v>
          </cell>
        </row>
        <row r="47">
          <cell r="A47" t="str">
            <v>Pln08</v>
          </cell>
          <cell r="B47" t="str">
            <v>Średnia wartość funduszu</v>
          </cell>
          <cell r="C47">
            <v>0</v>
          </cell>
          <cell r="J47">
            <v>15397.482936743078</v>
          </cell>
          <cell r="K47">
            <v>50408.604069433444</v>
          </cell>
          <cell r="L47">
            <v>82147.476291299594</v>
          </cell>
          <cell r="M47">
            <v>110692.10053358271</v>
          </cell>
          <cell r="N47">
            <v>142600.78439390557</v>
          </cell>
          <cell r="O47">
            <v>167993.37036915991</v>
          </cell>
          <cell r="P47">
            <v>0</v>
          </cell>
          <cell r="Q47">
            <v>0</v>
          </cell>
          <cell r="R47">
            <v>0</v>
          </cell>
          <cell r="S47">
            <v>0</v>
          </cell>
          <cell r="T47">
            <v>0</v>
          </cell>
          <cell r="U47">
            <v>0</v>
          </cell>
          <cell r="V47">
            <v>2240.948220840542</v>
          </cell>
          <cell r="W47">
            <v>8360.6094147191488</v>
          </cell>
          <cell r="X47">
            <v>16439.463452300952</v>
          </cell>
          <cell r="Y47">
            <v>26019.239680234507</v>
          </cell>
          <cell r="Z47">
            <v>36459.378012802066</v>
          </cell>
          <cell r="AA47">
            <v>47600.235288887023</v>
          </cell>
          <cell r="AB47">
            <v>35031.929277958057</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cell r="AB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cell r="AB49">
            <v>0</v>
          </cell>
        </row>
        <row r="50">
          <cell r="A50" t="str">
            <v>Pln11</v>
          </cell>
          <cell r="B50" t="str">
            <v>Zarządzanie funduszami klientów TFI</v>
          </cell>
          <cell r="C50">
            <v>0</v>
          </cell>
          <cell r="J50">
            <v>34.040249057934503</v>
          </cell>
          <cell r="K50">
            <v>111.44168460752857</v>
          </cell>
          <cell r="L50">
            <v>175.75058694760509</v>
          </cell>
          <cell r="M50">
            <v>244.71445666729832</v>
          </cell>
          <cell r="N50">
            <v>305.08754118685169</v>
          </cell>
          <cell r="O50">
            <v>371.39422014242791</v>
          </cell>
          <cell r="P50">
            <v>0</v>
          </cell>
          <cell r="Q50">
            <v>0</v>
          </cell>
          <cell r="R50">
            <v>0</v>
          </cell>
          <cell r="S50">
            <v>0</v>
          </cell>
          <cell r="T50">
            <v>0</v>
          </cell>
          <cell r="U50">
            <v>0</v>
          </cell>
          <cell r="V50">
            <v>34.040249057934503</v>
          </cell>
          <cell r="W50">
            <v>145.48193366546309</v>
          </cell>
          <cell r="X50">
            <v>321.23252061306817</v>
          </cell>
          <cell r="Y50">
            <v>565.94697728036647</v>
          </cell>
          <cell r="Z50">
            <v>871.03451846721816</v>
          </cell>
          <cell r="AA50">
            <v>1242.4287386096462</v>
          </cell>
          <cell r="AB50">
            <v>990.37394408909825</v>
          </cell>
        </row>
        <row r="51">
          <cell r="A51" t="str">
            <v>Pln12</v>
          </cell>
          <cell r="B51" t="str">
            <v>Opłata dystrybucyjna TFI</v>
          </cell>
          <cell r="C51">
            <v>0</v>
          </cell>
          <cell r="J51">
            <v>184.76979524091692</v>
          </cell>
          <cell r="K51">
            <v>235.36365835136746</v>
          </cell>
          <cell r="L51">
            <v>145.50280831102643</v>
          </cell>
          <cell r="M51">
            <v>197.03268259637073</v>
          </cell>
          <cell r="N51">
            <v>185.8715237275039</v>
          </cell>
          <cell r="O51">
            <v>118.83950797554813</v>
          </cell>
          <cell r="P51">
            <v>0</v>
          </cell>
          <cell r="Q51">
            <v>0</v>
          </cell>
          <cell r="R51">
            <v>0</v>
          </cell>
          <cell r="S51">
            <v>0</v>
          </cell>
          <cell r="T51">
            <v>0</v>
          </cell>
          <cell r="U51">
            <v>0</v>
          </cell>
          <cell r="V51">
            <v>184.76979524091692</v>
          </cell>
          <cell r="W51">
            <v>420.13345359228435</v>
          </cell>
          <cell r="X51">
            <v>565.63626190331081</v>
          </cell>
          <cell r="Y51">
            <v>762.66894449968152</v>
          </cell>
          <cell r="Z51">
            <v>948.54046822718544</v>
          </cell>
          <cell r="AA51">
            <v>1067.3799762027336</v>
          </cell>
          <cell r="AB51">
            <v>-167.62002379726641</v>
          </cell>
        </row>
        <row r="52">
          <cell r="A52" t="str">
            <v>Pln13</v>
          </cell>
          <cell r="B52" t="str">
            <v>Opłata umorzeniowa</v>
          </cell>
          <cell r="C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cell r="AB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cell r="AB54">
            <v>0</v>
          </cell>
        </row>
        <row r="55">
          <cell r="A55" t="str">
            <v>Pln15</v>
          </cell>
          <cell r="B55" t="str">
            <v>Przychody   razem</v>
          </cell>
          <cell r="C55">
            <v>0</v>
          </cell>
          <cell r="D55">
            <v>0</v>
          </cell>
          <cell r="E55">
            <v>0</v>
          </cell>
          <cell r="F55">
            <v>0</v>
          </cell>
          <cell r="G55">
            <v>0</v>
          </cell>
          <cell r="H55">
            <v>0</v>
          </cell>
          <cell r="I55">
            <v>0</v>
          </cell>
          <cell r="J55">
            <v>218.81004429885144</v>
          </cell>
          <cell r="K55">
            <v>346.80534295889606</v>
          </cell>
          <cell r="L55">
            <v>321.25339525863149</v>
          </cell>
          <cell r="M55">
            <v>441.74713926366906</v>
          </cell>
          <cell r="N55">
            <v>490.95906491435562</v>
          </cell>
          <cell r="O55">
            <v>490.23372811797606</v>
          </cell>
          <cell r="P55">
            <v>0</v>
          </cell>
          <cell r="Q55">
            <v>0</v>
          </cell>
          <cell r="R55">
            <v>0</v>
          </cell>
          <cell r="S55">
            <v>0</v>
          </cell>
          <cell r="T55">
            <v>0</v>
          </cell>
          <cell r="U55">
            <v>0</v>
          </cell>
          <cell r="V55">
            <v>218.81004429885144</v>
          </cell>
          <cell r="W55">
            <v>565.61538725774744</v>
          </cell>
          <cell r="X55">
            <v>886.86878251637904</v>
          </cell>
          <cell r="Y55">
            <v>1328.615921780048</v>
          </cell>
          <cell r="Z55">
            <v>1819.5749866944036</v>
          </cell>
          <cell r="AA55">
            <v>2309.8087148123795</v>
          </cell>
          <cell r="AB55">
            <v>822.75392029183149</v>
          </cell>
        </row>
        <row r="56">
          <cell r="A56" t="str">
            <v>Pln16</v>
          </cell>
          <cell r="B56" t="str">
            <v>Zarządzanie aktywami funduszy</v>
          </cell>
          <cell r="C56">
            <v>0</v>
          </cell>
          <cell r="J56">
            <v>-7.82495034490222</v>
          </cell>
          <cell r="K56">
            <v>-25.617487313974372</v>
          </cell>
          <cell r="L56">
            <v>-40.400398176048981</v>
          </cell>
          <cell r="M56">
            <v>-56.253362566246949</v>
          </cell>
          <cell r="N56">
            <v>-70.131533308478154</v>
          </cell>
          <cell r="O56">
            <v>-85.373680023671426</v>
          </cell>
          <cell r="P56">
            <v>0</v>
          </cell>
          <cell r="Q56">
            <v>0</v>
          </cell>
          <cell r="R56">
            <v>0</v>
          </cell>
          <cell r="S56">
            <v>0</v>
          </cell>
          <cell r="T56">
            <v>0</v>
          </cell>
          <cell r="U56">
            <v>0</v>
          </cell>
          <cell r="V56">
            <v>-7.82495034490222</v>
          </cell>
          <cell r="W56">
            <v>-33.442437658876592</v>
          </cell>
          <cell r="X56">
            <v>-73.84283583492558</v>
          </cell>
          <cell r="Y56">
            <v>-130.09619840117253</v>
          </cell>
          <cell r="Z56">
            <v>-200.2277317096507</v>
          </cell>
          <cell r="AA56">
            <v>-285.60141173332215</v>
          </cell>
          <cell r="AB56">
            <v>-210.1915756677484</v>
          </cell>
        </row>
        <row r="57">
          <cell r="A57" t="str">
            <v>Pln17</v>
          </cell>
          <cell r="B57" t="str">
            <v>Usługi rachunkowości ASSET</v>
          </cell>
          <cell r="C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row>
        <row r="58">
          <cell r="A58" t="str">
            <v>Pln18</v>
          </cell>
          <cell r="B58" t="str">
            <v>Opłata dystrybucyjna dla BZWBK</v>
          </cell>
          <cell r="C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row>
        <row r="59">
          <cell r="A59" t="str">
            <v>Pln19</v>
          </cell>
          <cell r="B59" t="str">
            <v>BZWBK - inne koszty</v>
          </cell>
          <cell r="C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row>
        <row r="60">
          <cell r="A60" t="str">
            <v>Pln20</v>
          </cell>
          <cell r="B60" t="str">
            <v>Opłata dystrybucyjna dla DM</v>
          </cell>
          <cell r="C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row>
        <row r="61">
          <cell r="A61" t="str">
            <v>Pln21</v>
          </cell>
          <cell r="B61" t="str">
            <v>Inne koszty w Grupie</v>
          </cell>
          <cell r="C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row>
        <row r="62">
          <cell r="A62" t="str">
            <v>Pln22</v>
          </cell>
          <cell r="B62" t="str">
            <v>Koszty w grupie BZWBK</v>
          </cell>
          <cell r="C62">
            <v>0</v>
          </cell>
          <cell r="D62">
            <v>0</v>
          </cell>
          <cell r="E62">
            <v>0</v>
          </cell>
          <cell r="F62">
            <v>0</v>
          </cell>
          <cell r="G62">
            <v>0</v>
          </cell>
          <cell r="H62">
            <v>0</v>
          </cell>
          <cell r="I62">
            <v>0</v>
          </cell>
          <cell r="J62">
            <v>-7.82495034490222</v>
          </cell>
          <cell r="K62">
            <v>-25.617487313974372</v>
          </cell>
          <cell r="L62">
            <v>-40.400398176048981</v>
          </cell>
          <cell r="M62">
            <v>-56.253362566246949</v>
          </cell>
          <cell r="N62">
            <v>-70.131533308478154</v>
          </cell>
          <cell r="O62">
            <v>-85.373680023671426</v>
          </cell>
          <cell r="P62">
            <v>0</v>
          </cell>
          <cell r="Q62">
            <v>0</v>
          </cell>
          <cell r="R62">
            <v>0</v>
          </cell>
          <cell r="S62">
            <v>0</v>
          </cell>
          <cell r="T62">
            <v>0</v>
          </cell>
          <cell r="U62">
            <v>0</v>
          </cell>
          <cell r="V62">
            <v>-7.82495034490222</v>
          </cell>
          <cell r="W62">
            <v>-33.442437658876592</v>
          </cell>
          <cell r="X62">
            <v>-73.84283583492558</v>
          </cell>
          <cell r="Y62">
            <v>-130.09619840117253</v>
          </cell>
          <cell r="Z62">
            <v>-200.2277317096507</v>
          </cell>
          <cell r="AA62">
            <v>-285.60141173332215</v>
          </cell>
          <cell r="AB62">
            <v>-210.1915756677484</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row>
        <row r="64">
          <cell r="A64" t="str">
            <v>Pln231</v>
          </cell>
          <cell r="B64" t="str">
            <v>Agent transferowy</v>
          </cell>
          <cell r="C64">
            <v>0</v>
          </cell>
          <cell r="D64">
            <v>0</v>
          </cell>
          <cell r="E64">
            <v>0</v>
          </cell>
          <cell r="F64">
            <v>0</v>
          </cell>
          <cell r="G64">
            <v>0</v>
          </cell>
          <cell r="H64">
            <v>0</v>
          </cell>
          <cell r="I64">
            <v>-41.636363636363633</v>
          </cell>
          <cell r="J64">
            <v>-42.807232570717055</v>
          </cell>
          <cell r="K64">
            <v>-45.409260107091285</v>
          </cell>
          <cell r="L64">
            <v>-47.761204704307588</v>
          </cell>
          <cell r="M64">
            <v>-73.774789917910738</v>
          </cell>
          <cell r="N64">
            <v>-52.198531786405418</v>
          </cell>
          <cell r="O64">
            <v>-54.954767032940921</v>
          </cell>
          <cell r="P64">
            <v>0</v>
          </cell>
          <cell r="Q64">
            <v>0</v>
          </cell>
          <cell r="R64">
            <v>0</v>
          </cell>
          <cell r="S64">
            <v>0</v>
          </cell>
          <cell r="T64">
            <v>0</v>
          </cell>
          <cell r="U64">
            <v>-41.636363636363633</v>
          </cell>
          <cell r="V64">
            <v>-84.443596207080688</v>
          </cell>
          <cell r="W64">
            <v>-129.85285631417196</v>
          </cell>
          <cell r="X64">
            <v>-177.61406101847956</v>
          </cell>
          <cell r="Y64">
            <v>-251.3888509363903</v>
          </cell>
          <cell r="Z64">
            <v>-303.58738272279572</v>
          </cell>
          <cell r="AA64">
            <v>-358.54214975573666</v>
          </cell>
          <cell r="AB64">
            <v>-358.54214975573666</v>
          </cell>
        </row>
        <row r="65">
          <cell r="A65" t="str">
            <v>Pln24</v>
          </cell>
          <cell r="B65" t="str">
            <v>Usługi zewnętrzne</v>
          </cell>
          <cell r="C65">
            <v>0</v>
          </cell>
          <cell r="D65">
            <v>0</v>
          </cell>
          <cell r="E65">
            <v>0</v>
          </cell>
          <cell r="F65">
            <v>0</v>
          </cell>
          <cell r="G65">
            <v>0</v>
          </cell>
          <cell r="H65">
            <v>0</v>
          </cell>
          <cell r="I65">
            <v>0</v>
          </cell>
          <cell r="J65">
            <v>-18.152079195408518</v>
          </cell>
          <cell r="K65">
            <v>-19.634790609497863</v>
          </cell>
          <cell r="L65">
            <v>-20.866699848004082</v>
          </cell>
          <cell r="M65">
            <v>-22.187780213853912</v>
          </cell>
          <cell r="N65">
            <v>-23.34429444237318</v>
          </cell>
          <cell r="O65">
            <v>-24.614473335305952</v>
          </cell>
          <cell r="P65">
            <v>0</v>
          </cell>
          <cell r="Q65">
            <v>0</v>
          </cell>
          <cell r="R65">
            <v>0</v>
          </cell>
          <cell r="S65">
            <v>0</v>
          </cell>
          <cell r="T65">
            <v>0</v>
          </cell>
          <cell r="U65">
            <v>0</v>
          </cell>
          <cell r="V65">
            <v>-18.152079195408518</v>
          </cell>
          <cell r="W65">
            <v>-37.786869804906381</v>
          </cell>
          <cell r="X65">
            <v>-58.653569652910463</v>
          </cell>
          <cell r="Y65">
            <v>-80.841349866764375</v>
          </cell>
          <cell r="Z65">
            <v>-104.18564430913756</v>
          </cell>
          <cell r="AA65">
            <v>-128.8001176444435</v>
          </cell>
          <cell r="AB65">
            <v>4886.7408659621142</v>
          </cell>
        </row>
        <row r="66">
          <cell r="A66" t="str">
            <v>Pln25</v>
          </cell>
          <cell r="B66" t="str">
            <v>Koszty obowiązkowe</v>
          </cell>
          <cell r="C66">
            <v>0</v>
          </cell>
          <cell r="D66">
            <v>0</v>
          </cell>
          <cell r="E66">
            <v>0</v>
          </cell>
          <cell r="F66">
            <v>0</v>
          </cell>
          <cell r="G66">
            <v>0</v>
          </cell>
          <cell r="H66">
            <v>-16</v>
          </cell>
          <cell r="I66">
            <v>0</v>
          </cell>
          <cell r="J66">
            <v>-56</v>
          </cell>
          <cell r="K66">
            <v>-4</v>
          </cell>
          <cell r="L66">
            <v>-4</v>
          </cell>
          <cell r="M66">
            <v>-4</v>
          </cell>
          <cell r="N66">
            <v>-4</v>
          </cell>
          <cell r="O66">
            <v>-4</v>
          </cell>
          <cell r="P66">
            <v>0</v>
          </cell>
          <cell r="Q66">
            <v>0</v>
          </cell>
          <cell r="R66">
            <v>0</v>
          </cell>
          <cell r="S66">
            <v>0</v>
          </cell>
          <cell r="T66">
            <v>-16</v>
          </cell>
          <cell r="U66">
            <v>-16</v>
          </cell>
          <cell r="V66">
            <v>-72</v>
          </cell>
          <cell r="W66">
            <v>-76</v>
          </cell>
          <cell r="X66">
            <v>-80</v>
          </cell>
          <cell r="Y66">
            <v>-84</v>
          </cell>
          <cell r="Z66">
            <v>-88</v>
          </cell>
          <cell r="AA66">
            <v>-92</v>
          </cell>
          <cell r="AB66">
            <v>181</v>
          </cell>
        </row>
        <row r="67">
          <cell r="A67" t="str">
            <v>Pln26</v>
          </cell>
          <cell r="B67" t="str">
            <v>Koszty poza Grupą BZWBK</v>
          </cell>
          <cell r="C67">
            <v>0</v>
          </cell>
          <cell r="D67">
            <v>0</v>
          </cell>
          <cell r="E67">
            <v>0</v>
          </cell>
          <cell r="F67">
            <v>0</v>
          </cell>
          <cell r="G67">
            <v>0</v>
          </cell>
          <cell r="H67">
            <v>-16</v>
          </cell>
          <cell r="I67">
            <v>-41.636363636363633</v>
          </cell>
          <cell r="J67">
            <v>-116.95931176612558</v>
          </cell>
          <cell r="K67">
            <v>-69.04405071658914</v>
          </cell>
          <cell r="L67">
            <v>-72.627904552311662</v>
          </cell>
          <cell r="M67">
            <v>-99.96257013176465</v>
          </cell>
          <cell r="N67">
            <v>-79.542826228778594</v>
          </cell>
          <cell r="O67">
            <v>-83.569240368246881</v>
          </cell>
          <cell r="P67">
            <v>0</v>
          </cell>
          <cell r="Q67">
            <v>0</v>
          </cell>
          <cell r="R67">
            <v>0</v>
          </cell>
          <cell r="S67">
            <v>0</v>
          </cell>
          <cell r="T67">
            <v>-16</v>
          </cell>
          <cell r="U67">
            <v>-57.636363636363633</v>
          </cell>
          <cell r="V67">
            <v>-174.59567540248921</v>
          </cell>
          <cell r="W67">
            <v>-243.63972611907835</v>
          </cell>
          <cell r="X67">
            <v>-316.26763067139001</v>
          </cell>
          <cell r="Y67">
            <v>-416.23020080315467</v>
          </cell>
          <cell r="Z67">
            <v>-495.77302703193328</v>
          </cell>
          <cell r="AA67">
            <v>-579.34226740018016</v>
          </cell>
          <cell r="AB67">
            <v>4709.198716206377</v>
          </cell>
        </row>
        <row r="68">
          <cell r="A68" t="str">
            <v>Pln27</v>
          </cell>
          <cell r="B68" t="str">
            <v>Dochody netto Grupy</v>
          </cell>
          <cell r="C68">
            <v>0</v>
          </cell>
          <cell r="D68">
            <v>0</v>
          </cell>
          <cell r="E68">
            <v>0</v>
          </cell>
          <cell r="F68">
            <v>0</v>
          </cell>
          <cell r="G68">
            <v>0</v>
          </cell>
          <cell r="H68">
            <v>-16</v>
          </cell>
          <cell r="I68">
            <v>-41.636363636363633</v>
          </cell>
          <cell r="J68">
            <v>101.85073253272586</v>
          </cell>
          <cell r="K68">
            <v>277.76129224230692</v>
          </cell>
          <cell r="L68">
            <v>248.62549070631982</v>
          </cell>
          <cell r="M68">
            <v>341.78456913190439</v>
          </cell>
          <cell r="N68">
            <v>411.41623868557701</v>
          </cell>
          <cell r="O68">
            <v>406.66448774972918</v>
          </cell>
          <cell r="P68">
            <v>0</v>
          </cell>
          <cell r="Q68">
            <v>0</v>
          </cell>
          <cell r="R68">
            <v>0</v>
          </cell>
          <cell r="S68">
            <v>0</v>
          </cell>
          <cell r="T68">
            <v>-16</v>
          </cell>
          <cell r="U68">
            <v>-57.636363636363633</v>
          </cell>
          <cell r="V68">
            <v>44.214368896362231</v>
          </cell>
          <cell r="W68">
            <v>321.97566113866912</v>
          </cell>
          <cell r="X68">
            <v>570.60115184498909</v>
          </cell>
          <cell r="Y68">
            <v>912.38572097689325</v>
          </cell>
          <cell r="Z68">
            <v>1323.8019596624704</v>
          </cell>
          <cell r="AA68">
            <v>1730.4664474121994</v>
          </cell>
          <cell r="AB68">
            <v>5531.9526364982084</v>
          </cell>
        </row>
        <row r="69">
          <cell r="A69" t="str">
            <v>Pln28</v>
          </cell>
          <cell r="B69" t="str">
            <v>Dochody netto TFI</v>
          </cell>
          <cell r="C69">
            <v>0</v>
          </cell>
          <cell r="D69">
            <v>0</v>
          </cell>
          <cell r="E69">
            <v>0</v>
          </cell>
          <cell r="F69">
            <v>0</v>
          </cell>
          <cell r="G69">
            <v>0</v>
          </cell>
          <cell r="H69">
            <v>-16</v>
          </cell>
          <cell r="I69">
            <v>-41.636363636363633</v>
          </cell>
          <cell r="J69">
            <v>94.025782187823637</v>
          </cell>
          <cell r="K69">
            <v>252.14380492833254</v>
          </cell>
          <cell r="L69">
            <v>208.22509253027087</v>
          </cell>
          <cell r="M69">
            <v>285.53120656565744</v>
          </cell>
          <cell r="N69">
            <v>341.28470537709887</v>
          </cell>
          <cell r="O69">
            <v>321.29080772605772</v>
          </cell>
          <cell r="P69">
            <v>0</v>
          </cell>
          <cell r="Q69">
            <v>0</v>
          </cell>
          <cell r="R69">
            <v>0</v>
          </cell>
          <cell r="S69">
            <v>0</v>
          </cell>
          <cell r="T69">
            <v>-16</v>
          </cell>
          <cell r="U69">
            <v>-57.636363636363633</v>
          </cell>
          <cell r="V69">
            <v>36.389418551460011</v>
          </cell>
          <cell r="W69">
            <v>288.53322347979258</v>
          </cell>
          <cell r="X69">
            <v>496.75831601006342</v>
          </cell>
          <cell r="Y69">
            <v>782.28952257572064</v>
          </cell>
          <cell r="Z69">
            <v>1123.5742279528197</v>
          </cell>
          <cell r="AA69">
            <v>1444.8650356788773</v>
          </cell>
          <cell r="AB69">
            <v>5321.7610608304603</v>
          </cell>
        </row>
        <row r="70">
          <cell r="A70" t="str">
            <v>Pln29</v>
          </cell>
          <cell r="B70" t="str">
            <v>Marża - Przychód</v>
          </cell>
          <cell r="C70">
            <v>0</v>
          </cell>
          <cell r="D70">
            <v>0</v>
          </cell>
          <cell r="E70">
            <v>0</v>
          </cell>
          <cell r="F70">
            <v>0</v>
          </cell>
          <cell r="G70">
            <v>0</v>
          </cell>
          <cell r="H70">
            <v>0</v>
          </cell>
          <cell r="I70">
            <v>0</v>
          </cell>
          <cell r="J70">
            <v>0.16777873442333188</v>
          </cell>
          <cell r="K70">
            <v>8.1227016227242543E-2</v>
          </cell>
          <cell r="L70">
            <v>4.7710430059436953E-2</v>
          </cell>
          <cell r="M70">
            <v>4.7116878257022675E-2</v>
          </cell>
          <cell r="N70">
            <v>4.2003279416821533E-2</v>
          </cell>
          <cell r="O70">
            <v>3.4453269062459276E-2</v>
          </cell>
          <cell r="P70">
            <v>0</v>
          </cell>
          <cell r="Q70">
            <v>0</v>
          </cell>
          <cell r="R70">
            <v>0</v>
          </cell>
          <cell r="S70">
            <v>0</v>
          </cell>
          <cell r="T70">
            <v>0</v>
          </cell>
          <cell r="U70">
            <v>0</v>
          </cell>
          <cell r="V70">
            <v>0.16777873442333183</v>
          </cell>
          <cell r="W70">
            <v>0.10147861702436933</v>
          </cell>
          <cell r="X70">
            <v>7.2061326395884306E-2</v>
          </cell>
          <cell r="Y70">
            <v>6.1275391815049693E-2</v>
          </cell>
          <cell r="Z70">
            <v>5.452516405668404E-2</v>
          </cell>
          <cell r="AA70">
            <v>4.8525153306366912E-2</v>
          </cell>
          <cell r="AB70">
            <v>-6.9469411911024403E-2</v>
          </cell>
        </row>
        <row r="71">
          <cell r="A71" t="str">
            <v>Pln30</v>
          </cell>
          <cell r="B71" t="str">
            <v>Marża z tyt. Zarządzania</v>
          </cell>
          <cell r="C71">
            <v>0</v>
          </cell>
          <cell r="D71">
            <v>0</v>
          </cell>
          <cell r="E71">
            <v>0</v>
          </cell>
          <cell r="F71">
            <v>0</v>
          </cell>
          <cell r="G71">
            <v>0</v>
          </cell>
          <cell r="H71">
            <v>0</v>
          </cell>
          <cell r="I71">
            <v>0</v>
          </cell>
          <cell r="J71">
            <v>2.6101315068493152E-2</v>
          </cell>
          <cell r="K71">
            <v>2.6101315068493149E-2</v>
          </cell>
          <cell r="L71">
            <v>2.6101315068493152E-2</v>
          </cell>
          <cell r="M71">
            <v>2.6101315068493149E-2</v>
          </cell>
          <cell r="N71">
            <v>2.6101315068493152E-2</v>
          </cell>
          <cell r="O71">
            <v>2.6101315068493149E-2</v>
          </cell>
          <cell r="P71">
            <v>0</v>
          </cell>
          <cell r="Q71">
            <v>0</v>
          </cell>
          <cell r="R71">
            <v>0</v>
          </cell>
          <cell r="S71">
            <v>0</v>
          </cell>
          <cell r="T71">
            <v>0</v>
          </cell>
          <cell r="U71">
            <v>0</v>
          </cell>
          <cell r="V71">
            <v>2.6101315068493152E-2</v>
          </cell>
          <cell r="W71">
            <v>2.6101315068493152E-2</v>
          </cell>
          <cell r="X71">
            <v>2.6101315068493152E-2</v>
          </cell>
          <cell r="Y71">
            <v>2.6101315068493152E-2</v>
          </cell>
          <cell r="Z71">
            <v>2.6101315068493145E-2</v>
          </cell>
          <cell r="AA71">
            <v>2.6101315068493149E-2</v>
          </cell>
          <cell r="AB71">
            <v>6.1013150684931482E-3</v>
          </cell>
        </row>
        <row r="72">
          <cell r="A72" t="str">
            <v>Pln31</v>
          </cell>
          <cell r="B72" t="str">
            <v>Marża z tyt. dystrybucji</v>
          </cell>
          <cell r="C72">
            <v>0</v>
          </cell>
          <cell r="D72">
            <v>0</v>
          </cell>
          <cell r="E72">
            <v>0</v>
          </cell>
          <cell r="F72">
            <v>0</v>
          </cell>
          <cell r="G72">
            <v>0</v>
          </cell>
          <cell r="H72">
            <v>0</v>
          </cell>
          <cell r="I72">
            <v>0</v>
          </cell>
          <cell r="J72">
            <v>5.9999999999999993E-3</v>
          </cell>
          <cell r="K72">
            <v>6.0000000000000001E-3</v>
          </cell>
          <cell r="L72">
            <v>6.000000000000001E-3</v>
          </cell>
          <cell r="M72">
            <v>6.0000000000000001E-3</v>
          </cell>
          <cell r="N72">
            <v>6.0000000000000001E-3</v>
          </cell>
          <cell r="O72">
            <v>6.0000000000000001E-3</v>
          </cell>
          <cell r="P72">
            <v>0</v>
          </cell>
          <cell r="Q72">
            <v>0</v>
          </cell>
          <cell r="R72">
            <v>0</v>
          </cell>
          <cell r="S72">
            <v>0</v>
          </cell>
          <cell r="T72">
            <v>0</v>
          </cell>
          <cell r="U72">
            <v>0</v>
          </cell>
          <cell r="V72">
            <v>5.9999999999999993E-3</v>
          </cell>
          <cell r="W72">
            <v>5.9999999999999993E-3</v>
          </cell>
          <cell r="X72">
            <v>6.0000000000000001E-3</v>
          </cell>
          <cell r="Y72">
            <v>5.9999999999999993E-3</v>
          </cell>
          <cell r="Z72">
            <v>6.0000000000000001E-3</v>
          </cell>
          <cell r="AA72">
            <v>6.000000000000001E-3</v>
          </cell>
          <cell r="AB72">
            <v>-6.3499999999999989E-3</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1" refreshError="1">
        <row r="2">
          <cell r="A2" t="str">
            <v>ID</v>
          </cell>
          <cell r="B2" t="str">
            <v xml:space="preserve">ARKA NOWY 3 </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P30">
            <v>0</v>
          </cell>
          <cell r="Q30">
            <v>0</v>
          </cell>
          <cell r="R30">
            <v>0</v>
          </cell>
          <cell r="S30">
            <v>0</v>
          </cell>
          <cell r="T30">
            <v>0</v>
          </cell>
          <cell r="U30">
            <v>0</v>
          </cell>
          <cell r="V30">
            <v>0</v>
          </cell>
          <cell r="W30">
            <v>0</v>
          </cell>
          <cell r="X30">
            <v>0</v>
          </cell>
          <cell r="Y30">
            <v>0</v>
          </cell>
          <cell r="Z30">
            <v>0</v>
          </cell>
          <cell r="AA30">
            <v>0</v>
          </cell>
        </row>
        <row r="31">
          <cell r="A31" t="str">
            <v>Act25</v>
          </cell>
          <cell r="B31" t="str">
            <v>Koszty obowiązkowe</v>
          </cell>
          <cell r="C31">
            <v>0</v>
          </cell>
          <cell r="P31">
            <v>0</v>
          </cell>
          <cell r="Q31">
            <v>0</v>
          </cell>
          <cell r="R31">
            <v>0</v>
          </cell>
          <cell r="S31">
            <v>0</v>
          </cell>
          <cell r="T31">
            <v>0</v>
          </cell>
          <cell r="U31">
            <v>0</v>
          </cell>
          <cell r="V31">
            <v>0</v>
          </cell>
          <cell r="W31">
            <v>0</v>
          </cell>
          <cell r="X31">
            <v>0</v>
          </cell>
          <cell r="Y31">
            <v>0</v>
          </cell>
          <cell r="Z31">
            <v>0</v>
          </cell>
          <cell r="AA31">
            <v>0</v>
          </cell>
        </row>
        <row r="32">
          <cell r="A32" t="str">
            <v>Act26</v>
          </cell>
          <cell r="B32" t="str">
            <v>Koszty poza Grupą BZWBK</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Act27</v>
          </cell>
          <cell r="B33" t="str">
            <v>Dochody netto Grupy</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Act28</v>
          </cell>
          <cell r="B34" t="str">
            <v>Dochody netto TFI</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Pln02</v>
          </cell>
          <cell r="B41" t="str">
            <v>Sprzedaż całkowita</v>
          </cell>
          <cell r="C41">
            <v>0</v>
          </cell>
          <cell r="P41">
            <v>0</v>
          </cell>
          <cell r="Q41">
            <v>0</v>
          </cell>
          <cell r="R41">
            <v>0</v>
          </cell>
          <cell r="S41">
            <v>0</v>
          </cell>
          <cell r="T41">
            <v>0</v>
          </cell>
          <cell r="U41">
            <v>0</v>
          </cell>
          <cell r="V41">
            <v>0</v>
          </cell>
          <cell r="W41">
            <v>0</v>
          </cell>
          <cell r="X41">
            <v>0</v>
          </cell>
          <cell r="Y41">
            <v>0</v>
          </cell>
          <cell r="Z41">
            <v>0</v>
          </cell>
          <cell r="AA41">
            <v>0</v>
          </cell>
        </row>
        <row r="42">
          <cell r="A42" t="str">
            <v>Pln03</v>
          </cell>
          <cell r="B42" t="str">
            <v>Konwersja(+/-)</v>
          </cell>
          <cell r="C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P43">
            <v>0</v>
          </cell>
          <cell r="Q43">
            <v>0</v>
          </cell>
          <cell r="R43">
            <v>0</v>
          </cell>
          <cell r="S43">
            <v>0</v>
          </cell>
          <cell r="T43">
            <v>0</v>
          </cell>
          <cell r="U43">
            <v>0</v>
          </cell>
          <cell r="V43">
            <v>0</v>
          </cell>
          <cell r="W43">
            <v>0</v>
          </cell>
          <cell r="X43">
            <v>0</v>
          </cell>
          <cell r="Y43">
            <v>0</v>
          </cell>
          <cell r="Z43">
            <v>0</v>
          </cell>
          <cell r="AA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Pln08</v>
          </cell>
          <cell r="B47" t="str">
            <v>Średnia wartość funduszu</v>
          </cell>
          <cell r="C47">
            <v>0</v>
          </cell>
          <cell r="P47">
            <v>0</v>
          </cell>
          <cell r="Q47">
            <v>0</v>
          </cell>
          <cell r="R47">
            <v>0</v>
          </cell>
          <cell r="S47">
            <v>0</v>
          </cell>
          <cell r="T47">
            <v>0</v>
          </cell>
          <cell r="U47">
            <v>0</v>
          </cell>
          <cell r="V47">
            <v>0</v>
          </cell>
          <cell r="W47">
            <v>0</v>
          </cell>
          <cell r="X47">
            <v>0</v>
          </cell>
          <cell r="Y47">
            <v>0</v>
          </cell>
          <cell r="Z47">
            <v>0</v>
          </cell>
          <cell r="AA47">
            <v>0</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0</v>
          </cell>
          <cell r="P50">
            <v>0</v>
          </cell>
          <cell r="Q50">
            <v>0</v>
          </cell>
          <cell r="R50">
            <v>0</v>
          </cell>
          <cell r="S50">
            <v>0</v>
          </cell>
          <cell r="T50">
            <v>0</v>
          </cell>
          <cell r="U50">
            <v>0</v>
          </cell>
          <cell r="V50">
            <v>0</v>
          </cell>
          <cell r="W50">
            <v>0</v>
          </cell>
          <cell r="X50">
            <v>0</v>
          </cell>
          <cell r="Y50">
            <v>0</v>
          </cell>
          <cell r="Z50">
            <v>0</v>
          </cell>
          <cell r="AA50">
            <v>0</v>
          </cell>
        </row>
        <row r="51">
          <cell r="A51" t="str">
            <v>Pln12</v>
          </cell>
          <cell r="B51" t="str">
            <v>Opłata dystrybucyjna TFI</v>
          </cell>
          <cell r="C51">
            <v>0</v>
          </cell>
          <cell r="P51">
            <v>0</v>
          </cell>
          <cell r="Q51">
            <v>0</v>
          </cell>
          <cell r="R51">
            <v>0</v>
          </cell>
          <cell r="S51">
            <v>0</v>
          </cell>
          <cell r="T51">
            <v>0</v>
          </cell>
          <cell r="U51">
            <v>0</v>
          </cell>
          <cell r="V51">
            <v>0</v>
          </cell>
          <cell r="W51">
            <v>0</v>
          </cell>
          <cell r="X51">
            <v>0</v>
          </cell>
          <cell r="Y51">
            <v>0</v>
          </cell>
          <cell r="Z51">
            <v>0</v>
          </cell>
          <cell r="AA51">
            <v>0</v>
          </cell>
        </row>
        <row r="52">
          <cell r="A52" t="str">
            <v>Pln13</v>
          </cell>
          <cell r="B52" t="str">
            <v>Opłata umorzeniowa</v>
          </cell>
          <cell r="C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Pln16</v>
          </cell>
          <cell r="B56" t="str">
            <v>Zarządzanie aktywami funduszy</v>
          </cell>
          <cell r="C56">
            <v>0</v>
          </cell>
          <cell r="P56">
            <v>0</v>
          </cell>
          <cell r="Q56">
            <v>0</v>
          </cell>
          <cell r="R56">
            <v>0</v>
          </cell>
          <cell r="S56">
            <v>0</v>
          </cell>
          <cell r="T56">
            <v>0</v>
          </cell>
          <cell r="U56">
            <v>0</v>
          </cell>
          <cell r="V56">
            <v>0</v>
          </cell>
          <cell r="W56">
            <v>0</v>
          </cell>
          <cell r="X56">
            <v>0</v>
          </cell>
          <cell r="Y56">
            <v>0</v>
          </cell>
          <cell r="Z56">
            <v>0</v>
          </cell>
          <cell r="AA56">
            <v>0</v>
          </cell>
        </row>
        <row r="57">
          <cell r="A57" t="str">
            <v>Pln17</v>
          </cell>
          <cell r="B57" t="str">
            <v>Usługi rachunkowości ASSET</v>
          </cell>
          <cell r="C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P58">
            <v>0</v>
          </cell>
          <cell r="Q58">
            <v>0</v>
          </cell>
          <cell r="R58">
            <v>0</v>
          </cell>
          <cell r="S58">
            <v>0</v>
          </cell>
          <cell r="T58">
            <v>0</v>
          </cell>
          <cell r="U58">
            <v>0</v>
          </cell>
          <cell r="V58">
            <v>0</v>
          </cell>
          <cell r="W58">
            <v>0</v>
          </cell>
          <cell r="X58">
            <v>0</v>
          </cell>
          <cell r="Y58">
            <v>0</v>
          </cell>
          <cell r="Z58">
            <v>0</v>
          </cell>
          <cell r="AA58">
            <v>0</v>
          </cell>
        </row>
        <row r="59">
          <cell r="A59" t="str">
            <v>Pln19</v>
          </cell>
          <cell r="B59" t="str">
            <v>BZWBK - inne koszty</v>
          </cell>
          <cell r="C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Pln23</v>
          </cell>
          <cell r="B63" t="str">
            <v>Inni dystrybutorzy ( w tym świadczenia dod.)</v>
          </cell>
          <cell r="C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P64">
            <v>0</v>
          </cell>
          <cell r="Q64">
            <v>0</v>
          </cell>
          <cell r="R64">
            <v>0</v>
          </cell>
          <cell r="S64">
            <v>0</v>
          </cell>
          <cell r="T64">
            <v>0</v>
          </cell>
          <cell r="U64">
            <v>0</v>
          </cell>
          <cell r="V64">
            <v>0</v>
          </cell>
          <cell r="W64">
            <v>0</v>
          </cell>
          <cell r="X64">
            <v>0</v>
          </cell>
          <cell r="Y64">
            <v>0</v>
          </cell>
          <cell r="Z64">
            <v>0</v>
          </cell>
          <cell r="AA64">
            <v>0</v>
          </cell>
        </row>
        <row r="65">
          <cell r="A65" t="str">
            <v>Pln24</v>
          </cell>
          <cell r="B65" t="str">
            <v>Usługi zewnętrzne</v>
          </cell>
          <cell r="C65">
            <v>0</v>
          </cell>
          <cell r="D65">
            <v>0</v>
          </cell>
          <cell r="P65">
            <v>0</v>
          </cell>
          <cell r="Q65">
            <v>0</v>
          </cell>
          <cell r="R65">
            <v>0</v>
          </cell>
          <cell r="S65">
            <v>0</v>
          </cell>
          <cell r="T65">
            <v>0</v>
          </cell>
          <cell r="U65">
            <v>0</v>
          </cell>
          <cell r="V65">
            <v>0</v>
          </cell>
          <cell r="W65">
            <v>0</v>
          </cell>
          <cell r="X65">
            <v>0</v>
          </cell>
          <cell r="Y65">
            <v>0</v>
          </cell>
          <cell r="Z65">
            <v>0</v>
          </cell>
          <cell r="AA65">
            <v>0</v>
          </cell>
        </row>
        <row r="66">
          <cell r="A66" t="str">
            <v>Pln25</v>
          </cell>
          <cell r="B66" t="str">
            <v>Koszty obowiązkowe</v>
          </cell>
          <cell r="C66">
            <v>0</v>
          </cell>
          <cell r="D66">
            <v>0</v>
          </cell>
          <cell r="P66">
            <v>0</v>
          </cell>
          <cell r="Q66">
            <v>0</v>
          </cell>
          <cell r="R66">
            <v>0</v>
          </cell>
          <cell r="S66">
            <v>0</v>
          </cell>
          <cell r="T66">
            <v>0</v>
          </cell>
          <cell r="U66">
            <v>0</v>
          </cell>
          <cell r="V66">
            <v>0</v>
          </cell>
          <cell r="W66">
            <v>0</v>
          </cell>
          <cell r="X66">
            <v>0</v>
          </cell>
          <cell r="Y66">
            <v>0</v>
          </cell>
          <cell r="Z66">
            <v>0</v>
          </cell>
          <cell r="AA66">
            <v>0</v>
          </cell>
        </row>
        <row r="67">
          <cell r="A67" t="str">
            <v>Pln26</v>
          </cell>
          <cell r="B67" t="str">
            <v>Koszty poza Grupą BZWBK</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Pln27</v>
          </cell>
          <cell r="B68" t="str">
            <v>Dochody netto Grupy</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Pln28</v>
          </cell>
          <cell r="B69" t="str">
            <v>Dochody netto TFI</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Pln29</v>
          </cell>
          <cell r="B70" t="str">
            <v>Marża - Przychód</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Pln30</v>
          </cell>
          <cell r="B71" t="str">
            <v>Marża z tyt. Zarządzania</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2" refreshError="1">
        <row r="2">
          <cell r="A2" t="str">
            <v>ID</v>
          </cell>
          <cell r="B2" t="str">
            <v xml:space="preserve">ARKA NOWY 3 </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P30">
            <v>0</v>
          </cell>
          <cell r="Q30">
            <v>0</v>
          </cell>
          <cell r="R30">
            <v>0</v>
          </cell>
          <cell r="S30">
            <v>0</v>
          </cell>
          <cell r="T30">
            <v>0</v>
          </cell>
          <cell r="U30">
            <v>0</v>
          </cell>
          <cell r="V30">
            <v>0</v>
          </cell>
          <cell r="W30">
            <v>0</v>
          </cell>
          <cell r="X30">
            <v>0</v>
          </cell>
          <cell r="Y30">
            <v>0</v>
          </cell>
          <cell r="Z30">
            <v>0</v>
          </cell>
          <cell r="AA30">
            <v>0</v>
          </cell>
        </row>
        <row r="31">
          <cell r="A31" t="str">
            <v>Act25</v>
          </cell>
          <cell r="B31" t="str">
            <v>Koszty obowiązkowe</v>
          </cell>
          <cell r="C31">
            <v>0</v>
          </cell>
          <cell r="P31">
            <v>0</v>
          </cell>
          <cell r="Q31">
            <v>0</v>
          </cell>
          <cell r="R31">
            <v>0</v>
          </cell>
          <cell r="S31">
            <v>0</v>
          </cell>
          <cell r="T31">
            <v>0</v>
          </cell>
          <cell r="U31">
            <v>0</v>
          </cell>
          <cell r="V31">
            <v>0</v>
          </cell>
          <cell r="W31">
            <v>0</v>
          </cell>
          <cell r="X31">
            <v>0</v>
          </cell>
          <cell r="Y31">
            <v>0</v>
          </cell>
          <cell r="Z31">
            <v>0</v>
          </cell>
          <cell r="AA31">
            <v>0</v>
          </cell>
        </row>
        <row r="32">
          <cell r="A32" t="str">
            <v>Act26</v>
          </cell>
          <cell r="B32" t="str">
            <v>Koszty poza Grupą BZWBK</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Act27</v>
          </cell>
          <cell r="B33" t="str">
            <v>Dochody netto Grupy</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Act28</v>
          </cell>
          <cell r="B34" t="str">
            <v>Dochody netto TFI</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Pln02</v>
          </cell>
          <cell r="B41" t="str">
            <v>Sprzedaż całkowita</v>
          </cell>
          <cell r="C41">
            <v>0</v>
          </cell>
          <cell r="P41">
            <v>0</v>
          </cell>
          <cell r="Q41">
            <v>0</v>
          </cell>
          <cell r="R41">
            <v>0</v>
          </cell>
          <cell r="S41">
            <v>0</v>
          </cell>
          <cell r="T41">
            <v>0</v>
          </cell>
          <cell r="U41">
            <v>0</v>
          </cell>
          <cell r="V41">
            <v>0</v>
          </cell>
          <cell r="W41">
            <v>0</v>
          </cell>
          <cell r="X41">
            <v>0</v>
          </cell>
          <cell r="Y41">
            <v>0</v>
          </cell>
          <cell r="Z41">
            <v>0</v>
          </cell>
          <cell r="AA41">
            <v>0</v>
          </cell>
        </row>
        <row r="42">
          <cell r="A42" t="str">
            <v>Pln03</v>
          </cell>
          <cell r="B42" t="str">
            <v>Konwersja(+/-)</v>
          </cell>
          <cell r="C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P43">
            <v>0</v>
          </cell>
          <cell r="Q43">
            <v>0</v>
          </cell>
          <cell r="R43">
            <v>0</v>
          </cell>
          <cell r="S43">
            <v>0</v>
          </cell>
          <cell r="T43">
            <v>0</v>
          </cell>
          <cell r="U43">
            <v>0</v>
          </cell>
          <cell r="V43">
            <v>0</v>
          </cell>
          <cell r="W43">
            <v>0</v>
          </cell>
          <cell r="X43">
            <v>0</v>
          </cell>
          <cell r="Y43">
            <v>0</v>
          </cell>
          <cell r="Z43">
            <v>0</v>
          </cell>
          <cell r="AA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Pln08</v>
          </cell>
          <cell r="B47" t="str">
            <v>Średnia wartość funduszu</v>
          </cell>
          <cell r="C47">
            <v>0</v>
          </cell>
          <cell r="P47">
            <v>0</v>
          </cell>
          <cell r="Q47">
            <v>0</v>
          </cell>
          <cell r="R47">
            <v>0</v>
          </cell>
          <cell r="S47">
            <v>0</v>
          </cell>
          <cell r="T47">
            <v>0</v>
          </cell>
          <cell r="U47">
            <v>0</v>
          </cell>
          <cell r="V47">
            <v>0</v>
          </cell>
          <cell r="W47">
            <v>0</v>
          </cell>
          <cell r="X47">
            <v>0</v>
          </cell>
          <cell r="Y47">
            <v>0</v>
          </cell>
          <cell r="Z47">
            <v>0</v>
          </cell>
          <cell r="AA47">
            <v>0</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0</v>
          </cell>
          <cell r="P50">
            <v>0</v>
          </cell>
          <cell r="Q50">
            <v>0</v>
          </cell>
          <cell r="R50">
            <v>0</v>
          </cell>
          <cell r="S50">
            <v>0</v>
          </cell>
          <cell r="T50">
            <v>0</v>
          </cell>
          <cell r="U50">
            <v>0</v>
          </cell>
          <cell r="V50">
            <v>0</v>
          </cell>
          <cell r="W50">
            <v>0</v>
          </cell>
          <cell r="X50">
            <v>0</v>
          </cell>
          <cell r="Y50">
            <v>0</v>
          </cell>
          <cell r="Z50">
            <v>0</v>
          </cell>
          <cell r="AA50">
            <v>0</v>
          </cell>
        </row>
        <row r="51">
          <cell r="A51" t="str">
            <v>Pln12</v>
          </cell>
          <cell r="B51" t="str">
            <v>Opłata dystrybucyjna TFI</v>
          </cell>
          <cell r="C51">
            <v>0</v>
          </cell>
          <cell r="P51">
            <v>0</v>
          </cell>
          <cell r="Q51">
            <v>0</v>
          </cell>
          <cell r="R51">
            <v>0</v>
          </cell>
          <cell r="S51">
            <v>0</v>
          </cell>
          <cell r="T51">
            <v>0</v>
          </cell>
          <cell r="U51">
            <v>0</v>
          </cell>
          <cell r="V51">
            <v>0</v>
          </cell>
          <cell r="W51">
            <v>0</v>
          </cell>
          <cell r="X51">
            <v>0</v>
          </cell>
          <cell r="Y51">
            <v>0</v>
          </cell>
          <cell r="Z51">
            <v>0</v>
          </cell>
          <cell r="AA51">
            <v>0</v>
          </cell>
        </row>
        <row r="52">
          <cell r="A52" t="str">
            <v>Pln13</v>
          </cell>
          <cell r="B52" t="str">
            <v>Opłata umorzeniowa</v>
          </cell>
          <cell r="C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Pln16</v>
          </cell>
          <cell r="B56" t="str">
            <v>Zarządzanie aktywami funduszy</v>
          </cell>
          <cell r="C56">
            <v>0</v>
          </cell>
          <cell r="P56">
            <v>0</v>
          </cell>
          <cell r="Q56">
            <v>0</v>
          </cell>
          <cell r="R56">
            <v>0</v>
          </cell>
          <cell r="S56">
            <v>0</v>
          </cell>
          <cell r="T56">
            <v>0</v>
          </cell>
          <cell r="U56">
            <v>0</v>
          </cell>
          <cell r="V56">
            <v>0</v>
          </cell>
          <cell r="W56">
            <v>0</v>
          </cell>
          <cell r="X56">
            <v>0</v>
          </cell>
          <cell r="Y56">
            <v>0</v>
          </cell>
          <cell r="Z56">
            <v>0</v>
          </cell>
          <cell r="AA56">
            <v>0</v>
          </cell>
        </row>
        <row r="57">
          <cell r="A57" t="str">
            <v>Pln17</v>
          </cell>
          <cell r="B57" t="str">
            <v>Usługi rachunkowości ASSET</v>
          </cell>
          <cell r="C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P58">
            <v>0</v>
          </cell>
          <cell r="Q58">
            <v>0</v>
          </cell>
          <cell r="R58">
            <v>0</v>
          </cell>
          <cell r="S58">
            <v>0</v>
          </cell>
          <cell r="T58">
            <v>0</v>
          </cell>
          <cell r="U58">
            <v>0</v>
          </cell>
          <cell r="V58">
            <v>0</v>
          </cell>
          <cell r="W58">
            <v>0</v>
          </cell>
          <cell r="X58">
            <v>0</v>
          </cell>
          <cell r="Y58">
            <v>0</v>
          </cell>
          <cell r="Z58">
            <v>0</v>
          </cell>
          <cell r="AA58">
            <v>0</v>
          </cell>
        </row>
        <row r="59">
          <cell r="A59" t="str">
            <v>Pln19</v>
          </cell>
          <cell r="B59" t="str">
            <v>BZWBK - inne koszty</v>
          </cell>
          <cell r="C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Pln23</v>
          </cell>
          <cell r="B63" t="str">
            <v>Inni dystrybutorzy ( w tym świadczenia dod.)</v>
          </cell>
          <cell r="C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P64">
            <v>0</v>
          </cell>
          <cell r="Q64">
            <v>0</v>
          </cell>
          <cell r="R64">
            <v>0</v>
          </cell>
          <cell r="S64">
            <v>0</v>
          </cell>
          <cell r="T64">
            <v>0</v>
          </cell>
          <cell r="U64">
            <v>0</v>
          </cell>
          <cell r="V64">
            <v>0</v>
          </cell>
          <cell r="W64">
            <v>0</v>
          </cell>
          <cell r="X64">
            <v>0</v>
          </cell>
          <cell r="Y64">
            <v>0</v>
          </cell>
          <cell r="Z64">
            <v>0</v>
          </cell>
          <cell r="AA64">
            <v>0</v>
          </cell>
        </row>
        <row r="65">
          <cell r="A65" t="str">
            <v>Pln24</v>
          </cell>
          <cell r="B65" t="str">
            <v>Usługi zewnętrzne</v>
          </cell>
          <cell r="C65">
            <v>0</v>
          </cell>
          <cell r="D65">
            <v>0</v>
          </cell>
          <cell r="P65">
            <v>0</v>
          </cell>
          <cell r="Q65">
            <v>0</v>
          </cell>
          <cell r="R65">
            <v>0</v>
          </cell>
          <cell r="S65">
            <v>0</v>
          </cell>
          <cell r="T65">
            <v>0</v>
          </cell>
          <cell r="U65">
            <v>0</v>
          </cell>
          <cell r="V65">
            <v>0</v>
          </cell>
          <cell r="W65">
            <v>0</v>
          </cell>
          <cell r="X65">
            <v>0</v>
          </cell>
          <cell r="Y65">
            <v>0</v>
          </cell>
          <cell r="Z65">
            <v>0</v>
          </cell>
          <cell r="AA65">
            <v>0</v>
          </cell>
        </row>
        <row r="66">
          <cell r="A66" t="str">
            <v>Pln25</v>
          </cell>
          <cell r="B66" t="str">
            <v>Koszty obowiązkowe</v>
          </cell>
          <cell r="C66">
            <v>0</v>
          </cell>
          <cell r="D66">
            <v>0</v>
          </cell>
          <cell r="P66">
            <v>0</v>
          </cell>
          <cell r="Q66">
            <v>0</v>
          </cell>
          <cell r="R66">
            <v>0</v>
          </cell>
          <cell r="S66">
            <v>0</v>
          </cell>
          <cell r="T66">
            <v>0</v>
          </cell>
          <cell r="U66">
            <v>0</v>
          </cell>
          <cell r="V66">
            <v>0</v>
          </cell>
          <cell r="W66">
            <v>0</v>
          </cell>
          <cell r="X66">
            <v>0</v>
          </cell>
          <cell r="Y66">
            <v>0</v>
          </cell>
          <cell r="Z66">
            <v>0</v>
          </cell>
          <cell r="AA66">
            <v>0</v>
          </cell>
        </row>
        <row r="67">
          <cell r="A67" t="str">
            <v>Pln26</v>
          </cell>
          <cell r="B67" t="str">
            <v>Koszty poza Grupą BZWBK</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Pln27</v>
          </cell>
          <cell r="B68" t="str">
            <v>Dochody netto Grupy</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Pln28</v>
          </cell>
          <cell r="B69" t="str">
            <v>Dochody netto TFI</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Pln29</v>
          </cell>
          <cell r="B70" t="str">
            <v>Marża - Przychód</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Pln30</v>
          </cell>
          <cell r="B71" t="str">
            <v>Marża z tyt. Zarządzania</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3" refreshError="1"/>
      <sheetData sheetId="24" refreshError="1"/>
      <sheetData sheetId="25" refreshError="1"/>
      <sheetData sheetId="26" refreshError="1"/>
      <sheetData sheetId="27" refreshError="1">
        <row r="2">
          <cell r="A2" t="str">
            <v>ID</v>
          </cell>
          <cell r="B2" t="str">
            <v>Arka SIWE FIZ</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P30">
            <v>0</v>
          </cell>
          <cell r="Q30">
            <v>0</v>
          </cell>
          <cell r="R30">
            <v>0</v>
          </cell>
          <cell r="S30">
            <v>0</v>
          </cell>
          <cell r="T30">
            <v>0</v>
          </cell>
          <cell r="U30">
            <v>0</v>
          </cell>
          <cell r="V30">
            <v>0</v>
          </cell>
          <cell r="W30">
            <v>0</v>
          </cell>
          <cell r="X30">
            <v>0</v>
          </cell>
          <cell r="Y30">
            <v>0</v>
          </cell>
          <cell r="Z30">
            <v>0</v>
          </cell>
          <cell r="AA30">
            <v>0</v>
          </cell>
        </row>
        <row r="31">
          <cell r="A31" t="str">
            <v>Act25</v>
          </cell>
          <cell r="B31" t="str">
            <v>Koszty obowiązkowe</v>
          </cell>
          <cell r="C31">
            <v>0</v>
          </cell>
          <cell r="P31">
            <v>0</v>
          </cell>
          <cell r="Q31">
            <v>0</v>
          </cell>
          <cell r="R31">
            <v>0</v>
          </cell>
          <cell r="S31">
            <v>0</v>
          </cell>
          <cell r="T31">
            <v>0</v>
          </cell>
          <cell r="U31">
            <v>0</v>
          </cell>
          <cell r="V31">
            <v>0</v>
          </cell>
          <cell r="W31">
            <v>0</v>
          </cell>
          <cell r="X31">
            <v>0</v>
          </cell>
          <cell r="Y31">
            <v>0</v>
          </cell>
          <cell r="Z31">
            <v>0</v>
          </cell>
          <cell r="AA31">
            <v>0</v>
          </cell>
        </row>
        <row r="32">
          <cell r="A32" t="str">
            <v>Act26</v>
          </cell>
          <cell r="B32" t="str">
            <v>Koszty poza Grupą BZWBK</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Act27</v>
          </cell>
          <cell r="B33" t="str">
            <v>Dochody netto Grupy</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Act28</v>
          </cell>
          <cell r="B34" t="str">
            <v>Dochody netto TFI</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Pln02</v>
          </cell>
          <cell r="B41" t="str">
            <v>Sprzedaż całkowita</v>
          </cell>
          <cell r="C41">
            <v>0</v>
          </cell>
          <cell r="P41">
            <v>0</v>
          </cell>
          <cell r="Q41">
            <v>0</v>
          </cell>
          <cell r="R41">
            <v>0</v>
          </cell>
          <cell r="S41">
            <v>0</v>
          </cell>
          <cell r="T41">
            <v>0</v>
          </cell>
          <cell r="U41">
            <v>0</v>
          </cell>
          <cell r="V41">
            <v>0</v>
          </cell>
          <cell r="W41">
            <v>0</v>
          </cell>
          <cell r="X41">
            <v>0</v>
          </cell>
          <cell r="Y41">
            <v>0</v>
          </cell>
          <cell r="Z41">
            <v>0</v>
          </cell>
          <cell r="AA41">
            <v>0</v>
          </cell>
        </row>
        <row r="42">
          <cell r="A42" t="str">
            <v>Pln03</v>
          </cell>
          <cell r="B42" t="str">
            <v>Konwersja(+/-)</v>
          </cell>
          <cell r="C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P43">
            <v>0</v>
          </cell>
          <cell r="Q43">
            <v>0</v>
          </cell>
          <cell r="R43">
            <v>0</v>
          </cell>
          <cell r="S43">
            <v>0</v>
          </cell>
          <cell r="T43">
            <v>0</v>
          </cell>
          <cell r="U43">
            <v>0</v>
          </cell>
          <cell r="V43">
            <v>0</v>
          </cell>
          <cell r="W43">
            <v>0</v>
          </cell>
          <cell r="X43">
            <v>0</v>
          </cell>
          <cell r="Y43">
            <v>0</v>
          </cell>
          <cell r="Z43">
            <v>0</v>
          </cell>
          <cell r="AA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Pln08</v>
          </cell>
          <cell r="B47" t="str">
            <v>Średnia wartość funduszu</v>
          </cell>
          <cell r="C47">
            <v>0</v>
          </cell>
          <cell r="P47">
            <v>0</v>
          </cell>
          <cell r="Q47">
            <v>0</v>
          </cell>
          <cell r="R47">
            <v>0</v>
          </cell>
          <cell r="S47">
            <v>0</v>
          </cell>
          <cell r="T47">
            <v>0</v>
          </cell>
          <cell r="U47">
            <v>0</v>
          </cell>
          <cell r="V47">
            <v>0</v>
          </cell>
          <cell r="W47">
            <v>0</v>
          </cell>
          <cell r="X47">
            <v>0</v>
          </cell>
          <cell r="Y47">
            <v>0</v>
          </cell>
          <cell r="Z47">
            <v>0</v>
          </cell>
          <cell r="AA47">
            <v>0</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0</v>
          </cell>
          <cell r="P50">
            <v>0</v>
          </cell>
          <cell r="Q50">
            <v>0</v>
          </cell>
          <cell r="R50">
            <v>0</v>
          </cell>
          <cell r="S50">
            <v>0</v>
          </cell>
          <cell r="T50">
            <v>0</v>
          </cell>
          <cell r="U50">
            <v>0</v>
          </cell>
          <cell r="V50">
            <v>0</v>
          </cell>
          <cell r="W50">
            <v>0</v>
          </cell>
          <cell r="X50">
            <v>0</v>
          </cell>
          <cell r="Y50">
            <v>0</v>
          </cell>
          <cell r="Z50">
            <v>0</v>
          </cell>
          <cell r="AA50">
            <v>0</v>
          </cell>
        </row>
        <row r="51">
          <cell r="A51" t="str">
            <v>Pln12</v>
          </cell>
          <cell r="B51" t="str">
            <v>Opłata dystrybucyjna TFI</v>
          </cell>
          <cell r="C51">
            <v>0</v>
          </cell>
          <cell r="P51">
            <v>0</v>
          </cell>
          <cell r="Q51">
            <v>0</v>
          </cell>
          <cell r="R51">
            <v>0</v>
          </cell>
          <cell r="S51">
            <v>0</v>
          </cell>
          <cell r="T51">
            <v>0</v>
          </cell>
          <cell r="U51">
            <v>0</v>
          </cell>
          <cell r="V51">
            <v>0</v>
          </cell>
          <cell r="W51">
            <v>0</v>
          </cell>
          <cell r="X51">
            <v>0</v>
          </cell>
          <cell r="Y51">
            <v>0</v>
          </cell>
          <cell r="Z51">
            <v>0</v>
          </cell>
          <cell r="AA51">
            <v>0</v>
          </cell>
        </row>
        <row r="52">
          <cell r="A52" t="str">
            <v>Pln13</v>
          </cell>
          <cell r="B52" t="str">
            <v>Opłata umorzeniowa</v>
          </cell>
          <cell r="C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Pln16</v>
          </cell>
          <cell r="B56" t="str">
            <v>Zarządzanie aktywami funduszy</v>
          </cell>
          <cell r="C56">
            <v>0</v>
          </cell>
          <cell r="P56">
            <v>0</v>
          </cell>
          <cell r="Q56">
            <v>0</v>
          </cell>
          <cell r="R56">
            <v>0</v>
          </cell>
          <cell r="S56">
            <v>0</v>
          </cell>
          <cell r="T56">
            <v>0</v>
          </cell>
          <cell r="U56">
            <v>0</v>
          </cell>
          <cell r="V56">
            <v>0</v>
          </cell>
          <cell r="W56">
            <v>0</v>
          </cell>
          <cell r="X56">
            <v>0</v>
          </cell>
          <cell r="Y56">
            <v>0</v>
          </cell>
          <cell r="Z56">
            <v>0</v>
          </cell>
          <cell r="AA56">
            <v>0</v>
          </cell>
        </row>
        <row r="57">
          <cell r="A57" t="str">
            <v>Pln17</v>
          </cell>
          <cell r="B57" t="str">
            <v>Usługi rachunkowości ASSET</v>
          </cell>
          <cell r="C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P58">
            <v>0</v>
          </cell>
          <cell r="Q58">
            <v>0</v>
          </cell>
          <cell r="R58">
            <v>0</v>
          </cell>
          <cell r="S58">
            <v>0</v>
          </cell>
          <cell r="T58">
            <v>0</v>
          </cell>
          <cell r="U58">
            <v>0</v>
          </cell>
          <cell r="V58">
            <v>0</v>
          </cell>
          <cell r="W58">
            <v>0</v>
          </cell>
          <cell r="X58">
            <v>0</v>
          </cell>
          <cell r="Y58">
            <v>0</v>
          </cell>
          <cell r="Z58">
            <v>0</v>
          </cell>
          <cell r="AA58">
            <v>0</v>
          </cell>
        </row>
        <row r="59">
          <cell r="A59" t="str">
            <v>Pln19</v>
          </cell>
          <cell r="B59" t="str">
            <v>BZWBK - inne koszty</v>
          </cell>
          <cell r="C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Pln23</v>
          </cell>
          <cell r="B63" t="str">
            <v>Inni dystrybutorzy ( w tym świadczenia dod.)</v>
          </cell>
          <cell r="C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P64">
            <v>0</v>
          </cell>
          <cell r="Q64">
            <v>0</v>
          </cell>
          <cell r="R64">
            <v>0</v>
          </cell>
          <cell r="S64">
            <v>0</v>
          </cell>
          <cell r="T64">
            <v>0</v>
          </cell>
          <cell r="U64">
            <v>0</v>
          </cell>
          <cell r="V64">
            <v>0</v>
          </cell>
          <cell r="W64">
            <v>0</v>
          </cell>
          <cell r="X64">
            <v>0</v>
          </cell>
          <cell r="Y64">
            <v>0</v>
          </cell>
          <cell r="Z64">
            <v>0</v>
          </cell>
          <cell r="AA64">
            <v>0</v>
          </cell>
        </row>
        <row r="65">
          <cell r="A65" t="str">
            <v>Pln24</v>
          </cell>
          <cell r="B65" t="str">
            <v>Usługi zewnętrzne</v>
          </cell>
          <cell r="C65">
            <v>0</v>
          </cell>
          <cell r="P65">
            <v>0</v>
          </cell>
          <cell r="Q65">
            <v>0</v>
          </cell>
          <cell r="R65">
            <v>0</v>
          </cell>
          <cell r="S65">
            <v>0</v>
          </cell>
          <cell r="T65">
            <v>0</v>
          </cell>
          <cell r="U65">
            <v>0</v>
          </cell>
          <cell r="V65">
            <v>0</v>
          </cell>
          <cell r="W65">
            <v>0</v>
          </cell>
          <cell r="X65">
            <v>0</v>
          </cell>
          <cell r="Y65">
            <v>0</v>
          </cell>
          <cell r="Z65">
            <v>0</v>
          </cell>
          <cell r="AA65">
            <v>0</v>
          </cell>
        </row>
        <row r="66">
          <cell r="A66" t="str">
            <v>Pln25</v>
          </cell>
          <cell r="B66" t="str">
            <v>Koszty obowiązkowe</v>
          </cell>
          <cell r="C66">
            <v>0</v>
          </cell>
          <cell r="P66">
            <v>0</v>
          </cell>
          <cell r="Q66">
            <v>0</v>
          </cell>
          <cell r="R66">
            <v>0</v>
          </cell>
          <cell r="S66">
            <v>0</v>
          </cell>
          <cell r="T66">
            <v>0</v>
          </cell>
          <cell r="U66">
            <v>0</v>
          </cell>
          <cell r="V66">
            <v>0</v>
          </cell>
          <cell r="W66">
            <v>0</v>
          </cell>
          <cell r="X66">
            <v>0</v>
          </cell>
          <cell r="Y66">
            <v>0</v>
          </cell>
          <cell r="Z66">
            <v>0</v>
          </cell>
          <cell r="AA66">
            <v>0</v>
          </cell>
        </row>
        <row r="67">
          <cell r="A67" t="str">
            <v>Pln26</v>
          </cell>
          <cell r="B67" t="str">
            <v>Koszty poza Grupą BZWBK</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Pln27</v>
          </cell>
          <cell r="B68" t="str">
            <v>Dochody netto Grupy</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Pln28</v>
          </cell>
          <cell r="B69" t="str">
            <v>Dochody netto TFI</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Pln29</v>
          </cell>
          <cell r="B70" t="str">
            <v>Marża - Przychód</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Pln30</v>
          </cell>
          <cell r="B71" t="str">
            <v>Marża z tyt. Zarządzania</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L100">
            <v>-4</v>
          </cell>
          <cell r="N100">
            <v>-3</v>
          </cell>
          <cell r="P100">
            <v>0</v>
          </cell>
          <cell r="Q100">
            <v>0</v>
          </cell>
          <cell r="R100">
            <v>0</v>
          </cell>
          <cell r="S100">
            <v>0</v>
          </cell>
          <cell r="T100">
            <v>0</v>
          </cell>
          <cell r="U100">
            <v>0</v>
          </cell>
          <cell r="V100">
            <v>0</v>
          </cell>
          <cell r="W100">
            <v>0</v>
          </cell>
          <cell r="X100">
            <v>-4</v>
          </cell>
          <cell r="Y100">
            <v>-4</v>
          </cell>
          <cell r="Z100">
            <v>-7</v>
          </cell>
          <cell r="AA100">
            <v>-7</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-4</v>
          </cell>
          <cell r="M102">
            <v>0</v>
          </cell>
          <cell r="N102">
            <v>-3</v>
          </cell>
          <cell r="O102">
            <v>0</v>
          </cell>
          <cell r="P102">
            <v>0</v>
          </cell>
          <cell r="Q102">
            <v>0</v>
          </cell>
          <cell r="R102">
            <v>0</v>
          </cell>
          <cell r="S102">
            <v>0</v>
          </cell>
          <cell r="T102">
            <v>0</v>
          </cell>
          <cell r="U102">
            <v>0</v>
          </cell>
          <cell r="V102">
            <v>0</v>
          </cell>
          <cell r="W102">
            <v>0</v>
          </cell>
          <cell r="X102">
            <v>-4</v>
          </cell>
          <cell r="Y102">
            <v>-4</v>
          </cell>
          <cell r="Z102">
            <v>-7</v>
          </cell>
          <cell r="AA102">
            <v>-7</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-4</v>
          </cell>
          <cell r="M103">
            <v>0</v>
          </cell>
          <cell r="N103">
            <v>-3</v>
          </cell>
          <cell r="O103">
            <v>0</v>
          </cell>
          <cell r="P103">
            <v>0</v>
          </cell>
          <cell r="Q103">
            <v>0</v>
          </cell>
          <cell r="R103">
            <v>0</v>
          </cell>
          <cell r="S103">
            <v>0</v>
          </cell>
          <cell r="T103">
            <v>0</v>
          </cell>
          <cell r="U103">
            <v>0</v>
          </cell>
          <cell r="V103">
            <v>0</v>
          </cell>
          <cell r="W103">
            <v>0</v>
          </cell>
          <cell r="X103">
            <v>-4</v>
          </cell>
          <cell r="Y103">
            <v>-4</v>
          </cell>
          <cell r="Z103">
            <v>-7</v>
          </cell>
          <cell r="AA103">
            <v>-7</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-4</v>
          </cell>
          <cell r="M104">
            <v>0</v>
          </cell>
          <cell r="N104">
            <v>-3</v>
          </cell>
          <cell r="O104">
            <v>0</v>
          </cell>
          <cell r="P104">
            <v>0</v>
          </cell>
          <cell r="Q104">
            <v>0</v>
          </cell>
          <cell r="R104">
            <v>0</v>
          </cell>
          <cell r="S104">
            <v>0</v>
          </cell>
          <cell r="T104">
            <v>0</v>
          </cell>
          <cell r="U104">
            <v>0</v>
          </cell>
          <cell r="V104">
            <v>0</v>
          </cell>
          <cell r="W104">
            <v>0</v>
          </cell>
          <cell r="X104">
            <v>-4</v>
          </cell>
          <cell r="Y104">
            <v>-4</v>
          </cell>
          <cell r="Z104">
            <v>-7</v>
          </cell>
          <cell r="AA104">
            <v>-7</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sheetName val="Kons"/>
      <sheetName val="GRUPA"/>
      <sheetName val="BZWBK"/>
      <sheetName val="DM"/>
      <sheetName val="LE"/>
      <sheetName val="FL"/>
      <sheetName val="FIN"/>
      <sheetName val="FLLE"/>
      <sheetName val="TF"/>
      <sheetName val="AM"/>
      <sheetName val="AMTF"/>
      <sheetName val="FA"/>
      <sheetName val="IN"/>
      <sheetName val="NI"/>
      <sheetName val="SUBS"/>
      <sheetName val="ELIM"/>
      <sheetName val="Grupa_NGL"/>
      <sheetName val="KONIEC"/>
      <sheetName val="CU"/>
      <sheetName val="FU"/>
      <sheetName val="KO"/>
      <sheetName val="Arkusz6"/>
      <sheetName val="Arkusz7"/>
      <sheetName val="Arkusz8"/>
      <sheetName val="Arkusz3"/>
      <sheetName val="Actual2012"/>
      <sheetName val="GRUPAexBZWBK"/>
    </sheetNames>
    <sheetDataSet>
      <sheetData sheetId="0" refreshError="1"/>
      <sheetData sheetId="1" refreshError="1"/>
      <sheetData sheetId="2">
        <row r="1">
          <cell r="A1">
            <v>1</v>
          </cell>
        </row>
      </sheetData>
      <sheetData sheetId="3">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177735.89639000001</v>
          </cell>
          <cell r="D4">
            <v>169558.04141999997</v>
          </cell>
          <cell r="E4">
            <v>173181.05459000004</v>
          </cell>
          <cell r="F4">
            <v>176669.53982000018</v>
          </cell>
          <cell r="G4">
            <v>187336.34423999969</v>
          </cell>
          <cell r="H4">
            <v>171230.59229</v>
          </cell>
          <cell r="I4">
            <v>190949.40647000022</v>
          </cell>
          <cell r="J4">
            <v>181773.68340999953</v>
          </cell>
          <cell r="K4">
            <v>167674.52457000036</v>
          </cell>
          <cell r="L4">
            <v>183892.22945000028</v>
          </cell>
          <cell r="M4">
            <v>181903.61365999933</v>
          </cell>
          <cell r="N4">
            <v>188669.70733000038</v>
          </cell>
          <cell r="O4">
            <v>2150574.6336400001</v>
          </cell>
          <cell r="P4">
            <v>177735.89639000001</v>
          </cell>
          <cell r="Q4">
            <v>347293.93780999997</v>
          </cell>
          <cell r="R4">
            <v>520474.99239999999</v>
          </cell>
          <cell r="S4">
            <v>697144.53222000017</v>
          </cell>
          <cell r="T4">
            <v>884480.87645999982</v>
          </cell>
          <cell r="U4">
            <v>1055711.4687499998</v>
          </cell>
          <cell r="V4">
            <v>1246660.87522</v>
          </cell>
          <cell r="W4">
            <v>1428434.5586299996</v>
          </cell>
          <cell r="X4">
            <v>1596109.0832</v>
          </cell>
          <cell r="Y4">
            <v>1780001.3126500002</v>
          </cell>
          <cell r="Z4">
            <v>1961904.9263099995</v>
          </cell>
          <cell r="AA4">
            <v>2150574.6336400001</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177735.89639000001</v>
          </cell>
          <cell r="D6">
            <v>169558.04141999997</v>
          </cell>
          <cell r="E6">
            <v>173181.05459000004</v>
          </cell>
          <cell r="F6">
            <v>176669.53982000018</v>
          </cell>
          <cell r="G6">
            <v>187336.34423999969</v>
          </cell>
          <cell r="H6">
            <v>171230.59229</v>
          </cell>
          <cell r="I6">
            <v>190949.40647000022</v>
          </cell>
          <cell r="J6">
            <v>181773.68340999953</v>
          </cell>
          <cell r="K6">
            <v>167674.52457000036</v>
          </cell>
          <cell r="L6">
            <v>183892.22945000028</v>
          </cell>
          <cell r="M6">
            <v>181903.61365999933</v>
          </cell>
          <cell r="N6">
            <v>188669.70733000038</v>
          </cell>
          <cell r="O6">
            <v>2150574.6336400001</v>
          </cell>
          <cell r="P6">
            <v>177735.89639000001</v>
          </cell>
          <cell r="Q6">
            <v>347293.93780999997</v>
          </cell>
          <cell r="R6">
            <v>520474.99239999999</v>
          </cell>
          <cell r="S6">
            <v>697144.53222000017</v>
          </cell>
          <cell r="T6">
            <v>884480.87645999982</v>
          </cell>
          <cell r="U6">
            <v>1055711.4687499998</v>
          </cell>
          <cell r="V6">
            <v>1246660.87522</v>
          </cell>
          <cell r="W6">
            <v>1428434.5586299996</v>
          </cell>
          <cell r="X6">
            <v>1596109.0832</v>
          </cell>
          <cell r="Y6">
            <v>1780001.3126500002</v>
          </cell>
          <cell r="Z6">
            <v>1961904.9263099995</v>
          </cell>
          <cell r="AA6">
            <v>2150574.6336400001</v>
          </cell>
        </row>
        <row r="7">
          <cell r="A7" t="str">
            <v>Act04</v>
          </cell>
          <cell r="B7" t="str">
            <v>Fee Income</v>
          </cell>
          <cell r="C7">
            <v>84293.576270000005</v>
          </cell>
          <cell r="D7">
            <v>84476.52456000002</v>
          </cell>
          <cell r="E7">
            <v>90523.919429999951</v>
          </cell>
          <cell r="F7">
            <v>88182.261660000047</v>
          </cell>
          <cell r="G7">
            <v>91898.72831999998</v>
          </cell>
          <cell r="H7">
            <v>89496.955300000031</v>
          </cell>
          <cell r="I7">
            <v>95640.950129999968</v>
          </cell>
          <cell r="J7">
            <v>90619.88141000006</v>
          </cell>
          <cell r="K7">
            <v>88637.529620000016</v>
          </cell>
          <cell r="L7">
            <v>96834.604109999869</v>
          </cell>
          <cell r="M7">
            <v>91088.366010000071</v>
          </cell>
          <cell r="N7">
            <v>112333.81292000001</v>
          </cell>
          <cell r="O7">
            <v>1104027.10974</v>
          </cell>
          <cell r="P7">
            <v>84293.576270000005</v>
          </cell>
          <cell r="Q7">
            <v>168770.10083000001</v>
          </cell>
          <cell r="R7">
            <v>259294.02025999996</v>
          </cell>
          <cell r="S7">
            <v>347476.28191999998</v>
          </cell>
          <cell r="T7">
            <v>439375.01023999997</v>
          </cell>
          <cell r="U7">
            <v>528871.96554</v>
          </cell>
          <cell r="V7">
            <v>624512.91567000002</v>
          </cell>
          <cell r="W7">
            <v>715132.79708000005</v>
          </cell>
          <cell r="X7">
            <v>803770.32670000009</v>
          </cell>
          <cell r="Y7">
            <v>900604.93080999993</v>
          </cell>
          <cell r="Z7">
            <v>991693.29682000005</v>
          </cell>
          <cell r="AA7">
            <v>1104027.10974</v>
          </cell>
        </row>
        <row r="8">
          <cell r="A8" t="str">
            <v>Act05</v>
          </cell>
          <cell r="B8" t="str">
            <v>Commission expense</v>
          </cell>
          <cell r="C8">
            <v>-9468.7388900000005</v>
          </cell>
          <cell r="D8">
            <v>-10952.164309999996</v>
          </cell>
          <cell r="E8">
            <v>-12371.673810000004</v>
          </cell>
          <cell r="F8">
            <v>-10126.719510000001</v>
          </cell>
          <cell r="G8">
            <v>-10804.363489999992</v>
          </cell>
          <cell r="H8">
            <v>-12407.961030000002</v>
          </cell>
          <cell r="I8">
            <v>-12312.250770000006</v>
          </cell>
          <cell r="J8">
            <v>-11280.873110000002</v>
          </cell>
          <cell r="K8">
            <v>-10264.722049999989</v>
          </cell>
          <cell r="L8">
            <v>-11664.831980000003</v>
          </cell>
          <cell r="M8">
            <v>-14197.459970000011</v>
          </cell>
          <cell r="N8">
            <v>-16173.560959999975</v>
          </cell>
          <cell r="O8">
            <v>-142025.31988</v>
          </cell>
          <cell r="P8">
            <v>-9468.7388900000005</v>
          </cell>
          <cell r="Q8">
            <v>-20420.903199999997</v>
          </cell>
          <cell r="R8">
            <v>-32792.577010000001</v>
          </cell>
          <cell r="S8">
            <v>-42919.296520000004</v>
          </cell>
          <cell r="T8">
            <v>-53723.660009999992</v>
          </cell>
          <cell r="U8">
            <v>-66131.621039999998</v>
          </cell>
          <cell r="V8">
            <v>-78443.871810000011</v>
          </cell>
          <cell r="W8">
            <v>-89724.744920000012</v>
          </cell>
          <cell r="X8">
            <v>-99989.466970000009</v>
          </cell>
          <cell r="Y8">
            <v>-111654.29895000001</v>
          </cell>
          <cell r="Z8">
            <v>-125851.75892000002</v>
          </cell>
          <cell r="AA8">
            <v>-142025.31988</v>
          </cell>
        </row>
        <row r="9">
          <cell r="A9" t="str">
            <v>Act06</v>
          </cell>
          <cell r="B9" t="str">
            <v>Net fee and commission income</v>
          </cell>
          <cell r="C9">
            <v>74824.837380000012</v>
          </cell>
          <cell r="D9">
            <v>73524.360250000027</v>
          </cell>
          <cell r="E9">
            <v>78152.245619999943</v>
          </cell>
          <cell r="F9">
            <v>78055.542150000052</v>
          </cell>
          <cell r="G9">
            <v>81094.364829999991</v>
          </cell>
          <cell r="H9">
            <v>77088.994270000025</v>
          </cell>
          <cell r="I9">
            <v>83328.69935999997</v>
          </cell>
          <cell r="J9">
            <v>79339.00830000006</v>
          </cell>
          <cell r="K9">
            <v>78372.807570000034</v>
          </cell>
          <cell r="L9">
            <v>85169.772129999867</v>
          </cell>
          <cell r="M9">
            <v>76890.90604000006</v>
          </cell>
          <cell r="N9">
            <v>96160.251960000038</v>
          </cell>
          <cell r="O9">
            <v>962001.78986000002</v>
          </cell>
          <cell r="P9">
            <v>74824.837380000012</v>
          </cell>
          <cell r="Q9">
            <v>148349.19763000001</v>
          </cell>
          <cell r="R9">
            <v>226501.44324999995</v>
          </cell>
          <cell r="S9">
            <v>304556.98540000001</v>
          </cell>
          <cell r="T9">
            <v>385651.35022999998</v>
          </cell>
          <cell r="U9">
            <v>462740.34450000001</v>
          </cell>
          <cell r="V9">
            <v>546069.04385999998</v>
          </cell>
          <cell r="W9">
            <v>625408.05216000008</v>
          </cell>
          <cell r="X9">
            <v>703780.85973000014</v>
          </cell>
          <cell r="Y9">
            <v>788950.63185999996</v>
          </cell>
          <cell r="Z9">
            <v>865841.5379</v>
          </cell>
          <cell r="AA9">
            <v>962001.78986000002</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20653.976520000862</v>
          </cell>
          <cell r="D11">
            <v>16840.652869999798</v>
          </cell>
          <cell r="E11">
            <v>19924.134479999942</v>
          </cell>
          <cell r="F11">
            <v>19557.863060000534</v>
          </cell>
          <cell r="G11">
            <v>21929.112159999619</v>
          </cell>
          <cell r="H11">
            <v>22597.136699999999</v>
          </cell>
          <cell r="I11">
            <v>28689.395790000541</v>
          </cell>
          <cell r="J11">
            <v>23365.054179999061</v>
          </cell>
          <cell r="K11">
            <v>20108.775810001036</v>
          </cell>
          <cell r="L11">
            <v>22695.018199999598</v>
          </cell>
          <cell r="M11">
            <v>20580.270682000162</v>
          </cell>
          <cell r="N11">
            <v>23003.150159999554</v>
          </cell>
          <cell r="O11">
            <v>259944.54061200068</v>
          </cell>
          <cell r="P11">
            <v>20653.976520000862</v>
          </cell>
          <cell r="Q11">
            <v>37494.629390000657</v>
          </cell>
          <cell r="R11">
            <v>57418.763870000599</v>
          </cell>
          <cell r="S11">
            <v>76976.626930001134</v>
          </cell>
          <cell r="T11">
            <v>98905.739090000745</v>
          </cell>
          <cell r="U11">
            <v>121502.87579000075</v>
          </cell>
          <cell r="V11">
            <v>150192.27158000128</v>
          </cell>
          <cell r="W11">
            <v>173557.32576000033</v>
          </cell>
          <cell r="X11">
            <v>193666.10157000137</v>
          </cell>
          <cell r="Y11">
            <v>216361.11977000098</v>
          </cell>
          <cell r="Z11">
            <v>236941.39045200113</v>
          </cell>
          <cell r="AA11">
            <v>259944.54061200068</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10894.524579999137</v>
          </cell>
          <cell r="D13">
            <v>22382.454100000203</v>
          </cell>
          <cell r="E13">
            <v>20707.642870000032</v>
          </cell>
          <cell r="F13">
            <v>16484.76782999948</v>
          </cell>
          <cell r="G13">
            <v>29821.718560000365</v>
          </cell>
          <cell r="H13">
            <v>39143.312989999999</v>
          </cell>
          <cell r="I13">
            <v>878.7003499994662</v>
          </cell>
          <cell r="J13">
            <v>12969.779690000949</v>
          </cell>
          <cell r="K13">
            <v>35000.490779998974</v>
          </cell>
          <cell r="L13">
            <v>33041.315810000335</v>
          </cell>
          <cell r="M13">
            <v>81225.62103799991</v>
          </cell>
          <cell r="N13">
            <v>53538.803510000274</v>
          </cell>
          <cell r="O13">
            <v>356089.13210799918</v>
          </cell>
          <cell r="P13">
            <v>10894.524579999137</v>
          </cell>
          <cell r="Q13">
            <v>33276.978679999338</v>
          </cell>
          <cell r="R13">
            <v>53984.62154999937</v>
          </cell>
          <cell r="S13">
            <v>70469.389379998844</v>
          </cell>
          <cell r="T13">
            <v>100291.1079399992</v>
          </cell>
          <cell r="U13">
            <v>139434.42092999921</v>
          </cell>
          <cell r="V13">
            <v>140313.12127999868</v>
          </cell>
          <cell r="W13">
            <v>153282.90096999964</v>
          </cell>
          <cell r="X13">
            <v>188283.39174999861</v>
          </cell>
          <cell r="Y13">
            <v>221324.70755999896</v>
          </cell>
          <cell r="Z13">
            <v>302550.32859799889</v>
          </cell>
          <cell r="AA13">
            <v>356089.13210799918</v>
          </cell>
        </row>
        <row r="14">
          <cell r="A14" t="str">
            <v>Act11</v>
          </cell>
          <cell r="B14" t="str">
            <v>Other income</v>
          </cell>
          <cell r="C14">
            <v>106373.33848000002</v>
          </cell>
          <cell r="D14">
            <v>112747.46722000004</v>
          </cell>
          <cell r="E14">
            <v>118784.02296999993</v>
          </cell>
          <cell r="F14">
            <v>114098.17304000005</v>
          </cell>
          <cell r="G14">
            <v>132845.19554999997</v>
          </cell>
          <cell r="H14">
            <v>138829.44396000003</v>
          </cell>
          <cell r="I14">
            <v>112896.79549999996</v>
          </cell>
          <cell r="J14">
            <v>115673.84217000008</v>
          </cell>
          <cell r="K14">
            <v>133482.07416000005</v>
          </cell>
          <cell r="L14">
            <v>140906.10613999981</v>
          </cell>
          <cell r="M14">
            <v>178696.79776000013</v>
          </cell>
          <cell r="N14">
            <v>172702.20562999987</v>
          </cell>
          <cell r="O14">
            <v>1578035.4625799998</v>
          </cell>
          <cell r="P14">
            <v>106373.33848000002</v>
          </cell>
          <cell r="Q14">
            <v>219120.8057</v>
          </cell>
          <cell r="R14">
            <v>337904.82866999996</v>
          </cell>
          <cell r="S14">
            <v>452003.00170999998</v>
          </cell>
          <cell r="T14">
            <v>584848.19725999993</v>
          </cell>
          <cell r="U14">
            <v>723677.64121999999</v>
          </cell>
          <cell r="V14">
            <v>836574.43671999988</v>
          </cell>
          <cell r="W14">
            <v>952248.27888999996</v>
          </cell>
          <cell r="X14">
            <v>1085730.35305</v>
          </cell>
          <cell r="Y14">
            <v>1226636.4591899998</v>
          </cell>
          <cell r="Z14">
            <v>1405333.2569500001</v>
          </cell>
          <cell r="AA14">
            <v>1578035.4625799998</v>
          </cell>
        </row>
        <row r="15">
          <cell r="A15" t="str">
            <v>Act11.1</v>
          </cell>
          <cell r="B15" t="str">
            <v>Dividend income</v>
          </cell>
          <cell r="C15">
            <v>0.71536999999999995</v>
          </cell>
          <cell r="D15">
            <v>0</v>
          </cell>
          <cell r="E15">
            <v>62833.049999999996</v>
          </cell>
          <cell r="F15">
            <v>520.99642000000301</v>
          </cell>
          <cell r="G15">
            <v>38275.743869999998</v>
          </cell>
          <cell r="H15">
            <v>14264.847119999999</v>
          </cell>
          <cell r="I15">
            <v>2414.6007300000038</v>
          </cell>
          <cell r="J15">
            <v>0</v>
          </cell>
          <cell r="K15">
            <v>0</v>
          </cell>
          <cell r="L15">
            <v>232.20750000000123</v>
          </cell>
          <cell r="M15">
            <v>4032.4499999999971</v>
          </cell>
          <cell r="N15">
            <v>-2000</v>
          </cell>
          <cell r="O15">
            <v>120574.61100999999</v>
          </cell>
          <cell r="P15">
            <v>0.71536999999999995</v>
          </cell>
          <cell r="Q15">
            <v>0.71536999999999995</v>
          </cell>
          <cell r="R15">
            <v>62833.765369999994</v>
          </cell>
          <cell r="S15">
            <v>63354.761789999997</v>
          </cell>
          <cell r="T15">
            <v>101630.50566</v>
          </cell>
          <cell r="U15">
            <v>115895.35277999999</v>
          </cell>
          <cell r="V15">
            <v>118309.95350999999</v>
          </cell>
          <cell r="W15">
            <v>118309.95350999999</v>
          </cell>
          <cell r="X15">
            <v>118309.95350999999</v>
          </cell>
          <cell r="Y15">
            <v>118542.16101</v>
          </cell>
          <cell r="Z15">
            <v>122574.61100999999</v>
          </cell>
          <cell r="AA15">
            <v>120574.61100999999</v>
          </cell>
        </row>
        <row r="16">
          <cell r="A16" t="str">
            <v>Act12</v>
          </cell>
          <cell r="B16" t="str">
            <v>Total income</v>
          </cell>
          <cell r="C16">
            <v>284109.95024000003</v>
          </cell>
          <cell r="D16">
            <v>282305.50864000001</v>
          </cell>
          <cell r="E16">
            <v>354798.12755999994</v>
          </cell>
          <cell r="F16">
            <v>291288.70928000024</v>
          </cell>
          <cell r="G16">
            <v>358457.28365999967</v>
          </cell>
          <cell r="H16">
            <v>324324.88337000005</v>
          </cell>
          <cell r="I16">
            <v>306260.80270000017</v>
          </cell>
          <cell r="J16">
            <v>297447.52557999961</v>
          </cell>
          <cell r="K16">
            <v>301156.59873000043</v>
          </cell>
          <cell r="L16">
            <v>325030.54309000005</v>
          </cell>
          <cell r="M16">
            <v>364632.86141999951</v>
          </cell>
          <cell r="N16">
            <v>359371.91296000022</v>
          </cell>
          <cell r="O16">
            <v>3849184.7072299998</v>
          </cell>
          <cell r="P16">
            <v>284109.95024000003</v>
          </cell>
          <cell r="Q16">
            <v>566415.45887999993</v>
          </cell>
          <cell r="R16">
            <v>921213.58643999998</v>
          </cell>
          <cell r="S16">
            <v>1212502.2957200003</v>
          </cell>
          <cell r="T16">
            <v>1570959.5793799998</v>
          </cell>
          <cell r="U16">
            <v>1895284.4627499999</v>
          </cell>
          <cell r="V16">
            <v>2201545.2654499998</v>
          </cell>
          <cell r="W16">
            <v>2498992.7910299995</v>
          </cell>
          <cell r="X16">
            <v>2800149.3897599997</v>
          </cell>
          <cell r="Y16">
            <v>3125179.93285</v>
          </cell>
          <cell r="Z16">
            <v>3489812.7942699995</v>
          </cell>
          <cell r="AA16">
            <v>3849184.7072299998</v>
          </cell>
        </row>
        <row r="17">
          <cell r="A17" t="str">
            <v>Act13</v>
          </cell>
          <cell r="B17" t="str">
            <v>Personnel expenses</v>
          </cell>
          <cell r="C17">
            <v>71251.875569999989</v>
          </cell>
          <cell r="D17">
            <v>72003.756330000004</v>
          </cell>
          <cell r="E17">
            <v>73424.068220000016</v>
          </cell>
          <cell r="F17">
            <v>72260.271209999992</v>
          </cell>
          <cell r="G17">
            <v>75273.964590000047</v>
          </cell>
          <cell r="H17">
            <v>69258.280339999939</v>
          </cell>
          <cell r="I17">
            <v>70452.316250000018</v>
          </cell>
          <cell r="J17">
            <v>69498.334299999959</v>
          </cell>
          <cell r="K17">
            <v>71542.575339999981</v>
          </cell>
          <cell r="L17">
            <v>71103.770530000023</v>
          </cell>
          <cell r="M17">
            <v>80098.29121999997</v>
          </cell>
          <cell r="N17">
            <v>70684.914210000105</v>
          </cell>
          <cell r="O17">
            <v>866852.41810999997</v>
          </cell>
          <cell r="P17">
            <v>71251.875569999989</v>
          </cell>
          <cell r="Q17">
            <v>143255.63189999998</v>
          </cell>
          <cell r="R17">
            <v>216679.70011999999</v>
          </cell>
          <cell r="S17">
            <v>288939.97132999997</v>
          </cell>
          <cell r="T17">
            <v>364213.93592000002</v>
          </cell>
          <cell r="U17">
            <v>433472.21625999996</v>
          </cell>
          <cell r="V17">
            <v>503924.53250999999</v>
          </cell>
          <cell r="W17">
            <v>573422.86680999992</v>
          </cell>
          <cell r="X17">
            <v>644965.4421499999</v>
          </cell>
          <cell r="Y17">
            <v>716069.21267999988</v>
          </cell>
          <cell r="Z17">
            <v>796167.50389999989</v>
          </cell>
          <cell r="AA17">
            <v>866852.41810999997</v>
          </cell>
        </row>
        <row r="18">
          <cell r="A18" t="str">
            <v>Act14</v>
          </cell>
          <cell r="B18" t="str">
            <v>General and administrative expenses</v>
          </cell>
          <cell r="C18">
            <v>47819.762199999997</v>
          </cell>
          <cell r="D18">
            <v>51886.476720000006</v>
          </cell>
          <cell r="E18">
            <v>69986.917269999991</v>
          </cell>
          <cell r="F18">
            <v>55169.693550000004</v>
          </cell>
          <cell r="G18">
            <v>57886.192859999996</v>
          </cell>
          <cell r="H18">
            <v>46063.556260000041</v>
          </cell>
          <cell r="I18">
            <v>56187.824089999936</v>
          </cell>
          <cell r="J18">
            <v>59514.55587000004</v>
          </cell>
          <cell r="K18">
            <v>52177.023499999959</v>
          </cell>
          <cell r="L18">
            <v>50431.074120000121</v>
          </cell>
          <cell r="M18">
            <v>58363.828179999924</v>
          </cell>
          <cell r="N18">
            <v>56559.080820000076</v>
          </cell>
          <cell r="O18">
            <v>662045.98544000008</v>
          </cell>
          <cell r="P18">
            <v>47819.762199999997</v>
          </cell>
          <cell r="Q18">
            <v>99706.238920000003</v>
          </cell>
          <cell r="R18">
            <v>169693.15619000001</v>
          </cell>
          <cell r="S18">
            <v>224862.84974000001</v>
          </cell>
          <cell r="T18">
            <v>282749.04259999999</v>
          </cell>
          <cell r="U18">
            <v>328812.59886000003</v>
          </cell>
          <cell r="V18">
            <v>385000.42294999998</v>
          </cell>
          <cell r="W18">
            <v>444514.97882000002</v>
          </cell>
          <cell r="X18">
            <v>496692.00231999997</v>
          </cell>
          <cell r="Y18">
            <v>547123.07644000009</v>
          </cell>
          <cell r="Z18">
            <v>605486.90462000004</v>
          </cell>
          <cell r="AA18">
            <v>662045.98544000008</v>
          </cell>
        </row>
        <row r="19">
          <cell r="A19" t="str">
            <v>Act15</v>
          </cell>
          <cell r="B19" t="str">
            <v>Depreciation / Amortisation</v>
          </cell>
          <cell r="C19">
            <v>10349.43809</v>
          </cell>
          <cell r="D19">
            <v>10402.926520000001</v>
          </cell>
          <cell r="E19">
            <v>10771.01533</v>
          </cell>
          <cell r="F19">
            <v>10350.339590000001</v>
          </cell>
          <cell r="G19">
            <v>10138.02167</v>
          </cell>
          <cell r="H19">
            <v>10651.358180000003</v>
          </cell>
          <cell r="I19">
            <v>10522.573779999988</v>
          </cell>
          <cell r="J19">
            <v>10695.377280000002</v>
          </cell>
          <cell r="K19">
            <v>10611.133290000012</v>
          </cell>
          <cell r="L19">
            <v>10590.395709999995</v>
          </cell>
          <cell r="M19">
            <v>10382.841079999991</v>
          </cell>
          <cell r="N19">
            <v>10451.880610000004</v>
          </cell>
          <cell r="O19">
            <v>125917.30112999999</v>
          </cell>
          <cell r="P19">
            <v>10349.43809</v>
          </cell>
          <cell r="Q19">
            <v>20752.364610000001</v>
          </cell>
          <cell r="R19">
            <v>31523.379939999999</v>
          </cell>
          <cell r="S19">
            <v>41873.719530000002</v>
          </cell>
          <cell r="T19">
            <v>52011.741200000004</v>
          </cell>
          <cell r="U19">
            <v>62663.099380000007</v>
          </cell>
          <cell r="V19">
            <v>73185.673159999991</v>
          </cell>
          <cell r="W19">
            <v>83881.050439999992</v>
          </cell>
          <cell r="X19">
            <v>94492.183730000004</v>
          </cell>
          <cell r="Y19">
            <v>105082.57944</v>
          </cell>
          <cell r="Z19">
            <v>115465.42051999999</v>
          </cell>
          <cell r="AA19">
            <v>125917.30112999999</v>
          </cell>
        </row>
        <row r="20">
          <cell r="A20" t="str">
            <v>Act16</v>
          </cell>
          <cell r="B20" t="str">
            <v>Total operating expenses</v>
          </cell>
          <cell r="C20">
            <v>129421.07585999998</v>
          </cell>
          <cell r="D20">
            <v>134293.15957000002</v>
          </cell>
          <cell r="E20">
            <v>154182.00081999999</v>
          </cell>
          <cell r="F20">
            <v>137780.30434999999</v>
          </cell>
          <cell r="G20">
            <v>143298.17912000004</v>
          </cell>
          <cell r="H20">
            <v>125973.19477999999</v>
          </cell>
          <cell r="I20">
            <v>137162.71411999993</v>
          </cell>
          <cell r="J20">
            <v>139708.26745000001</v>
          </cell>
          <cell r="K20">
            <v>134330.73212999996</v>
          </cell>
          <cell r="L20">
            <v>132125.24036000014</v>
          </cell>
          <cell r="M20">
            <v>148844.96047999989</v>
          </cell>
          <cell r="N20">
            <v>137695.87564000019</v>
          </cell>
          <cell r="O20">
            <v>1654815.70468</v>
          </cell>
          <cell r="P20">
            <v>129421.07585999998</v>
          </cell>
          <cell r="Q20">
            <v>263714.23543</v>
          </cell>
          <cell r="R20">
            <v>417896.23625000002</v>
          </cell>
          <cell r="S20">
            <v>555676.54059999995</v>
          </cell>
          <cell r="T20">
            <v>698974.71972000005</v>
          </cell>
          <cell r="U20">
            <v>824947.91449999996</v>
          </cell>
          <cell r="V20">
            <v>962110.62861999997</v>
          </cell>
          <cell r="W20">
            <v>1101818.8960699998</v>
          </cell>
          <cell r="X20">
            <v>1236149.6281999999</v>
          </cell>
          <cell r="Y20">
            <v>1368274.8685599999</v>
          </cell>
          <cell r="Z20">
            <v>1517119.82904</v>
          </cell>
          <cell r="AA20">
            <v>1654815.70468</v>
          </cell>
        </row>
        <row r="21">
          <cell r="A21" t="str">
            <v>Act17</v>
          </cell>
          <cell r="B21" t="str">
            <v>Operating profit before provisions</v>
          </cell>
          <cell r="C21">
            <v>154688.87438000005</v>
          </cell>
          <cell r="D21">
            <v>148012.34907</v>
          </cell>
          <cell r="E21">
            <v>200616.12673999995</v>
          </cell>
          <cell r="F21">
            <v>153508.40493000025</v>
          </cell>
          <cell r="G21">
            <v>215159.10453999962</v>
          </cell>
          <cell r="H21">
            <v>198351.68859000006</v>
          </cell>
          <cell r="I21">
            <v>169098.08858000024</v>
          </cell>
          <cell r="J21">
            <v>157739.25812999959</v>
          </cell>
          <cell r="K21">
            <v>166825.86660000047</v>
          </cell>
          <cell r="L21">
            <v>192905.30272999991</v>
          </cell>
          <cell r="M21">
            <v>215787.90093999961</v>
          </cell>
          <cell r="N21">
            <v>221676.03732000003</v>
          </cell>
          <cell r="O21">
            <v>2194369.0025499999</v>
          </cell>
          <cell r="P21">
            <v>154688.87438000005</v>
          </cell>
          <cell r="Q21">
            <v>302701.22344999993</v>
          </cell>
          <cell r="R21">
            <v>503317.35018999997</v>
          </cell>
          <cell r="S21">
            <v>656825.75512000034</v>
          </cell>
          <cell r="T21">
            <v>871984.85965999973</v>
          </cell>
          <cell r="U21">
            <v>1070336.54825</v>
          </cell>
          <cell r="V21">
            <v>1239434.6368299997</v>
          </cell>
          <cell r="W21">
            <v>1397173.8949599997</v>
          </cell>
          <cell r="X21">
            <v>1563999.7615599998</v>
          </cell>
          <cell r="Y21">
            <v>1756905.0642900001</v>
          </cell>
          <cell r="Z21">
            <v>1972692.9652299995</v>
          </cell>
          <cell r="AA21">
            <v>2194369.0025499999</v>
          </cell>
        </row>
        <row r="22">
          <cell r="A22" t="str">
            <v>Act18</v>
          </cell>
          <cell r="B22" t="str">
            <v>Impairment losses on loans and advances</v>
          </cell>
          <cell r="C22">
            <v>-34397.914700000008</v>
          </cell>
          <cell r="D22">
            <v>-30938.020069999991</v>
          </cell>
          <cell r="E22">
            <v>-24206.706470000008</v>
          </cell>
          <cell r="F22">
            <v>-31461.004759999996</v>
          </cell>
          <cell r="G22">
            <v>-54162.648290000005</v>
          </cell>
          <cell r="H22">
            <v>-50371.881689999995</v>
          </cell>
          <cell r="I22">
            <v>-36856.203920000007</v>
          </cell>
          <cell r="J22">
            <v>-40700.84556999999</v>
          </cell>
          <cell r="K22">
            <v>-37616.666299999961</v>
          </cell>
          <cell r="L22">
            <v>-34520.134380000061</v>
          </cell>
          <cell r="M22">
            <v>-100262.89377999998</v>
          </cell>
          <cell r="N22">
            <v>-19458.905160000038</v>
          </cell>
          <cell r="O22">
            <v>-494953.82509000006</v>
          </cell>
          <cell r="P22">
            <v>-34397.914700000008</v>
          </cell>
          <cell r="Q22">
            <v>-65335.93477</v>
          </cell>
          <cell r="R22">
            <v>-89542.641240000012</v>
          </cell>
          <cell r="S22">
            <v>-121003.64600000001</v>
          </cell>
          <cell r="T22">
            <v>-175166.29429000002</v>
          </cell>
          <cell r="U22">
            <v>-225538.17598</v>
          </cell>
          <cell r="V22">
            <v>-262394.3799</v>
          </cell>
          <cell r="W22">
            <v>-303095.22547</v>
          </cell>
          <cell r="X22">
            <v>-340711.89176999999</v>
          </cell>
          <cell r="Y22">
            <v>-375232.02615000005</v>
          </cell>
          <cell r="Z22">
            <v>-475494.91993000003</v>
          </cell>
          <cell r="AA22">
            <v>-494953.82509000006</v>
          </cell>
        </row>
        <row r="23">
          <cell r="A23" t="str">
            <v>Act19</v>
          </cell>
          <cell r="B23" t="str">
            <v>Provision for contingent liabilities</v>
          </cell>
          <cell r="C23">
            <v>7640.9257299999999</v>
          </cell>
          <cell r="D23">
            <v>326.04984999999954</v>
          </cell>
          <cell r="E23">
            <v>162.69826000000086</v>
          </cell>
          <cell r="F23">
            <v>-898.23690000000056</v>
          </cell>
          <cell r="G23">
            <v>86.024260000000297</v>
          </cell>
          <cell r="H23">
            <v>-2030.4889300000007</v>
          </cell>
          <cell r="I23">
            <v>616.70055000000093</v>
          </cell>
          <cell r="J23">
            <v>-74.395980000001146</v>
          </cell>
          <cell r="K23">
            <v>35.85841000000034</v>
          </cell>
          <cell r="L23">
            <v>-850.14892999999961</v>
          </cell>
          <cell r="M23">
            <v>-1038.1301600000002</v>
          </cell>
          <cell r="N23">
            <v>603.20996999999954</v>
          </cell>
          <cell r="O23">
            <v>4580.0661299999992</v>
          </cell>
          <cell r="P23">
            <v>7640.9257299999999</v>
          </cell>
          <cell r="Q23">
            <v>7966.9755799999994</v>
          </cell>
          <cell r="R23">
            <v>8129.6738400000004</v>
          </cell>
          <cell r="S23">
            <v>7231.4369399999996</v>
          </cell>
          <cell r="T23">
            <v>7317.4611999999997</v>
          </cell>
          <cell r="U23">
            <v>5286.9722699999993</v>
          </cell>
          <cell r="V23">
            <v>5903.6728199999998</v>
          </cell>
          <cell r="W23">
            <v>5829.2768399999986</v>
          </cell>
          <cell r="X23">
            <v>5865.1352499999994</v>
          </cell>
          <cell r="Y23">
            <v>5014.98632</v>
          </cell>
          <cell r="Z23">
            <v>3976.8561599999998</v>
          </cell>
          <cell r="AA23">
            <v>4580.0661299999992</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-26756.988970000009</v>
          </cell>
          <cell r="D25">
            <v>-30611.970219999992</v>
          </cell>
          <cell r="E25">
            <v>-24044.008210000007</v>
          </cell>
          <cell r="F25">
            <v>-32359.241659999996</v>
          </cell>
          <cell r="G25">
            <v>-54076.624030000006</v>
          </cell>
          <cell r="H25">
            <v>-52402.370619999994</v>
          </cell>
          <cell r="I25">
            <v>-36239.503370000006</v>
          </cell>
          <cell r="J25">
            <v>-40775.241549999992</v>
          </cell>
          <cell r="K25">
            <v>-37580.80788999996</v>
          </cell>
          <cell r="L25">
            <v>-35370.283310000064</v>
          </cell>
          <cell r="M25">
            <v>-101301.02393999998</v>
          </cell>
          <cell r="N25">
            <v>-18855.695190000039</v>
          </cell>
          <cell r="O25">
            <v>-490373.75896000006</v>
          </cell>
          <cell r="P25">
            <v>-26756.988970000009</v>
          </cell>
          <cell r="Q25">
            <v>-57368.959190000001</v>
          </cell>
          <cell r="R25">
            <v>-81412.967400000009</v>
          </cell>
          <cell r="S25">
            <v>-113772.20906000001</v>
          </cell>
          <cell r="T25">
            <v>-167848.83309000003</v>
          </cell>
          <cell r="U25">
            <v>-220251.20371</v>
          </cell>
          <cell r="V25">
            <v>-256490.70707999999</v>
          </cell>
          <cell r="W25">
            <v>-297265.94863</v>
          </cell>
          <cell r="X25">
            <v>-334846.75652</v>
          </cell>
          <cell r="Y25">
            <v>-370217.03983000002</v>
          </cell>
          <cell r="Z25">
            <v>-471518.06377000001</v>
          </cell>
          <cell r="AA25">
            <v>-490373.75896000006</v>
          </cell>
        </row>
        <row r="26">
          <cell r="A26" t="str">
            <v>Act22</v>
          </cell>
          <cell r="B26" t="str">
            <v>Operating profit</v>
          </cell>
          <cell r="C26">
            <v>127931.88541000005</v>
          </cell>
          <cell r="D26">
            <v>117400.37885000001</v>
          </cell>
          <cell r="E26">
            <v>176572.11852999995</v>
          </cell>
          <cell r="F26">
            <v>121149.16327000025</v>
          </cell>
          <cell r="G26">
            <v>161082.48050999962</v>
          </cell>
          <cell r="H26">
            <v>145949.31797000006</v>
          </cell>
          <cell r="I26">
            <v>132858.58521000022</v>
          </cell>
          <cell r="J26">
            <v>116964.0165799996</v>
          </cell>
          <cell r="K26">
            <v>129245.05871000051</v>
          </cell>
          <cell r="L26">
            <v>157535.01941999985</v>
          </cell>
          <cell r="M26">
            <v>114486.87699999963</v>
          </cell>
          <cell r="N26">
            <v>202820.34213</v>
          </cell>
          <cell r="O26">
            <v>1703995.2435899999</v>
          </cell>
          <cell r="P26">
            <v>127931.88541000005</v>
          </cell>
          <cell r="Q26">
            <v>245332.26425999994</v>
          </cell>
          <cell r="R26">
            <v>421904.38278999995</v>
          </cell>
          <cell r="S26">
            <v>543053.54606000031</v>
          </cell>
          <cell r="T26">
            <v>704136.02656999975</v>
          </cell>
          <cell r="U26">
            <v>850085.34453999996</v>
          </cell>
          <cell r="V26">
            <v>982943.92974999978</v>
          </cell>
          <cell r="W26">
            <v>1099907.9463299997</v>
          </cell>
          <cell r="X26">
            <v>1229153.0050399997</v>
          </cell>
          <cell r="Y26">
            <v>1386688.02446</v>
          </cell>
          <cell r="Z26">
            <v>1501174.9014599994</v>
          </cell>
          <cell r="AA26">
            <v>1703995.2435899999</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127931.88541000005</v>
          </cell>
          <cell r="D30">
            <v>117400.37885000001</v>
          </cell>
          <cell r="E30">
            <v>176572.11852999995</v>
          </cell>
          <cell r="F30">
            <v>121149.16327000025</v>
          </cell>
          <cell r="G30">
            <v>161082.48050999962</v>
          </cell>
          <cell r="H30">
            <v>145949.31797000006</v>
          </cell>
          <cell r="I30">
            <v>132858.58521000022</v>
          </cell>
          <cell r="J30">
            <v>116964.0165799996</v>
          </cell>
          <cell r="K30">
            <v>129245.05871000051</v>
          </cell>
          <cell r="L30">
            <v>157535.01941999985</v>
          </cell>
          <cell r="M30">
            <v>114486.87699999963</v>
          </cell>
          <cell r="N30">
            <v>202820.34213</v>
          </cell>
          <cell r="O30">
            <v>1703995.2435899999</v>
          </cell>
          <cell r="P30">
            <v>127931.88541000005</v>
          </cell>
          <cell r="Q30">
            <v>245332.26425999994</v>
          </cell>
          <cell r="R30">
            <v>421904.38278999995</v>
          </cell>
          <cell r="S30">
            <v>543053.54606000031</v>
          </cell>
          <cell r="T30">
            <v>704136.02656999975</v>
          </cell>
          <cell r="U30">
            <v>850085.34453999996</v>
          </cell>
          <cell r="V30">
            <v>982943.92974999978</v>
          </cell>
          <cell r="W30">
            <v>1099907.9463299997</v>
          </cell>
          <cell r="X30">
            <v>1229153.0050399997</v>
          </cell>
          <cell r="Y30">
            <v>1386688.02446</v>
          </cell>
          <cell r="Z30">
            <v>1501174.9014599994</v>
          </cell>
          <cell r="AA30">
            <v>1703995.2435899999</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-24068.809420000001</v>
          </cell>
          <cell r="D32">
            <v>-23323.768780000002</v>
          </cell>
          <cell r="E32">
            <v>-30393.588869999989</v>
          </cell>
          <cell r="F32">
            <v>-23967.909070000005</v>
          </cell>
          <cell r="G32">
            <v>-24582.823129999993</v>
          </cell>
          <cell r="H32">
            <v>-32306.318710000014</v>
          </cell>
          <cell r="I32">
            <v>-23744.062979999995</v>
          </cell>
          <cell r="J32">
            <v>-22810.342900000025</v>
          </cell>
          <cell r="K32">
            <v>-32812.589509999983</v>
          </cell>
          <cell r="L32">
            <v>-35420.443269999996</v>
          </cell>
          <cell r="M32">
            <v>-23193.577389999973</v>
          </cell>
          <cell r="N32">
            <v>-39782.093660000042</v>
          </cell>
          <cell r="O32">
            <v>-336406.32769000006</v>
          </cell>
          <cell r="P32">
            <v>-24068.809420000001</v>
          </cell>
          <cell r="Q32">
            <v>-47392.578200000004</v>
          </cell>
          <cell r="R32">
            <v>-77786.167069999996</v>
          </cell>
          <cell r="S32">
            <v>-101754.07614</v>
          </cell>
          <cell r="T32">
            <v>-126336.89926999999</v>
          </cell>
          <cell r="U32">
            <v>-158643.21798000002</v>
          </cell>
          <cell r="V32">
            <v>-182387.28096</v>
          </cell>
          <cell r="W32">
            <v>-205197.62386000002</v>
          </cell>
          <cell r="X32">
            <v>-238010.21337000001</v>
          </cell>
          <cell r="Y32">
            <v>-273430.65664</v>
          </cell>
          <cell r="Z32">
            <v>-296624.23402999999</v>
          </cell>
          <cell r="AA32">
            <v>-336406.32769000006</v>
          </cell>
        </row>
        <row r="33">
          <cell r="A33" t="str">
            <v>Act28</v>
          </cell>
          <cell r="B33" t="str">
            <v>Profit after tax</v>
          </cell>
          <cell r="C33">
            <v>103863.07599000004</v>
          </cell>
          <cell r="D33">
            <v>94076.61007000001</v>
          </cell>
          <cell r="E33">
            <v>146178.52965999997</v>
          </cell>
          <cell r="F33">
            <v>97181.254200000243</v>
          </cell>
          <cell r="G33">
            <v>136499.65737999961</v>
          </cell>
          <cell r="H33">
            <v>113642.99926000004</v>
          </cell>
          <cell r="I33">
            <v>109114.52223000024</v>
          </cell>
          <cell r="J33">
            <v>94153.673679999571</v>
          </cell>
          <cell r="K33">
            <v>96432.469200000516</v>
          </cell>
          <cell r="L33">
            <v>122114.57614999986</v>
          </cell>
          <cell r="M33">
            <v>91293.299609999653</v>
          </cell>
          <cell r="N33">
            <v>163038.24846999996</v>
          </cell>
          <cell r="O33">
            <v>1367588.9158999999</v>
          </cell>
          <cell r="P33">
            <v>103863.07599000004</v>
          </cell>
          <cell r="Q33">
            <v>197939.68605999992</v>
          </cell>
          <cell r="R33">
            <v>344118.21571999998</v>
          </cell>
          <cell r="S33">
            <v>441299.46992000029</v>
          </cell>
          <cell r="T33">
            <v>577799.12729999982</v>
          </cell>
          <cell r="U33">
            <v>691442.12656</v>
          </cell>
          <cell r="V33">
            <v>800556.64878999977</v>
          </cell>
          <cell r="W33">
            <v>894710.32246999966</v>
          </cell>
          <cell r="X33">
            <v>991142.79166999971</v>
          </cell>
          <cell r="Y33">
            <v>1113257.36782</v>
          </cell>
          <cell r="Z33">
            <v>1204550.6674299994</v>
          </cell>
          <cell r="AA33">
            <v>1367588.9158999999</v>
          </cell>
        </row>
        <row r="34">
          <cell r="A34" t="str">
            <v>UWAGA RECLASS</v>
          </cell>
          <cell r="B34" t="str">
            <v>Budgeted Profit and Loss 2012</v>
          </cell>
          <cell r="C34">
            <v>0.18813769016897969</v>
          </cell>
          <cell r="D34">
            <v>0.19866859893016436</v>
          </cell>
          <cell r="E34">
            <v>0.17213130319233305</v>
          </cell>
          <cell r="F34">
            <v>0.19783800748655353</v>
          </cell>
          <cell r="G34">
            <v>0.15261016003831621</v>
          </cell>
          <cell r="H34">
            <v>0.22135299540516243</v>
          </cell>
          <cell r="I34">
            <v>0.17871681338823098</v>
          </cell>
          <cell r="J34">
            <v>0.19502017429778062</v>
          </cell>
          <cell r="K34">
            <v>0.2538788703994071</v>
          </cell>
          <cell r="L34">
            <v>0.22484171075363574</v>
          </cell>
          <cell r="M34">
            <v>0.20258721346726968</v>
          </cell>
          <cell r="N34">
            <v>0.19614449538055337</v>
          </cell>
          <cell r="O34">
            <v>0.19742210487703871</v>
          </cell>
          <cell r="P34">
            <v>0.18813769016897969</v>
          </cell>
          <cell r="Q34">
            <v>0.19317711163246742</v>
          </cell>
          <cell r="R34">
            <v>0.18436918468495156</v>
          </cell>
          <cell r="S34">
            <v>0.18737392818489673</v>
          </cell>
          <cell r="T34">
            <v>0.17942115515011298</v>
          </cell>
          <cell r="U34">
            <v>0.18662034229733179</v>
          </cell>
          <cell r="V34">
            <v>0.18555207010270469</v>
          </cell>
          <cell r="W34">
            <v>0.18655890662911498</v>
          </cell>
          <cell r="X34">
            <v>0.19363758001979139</v>
          </cell>
          <cell r="Y34">
            <v>0.19718253263669641</v>
          </cell>
          <cell r="Z34">
            <v>0.19759471980347648</v>
          </cell>
          <cell r="AA34">
            <v>0.19742210487703871</v>
          </cell>
        </row>
        <row r="35">
          <cell r="A35" t="str">
            <v>Bud01</v>
          </cell>
          <cell r="B35" t="str">
            <v>Interest income</v>
          </cell>
          <cell r="C35">
            <v>181443.83754546416</v>
          </cell>
          <cell r="D35">
            <v>170576.43864052242</v>
          </cell>
          <cell r="E35">
            <v>184119.50639039703</v>
          </cell>
          <cell r="F35">
            <v>179155.9652073347</v>
          </cell>
          <cell r="G35">
            <v>184815.00311819743</v>
          </cell>
          <cell r="H35">
            <v>181999.33629223029</v>
          </cell>
          <cell r="I35">
            <v>190023.45295473485</v>
          </cell>
          <cell r="J35">
            <v>190711.60100152131</v>
          </cell>
          <cell r="K35">
            <v>188402.82473695662</v>
          </cell>
          <cell r="L35">
            <v>196689.49089762819</v>
          </cell>
          <cell r="M35">
            <v>188642.41055463706</v>
          </cell>
          <cell r="N35">
            <v>200873.55840808115</v>
          </cell>
          <cell r="O35">
            <v>2237453.4257477052</v>
          </cell>
          <cell r="P35">
            <v>181443.83754546416</v>
          </cell>
          <cell r="Q35">
            <v>352020.27618598659</v>
          </cell>
          <cell r="R35">
            <v>536139.78257638356</v>
          </cell>
          <cell r="S35">
            <v>715295.74778371828</v>
          </cell>
          <cell r="T35">
            <v>900110.75090191572</v>
          </cell>
          <cell r="U35">
            <v>1082110.0871941461</v>
          </cell>
          <cell r="V35">
            <v>1272133.540148881</v>
          </cell>
          <cell r="W35">
            <v>1462845.1411504024</v>
          </cell>
          <cell r="X35">
            <v>1651247.9658873589</v>
          </cell>
          <cell r="Y35">
            <v>1847937.4567849871</v>
          </cell>
          <cell r="Z35">
            <v>2036579.8673396241</v>
          </cell>
          <cell r="AA35">
            <v>2237453.4257477052</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181443.83754546416</v>
          </cell>
          <cell r="D37">
            <v>170576.43864052242</v>
          </cell>
          <cell r="E37">
            <v>184119.50639039703</v>
          </cell>
          <cell r="F37">
            <v>179155.9652073347</v>
          </cell>
          <cell r="G37">
            <v>184815.00311819743</v>
          </cell>
          <cell r="H37">
            <v>181999.33629223029</v>
          </cell>
          <cell r="I37">
            <v>190023.45295473485</v>
          </cell>
          <cell r="J37">
            <v>190711.60100152131</v>
          </cell>
          <cell r="K37">
            <v>188402.82473695662</v>
          </cell>
          <cell r="L37">
            <v>196689.49089762819</v>
          </cell>
          <cell r="M37">
            <v>188642.41055463706</v>
          </cell>
          <cell r="N37">
            <v>200873.55840808115</v>
          </cell>
          <cell r="O37">
            <v>2237453.4257477052</v>
          </cell>
          <cell r="P37">
            <v>181443.83754546416</v>
          </cell>
          <cell r="Q37">
            <v>352020.27618598659</v>
          </cell>
          <cell r="R37">
            <v>536139.78257638356</v>
          </cell>
          <cell r="S37">
            <v>715295.74778371828</v>
          </cell>
          <cell r="T37">
            <v>900110.75090191572</v>
          </cell>
          <cell r="U37">
            <v>1082110.0871941461</v>
          </cell>
          <cell r="V37">
            <v>1272133.540148881</v>
          </cell>
          <cell r="W37">
            <v>1462845.1411504024</v>
          </cell>
          <cell r="X37">
            <v>1651247.9658873589</v>
          </cell>
          <cell r="Y37">
            <v>1847937.4567849871</v>
          </cell>
          <cell r="Z37">
            <v>2036579.8673396241</v>
          </cell>
          <cell r="AA37">
            <v>2237453.4257477052</v>
          </cell>
        </row>
        <row r="38">
          <cell r="A38" t="str">
            <v>Bud04</v>
          </cell>
          <cell r="B38" t="str">
            <v>Fee Income</v>
          </cell>
          <cell r="C38">
            <v>76671.923371244644</v>
          </cell>
          <cell r="D38">
            <v>76700.729531128236</v>
          </cell>
          <cell r="E38">
            <v>82130.58419968521</v>
          </cell>
          <cell r="F38">
            <v>81662.459891168677</v>
          </cell>
          <cell r="G38">
            <v>81994.314604441068</v>
          </cell>
          <cell r="H38">
            <v>83488.8293744494</v>
          </cell>
          <cell r="I38">
            <v>81504.981501729344</v>
          </cell>
          <cell r="J38">
            <v>81518.095141972415</v>
          </cell>
          <cell r="K38">
            <v>81068.935295052564</v>
          </cell>
          <cell r="L38">
            <v>83817.125665829648</v>
          </cell>
          <cell r="M38">
            <v>83089.468894296224</v>
          </cell>
          <cell r="N38">
            <v>83469.12858077159</v>
          </cell>
          <cell r="O38">
            <v>977116.57605176908</v>
          </cell>
          <cell r="P38">
            <v>76671.923371244644</v>
          </cell>
          <cell r="Q38">
            <v>153372.65290237288</v>
          </cell>
          <cell r="R38">
            <v>235503.23710205808</v>
          </cell>
          <cell r="S38">
            <v>317165.69699322677</v>
          </cell>
          <cell r="T38">
            <v>399160.01159766782</v>
          </cell>
          <cell r="U38">
            <v>482648.84097211721</v>
          </cell>
          <cell r="V38">
            <v>564153.82247384661</v>
          </cell>
          <cell r="W38">
            <v>645671.91761581902</v>
          </cell>
          <cell r="X38">
            <v>726740.85291087162</v>
          </cell>
          <cell r="Y38">
            <v>810557.97857670125</v>
          </cell>
          <cell r="Z38">
            <v>893647.44747099746</v>
          </cell>
          <cell r="AA38">
            <v>977116.57605176908</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76671.923371244644</v>
          </cell>
          <cell r="D40">
            <v>76700.729531128236</v>
          </cell>
          <cell r="E40">
            <v>82130.58419968521</v>
          </cell>
          <cell r="F40">
            <v>81662.459891168677</v>
          </cell>
          <cell r="G40">
            <v>81994.314604441068</v>
          </cell>
          <cell r="H40">
            <v>83488.8293744494</v>
          </cell>
          <cell r="I40">
            <v>81504.981501729344</v>
          </cell>
          <cell r="J40">
            <v>81518.095141972415</v>
          </cell>
          <cell r="K40">
            <v>81068.935295052564</v>
          </cell>
          <cell r="L40">
            <v>83817.125665829648</v>
          </cell>
          <cell r="M40">
            <v>83089.468894296224</v>
          </cell>
          <cell r="N40">
            <v>83469.12858077159</v>
          </cell>
          <cell r="O40">
            <v>977116.57605176908</v>
          </cell>
          <cell r="P40">
            <v>76671.923371244644</v>
          </cell>
          <cell r="Q40">
            <v>153372.65290237288</v>
          </cell>
          <cell r="R40">
            <v>235503.23710205808</v>
          </cell>
          <cell r="S40">
            <v>317165.69699322677</v>
          </cell>
          <cell r="T40">
            <v>399160.01159766782</v>
          </cell>
          <cell r="U40">
            <v>482648.84097211721</v>
          </cell>
          <cell r="V40">
            <v>564153.82247384661</v>
          </cell>
          <cell r="W40">
            <v>645671.91761581902</v>
          </cell>
          <cell r="X40">
            <v>726740.85291087162</v>
          </cell>
          <cell r="Y40">
            <v>810557.97857670125</v>
          </cell>
          <cell r="Z40">
            <v>893647.44747099746</v>
          </cell>
          <cell r="AA40">
            <v>977116.57605176908</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25059.309120513648</v>
          </cell>
          <cell r="D42">
            <v>24998.411161190506</v>
          </cell>
          <cell r="E42">
            <v>25799.550855693455</v>
          </cell>
          <cell r="F42">
            <v>25429.213872492041</v>
          </cell>
          <cell r="G42">
            <v>25486.537938351263</v>
          </cell>
          <cell r="H42">
            <v>25620.402790128825</v>
          </cell>
          <cell r="I42">
            <v>25917.576691193801</v>
          </cell>
          <cell r="J42">
            <v>25832.416277029577</v>
          </cell>
          <cell r="K42">
            <v>25893.77757484197</v>
          </cell>
          <cell r="L42">
            <v>25809.205387486352</v>
          </cell>
          <cell r="M42">
            <v>26094.480208920486</v>
          </cell>
          <cell r="N42">
            <v>26665.66322424198</v>
          </cell>
          <cell r="O42">
            <v>308606.54510208388</v>
          </cell>
          <cell r="P42">
            <v>25059.309120513648</v>
          </cell>
          <cell r="Q42">
            <v>50057.720281704154</v>
          </cell>
          <cell r="R42">
            <v>75857.271137397605</v>
          </cell>
          <cell r="S42">
            <v>101286.48500988964</v>
          </cell>
          <cell r="T42">
            <v>126773.0229482409</v>
          </cell>
          <cell r="U42">
            <v>152393.42573836973</v>
          </cell>
          <cell r="V42">
            <v>178311.00242956352</v>
          </cell>
          <cell r="W42">
            <v>204143.4187065931</v>
          </cell>
          <cell r="X42">
            <v>230037.19628143508</v>
          </cell>
          <cell r="Y42">
            <v>255846.40166892143</v>
          </cell>
          <cell r="Z42">
            <v>281940.88187784189</v>
          </cell>
          <cell r="AA42">
            <v>308606.54510208388</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10613.158805132607</v>
          </cell>
          <cell r="D44">
            <v>10361.597897643162</v>
          </cell>
          <cell r="E44">
            <v>19220.81627660579</v>
          </cell>
          <cell r="F44">
            <v>13665.245215347768</v>
          </cell>
          <cell r="G44">
            <v>12551.979648176464</v>
          </cell>
          <cell r="H44">
            <v>11238.633307181186</v>
          </cell>
          <cell r="I44">
            <v>10712.386617002045</v>
          </cell>
          <cell r="J44">
            <v>10603.817311534807</v>
          </cell>
          <cell r="K44">
            <v>11075.857509796599</v>
          </cell>
          <cell r="L44">
            <v>10515.396407635821</v>
          </cell>
          <cell r="M44">
            <v>10453.239258104299</v>
          </cell>
          <cell r="N44">
            <v>6485.2368045476105</v>
          </cell>
          <cell r="O44">
            <v>137497.36505870815</v>
          </cell>
          <cell r="P44">
            <v>10613.158805132607</v>
          </cell>
          <cell r="Q44">
            <v>20974.756702775769</v>
          </cell>
          <cell r="R44">
            <v>40195.572979381555</v>
          </cell>
          <cell r="S44">
            <v>53860.81819472932</v>
          </cell>
          <cell r="T44">
            <v>66412.797842905784</v>
          </cell>
          <cell r="U44">
            <v>77651.431150086966</v>
          </cell>
          <cell r="V44">
            <v>88363.817767089015</v>
          </cell>
          <cell r="W44">
            <v>98967.635078623818</v>
          </cell>
          <cell r="X44">
            <v>110043.49258842041</v>
          </cell>
          <cell r="Y44">
            <v>120558.88899605624</v>
          </cell>
          <cell r="Z44">
            <v>131012.12825416053</v>
          </cell>
          <cell r="AA44">
            <v>137497.36505870815</v>
          </cell>
        </row>
        <row r="45">
          <cell r="A45" t="str">
            <v>Bud11</v>
          </cell>
          <cell r="B45" t="str">
            <v>Other income</v>
          </cell>
          <cell r="C45">
            <v>112344.3912968909</v>
          </cell>
          <cell r="D45">
            <v>112060.73858996191</v>
          </cell>
          <cell r="E45">
            <v>127150.95133198446</v>
          </cell>
          <cell r="F45">
            <v>120756.91897900848</v>
          </cell>
          <cell r="G45">
            <v>120032.83219096879</v>
          </cell>
          <cell r="H45">
            <v>120347.8654717594</v>
          </cell>
          <cell r="I45">
            <v>118134.94480992519</v>
          </cell>
          <cell r="J45">
            <v>117954.3287305368</v>
          </cell>
          <cell r="K45">
            <v>118038.57037969113</v>
          </cell>
          <cell r="L45">
            <v>120141.72746095182</v>
          </cell>
          <cell r="M45">
            <v>119637.18836132101</v>
          </cell>
          <cell r="N45">
            <v>116620.02860956118</v>
          </cell>
          <cell r="O45">
            <v>1423220.4862125611</v>
          </cell>
          <cell r="P45">
            <v>112344.3912968909</v>
          </cell>
          <cell r="Q45">
            <v>224405.12988685281</v>
          </cell>
          <cell r="R45">
            <v>351556.08121883724</v>
          </cell>
          <cell r="S45">
            <v>472313.00019784574</v>
          </cell>
          <cell r="T45">
            <v>592345.83238881442</v>
          </cell>
          <cell r="U45">
            <v>712693.69786057388</v>
          </cell>
          <cell r="V45">
            <v>830828.64267049916</v>
          </cell>
          <cell r="W45">
            <v>948782.9714010359</v>
          </cell>
          <cell r="X45">
            <v>1066821.5417807272</v>
          </cell>
          <cell r="Y45">
            <v>1186963.269241679</v>
          </cell>
          <cell r="Z45">
            <v>1306600.4576029999</v>
          </cell>
          <cell r="AA45">
            <v>1423220.4862125611</v>
          </cell>
        </row>
        <row r="46">
          <cell r="A46" t="str">
            <v>Bud11.1</v>
          </cell>
          <cell r="B46" t="str">
            <v>Dividend income</v>
          </cell>
          <cell r="C46">
            <v>0</v>
          </cell>
          <cell r="D46">
            <v>0</v>
          </cell>
          <cell r="E46">
            <v>52500</v>
          </cell>
          <cell r="F46">
            <v>46951.178671218797</v>
          </cell>
          <cell r="G46">
            <v>38500</v>
          </cell>
          <cell r="H46">
            <v>7600</v>
          </cell>
          <cell r="I46">
            <v>0</v>
          </cell>
          <cell r="J46">
            <v>0</v>
          </cell>
          <cell r="K46">
            <v>0</v>
          </cell>
          <cell r="L46">
            <v>0</v>
          </cell>
          <cell r="M46">
            <v>0</v>
          </cell>
          <cell r="N46">
            <v>41000</v>
          </cell>
          <cell r="O46">
            <v>186551.1786712188</v>
          </cell>
          <cell r="P46">
            <v>0</v>
          </cell>
          <cell r="Q46">
            <v>0</v>
          </cell>
          <cell r="R46">
            <v>52500</v>
          </cell>
          <cell r="S46">
            <v>99451.178671218804</v>
          </cell>
          <cell r="T46">
            <v>137951.1786712188</v>
          </cell>
          <cell r="U46">
            <v>145551.1786712188</v>
          </cell>
          <cell r="V46">
            <v>145551.1786712188</v>
          </cell>
          <cell r="W46">
            <v>145551.1786712188</v>
          </cell>
          <cell r="X46">
            <v>145551.1786712188</v>
          </cell>
          <cell r="Y46">
            <v>145551.1786712188</v>
          </cell>
          <cell r="Z46">
            <v>145551.1786712188</v>
          </cell>
          <cell r="AA46">
            <v>186551.1786712188</v>
          </cell>
        </row>
        <row r="47">
          <cell r="A47" t="str">
            <v>Bud12</v>
          </cell>
          <cell r="B47" t="str">
            <v>Total income</v>
          </cell>
          <cell r="C47">
            <v>293788.22884235508</v>
          </cell>
          <cell r="D47">
            <v>282637.17723048432</v>
          </cell>
          <cell r="E47">
            <v>363770.45772238146</v>
          </cell>
          <cell r="F47">
            <v>346864.06285756198</v>
          </cell>
          <cell r="G47">
            <v>343347.83530916623</v>
          </cell>
          <cell r="H47">
            <v>309947.20176398969</v>
          </cell>
          <cell r="I47">
            <v>308158.39776466007</v>
          </cell>
          <cell r="J47">
            <v>308665.92973205808</v>
          </cell>
          <cell r="K47">
            <v>306441.39511664776</v>
          </cell>
          <cell r="L47">
            <v>316831.21835858002</v>
          </cell>
          <cell r="M47">
            <v>308279.59891595808</v>
          </cell>
          <cell r="N47">
            <v>358493.58701764233</v>
          </cell>
          <cell r="O47">
            <v>3847225.090631485</v>
          </cell>
          <cell r="P47">
            <v>293788.22884235508</v>
          </cell>
          <cell r="Q47">
            <v>576425.4060728394</v>
          </cell>
          <cell r="R47">
            <v>940195.86379522085</v>
          </cell>
          <cell r="S47">
            <v>1287059.9266527828</v>
          </cell>
          <cell r="T47">
            <v>1630407.7619619491</v>
          </cell>
          <cell r="U47">
            <v>1940354.9637259389</v>
          </cell>
          <cell r="V47">
            <v>2248513.3614905989</v>
          </cell>
          <cell r="W47">
            <v>2557179.2912226571</v>
          </cell>
          <cell r="X47">
            <v>2863620.6863393048</v>
          </cell>
          <cell r="Y47">
            <v>3180451.9046978848</v>
          </cell>
          <cell r="Z47">
            <v>3488731.5036138427</v>
          </cell>
          <cell r="AA47">
            <v>3847225.090631485</v>
          </cell>
        </row>
        <row r="48">
          <cell r="A48" t="str">
            <v>Bud13</v>
          </cell>
          <cell r="B48" t="str">
            <v>Personnel expenses</v>
          </cell>
          <cell r="C48">
            <v>71896.271932696211</v>
          </cell>
          <cell r="D48">
            <v>71732.763308943497</v>
          </cell>
          <cell r="E48">
            <v>71795.018704486982</v>
          </cell>
          <cell r="F48">
            <v>74384.776634192589</v>
          </cell>
          <cell r="G48">
            <v>73865.928373657545</v>
          </cell>
          <cell r="H48">
            <v>76549.06603732628</v>
          </cell>
          <cell r="I48">
            <v>76326.255851173803</v>
          </cell>
          <cell r="J48">
            <v>76203.74926135577</v>
          </cell>
          <cell r="K48">
            <v>75941.093371650553</v>
          </cell>
          <cell r="L48">
            <v>75783.13791700908</v>
          </cell>
          <cell r="M48">
            <v>75517.236077303911</v>
          </cell>
          <cell r="N48">
            <v>76720.692692662444</v>
          </cell>
          <cell r="O48">
            <v>896715.99016245862</v>
          </cell>
          <cell r="P48">
            <v>71896.271932696211</v>
          </cell>
          <cell r="Q48">
            <v>143629.03524163971</v>
          </cell>
          <cell r="R48">
            <v>215424.05394612669</v>
          </cell>
          <cell r="S48">
            <v>289808.83058031928</v>
          </cell>
          <cell r="T48">
            <v>363674.75895397679</v>
          </cell>
          <cell r="U48">
            <v>440223.82499130309</v>
          </cell>
          <cell r="V48">
            <v>516550.08084247692</v>
          </cell>
          <cell r="W48">
            <v>592753.83010383265</v>
          </cell>
          <cell r="X48">
            <v>668694.9234754832</v>
          </cell>
          <cell r="Y48">
            <v>744478.06139249227</v>
          </cell>
          <cell r="Z48">
            <v>819995.29746979615</v>
          </cell>
          <cell r="AA48">
            <v>896715.99016245862</v>
          </cell>
        </row>
        <row r="49">
          <cell r="A49" t="str">
            <v>Bud14</v>
          </cell>
          <cell r="B49" t="str">
            <v>General and administrative expenses</v>
          </cell>
          <cell r="C49">
            <v>54574.059996666678</v>
          </cell>
          <cell r="D49">
            <v>61263.189996666661</v>
          </cell>
          <cell r="E49">
            <v>60640.979996666676</v>
          </cell>
          <cell r="F49">
            <v>55995.869996666654</v>
          </cell>
          <cell r="G49">
            <v>58905.409996666676</v>
          </cell>
          <cell r="H49">
            <v>56063.909996666647</v>
          </cell>
          <cell r="I49">
            <v>53624.919996666678</v>
          </cell>
          <cell r="J49">
            <v>52131.349996666657</v>
          </cell>
          <cell r="K49">
            <v>57915.719996666667</v>
          </cell>
          <cell r="L49">
            <v>53412.499996666687</v>
          </cell>
          <cell r="M49">
            <v>56023.969996666667</v>
          </cell>
          <cell r="N49">
            <v>53304.589996666691</v>
          </cell>
          <cell r="O49">
            <v>673856.46996000002</v>
          </cell>
          <cell r="P49">
            <v>54574.059996666678</v>
          </cell>
          <cell r="Q49">
            <v>115837.24999333333</v>
          </cell>
          <cell r="R49">
            <v>176478.22999000002</v>
          </cell>
          <cell r="S49">
            <v>232474.09998666667</v>
          </cell>
          <cell r="T49">
            <v>291379.50998333335</v>
          </cell>
          <cell r="U49">
            <v>347443.41998000001</v>
          </cell>
          <cell r="V49">
            <v>401068.33997666667</v>
          </cell>
          <cell r="W49">
            <v>453199.68997333333</v>
          </cell>
          <cell r="X49">
            <v>511115.40996999998</v>
          </cell>
          <cell r="Y49">
            <v>564527.90996666672</v>
          </cell>
          <cell r="Z49">
            <v>620551.87996333337</v>
          </cell>
          <cell r="AA49">
            <v>673856.46996000002</v>
          </cell>
        </row>
        <row r="50">
          <cell r="A50" t="str">
            <v>Bud15</v>
          </cell>
          <cell r="B50" t="str">
            <v>Depreciation / Amortisation</v>
          </cell>
          <cell r="C50">
            <v>10489.459019324609</v>
          </cell>
          <cell r="D50">
            <v>10300.154097351729</v>
          </cell>
          <cell r="E50">
            <v>10301.856969408376</v>
          </cell>
          <cell r="F50">
            <v>10033.256635905276</v>
          </cell>
          <cell r="G50">
            <v>9803.6635101409556</v>
          </cell>
          <cell r="H50">
            <v>10223.250793795873</v>
          </cell>
          <cell r="I50">
            <v>10167.778277588548</v>
          </cell>
          <cell r="J50">
            <v>10273.290045600355</v>
          </cell>
          <cell r="K50">
            <v>10379.72455472018</v>
          </cell>
          <cell r="L50">
            <v>10303.586858407049</v>
          </cell>
          <cell r="M50">
            <v>10308.442183947396</v>
          </cell>
          <cell r="N50">
            <v>10429.537053809647</v>
          </cell>
          <cell r="O50">
            <v>123014</v>
          </cell>
          <cell r="P50">
            <v>10489.459019324609</v>
          </cell>
          <cell r="Q50">
            <v>20789.613116676337</v>
          </cell>
          <cell r="R50">
            <v>31091.470086084715</v>
          </cell>
          <cell r="S50">
            <v>41124.726721989995</v>
          </cell>
          <cell r="T50">
            <v>50928.390232130951</v>
          </cell>
          <cell r="U50">
            <v>61151.641025926823</v>
          </cell>
          <cell r="V50">
            <v>71319.419303515373</v>
          </cell>
          <cell r="W50">
            <v>81592.709349115728</v>
          </cell>
          <cell r="X50">
            <v>91972.433903835903</v>
          </cell>
          <cell r="Y50">
            <v>102276.02076224296</v>
          </cell>
          <cell r="Z50">
            <v>112584.46294619035</v>
          </cell>
          <cell r="AA50">
            <v>123014</v>
          </cell>
        </row>
        <row r="51">
          <cell r="A51" t="str">
            <v>Bud16</v>
          </cell>
          <cell r="B51" t="str">
            <v>Total operating expenses</v>
          </cell>
          <cell r="C51">
            <v>136959.7909486875</v>
          </cell>
          <cell r="D51">
            <v>143296.1074029619</v>
          </cell>
          <cell r="E51">
            <v>142737.85567056204</v>
          </cell>
          <cell r="F51">
            <v>140413.90326676451</v>
          </cell>
          <cell r="G51">
            <v>142575.00188046519</v>
          </cell>
          <cell r="H51">
            <v>142836.22682778881</v>
          </cell>
          <cell r="I51">
            <v>140118.95412542904</v>
          </cell>
          <cell r="J51">
            <v>138608.38930362277</v>
          </cell>
          <cell r="K51">
            <v>144236.53792303739</v>
          </cell>
          <cell r="L51">
            <v>139499.22477208282</v>
          </cell>
          <cell r="M51">
            <v>141849.64825791799</v>
          </cell>
          <cell r="N51">
            <v>140454.8197431388</v>
          </cell>
          <cell r="O51">
            <v>1693586.4601224586</v>
          </cell>
          <cell r="P51">
            <v>136959.7909486875</v>
          </cell>
          <cell r="Q51">
            <v>280255.8983516494</v>
          </cell>
          <cell r="R51">
            <v>422993.75402221148</v>
          </cell>
          <cell r="S51">
            <v>563407.65728897601</v>
          </cell>
          <cell r="T51">
            <v>705982.65916944121</v>
          </cell>
          <cell r="U51">
            <v>848818.88599722984</v>
          </cell>
          <cell r="V51">
            <v>988937.84012265888</v>
          </cell>
          <cell r="W51">
            <v>1127546.2294262815</v>
          </cell>
          <cell r="X51">
            <v>1271782.7673493191</v>
          </cell>
          <cell r="Y51">
            <v>1411281.9921214017</v>
          </cell>
          <cell r="Z51">
            <v>1553131.6403793197</v>
          </cell>
          <cell r="AA51">
            <v>1693586.4601224586</v>
          </cell>
        </row>
        <row r="52">
          <cell r="A52" t="str">
            <v>Bud17</v>
          </cell>
          <cell r="B52" t="str">
            <v>Operating profit before provisions</v>
          </cell>
          <cell r="C52">
            <v>156828.43789366758</v>
          </cell>
          <cell r="D52">
            <v>139341.06982752241</v>
          </cell>
          <cell r="E52">
            <v>221032.60205181941</v>
          </cell>
          <cell r="F52">
            <v>206450.15959079747</v>
          </cell>
          <cell r="G52">
            <v>200772.83342870104</v>
          </cell>
          <cell r="H52">
            <v>167110.97493620089</v>
          </cell>
          <cell r="I52">
            <v>168039.44363923103</v>
          </cell>
          <cell r="J52">
            <v>170057.54042843531</v>
          </cell>
          <cell r="K52">
            <v>162204.85719361037</v>
          </cell>
          <cell r="L52">
            <v>177331.99358649721</v>
          </cell>
          <cell r="M52">
            <v>166429.95065804009</v>
          </cell>
          <cell r="N52">
            <v>218038.76727450354</v>
          </cell>
          <cell r="O52">
            <v>2153638.6305090263</v>
          </cell>
          <cell r="P52">
            <v>156828.43789366758</v>
          </cell>
          <cell r="Q52">
            <v>296169.50772118999</v>
          </cell>
          <cell r="R52">
            <v>517202.10977300938</v>
          </cell>
          <cell r="S52">
            <v>723652.26936380682</v>
          </cell>
          <cell r="T52">
            <v>924425.10279250785</v>
          </cell>
          <cell r="U52">
            <v>1091536.0777287092</v>
          </cell>
          <cell r="V52">
            <v>1259575.5213679401</v>
          </cell>
          <cell r="W52">
            <v>1429633.0617963756</v>
          </cell>
          <cell r="X52">
            <v>1591837.9189899857</v>
          </cell>
          <cell r="Y52">
            <v>1769169.9125764831</v>
          </cell>
          <cell r="Z52">
            <v>1935599.863234523</v>
          </cell>
          <cell r="AA52">
            <v>2153638.6305090263</v>
          </cell>
        </row>
        <row r="53">
          <cell r="A53" t="str">
            <v>Bud18</v>
          </cell>
          <cell r="B53" t="str">
            <v>Impairment losses on loans and advances</v>
          </cell>
          <cell r="C53">
            <v>-31401.311477842599</v>
          </cell>
          <cell r="D53">
            <v>-33014.613196037324</v>
          </cell>
          <cell r="E53">
            <v>-37386.616032275226</v>
          </cell>
          <cell r="F53">
            <v>-36316.782725674049</v>
          </cell>
          <cell r="G53">
            <v>-25736.827058778694</v>
          </cell>
          <cell r="H53">
            <v>-38563.899391305604</v>
          </cell>
          <cell r="I53">
            <v>-39156.158659584638</v>
          </cell>
          <cell r="J53">
            <v>-36319.792319446242</v>
          </cell>
          <cell r="K53">
            <v>-39517.008260312497</v>
          </cell>
          <cell r="L53">
            <v>-40708.283464830507</v>
          </cell>
          <cell r="M53">
            <v>-33331.0540176305</v>
          </cell>
          <cell r="N53">
            <v>-43133.51080955792</v>
          </cell>
          <cell r="O53">
            <v>-434585.85741327581</v>
          </cell>
          <cell r="P53">
            <v>-31401.311477842599</v>
          </cell>
          <cell r="Q53">
            <v>-64415.924673879927</v>
          </cell>
          <cell r="R53">
            <v>-101802.54070615515</v>
          </cell>
          <cell r="S53">
            <v>-138119.32343182919</v>
          </cell>
          <cell r="T53">
            <v>-163856.15049060789</v>
          </cell>
          <cell r="U53">
            <v>-202420.0498819135</v>
          </cell>
          <cell r="V53">
            <v>-241576.20854149814</v>
          </cell>
          <cell r="W53">
            <v>-277896.00086094439</v>
          </cell>
          <cell r="X53">
            <v>-317413.00912125688</v>
          </cell>
          <cell r="Y53">
            <v>-358121.29258608737</v>
          </cell>
          <cell r="Z53">
            <v>-391452.34660371789</v>
          </cell>
          <cell r="AA53">
            <v>-434585.85741327581</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-31401.311477842599</v>
          </cell>
          <cell r="D56">
            <v>-33014.613196037324</v>
          </cell>
          <cell r="E56">
            <v>-37386.616032275226</v>
          </cell>
          <cell r="F56">
            <v>-36316.782725674049</v>
          </cell>
          <cell r="G56">
            <v>-25736.827058778694</v>
          </cell>
          <cell r="H56">
            <v>-38563.899391305604</v>
          </cell>
          <cell r="I56">
            <v>-39156.158659584638</v>
          </cell>
          <cell r="J56">
            <v>-36319.792319446242</v>
          </cell>
          <cell r="K56">
            <v>-39517.008260312497</v>
          </cell>
          <cell r="L56">
            <v>-40708.283464830507</v>
          </cell>
          <cell r="M56">
            <v>-33331.0540176305</v>
          </cell>
          <cell r="N56">
            <v>-43133.51080955792</v>
          </cell>
          <cell r="O56">
            <v>-434585.85741327581</v>
          </cell>
          <cell r="P56">
            <v>-31401.311477842599</v>
          </cell>
          <cell r="Q56">
            <v>-64415.924673879927</v>
          </cell>
          <cell r="R56">
            <v>-101802.54070615515</v>
          </cell>
          <cell r="S56">
            <v>-138119.32343182919</v>
          </cell>
          <cell r="T56">
            <v>-163856.15049060789</v>
          </cell>
          <cell r="U56">
            <v>-202420.0498819135</v>
          </cell>
          <cell r="V56">
            <v>-241576.20854149814</v>
          </cell>
          <cell r="W56">
            <v>-277896.00086094439</v>
          </cell>
          <cell r="X56">
            <v>-317413.00912125688</v>
          </cell>
          <cell r="Y56">
            <v>-358121.29258608737</v>
          </cell>
          <cell r="Z56">
            <v>-391452.34660371789</v>
          </cell>
          <cell r="AA56">
            <v>-434585.85741327581</v>
          </cell>
        </row>
        <row r="57">
          <cell r="A57" t="str">
            <v>Bud22</v>
          </cell>
          <cell r="B57" t="str">
            <v>Operating profit</v>
          </cell>
          <cell r="C57">
            <v>125427.12641582498</v>
          </cell>
          <cell r="D57">
            <v>106326.45663148508</v>
          </cell>
          <cell r="E57">
            <v>183645.98601954419</v>
          </cell>
          <cell r="F57">
            <v>170133.37686512343</v>
          </cell>
          <cell r="G57">
            <v>175036.00636992234</v>
          </cell>
          <cell r="H57">
            <v>128547.07554489528</v>
          </cell>
          <cell r="I57">
            <v>128883.28497964639</v>
          </cell>
          <cell r="J57">
            <v>133737.74810898906</v>
          </cell>
          <cell r="K57">
            <v>122687.84893329788</v>
          </cell>
          <cell r="L57">
            <v>136623.71012166669</v>
          </cell>
          <cell r="M57">
            <v>133098.8966404096</v>
          </cell>
          <cell r="N57">
            <v>174905.25646494562</v>
          </cell>
          <cell r="O57">
            <v>1719052.7730957505</v>
          </cell>
          <cell r="P57">
            <v>125427.12641582498</v>
          </cell>
          <cell r="Q57">
            <v>231753.58304731007</v>
          </cell>
          <cell r="R57">
            <v>415399.56906685419</v>
          </cell>
          <cell r="S57">
            <v>585532.94593197759</v>
          </cell>
          <cell r="T57">
            <v>760568.9523018999</v>
          </cell>
          <cell r="U57">
            <v>889116.02784679574</v>
          </cell>
          <cell r="V57">
            <v>1017999.312826442</v>
          </cell>
          <cell r="W57">
            <v>1151737.0609354312</v>
          </cell>
          <cell r="X57">
            <v>1274424.9098687288</v>
          </cell>
          <cell r="Y57">
            <v>1411048.6199903958</v>
          </cell>
          <cell r="Z57">
            <v>1544147.5166308051</v>
          </cell>
          <cell r="AA57">
            <v>1719052.7730957505</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125427.12641582498</v>
          </cell>
          <cell r="D61">
            <v>106326.45663148508</v>
          </cell>
          <cell r="E61">
            <v>183645.98601954419</v>
          </cell>
          <cell r="F61">
            <v>170133.37686512343</v>
          </cell>
          <cell r="G61">
            <v>175036.00636992234</v>
          </cell>
          <cell r="H61">
            <v>128547.07554489528</v>
          </cell>
          <cell r="I61">
            <v>128883.28497964639</v>
          </cell>
          <cell r="J61">
            <v>133737.74810898906</v>
          </cell>
          <cell r="K61">
            <v>122687.84893329788</v>
          </cell>
          <cell r="L61">
            <v>136623.71012166669</v>
          </cell>
          <cell r="M61">
            <v>133098.8966404096</v>
          </cell>
          <cell r="N61">
            <v>174905.25646494562</v>
          </cell>
          <cell r="O61">
            <v>1719052.7730957505</v>
          </cell>
          <cell r="P61">
            <v>125427.12641582498</v>
          </cell>
          <cell r="Q61">
            <v>231753.58304731007</v>
          </cell>
          <cell r="R61">
            <v>415399.56906685419</v>
          </cell>
          <cell r="S61">
            <v>585532.94593197759</v>
          </cell>
          <cell r="T61">
            <v>760568.9523018999</v>
          </cell>
          <cell r="U61">
            <v>889116.02784679574</v>
          </cell>
          <cell r="V61">
            <v>1017999.312826442</v>
          </cell>
          <cell r="W61">
            <v>1151737.0609354312</v>
          </cell>
          <cell r="X61">
            <v>1274424.9098687288</v>
          </cell>
          <cell r="Y61">
            <v>1411048.6199903958</v>
          </cell>
          <cell r="Z61">
            <v>1544147.5166308051</v>
          </cell>
          <cell r="AA61">
            <v>1719052.7730957505</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-25085.425283164997</v>
          </cell>
          <cell r="D63">
            <v>-21265.291326297018</v>
          </cell>
          <cell r="E63">
            <v>-36729.197203908836</v>
          </cell>
          <cell r="F63">
            <v>-34026.675373024686</v>
          </cell>
          <cell r="G63">
            <v>-35007.201273984472</v>
          </cell>
          <cell r="H63">
            <v>-25709.415108979058</v>
          </cell>
          <cell r="I63">
            <v>-25776.656995929279</v>
          </cell>
          <cell r="J63">
            <v>-26747.549621797814</v>
          </cell>
          <cell r="K63">
            <v>-24537.569786659576</v>
          </cell>
          <cell r="L63">
            <v>-27324.74202433334</v>
          </cell>
          <cell r="M63">
            <v>-26619.779328081921</v>
          </cell>
          <cell r="N63">
            <v>-34981.051292989127</v>
          </cell>
          <cell r="O63">
            <v>-343810.55461915018</v>
          </cell>
          <cell r="P63">
            <v>-25085.425283164997</v>
          </cell>
          <cell r="Q63">
            <v>-46350.716609462019</v>
          </cell>
          <cell r="R63">
            <v>-83079.913813370862</v>
          </cell>
          <cell r="S63">
            <v>-117106.58918639555</v>
          </cell>
          <cell r="T63">
            <v>-152113.79046038003</v>
          </cell>
          <cell r="U63">
            <v>-177823.2055693591</v>
          </cell>
          <cell r="V63">
            <v>-203599.86256528838</v>
          </cell>
          <cell r="W63">
            <v>-230347.41218708619</v>
          </cell>
          <cell r="X63">
            <v>-254884.98197374577</v>
          </cell>
          <cell r="Y63">
            <v>-282209.72399807913</v>
          </cell>
          <cell r="Z63">
            <v>-308829.50332616107</v>
          </cell>
          <cell r="AA63">
            <v>-343810.55461915018</v>
          </cell>
        </row>
        <row r="64">
          <cell r="A64" t="str">
            <v>Bud28</v>
          </cell>
          <cell r="B64" t="str">
            <v>Profit after tax</v>
          </cell>
          <cell r="C64">
            <v>100341.70113265999</v>
          </cell>
          <cell r="D64">
            <v>85061.165305188071</v>
          </cell>
          <cell r="E64">
            <v>146916.78881563534</v>
          </cell>
          <cell r="F64">
            <v>136106.70149209874</v>
          </cell>
          <cell r="G64">
            <v>140028.80509593786</v>
          </cell>
          <cell r="H64">
            <v>102837.66043591623</v>
          </cell>
          <cell r="I64">
            <v>103106.6279837171</v>
          </cell>
          <cell r="J64">
            <v>106990.19848719126</v>
          </cell>
          <cell r="K64">
            <v>98150.279146638306</v>
          </cell>
          <cell r="L64">
            <v>109298.96809733336</v>
          </cell>
          <cell r="M64">
            <v>106479.11731232768</v>
          </cell>
          <cell r="N64">
            <v>139924.20517195651</v>
          </cell>
          <cell r="O64">
            <v>1375242.2184766002</v>
          </cell>
          <cell r="P64">
            <v>100341.70113265999</v>
          </cell>
          <cell r="Q64">
            <v>185402.86643784805</v>
          </cell>
          <cell r="R64">
            <v>332319.65525348333</v>
          </cell>
          <cell r="S64">
            <v>468426.35674558207</v>
          </cell>
          <cell r="T64">
            <v>608455.16184151988</v>
          </cell>
          <cell r="U64">
            <v>711292.82227743661</v>
          </cell>
          <cell r="V64">
            <v>814399.45026115351</v>
          </cell>
          <cell r="W64">
            <v>921389.64874834497</v>
          </cell>
          <cell r="X64">
            <v>1019539.9278949831</v>
          </cell>
          <cell r="Y64">
            <v>1128838.8959923168</v>
          </cell>
          <cell r="Z64">
            <v>1235318.013304644</v>
          </cell>
          <cell r="AA64">
            <v>1375242.2184766002</v>
          </cell>
        </row>
        <row r="65">
          <cell r="A65" t="str">
            <v>Korekta o FX funding</v>
          </cell>
          <cell r="B65" t="str">
            <v>Actual Profit and Loss 2011</v>
          </cell>
          <cell r="C65">
            <v>0</v>
          </cell>
          <cell r="D65">
            <v>0</v>
          </cell>
          <cell r="E65">
            <v>0</v>
          </cell>
          <cell r="F65">
            <v>0</v>
          </cell>
          <cell r="G65">
            <v>0</v>
          </cell>
          <cell r="H65">
            <v>0</v>
          </cell>
          <cell r="I65">
            <v>-1.1641532182693481E-10</v>
          </cell>
          <cell r="J65">
            <v>0</v>
          </cell>
          <cell r="K65">
            <v>-1.0005896911025047E-7</v>
          </cell>
          <cell r="L65">
            <v>1.0008807294070721E-7</v>
          </cell>
          <cell r="M65">
            <v>8.7311491370201111E-11</v>
          </cell>
          <cell r="N65">
            <v>-1.1641532182693481E-10</v>
          </cell>
          <cell r="O65">
            <v>0</v>
          </cell>
          <cell r="P65">
            <v>0</v>
          </cell>
          <cell r="Q65">
            <v>0</v>
          </cell>
          <cell r="R65">
            <v>0</v>
          </cell>
          <cell r="S65">
            <v>0</v>
          </cell>
          <cell r="T65">
            <v>0</v>
          </cell>
          <cell r="U65">
            <v>0</v>
          </cell>
          <cell r="V65">
            <v>0</v>
          </cell>
          <cell r="W65">
            <v>0</v>
          </cell>
          <cell r="X65">
            <v>-9.9884346127510071E-8</v>
          </cell>
          <cell r="Y65">
            <v>0</v>
          </cell>
          <cell r="Z65">
            <v>0</v>
          </cell>
          <cell r="AA65">
            <v>0</v>
          </cell>
        </row>
        <row r="66">
          <cell r="A66" t="str">
            <v>Dtp01</v>
          </cell>
          <cell r="B66" t="str">
            <v>Interest income</v>
          </cell>
          <cell r="C66">
            <v>252831.19794000001</v>
          </cell>
          <cell r="D66">
            <v>242594.37638</v>
          </cell>
          <cell r="E66">
            <v>268344.98689999996</v>
          </cell>
          <cell r="F66">
            <v>258251.75972000012</v>
          </cell>
          <cell r="G66">
            <v>266976.6443899998</v>
          </cell>
          <cell r="H66">
            <v>270302.02792000002</v>
          </cell>
          <cell r="I66">
            <v>280141.87363000016</v>
          </cell>
          <cell r="J66">
            <v>289988.6728800002</v>
          </cell>
          <cell r="K66">
            <v>276011.46482999955</v>
          </cell>
          <cell r="L66">
            <v>293803.01301000052</v>
          </cell>
          <cell r="M66">
            <v>292475.70161999966</v>
          </cell>
          <cell r="N66">
            <v>299996.16839999997</v>
          </cell>
          <cell r="O66">
            <v>3291717.8876199992</v>
          </cell>
          <cell r="P66">
            <v>252831.19794000001</v>
          </cell>
          <cell r="Q66">
            <v>495425.57432000001</v>
          </cell>
          <cell r="R66">
            <v>763770.56122000003</v>
          </cell>
          <cell r="S66">
            <v>1022022.3209400001</v>
          </cell>
          <cell r="T66">
            <v>1288998.96533</v>
          </cell>
          <cell r="U66">
            <v>1559300.9932500001</v>
          </cell>
          <cell r="V66">
            <v>1839442.8668800001</v>
          </cell>
          <cell r="W66">
            <v>2129431.5397600001</v>
          </cell>
          <cell r="X66">
            <v>2405443.0045899996</v>
          </cell>
          <cell r="Y66">
            <v>2699246.0175999999</v>
          </cell>
          <cell r="Z66">
            <v>2991721.7192199994</v>
          </cell>
          <cell r="AA66">
            <v>3291717.8876199992</v>
          </cell>
        </row>
        <row r="67">
          <cell r="A67" t="str">
            <v>Dtp02</v>
          </cell>
          <cell r="B67" t="str">
            <v>Interest expense</v>
          </cell>
          <cell r="C67">
            <v>-100184.53606</v>
          </cell>
          <cell r="D67">
            <v>-96694.406350000005</v>
          </cell>
          <cell r="E67">
            <v>-106422.83162999999</v>
          </cell>
          <cell r="F67">
            <v>-105001.31848000002</v>
          </cell>
          <cell r="G67">
            <v>-110098.17477000007</v>
          </cell>
          <cell r="H67">
            <v>-114691.02049999993</v>
          </cell>
          <cell r="I67">
            <v>-116440.44212999995</v>
          </cell>
          <cell r="J67">
            <v>-118810.47762000003</v>
          </cell>
          <cell r="K67">
            <v>-116936.54021999998</v>
          </cell>
          <cell r="L67">
            <v>-125974.90107999988</v>
          </cell>
          <cell r="M67">
            <v>-125315.54338000024</v>
          </cell>
          <cell r="N67">
            <v>-131399.35046999995</v>
          </cell>
          <cell r="O67">
            <v>-1367969.54269</v>
          </cell>
          <cell r="P67">
            <v>-100184.53606</v>
          </cell>
          <cell r="Q67">
            <v>-196878.94241000002</v>
          </cell>
          <cell r="R67">
            <v>-303301.77403999999</v>
          </cell>
          <cell r="S67">
            <v>-408303.09252000001</v>
          </cell>
          <cell r="T67">
            <v>-518401.26729000011</v>
          </cell>
          <cell r="U67">
            <v>-633092.28778999997</v>
          </cell>
          <cell r="V67">
            <v>-749532.72991999995</v>
          </cell>
          <cell r="W67">
            <v>-868343.20753999997</v>
          </cell>
          <cell r="X67">
            <v>-985279.74775999994</v>
          </cell>
          <cell r="Y67">
            <v>-1111254.6488399999</v>
          </cell>
          <cell r="Z67">
            <v>-1236570.1922200001</v>
          </cell>
          <cell r="AA67">
            <v>-1367969.54269</v>
          </cell>
        </row>
        <row r="68">
          <cell r="A68" t="str">
            <v>Dtp03</v>
          </cell>
          <cell r="B68" t="str">
            <v>Net interest income</v>
          </cell>
          <cell r="C68">
            <v>152646.66188000003</v>
          </cell>
          <cell r="D68">
            <v>145899.97003</v>
          </cell>
          <cell r="E68">
            <v>161922.15526999999</v>
          </cell>
          <cell r="F68">
            <v>153250.4412400001</v>
          </cell>
          <cell r="G68">
            <v>156878.46961999973</v>
          </cell>
          <cell r="H68">
            <v>155611.0074200001</v>
          </cell>
          <cell r="I68">
            <v>163701.43150000021</v>
          </cell>
          <cell r="J68">
            <v>171178.19526000018</v>
          </cell>
          <cell r="K68">
            <v>159074.92460999958</v>
          </cell>
          <cell r="L68">
            <v>167828.11193000065</v>
          </cell>
          <cell r="M68">
            <v>167160.15823999944</v>
          </cell>
          <cell r="N68">
            <v>168596.81793000002</v>
          </cell>
          <cell r="O68">
            <v>1923748.3449299992</v>
          </cell>
          <cell r="P68">
            <v>152646.66188000003</v>
          </cell>
          <cell r="Q68">
            <v>298546.63191</v>
          </cell>
          <cell r="R68">
            <v>460468.78718000004</v>
          </cell>
          <cell r="S68">
            <v>613719.22842000006</v>
          </cell>
          <cell r="T68">
            <v>770597.69803999993</v>
          </cell>
          <cell r="U68">
            <v>926208.70546000008</v>
          </cell>
          <cell r="V68">
            <v>1089910.1369600003</v>
          </cell>
          <cell r="W68">
            <v>1261088.3322200002</v>
          </cell>
          <cell r="X68">
            <v>1420163.2568299996</v>
          </cell>
          <cell r="Y68">
            <v>1587991.36876</v>
          </cell>
          <cell r="Z68">
            <v>1755151.5269999993</v>
          </cell>
          <cell r="AA68">
            <v>1923748.3449299992</v>
          </cell>
        </row>
        <row r="69">
          <cell r="A69" t="str">
            <v>Dtp04</v>
          </cell>
          <cell r="B69" t="str">
            <v>Fee Income</v>
          </cell>
          <cell r="C69">
            <v>78291.217879999997</v>
          </cell>
          <cell r="D69">
            <v>69187.856150000007</v>
          </cell>
          <cell r="E69">
            <v>82813.527470000001</v>
          </cell>
          <cell r="F69">
            <v>80033.023399999991</v>
          </cell>
          <cell r="G69">
            <v>85353.298439999999</v>
          </cell>
          <cell r="H69">
            <v>83674.804530000023</v>
          </cell>
          <cell r="I69">
            <v>83854.595129999943</v>
          </cell>
          <cell r="J69">
            <v>86277.574480000112</v>
          </cell>
          <cell r="K69">
            <v>81182.204969999933</v>
          </cell>
          <cell r="L69">
            <v>81484.250130000073</v>
          </cell>
          <cell r="M69">
            <v>82741.081709999882</v>
          </cell>
          <cell r="N69">
            <v>88162.565420000072</v>
          </cell>
          <cell r="O69">
            <v>983055.99971000012</v>
          </cell>
          <cell r="P69">
            <v>78291.217879999997</v>
          </cell>
          <cell r="Q69">
            <v>147479.07403000002</v>
          </cell>
          <cell r="R69">
            <v>230292.60150000002</v>
          </cell>
          <cell r="S69">
            <v>310325.6249</v>
          </cell>
          <cell r="T69">
            <v>395678.92333999998</v>
          </cell>
          <cell r="U69">
            <v>479353.72787</v>
          </cell>
          <cell r="V69">
            <v>563208.32299999997</v>
          </cell>
          <cell r="W69">
            <v>649485.89748000004</v>
          </cell>
          <cell r="X69">
            <v>730668.10245000001</v>
          </cell>
          <cell r="Y69">
            <v>812152.35258000006</v>
          </cell>
          <cell r="Z69">
            <v>894893.43429</v>
          </cell>
          <cell r="AA69">
            <v>983055.99971000012</v>
          </cell>
        </row>
        <row r="70">
          <cell r="A70" t="str">
            <v>Dtp05</v>
          </cell>
          <cell r="B70" t="str">
            <v>Commission expense</v>
          </cell>
          <cell r="C70">
            <v>-8393.9804800000002</v>
          </cell>
          <cell r="D70">
            <v>-6929.1934699999993</v>
          </cell>
          <cell r="E70">
            <v>-7725.6897600000038</v>
          </cell>
          <cell r="F70">
            <v>-9229.9479199999969</v>
          </cell>
          <cell r="G70">
            <v>-9789.03622</v>
          </cell>
          <cell r="H70">
            <v>-9642.415329999998</v>
          </cell>
          <cell r="I70">
            <v>-10348.686890000003</v>
          </cell>
          <cell r="J70">
            <v>-9577.9879199999905</v>
          </cell>
          <cell r="K70">
            <v>-10639.005320000009</v>
          </cell>
          <cell r="L70">
            <v>-10709.524579999994</v>
          </cell>
          <cell r="M70">
            <v>-11471.789209999997</v>
          </cell>
          <cell r="N70">
            <v>-13712.399190000013</v>
          </cell>
          <cell r="O70">
            <v>-118169.65629000001</v>
          </cell>
          <cell r="P70">
            <v>-8393.9804800000002</v>
          </cell>
          <cell r="Q70">
            <v>-15323.17395</v>
          </cell>
          <cell r="R70">
            <v>-23048.863710000005</v>
          </cell>
          <cell r="S70">
            <v>-32278.811630000004</v>
          </cell>
          <cell r="T70">
            <v>-42067.847850000006</v>
          </cell>
          <cell r="U70">
            <v>-51710.263180000002</v>
          </cell>
          <cell r="V70">
            <v>-62058.950070000006</v>
          </cell>
          <cell r="W70">
            <v>-71636.937989999991</v>
          </cell>
          <cell r="X70">
            <v>-82275.943310000002</v>
          </cell>
          <cell r="Y70">
            <v>-92985.46789</v>
          </cell>
          <cell r="Z70">
            <v>-104457.2571</v>
          </cell>
          <cell r="AA70">
            <v>-118169.65629000001</v>
          </cell>
        </row>
        <row r="71">
          <cell r="A71" t="str">
            <v>Dtp06</v>
          </cell>
          <cell r="B71" t="str">
            <v>Net fee and commission income</v>
          </cell>
          <cell r="C71">
            <v>69897.237399999998</v>
          </cell>
          <cell r="D71">
            <v>62258.662680000009</v>
          </cell>
          <cell r="E71">
            <v>75087.837709999993</v>
          </cell>
          <cell r="F71">
            <v>70803.07548</v>
          </cell>
          <cell r="G71">
            <v>75564.262220000004</v>
          </cell>
          <cell r="H71">
            <v>74032.38920000002</v>
          </cell>
          <cell r="I71">
            <v>73505.908239999946</v>
          </cell>
          <cell r="J71">
            <v>76699.586560000127</v>
          </cell>
          <cell r="K71">
            <v>70543.199649999922</v>
          </cell>
          <cell r="L71">
            <v>70774.725550000076</v>
          </cell>
          <cell r="M71">
            <v>71269.29249999988</v>
          </cell>
          <cell r="N71">
            <v>74450.166230000061</v>
          </cell>
          <cell r="O71">
            <v>864886.34342000005</v>
          </cell>
          <cell r="P71">
            <v>69897.237399999998</v>
          </cell>
          <cell r="Q71">
            <v>132155.90008000002</v>
          </cell>
          <cell r="R71">
            <v>207243.73779000001</v>
          </cell>
          <cell r="S71">
            <v>278046.81326999998</v>
          </cell>
          <cell r="T71">
            <v>353611.07548999996</v>
          </cell>
          <cell r="U71">
            <v>427643.46468999999</v>
          </cell>
          <cell r="V71">
            <v>501149.37292999995</v>
          </cell>
          <cell r="W71">
            <v>577848.95949000004</v>
          </cell>
          <cell r="X71">
            <v>648392.15914</v>
          </cell>
          <cell r="Y71">
            <v>719166.88469000009</v>
          </cell>
          <cell r="Z71">
            <v>790436.17718999996</v>
          </cell>
          <cell r="AA71">
            <v>864886.34342000005</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21095.643689999997</v>
          </cell>
          <cell r="D73">
            <v>16558.558730000001</v>
          </cell>
          <cell r="E73">
            <v>24483.622609999991</v>
          </cell>
          <cell r="F73">
            <v>18153.089710000022</v>
          </cell>
          <cell r="G73">
            <v>18569.656649999986</v>
          </cell>
          <cell r="H73">
            <v>22471.628060000025</v>
          </cell>
          <cell r="I73">
            <v>22161.97980999999</v>
          </cell>
          <cell r="J73">
            <v>22133.780369999993</v>
          </cell>
          <cell r="K73">
            <v>24021.40687999998</v>
          </cell>
          <cell r="L73">
            <v>22815.846559999969</v>
          </cell>
          <cell r="M73">
            <v>22492.011590000053</v>
          </cell>
          <cell r="N73">
            <v>26009.568450000006</v>
          </cell>
          <cell r="O73">
            <v>260966.79311000003</v>
          </cell>
          <cell r="P73">
            <v>21095.643689999997</v>
          </cell>
          <cell r="Q73">
            <v>37654.202420000001</v>
          </cell>
          <cell r="R73">
            <v>62137.825029999993</v>
          </cell>
          <cell r="S73">
            <v>80290.914740000007</v>
          </cell>
          <cell r="T73">
            <v>98860.571389999997</v>
          </cell>
          <cell r="U73">
            <v>121332.19945000001</v>
          </cell>
          <cell r="V73">
            <v>143494.17926</v>
          </cell>
          <cell r="W73">
            <v>165627.95963</v>
          </cell>
          <cell r="X73">
            <v>189649.36650999996</v>
          </cell>
          <cell r="Y73">
            <v>212465.21306999994</v>
          </cell>
          <cell r="Z73">
            <v>234957.22466000001</v>
          </cell>
          <cell r="AA73">
            <v>260966.79311000003</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-1943.103999999998</v>
          </cell>
          <cell r="D75">
            <v>9720.1683699999867</v>
          </cell>
          <cell r="E75">
            <v>33726.498219999994</v>
          </cell>
          <cell r="F75">
            <v>5649.9692399999822</v>
          </cell>
          <cell r="G75">
            <v>9011.2485299999989</v>
          </cell>
          <cell r="H75">
            <v>63448.060289999972</v>
          </cell>
          <cell r="I75">
            <v>32196.135669999952</v>
          </cell>
          <cell r="J75">
            <v>41273.658579999988</v>
          </cell>
          <cell r="K75">
            <v>23884.227340000092</v>
          </cell>
          <cell r="L75">
            <v>-91.861589999934495</v>
          </cell>
          <cell r="M75">
            <v>26658.188399999915</v>
          </cell>
          <cell r="N75">
            <v>21726.040520000053</v>
          </cell>
          <cell r="O75">
            <v>265259.22957000002</v>
          </cell>
          <cell r="P75">
            <v>-1943.103999999998</v>
          </cell>
          <cell r="Q75">
            <v>7777.0643699999891</v>
          </cell>
          <cell r="R75">
            <v>41503.562589999987</v>
          </cell>
          <cell r="S75">
            <v>47153.531829999971</v>
          </cell>
          <cell r="T75">
            <v>56164.780359999968</v>
          </cell>
          <cell r="U75">
            <v>119612.84064999994</v>
          </cell>
          <cell r="V75">
            <v>151808.9763199999</v>
          </cell>
          <cell r="W75">
            <v>193082.63489999989</v>
          </cell>
          <cell r="X75">
            <v>216966.86223999999</v>
          </cell>
          <cell r="Y75">
            <v>216875.00065000006</v>
          </cell>
          <cell r="Z75">
            <v>243533.18904999999</v>
          </cell>
          <cell r="AA75">
            <v>265259.22957000002</v>
          </cell>
        </row>
        <row r="76">
          <cell r="A76" t="str">
            <v>Dtp11</v>
          </cell>
          <cell r="B76" t="str">
            <v>Other income</v>
          </cell>
          <cell r="C76">
            <v>89049.777090000003</v>
          </cell>
          <cell r="D76">
            <v>88537.389779999998</v>
          </cell>
          <cell r="E76">
            <v>133297.95853999996</v>
          </cell>
          <cell r="F76">
            <v>94606.134430000006</v>
          </cell>
          <cell r="G76">
            <v>103145.16739999999</v>
          </cell>
          <cell r="H76">
            <v>159952.07755000002</v>
          </cell>
          <cell r="I76">
            <v>127864.02371999988</v>
          </cell>
          <cell r="J76">
            <v>140107.02551000012</v>
          </cell>
          <cell r="K76">
            <v>118448.83387</v>
          </cell>
          <cell r="L76">
            <v>93498.71052000011</v>
          </cell>
          <cell r="M76">
            <v>120419.49248999984</v>
          </cell>
          <cell r="N76">
            <v>122185.77520000012</v>
          </cell>
          <cell r="O76">
            <v>1391112.3661</v>
          </cell>
          <cell r="P76">
            <v>89049.777090000003</v>
          </cell>
          <cell r="Q76">
            <v>177587.16687000002</v>
          </cell>
          <cell r="R76">
            <v>310885.12540999998</v>
          </cell>
          <cell r="S76">
            <v>405491.25983999996</v>
          </cell>
          <cell r="T76">
            <v>508636.42723999993</v>
          </cell>
          <cell r="U76">
            <v>668588.50478999992</v>
          </cell>
          <cell r="V76">
            <v>796452.52850999986</v>
          </cell>
          <cell r="W76">
            <v>936559.55401999992</v>
          </cell>
          <cell r="X76">
            <v>1055008.3878899999</v>
          </cell>
          <cell r="Y76">
            <v>1148507.0984100001</v>
          </cell>
          <cell r="Z76">
            <v>1268926.5909</v>
          </cell>
          <cell r="AA76">
            <v>1391112.3661</v>
          </cell>
        </row>
        <row r="77">
          <cell r="A77" t="str">
            <v>Dtp11.1</v>
          </cell>
          <cell r="B77" t="str">
            <v>Dividend income</v>
          </cell>
          <cell r="C77">
            <v>0.35175000000000001</v>
          </cell>
          <cell r="D77">
            <v>9.7537099999999981</v>
          </cell>
          <cell r="E77">
            <v>47118.399699999994</v>
          </cell>
          <cell r="F77">
            <v>2812.5</v>
          </cell>
          <cell r="G77">
            <v>127939.77699999999</v>
          </cell>
          <cell r="H77">
            <v>4514.0250000000033</v>
          </cell>
          <cell r="I77">
            <v>25.448229999994965</v>
          </cell>
          <cell r="J77">
            <v>114.6957600000178</v>
          </cell>
          <cell r="K77">
            <v>0</v>
          </cell>
          <cell r="L77">
            <v>0.82609999998339845</v>
          </cell>
          <cell r="M77">
            <v>16.075199999988854</v>
          </cell>
          <cell r="N77">
            <v>0</v>
          </cell>
          <cell r="O77">
            <v>182551.85244999998</v>
          </cell>
          <cell r="P77">
            <v>0.35175000000000001</v>
          </cell>
          <cell r="Q77">
            <v>10.105459999999997</v>
          </cell>
          <cell r="R77">
            <v>47128.505159999993</v>
          </cell>
          <cell r="S77">
            <v>49941.005159999993</v>
          </cell>
          <cell r="T77">
            <v>177880.78215999997</v>
          </cell>
          <cell r="U77">
            <v>182394.80715999997</v>
          </cell>
          <cell r="V77">
            <v>182420.25538999998</v>
          </cell>
          <cell r="W77">
            <v>182534.95115000001</v>
          </cell>
          <cell r="X77">
            <v>182534.95115000001</v>
          </cell>
          <cell r="Y77">
            <v>182535.77724999998</v>
          </cell>
          <cell r="Z77">
            <v>182551.85244999998</v>
          </cell>
          <cell r="AA77">
            <v>182551.85244999998</v>
          </cell>
        </row>
        <row r="78">
          <cell r="A78" t="str">
            <v>Dtp12</v>
          </cell>
          <cell r="B78" t="str">
            <v>Total income</v>
          </cell>
          <cell r="C78">
            <v>241696.79072000005</v>
          </cell>
          <cell r="D78">
            <v>234447.11351999998</v>
          </cell>
          <cell r="E78">
            <v>342338.51350999996</v>
          </cell>
          <cell r="F78">
            <v>250669.07567000011</v>
          </cell>
          <cell r="G78">
            <v>387963.41401999968</v>
          </cell>
          <cell r="H78">
            <v>320077.10997000011</v>
          </cell>
          <cell r="I78">
            <v>291590.9034500001</v>
          </cell>
          <cell r="J78">
            <v>311399.91653000034</v>
          </cell>
          <cell r="K78">
            <v>277523.75847999961</v>
          </cell>
          <cell r="L78">
            <v>261327.64855000074</v>
          </cell>
          <cell r="M78">
            <v>287595.72592999926</v>
          </cell>
          <cell r="N78">
            <v>290782.59313000017</v>
          </cell>
          <cell r="O78">
            <v>3497412.5634799991</v>
          </cell>
          <cell r="P78">
            <v>241696.79072000005</v>
          </cell>
          <cell r="Q78">
            <v>476143.90424</v>
          </cell>
          <cell r="R78">
            <v>818482.41775000002</v>
          </cell>
          <cell r="S78">
            <v>1069151.49342</v>
          </cell>
          <cell r="T78">
            <v>1457114.9074399997</v>
          </cell>
          <cell r="U78">
            <v>1777192.0174100001</v>
          </cell>
          <cell r="V78">
            <v>2068782.9208600002</v>
          </cell>
          <cell r="W78">
            <v>2380182.83739</v>
          </cell>
          <cell r="X78">
            <v>2657706.5958699994</v>
          </cell>
          <cell r="Y78">
            <v>2919034.2444200004</v>
          </cell>
          <cell r="Z78">
            <v>3206629.9703499991</v>
          </cell>
          <cell r="AA78">
            <v>3497412.5634799991</v>
          </cell>
        </row>
        <row r="79">
          <cell r="A79" t="str">
            <v>Dtp13</v>
          </cell>
          <cell r="B79" t="str">
            <v>Personnel expenses</v>
          </cell>
          <cell r="C79">
            <v>69161.187489999982</v>
          </cell>
          <cell r="D79">
            <v>70941.359269999986</v>
          </cell>
          <cell r="E79">
            <v>74163.547669999985</v>
          </cell>
          <cell r="F79">
            <v>73006.683720000001</v>
          </cell>
          <cell r="G79">
            <v>72950.957960000029</v>
          </cell>
          <cell r="H79">
            <v>70392.951300000001</v>
          </cell>
          <cell r="I79">
            <v>69719.425769999943</v>
          </cell>
          <cell r="J79">
            <v>69899.490680000061</v>
          </cell>
          <cell r="K79">
            <v>70343.35849990003</v>
          </cell>
          <cell r="L79">
            <v>71796.135710099959</v>
          </cell>
          <cell r="M79">
            <v>78979.436010000034</v>
          </cell>
          <cell r="N79">
            <v>86045.879400000005</v>
          </cell>
          <cell r="O79">
            <v>877400.41347999987</v>
          </cell>
          <cell r="P79">
            <v>69161.187489999982</v>
          </cell>
          <cell r="Q79">
            <v>140102.54675999997</v>
          </cell>
          <cell r="R79">
            <v>214266.09442999994</v>
          </cell>
          <cell r="S79">
            <v>287272.77814999991</v>
          </cell>
          <cell r="T79">
            <v>360223.73610999994</v>
          </cell>
          <cell r="U79">
            <v>430616.68740999995</v>
          </cell>
          <cell r="V79">
            <v>500336.11317999987</v>
          </cell>
          <cell r="W79">
            <v>570235.60385999992</v>
          </cell>
          <cell r="X79">
            <v>640578.96235989989</v>
          </cell>
          <cell r="Y79">
            <v>712375.09806999983</v>
          </cell>
          <cell r="Z79">
            <v>791354.5340799999</v>
          </cell>
          <cell r="AA79">
            <v>877400.41347999987</v>
          </cell>
        </row>
        <row r="80">
          <cell r="A80" t="str">
            <v>Dtp14</v>
          </cell>
          <cell r="B80" t="str">
            <v>General and administrative expenses</v>
          </cell>
          <cell r="C80">
            <v>43824.45343999999</v>
          </cell>
          <cell r="D80">
            <v>45310.952779999992</v>
          </cell>
          <cell r="E80">
            <v>61090.202019999997</v>
          </cell>
          <cell r="F80">
            <v>56250.963470000017</v>
          </cell>
          <cell r="G80">
            <v>57060.214659999998</v>
          </cell>
          <cell r="H80">
            <v>56872.370240000004</v>
          </cell>
          <cell r="I80">
            <v>50008.220099999991</v>
          </cell>
          <cell r="J80">
            <v>47363.144260000008</v>
          </cell>
          <cell r="K80">
            <v>48032.557270000019</v>
          </cell>
          <cell r="L80">
            <v>51238.432310000004</v>
          </cell>
          <cell r="M80">
            <v>65985.574990000008</v>
          </cell>
          <cell r="N80">
            <v>65155.248670000023</v>
          </cell>
          <cell r="O80">
            <v>648192.33421000012</v>
          </cell>
          <cell r="P80">
            <v>43824.45343999999</v>
          </cell>
          <cell r="Q80">
            <v>89135.406219999975</v>
          </cell>
          <cell r="R80">
            <v>150225.60823999997</v>
          </cell>
          <cell r="S80">
            <v>206476.57170999999</v>
          </cell>
          <cell r="T80">
            <v>263536.78636999999</v>
          </cell>
          <cell r="U80">
            <v>320409.15661000001</v>
          </cell>
          <cell r="V80">
            <v>370417.37670999998</v>
          </cell>
          <cell r="W80">
            <v>417780.52097000001</v>
          </cell>
          <cell r="X80">
            <v>465813.07824000006</v>
          </cell>
          <cell r="Y80">
            <v>517051.51055000006</v>
          </cell>
          <cell r="Z80">
            <v>583037.08554000012</v>
          </cell>
          <cell r="AA80">
            <v>648192.33421000012</v>
          </cell>
        </row>
        <row r="81">
          <cell r="A81" t="str">
            <v>Dtp15</v>
          </cell>
          <cell r="B81" t="str">
            <v>Depreciation / Amortisation</v>
          </cell>
          <cell r="C81">
            <v>11430.114729999999</v>
          </cell>
          <cell r="D81">
            <v>10138.34966</v>
          </cell>
          <cell r="E81">
            <v>11418.616060000002</v>
          </cell>
          <cell r="F81">
            <v>10140.474279999999</v>
          </cell>
          <cell r="G81">
            <v>11576.301730000005</v>
          </cell>
          <cell r="H81">
            <v>10829.650429999994</v>
          </cell>
          <cell r="I81">
            <v>10246.196030000006</v>
          </cell>
          <cell r="J81">
            <v>11064.335389999997</v>
          </cell>
          <cell r="K81">
            <v>10008.696959999994</v>
          </cell>
          <cell r="L81">
            <v>55017.185910000007</v>
          </cell>
          <cell r="M81">
            <v>40590.865930000007</v>
          </cell>
          <cell r="N81">
            <v>10304.594800000017</v>
          </cell>
          <cell r="O81">
            <v>202765.38191000003</v>
          </cell>
          <cell r="P81">
            <v>11430.114729999999</v>
          </cell>
          <cell r="Q81">
            <v>21568.464390000001</v>
          </cell>
          <cell r="R81">
            <v>32987.080450000001</v>
          </cell>
          <cell r="S81">
            <v>43127.554730000003</v>
          </cell>
          <cell r="T81">
            <v>54703.85646000001</v>
          </cell>
          <cell r="U81">
            <v>65533.506890000004</v>
          </cell>
          <cell r="V81">
            <v>75779.702920000011</v>
          </cell>
          <cell r="W81">
            <v>86844.038310000004</v>
          </cell>
          <cell r="X81">
            <v>96852.735270000005</v>
          </cell>
          <cell r="Y81">
            <v>151869.92118</v>
          </cell>
          <cell r="Z81">
            <v>192460.78711</v>
          </cell>
          <cell r="AA81">
            <v>202765.38191000003</v>
          </cell>
        </row>
        <row r="82">
          <cell r="A82" t="str">
            <v>Dtp16</v>
          </cell>
          <cell r="B82" t="str">
            <v>Total operating expenses</v>
          </cell>
          <cell r="C82">
            <v>124415.75565999997</v>
          </cell>
          <cell r="D82">
            <v>126390.66170999999</v>
          </cell>
          <cell r="E82">
            <v>146672.36574999997</v>
          </cell>
          <cell r="F82">
            <v>139398.12147000001</v>
          </cell>
          <cell r="G82">
            <v>141587.47435000003</v>
          </cell>
          <cell r="H82">
            <v>138094.97197000001</v>
          </cell>
          <cell r="I82">
            <v>129973.84189999994</v>
          </cell>
          <cell r="J82">
            <v>128326.97033000007</v>
          </cell>
          <cell r="K82">
            <v>128384.61272990005</v>
          </cell>
          <cell r="L82">
            <v>178051.75393009998</v>
          </cell>
          <cell r="M82">
            <v>185555.87693000006</v>
          </cell>
          <cell r="N82">
            <v>161505.72287000006</v>
          </cell>
          <cell r="O82">
            <v>1728358.1296000001</v>
          </cell>
          <cell r="P82">
            <v>124415.75565999997</v>
          </cell>
          <cell r="Q82">
            <v>250806.41736999995</v>
          </cell>
          <cell r="R82">
            <v>397478.78311999992</v>
          </cell>
          <cell r="S82">
            <v>536876.90458999993</v>
          </cell>
          <cell r="T82">
            <v>678464.37893999997</v>
          </cell>
          <cell r="U82">
            <v>816559.35090999992</v>
          </cell>
          <cell r="V82">
            <v>946533.19280999992</v>
          </cell>
          <cell r="W82">
            <v>1074860.1631399998</v>
          </cell>
          <cell r="X82">
            <v>1203244.7758698999</v>
          </cell>
          <cell r="Y82">
            <v>1381296.5297999999</v>
          </cell>
          <cell r="Z82">
            <v>1566852.4067299999</v>
          </cell>
          <cell r="AA82">
            <v>1728358.1296000001</v>
          </cell>
        </row>
        <row r="83">
          <cell r="A83" t="str">
            <v>Dtp17</v>
          </cell>
          <cell r="B83" t="str">
            <v>Operating profit before provisions</v>
          </cell>
          <cell r="C83">
            <v>117281.03506000008</v>
          </cell>
          <cell r="D83">
            <v>108056.45181</v>
          </cell>
          <cell r="E83">
            <v>195666.14775999999</v>
          </cell>
          <cell r="F83">
            <v>111270.95420000009</v>
          </cell>
          <cell r="G83">
            <v>246375.93966999964</v>
          </cell>
          <cell r="H83">
            <v>181982.13800000009</v>
          </cell>
          <cell r="I83">
            <v>161617.06155000016</v>
          </cell>
          <cell r="J83">
            <v>183072.94620000027</v>
          </cell>
          <cell r="K83">
            <v>149139.14575009956</v>
          </cell>
          <cell r="L83">
            <v>83275.894619900762</v>
          </cell>
          <cell r="M83">
            <v>102039.8489999992</v>
          </cell>
          <cell r="N83">
            <v>129276.87026000011</v>
          </cell>
          <cell r="O83">
            <v>1769054.433879999</v>
          </cell>
          <cell r="P83">
            <v>117281.03506000008</v>
          </cell>
          <cell r="Q83">
            <v>225337.48687000005</v>
          </cell>
          <cell r="R83">
            <v>421003.6346300001</v>
          </cell>
          <cell r="S83">
            <v>532274.58883000002</v>
          </cell>
          <cell r="T83">
            <v>778650.52849999978</v>
          </cell>
          <cell r="U83">
            <v>960632.66650000017</v>
          </cell>
          <cell r="V83">
            <v>1122249.7280500003</v>
          </cell>
          <cell r="W83">
            <v>1305322.6742500002</v>
          </cell>
          <cell r="X83">
            <v>1454461.8200000995</v>
          </cell>
          <cell r="Y83">
            <v>1537737.7146200004</v>
          </cell>
          <cell r="Z83">
            <v>1639777.5636199992</v>
          </cell>
          <cell r="AA83">
            <v>1769054.433879999</v>
          </cell>
        </row>
        <row r="84">
          <cell r="A84" t="str">
            <v>Dtp18</v>
          </cell>
          <cell r="B84" t="str">
            <v>Impairment losses on loans and advances</v>
          </cell>
          <cell r="C84">
            <v>-25297.310219999996</v>
          </cell>
          <cell r="D84">
            <v>-22142.324630000003</v>
          </cell>
          <cell r="E84">
            <v>-40786.502769999999</v>
          </cell>
          <cell r="F84">
            <v>-20265.807770000003</v>
          </cell>
          <cell r="G84">
            <v>-29612.702449999997</v>
          </cell>
          <cell r="H84">
            <v>-25558.33935000002</v>
          </cell>
          <cell r="I84">
            <v>-25338.529619999976</v>
          </cell>
          <cell r="J84">
            <v>-43375.312469999997</v>
          </cell>
          <cell r="K84">
            <v>-31997.191430000003</v>
          </cell>
          <cell r="L84">
            <v>-25819.462550000033</v>
          </cell>
          <cell r="M84">
            <v>-28427.898169999975</v>
          </cell>
          <cell r="N84">
            <v>-18360.543459999961</v>
          </cell>
          <cell r="O84">
            <v>-336981.92489000002</v>
          </cell>
          <cell r="P84">
            <v>-25297.310219999996</v>
          </cell>
          <cell r="Q84">
            <v>-47439.634850000002</v>
          </cell>
          <cell r="R84">
            <v>-88226.137619999994</v>
          </cell>
          <cell r="S84">
            <v>-108491.94538999999</v>
          </cell>
          <cell r="T84">
            <v>-138104.64783999999</v>
          </cell>
          <cell r="U84">
            <v>-163662.98719000001</v>
          </cell>
          <cell r="V84">
            <v>-189001.51681</v>
          </cell>
          <cell r="W84">
            <v>-232376.82928000001</v>
          </cell>
          <cell r="X84">
            <v>-264374.02071000001</v>
          </cell>
          <cell r="Y84">
            <v>-290193.48326000007</v>
          </cell>
          <cell r="Z84">
            <v>-318621.38143000007</v>
          </cell>
          <cell r="AA84">
            <v>-336981.92489000002</v>
          </cell>
        </row>
        <row r="85">
          <cell r="A85" t="str">
            <v>Dtp19</v>
          </cell>
          <cell r="B85" t="str">
            <v>Provision for contingent liabilities</v>
          </cell>
          <cell r="C85">
            <v>1211.2461200000002</v>
          </cell>
          <cell r="D85">
            <v>-134.5888900000003</v>
          </cell>
          <cell r="E85">
            <v>-1107.1082999999999</v>
          </cell>
          <cell r="F85">
            <v>434.85762999999997</v>
          </cell>
          <cell r="G85">
            <v>-405.64357999999993</v>
          </cell>
          <cell r="H85">
            <v>-244.15137999999999</v>
          </cell>
          <cell r="I85">
            <v>136.93743000000001</v>
          </cell>
          <cell r="J85">
            <v>-870.99601999999993</v>
          </cell>
          <cell r="K85">
            <v>535.84435000000008</v>
          </cell>
          <cell r="L85">
            <v>-362.17134999999996</v>
          </cell>
          <cell r="M85">
            <v>-1257.9452399999998</v>
          </cell>
          <cell r="N85">
            <v>-2890.8038900000006</v>
          </cell>
          <cell r="O85">
            <v>-4954.5231199999998</v>
          </cell>
          <cell r="P85">
            <v>1211.2461200000002</v>
          </cell>
          <cell r="Q85">
            <v>1076.65723</v>
          </cell>
          <cell r="R85">
            <v>-30.451069999999845</v>
          </cell>
          <cell r="S85">
            <v>404.40656000000013</v>
          </cell>
          <cell r="T85">
            <v>-1.2370199999998022</v>
          </cell>
          <cell r="U85">
            <v>-245.38839999999979</v>
          </cell>
          <cell r="V85">
            <v>-108.45096999999978</v>
          </cell>
          <cell r="W85">
            <v>-979.44698999999969</v>
          </cell>
          <cell r="X85">
            <v>-443.60263999999961</v>
          </cell>
          <cell r="Y85">
            <v>-805.77398999999957</v>
          </cell>
          <cell r="Z85">
            <v>-2063.7192299999992</v>
          </cell>
          <cell r="AA85">
            <v>-4954.5231199999998</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-24086.064099999996</v>
          </cell>
          <cell r="D87">
            <v>-22276.913520000002</v>
          </cell>
          <cell r="E87">
            <v>-41893.611069999999</v>
          </cell>
          <cell r="F87">
            <v>-19830.950140000004</v>
          </cell>
          <cell r="G87">
            <v>-30018.346029999997</v>
          </cell>
          <cell r="H87">
            <v>-25802.49073000002</v>
          </cell>
          <cell r="I87">
            <v>-25201.592189999974</v>
          </cell>
          <cell r="J87">
            <v>-44246.308489999996</v>
          </cell>
          <cell r="K87">
            <v>-31461.347080000003</v>
          </cell>
          <cell r="L87">
            <v>-26181.633900000033</v>
          </cell>
          <cell r="M87">
            <v>-29685.843409999976</v>
          </cell>
          <cell r="N87">
            <v>-21251.34734999996</v>
          </cell>
          <cell r="O87">
            <v>-341936.44801000005</v>
          </cell>
          <cell r="P87">
            <v>-24086.064099999996</v>
          </cell>
          <cell r="Q87">
            <v>-46362.977620000005</v>
          </cell>
          <cell r="R87">
            <v>-88256.58868999999</v>
          </cell>
          <cell r="S87">
            <v>-108087.53882999999</v>
          </cell>
          <cell r="T87">
            <v>-138105.88485999999</v>
          </cell>
          <cell r="U87">
            <v>-163908.37559000001</v>
          </cell>
          <cell r="V87">
            <v>-189109.96778000001</v>
          </cell>
          <cell r="W87">
            <v>-233356.27627</v>
          </cell>
          <cell r="X87">
            <v>-264817.62335000001</v>
          </cell>
          <cell r="Y87">
            <v>-290999.25725000008</v>
          </cell>
          <cell r="Z87">
            <v>-320685.10066000005</v>
          </cell>
          <cell r="AA87">
            <v>-341936.44801000005</v>
          </cell>
        </row>
        <row r="88">
          <cell r="A88" t="str">
            <v>Dtp22</v>
          </cell>
          <cell r="B88" t="str">
            <v>Operating profit</v>
          </cell>
          <cell r="C88">
            <v>93194.970960000093</v>
          </cell>
          <cell r="D88">
            <v>85779.538289999997</v>
          </cell>
          <cell r="E88">
            <v>153772.53668999998</v>
          </cell>
          <cell r="F88">
            <v>91440.004060000094</v>
          </cell>
          <cell r="G88">
            <v>216357.59363999966</v>
          </cell>
          <cell r="H88">
            <v>156179.64727000007</v>
          </cell>
          <cell r="I88">
            <v>136415.46936000019</v>
          </cell>
          <cell r="J88">
            <v>138826.63771000027</v>
          </cell>
          <cell r="K88">
            <v>117677.79867009955</v>
          </cell>
          <cell r="L88">
            <v>57094.260719900733</v>
          </cell>
          <cell r="M88">
            <v>72354.005589999229</v>
          </cell>
          <cell r="N88">
            <v>108025.52291000015</v>
          </cell>
          <cell r="O88">
            <v>1427117.985869999</v>
          </cell>
          <cell r="P88">
            <v>93194.970960000093</v>
          </cell>
          <cell r="Q88">
            <v>178974.50925000006</v>
          </cell>
          <cell r="R88">
            <v>332747.0459400001</v>
          </cell>
          <cell r="S88">
            <v>424187.05000000005</v>
          </cell>
          <cell r="T88">
            <v>640544.64363999979</v>
          </cell>
          <cell r="U88">
            <v>796724.29091000021</v>
          </cell>
          <cell r="V88">
            <v>933139.7602700002</v>
          </cell>
          <cell r="W88">
            <v>1071966.3979800001</v>
          </cell>
          <cell r="X88">
            <v>1189644.1966500995</v>
          </cell>
          <cell r="Y88">
            <v>1246738.4573700004</v>
          </cell>
          <cell r="Z88">
            <v>1319092.4629599992</v>
          </cell>
          <cell r="AA88">
            <v>1427117.985869999</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93194.970960000093</v>
          </cell>
          <cell r="D92">
            <v>85779.538289999997</v>
          </cell>
          <cell r="E92">
            <v>153772.53668999998</v>
          </cell>
          <cell r="F92">
            <v>91440.004060000094</v>
          </cell>
          <cell r="G92">
            <v>216357.59363999966</v>
          </cell>
          <cell r="H92">
            <v>156179.64727000007</v>
          </cell>
          <cell r="I92">
            <v>136415.46936000019</v>
          </cell>
          <cell r="J92">
            <v>138826.63771000027</v>
          </cell>
          <cell r="K92">
            <v>117677.79867009955</v>
          </cell>
          <cell r="L92">
            <v>57094.260719900733</v>
          </cell>
          <cell r="M92">
            <v>72354.005589999229</v>
          </cell>
          <cell r="N92">
            <v>108025.52291000015</v>
          </cell>
          <cell r="O92">
            <v>1427117.985869999</v>
          </cell>
          <cell r="P92">
            <v>93194.970960000093</v>
          </cell>
          <cell r="Q92">
            <v>178974.50925000006</v>
          </cell>
          <cell r="R92">
            <v>332747.0459400001</v>
          </cell>
          <cell r="S92">
            <v>424187.05000000005</v>
          </cell>
          <cell r="T92">
            <v>640544.64363999979</v>
          </cell>
          <cell r="U92">
            <v>796724.29091000021</v>
          </cell>
          <cell r="V92">
            <v>933139.7602700002</v>
          </cell>
          <cell r="W92">
            <v>1071966.3979800001</v>
          </cell>
          <cell r="X92">
            <v>1189644.1966500995</v>
          </cell>
          <cell r="Y92">
            <v>1246738.4573700004</v>
          </cell>
          <cell r="Z92">
            <v>1319092.4629599992</v>
          </cell>
          <cell r="AA92">
            <v>1427117.985869999</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-18964.083790000001</v>
          </cell>
          <cell r="D94">
            <v>-16045.380210000001</v>
          </cell>
          <cell r="E94">
            <v>-20482.939770000001</v>
          </cell>
          <cell r="F94">
            <v>-20626.096269999998</v>
          </cell>
          <cell r="G94">
            <v>-19132.131830000006</v>
          </cell>
          <cell r="H94">
            <v>-28339.721479999993</v>
          </cell>
          <cell r="I94">
            <v>-29754.019230000027</v>
          </cell>
          <cell r="J94">
            <v>-27037.128629999985</v>
          </cell>
          <cell r="K94">
            <v>-21595.462470000002</v>
          </cell>
          <cell r="L94">
            <v>-12434.61628999998</v>
          </cell>
          <cell r="M94">
            <v>-16921.307689999991</v>
          </cell>
          <cell r="N94">
            <v>-37282.934650000017</v>
          </cell>
          <cell r="O94">
            <v>-268615.82231000002</v>
          </cell>
          <cell r="P94">
            <v>-18964.083790000001</v>
          </cell>
          <cell r="Q94">
            <v>-35009.464</v>
          </cell>
          <cell r="R94">
            <v>-55492.403770000004</v>
          </cell>
          <cell r="S94">
            <v>-76118.500039999999</v>
          </cell>
          <cell r="T94">
            <v>-95250.631870000012</v>
          </cell>
          <cell r="U94">
            <v>-123590.35335</v>
          </cell>
          <cell r="V94">
            <v>-153344.37258000002</v>
          </cell>
          <cell r="W94">
            <v>-180381.50121000002</v>
          </cell>
          <cell r="X94">
            <v>-201976.96368000002</v>
          </cell>
          <cell r="Y94">
            <v>-214411.57996999999</v>
          </cell>
          <cell r="Z94">
            <v>-231332.88765999998</v>
          </cell>
          <cell r="AA94">
            <v>-268615.82231000002</v>
          </cell>
        </row>
        <row r="95">
          <cell r="A95" t="str">
            <v>Dtp28</v>
          </cell>
          <cell r="B95" t="str">
            <v>Profit after tax</v>
          </cell>
          <cell r="C95">
            <v>74230.887170000089</v>
          </cell>
          <cell r="D95">
            <v>69734.158079999994</v>
          </cell>
          <cell r="E95">
            <v>133289.59691999998</v>
          </cell>
          <cell r="F95">
            <v>70813.907790000099</v>
          </cell>
          <cell r="G95">
            <v>197225.46180999966</v>
          </cell>
          <cell r="H95">
            <v>127839.92579000008</v>
          </cell>
          <cell r="I95">
            <v>106661.45013000016</v>
          </cell>
          <cell r="J95">
            <v>111789.50908000028</v>
          </cell>
          <cell r="K95">
            <v>96082.336200099555</v>
          </cell>
          <cell r="L95">
            <v>44659.644429900756</v>
          </cell>
          <cell r="M95">
            <v>55432.697899999243</v>
          </cell>
          <cell r="N95">
            <v>70742.588260000135</v>
          </cell>
          <cell r="O95">
            <v>1158502.1635599991</v>
          </cell>
          <cell r="P95">
            <v>74230.887170000089</v>
          </cell>
          <cell r="Q95">
            <v>143965.04525000005</v>
          </cell>
          <cell r="R95">
            <v>277254.64217000012</v>
          </cell>
          <cell r="S95">
            <v>348068.54996000003</v>
          </cell>
          <cell r="T95">
            <v>545294.01176999975</v>
          </cell>
          <cell r="U95">
            <v>673133.93756000022</v>
          </cell>
          <cell r="V95">
            <v>779795.38769000024</v>
          </cell>
          <cell r="W95">
            <v>891584.89677000011</v>
          </cell>
          <cell r="X95">
            <v>987667.23297009943</v>
          </cell>
          <cell r="Y95">
            <v>1032326.8774000005</v>
          </cell>
          <cell r="Z95">
            <v>1087759.5752999992</v>
          </cell>
          <cell r="AA95">
            <v>1158502.1635599991</v>
          </cell>
        </row>
        <row r="96">
          <cell r="A96" t="str">
            <v>Korekta o FX funding</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251779.87753000017</v>
          </cell>
          <cell r="D97">
            <v>235202.34033000041</v>
          </cell>
          <cell r="E97">
            <v>261082.50817999977</v>
          </cell>
          <cell r="F97">
            <v>245393.99997000006</v>
          </cell>
          <cell r="G97">
            <v>251176.41701000047</v>
          </cell>
          <cell r="H97">
            <v>244966.93178999992</v>
          </cell>
          <cell r="I97">
            <v>243060.78867000001</v>
          </cell>
          <cell r="J97">
            <v>249601.81669000001</v>
          </cell>
          <cell r="K97">
            <v>234633.78779999999</v>
          </cell>
          <cell r="L97">
            <v>243782.94778000101</v>
          </cell>
          <cell r="M97">
            <v>237515.60738999999</v>
          </cell>
          <cell r="N97">
            <v>273451.00153999997</v>
          </cell>
          <cell r="O97">
            <v>2971648.0246800017</v>
          </cell>
          <cell r="P97">
            <v>251779.87753000017</v>
          </cell>
          <cell r="Q97">
            <v>486982.21786000056</v>
          </cell>
          <cell r="R97">
            <v>748064.72604000033</v>
          </cell>
          <cell r="S97">
            <v>993458.72601000033</v>
          </cell>
          <cell r="T97">
            <v>1244635.1430200008</v>
          </cell>
          <cell r="U97">
            <v>1489602.0748100006</v>
          </cell>
          <cell r="V97">
            <v>1732662.8634800005</v>
          </cell>
          <cell r="W97">
            <v>1982264.6801700005</v>
          </cell>
          <cell r="X97">
            <v>2216898.4679700006</v>
          </cell>
          <cell r="Y97">
            <v>2460681.4157500016</v>
          </cell>
          <cell r="Z97">
            <v>2698197.0231400016</v>
          </cell>
          <cell r="AA97">
            <v>2971648.0246800017</v>
          </cell>
        </row>
        <row r="98">
          <cell r="A98" t="str">
            <v>Dtd02</v>
          </cell>
          <cell r="B98" t="str">
            <v>Interest expense</v>
          </cell>
          <cell r="C98">
            <v>-121296.94010000001</v>
          </cell>
          <cell r="D98">
            <v>-114493.99784</v>
          </cell>
          <cell r="E98">
            <v>-126147.49639999996</v>
          </cell>
          <cell r="F98">
            <v>-117654.20839000006</v>
          </cell>
          <cell r="G98">
            <v>-118425.01721000002</v>
          </cell>
          <cell r="H98">
            <v>-106054.18112999995</v>
          </cell>
          <cell r="I98">
            <v>-101385.11265</v>
          </cell>
          <cell r="J98">
            <v>-106181.26294000002</v>
          </cell>
          <cell r="K98">
            <v>-99654.289550000045</v>
          </cell>
          <cell r="L98">
            <v>-100445.07905</v>
          </cell>
          <cell r="M98">
            <v>-94501.470039999956</v>
          </cell>
          <cell r="N98">
            <v>-97132.374509999863</v>
          </cell>
          <cell r="O98">
            <v>-1303371.4298099999</v>
          </cell>
          <cell r="P98">
            <v>-121296.94010000001</v>
          </cell>
          <cell r="Q98">
            <v>-235790.93794</v>
          </cell>
          <cell r="R98">
            <v>-361938.43433999998</v>
          </cell>
          <cell r="S98">
            <v>-479592.64273000002</v>
          </cell>
          <cell r="T98">
            <v>-598017.65994000004</v>
          </cell>
          <cell r="U98">
            <v>-704071.84106999997</v>
          </cell>
          <cell r="V98">
            <v>-805456.95371999999</v>
          </cell>
          <cell r="W98">
            <v>-911638.21666000003</v>
          </cell>
          <cell r="X98">
            <v>-1011292.50621</v>
          </cell>
          <cell r="Y98">
            <v>-1111737.5852600001</v>
          </cell>
          <cell r="Z98">
            <v>-1206239.0553000001</v>
          </cell>
          <cell r="AA98">
            <v>-1303371.4298099999</v>
          </cell>
        </row>
        <row r="99">
          <cell r="A99" t="str">
            <v>Dtd03</v>
          </cell>
          <cell r="B99" t="str">
            <v>Net interest income</v>
          </cell>
          <cell r="C99">
            <v>130482.93743000017</v>
          </cell>
          <cell r="D99">
            <v>120708.34249000042</v>
          </cell>
          <cell r="E99">
            <v>134935.01177999983</v>
          </cell>
          <cell r="F99">
            <v>127739.79158</v>
          </cell>
          <cell r="G99">
            <v>132751.39980000045</v>
          </cell>
          <cell r="H99">
            <v>138912.75065999996</v>
          </cell>
          <cell r="I99">
            <v>141675.67602000001</v>
          </cell>
          <cell r="J99">
            <v>143420.55374999999</v>
          </cell>
          <cell r="K99">
            <v>134979.49824999995</v>
          </cell>
          <cell r="L99">
            <v>143337.86873000101</v>
          </cell>
          <cell r="M99">
            <v>143014.13735000003</v>
          </cell>
          <cell r="N99">
            <v>176318.62703000009</v>
          </cell>
          <cell r="O99">
            <v>1668276.5948700018</v>
          </cell>
          <cell r="P99">
            <v>130482.93743000017</v>
          </cell>
          <cell r="Q99">
            <v>251191.27992000055</v>
          </cell>
          <cell r="R99">
            <v>386126.29170000035</v>
          </cell>
          <cell r="S99">
            <v>513866.08328000031</v>
          </cell>
          <cell r="T99">
            <v>646617.48308000073</v>
          </cell>
          <cell r="U99">
            <v>785530.23374000064</v>
          </cell>
          <cell r="V99">
            <v>927205.90976000053</v>
          </cell>
          <cell r="W99">
            <v>1070626.4635100006</v>
          </cell>
          <cell r="X99">
            <v>1205605.9617600006</v>
          </cell>
          <cell r="Y99">
            <v>1348943.8304900015</v>
          </cell>
          <cell r="Z99">
            <v>1491957.9678400015</v>
          </cell>
          <cell r="AA99">
            <v>1668276.5948700018</v>
          </cell>
        </row>
        <row r="100">
          <cell r="A100" t="str">
            <v>Dtd04</v>
          </cell>
          <cell r="B100" t="str">
            <v>Fee Income</v>
          </cell>
          <cell r="C100">
            <v>73404.572769999999</v>
          </cell>
          <cell r="D100">
            <v>72544.016609999991</v>
          </cell>
          <cell r="E100">
            <v>86292.248660000012</v>
          </cell>
          <cell r="F100">
            <v>78182.78813000003</v>
          </cell>
          <cell r="G100">
            <v>82674.405689999956</v>
          </cell>
          <cell r="H100">
            <v>81475.053440000018</v>
          </cell>
          <cell r="I100">
            <v>80457.805520000082</v>
          </cell>
          <cell r="J100">
            <v>77024.169429999922</v>
          </cell>
          <cell r="K100">
            <v>67902.259360000011</v>
          </cell>
          <cell r="L100">
            <v>75408.41637000005</v>
          </cell>
          <cell r="M100">
            <v>78476.310109999991</v>
          </cell>
          <cell r="N100">
            <v>88658.769809999969</v>
          </cell>
          <cell r="O100">
            <v>942500.81590000005</v>
          </cell>
          <cell r="P100">
            <v>73404.572769999999</v>
          </cell>
          <cell r="Q100">
            <v>145948.58937999999</v>
          </cell>
          <cell r="R100">
            <v>232240.83804</v>
          </cell>
          <cell r="S100">
            <v>310423.62617000006</v>
          </cell>
          <cell r="T100">
            <v>393098.03185999999</v>
          </cell>
          <cell r="U100">
            <v>474573.08530000004</v>
          </cell>
          <cell r="V100">
            <v>555030.89082000009</v>
          </cell>
          <cell r="W100">
            <v>632055.06024999998</v>
          </cell>
          <cell r="X100">
            <v>699957.31961000001</v>
          </cell>
          <cell r="Y100">
            <v>775365.73598000011</v>
          </cell>
          <cell r="Z100">
            <v>853842.04609000008</v>
          </cell>
          <cell r="AA100">
            <v>942500.81590000005</v>
          </cell>
        </row>
        <row r="101">
          <cell r="A101" t="str">
            <v>Dtd05</v>
          </cell>
          <cell r="B101" t="str">
            <v>Commission expense</v>
          </cell>
          <cell r="C101">
            <v>-8973.9445999999989</v>
          </cell>
          <cell r="D101">
            <v>-9856.8190900000027</v>
          </cell>
          <cell r="E101">
            <v>-10848.762419999995</v>
          </cell>
          <cell r="F101">
            <v>-11685.062790000004</v>
          </cell>
          <cell r="G101">
            <v>-15760.060009999997</v>
          </cell>
          <cell r="H101">
            <v>-14100.583230000006</v>
          </cell>
          <cell r="I101">
            <v>-8990.0618100000011</v>
          </cell>
          <cell r="J101">
            <v>-8599.3742699999984</v>
          </cell>
          <cell r="K101">
            <v>-4535.3086800000001</v>
          </cell>
          <cell r="L101">
            <v>-5127.8417200000067</v>
          </cell>
          <cell r="M101">
            <v>-8841.1423799999939</v>
          </cell>
          <cell r="N101">
            <v>-15059.960459999986</v>
          </cell>
          <cell r="O101">
            <v>-122378.92146</v>
          </cell>
          <cell r="P101">
            <v>-8973.9445999999989</v>
          </cell>
          <cell r="Q101">
            <v>-18830.76369</v>
          </cell>
          <cell r="R101">
            <v>-29679.526109999995</v>
          </cell>
          <cell r="S101">
            <v>-41364.588900000002</v>
          </cell>
          <cell r="T101">
            <v>-57124.648910000004</v>
          </cell>
          <cell r="U101">
            <v>-71225.232140000007</v>
          </cell>
          <cell r="V101">
            <v>-80215.293950000007</v>
          </cell>
          <cell r="W101">
            <v>-88814.668220000007</v>
          </cell>
          <cell r="X101">
            <v>-93349.976900000009</v>
          </cell>
          <cell r="Y101">
            <v>-98477.81862000002</v>
          </cell>
          <cell r="Z101">
            <v>-107318.96100000001</v>
          </cell>
          <cell r="AA101">
            <v>-122378.92146</v>
          </cell>
        </row>
        <row r="102">
          <cell r="A102" t="str">
            <v>Dtd06</v>
          </cell>
          <cell r="B102" t="str">
            <v>Net fee and commission income</v>
          </cell>
          <cell r="C102">
            <v>64430.628169999996</v>
          </cell>
          <cell r="D102">
            <v>62687.197519999987</v>
          </cell>
          <cell r="E102">
            <v>75443.486240000013</v>
          </cell>
          <cell r="F102">
            <v>66497.725340000034</v>
          </cell>
          <cell r="G102">
            <v>66914.345679999955</v>
          </cell>
          <cell r="H102">
            <v>67374.470210000014</v>
          </cell>
          <cell r="I102">
            <v>71467.743710000083</v>
          </cell>
          <cell r="J102">
            <v>68424.795159999921</v>
          </cell>
          <cell r="K102">
            <v>63366.950680000009</v>
          </cell>
          <cell r="L102">
            <v>70280.574650000039</v>
          </cell>
          <cell r="M102">
            <v>69635.167730000001</v>
          </cell>
          <cell r="N102">
            <v>73598.809349999981</v>
          </cell>
          <cell r="O102">
            <v>820121.89444000006</v>
          </cell>
          <cell r="P102">
            <v>64430.628169999996</v>
          </cell>
          <cell r="Q102">
            <v>127117.82569</v>
          </cell>
          <cell r="R102">
            <v>202561.31193</v>
          </cell>
          <cell r="S102">
            <v>269059.03727000009</v>
          </cell>
          <cell r="T102">
            <v>335973.38295</v>
          </cell>
          <cell r="U102">
            <v>403347.85316000006</v>
          </cell>
          <cell r="V102">
            <v>474815.59687000007</v>
          </cell>
          <cell r="W102">
            <v>543240.39202999999</v>
          </cell>
          <cell r="X102">
            <v>606607.34271</v>
          </cell>
          <cell r="Y102">
            <v>676887.91736000008</v>
          </cell>
          <cell r="Z102">
            <v>746523.08509000007</v>
          </cell>
          <cell r="AA102">
            <v>820121.89444000006</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25759.515080000001</v>
          </cell>
          <cell r="D104">
            <v>28947.789800000002</v>
          </cell>
          <cell r="E104">
            <v>29439.132539999995</v>
          </cell>
          <cell r="F104">
            <v>29451.254329999996</v>
          </cell>
          <cell r="G104">
            <v>29262.944870000014</v>
          </cell>
          <cell r="H104">
            <v>29130.533859999985</v>
          </cell>
          <cell r="I104">
            <v>29615.146830000016</v>
          </cell>
          <cell r="J104">
            <v>24566.881849999987</v>
          </cell>
          <cell r="K104">
            <v>27085.003209999995</v>
          </cell>
          <cell r="L104">
            <v>30140.596819999984</v>
          </cell>
          <cell r="M104">
            <v>25959.891370000038</v>
          </cell>
          <cell r="N104">
            <v>29084.883489999982</v>
          </cell>
          <cell r="O104">
            <v>338443.57405</v>
          </cell>
          <cell r="P104">
            <v>25759.515080000001</v>
          </cell>
          <cell r="Q104">
            <v>54707.304880000003</v>
          </cell>
          <cell r="R104">
            <v>84146.437420000002</v>
          </cell>
          <cell r="S104">
            <v>113597.69175</v>
          </cell>
          <cell r="T104">
            <v>142860.63662</v>
          </cell>
          <cell r="U104">
            <v>171991.17048</v>
          </cell>
          <cell r="V104">
            <v>201606.31731000001</v>
          </cell>
          <cell r="W104">
            <v>226173.19915999999</v>
          </cell>
          <cell r="X104">
            <v>253258.20236999998</v>
          </cell>
          <cell r="Y104">
            <v>283398.79918999999</v>
          </cell>
          <cell r="Z104">
            <v>309358.69056000002</v>
          </cell>
          <cell r="AA104">
            <v>338443.57405</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16730.919250000021</v>
          </cell>
          <cell r="D106">
            <v>11084.84668999998</v>
          </cell>
          <cell r="E106">
            <v>15382.826410000038</v>
          </cell>
          <cell r="F106">
            <v>14857.481639999949</v>
          </cell>
          <cell r="G106">
            <v>68592.480550000022</v>
          </cell>
          <cell r="H106">
            <v>-40129.425670000026</v>
          </cell>
          <cell r="I106">
            <v>12883.543169999997</v>
          </cell>
          <cell r="J106">
            <v>1853.3958500000008</v>
          </cell>
          <cell r="K106">
            <v>12935.097749999997</v>
          </cell>
          <cell r="L106">
            <v>2430.1770200000001</v>
          </cell>
          <cell r="M106">
            <v>28601.968780000003</v>
          </cell>
          <cell r="N106">
            <v>14315.442029999998</v>
          </cell>
          <cell r="O106">
            <v>159538.75347</v>
          </cell>
          <cell r="P106">
            <v>16730.919250000021</v>
          </cell>
          <cell r="Q106">
            <v>27815.765940000001</v>
          </cell>
          <cell r="R106">
            <v>43198.592350000035</v>
          </cell>
          <cell r="S106">
            <v>58056.073989999983</v>
          </cell>
          <cell r="T106">
            <v>126648.55454000001</v>
          </cell>
          <cell r="U106">
            <v>86519.128869999986</v>
          </cell>
          <cell r="V106">
            <v>99402.672039999976</v>
          </cell>
          <cell r="W106">
            <v>101256.06788999998</v>
          </cell>
          <cell r="X106">
            <v>114191.16563999998</v>
          </cell>
          <cell r="Y106">
            <v>116621.34265999998</v>
          </cell>
          <cell r="Z106">
            <v>145223.31143999999</v>
          </cell>
          <cell r="AA106">
            <v>159538.75347</v>
          </cell>
        </row>
        <row r="107">
          <cell r="A107" t="str">
            <v>Dtd11</v>
          </cell>
          <cell r="B107" t="str">
            <v>Other income</v>
          </cell>
          <cell r="C107">
            <v>106921.06250000001</v>
          </cell>
          <cell r="D107">
            <v>102719.83400999996</v>
          </cell>
          <cell r="E107">
            <v>120265.44519000004</v>
          </cell>
          <cell r="F107">
            <v>110806.46130999998</v>
          </cell>
          <cell r="G107">
            <v>164769.77110000001</v>
          </cell>
          <cell r="H107">
            <v>56375.578399999969</v>
          </cell>
          <cell r="I107">
            <v>113966.4337100001</v>
          </cell>
          <cell r="J107">
            <v>94845.072859999913</v>
          </cell>
          <cell r="K107">
            <v>103387.05164000001</v>
          </cell>
          <cell r="L107">
            <v>102851.34849000003</v>
          </cell>
          <cell r="M107">
            <v>124197.02788000004</v>
          </cell>
          <cell r="N107">
            <v>116999.13486999995</v>
          </cell>
          <cell r="O107">
            <v>1318104.2219600002</v>
          </cell>
          <cell r="P107">
            <v>106921.06250000001</v>
          </cell>
          <cell r="Q107">
            <v>209640.89651000002</v>
          </cell>
          <cell r="R107">
            <v>329906.34170000005</v>
          </cell>
          <cell r="S107">
            <v>440712.80301000009</v>
          </cell>
          <cell r="T107">
            <v>605482.57411000005</v>
          </cell>
          <cell r="U107">
            <v>661858.15251000004</v>
          </cell>
          <cell r="V107">
            <v>775824.58622000006</v>
          </cell>
          <cell r="W107">
            <v>870669.6590799999</v>
          </cell>
          <cell r="X107">
            <v>974056.71071999997</v>
          </cell>
          <cell r="Y107">
            <v>1076908.0592100001</v>
          </cell>
          <cell r="Z107">
            <v>1201105.0870900003</v>
          </cell>
          <cell r="AA107">
            <v>1318104.2219600002</v>
          </cell>
        </row>
        <row r="108">
          <cell r="A108" t="str">
            <v>Dtd11.1</v>
          </cell>
          <cell r="B108" t="str">
            <v>Dividend income</v>
          </cell>
          <cell r="C108">
            <v>0</v>
          </cell>
          <cell r="D108">
            <v>100.93453</v>
          </cell>
          <cell r="E108">
            <v>52308.561540000002</v>
          </cell>
          <cell r="F108">
            <v>2874.8933500000007</v>
          </cell>
          <cell r="G108">
            <v>1453.6675000000016</v>
          </cell>
          <cell r="H108">
            <v>74619.616330000004</v>
          </cell>
          <cell r="I108">
            <v>0</v>
          </cell>
          <cell r="J108">
            <v>8.7140699999963545</v>
          </cell>
          <cell r="K108">
            <v>0</v>
          </cell>
          <cell r="L108">
            <v>0</v>
          </cell>
          <cell r="M108">
            <v>8.9240400000107911</v>
          </cell>
          <cell r="N108">
            <v>0</v>
          </cell>
          <cell r="O108">
            <v>131375.31135999999</v>
          </cell>
          <cell r="P108">
            <v>0</v>
          </cell>
          <cell r="Q108">
            <v>100.93453</v>
          </cell>
          <cell r="R108">
            <v>52409.496070000001</v>
          </cell>
          <cell r="S108">
            <v>55284.38942</v>
          </cell>
          <cell r="T108">
            <v>56738.056920000003</v>
          </cell>
          <cell r="U108">
            <v>131357.67324999999</v>
          </cell>
          <cell r="V108">
            <v>131357.67324999999</v>
          </cell>
          <cell r="W108">
            <v>131366.38731999998</v>
          </cell>
          <cell r="X108">
            <v>131366.38731999998</v>
          </cell>
          <cell r="Y108">
            <v>131366.38731999998</v>
          </cell>
          <cell r="Z108">
            <v>131375.31135999999</v>
          </cell>
          <cell r="AA108">
            <v>131375.31135999999</v>
          </cell>
        </row>
        <row r="109">
          <cell r="A109" t="str">
            <v>Dtd12</v>
          </cell>
          <cell r="B109" t="str">
            <v>Total income</v>
          </cell>
          <cell r="C109">
            <v>237403.99993000017</v>
          </cell>
          <cell r="D109">
            <v>223529.11103000038</v>
          </cell>
          <cell r="E109">
            <v>307509.01850999985</v>
          </cell>
          <cell r="F109">
            <v>241421.14623999997</v>
          </cell>
          <cell r="G109">
            <v>298974.83840000047</v>
          </cell>
          <cell r="H109">
            <v>269907.94538999995</v>
          </cell>
          <cell r="I109">
            <v>255642.10973000011</v>
          </cell>
          <cell r="J109">
            <v>238274.34067999991</v>
          </cell>
          <cell r="K109">
            <v>238366.54988999997</v>
          </cell>
          <cell r="L109">
            <v>246189.21722000104</v>
          </cell>
          <cell r="M109">
            <v>267220.08927000011</v>
          </cell>
          <cell r="N109">
            <v>293317.76190000004</v>
          </cell>
          <cell r="O109">
            <v>3117756.1281900019</v>
          </cell>
          <cell r="P109">
            <v>237403.99993000017</v>
          </cell>
          <cell r="Q109">
            <v>460933.11096000054</v>
          </cell>
          <cell r="R109">
            <v>768442.12947000039</v>
          </cell>
          <cell r="S109">
            <v>1009863.2757100004</v>
          </cell>
          <cell r="T109">
            <v>1308838.1141100009</v>
          </cell>
          <cell r="U109">
            <v>1578746.0595000007</v>
          </cell>
          <cell r="V109">
            <v>1834388.1692300006</v>
          </cell>
          <cell r="W109">
            <v>2072662.5099100005</v>
          </cell>
          <cell r="X109">
            <v>2311029.0598000009</v>
          </cell>
          <cell r="Y109">
            <v>2557218.2770200018</v>
          </cell>
          <cell r="Z109">
            <v>2824438.3662900017</v>
          </cell>
          <cell r="AA109">
            <v>3117756.1281900019</v>
          </cell>
        </row>
        <row r="110">
          <cell r="A110" t="str">
            <v>Dtd13</v>
          </cell>
          <cell r="B110" t="str">
            <v>Personnel expenses</v>
          </cell>
          <cell r="C110">
            <v>63915.6993</v>
          </cell>
          <cell r="D110">
            <v>64215.449839999994</v>
          </cell>
          <cell r="E110">
            <v>79273.274770000004</v>
          </cell>
          <cell r="F110">
            <v>69841.293530000024</v>
          </cell>
          <cell r="G110">
            <v>69514.817289999992</v>
          </cell>
          <cell r="H110">
            <v>51959.908769999973</v>
          </cell>
          <cell r="I110">
            <v>76027.085709999999</v>
          </cell>
          <cell r="J110">
            <v>78513.581990000093</v>
          </cell>
          <cell r="K110">
            <v>70496.835149999926</v>
          </cell>
          <cell r="L110">
            <v>73748.740999999995</v>
          </cell>
          <cell r="M110">
            <v>67105.48712000002</v>
          </cell>
          <cell r="N110">
            <v>88960.349260000046</v>
          </cell>
          <cell r="O110">
            <v>853572.52373000025</v>
          </cell>
          <cell r="P110">
            <v>63915.6993</v>
          </cell>
          <cell r="Q110">
            <v>128131.14913999999</v>
          </cell>
          <cell r="R110">
            <v>207404.42391000001</v>
          </cell>
          <cell r="S110">
            <v>277245.71744000004</v>
          </cell>
          <cell r="T110">
            <v>346760.53473000001</v>
          </cell>
          <cell r="U110">
            <v>398720.44349999999</v>
          </cell>
          <cell r="V110">
            <v>474747.52921000001</v>
          </cell>
          <cell r="W110">
            <v>553261.11120000016</v>
          </cell>
          <cell r="X110">
            <v>623757.9463500001</v>
          </cell>
          <cell r="Y110">
            <v>697506.68735000014</v>
          </cell>
          <cell r="Z110">
            <v>764612.1744700002</v>
          </cell>
          <cell r="AA110">
            <v>853572.52373000025</v>
          </cell>
        </row>
        <row r="111">
          <cell r="A111" t="str">
            <v>Dtd14</v>
          </cell>
          <cell r="B111" t="str">
            <v>General and administrative expenses</v>
          </cell>
          <cell r="C111">
            <v>40758.406539999996</v>
          </cell>
          <cell r="D111">
            <v>45185.201640000014</v>
          </cell>
          <cell r="E111">
            <v>51213.987189999985</v>
          </cell>
          <cell r="F111">
            <v>52946.568920000005</v>
          </cell>
          <cell r="G111">
            <v>51102.096469999989</v>
          </cell>
          <cell r="H111">
            <v>60139.683850000009</v>
          </cell>
          <cell r="I111">
            <v>49051.150599999972</v>
          </cell>
          <cell r="J111">
            <v>46724.75559000003</v>
          </cell>
          <cell r="K111">
            <v>47572.051269999974</v>
          </cell>
          <cell r="L111">
            <v>46908.487990000023</v>
          </cell>
          <cell r="M111">
            <v>51519.092579999946</v>
          </cell>
          <cell r="N111">
            <v>57692.820159999996</v>
          </cell>
          <cell r="O111">
            <v>600814.30279999995</v>
          </cell>
          <cell r="P111">
            <v>40758.406539999996</v>
          </cell>
          <cell r="Q111">
            <v>85943.60818000001</v>
          </cell>
          <cell r="R111">
            <v>137157.59537</v>
          </cell>
          <cell r="S111">
            <v>190104.16428999999</v>
          </cell>
          <cell r="T111">
            <v>241206.26075999998</v>
          </cell>
          <cell r="U111">
            <v>301345.94461000001</v>
          </cell>
          <cell r="V111">
            <v>350397.09521</v>
          </cell>
          <cell r="W111">
            <v>397121.85080000001</v>
          </cell>
          <cell r="X111">
            <v>444693.90207000001</v>
          </cell>
          <cell r="Y111">
            <v>491602.39006000001</v>
          </cell>
          <cell r="Z111">
            <v>543121.48263999994</v>
          </cell>
          <cell r="AA111">
            <v>600814.30279999995</v>
          </cell>
        </row>
        <row r="112">
          <cell r="A112" t="str">
            <v>Dtd15</v>
          </cell>
          <cell r="B112" t="str">
            <v>Depreciation / Amortisation</v>
          </cell>
          <cell r="C112">
            <v>9467.0973699999995</v>
          </cell>
          <cell r="D112">
            <v>9742.4149600000001</v>
          </cell>
          <cell r="E112">
            <v>9717.2695699999986</v>
          </cell>
          <cell r="F112">
            <v>9500.4018700000088</v>
          </cell>
          <cell r="G112">
            <v>9474.3865099999948</v>
          </cell>
          <cell r="H112">
            <v>9905.1276299999954</v>
          </cell>
          <cell r="I112">
            <v>9869.4248099999986</v>
          </cell>
          <cell r="J112">
            <v>9760.562790000009</v>
          </cell>
          <cell r="K112">
            <v>9858.1484799999962</v>
          </cell>
          <cell r="L112">
            <v>9703.3959500000001</v>
          </cell>
          <cell r="M112">
            <v>9928.9386699999941</v>
          </cell>
          <cell r="N112">
            <v>10144.809860000008</v>
          </cell>
          <cell r="O112">
            <v>117071.97847000002</v>
          </cell>
          <cell r="P112">
            <v>9467.0973699999995</v>
          </cell>
          <cell r="Q112">
            <v>19209.512329999998</v>
          </cell>
          <cell r="R112">
            <v>28926.781899999994</v>
          </cell>
          <cell r="S112">
            <v>38427.183770000003</v>
          </cell>
          <cell r="T112">
            <v>47901.57028</v>
          </cell>
          <cell r="U112">
            <v>57806.697909999995</v>
          </cell>
          <cell r="V112">
            <v>67676.122719999999</v>
          </cell>
          <cell r="W112">
            <v>77436.68551000001</v>
          </cell>
          <cell r="X112">
            <v>87294.833990000014</v>
          </cell>
          <cell r="Y112">
            <v>96998.229940000019</v>
          </cell>
          <cell r="Z112">
            <v>106927.16861000001</v>
          </cell>
          <cell r="AA112">
            <v>117071.97847000002</v>
          </cell>
        </row>
        <row r="113">
          <cell r="A113" t="str">
            <v>Dtd16</v>
          </cell>
          <cell r="B113" t="str">
            <v>Total operating expenses</v>
          </cell>
          <cell r="C113">
            <v>114141.20321000001</v>
          </cell>
          <cell r="D113">
            <v>119143.06644</v>
          </cell>
          <cell r="E113">
            <v>140204.53152999998</v>
          </cell>
          <cell r="F113">
            <v>132288.26432000005</v>
          </cell>
          <cell r="G113">
            <v>130091.30026999998</v>
          </cell>
          <cell r="H113">
            <v>122004.72024999998</v>
          </cell>
          <cell r="I113">
            <v>134947.66111999998</v>
          </cell>
          <cell r="J113">
            <v>134998.90037000013</v>
          </cell>
          <cell r="K113">
            <v>127927.03489999991</v>
          </cell>
          <cell r="L113">
            <v>130360.62494000002</v>
          </cell>
          <cell r="M113">
            <v>128553.51836999996</v>
          </cell>
          <cell r="N113">
            <v>156797.97928000006</v>
          </cell>
          <cell r="O113">
            <v>1571458.8050000002</v>
          </cell>
          <cell r="P113">
            <v>114141.20321000001</v>
          </cell>
          <cell r="Q113">
            <v>233284.26965</v>
          </cell>
          <cell r="R113">
            <v>373488.80118000001</v>
          </cell>
          <cell r="S113">
            <v>505777.06550000003</v>
          </cell>
          <cell r="T113">
            <v>635868.36576999992</v>
          </cell>
          <cell r="U113">
            <v>757873.08601999993</v>
          </cell>
          <cell r="V113">
            <v>892820.74713999999</v>
          </cell>
          <cell r="W113">
            <v>1027819.6475100002</v>
          </cell>
          <cell r="X113">
            <v>1155746.6824100001</v>
          </cell>
          <cell r="Y113">
            <v>1286107.3073500001</v>
          </cell>
          <cell r="Z113">
            <v>1414660.8257200001</v>
          </cell>
          <cell r="AA113">
            <v>1571458.8050000002</v>
          </cell>
        </row>
        <row r="114">
          <cell r="A114" t="str">
            <v>Dtd17</v>
          </cell>
          <cell r="B114" t="str">
            <v>Operating profit before provisions</v>
          </cell>
          <cell r="C114">
            <v>123262.79672000016</v>
          </cell>
          <cell r="D114">
            <v>104386.04459000038</v>
          </cell>
          <cell r="E114">
            <v>167304.48697999987</v>
          </cell>
          <cell r="F114">
            <v>109132.88191999993</v>
          </cell>
          <cell r="G114">
            <v>168883.5381300005</v>
          </cell>
          <cell r="H114">
            <v>147903.22513999997</v>
          </cell>
          <cell r="I114">
            <v>120694.44861000014</v>
          </cell>
          <cell r="J114">
            <v>103275.44030999977</v>
          </cell>
          <cell r="K114">
            <v>110439.51499000005</v>
          </cell>
          <cell r="L114">
            <v>115828.59228000102</v>
          </cell>
          <cell r="M114">
            <v>138666.57090000017</v>
          </cell>
          <cell r="N114">
            <v>136519.78261999998</v>
          </cell>
          <cell r="O114">
            <v>1546297.3231900018</v>
          </cell>
          <cell r="P114">
            <v>123262.79672000016</v>
          </cell>
          <cell r="Q114">
            <v>227648.84131000054</v>
          </cell>
          <cell r="R114">
            <v>394953.32829000038</v>
          </cell>
          <cell r="S114">
            <v>504086.2102100004</v>
          </cell>
          <cell r="T114">
            <v>672969.74834000098</v>
          </cell>
          <cell r="U114">
            <v>820872.97348000074</v>
          </cell>
          <cell r="V114">
            <v>941567.42209000059</v>
          </cell>
          <cell r="W114">
            <v>1044842.8624000003</v>
          </cell>
          <cell r="X114">
            <v>1155282.3773900007</v>
          </cell>
          <cell r="Y114">
            <v>1271110.9696700017</v>
          </cell>
          <cell r="Z114">
            <v>1409777.5405700016</v>
          </cell>
          <cell r="AA114">
            <v>1546297.3231900018</v>
          </cell>
        </row>
        <row r="115">
          <cell r="A115" t="str">
            <v>Dtd18</v>
          </cell>
          <cell r="B115" t="str">
            <v>Impairment losses on loans and advances</v>
          </cell>
          <cell r="C115">
            <v>-29120.99972</v>
          </cell>
          <cell r="D115">
            <v>-24373.489019999997</v>
          </cell>
          <cell r="E115">
            <v>-7919.8000499999926</v>
          </cell>
          <cell r="F115">
            <v>-27528.699530000005</v>
          </cell>
          <cell r="G115">
            <v>-25364.504989999987</v>
          </cell>
          <cell r="H115">
            <v>-78593.790790000014</v>
          </cell>
          <cell r="I115">
            <v>-22052.264250000007</v>
          </cell>
          <cell r="J115">
            <v>-50960.774949999999</v>
          </cell>
          <cell r="K115">
            <v>-4175.4876199999844</v>
          </cell>
          <cell r="L115">
            <v>6045.1224800000036</v>
          </cell>
          <cell r="M115">
            <v>-75111.260670000003</v>
          </cell>
          <cell r="N115">
            <v>-23160.486419999983</v>
          </cell>
          <cell r="O115">
            <v>-362316.4355299999</v>
          </cell>
          <cell r="P115">
            <v>-29120.99972</v>
          </cell>
          <cell r="Q115">
            <v>-53494.488740000001</v>
          </cell>
          <cell r="R115">
            <v>-61414.288789999991</v>
          </cell>
          <cell r="S115">
            <v>-88942.988320000004</v>
          </cell>
          <cell r="T115">
            <v>-114307.49330999999</v>
          </cell>
          <cell r="U115">
            <v>-192901.28409999999</v>
          </cell>
          <cell r="V115">
            <v>-214953.54835</v>
          </cell>
          <cell r="W115">
            <v>-265914.32329999999</v>
          </cell>
          <cell r="X115">
            <v>-270089.81091999996</v>
          </cell>
          <cell r="Y115">
            <v>-264044.68843999994</v>
          </cell>
          <cell r="Z115">
            <v>-339155.94910999993</v>
          </cell>
          <cell r="AA115">
            <v>-362316.4355299999</v>
          </cell>
        </row>
        <row r="116">
          <cell r="A116" t="str">
            <v>Dtd19</v>
          </cell>
          <cell r="B116" t="str">
            <v>Provision for contingent liabilities</v>
          </cell>
          <cell r="C116">
            <v>686.29003</v>
          </cell>
          <cell r="D116">
            <v>551.06836999999996</v>
          </cell>
          <cell r="E116">
            <v>393.79041000000001</v>
          </cell>
          <cell r="F116">
            <v>-484.89801</v>
          </cell>
          <cell r="G116">
            <v>-249.28908000000004</v>
          </cell>
          <cell r="H116">
            <v>4110.3770700000005</v>
          </cell>
          <cell r="I116">
            <v>99.691609999999827</v>
          </cell>
          <cell r="J116">
            <v>-1160.6836600000001</v>
          </cell>
          <cell r="K116">
            <v>984.61038999999937</v>
          </cell>
          <cell r="L116">
            <v>191.11233000000016</v>
          </cell>
          <cell r="M116">
            <v>-4914.7141999999994</v>
          </cell>
          <cell r="N116">
            <v>-1878.6688300000001</v>
          </cell>
          <cell r="O116">
            <v>-1671.3135699999998</v>
          </cell>
          <cell r="P116">
            <v>686.29003</v>
          </cell>
          <cell r="Q116">
            <v>1237.3584000000001</v>
          </cell>
          <cell r="R116">
            <v>1631.1488100000001</v>
          </cell>
          <cell r="S116">
            <v>1146.2508000000003</v>
          </cell>
          <cell r="T116">
            <v>896.96172000000024</v>
          </cell>
          <cell r="U116">
            <v>5007.3387900000007</v>
          </cell>
          <cell r="V116">
            <v>5107.0304000000006</v>
          </cell>
          <cell r="W116">
            <v>3946.3467400000004</v>
          </cell>
          <cell r="X116">
            <v>4930.9571299999998</v>
          </cell>
          <cell r="Y116">
            <v>5122.0694599999997</v>
          </cell>
          <cell r="Z116">
            <v>207.35526000000027</v>
          </cell>
          <cell r="AA116">
            <v>-1671.3135699999998</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-28434.70969</v>
          </cell>
          <cell r="D118">
            <v>-23822.420649999996</v>
          </cell>
          <cell r="E118">
            <v>-7526.0096399999929</v>
          </cell>
          <cell r="F118">
            <v>-28013.597540000006</v>
          </cell>
          <cell r="G118">
            <v>-25613.794069999985</v>
          </cell>
          <cell r="H118">
            <v>-74483.413720000011</v>
          </cell>
          <cell r="I118">
            <v>-21952.572640000009</v>
          </cell>
          <cell r="J118">
            <v>-52121.458610000001</v>
          </cell>
          <cell r="K118">
            <v>-3190.877229999985</v>
          </cell>
          <cell r="L118">
            <v>6236.2348100000036</v>
          </cell>
          <cell r="M118">
            <v>-80025.974870000005</v>
          </cell>
          <cell r="N118">
            <v>-25039.155249999982</v>
          </cell>
          <cell r="O118">
            <v>-363987.7490999999</v>
          </cell>
          <cell r="P118">
            <v>-28434.70969</v>
          </cell>
          <cell r="Q118">
            <v>-52257.130340000003</v>
          </cell>
          <cell r="R118">
            <v>-59783.139979999993</v>
          </cell>
          <cell r="S118">
            <v>-87796.73752000001</v>
          </cell>
          <cell r="T118">
            <v>-113410.53158999998</v>
          </cell>
          <cell r="U118">
            <v>-187893.94530999998</v>
          </cell>
          <cell r="V118">
            <v>-209846.51795000001</v>
          </cell>
          <cell r="W118">
            <v>-261967.97655999998</v>
          </cell>
          <cell r="X118">
            <v>-265158.85378999996</v>
          </cell>
          <cell r="Y118">
            <v>-258922.61897999994</v>
          </cell>
          <cell r="Z118">
            <v>-338948.59384999995</v>
          </cell>
          <cell r="AA118">
            <v>-363987.7490999999</v>
          </cell>
        </row>
        <row r="119">
          <cell r="A119" t="str">
            <v>Dtd22</v>
          </cell>
          <cell r="B119" t="str">
            <v>Operating profit</v>
          </cell>
          <cell r="C119">
            <v>94828.087030000155</v>
          </cell>
          <cell r="D119">
            <v>80563.623940000383</v>
          </cell>
          <cell r="E119">
            <v>159778.47733999987</v>
          </cell>
          <cell r="F119">
            <v>81119.284379999925</v>
          </cell>
          <cell r="G119">
            <v>143269.74406000052</v>
          </cell>
          <cell r="H119">
            <v>73419.811419999955</v>
          </cell>
          <cell r="I119">
            <v>98741.875970000125</v>
          </cell>
          <cell r="J119">
            <v>51153.981699999771</v>
          </cell>
          <cell r="K119">
            <v>107248.63776000007</v>
          </cell>
          <cell r="L119">
            <v>122064.82709000102</v>
          </cell>
          <cell r="M119">
            <v>58640.596030000161</v>
          </cell>
          <cell r="N119">
            <v>111480.62737</v>
          </cell>
          <cell r="O119">
            <v>1182309.5740900019</v>
          </cell>
          <cell r="P119">
            <v>94828.087030000155</v>
          </cell>
          <cell r="Q119">
            <v>175391.71097000054</v>
          </cell>
          <cell r="R119">
            <v>335170.18831000041</v>
          </cell>
          <cell r="S119">
            <v>416289.47269000037</v>
          </cell>
          <cell r="T119">
            <v>559559.21675000095</v>
          </cell>
          <cell r="U119">
            <v>632979.02817000076</v>
          </cell>
          <cell r="V119">
            <v>731720.90414000058</v>
          </cell>
          <cell r="W119">
            <v>782874.88584000035</v>
          </cell>
          <cell r="X119">
            <v>890123.52360000077</v>
          </cell>
          <cell r="Y119">
            <v>1012188.3506900017</v>
          </cell>
          <cell r="Z119">
            <v>1070828.9467200018</v>
          </cell>
          <cell r="AA119">
            <v>1182309.5740900019</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94828.087030000155</v>
          </cell>
          <cell r="D123">
            <v>80563.623940000383</v>
          </cell>
          <cell r="E123">
            <v>159778.47733999987</v>
          </cell>
          <cell r="F123">
            <v>81119.284379999925</v>
          </cell>
          <cell r="G123">
            <v>143269.74406000052</v>
          </cell>
          <cell r="H123">
            <v>73419.811419999955</v>
          </cell>
          <cell r="I123">
            <v>98741.875970000125</v>
          </cell>
          <cell r="J123">
            <v>51153.981699999771</v>
          </cell>
          <cell r="K123">
            <v>107248.63776000007</v>
          </cell>
          <cell r="L123">
            <v>122064.82709000102</v>
          </cell>
          <cell r="M123">
            <v>58640.596030000161</v>
          </cell>
          <cell r="N123">
            <v>111480.62737</v>
          </cell>
          <cell r="O123">
            <v>1182309.5740900019</v>
          </cell>
          <cell r="P123">
            <v>94828.087030000155</v>
          </cell>
          <cell r="Q123">
            <v>175391.71097000054</v>
          </cell>
          <cell r="R123">
            <v>335170.18831000041</v>
          </cell>
          <cell r="S123">
            <v>416289.47269000037</v>
          </cell>
          <cell r="T123">
            <v>559559.21675000095</v>
          </cell>
          <cell r="U123">
            <v>632979.02817000076</v>
          </cell>
          <cell r="V123">
            <v>731720.90414000058</v>
          </cell>
          <cell r="W123">
            <v>782874.88584000035</v>
          </cell>
          <cell r="X123">
            <v>890123.52360000077</v>
          </cell>
          <cell r="Y123">
            <v>1012188.3506900017</v>
          </cell>
          <cell r="Z123">
            <v>1070828.9467200018</v>
          </cell>
          <cell r="AA123">
            <v>1182309.5740900019</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-41322.743399999999</v>
          </cell>
          <cell r="D125">
            <v>-22112.007429999998</v>
          </cell>
          <cell r="E125">
            <v>-21518.902249999996</v>
          </cell>
          <cell r="F125">
            <v>-18461.662710000011</v>
          </cell>
          <cell r="G125">
            <v>-28036.245289999995</v>
          </cell>
          <cell r="H125">
            <v>-7245.8817999999783</v>
          </cell>
          <cell r="I125">
            <v>-19177.566350000008</v>
          </cell>
          <cell r="J125">
            <v>-9303.0971200000185</v>
          </cell>
          <cell r="K125">
            <v>-29831.451459999982</v>
          </cell>
          <cell r="L125">
            <v>0</v>
          </cell>
          <cell r="M125">
            <v>-40156.863979999995</v>
          </cell>
          <cell r="N125">
            <v>-28287.716619999999</v>
          </cell>
          <cell r="O125">
            <v>-265454.13840999996</v>
          </cell>
          <cell r="P125">
            <v>-41322.743399999999</v>
          </cell>
          <cell r="Q125">
            <v>-63434.750829999997</v>
          </cell>
          <cell r="R125">
            <v>-84953.653079999989</v>
          </cell>
          <cell r="S125">
            <v>-103415.31578999999</v>
          </cell>
          <cell r="T125">
            <v>-131451.56107999998</v>
          </cell>
          <cell r="U125">
            <v>-138697.44287999996</v>
          </cell>
          <cell r="V125">
            <v>-157875.00922999997</v>
          </cell>
          <cell r="W125">
            <v>-167178.10634999999</v>
          </cell>
          <cell r="X125">
            <v>-197009.55780999997</v>
          </cell>
          <cell r="Y125">
            <v>-197009.55780999997</v>
          </cell>
          <cell r="Z125">
            <v>-237166.42178999996</v>
          </cell>
          <cell r="AA125">
            <v>-265454.13840999996</v>
          </cell>
        </row>
        <row r="126">
          <cell r="A126" t="str">
            <v>Dtd28</v>
          </cell>
          <cell r="B126" t="str">
            <v>Profit after tax</v>
          </cell>
          <cell r="C126">
            <v>53505.343630000156</v>
          </cell>
          <cell r="D126">
            <v>58451.616510000385</v>
          </cell>
          <cell r="E126">
            <v>138259.57508999988</v>
          </cell>
          <cell r="F126">
            <v>62657.621669999913</v>
          </cell>
          <cell r="G126">
            <v>115233.49877000053</v>
          </cell>
          <cell r="H126">
            <v>66173.929619999981</v>
          </cell>
          <cell r="I126">
            <v>79564.309620000116</v>
          </cell>
          <cell r="J126">
            <v>41850.884579999751</v>
          </cell>
          <cell r="K126">
            <v>77417.186300000089</v>
          </cell>
          <cell r="L126">
            <v>122064.82709000102</v>
          </cell>
          <cell r="M126">
            <v>18483.732050000166</v>
          </cell>
          <cell r="N126">
            <v>83192.91075000001</v>
          </cell>
          <cell r="O126">
            <v>916855.43568000197</v>
          </cell>
          <cell r="P126">
            <v>53505.343630000156</v>
          </cell>
          <cell r="Q126">
            <v>111956.96014000053</v>
          </cell>
          <cell r="R126">
            <v>250216.53523000042</v>
          </cell>
          <cell r="S126">
            <v>312874.15690000041</v>
          </cell>
          <cell r="T126">
            <v>428107.65567000094</v>
          </cell>
          <cell r="U126">
            <v>494281.58529000077</v>
          </cell>
          <cell r="V126">
            <v>573845.89491000061</v>
          </cell>
          <cell r="W126">
            <v>615696.77949000034</v>
          </cell>
          <cell r="X126">
            <v>693113.96579000074</v>
          </cell>
          <cell r="Y126">
            <v>815178.79288000171</v>
          </cell>
          <cell r="Z126">
            <v>833662.52493000182</v>
          </cell>
          <cell r="AA126">
            <v>916855.43568000197</v>
          </cell>
        </row>
        <row r="127">
          <cell r="A127">
            <v>0</v>
          </cell>
          <cell r="B127" t="str">
            <v>Actual Profit and Loss 2009</v>
          </cell>
          <cell r="C127">
            <v>-12595</v>
          </cell>
          <cell r="D127">
            <v>-2393.0500000000002</v>
          </cell>
          <cell r="E127">
            <v>-4589.5970748571399</v>
          </cell>
          <cell r="F127">
            <v>-872.0234442228566</v>
          </cell>
          <cell r="G127">
            <v>0</v>
          </cell>
          <cell r="H127">
            <v>-4703.3158895714196</v>
          </cell>
          <cell r="I127">
            <v>-893.63001901856978</v>
          </cell>
          <cell r="J127">
            <v>0</v>
          </cell>
          <cell r="K127">
            <v>-3302.0870355714401</v>
          </cell>
          <cell r="L127">
            <v>-627.39653675857357</v>
          </cell>
          <cell r="M127">
            <v>696.55653675854887</v>
          </cell>
          <cell r="N127">
            <v>0</v>
          </cell>
          <cell r="O127">
            <v>12595</v>
          </cell>
          <cell r="P127">
            <v>3302.0870355714405</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292629.23818280874</v>
          </cell>
          <cell r="D128">
            <v>247173.15281</v>
          </cell>
          <cell r="E128">
            <v>255689.19237</v>
          </cell>
          <cell r="F128">
            <v>234249.70976</v>
          </cell>
          <cell r="G128">
            <v>248159.53216880074</v>
          </cell>
          <cell r="H128">
            <v>241677.70285999999</v>
          </cell>
          <cell r="I128">
            <v>250589.49800511746</v>
          </cell>
          <cell r="J128">
            <v>245959.25241992125</v>
          </cell>
          <cell r="K128">
            <v>242182.93014495532</v>
          </cell>
          <cell r="L128">
            <v>255975.3353778384</v>
          </cell>
          <cell r="M128">
            <v>238098.60613</v>
          </cell>
          <cell r="N128">
            <v>239873.10483204099</v>
          </cell>
          <cell r="O128">
            <v>2992257.2550614835</v>
          </cell>
          <cell r="P128">
            <v>292629.23818280874</v>
          </cell>
          <cell r="Q128">
            <v>539802.39099280874</v>
          </cell>
          <cell r="R128">
            <v>795491.58336280868</v>
          </cell>
          <cell r="S128">
            <v>1029741.2931228087</v>
          </cell>
          <cell r="T128">
            <v>1277900.8252916094</v>
          </cell>
          <cell r="U128">
            <v>1519578.5281516095</v>
          </cell>
          <cell r="V128">
            <v>1770168.026156727</v>
          </cell>
          <cell r="W128">
            <v>2016127.2785766483</v>
          </cell>
          <cell r="X128">
            <v>2258310.2087216037</v>
          </cell>
          <cell r="Y128">
            <v>2514285.5440994422</v>
          </cell>
          <cell r="Z128">
            <v>2752384.1502294424</v>
          </cell>
          <cell r="AA128">
            <v>2992257.2550614835</v>
          </cell>
        </row>
        <row r="129">
          <cell r="A129" t="str">
            <v>Dtd02</v>
          </cell>
          <cell r="B129" t="str">
            <v>Interest expense</v>
          </cell>
          <cell r="C129">
            <v>-186897.89366999996</v>
          </cell>
          <cell r="D129">
            <v>-144605.17649000007</v>
          </cell>
          <cell r="E129">
            <v>-145912.34826</v>
          </cell>
          <cell r="F129">
            <v>-141321.18331999992</v>
          </cell>
          <cell r="G129">
            <v>-146910.88013000001</v>
          </cell>
          <cell r="H129">
            <v>-131509.09125999999</v>
          </cell>
          <cell r="I129">
            <v>-130262.83405000003</v>
          </cell>
          <cell r="J129">
            <v>-128303.82078999991</v>
          </cell>
          <cell r="K129">
            <v>-118946.7272400002</v>
          </cell>
          <cell r="L129">
            <v>-121194.74187999981</v>
          </cell>
          <cell r="M129">
            <v>-115751.40650999993</v>
          </cell>
          <cell r="N129">
            <v>-116300.75360000023</v>
          </cell>
          <cell r="O129">
            <v>-1627916.8572</v>
          </cell>
          <cell r="P129">
            <v>-186897.89366999996</v>
          </cell>
          <cell r="Q129">
            <v>-331503.07016</v>
          </cell>
          <cell r="R129">
            <v>-477415.41842</v>
          </cell>
          <cell r="S129">
            <v>-618736.60173999995</v>
          </cell>
          <cell r="T129">
            <v>-765647.48187000002</v>
          </cell>
          <cell r="U129">
            <v>-897156.57313000003</v>
          </cell>
          <cell r="V129">
            <v>-1027419.4071800001</v>
          </cell>
          <cell r="W129">
            <v>-1155723.2279699999</v>
          </cell>
          <cell r="X129">
            <v>-1274669.95521</v>
          </cell>
          <cell r="Y129">
            <v>-1395864.6970899999</v>
          </cell>
          <cell r="Z129">
            <v>-1511616.1035999998</v>
          </cell>
          <cell r="AA129">
            <v>-1627916.8572</v>
          </cell>
        </row>
        <row r="130">
          <cell r="A130" t="str">
            <v>Dtd03</v>
          </cell>
          <cell r="B130" t="str">
            <v>Net interest income</v>
          </cell>
          <cell r="C130">
            <v>105731.34451280878</v>
          </cell>
          <cell r="D130">
            <v>102567.97631999993</v>
          </cell>
          <cell r="E130">
            <v>109776.84411000001</v>
          </cell>
          <cell r="F130">
            <v>92928.526440000074</v>
          </cell>
          <cell r="G130">
            <v>101248.65203880073</v>
          </cell>
          <cell r="H130">
            <v>110168.6116</v>
          </cell>
          <cell r="I130">
            <v>120326.66395511743</v>
          </cell>
          <cell r="J130">
            <v>117655.43162992134</v>
          </cell>
          <cell r="K130">
            <v>123236.20290495512</v>
          </cell>
          <cell r="L130">
            <v>134780.59349783859</v>
          </cell>
          <cell r="M130">
            <v>122347.19962000007</v>
          </cell>
          <cell r="N130">
            <v>123572.35123204076</v>
          </cell>
          <cell r="O130">
            <v>1364340.3978614835</v>
          </cell>
          <cell r="P130">
            <v>105731.34451280878</v>
          </cell>
          <cell r="Q130">
            <v>208299.32083280873</v>
          </cell>
          <cell r="R130">
            <v>318076.16494280868</v>
          </cell>
          <cell r="S130">
            <v>411004.69138280873</v>
          </cell>
          <cell r="T130">
            <v>512253.34342160937</v>
          </cell>
          <cell r="U130">
            <v>622421.95502160944</v>
          </cell>
          <cell r="V130">
            <v>742748.6189767269</v>
          </cell>
          <cell r="W130">
            <v>860404.05060664844</v>
          </cell>
          <cell r="X130">
            <v>983640.25351160369</v>
          </cell>
          <cell r="Y130">
            <v>1118420.8470094423</v>
          </cell>
          <cell r="Z130">
            <v>1240768.0466294426</v>
          </cell>
          <cell r="AA130">
            <v>1364340.3978614835</v>
          </cell>
        </row>
        <row r="131">
          <cell r="A131" t="str">
            <v>Dtd04</v>
          </cell>
          <cell r="B131" t="str">
            <v>Fee Income</v>
          </cell>
          <cell r="C131">
            <v>70037.796029999998</v>
          </cell>
          <cell r="D131">
            <v>72159.190199999997</v>
          </cell>
          <cell r="E131">
            <v>79056.060945142861</v>
          </cell>
          <cell r="F131">
            <v>77970.765220000001</v>
          </cell>
          <cell r="G131">
            <v>79281.694409999996</v>
          </cell>
          <cell r="H131">
            <v>78645.088890428582</v>
          </cell>
          <cell r="I131">
            <v>83964.806129999939</v>
          </cell>
          <cell r="J131">
            <v>82140.74833000006</v>
          </cell>
          <cell r="K131">
            <v>77711.892154428453</v>
          </cell>
          <cell r="L131">
            <v>81611.472750000074</v>
          </cell>
          <cell r="M131">
            <v>80425.250349999944</v>
          </cell>
          <cell r="N131">
            <v>69451.040565000032</v>
          </cell>
          <cell r="O131">
            <v>932455.80597500002</v>
          </cell>
          <cell r="P131">
            <v>70037.796029999998</v>
          </cell>
          <cell r="Q131">
            <v>142196.98622999998</v>
          </cell>
          <cell r="R131">
            <v>221253.04717514286</v>
          </cell>
          <cell r="S131">
            <v>299223.81239514286</v>
          </cell>
          <cell r="T131">
            <v>378505.50680514285</v>
          </cell>
          <cell r="U131">
            <v>457150.59569557145</v>
          </cell>
          <cell r="V131">
            <v>541115.40182557143</v>
          </cell>
          <cell r="W131">
            <v>623256.15015557152</v>
          </cell>
          <cell r="X131">
            <v>700968.04230999993</v>
          </cell>
          <cell r="Y131">
            <v>782579.51506000001</v>
          </cell>
          <cell r="Z131">
            <v>863004.76540999999</v>
          </cell>
          <cell r="AA131">
            <v>932455.80597500002</v>
          </cell>
        </row>
        <row r="132">
          <cell r="A132" t="str">
            <v>Dtd05</v>
          </cell>
          <cell r="B132" t="str">
            <v>Commission expense</v>
          </cell>
          <cell r="C132">
            <v>-9548.40625</v>
          </cell>
          <cell r="D132">
            <v>-9988.3466299999982</v>
          </cell>
          <cell r="E132">
            <v>-10526.303730000001</v>
          </cell>
          <cell r="F132">
            <v>-10122.301299999994</v>
          </cell>
          <cell r="G132">
            <v>-10633.318450000004</v>
          </cell>
          <cell r="H132">
            <v>-11416.213759999999</v>
          </cell>
          <cell r="I132">
            <v>-12573.910070000004</v>
          </cell>
          <cell r="J132">
            <v>-11915.956730000005</v>
          </cell>
          <cell r="K132">
            <v>-11551.851989999988</v>
          </cell>
          <cell r="L132">
            <v>-12855.049020000009</v>
          </cell>
          <cell r="M132">
            <v>-12556.674049999998</v>
          </cell>
          <cell r="N132">
            <v>-13542.82388</v>
          </cell>
          <cell r="O132">
            <v>-137231.15586</v>
          </cell>
          <cell r="P132">
            <v>-9548.40625</v>
          </cell>
          <cell r="Q132">
            <v>-19536.75288</v>
          </cell>
          <cell r="R132">
            <v>-30063.05661</v>
          </cell>
          <cell r="S132">
            <v>-40185.357909999992</v>
          </cell>
          <cell r="T132">
            <v>-50818.676359999998</v>
          </cell>
          <cell r="U132">
            <v>-62234.890119999996</v>
          </cell>
          <cell r="V132">
            <v>-74808.800189999994</v>
          </cell>
          <cell r="W132">
            <v>-86724.75692</v>
          </cell>
          <cell r="X132">
            <v>-98276.608909999981</v>
          </cell>
          <cell r="Y132">
            <v>-111131.65792999999</v>
          </cell>
          <cell r="Z132">
            <v>-123688.33197999999</v>
          </cell>
          <cell r="AA132">
            <v>-137231.15586</v>
          </cell>
        </row>
        <row r="133">
          <cell r="A133" t="str">
            <v>Dtd06</v>
          </cell>
          <cell r="B133" t="str">
            <v>Net fee and commission income</v>
          </cell>
          <cell r="C133">
            <v>60489.389779999998</v>
          </cell>
          <cell r="D133">
            <v>62170.843569999997</v>
          </cell>
          <cell r="E133">
            <v>68529.757215142861</v>
          </cell>
          <cell r="F133">
            <v>67848.463920000009</v>
          </cell>
          <cell r="G133">
            <v>68648.37595999999</v>
          </cell>
          <cell r="H133">
            <v>67228.875130428583</v>
          </cell>
          <cell r="I133">
            <v>71390.896059999941</v>
          </cell>
          <cell r="J133">
            <v>70224.791600000055</v>
          </cell>
          <cell r="K133">
            <v>66160.040164428472</v>
          </cell>
          <cell r="L133">
            <v>68756.423730000068</v>
          </cell>
          <cell r="M133">
            <v>67868.576299999942</v>
          </cell>
          <cell r="N133">
            <v>55908.216685000036</v>
          </cell>
          <cell r="O133">
            <v>795224.65011500008</v>
          </cell>
          <cell r="P133">
            <v>60489.389779999998</v>
          </cell>
          <cell r="Q133">
            <v>122660.23334999998</v>
          </cell>
          <cell r="R133">
            <v>191189.99056514286</v>
          </cell>
          <cell r="S133">
            <v>259038.45448514287</v>
          </cell>
          <cell r="T133">
            <v>327686.83044514287</v>
          </cell>
          <cell r="U133">
            <v>394915.70557557145</v>
          </cell>
          <cell r="V133">
            <v>466306.60163557145</v>
          </cell>
          <cell r="W133">
            <v>536531.39323557157</v>
          </cell>
          <cell r="X133">
            <v>602691.43339999998</v>
          </cell>
          <cell r="Y133">
            <v>671447.85713000002</v>
          </cell>
          <cell r="Z133">
            <v>739316.43342999998</v>
          </cell>
          <cell r="AA133">
            <v>795224.65011500008</v>
          </cell>
        </row>
        <row r="134">
          <cell r="A134" t="str">
            <v>Dtd07</v>
          </cell>
          <cell r="B134" t="str">
            <v>Dividend income</v>
          </cell>
          <cell r="C134">
            <v>1.3855200000000001</v>
          </cell>
          <cell r="D134">
            <v>25.181100000000001</v>
          </cell>
          <cell r="E134">
            <v>203528.05893999999</v>
          </cell>
          <cell r="F134">
            <v>5182.9630399999996</v>
          </cell>
          <cell r="G134">
            <v>21.082720000000336</v>
          </cell>
          <cell r="H134">
            <v>108454.68288000002</v>
          </cell>
          <cell r="I134">
            <v>35.120599999994738</v>
          </cell>
          <cell r="J134">
            <v>19.289829999994254</v>
          </cell>
          <cell r="K134">
            <v>-7.1689999997033738E-2</v>
          </cell>
          <cell r="L134">
            <v>0</v>
          </cell>
          <cell r="M134">
            <v>15.563670000003185</v>
          </cell>
          <cell r="N134">
            <v>20270.053439999989</v>
          </cell>
          <cell r="O134">
            <v>337553.31004999997</v>
          </cell>
          <cell r="P134">
            <v>1.3855200000000001</v>
          </cell>
          <cell r="Q134">
            <v>26.56662</v>
          </cell>
          <cell r="R134">
            <v>203554.62555999999</v>
          </cell>
          <cell r="S134">
            <v>208737.58859999999</v>
          </cell>
          <cell r="T134">
            <v>208758.67131999999</v>
          </cell>
          <cell r="U134">
            <v>317213.3542</v>
          </cell>
          <cell r="V134">
            <v>317248.47479999997</v>
          </cell>
          <cell r="W134">
            <v>317267.76462999999</v>
          </cell>
          <cell r="X134">
            <v>317267.69293999998</v>
          </cell>
          <cell r="Y134">
            <v>317267.69293999998</v>
          </cell>
          <cell r="Z134">
            <v>317283.25660999998</v>
          </cell>
          <cell r="AA134">
            <v>337553.31004999997</v>
          </cell>
        </row>
        <row r="135">
          <cell r="A135" t="str">
            <v>Dtd08</v>
          </cell>
          <cell r="B135" t="str">
            <v>Foreign exchange profit</v>
          </cell>
          <cell r="C135">
            <v>21952.647859999997</v>
          </cell>
          <cell r="D135">
            <v>26422.093890000004</v>
          </cell>
          <cell r="E135">
            <v>25542.808350000007</v>
          </cell>
          <cell r="F135">
            <v>23713.126609999992</v>
          </cell>
          <cell r="G135">
            <v>20265.961059999987</v>
          </cell>
          <cell r="H135">
            <v>25133.654209999993</v>
          </cell>
          <cell r="I135">
            <v>23227.706919999997</v>
          </cell>
          <cell r="J135">
            <v>22047.904620000045</v>
          </cell>
          <cell r="K135">
            <v>22203.802339999966</v>
          </cell>
          <cell r="L135">
            <v>19330.830199999997</v>
          </cell>
          <cell r="M135">
            <v>20901.056890000007</v>
          </cell>
          <cell r="N135">
            <v>22711.745459999976</v>
          </cell>
          <cell r="O135">
            <v>273453.33840999997</v>
          </cell>
          <cell r="P135">
            <v>21952.647859999997</v>
          </cell>
          <cell r="Q135">
            <v>48374.741750000001</v>
          </cell>
          <cell r="R135">
            <v>73917.550100000008</v>
          </cell>
          <cell r="S135">
            <v>97630.67671</v>
          </cell>
          <cell r="T135">
            <v>117896.63776999999</v>
          </cell>
          <cell r="U135">
            <v>143030.29197999998</v>
          </cell>
          <cell r="V135">
            <v>166257.99889999998</v>
          </cell>
          <cell r="W135">
            <v>188305.90352000002</v>
          </cell>
          <cell r="X135">
            <v>210509.70585999999</v>
          </cell>
          <cell r="Y135">
            <v>229840.53605999998</v>
          </cell>
          <cell r="Z135">
            <v>250741.59294999999</v>
          </cell>
          <cell r="AA135">
            <v>273453.33840999997</v>
          </cell>
        </row>
        <row r="136">
          <cell r="A136" t="str">
            <v>Dtd09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Dtd10</v>
          </cell>
          <cell r="B137" t="str">
            <v>Other operating income / expenses</v>
          </cell>
          <cell r="C137">
            <v>31314.606427191233</v>
          </cell>
          <cell r="D137">
            <v>5693.8002200000001</v>
          </cell>
          <cell r="E137">
            <v>17998.900239999999</v>
          </cell>
          <cell r="F137">
            <v>16396.966240000002</v>
          </cell>
          <cell r="G137">
            <v>22383.021371199258</v>
          </cell>
          <cell r="H137">
            <v>49016.954699999995</v>
          </cell>
          <cell r="I137">
            <v>24426.590504882428</v>
          </cell>
          <cell r="J137">
            <v>19772.21774007873</v>
          </cell>
          <cell r="K137">
            <v>23461.611735044593</v>
          </cell>
          <cell r="L137">
            <v>29583.0399721617</v>
          </cell>
          <cell r="M137">
            <v>33507.461559999996</v>
          </cell>
          <cell r="N137">
            <v>34093.908247959029</v>
          </cell>
          <cell r="O137">
            <v>307649.078958517</v>
          </cell>
          <cell r="P137">
            <v>31314.606427191233</v>
          </cell>
          <cell r="Q137">
            <v>37008.40664719123</v>
          </cell>
          <cell r="R137">
            <v>55007.306887191226</v>
          </cell>
          <cell r="S137">
            <v>71404.273127191234</v>
          </cell>
          <cell r="T137">
            <v>93787.294498390489</v>
          </cell>
          <cell r="U137">
            <v>142804.24919839049</v>
          </cell>
          <cell r="V137">
            <v>167230.83970327291</v>
          </cell>
          <cell r="W137">
            <v>187003.05744335163</v>
          </cell>
          <cell r="X137">
            <v>210464.66917839623</v>
          </cell>
          <cell r="Y137">
            <v>240047.70915055793</v>
          </cell>
          <cell r="Z137">
            <v>273555.17071055796</v>
          </cell>
          <cell r="AA137">
            <v>307649.078958517</v>
          </cell>
        </row>
        <row r="138">
          <cell r="A138" t="str">
            <v>Dtd11</v>
          </cell>
          <cell r="B138" t="str">
            <v>Other income</v>
          </cell>
          <cell r="C138">
            <v>113758.02958719124</v>
          </cell>
          <cell r="D138">
            <v>94311.918780000007</v>
          </cell>
          <cell r="E138">
            <v>315599.52474514284</v>
          </cell>
          <cell r="F138">
            <v>113141.51981</v>
          </cell>
          <cell r="G138">
            <v>111318.44111119924</v>
          </cell>
          <cell r="H138">
            <v>249834.16692042863</v>
          </cell>
          <cell r="I138">
            <v>119080.31408488235</v>
          </cell>
          <cell r="J138">
            <v>112064.20379007883</v>
          </cell>
          <cell r="K138">
            <v>111825.38254947303</v>
          </cell>
          <cell r="L138">
            <v>117670.29390216176</v>
          </cell>
          <cell r="M138">
            <v>122292.65841999995</v>
          </cell>
          <cell r="N138">
            <v>132983.92383295903</v>
          </cell>
          <cell r="O138">
            <v>1713880.3775335168</v>
          </cell>
          <cell r="P138">
            <v>113758.02958719124</v>
          </cell>
          <cell r="Q138">
            <v>208069.94836719122</v>
          </cell>
          <cell r="R138">
            <v>523669.47311233403</v>
          </cell>
          <cell r="S138">
            <v>636810.99292233412</v>
          </cell>
          <cell r="T138">
            <v>748129.43403353344</v>
          </cell>
          <cell r="U138">
            <v>997963.60095396196</v>
          </cell>
          <cell r="V138">
            <v>1117043.9150388443</v>
          </cell>
          <cell r="W138">
            <v>1229108.1188289232</v>
          </cell>
          <cell r="X138">
            <v>1340933.5013783963</v>
          </cell>
          <cell r="Y138">
            <v>1458603.7952805578</v>
          </cell>
          <cell r="Z138">
            <v>1580896.4537005578</v>
          </cell>
          <cell r="AA138">
            <v>1713880.3775335168</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219489.37410000002</v>
          </cell>
          <cell r="D140">
            <v>196879.89509999994</v>
          </cell>
          <cell r="E140">
            <v>425376.36885514285</v>
          </cell>
          <cell r="F140">
            <v>206070.04625000007</v>
          </cell>
          <cell r="G140">
            <v>212567.09314999997</v>
          </cell>
          <cell r="H140">
            <v>360002.77852042863</v>
          </cell>
          <cell r="I140">
            <v>239406.97803999978</v>
          </cell>
          <cell r="J140">
            <v>229719.63542000018</v>
          </cell>
          <cell r="K140">
            <v>235061.58545442816</v>
          </cell>
          <cell r="L140">
            <v>252450.88740000036</v>
          </cell>
          <cell r="M140">
            <v>244639.85804000002</v>
          </cell>
          <cell r="N140">
            <v>256556.27506499979</v>
          </cell>
          <cell r="O140">
            <v>3078220.7753950004</v>
          </cell>
          <cell r="P140">
            <v>219489.37410000002</v>
          </cell>
          <cell r="Q140">
            <v>416369.26919999998</v>
          </cell>
          <cell r="R140">
            <v>841745.63805514271</v>
          </cell>
          <cell r="S140">
            <v>1047815.6843051428</v>
          </cell>
          <cell r="T140">
            <v>1260382.7774551427</v>
          </cell>
          <cell r="U140">
            <v>1620385.5559755713</v>
          </cell>
          <cell r="V140">
            <v>1859792.5340155712</v>
          </cell>
          <cell r="W140">
            <v>2089512.1694355716</v>
          </cell>
          <cell r="X140">
            <v>2324573.75489</v>
          </cell>
          <cell r="Y140">
            <v>2577024.6422899999</v>
          </cell>
          <cell r="Z140">
            <v>2821664.5003300002</v>
          </cell>
          <cell r="AA140">
            <v>3078220.7753950004</v>
          </cell>
        </row>
        <row r="141">
          <cell r="A141" t="str">
            <v>Dtd13</v>
          </cell>
          <cell r="B141" t="str">
            <v>Personnel expenses</v>
          </cell>
          <cell r="C141">
            <v>70402.085659999997</v>
          </cell>
          <cell r="D141">
            <v>68496.164570000008</v>
          </cell>
          <cell r="E141">
            <v>66696.747969999997</v>
          </cell>
          <cell r="F141">
            <v>60151.457749999994</v>
          </cell>
          <cell r="G141">
            <v>61701.356000000029</v>
          </cell>
          <cell r="H141">
            <v>58313.337449999948</v>
          </cell>
          <cell r="I141">
            <v>58565.130430000012</v>
          </cell>
          <cell r="J141">
            <v>62663.759590000038</v>
          </cell>
          <cell r="K141">
            <v>62959.698509999951</v>
          </cell>
          <cell r="L141">
            <v>62983.151150000027</v>
          </cell>
          <cell r="M141">
            <v>74718.796799999953</v>
          </cell>
          <cell r="N141">
            <v>72740.341360000122</v>
          </cell>
          <cell r="O141">
            <v>780392.02724000008</v>
          </cell>
          <cell r="P141">
            <v>70402.085659999997</v>
          </cell>
          <cell r="Q141">
            <v>138898.25023000001</v>
          </cell>
          <cell r="R141">
            <v>205594.9982</v>
          </cell>
          <cell r="S141">
            <v>265746.45594999997</v>
          </cell>
          <cell r="T141">
            <v>327447.81195</v>
          </cell>
          <cell r="U141">
            <v>385761.14939999994</v>
          </cell>
          <cell r="V141">
            <v>444326.27982999996</v>
          </cell>
          <cell r="W141">
            <v>506990.03941999999</v>
          </cell>
          <cell r="X141">
            <v>569949.73792999994</v>
          </cell>
          <cell r="Y141">
            <v>632932.88907999999</v>
          </cell>
          <cell r="Z141">
            <v>707651.68588</v>
          </cell>
          <cell r="AA141">
            <v>780392.02724000008</v>
          </cell>
        </row>
        <row r="142">
          <cell r="A142" t="str">
            <v>Dtd14</v>
          </cell>
          <cell r="B142" t="str">
            <v>General and administrative expenses</v>
          </cell>
          <cell r="C142">
            <v>46573.811750000001</v>
          </cell>
          <cell r="D142">
            <v>45236.529099999992</v>
          </cell>
          <cell r="E142">
            <v>49951.189599999991</v>
          </cell>
          <cell r="F142">
            <v>48771.600520000022</v>
          </cell>
          <cell r="G142">
            <v>53360.470699999976</v>
          </cell>
          <cell r="H142">
            <v>50246.854160000024</v>
          </cell>
          <cell r="I142">
            <v>45345.035999999993</v>
          </cell>
          <cell r="J142">
            <v>43539.620909999998</v>
          </cell>
          <cell r="K142">
            <v>42441.857029999992</v>
          </cell>
          <cell r="L142">
            <v>43302.207470000045</v>
          </cell>
          <cell r="M142">
            <v>44998.556879999967</v>
          </cell>
          <cell r="N142">
            <v>64457.150719999961</v>
          </cell>
          <cell r="O142">
            <v>578224.88483999996</v>
          </cell>
          <cell r="P142">
            <v>46573.811750000001</v>
          </cell>
          <cell r="Q142">
            <v>91810.340849999993</v>
          </cell>
          <cell r="R142">
            <v>141761.53044999999</v>
          </cell>
          <cell r="S142">
            <v>190533.13097</v>
          </cell>
          <cell r="T142">
            <v>243893.60166999997</v>
          </cell>
          <cell r="U142">
            <v>294140.45582999999</v>
          </cell>
          <cell r="V142">
            <v>339485.49182999996</v>
          </cell>
          <cell r="W142">
            <v>383025.11273999995</v>
          </cell>
          <cell r="X142">
            <v>425466.96976999997</v>
          </cell>
          <cell r="Y142">
            <v>468769.17723999999</v>
          </cell>
          <cell r="Z142">
            <v>513767.73411999998</v>
          </cell>
          <cell r="AA142">
            <v>578224.88483999996</v>
          </cell>
        </row>
        <row r="143">
          <cell r="A143" t="str">
            <v>Dtd15</v>
          </cell>
          <cell r="B143" t="str">
            <v>Depreciation / Amortisation</v>
          </cell>
          <cell r="C143">
            <v>9128.9635899999994</v>
          </cell>
          <cell r="D143">
            <v>9245.0003099999994</v>
          </cell>
          <cell r="E143">
            <v>9000.4913400000005</v>
          </cell>
          <cell r="F143">
            <v>9041.2083900000052</v>
          </cell>
          <cell r="G143">
            <v>9141.5381699999889</v>
          </cell>
          <cell r="H143">
            <v>9371.7362700000067</v>
          </cell>
          <cell r="I143">
            <v>9471.760810000007</v>
          </cell>
          <cell r="J143">
            <v>9310.9198499999911</v>
          </cell>
          <cell r="K143">
            <v>9504.688860000002</v>
          </cell>
          <cell r="L143">
            <v>9624.1084100000044</v>
          </cell>
          <cell r="M143">
            <v>9697.0793299999932</v>
          </cell>
          <cell r="N143">
            <v>9617.8352900000027</v>
          </cell>
          <cell r="O143">
            <v>112155.33062000001</v>
          </cell>
          <cell r="P143">
            <v>9128.9635899999994</v>
          </cell>
          <cell r="Q143">
            <v>18373.963899999999</v>
          </cell>
          <cell r="R143">
            <v>27374.455239999999</v>
          </cell>
          <cell r="S143">
            <v>36415.663630000003</v>
          </cell>
          <cell r="T143">
            <v>45557.201799999995</v>
          </cell>
          <cell r="U143">
            <v>54928.938070000004</v>
          </cell>
          <cell r="V143">
            <v>64400.698880000011</v>
          </cell>
          <cell r="W143">
            <v>73711.618730000002</v>
          </cell>
          <cell r="X143">
            <v>83216.307590000011</v>
          </cell>
          <cell r="Y143">
            <v>92840.416000000012</v>
          </cell>
          <cell r="Z143">
            <v>102537.49533000001</v>
          </cell>
          <cell r="AA143">
            <v>112155.33062000001</v>
          </cell>
        </row>
        <row r="144">
          <cell r="A144" t="str">
            <v>Dtd16</v>
          </cell>
          <cell r="B144" t="str">
            <v>Total operating expenses</v>
          </cell>
          <cell r="C144">
            <v>126104.861</v>
          </cell>
          <cell r="D144">
            <v>122977.69398000001</v>
          </cell>
          <cell r="E144">
            <v>125648.42890999999</v>
          </cell>
          <cell r="F144">
            <v>117964.26666000001</v>
          </cell>
          <cell r="G144">
            <v>124203.36486999999</v>
          </cell>
          <cell r="H144">
            <v>117931.92787999999</v>
          </cell>
          <cell r="I144">
            <v>113381.92724000002</v>
          </cell>
          <cell r="J144">
            <v>115514.30035000002</v>
          </cell>
          <cell r="K144">
            <v>114906.24439999994</v>
          </cell>
          <cell r="L144">
            <v>115909.46703000007</v>
          </cell>
          <cell r="M144">
            <v>129414.43300999991</v>
          </cell>
          <cell r="N144">
            <v>146815.32737000007</v>
          </cell>
          <cell r="O144">
            <v>1470772.2427000001</v>
          </cell>
          <cell r="P144">
            <v>126104.861</v>
          </cell>
          <cell r="Q144">
            <v>249082.55497999999</v>
          </cell>
          <cell r="R144">
            <v>374730.98388999997</v>
          </cell>
          <cell r="S144">
            <v>492695.25055</v>
          </cell>
          <cell r="T144">
            <v>616898.61542000005</v>
          </cell>
          <cell r="U144">
            <v>734830.5432999999</v>
          </cell>
          <cell r="V144">
            <v>848212.47053999989</v>
          </cell>
          <cell r="W144">
            <v>963726.77088999993</v>
          </cell>
          <cell r="X144">
            <v>1078633.01529</v>
          </cell>
          <cell r="Y144">
            <v>1194542.48232</v>
          </cell>
          <cell r="Z144">
            <v>1323956.91533</v>
          </cell>
          <cell r="AA144">
            <v>1470772.2427000001</v>
          </cell>
        </row>
        <row r="145">
          <cell r="A145" t="str">
            <v>Dtd17</v>
          </cell>
          <cell r="B145" t="str">
            <v>Operating profit before provisions</v>
          </cell>
          <cell r="C145">
            <v>93384.513100000011</v>
          </cell>
          <cell r="D145">
            <v>73902.201119999925</v>
          </cell>
          <cell r="E145">
            <v>299727.93994514283</v>
          </cell>
          <cell r="F145">
            <v>88105.779590000064</v>
          </cell>
          <cell r="G145">
            <v>88363.728279999981</v>
          </cell>
          <cell r="H145">
            <v>242070.85064042866</v>
          </cell>
          <cell r="I145">
            <v>126025.05079999976</v>
          </cell>
          <cell r="J145">
            <v>114205.33507000016</v>
          </cell>
          <cell r="K145">
            <v>120155.34105442822</v>
          </cell>
          <cell r="L145">
            <v>136541.4203700003</v>
          </cell>
          <cell r="M145">
            <v>115225.42503000011</v>
          </cell>
          <cell r="N145">
            <v>109740.94769499972</v>
          </cell>
          <cell r="O145">
            <v>1607448.5326950003</v>
          </cell>
          <cell r="P145">
            <v>93384.513100000011</v>
          </cell>
          <cell r="Q145">
            <v>167286.71421999999</v>
          </cell>
          <cell r="R145">
            <v>467014.65416514274</v>
          </cell>
          <cell r="S145">
            <v>555120.43375514285</v>
          </cell>
          <cell r="T145">
            <v>643484.16203514265</v>
          </cell>
          <cell r="U145">
            <v>885555.01267557137</v>
          </cell>
          <cell r="V145">
            <v>1011580.0634755713</v>
          </cell>
          <cell r="W145">
            <v>1125785.3985455716</v>
          </cell>
          <cell r="X145">
            <v>1245940.7396</v>
          </cell>
          <cell r="Y145">
            <v>1382482.1599699999</v>
          </cell>
          <cell r="Z145">
            <v>1497707.5850000002</v>
          </cell>
          <cell r="AA145">
            <v>1607448.5326950003</v>
          </cell>
        </row>
        <row r="146">
          <cell r="A146" t="str">
            <v>Dtd18</v>
          </cell>
          <cell r="B146" t="str">
            <v>Impairment losses on loans and advances</v>
          </cell>
          <cell r="C146">
            <v>-19760.885880000005</v>
          </cell>
          <cell r="D146">
            <v>-24952.673419999999</v>
          </cell>
          <cell r="E146">
            <v>-104324.64109999999</v>
          </cell>
          <cell r="F146">
            <v>-25649.342540000005</v>
          </cell>
          <cell r="G146">
            <v>-38622.450380000017</v>
          </cell>
          <cell r="H146">
            <v>-51573.452029999986</v>
          </cell>
          <cell r="I146">
            <v>-22325.917450000019</v>
          </cell>
          <cell r="J146">
            <v>-33481.921139999984</v>
          </cell>
          <cell r="K146">
            <v>-34351.07368000003</v>
          </cell>
          <cell r="L146">
            <v>-28593.71550999994</v>
          </cell>
          <cell r="M146">
            <v>-23460.675239999971</v>
          </cell>
          <cell r="N146">
            <v>-39106.512150000061</v>
          </cell>
          <cell r="O146">
            <v>-446203.26052000007</v>
          </cell>
          <cell r="P146">
            <v>-19760.885880000005</v>
          </cell>
          <cell r="Q146">
            <v>-44713.559300000008</v>
          </cell>
          <cell r="R146">
            <v>-149038.2004</v>
          </cell>
          <cell r="S146">
            <v>-174687.54294000001</v>
          </cell>
          <cell r="T146">
            <v>-213309.99332000004</v>
          </cell>
          <cell r="U146">
            <v>-264883.44535000005</v>
          </cell>
          <cell r="V146">
            <v>-287209.36280000006</v>
          </cell>
          <cell r="W146">
            <v>-320691.28394000005</v>
          </cell>
          <cell r="X146">
            <v>-355042.35762000008</v>
          </cell>
          <cell r="Y146">
            <v>-383636.07313000003</v>
          </cell>
          <cell r="Z146">
            <v>-407096.74836999999</v>
          </cell>
          <cell r="AA146">
            <v>-446203.26052000007</v>
          </cell>
        </row>
        <row r="147">
          <cell r="A147" t="str">
            <v>Dtd19</v>
          </cell>
          <cell r="B147" t="str">
            <v>Provision for contingent liabilities</v>
          </cell>
          <cell r="C147">
            <v>1264.8834300000001</v>
          </cell>
          <cell r="D147">
            <v>91.114799999999946</v>
          </cell>
          <cell r="E147">
            <v>-6176.95723</v>
          </cell>
          <cell r="F147">
            <v>-1878.9633399999993</v>
          </cell>
          <cell r="G147">
            <v>-117.13909000000022</v>
          </cell>
          <cell r="H147">
            <v>3351.5657299999993</v>
          </cell>
          <cell r="I147">
            <v>-723.34263999999985</v>
          </cell>
          <cell r="J147">
            <v>-144.57865999999964</v>
          </cell>
          <cell r="K147">
            <v>1429.6836299999995</v>
          </cell>
          <cell r="L147">
            <v>271.10145000000017</v>
          </cell>
          <cell r="M147">
            <v>-146.3226999999998</v>
          </cell>
          <cell r="N147">
            <v>-718.33098000000018</v>
          </cell>
          <cell r="O147">
            <v>-3497.2855999999997</v>
          </cell>
          <cell r="P147">
            <v>1264.8834300000001</v>
          </cell>
          <cell r="Q147">
            <v>1355.9982300000001</v>
          </cell>
          <cell r="R147">
            <v>-4820.9589999999998</v>
          </cell>
          <cell r="S147">
            <v>-6699.9223399999992</v>
          </cell>
          <cell r="T147">
            <v>-6817.0614299999997</v>
          </cell>
          <cell r="U147">
            <v>-3465.4957000000004</v>
          </cell>
          <cell r="V147">
            <v>-4188.8383400000002</v>
          </cell>
          <cell r="W147">
            <v>-4333.4169999999995</v>
          </cell>
          <cell r="X147">
            <v>-2903.7333699999999</v>
          </cell>
          <cell r="Y147">
            <v>-2632.6319199999998</v>
          </cell>
          <cell r="Z147">
            <v>-2778.9546199999995</v>
          </cell>
          <cell r="AA147">
            <v>-3497.2855999999997</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-18496.002450000004</v>
          </cell>
          <cell r="D149">
            <v>-24861.55862</v>
          </cell>
          <cell r="E149">
            <v>-110501.59832999999</v>
          </cell>
          <cell r="F149">
            <v>-27528.305880000004</v>
          </cell>
          <cell r="G149">
            <v>-38739.589470000014</v>
          </cell>
          <cell r="H149">
            <v>-48221.886299999984</v>
          </cell>
          <cell r="I149">
            <v>-23049.260090000018</v>
          </cell>
          <cell r="J149">
            <v>-33626.499799999983</v>
          </cell>
          <cell r="K149">
            <v>-32921.390050000031</v>
          </cell>
          <cell r="L149">
            <v>-28322.614059999938</v>
          </cell>
          <cell r="M149">
            <v>-23606.997939999972</v>
          </cell>
          <cell r="N149">
            <v>-39824.843130000059</v>
          </cell>
          <cell r="O149">
            <v>-449700.54612000007</v>
          </cell>
          <cell r="P149">
            <v>-18496.002450000004</v>
          </cell>
          <cell r="Q149">
            <v>-43357.561070000011</v>
          </cell>
          <cell r="R149">
            <v>-153859.1594</v>
          </cell>
          <cell r="S149">
            <v>-181387.46528</v>
          </cell>
          <cell r="T149">
            <v>-220127.05475000004</v>
          </cell>
          <cell r="U149">
            <v>-268348.94105000008</v>
          </cell>
          <cell r="V149">
            <v>-291398.20114000008</v>
          </cell>
          <cell r="W149">
            <v>-325024.70094000007</v>
          </cell>
          <cell r="X149">
            <v>-357946.09099000006</v>
          </cell>
          <cell r="Y149">
            <v>-386268.70505000005</v>
          </cell>
          <cell r="Z149">
            <v>-409875.70298999996</v>
          </cell>
          <cell r="AA149">
            <v>-449700.54612000007</v>
          </cell>
        </row>
        <row r="150">
          <cell r="A150" t="str">
            <v>Dtd22</v>
          </cell>
          <cell r="B150" t="str">
            <v>Operating profit</v>
          </cell>
          <cell r="C150">
            <v>74888.510650000011</v>
          </cell>
          <cell r="D150">
            <v>49040.642499999929</v>
          </cell>
          <cell r="E150">
            <v>189226.34161514282</v>
          </cell>
          <cell r="F150">
            <v>60577.473710000064</v>
          </cell>
          <cell r="G150">
            <v>49624.138809999968</v>
          </cell>
          <cell r="H150">
            <v>193848.96434042868</v>
          </cell>
          <cell r="I150">
            <v>102975.79070999974</v>
          </cell>
          <cell r="J150">
            <v>80578.835270000185</v>
          </cell>
          <cell r="K150">
            <v>87233.951004428192</v>
          </cell>
          <cell r="L150">
            <v>108218.80631000036</v>
          </cell>
          <cell r="M150">
            <v>91618.427090000143</v>
          </cell>
          <cell r="N150">
            <v>69916.104564999667</v>
          </cell>
          <cell r="O150">
            <v>1157747.9865750002</v>
          </cell>
          <cell r="P150">
            <v>74888.510650000011</v>
          </cell>
          <cell r="Q150">
            <v>123929.15314999998</v>
          </cell>
          <cell r="R150">
            <v>313155.49476514274</v>
          </cell>
          <cell r="S150">
            <v>373732.96847514284</v>
          </cell>
          <cell r="T150">
            <v>423357.10728514264</v>
          </cell>
          <cell r="U150">
            <v>617206.07162557123</v>
          </cell>
          <cell r="V150">
            <v>720181.86233557132</v>
          </cell>
          <cell r="W150">
            <v>800760.69760557148</v>
          </cell>
          <cell r="X150">
            <v>887994.64860999992</v>
          </cell>
          <cell r="Y150">
            <v>996213.45491999993</v>
          </cell>
          <cell r="Z150">
            <v>1087831.8820100003</v>
          </cell>
          <cell r="AA150">
            <v>1157747.9865750002</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74888.510650000011</v>
          </cell>
          <cell r="D154">
            <v>49040.642499999929</v>
          </cell>
          <cell r="E154">
            <v>189226.34161514282</v>
          </cell>
          <cell r="F154">
            <v>60577.473710000064</v>
          </cell>
          <cell r="G154">
            <v>49624.138809999968</v>
          </cell>
          <cell r="H154">
            <v>193848.96434042868</v>
          </cell>
          <cell r="I154">
            <v>102975.79070999974</v>
          </cell>
          <cell r="J154">
            <v>80578.835270000185</v>
          </cell>
          <cell r="K154">
            <v>87233.951004428192</v>
          </cell>
          <cell r="L154">
            <v>108218.80631000036</v>
          </cell>
          <cell r="M154">
            <v>91618.427090000143</v>
          </cell>
          <cell r="N154">
            <v>69916.104564999667</v>
          </cell>
          <cell r="O154">
            <v>1157747.9865750002</v>
          </cell>
          <cell r="P154">
            <v>74888.510650000011</v>
          </cell>
          <cell r="Q154">
            <v>123929.15314999998</v>
          </cell>
          <cell r="R154">
            <v>313155.49476514274</v>
          </cell>
          <cell r="S154">
            <v>373732.96847514284</v>
          </cell>
          <cell r="T154">
            <v>423357.10728514264</v>
          </cell>
          <cell r="U154">
            <v>617206.07162557123</v>
          </cell>
          <cell r="V154">
            <v>720181.86233557132</v>
          </cell>
          <cell r="W154">
            <v>800760.69760557148</v>
          </cell>
          <cell r="X154">
            <v>887994.64860999992</v>
          </cell>
          <cell r="Y154">
            <v>996213.45491999993</v>
          </cell>
          <cell r="Z154">
            <v>1087831.8820100003</v>
          </cell>
          <cell r="AA154">
            <v>1157747.9865750002</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-14475.71999</v>
          </cell>
          <cell r="D156">
            <v>-0.23033999999988453</v>
          </cell>
          <cell r="E156">
            <v>-5507.2070057771434</v>
          </cell>
          <cell r="F156">
            <v>0</v>
          </cell>
          <cell r="G156">
            <v>-15457.287199999993</v>
          </cell>
          <cell r="H156">
            <v>-28626.254940981431</v>
          </cell>
          <cell r="I156">
            <v>-19675.109790000006</v>
          </cell>
          <cell r="J156">
            <v>-15184.939220000004</v>
          </cell>
          <cell r="K156">
            <v>-17271.598973241427</v>
          </cell>
          <cell r="L156">
            <v>-20670.148050000007</v>
          </cell>
          <cell r="M156">
            <v>-26094.534080000016</v>
          </cell>
          <cell r="N156">
            <v>-9490.6364836496759</v>
          </cell>
          <cell r="O156">
            <v>-172453.66607364969</v>
          </cell>
          <cell r="P156">
            <v>-14475.71999</v>
          </cell>
          <cell r="Q156">
            <v>-14475.95033</v>
          </cell>
          <cell r="R156">
            <v>-19983.157335777141</v>
          </cell>
          <cell r="S156">
            <v>-19983.157335777141</v>
          </cell>
          <cell r="T156">
            <v>-35440.444535777133</v>
          </cell>
          <cell r="U156">
            <v>-64066.699476758564</v>
          </cell>
          <cell r="V156">
            <v>-83741.809266758573</v>
          </cell>
          <cell r="W156">
            <v>-98926.748486758574</v>
          </cell>
          <cell r="X156">
            <v>-116198.34746</v>
          </cell>
          <cell r="Y156">
            <v>-136868.49551000001</v>
          </cell>
          <cell r="Z156">
            <v>-162963.02959000002</v>
          </cell>
          <cell r="AA156">
            <v>-172453.66607364969</v>
          </cell>
        </row>
        <row r="157">
          <cell r="A157" t="str">
            <v>Dtd28</v>
          </cell>
          <cell r="B157" t="str">
            <v>Profit after tax</v>
          </cell>
          <cell r="C157">
            <v>60412.790660000013</v>
          </cell>
          <cell r="D157">
            <v>49040.412159999927</v>
          </cell>
          <cell r="E157">
            <v>183719.13460936569</v>
          </cell>
          <cell r="F157">
            <v>60577.473710000064</v>
          </cell>
          <cell r="G157">
            <v>34166.851609999976</v>
          </cell>
          <cell r="H157">
            <v>165222.70939944725</v>
          </cell>
          <cell r="I157">
            <v>83300.680919999737</v>
          </cell>
          <cell r="J157">
            <v>65393.896050000185</v>
          </cell>
          <cell r="K157">
            <v>69962.352031186761</v>
          </cell>
          <cell r="L157">
            <v>87548.65826000036</v>
          </cell>
          <cell r="M157">
            <v>65523.893010000131</v>
          </cell>
          <cell r="N157">
            <v>60425.468081349987</v>
          </cell>
          <cell r="O157">
            <v>985294.32050135056</v>
          </cell>
          <cell r="P157">
            <v>60412.790660000013</v>
          </cell>
          <cell r="Q157">
            <v>109453.20281999998</v>
          </cell>
          <cell r="R157">
            <v>293172.33742936561</v>
          </cell>
          <cell r="S157">
            <v>353749.81113936572</v>
          </cell>
          <cell r="T157">
            <v>387916.6627493655</v>
          </cell>
          <cell r="U157">
            <v>553139.37214881263</v>
          </cell>
          <cell r="V157">
            <v>636440.0530688127</v>
          </cell>
          <cell r="W157">
            <v>701833.94911881292</v>
          </cell>
          <cell r="X157">
            <v>771796.30114999996</v>
          </cell>
          <cell r="Y157">
            <v>859344.95940999989</v>
          </cell>
          <cell r="Z157">
            <v>924868.85242000024</v>
          </cell>
          <cell r="AA157">
            <v>985294.32050135056</v>
          </cell>
        </row>
        <row r="158">
          <cell r="A158">
            <v>-217.3986112504499</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209364.67084999999</v>
          </cell>
          <cell r="D159">
            <v>205634.33114000002</v>
          </cell>
          <cell r="E159">
            <v>229014.38209000003</v>
          </cell>
          <cell r="F159">
            <v>230817.51165999993</v>
          </cell>
          <cell r="G159">
            <v>241778.89374000006</v>
          </cell>
          <cell r="H159">
            <v>244511.35137999995</v>
          </cell>
          <cell r="I159">
            <v>259177.7138099999</v>
          </cell>
          <cell r="J159">
            <v>263830.59718000004</v>
          </cell>
          <cell r="K159">
            <v>264290.47080000007</v>
          </cell>
          <cell r="L159">
            <v>283497.38461000018</v>
          </cell>
          <cell r="M159">
            <v>283657.24367000029</v>
          </cell>
          <cell r="N159">
            <v>302101.41667000018</v>
          </cell>
          <cell r="O159">
            <v>3017675.9676000006</v>
          </cell>
          <cell r="P159">
            <v>209364.67084999999</v>
          </cell>
          <cell r="Q159">
            <v>414999.00199000002</v>
          </cell>
          <cell r="R159">
            <v>644013.38407999999</v>
          </cell>
          <cell r="S159">
            <v>874830.89573999995</v>
          </cell>
          <cell r="T159">
            <v>1116609.78948</v>
          </cell>
          <cell r="U159">
            <v>1361121.1408599999</v>
          </cell>
          <cell r="V159">
            <v>1620298.8546699998</v>
          </cell>
          <cell r="W159">
            <v>1884129.4518499998</v>
          </cell>
          <cell r="X159">
            <v>2148419.9226500001</v>
          </cell>
          <cell r="Y159">
            <v>2431917.3072600001</v>
          </cell>
          <cell r="Z159">
            <v>2715574.5509300004</v>
          </cell>
          <cell r="AA159">
            <v>3017675.9676000006</v>
          </cell>
        </row>
        <row r="160">
          <cell r="A160" t="str">
            <v>Dto02</v>
          </cell>
          <cell r="B160" t="str">
            <v>Interest expense</v>
          </cell>
          <cell r="C160">
            <v>-95282.65453</v>
          </cell>
          <cell r="D160">
            <v>-96717.731530000005</v>
          </cell>
          <cell r="E160">
            <v>-109356.75181000002</v>
          </cell>
          <cell r="F160">
            <v>-113839.20971999993</v>
          </cell>
          <cell r="G160">
            <v>-118832.88514000003</v>
          </cell>
          <cell r="H160">
            <v>-119544.99217</v>
          </cell>
          <cell r="I160">
            <v>-128663.31108000009</v>
          </cell>
          <cell r="J160">
            <v>-132663.76239999989</v>
          </cell>
          <cell r="K160">
            <v>-132280.79081000021</v>
          </cell>
          <cell r="L160">
            <v>-141314.30250999983</v>
          </cell>
          <cell r="M160">
            <v>-153669.09809000004</v>
          </cell>
          <cell r="N160">
            <v>-184076.25342000005</v>
          </cell>
          <cell r="O160">
            <v>-1526241.74321</v>
          </cell>
          <cell r="P160">
            <v>-95282.65453</v>
          </cell>
          <cell r="Q160">
            <v>-192000.38605999999</v>
          </cell>
          <cell r="R160">
            <v>-301357.13786999998</v>
          </cell>
          <cell r="S160">
            <v>-415196.3475899999</v>
          </cell>
          <cell r="T160">
            <v>-534029.23272999993</v>
          </cell>
          <cell r="U160">
            <v>-653574.22489999991</v>
          </cell>
          <cell r="V160">
            <v>-782237.53598000004</v>
          </cell>
          <cell r="W160">
            <v>-914901.29837999993</v>
          </cell>
          <cell r="X160">
            <v>-1047182.0891900002</v>
          </cell>
          <cell r="Y160">
            <v>-1188496.3917</v>
          </cell>
          <cell r="Z160">
            <v>-1342165.48979</v>
          </cell>
          <cell r="AA160">
            <v>-1526241.74321</v>
          </cell>
        </row>
        <row r="161">
          <cell r="A161" t="str">
            <v>Dto03</v>
          </cell>
          <cell r="B161" t="str">
            <v>Net interest income</v>
          </cell>
          <cell r="C161">
            <v>114082.01632</v>
          </cell>
          <cell r="D161">
            <v>108916.59961000002</v>
          </cell>
          <cell r="E161">
            <v>119657.63028000001</v>
          </cell>
          <cell r="F161">
            <v>116978.30194</v>
          </cell>
          <cell r="G161">
            <v>122946.00860000003</v>
          </cell>
          <cell r="H161">
            <v>124966.35920999995</v>
          </cell>
          <cell r="I161">
            <v>130514.40272999981</v>
          </cell>
          <cell r="J161">
            <v>131166.83478000015</v>
          </cell>
          <cell r="K161">
            <v>132009.67998999986</v>
          </cell>
          <cell r="L161">
            <v>142183.08210000035</v>
          </cell>
          <cell r="M161">
            <v>129988.14558000024</v>
          </cell>
          <cell r="N161">
            <v>118025.16325000013</v>
          </cell>
          <cell r="O161">
            <v>1491434.2243900006</v>
          </cell>
          <cell r="P161">
            <v>114082.01632</v>
          </cell>
          <cell r="Q161">
            <v>222998.61593000003</v>
          </cell>
          <cell r="R161">
            <v>342656.24621000001</v>
          </cell>
          <cell r="S161">
            <v>459634.54815000005</v>
          </cell>
          <cell r="T161">
            <v>582580.55675000011</v>
          </cell>
          <cell r="U161">
            <v>707546.91596000001</v>
          </cell>
          <cell r="V161">
            <v>838061.31868999975</v>
          </cell>
          <cell r="W161">
            <v>969228.1534699999</v>
          </cell>
          <cell r="X161">
            <v>1101237.8334599999</v>
          </cell>
          <cell r="Y161">
            <v>1243420.9155600001</v>
          </cell>
          <cell r="Z161">
            <v>1373409.0611400004</v>
          </cell>
          <cell r="AA161">
            <v>1491434.2243900006</v>
          </cell>
        </row>
        <row r="162">
          <cell r="A162" t="str">
            <v>Dto04</v>
          </cell>
          <cell r="B162" t="str">
            <v>Fee Income</v>
          </cell>
          <cell r="C162">
            <v>63908.433159999993</v>
          </cell>
          <cell r="D162">
            <v>64856.24015000002</v>
          </cell>
          <cell r="E162">
            <v>70596.834749999995</v>
          </cell>
          <cell r="F162">
            <v>72434.832779999968</v>
          </cell>
          <cell r="G162">
            <v>74082.548480000012</v>
          </cell>
          <cell r="H162">
            <v>73250.728340000031</v>
          </cell>
          <cell r="I162">
            <v>74226.05763000001</v>
          </cell>
          <cell r="J162">
            <v>72148.449459999945</v>
          </cell>
          <cell r="K162">
            <v>75162.048389999996</v>
          </cell>
          <cell r="L162">
            <v>73613.491820000039</v>
          </cell>
          <cell r="M162">
            <v>69767.907000000036</v>
          </cell>
          <cell r="N162">
            <v>76558.179449999894</v>
          </cell>
          <cell r="O162">
            <v>860605.75140999991</v>
          </cell>
          <cell r="P162">
            <v>63908.433159999993</v>
          </cell>
          <cell r="Q162">
            <v>128764.67331000001</v>
          </cell>
          <cell r="R162">
            <v>199361.50806000002</v>
          </cell>
          <cell r="S162">
            <v>271796.34083999996</v>
          </cell>
          <cell r="T162">
            <v>345878.88931999996</v>
          </cell>
          <cell r="U162">
            <v>419129.61765999999</v>
          </cell>
          <cell r="V162">
            <v>493355.67528999998</v>
          </cell>
          <cell r="W162">
            <v>565504.12474999996</v>
          </cell>
          <cell r="X162">
            <v>640666.17313999997</v>
          </cell>
          <cell r="Y162">
            <v>714279.66495999997</v>
          </cell>
          <cell r="Z162">
            <v>784047.57195999997</v>
          </cell>
          <cell r="AA162">
            <v>860605.75140999991</v>
          </cell>
        </row>
        <row r="163">
          <cell r="A163" t="str">
            <v>Dto05</v>
          </cell>
          <cell r="B163" t="str">
            <v>Commission expense</v>
          </cell>
          <cell r="C163">
            <v>-8690.6672699999981</v>
          </cell>
          <cell r="D163">
            <v>-8179.4445399999986</v>
          </cell>
          <cell r="E163">
            <v>-8442.3484600000011</v>
          </cell>
          <cell r="F163">
            <v>-9035.0038700000005</v>
          </cell>
          <cell r="G163">
            <v>-9321.2877000000062</v>
          </cell>
          <cell r="H163">
            <v>-10002.633249999995</v>
          </cell>
          <cell r="I163">
            <v>-10929.858500000009</v>
          </cell>
          <cell r="J163">
            <v>-10769.727849999981</v>
          </cell>
          <cell r="K163">
            <v>-11163.994010000009</v>
          </cell>
          <cell r="L163">
            <v>-11141.011649999997</v>
          </cell>
          <cell r="M163">
            <v>-10749.998520000005</v>
          </cell>
          <cell r="N163">
            <v>-13051.093819999991</v>
          </cell>
          <cell r="O163">
            <v>-121477.06944000001</v>
          </cell>
          <cell r="P163">
            <v>-8690.6672699999981</v>
          </cell>
          <cell r="Q163">
            <v>-16870.111809999995</v>
          </cell>
          <cell r="R163">
            <v>-25312.460269999996</v>
          </cell>
          <cell r="S163">
            <v>-34347.464139999996</v>
          </cell>
          <cell r="T163">
            <v>-43668.751840000004</v>
          </cell>
          <cell r="U163">
            <v>-53671.385089999996</v>
          </cell>
          <cell r="V163">
            <v>-64601.243590000005</v>
          </cell>
          <cell r="W163">
            <v>-75370.971439999994</v>
          </cell>
          <cell r="X163">
            <v>-86534.965450000003</v>
          </cell>
          <cell r="Y163">
            <v>-97675.977100000004</v>
          </cell>
          <cell r="Z163">
            <v>-108425.97562000001</v>
          </cell>
          <cell r="AA163">
            <v>-121477.06944000001</v>
          </cell>
        </row>
        <row r="164">
          <cell r="A164" t="str">
            <v>Dto06</v>
          </cell>
          <cell r="B164" t="str">
            <v>Net fee and commission income</v>
          </cell>
          <cell r="C164">
            <v>55217.765889999995</v>
          </cell>
          <cell r="D164">
            <v>56676.795610000023</v>
          </cell>
          <cell r="E164">
            <v>62154.486289999993</v>
          </cell>
          <cell r="F164">
            <v>63399.828909999967</v>
          </cell>
          <cell r="G164">
            <v>64761.260780000004</v>
          </cell>
          <cell r="H164">
            <v>63248.095090000032</v>
          </cell>
          <cell r="I164">
            <v>63296.199130000001</v>
          </cell>
          <cell r="J164">
            <v>61378.721609999964</v>
          </cell>
          <cell r="K164">
            <v>63998.054379999987</v>
          </cell>
          <cell r="L164">
            <v>62472.480170000039</v>
          </cell>
          <cell r="M164">
            <v>59017.908480000027</v>
          </cell>
          <cell r="N164">
            <v>63507.0856299999</v>
          </cell>
          <cell r="O164">
            <v>739128.68196999992</v>
          </cell>
          <cell r="P164">
            <v>55217.765889999995</v>
          </cell>
          <cell r="Q164">
            <v>111894.56150000001</v>
          </cell>
          <cell r="R164">
            <v>174049.04779000004</v>
          </cell>
          <cell r="S164">
            <v>237448.87669999996</v>
          </cell>
          <cell r="T164">
            <v>302210.13747999998</v>
          </cell>
          <cell r="U164">
            <v>365458.23256999999</v>
          </cell>
          <cell r="V164">
            <v>428754.43169999996</v>
          </cell>
          <cell r="W164">
            <v>490133.15330999997</v>
          </cell>
          <cell r="X164">
            <v>554131.20768999995</v>
          </cell>
          <cell r="Y164">
            <v>616603.68785999995</v>
          </cell>
          <cell r="Z164">
            <v>675621.59633999993</v>
          </cell>
          <cell r="AA164">
            <v>739128.68196999992</v>
          </cell>
        </row>
        <row r="165">
          <cell r="A165" t="str">
            <v>Dto07</v>
          </cell>
          <cell r="B165" t="str">
            <v>Dividend income</v>
          </cell>
          <cell r="C165">
            <v>0</v>
          </cell>
          <cell r="D165">
            <v>0</v>
          </cell>
          <cell r="E165">
            <v>90155.024999999994</v>
          </cell>
          <cell r="F165">
            <v>62638.905870000017</v>
          </cell>
          <cell r="G165">
            <v>64701.902399999999</v>
          </cell>
          <cell r="H165">
            <v>800</v>
          </cell>
          <cell r="I165">
            <v>0.86888999999791849</v>
          </cell>
          <cell r="J165">
            <v>8.533000000170432E-2</v>
          </cell>
          <cell r="K165">
            <v>0</v>
          </cell>
          <cell r="L165">
            <v>1.1069799999968382</v>
          </cell>
          <cell r="M165">
            <v>0.17956999999296386</v>
          </cell>
          <cell r="N165">
            <v>19.478090000004158</v>
          </cell>
          <cell r="O165">
            <v>218317.55212999997</v>
          </cell>
          <cell r="P165">
            <v>0</v>
          </cell>
          <cell r="Q165">
            <v>0</v>
          </cell>
          <cell r="R165">
            <v>90155.024999999994</v>
          </cell>
          <cell r="S165">
            <v>152793.93087000001</v>
          </cell>
          <cell r="T165">
            <v>217495.83327</v>
          </cell>
          <cell r="U165">
            <v>218295.83327</v>
          </cell>
          <cell r="V165">
            <v>218296.70215999999</v>
          </cell>
          <cell r="W165">
            <v>218296.78748999999</v>
          </cell>
          <cell r="X165">
            <v>218296.78748999999</v>
          </cell>
          <cell r="Y165">
            <v>218297.89447</v>
          </cell>
          <cell r="Z165">
            <v>218298.07403999998</v>
          </cell>
          <cell r="AA165">
            <v>218317.55212999997</v>
          </cell>
        </row>
        <row r="166">
          <cell r="A166" t="str">
            <v>Dto08</v>
          </cell>
          <cell r="B166" t="str">
            <v>Foreign exchange profit</v>
          </cell>
          <cell r="C166">
            <v>24509.808689999998</v>
          </cell>
          <cell r="D166">
            <v>20887.457929999997</v>
          </cell>
          <cell r="E166">
            <v>21157.213159999999</v>
          </cell>
          <cell r="F166">
            <v>21109.923970000011</v>
          </cell>
          <cell r="G166">
            <v>21349.826010000001</v>
          </cell>
          <cell r="H166">
            <v>24086.8825</v>
          </cell>
          <cell r="I166">
            <v>25156.364580000001</v>
          </cell>
          <cell r="J166">
            <v>24582.138009999995</v>
          </cell>
          <cell r="K166">
            <v>25983.273089999984</v>
          </cell>
          <cell r="L166">
            <v>39965.664470000011</v>
          </cell>
          <cell r="M166">
            <v>18494.497069999994</v>
          </cell>
          <cell r="N166">
            <v>44038.241289999998</v>
          </cell>
          <cell r="O166">
            <v>311321.29076999996</v>
          </cell>
          <cell r="P166">
            <v>24509.808689999998</v>
          </cell>
          <cell r="Q166">
            <v>45397.266619999995</v>
          </cell>
          <cell r="R166">
            <v>66554.479779999994</v>
          </cell>
          <cell r="S166">
            <v>87664.403749999998</v>
          </cell>
          <cell r="T166">
            <v>109014.22976</v>
          </cell>
          <cell r="U166">
            <v>133101.11225999999</v>
          </cell>
          <cell r="V166">
            <v>158257.47683999999</v>
          </cell>
          <cell r="W166">
            <v>182839.61484999998</v>
          </cell>
          <cell r="X166">
            <v>208822.88793999996</v>
          </cell>
          <cell r="Y166">
            <v>248788.55240999997</v>
          </cell>
          <cell r="Z166">
            <v>267283.04947999999</v>
          </cell>
          <cell r="AA166">
            <v>311321.29076999996</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3987.9760999999999</v>
          </cell>
          <cell r="D168">
            <v>2247.8593000000001</v>
          </cell>
          <cell r="E168">
            <v>7529.9628300000186</v>
          </cell>
          <cell r="F168">
            <v>11169.67949999994</v>
          </cell>
          <cell r="G168">
            <v>-491.03556999998546</v>
          </cell>
          <cell r="H168">
            <v>35079.256619999986</v>
          </cell>
          <cell r="I168">
            <v>14112.177520000041</v>
          </cell>
          <cell r="J168">
            <v>6883.4988799999792</v>
          </cell>
          <cell r="K168">
            <v>6482.3560699999798</v>
          </cell>
          <cell r="L168">
            <v>15127.14504000005</v>
          </cell>
          <cell r="M168">
            <v>-425.66999000000988</v>
          </cell>
          <cell r="N168">
            <v>-34722.194810000081</v>
          </cell>
          <cell r="O168">
            <v>66981.011489999917</v>
          </cell>
          <cell r="P168">
            <v>3987.9760999999999</v>
          </cell>
          <cell r="Q168">
            <v>6235.8353999999999</v>
          </cell>
          <cell r="R168">
            <v>13765.798230000019</v>
          </cell>
          <cell r="S168">
            <v>24935.477729999959</v>
          </cell>
          <cell r="T168">
            <v>24444.442159999973</v>
          </cell>
          <cell r="U168">
            <v>59523.698779999962</v>
          </cell>
          <cell r="V168">
            <v>73635.876300000004</v>
          </cell>
          <cell r="W168">
            <v>80519.375179999988</v>
          </cell>
          <cell r="X168">
            <v>87001.731249999968</v>
          </cell>
          <cell r="Y168">
            <v>102128.87629000001</v>
          </cell>
          <cell r="Z168">
            <v>101703.20630000001</v>
          </cell>
          <cell r="AA168">
            <v>66981.011489999917</v>
          </cell>
        </row>
        <row r="169">
          <cell r="A169" t="str">
            <v>Dto11</v>
          </cell>
          <cell r="B169" t="str">
            <v>Other income</v>
          </cell>
          <cell r="C169">
            <v>83715.550679999986</v>
          </cell>
          <cell r="D169">
            <v>79812.112840000016</v>
          </cell>
          <cell r="E169">
            <v>180996.68728000001</v>
          </cell>
          <cell r="F169">
            <v>158318.33824999994</v>
          </cell>
          <cell r="G169">
            <v>150321.95362000001</v>
          </cell>
          <cell r="H169">
            <v>123214.23421000001</v>
          </cell>
          <cell r="I169">
            <v>102565.61012000004</v>
          </cell>
          <cell r="J169">
            <v>92844.443829999946</v>
          </cell>
          <cell r="K169">
            <v>96463.683539999955</v>
          </cell>
          <cell r="L169">
            <v>117566.3966600001</v>
          </cell>
          <cell r="M169">
            <v>77086.915130000009</v>
          </cell>
          <cell r="N169">
            <v>72842.610199999821</v>
          </cell>
          <cell r="O169">
            <v>1335748.5363599998</v>
          </cell>
          <cell r="P169">
            <v>83715.550679999986</v>
          </cell>
          <cell r="Q169">
            <v>163527.66352000003</v>
          </cell>
          <cell r="R169">
            <v>344524.35080000001</v>
          </cell>
          <cell r="S169">
            <v>502842.68904999993</v>
          </cell>
          <cell r="T169">
            <v>653164.64266999997</v>
          </cell>
          <cell r="U169">
            <v>776378.87688</v>
          </cell>
          <cell r="V169">
            <v>878944.48699999996</v>
          </cell>
          <cell r="W169">
            <v>971788.93082999997</v>
          </cell>
          <cell r="X169">
            <v>1068252.6143699999</v>
          </cell>
          <cell r="Y169">
            <v>1185819.0110299999</v>
          </cell>
          <cell r="Z169">
            <v>1262905.9261599998</v>
          </cell>
          <cell r="AA169">
            <v>1335748.5363599998</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197797.56699999998</v>
          </cell>
          <cell r="D171">
            <v>188728.71245000005</v>
          </cell>
          <cell r="E171">
            <v>300654.31756</v>
          </cell>
          <cell r="F171">
            <v>275296.64018999995</v>
          </cell>
          <cell r="G171">
            <v>273267.96222000004</v>
          </cell>
          <cell r="H171">
            <v>248180.59341999996</v>
          </cell>
          <cell r="I171">
            <v>233080.01284999985</v>
          </cell>
          <cell r="J171">
            <v>224011.2786100001</v>
          </cell>
          <cell r="K171">
            <v>228473.3635299998</v>
          </cell>
          <cell r="L171">
            <v>259749.47876000043</v>
          </cell>
          <cell r="M171">
            <v>207075.06071000025</v>
          </cell>
          <cell r="N171">
            <v>190867.77344999995</v>
          </cell>
          <cell r="O171">
            <v>2827182.7607500004</v>
          </cell>
          <cell r="P171">
            <v>197797.56699999998</v>
          </cell>
          <cell r="Q171">
            <v>386526.27945000003</v>
          </cell>
          <cell r="R171">
            <v>687180.59701000003</v>
          </cell>
          <cell r="S171">
            <v>962477.23719999997</v>
          </cell>
          <cell r="T171">
            <v>1235745.19942</v>
          </cell>
          <cell r="U171">
            <v>1483925.79284</v>
          </cell>
          <cell r="V171">
            <v>1717005.8056899998</v>
          </cell>
          <cell r="W171">
            <v>1941017.0842999998</v>
          </cell>
          <cell r="X171">
            <v>2169490.44783</v>
          </cell>
          <cell r="Y171">
            <v>2429239.9265900003</v>
          </cell>
          <cell r="Z171">
            <v>2636314.9873000002</v>
          </cell>
          <cell r="AA171">
            <v>2827182.7607500004</v>
          </cell>
        </row>
        <row r="172">
          <cell r="A172" t="str">
            <v>Dto13</v>
          </cell>
          <cell r="B172" t="str">
            <v>Personnel expenses</v>
          </cell>
          <cell r="C172">
            <v>61784.314989999999</v>
          </cell>
          <cell r="D172">
            <v>62866.028579999991</v>
          </cell>
          <cell r="E172">
            <v>69203.894560000015</v>
          </cell>
          <cell r="F172">
            <v>74015.421000000002</v>
          </cell>
          <cell r="G172">
            <v>69548.891019999981</v>
          </cell>
          <cell r="H172">
            <v>72429.005850000016</v>
          </cell>
          <cell r="I172">
            <v>71284.191829999996</v>
          </cell>
          <cell r="J172">
            <v>72137.882790000047</v>
          </cell>
          <cell r="K172">
            <v>74259.576110000009</v>
          </cell>
          <cell r="L172">
            <v>74492.656619999936</v>
          </cell>
          <cell r="M172">
            <v>72116.020220000108</v>
          </cell>
          <cell r="N172">
            <v>9724.6175799998582</v>
          </cell>
          <cell r="O172">
            <v>783862.50114999991</v>
          </cell>
          <cell r="P172">
            <v>61784.314989999999</v>
          </cell>
          <cell r="Q172">
            <v>124650.34357</v>
          </cell>
          <cell r="R172">
            <v>193854.23813000001</v>
          </cell>
          <cell r="S172">
            <v>267869.65913000004</v>
          </cell>
          <cell r="T172">
            <v>337418.55015000002</v>
          </cell>
          <cell r="U172">
            <v>409847.55600000004</v>
          </cell>
          <cell r="V172">
            <v>481131.74783000001</v>
          </cell>
          <cell r="W172">
            <v>553269.63062000007</v>
          </cell>
          <cell r="X172">
            <v>627529.20673000009</v>
          </cell>
          <cell r="Y172">
            <v>702021.86335</v>
          </cell>
          <cell r="Z172">
            <v>774137.88357000006</v>
          </cell>
          <cell r="AA172">
            <v>783862.50114999991</v>
          </cell>
        </row>
        <row r="173">
          <cell r="A173" t="str">
            <v>Dto14</v>
          </cell>
          <cell r="B173" t="str">
            <v>General and administrative expenses</v>
          </cell>
          <cell r="C173">
            <v>42335.664600000004</v>
          </cell>
          <cell r="D173">
            <v>48165.816160000002</v>
          </cell>
          <cell r="E173">
            <v>51956.010309999998</v>
          </cell>
          <cell r="F173">
            <v>45754.484369999998</v>
          </cell>
          <cell r="G173">
            <v>47748.146149999993</v>
          </cell>
          <cell r="H173">
            <v>54557.240130000057</v>
          </cell>
          <cell r="I173">
            <v>43324.124629999969</v>
          </cell>
          <cell r="J173">
            <v>41117.215859999931</v>
          </cell>
          <cell r="K173">
            <v>55157.654980000021</v>
          </cell>
          <cell r="L173">
            <v>52859.295959999996</v>
          </cell>
          <cell r="M173">
            <v>51002.069880000025</v>
          </cell>
          <cell r="N173">
            <v>73462.70493000008</v>
          </cell>
          <cell r="O173">
            <v>607440.42796000012</v>
          </cell>
          <cell r="P173">
            <v>42335.664600000004</v>
          </cell>
          <cell r="Q173">
            <v>90501.480760000006</v>
          </cell>
          <cell r="R173">
            <v>142457.49106999999</v>
          </cell>
          <cell r="S173">
            <v>188211.97543999998</v>
          </cell>
          <cell r="T173">
            <v>235960.12158999997</v>
          </cell>
          <cell r="U173">
            <v>290517.36172000004</v>
          </cell>
          <cell r="V173">
            <v>333841.48635000002</v>
          </cell>
          <cell r="W173">
            <v>374958.70220999996</v>
          </cell>
          <cell r="X173">
            <v>430116.35719000001</v>
          </cell>
          <cell r="Y173">
            <v>482975.65315000003</v>
          </cell>
          <cell r="Z173">
            <v>533977.72302999999</v>
          </cell>
          <cell r="AA173">
            <v>607440.42796000012</v>
          </cell>
        </row>
        <row r="174">
          <cell r="A174" t="str">
            <v>Dto15</v>
          </cell>
          <cell r="B174" t="str">
            <v>Depreciation / Amortisation</v>
          </cell>
          <cell r="C174">
            <v>6994.9567199999992</v>
          </cell>
          <cell r="D174">
            <v>6805.4050900000011</v>
          </cell>
          <cell r="E174">
            <v>7881.0097999999989</v>
          </cell>
          <cell r="F174">
            <v>8103.7759000000024</v>
          </cell>
          <cell r="G174">
            <v>8289.1766099999986</v>
          </cell>
          <cell r="H174">
            <v>7779.1877300000042</v>
          </cell>
          <cell r="I174">
            <v>8859.292959999997</v>
          </cell>
          <cell r="J174">
            <v>8521.3569800000005</v>
          </cell>
          <cell r="K174">
            <v>8388.4876400000085</v>
          </cell>
          <cell r="L174">
            <v>9149.3519899999847</v>
          </cell>
          <cell r="M174">
            <v>8353.8626100000074</v>
          </cell>
          <cell r="N174">
            <v>8485.6245600000057</v>
          </cell>
          <cell r="O174">
            <v>97611.488590000023</v>
          </cell>
          <cell r="P174">
            <v>6994.9567199999992</v>
          </cell>
          <cell r="Q174">
            <v>13800.36181</v>
          </cell>
          <cell r="R174">
            <v>21681.371609999998</v>
          </cell>
          <cell r="S174">
            <v>29785.147510000003</v>
          </cell>
          <cell r="T174">
            <v>38074.324120000005</v>
          </cell>
          <cell r="U174">
            <v>45853.51185000001</v>
          </cell>
          <cell r="V174">
            <v>54712.804810000009</v>
          </cell>
          <cell r="W174">
            <v>63234.161790000013</v>
          </cell>
          <cell r="X174">
            <v>71622.649430000019</v>
          </cell>
          <cell r="Y174">
            <v>80772.001420000001</v>
          </cell>
          <cell r="Z174">
            <v>89125.864030000012</v>
          </cell>
          <cell r="AA174">
            <v>97611.488590000023</v>
          </cell>
        </row>
        <row r="175">
          <cell r="A175" t="str">
            <v>Dto16</v>
          </cell>
          <cell r="B175" t="str">
            <v>Total operating expenses</v>
          </cell>
          <cell r="C175">
            <v>111114.93631</v>
          </cell>
          <cell r="D175">
            <v>117837.24983</v>
          </cell>
          <cell r="E175">
            <v>129040.91467000001</v>
          </cell>
          <cell r="F175">
            <v>127873.68127</v>
          </cell>
          <cell r="G175">
            <v>125586.21377999996</v>
          </cell>
          <cell r="H175">
            <v>134765.43371000007</v>
          </cell>
          <cell r="I175">
            <v>123467.60941999996</v>
          </cell>
          <cell r="J175">
            <v>121776.45562999997</v>
          </cell>
          <cell r="K175">
            <v>137805.71873000005</v>
          </cell>
          <cell r="L175">
            <v>136501.30456999992</v>
          </cell>
          <cell r="M175">
            <v>131471.95271000013</v>
          </cell>
          <cell r="N175">
            <v>91672.947069999951</v>
          </cell>
          <cell r="O175">
            <v>1488914.4176999999</v>
          </cell>
          <cell r="P175">
            <v>111114.93631</v>
          </cell>
          <cell r="Q175">
            <v>228952.18614000001</v>
          </cell>
          <cell r="R175">
            <v>357993.10080999997</v>
          </cell>
          <cell r="S175">
            <v>485866.78207999998</v>
          </cell>
          <cell r="T175">
            <v>611452.99586000002</v>
          </cell>
          <cell r="U175">
            <v>746218.42957000004</v>
          </cell>
          <cell r="V175">
            <v>869686.03899000003</v>
          </cell>
          <cell r="W175">
            <v>991462.49462000001</v>
          </cell>
          <cell r="X175">
            <v>1129268.2133500001</v>
          </cell>
          <cell r="Y175">
            <v>1265769.51792</v>
          </cell>
          <cell r="Z175">
            <v>1397241.4706300001</v>
          </cell>
          <cell r="AA175">
            <v>1488914.4176999999</v>
          </cell>
        </row>
        <row r="176">
          <cell r="A176" t="str">
            <v>Dto17</v>
          </cell>
          <cell r="B176" t="str">
            <v>Operating profit before provisions</v>
          </cell>
          <cell r="C176">
            <v>86682.630689999976</v>
          </cell>
          <cell r="D176">
            <v>70891.462620000049</v>
          </cell>
          <cell r="E176">
            <v>171613.40288999997</v>
          </cell>
          <cell r="F176">
            <v>147422.95891999995</v>
          </cell>
          <cell r="G176">
            <v>147681.74844000008</v>
          </cell>
          <cell r="H176">
            <v>113415.15970999989</v>
          </cell>
          <cell r="I176">
            <v>109612.40342999989</v>
          </cell>
          <cell r="J176">
            <v>102234.82298000013</v>
          </cell>
          <cell r="K176">
            <v>90667.644799999747</v>
          </cell>
          <cell r="L176">
            <v>123248.17419000051</v>
          </cell>
          <cell r="M176">
            <v>75603.108000000124</v>
          </cell>
          <cell r="N176">
            <v>99194.826379999999</v>
          </cell>
          <cell r="O176">
            <v>1338268.3430500005</v>
          </cell>
          <cell r="P176">
            <v>86682.630689999976</v>
          </cell>
          <cell r="Q176">
            <v>157574.09331000003</v>
          </cell>
          <cell r="R176">
            <v>329187.49620000005</v>
          </cell>
          <cell r="S176">
            <v>476610.45512</v>
          </cell>
          <cell r="T176">
            <v>624292.20355999994</v>
          </cell>
          <cell r="U176">
            <v>737707.36326999997</v>
          </cell>
          <cell r="V176">
            <v>847319.7666999998</v>
          </cell>
          <cell r="W176">
            <v>949554.58967999974</v>
          </cell>
          <cell r="X176">
            <v>1040222.2344799999</v>
          </cell>
          <cell r="Y176">
            <v>1163470.4086700003</v>
          </cell>
          <cell r="Z176">
            <v>1239073.51667</v>
          </cell>
          <cell r="AA176">
            <v>1338268.3430500005</v>
          </cell>
        </row>
        <row r="177">
          <cell r="A177" t="str">
            <v>Dto18</v>
          </cell>
          <cell r="B177" t="str">
            <v>Impairment losses on loans and advances</v>
          </cell>
          <cell r="C177">
            <v>-6014.2217899999996</v>
          </cell>
          <cell r="D177">
            <v>-4231.3055000000013</v>
          </cell>
          <cell r="E177">
            <v>12178.916520000001</v>
          </cell>
          <cell r="F177">
            <v>2010.6361699999998</v>
          </cell>
          <cell r="G177">
            <v>-5716.4198800000004</v>
          </cell>
          <cell r="H177">
            <v>-8119.1784399999988</v>
          </cell>
          <cell r="I177">
            <v>-7688.7315399999979</v>
          </cell>
          <cell r="J177">
            <v>-14049.44116</v>
          </cell>
          <cell r="K177">
            <v>-17595.121510000001</v>
          </cell>
          <cell r="L177">
            <v>-32803.137859999995</v>
          </cell>
          <cell r="M177">
            <v>-26574.294049999997</v>
          </cell>
          <cell r="N177">
            <v>-236874.05037000001</v>
          </cell>
          <cell r="O177">
            <v>-345476.34941000002</v>
          </cell>
          <cell r="P177">
            <v>-6014.2217899999996</v>
          </cell>
          <cell r="Q177">
            <v>-10245.527290000002</v>
          </cell>
          <cell r="R177">
            <v>1933.3892299999989</v>
          </cell>
          <cell r="S177">
            <v>3944.0253999999986</v>
          </cell>
          <cell r="T177">
            <v>-1772.3944800000017</v>
          </cell>
          <cell r="U177">
            <v>-9891.5729200000005</v>
          </cell>
          <cell r="V177">
            <v>-17580.304459999999</v>
          </cell>
          <cell r="W177">
            <v>-31629.745620000002</v>
          </cell>
          <cell r="X177">
            <v>-49224.867129999999</v>
          </cell>
          <cell r="Y177">
            <v>-82028.004989999987</v>
          </cell>
          <cell r="Z177">
            <v>-108602.29903999998</v>
          </cell>
          <cell r="AA177">
            <v>-345476.34941000002</v>
          </cell>
        </row>
        <row r="178">
          <cell r="A178" t="str">
            <v>Dto19</v>
          </cell>
          <cell r="B178" t="str">
            <v>Provision for contingent liabilities</v>
          </cell>
          <cell r="C178">
            <v>-2439.1950599999996</v>
          </cell>
          <cell r="D178">
            <v>-1192.6832100000001</v>
          </cell>
          <cell r="E178">
            <v>511.78059999999982</v>
          </cell>
          <cell r="F178">
            <v>-212.59709000000004</v>
          </cell>
          <cell r="G178">
            <v>-401.14713</v>
          </cell>
          <cell r="H178">
            <v>-2339.3918400000011</v>
          </cell>
          <cell r="I178">
            <v>-192.74556999999959</v>
          </cell>
          <cell r="J178">
            <v>-427.18345999999838</v>
          </cell>
          <cell r="K178">
            <v>-139.31127000000032</v>
          </cell>
          <cell r="L178">
            <v>-340.65690999999987</v>
          </cell>
          <cell r="M178">
            <v>191.22776999999934</v>
          </cell>
          <cell r="N178">
            <v>569.62766999999917</v>
          </cell>
          <cell r="O178">
            <v>-6412.2755000000006</v>
          </cell>
          <cell r="P178">
            <v>-2439.1950599999996</v>
          </cell>
          <cell r="Q178">
            <v>-3631.8782699999997</v>
          </cell>
          <cell r="R178">
            <v>-3120.0976700000001</v>
          </cell>
          <cell r="S178">
            <v>-3332.6947600000003</v>
          </cell>
          <cell r="T178">
            <v>-3733.8418900000001</v>
          </cell>
          <cell r="U178">
            <v>-6073.2337300000017</v>
          </cell>
          <cell r="V178">
            <v>-6265.9793000000009</v>
          </cell>
          <cell r="W178">
            <v>-6693.1627599999993</v>
          </cell>
          <cell r="X178">
            <v>-6832.4740299999994</v>
          </cell>
          <cell r="Y178">
            <v>-7173.1309399999991</v>
          </cell>
          <cell r="Z178">
            <v>-6981.9031699999996</v>
          </cell>
          <cell r="AA178">
            <v>-6412.2755000000006</v>
          </cell>
        </row>
        <row r="179">
          <cell r="A179" t="str">
            <v>Dto20</v>
          </cell>
          <cell r="B179" t="str">
            <v>Other provisions</v>
          </cell>
          <cell r="C179">
            <v>0</v>
          </cell>
          <cell r="D179">
            <v>-91.2</v>
          </cell>
          <cell r="E179">
            <v>0</v>
          </cell>
          <cell r="F179">
            <v>-34.200000000000003</v>
          </cell>
          <cell r="G179">
            <v>0</v>
          </cell>
          <cell r="H179">
            <v>114.14159000000001</v>
          </cell>
          <cell r="I179">
            <v>0</v>
          </cell>
          <cell r="J179">
            <v>0</v>
          </cell>
          <cell r="K179">
            <v>47.266909999999996</v>
          </cell>
          <cell r="L179">
            <v>0</v>
          </cell>
          <cell r="M179">
            <v>0</v>
          </cell>
          <cell r="N179">
            <v>35.212960000000002</v>
          </cell>
          <cell r="O179">
            <v>71.221460000000008</v>
          </cell>
          <cell r="P179">
            <v>0</v>
          </cell>
          <cell r="Q179">
            <v>-91.2</v>
          </cell>
          <cell r="R179">
            <v>-91.2</v>
          </cell>
          <cell r="S179">
            <v>-125.4</v>
          </cell>
          <cell r="T179">
            <v>-125.4</v>
          </cell>
          <cell r="U179">
            <v>-11.258409999999998</v>
          </cell>
          <cell r="V179">
            <v>-11.258409999999998</v>
          </cell>
          <cell r="W179">
            <v>-11.258409999999998</v>
          </cell>
          <cell r="X179">
            <v>36.008499999999998</v>
          </cell>
          <cell r="Y179">
            <v>36.008499999999998</v>
          </cell>
          <cell r="Z179">
            <v>36.008499999999998</v>
          </cell>
          <cell r="AA179">
            <v>71.221460000000008</v>
          </cell>
        </row>
        <row r="180">
          <cell r="A180" t="str">
            <v>Dto21</v>
          </cell>
          <cell r="B180" t="str">
            <v>Total provisions</v>
          </cell>
          <cell r="C180">
            <v>-8453.4168499999996</v>
          </cell>
          <cell r="D180">
            <v>-5515.1887100000013</v>
          </cell>
          <cell r="E180">
            <v>12690.697120000001</v>
          </cell>
          <cell r="F180">
            <v>1763.8390799999997</v>
          </cell>
          <cell r="G180">
            <v>-6117.5670100000007</v>
          </cell>
          <cell r="H180">
            <v>-10344.428690000001</v>
          </cell>
          <cell r="I180">
            <v>-7881.477109999998</v>
          </cell>
          <cell r="J180">
            <v>-14476.624619999999</v>
          </cell>
          <cell r="K180">
            <v>-17687.165870000004</v>
          </cell>
          <cell r="L180">
            <v>-33143.794769999993</v>
          </cell>
          <cell r="M180">
            <v>-26383.066279999999</v>
          </cell>
          <cell r="N180">
            <v>-236269.20974000002</v>
          </cell>
          <cell r="O180">
            <v>-351817.40345000004</v>
          </cell>
          <cell r="P180">
            <v>-8453.4168499999996</v>
          </cell>
          <cell r="Q180">
            <v>-13968.605560000002</v>
          </cell>
          <cell r="R180">
            <v>-1277.9084400000013</v>
          </cell>
          <cell r="S180">
            <v>485.93063999999833</v>
          </cell>
          <cell r="T180">
            <v>-5631.636370000002</v>
          </cell>
          <cell r="U180">
            <v>-15976.065060000003</v>
          </cell>
          <cell r="V180">
            <v>-23857.542169999997</v>
          </cell>
          <cell r="W180">
            <v>-38334.166790000003</v>
          </cell>
          <cell r="X180">
            <v>-56021.332659999993</v>
          </cell>
          <cell r="Y180">
            <v>-89165.127429999993</v>
          </cell>
          <cell r="Z180">
            <v>-115548.19370999999</v>
          </cell>
          <cell r="AA180">
            <v>-351817.40345000004</v>
          </cell>
        </row>
        <row r="181">
          <cell r="A181" t="str">
            <v>Dto22</v>
          </cell>
          <cell r="B181" t="str">
            <v>Operating profit</v>
          </cell>
          <cell r="C181">
            <v>78229.213839999982</v>
          </cell>
          <cell r="D181">
            <v>65376.273910000047</v>
          </cell>
          <cell r="E181">
            <v>184304.10000999997</v>
          </cell>
          <cell r="F181">
            <v>149186.79799999995</v>
          </cell>
          <cell r="G181">
            <v>141564.18143000008</v>
          </cell>
          <cell r="H181">
            <v>103070.73101999989</v>
          </cell>
          <cell r="I181">
            <v>101730.9263199999</v>
          </cell>
          <cell r="J181">
            <v>87758.198360000126</v>
          </cell>
          <cell r="K181">
            <v>72980.47892999975</v>
          </cell>
          <cell r="L181">
            <v>90104.379420000521</v>
          </cell>
          <cell r="M181">
            <v>49220.041720000125</v>
          </cell>
          <cell r="N181">
            <v>-137074.38336000004</v>
          </cell>
          <cell r="O181">
            <v>986450.93960000039</v>
          </cell>
          <cell r="P181">
            <v>78229.213839999982</v>
          </cell>
          <cell r="Q181">
            <v>143605.48775000003</v>
          </cell>
          <cell r="R181">
            <v>327909.58776000002</v>
          </cell>
          <cell r="S181">
            <v>477096.38575999998</v>
          </cell>
          <cell r="T181">
            <v>618660.56718999997</v>
          </cell>
          <cell r="U181">
            <v>721731.29820999992</v>
          </cell>
          <cell r="V181">
            <v>823462.22452999977</v>
          </cell>
          <cell r="W181">
            <v>911220.4228899997</v>
          </cell>
          <cell r="X181">
            <v>984200.90181999991</v>
          </cell>
          <cell r="Y181">
            <v>1074305.2812400004</v>
          </cell>
          <cell r="Z181">
            <v>1123525.32296</v>
          </cell>
          <cell r="AA181">
            <v>986450.93960000039</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982.3</v>
          </cell>
          <cell r="I184">
            <v>0</v>
          </cell>
          <cell r="J184">
            <v>0</v>
          </cell>
          <cell r="K184">
            <v>0</v>
          </cell>
          <cell r="L184">
            <v>0</v>
          </cell>
          <cell r="M184">
            <v>0</v>
          </cell>
          <cell r="N184">
            <v>0</v>
          </cell>
          <cell r="O184">
            <v>982.3</v>
          </cell>
          <cell r="P184">
            <v>0</v>
          </cell>
          <cell r="Q184">
            <v>0</v>
          </cell>
          <cell r="R184">
            <v>0</v>
          </cell>
          <cell r="S184">
            <v>0</v>
          </cell>
          <cell r="T184">
            <v>0</v>
          </cell>
          <cell r="U184">
            <v>982.3</v>
          </cell>
          <cell r="V184">
            <v>982.3</v>
          </cell>
          <cell r="W184">
            <v>982.3</v>
          </cell>
          <cell r="X184">
            <v>982.3</v>
          </cell>
          <cell r="Y184">
            <v>982.3</v>
          </cell>
          <cell r="Z184">
            <v>982.3</v>
          </cell>
          <cell r="AA184">
            <v>982.3</v>
          </cell>
        </row>
        <row r="185">
          <cell r="A185" t="str">
            <v>Dto26</v>
          </cell>
          <cell r="B185" t="str">
            <v>Pre tax profit</v>
          </cell>
          <cell r="C185">
            <v>78229.213839999982</v>
          </cell>
          <cell r="D185">
            <v>65376.273910000047</v>
          </cell>
          <cell r="E185">
            <v>184304.10000999997</v>
          </cell>
          <cell r="F185">
            <v>149186.79799999995</v>
          </cell>
          <cell r="G185">
            <v>141564.18143000008</v>
          </cell>
          <cell r="H185">
            <v>104053.03101999989</v>
          </cell>
          <cell r="I185">
            <v>101730.9263199999</v>
          </cell>
          <cell r="J185">
            <v>87758.198360000126</v>
          </cell>
          <cell r="K185">
            <v>72980.47892999975</v>
          </cell>
          <cell r="L185">
            <v>90104.379420000521</v>
          </cell>
          <cell r="M185">
            <v>49220.041720000125</v>
          </cell>
          <cell r="N185">
            <v>-137074.38336000004</v>
          </cell>
          <cell r="O185">
            <v>987433.23960000044</v>
          </cell>
          <cell r="P185">
            <v>78229.213839999982</v>
          </cell>
          <cell r="Q185">
            <v>143605.48775000003</v>
          </cell>
          <cell r="R185">
            <v>327909.58776000002</v>
          </cell>
          <cell r="S185">
            <v>477096.38575999998</v>
          </cell>
          <cell r="T185">
            <v>618660.56718999997</v>
          </cell>
          <cell r="U185">
            <v>722713.59820999997</v>
          </cell>
          <cell r="V185">
            <v>824444.52452999982</v>
          </cell>
          <cell r="W185">
            <v>912202.72288999974</v>
          </cell>
          <cell r="X185">
            <v>985183.20181999996</v>
          </cell>
          <cell r="Y185">
            <v>1075287.5812400004</v>
          </cell>
          <cell r="Z185">
            <v>1124507.6229600001</v>
          </cell>
          <cell r="AA185">
            <v>987433.23960000044</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-15228.884320000001</v>
          </cell>
          <cell r="D187">
            <v>-15762.3935</v>
          </cell>
          <cell r="E187">
            <v>-18452.784600000003</v>
          </cell>
          <cell r="F187">
            <v>-24688.60062999999</v>
          </cell>
          <cell r="G187">
            <v>-21585.395350000013</v>
          </cell>
          <cell r="H187">
            <v>-20405.972329999997</v>
          </cell>
          <cell r="I187">
            <v>-22255.969269999994</v>
          </cell>
          <cell r="J187">
            <v>-17264</v>
          </cell>
          <cell r="K187">
            <v>-14848.907729999979</v>
          </cell>
          <cell r="L187">
            <v>0</v>
          </cell>
          <cell r="M187">
            <v>-17971.035020000018</v>
          </cell>
          <cell r="N187">
            <v>10195.863539999998</v>
          </cell>
          <cell r="O187">
            <v>-178268.07921</v>
          </cell>
          <cell r="P187">
            <v>-15228.884320000001</v>
          </cell>
          <cell r="Q187">
            <v>-30991.277820000003</v>
          </cell>
          <cell r="R187">
            <v>-49444.062420000002</v>
          </cell>
          <cell r="S187">
            <v>-74132.663049999988</v>
          </cell>
          <cell r="T187">
            <v>-95718.058400000009</v>
          </cell>
          <cell r="U187">
            <v>-116124.03073</v>
          </cell>
          <cell r="V187">
            <v>-138380</v>
          </cell>
          <cell r="W187">
            <v>-155644</v>
          </cell>
          <cell r="X187">
            <v>-170492.90772999998</v>
          </cell>
          <cell r="Y187">
            <v>-170492.90772999998</v>
          </cell>
          <cell r="Z187">
            <v>-188463.94274999999</v>
          </cell>
          <cell r="AA187">
            <v>-178268.07921</v>
          </cell>
        </row>
        <row r="188">
          <cell r="A188" t="str">
            <v>Dto28</v>
          </cell>
          <cell r="B188" t="str">
            <v>Profit after tax</v>
          </cell>
          <cell r="C188">
            <v>63000.329519999985</v>
          </cell>
          <cell r="D188">
            <v>49613.880410000049</v>
          </cell>
          <cell r="E188">
            <v>165851.31540999995</v>
          </cell>
          <cell r="F188">
            <v>124498.19736999997</v>
          </cell>
          <cell r="G188">
            <v>119978.78608000008</v>
          </cell>
          <cell r="H188">
            <v>83647.058689999889</v>
          </cell>
          <cell r="I188">
            <v>79474.95704999991</v>
          </cell>
          <cell r="J188">
            <v>70494.198360000126</v>
          </cell>
          <cell r="K188">
            <v>58131.571199999773</v>
          </cell>
          <cell r="L188">
            <v>90104.379420000521</v>
          </cell>
          <cell r="M188">
            <v>31249.006700000107</v>
          </cell>
          <cell r="N188">
            <v>-126878.51982000005</v>
          </cell>
          <cell r="O188">
            <v>809165.16039000044</v>
          </cell>
          <cell r="P188">
            <v>63000.329519999985</v>
          </cell>
          <cell r="Q188">
            <v>112614.20993000003</v>
          </cell>
          <cell r="R188">
            <v>278465.52534000005</v>
          </cell>
          <cell r="S188">
            <v>402963.72271</v>
          </cell>
          <cell r="T188">
            <v>522942.50878999999</v>
          </cell>
          <cell r="U188">
            <v>606589.56747999997</v>
          </cell>
          <cell r="V188">
            <v>686064.52452999982</v>
          </cell>
          <cell r="W188">
            <v>756558.72288999974</v>
          </cell>
          <cell r="X188">
            <v>814690.29408999998</v>
          </cell>
          <cell r="Y188">
            <v>904794.67351000046</v>
          </cell>
          <cell r="Z188">
            <v>936043.68021000014</v>
          </cell>
          <cell r="AA188">
            <v>809165.16039000044</v>
          </cell>
        </row>
        <row r="189">
          <cell r="A189">
            <v>0</v>
          </cell>
          <cell r="B189" t="str">
            <v>Actual Profit and Loss 2007 tys.zł</v>
          </cell>
          <cell r="C189" t="str">
            <v>OK!</v>
          </cell>
          <cell r="D189" t="str">
            <v>OK!</v>
          </cell>
          <cell r="E189" t="str">
            <v>OK!</v>
          </cell>
          <cell r="F189" t="str">
            <v>OK!</v>
          </cell>
          <cell r="G189" t="str">
            <v>OK!</v>
          </cell>
          <cell r="H189" t="str">
            <v>OK!</v>
          </cell>
          <cell r="I189" t="str">
            <v>OK!</v>
          </cell>
          <cell r="J189" t="str">
            <v>OK!</v>
          </cell>
          <cell r="K189" t="str">
            <v>OK!</v>
          </cell>
          <cell r="L189" t="str">
            <v>OK!</v>
          </cell>
          <cell r="M189" t="str">
            <v>OK!</v>
          </cell>
          <cell r="N189">
            <v>-22994.9</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148890.91115</v>
          </cell>
          <cell r="D190">
            <v>130211.29905999996</v>
          </cell>
          <cell r="E190">
            <v>148487.61346000002</v>
          </cell>
          <cell r="F190">
            <v>148757.66568000006</v>
          </cell>
          <cell r="G190">
            <v>154864.84563999998</v>
          </cell>
          <cell r="H190">
            <v>165926.59303999995</v>
          </cell>
          <cell r="I190">
            <v>161778.44459999984</v>
          </cell>
          <cell r="J190">
            <v>172557.72465999986</v>
          </cell>
          <cell r="K190">
            <v>173766.72391000012</v>
          </cell>
          <cell r="L190">
            <v>205056.25182000018</v>
          </cell>
          <cell r="M190">
            <v>180865.78246000022</v>
          </cell>
          <cell r="N190">
            <v>202319.44860999988</v>
          </cell>
          <cell r="O190">
            <v>1993483.30409</v>
          </cell>
          <cell r="P190">
            <v>148890.91115</v>
          </cell>
          <cell r="Q190">
            <v>279102.21020999993</v>
          </cell>
          <cell r="R190">
            <v>427589.82366999995</v>
          </cell>
          <cell r="S190">
            <v>576347.48935000005</v>
          </cell>
          <cell r="T190">
            <v>731212.33499</v>
          </cell>
          <cell r="U190">
            <v>897138.92802999995</v>
          </cell>
          <cell r="V190">
            <v>1058917.3726299999</v>
          </cell>
          <cell r="W190">
            <v>1231475.0972899997</v>
          </cell>
          <cell r="X190">
            <v>1405241.8211999999</v>
          </cell>
          <cell r="Y190">
            <v>1610298.07302</v>
          </cell>
          <cell r="Z190">
            <v>1791163.8554800001</v>
          </cell>
          <cell r="AA190">
            <v>1993483.30409</v>
          </cell>
        </row>
        <row r="191">
          <cell r="A191" t="str">
            <v>Dtr02</v>
          </cell>
          <cell r="B191" t="str">
            <v>Interest expense</v>
          </cell>
          <cell r="C191">
            <v>-54213.333350000001</v>
          </cell>
          <cell r="D191">
            <v>-48241.48627999999</v>
          </cell>
          <cell r="E191">
            <v>-55687.484920000017</v>
          </cell>
          <cell r="F191">
            <v>-55809.27323999998</v>
          </cell>
          <cell r="G191">
            <v>-60554.312830000017</v>
          </cell>
          <cell r="H191">
            <v>-72535.888430000006</v>
          </cell>
          <cell r="I191">
            <v>-64240.055369999995</v>
          </cell>
          <cell r="J191">
            <v>-71141.078669999959</v>
          </cell>
          <cell r="K191">
            <v>-71009.620230000117</v>
          </cell>
          <cell r="L191">
            <v>-95370.927729999836</v>
          </cell>
          <cell r="M191">
            <v>-76644.330040000117</v>
          </cell>
          <cell r="N191">
            <v>-84140.048780000026</v>
          </cell>
          <cell r="O191">
            <v>-809587.83987000026</v>
          </cell>
          <cell r="P191">
            <v>-54213.333350000001</v>
          </cell>
          <cell r="Q191">
            <v>-102454.81962999998</v>
          </cell>
          <cell r="R191">
            <v>-158142.30455</v>
          </cell>
          <cell r="S191">
            <v>-213951.57778999998</v>
          </cell>
          <cell r="T191">
            <v>-274505.89062000002</v>
          </cell>
          <cell r="U191">
            <v>-347041.77905000001</v>
          </cell>
          <cell r="V191">
            <v>-411281.83442000003</v>
          </cell>
          <cell r="W191">
            <v>-482422.91308999999</v>
          </cell>
          <cell r="X191">
            <v>-553432.53332000016</v>
          </cell>
          <cell r="Y191">
            <v>-648803.46105000004</v>
          </cell>
          <cell r="Z191">
            <v>-725447.79109000019</v>
          </cell>
          <cell r="AA191">
            <v>-809587.83987000026</v>
          </cell>
        </row>
        <row r="192">
          <cell r="A192" t="str">
            <v>Dtr03</v>
          </cell>
          <cell r="B192" t="str">
            <v>Net interest income</v>
          </cell>
          <cell r="C192">
            <v>94677.577799999999</v>
          </cell>
          <cell r="D192">
            <v>81969.812779999978</v>
          </cell>
          <cell r="E192">
            <v>92800.128540000005</v>
          </cell>
          <cell r="F192">
            <v>92948.392440000083</v>
          </cell>
          <cell r="G192">
            <v>94310.532809999975</v>
          </cell>
          <cell r="H192">
            <v>93390.704609999942</v>
          </cell>
          <cell r="I192">
            <v>97538.389229999855</v>
          </cell>
          <cell r="J192">
            <v>101416.6459899999</v>
          </cell>
          <cell r="K192">
            <v>102757.10368</v>
          </cell>
          <cell r="L192">
            <v>109685.32409000034</v>
          </cell>
          <cell r="M192">
            <v>104221.4524200001</v>
          </cell>
          <cell r="N192">
            <v>118179.39982999985</v>
          </cell>
          <cell r="O192">
            <v>1183895.4642199997</v>
          </cell>
          <cell r="P192">
            <v>94677.577799999999</v>
          </cell>
          <cell r="Q192">
            <v>176647.39057999995</v>
          </cell>
          <cell r="R192">
            <v>269447.51911999995</v>
          </cell>
          <cell r="S192">
            <v>362395.91156000004</v>
          </cell>
          <cell r="T192">
            <v>456706.44436999998</v>
          </cell>
          <cell r="U192">
            <v>550097.14897999994</v>
          </cell>
          <cell r="V192">
            <v>647635.53820999991</v>
          </cell>
          <cell r="W192">
            <v>749052.18419999979</v>
          </cell>
          <cell r="X192">
            <v>851809.28787999973</v>
          </cell>
          <cell r="Y192">
            <v>961494.61196999997</v>
          </cell>
          <cell r="Z192">
            <v>1065716.06439</v>
          </cell>
          <cell r="AA192">
            <v>1183895.4642199997</v>
          </cell>
        </row>
        <row r="193">
          <cell r="A193" t="str">
            <v>Dtr04</v>
          </cell>
          <cell r="B193" t="str">
            <v>Fee Income</v>
          </cell>
          <cell r="C193">
            <v>62734.640010000003</v>
          </cell>
          <cell r="D193">
            <v>58449.743759999998</v>
          </cell>
          <cell r="E193">
            <v>67913.793340000033</v>
          </cell>
          <cell r="F193">
            <v>61461.122999999985</v>
          </cell>
          <cell r="G193">
            <v>68271.173339999994</v>
          </cell>
          <cell r="H193">
            <v>63675.589470000035</v>
          </cell>
          <cell r="I193">
            <v>68170.833969999934</v>
          </cell>
          <cell r="J193">
            <v>65454.684229999999</v>
          </cell>
          <cell r="K193">
            <v>63968.230500000005</v>
          </cell>
          <cell r="L193">
            <v>71874.605800000034</v>
          </cell>
          <cell r="M193">
            <v>67066.199460000003</v>
          </cell>
          <cell r="N193">
            <v>69630.154399999927</v>
          </cell>
          <cell r="O193">
            <v>788670.77127999999</v>
          </cell>
          <cell r="P193">
            <v>62734.640010000003</v>
          </cell>
          <cell r="Q193">
            <v>121184.38377</v>
          </cell>
          <cell r="R193">
            <v>189098.17711000005</v>
          </cell>
          <cell r="S193">
            <v>250559.30011000004</v>
          </cell>
          <cell r="T193">
            <v>318830.47345000005</v>
          </cell>
          <cell r="U193">
            <v>382506.06292000005</v>
          </cell>
          <cell r="V193">
            <v>450676.89688999997</v>
          </cell>
          <cell r="W193">
            <v>516131.58111999999</v>
          </cell>
          <cell r="X193">
            <v>580099.81162000005</v>
          </cell>
          <cell r="Y193">
            <v>651974.41742000007</v>
          </cell>
          <cell r="Z193">
            <v>719040.6168800001</v>
          </cell>
          <cell r="AA193">
            <v>788670.77127999999</v>
          </cell>
        </row>
        <row r="194">
          <cell r="A194" t="str">
            <v>Dtr05</v>
          </cell>
          <cell r="B194" t="str">
            <v>Commission expense</v>
          </cell>
          <cell r="C194">
            <v>-5111.8214900000003</v>
          </cell>
          <cell r="D194">
            <v>-5838.8178599999992</v>
          </cell>
          <cell r="E194">
            <v>-5111.8563600000007</v>
          </cell>
          <cell r="F194">
            <v>-5454.7767500000009</v>
          </cell>
          <cell r="G194">
            <v>-6068.3404500000006</v>
          </cell>
          <cell r="H194">
            <v>-6143.0540299999948</v>
          </cell>
          <cell r="I194">
            <v>-6960.8969700000007</v>
          </cell>
          <cell r="J194">
            <v>-6979.8630599999997</v>
          </cell>
          <cell r="K194">
            <v>-8402.5590600000014</v>
          </cell>
          <cell r="L194">
            <v>-9003.3717199999974</v>
          </cell>
          <cell r="M194">
            <v>-7627.4008700000168</v>
          </cell>
          <cell r="N194">
            <v>-8798.9508999999798</v>
          </cell>
          <cell r="O194">
            <v>-81501.709519999989</v>
          </cell>
          <cell r="P194">
            <v>-5111.8214900000003</v>
          </cell>
          <cell r="Q194">
            <v>-10950.639349999999</v>
          </cell>
          <cell r="R194">
            <v>-16062.495709999999</v>
          </cell>
          <cell r="S194">
            <v>-21517.27246</v>
          </cell>
          <cell r="T194">
            <v>-27585.61291</v>
          </cell>
          <cell r="U194">
            <v>-33728.666939999996</v>
          </cell>
          <cell r="V194">
            <v>-40689.563909999997</v>
          </cell>
          <cell r="W194">
            <v>-47669.42697</v>
          </cell>
          <cell r="X194">
            <v>-56071.98603</v>
          </cell>
          <cell r="Y194">
            <v>-65075.357749999996</v>
          </cell>
          <cell r="Z194">
            <v>-72702.758620000008</v>
          </cell>
          <cell r="AA194">
            <v>-81501.709519999989</v>
          </cell>
        </row>
        <row r="195">
          <cell r="A195" t="str">
            <v>Dtr06</v>
          </cell>
          <cell r="B195" t="str">
            <v>Net fee and commission income</v>
          </cell>
          <cell r="C195">
            <v>57622.818520000001</v>
          </cell>
          <cell r="D195">
            <v>52610.925900000002</v>
          </cell>
          <cell r="E195">
            <v>62801.936980000035</v>
          </cell>
          <cell r="F195">
            <v>56006.346249999988</v>
          </cell>
          <cell r="G195">
            <v>62202.832889999991</v>
          </cell>
          <cell r="H195">
            <v>57532.535440000043</v>
          </cell>
          <cell r="I195">
            <v>61209.936999999933</v>
          </cell>
          <cell r="J195">
            <v>58474.821169999996</v>
          </cell>
          <cell r="K195">
            <v>55565.671440000006</v>
          </cell>
          <cell r="L195">
            <v>62871.234080000038</v>
          </cell>
          <cell r="M195">
            <v>59438.798589999984</v>
          </cell>
          <cell r="N195">
            <v>60831.203499999945</v>
          </cell>
          <cell r="O195">
            <v>707169.06175999995</v>
          </cell>
          <cell r="P195">
            <v>57622.818520000001</v>
          </cell>
          <cell r="Q195">
            <v>110233.74442</v>
          </cell>
          <cell r="R195">
            <v>173035.68140000006</v>
          </cell>
          <cell r="S195">
            <v>229042.02765000003</v>
          </cell>
          <cell r="T195">
            <v>291244.86054000002</v>
          </cell>
          <cell r="U195">
            <v>348777.39598000003</v>
          </cell>
          <cell r="V195">
            <v>409987.33297999995</v>
          </cell>
          <cell r="W195">
            <v>468462.15414999996</v>
          </cell>
          <cell r="X195">
            <v>524027.82559000002</v>
          </cell>
          <cell r="Y195">
            <v>586899.0596700001</v>
          </cell>
          <cell r="Z195">
            <v>646337.85826000012</v>
          </cell>
          <cell r="AA195">
            <v>707169.06175999995</v>
          </cell>
        </row>
        <row r="196">
          <cell r="A196" t="str">
            <v>Dtr07</v>
          </cell>
          <cell r="B196" t="str">
            <v>Dividend income</v>
          </cell>
          <cell r="C196">
            <v>9.8919599999999992</v>
          </cell>
          <cell r="D196">
            <v>0</v>
          </cell>
          <cell r="E196">
            <v>86546.468760000003</v>
          </cell>
          <cell r="F196">
            <v>23130.676259999993</v>
          </cell>
          <cell r="G196">
            <v>60994.049399999996</v>
          </cell>
          <cell r="H196">
            <v>-0.10205999999743653</v>
          </cell>
          <cell r="I196">
            <v>14.972099999999045</v>
          </cell>
          <cell r="J196">
            <v>0</v>
          </cell>
          <cell r="K196">
            <v>0.12511000000085915</v>
          </cell>
          <cell r="L196">
            <v>16.135830000006536</v>
          </cell>
          <cell r="M196">
            <v>7266.0553999999902</v>
          </cell>
          <cell r="N196">
            <v>0</v>
          </cell>
          <cell r="O196">
            <v>177978.27275999999</v>
          </cell>
          <cell r="P196">
            <v>9.8919599999999992</v>
          </cell>
          <cell r="Q196">
            <v>9.8919599999999992</v>
          </cell>
          <cell r="R196">
            <v>86556.360719999997</v>
          </cell>
          <cell r="S196">
            <v>109687.03697999999</v>
          </cell>
          <cell r="T196">
            <v>170681.08637999999</v>
          </cell>
          <cell r="U196">
            <v>170680.98431999999</v>
          </cell>
          <cell r="V196">
            <v>170695.95642</v>
          </cell>
          <cell r="W196">
            <v>170695.95642</v>
          </cell>
          <cell r="X196">
            <v>170696.08153</v>
          </cell>
          <cell r="Y196">
            <v>170712.21736000001</v>
          </cell>
          <cell r="Z196">
            <v>177978.27275999999</v>
          </cell>
          <cell r="AA196">
            <v>177978.27275999999</v>
          </cell>
        </row>
        <row r="197">
          <cell r="A197" t="str">
            <v>Dtr08</v>
          </cell>
          <cell r="B197" t="str">
            <v>Foreign exchange profit</v>
          </cell>
          <cell r="C197">
            <v>16789.444780000002</v>
          </cell>
          <cell r="D197">
            <v>15413.844319999998</v>
          </cell>
          <cell r="E197">
            <v>17210.739530000006</v>
          </cell>
          <cell r="F197">
            <v>17807.236209999999</v>
          </cell>
          <cell r="G197">
            <v>20049.015519999997</v>
          </cell>
          <cell r="H197">
            <v>21330.432110000005</v>
          </cell>
          <cell r="I197">
            <v>21954.351429999988</v>
          </cell>
          <cell r="J197">
            <v>20886.31769</v>
          </cell>
          <cell r="K197">
            <v>19334.832169999998</v>
          </cell>
          <cell r="L197">
            <v>21861.903850000032</v>
          </cell>
          <cell r="M197">
            <v>21233.60211999997</v>
          </cell>
          <cell r="N197">
            <v>20665.524630000022</v>
          </cell>
          <cell r="O197">
            <v>234537.24436000004</v>
          </cell>
          <cell r="P197">
            <v>16789.444780000002</v>
          </cell>
          <cell r="Q197">
            <v>32203.289100000002</v>
          </cell>
          <cell r="R197">
            <v>49414.028630000008</v>
          </cell>
          <cell r="S197">
            <v>67221.264840000003</v>
          </cell>
          <cell r="T197">
            <v>87270.280360000004</v>
          </cell>
          <cell r="U197">
            <v>108600.71247000001</v>
          </cell>
          <cell r="V197">
            <v>130555.06390000001</v>
          </cell>
          <cell r="W197">
            <v>151441.38159</v>
          </cell>
          <cell r="X197">
            <v>170776.21376000001</v>
          </cell>
          <cell r="Y197">
            <v>192638.11761000004</v>
          </cell>
          <cell r="Z197">
            <v>213871.71973000001</v>
          </cell>
          <cell r="AA197">
            <v>234537.24436000004</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6887.5633899999993</v>
          </cell>
          <cell r="D199">
            <v>16906.459060000005</v>
          </cell>
          <cell r="E199">
            <v>4494.8467099999834</v>
          </cell>
          <cell r="F199">
            <v>7186.2899300000099</v>
          </cell>
          <cell r="G199">
            <v>3360.6239600000263</v>
          </cell>
          <cell r="H199">
            <v>2110.0742599999849</v>
          </cell>
          <cell r="I199">
            <v>5153.7639999999901</v>
          </cell>
          <cell r="J199">
            <v>5165.3742399999774</v>
          </cell>
          <cell r="K199">
            <v>7006.0076100000388</v>
          </cell>
          <cell r="L199">
            <v>992.66565999998966</v>
          </cell>
          <cell r="M199">
            <v>-22343.541009999986</v>
          </cell>
          <cell r="N199">
            <v>21527.616219999971</v>
          </cell>
          <cell r="O199">
            <v>58447.744029999987</v>
          </cell>
          <cell r="P199">
            <v>6887.5633899999993</v>
          </cell>
          <cell r="Q199">
            <v>23794.022450000004</v>
          </cell>
          <cell r="R199">
            <v>28288.869159999987</v>
          </cell>
          <cell r="S199">
            <v>35475.159090000001</v>
          </cell>
          <cell r="T199">
            <v>38835.783050000027</v>
          </cell>
          <cell r="U199">
            <v>40945.857310000014</v>
          </cell>
          <cell r="V199">
            <v>46099.621310000002</v>
          </cell>
          <cell r="W199">
            <v>51264.995549999978</v>
          </cell>
          <cell r="X199">
            <v>58271.003160000015</v>
          </cell>
          <cell r="Y199">
            <v>59263.668820000006</v>
          </cell>
          <cell r="Z199">
            <v>36920.12781000002</v>
          </cell>
          <cell r="AA199">
            <v>58447.744029999987</v>
          </cell>
        </row>
        <row r="200">
          <cell r="A200" t="str">
            <v>Dtr11</v>
          </cell>
          <cell r="B200" t="str">
            <v>Other income</v>
          </cell>
          <cell r="C200">
            <v>81309.718649999995</v>
          </cell>
          <cell r="D200">
            <v>84931.229280000014</v>
          </cell>
          <cell r="E200">
            <v>171053.99198000002</v>
          </cell>
          <cell r="F200">
            <v>104130.54865</v>
          </cell>
          <cell r="G200">
            <v>146606.52176999999</v>
          </cell>
          <cell r="H200">
            <v>80972.939750000034</v>
          </cell>
          <cell r="I200">
            <v>88333.024529999908</v>
          </cell>
          <cell r="J200">
            <v>84526.513099999967</v>
          </cell>
          <cell r="K200">
            <v>81906.636330000052</v>
          </cell>
          <cell r="L200">
            <v>85741.939420000053</v>
          </cell>
          <cell r="M200">
            <v>65594.915099999955</v>
          </cell>
          <cell r="N200">
            <v>103024.34434999994</v>
          </cell>
          <cell r="O200">
            <v>1178132.3229099999</v>
          </cell>
          <cell r="P200">
            <v>81309.718649999995</v>
          </cell>
          <cell r="Q200">
            <v>166240.94793000002</v>
          </cell>
          <cell r="R200">
            <v>337294.93991000007</v>
          </cell>
          <cell r="S200">
            <v>441425.48856000009</v>
          </cell>
          <cell r="T200">
            <v>588032.01032999996</v>
          </cell>
          <cell r="U200">
            <v>669004.95007999998</v>
          </cell>
          <cell r="V200">
            <v>757337.9746099998</v>
          </cell>
          <cell r="W200">
            <v>841864.48771000002</v>
          </cell>
          <cell r="X200">
            <v>923771.12404000002</v>
          </cell>
          <cell r="Y200">
            <v>1009513.0634600002</v>
          </cell>
          <cell r="Z200">
            <v>1075107.9785600002</v>
          </cell>
          <cell r="AA200">
            <v>1178132.3229099999</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175987.29644999999</v>
          </cell>
          <cell r="D202">
            <v>166901.04206000001</v>
          </cell>
          <cell r="E202">
            <v>263854.12052</v>
          </cell>
          <cell r="F202">
            <v>197078.94109000009</v>
          </cell>
          <cell r="G202">
            <v>240917.05457999997</v>
          </cell>
          <cell r="H202">
            <v>174363.64435999998</v>
          </cell>
          <cell r="I202">
            <v>185871.41375999976</v>
          </cell>
          <cell r="J202">
            <v>185943.15908999986</v>
          </cell>
          <cell r="K202">
            <v>184663.74001000007</v>
          </cell>
          <cell r="L202">
            <v>195427.2635100004</v>
          </cell>
          <cell r="M202">
            <v>169816.36752000006</v>
          </cell>
          <cell r="N202">
            <v>221203.74417999981</v>
          </cell>
          <cell r="O202">
            <v>2362027.7871299996</v>
          </cell>
          <cell r="P202">
            <v>175987.29644999999</v>
          </cell>
          <cell r="Q202">
            <v>342888.33850999997</v>
          </cell>
          <cell r="R202">
            <v>606742.45903000003</v>
          </cell>
          <cell r="S202">
            <v>803821.40012000012</v>
          </cell>
          <cell r="T202">
            <v>1044738.4546999999</v>
          </cell>
          <cell r="U202">
            <v>1219102.0990599999</v>
          </cell>
          <cell r="V202">
            <v>1404973.5128199998</v>
          </cell>
          <cell r="W202">
            <v>1590916.6719099998</v>
          </cell>
          <cell r="X202">
            <v>1775580.4119199999</v>
          </cell>
          <cell r="Y202">
            <v>1971007.6754300003</v>
          </cell>
          <cell r="Z202">
            <v>2140824.0429500001</v>
          </cell>
          <cell r="AA202">
            <v>2362027.7871299996</v>
          </cell>
        </row>
        <row r="203">
          <cell r="A203" t="str">
            <v>Dtr13</v>
          </cell>
          <cell r="B203" t="str">
            <v>Personnel expenses</v>
          </cell>
          <cell r="C203">
            <v>52241.263030000002</v>
          </cell>
          <cell r="D203">
            <v>48898.93864</v>
          </cell>
          <cell r="E203">
            <v>52731.647489999988</v>
          </cell>
          <cell r="F203">
            <v>59805.153110000021</v>
          </cell>
          <cell r="G203">
            <v>57940.015720000018</v>
          </cell>
          <cell r="H203">
            <v>63862.390839999993</v>
          </cell>
          <cell r="I203">
            <v>61549.361009999986</v>
          </cell>
          <cell r="J203">
            <v>59222.203710000031</v>
          </cell>
          <cell r="K203">
            <v>62896.544469999979</v>
          </cell>
          <cell r="L203">
            <v>63616.47646999995</v>
          </cell>
          <cell r="M203">
            <v>65073.764559999974</v>
          </cell>
          <cell r="N203">
            <v>62378.729210000078</v>
          </cell>
          <cell r="O203">
            <v>710216.48826000001</v>
          </cell>
          <cell r="P203">
            <v>52241.263030000002</v>
          </cell>
          <cell r="Q203">
            <v>101140.20167000001</v>
          </cell>
          <cell r="R203">
            <v>153871.84915999998</v>
          </cell>
          <cell r="S203">
            <v>213677.00227</v>
          </cell>
          <cell r="T203">
            <v>271617.01799000002</v>
          </cell>
          <cell r="U203">
            <v>335479.40883000003</v>
          </cell>
          <cell r="V203">
            <v>397028.76984000002</v>
          </cell>
          <cell r="W203">
            <v>456250.97355000005</v>
          </cell>
          <cell r="X203">
            <v>519147.51802000002</v>
          </cell>
          <cell r="Y203">
            <v>582763.99448999995</v>
          </cell>
          <cell r="Z203">
            <v>647837.75904999988</v>
          </cell>
          <cell r="AA203">
            <v>710216.48826000001</v>
          </cell>
        </row>
        <row r="204">
          <cell r="A204" t="str">
            <v>Dtr14</v>
          </cell>
          <cell r="B204" t="str">
            <v>General and administrative expenses</v>
          </cell>
          <cell r="C204">
            <v>36051.912349999999</v>
          </cell>
          <cell r="D204">
            <v>30309.328549999995</v>
          </cell>
          <cell r="E204">
            <v>42606.69589000001</v>
          </cell>
          <cell r="F204">
            <v>34596.393549999986</v>
          </cell>
          <cell r="G204">
            <v>35449.078240000003</v>
          </cell>
          <cell r="H204">
            <v>38353.899119999995</v>
          </cell>
          <cell r="I204">
            <v>38982.383919999993</v>
          </cell>
          <cell r="J204">
            <v>37170.469200000014</v>
          </cell>
          <cell r="K204">
            <v>40829.722139999998</v>
          </cell>
          <cell r="L204">
            <v>53461.44756999996</v>
          </cell>
          <cell r="M204">
            <v>55757.785670000034</v>
          </cell>
          <cell r="N204">
            <v>90966.972580000001</v>
          </cell>
          <cell r="O204">
            <v>534536.08877999987</v>
          </cell>
          <cell r="P204">
            <v>36051.912349999999</v>
          </cell>
          <cell r="Q204">
            <v>66361.24089999999</v>
          </cell>
          <cell r="R204">
            <v>108967.93679000001</v>
          </cell>
          <cell r="S204">
            <v>143564.33033999999</v>
          </cell>
          <cell r="T204">
            <v>179013.40857999999</v>
          </cell>
          <cell r="U204">
            <v>217367.30769999998</v>
          </cell>
          <cell r="V204">
            <v>256349.69161999997</v>
          </cell>
          <cell r="W204">
            <v>293520.16081999999</v>
          </cell>
          <cell r="X204">
            <v>334349.88295999996</v>
          </cell>
          <cell r="Y204">
            <v>387811.33052999992</v>
          </cell>
          <cell r="Z204">
            <v>443569.11619999993</v>
          </cell>
          <cell r="AA204">
            <v>534536.08877999987</v>
          </cell>
        </row>
        <row r="205">
          <cell r="A205" t="str">
            <v>Dtr15</v>
          </cell>
          <cell r="B205" t="str">
            <v>Depreciation / Amortisation</v>
          </cell>
          <cell r="C205">
            <v>10663.88006</v>
          </cell>
          <cell r="D205">
            <v>11360.824929999999</v>
          </cell>
          <cell r="E205">
            <v>9893.4845600000008</v>
          </cell>
          <cell r="F205">
            <v>10904.19902</v>
          </cell>
          <cell r="G205">
            <v>10765.918380000003</v>
          </cell>
          <cell r="H205">
            <v>10997.615999999995</v>
          </cell>
          <cell r="I205">
            <v>11038.873190000004</v>
          </cell>
          <cell r="J205">
            <v>11163.70040999999</v>
          </cell>
          <cell r="K205">
            <v>13323.632130000022</v>
          </cell>
          <cell r="L205">
            <v>10879.443939999986</v>
          </cell>
          <cell r="M205">
            <v>9808.9786600000079</v>
          </cell>
          <cell r="N205">
            <v>6463.4991299999883</v>
          </cell>
          <cell r="O205">
            <v>127264.05040999998</v>
          </cell>
          <cell r="P205">
            <v>10663.88006</v>
          </cell>
          <cell r="Q205">
            <v>22024.704989999998</v>
          </cell>
          <cell r="R205">
            <v>31918.189549999999</v>
          </cell>
          <cell r="S205">
            <v>42822.388569999996</v>
          </cell>
          <cell r="T205">
            <v>53588.306949999998</v>
          </cell>
          <cell r="U205">
            <v>64585.922949999993</v>
          </cell>
          <cell r="V205">
            <v>75624.796139999991</v>
          </cell>
          <cell r="W205">
            <v>86788.496549999982</v>
          </cell>
          <cell r="X205">
            <v>100112.12868000001</v>
          </cell>
          <cell r="Y205">
            <v>110991.57261999999</v>
          </cell>
          <cell r="Z205">
            <v>120800.55128</v>
          </cell>
          <cell r="AA205">
            <v>127264.05040999998</v>
          </cell>
        </row>
        <row r="206">
          <cell r="A206" t="str">
            <v>Dtr16</v>
          </cell>
          <cell r="B206" t="str">
            <v>Total operating expenses</v>
          </cell>
          <cell r="C206">
            <v>98957.055439999996</v>
          </cell>
          <cell r="D206">
            <v>90569.092120000001</v>
          </cell>
          <cell r="E206">
            <v>105231.82794</v>
          </cell>
          <cell r="F206">
            <v>105305.74568000001</v>
          </cell>
          <cell r="G206">
            <v>104155.01234000003</v>
          </cell>
          <cell r="H206">
            <v>113213.90595999999</v>
          </cell>
          <cell r="I206">
            <v>111570.61811999998</v>
          </cell>
          <cell r="J206">
            <v>107556.37332000004</v>
          </cell>
          <cell r="K206">
            <v>117049.89874</v>
          </cell>
          <cell r="L206">
            <v>127957.36797999989</v>
          </cell>
          <cell r="M206">
            <v>130640.52889000002</v>
          </cell>
          <cell r="N206">
            <v>159809.20092000006</v>
          </cell>
          <cell r="O206">
            <v>1372016.6274499998</v>
          </cell>
          <cell r="P206">
            <v>98957.055439999996</v>
          </cell>
          <cell r="Q206">
            <v>189526.14756000001</v>
          </cell>
          <cell r="R206">
            <v>294757.9755</v>
          </cell>
          <cell r="S206">
            <v>400063.72117999999</v>
          </cell>
          <cell r="T206">
            <v>504218.73352000001</v>
          </cell>
          <cell r="U206">
            <v>617432.63948000001</v>
          </cell>
          <cell r="V206">
            <v>729003.25760000001</v>
          </cell>
          <cell r="W206">
            <v>836559.63092000014</v>
          </cell>
          <cell r="X206">
            <v>953609.52965999988</v>
          </cell>
          <cell r="Y206">
            <v>1081566.8976399999</v>
          </cell>
          <cell r="Z206">
            <v>1212207.4265299998</v>
          </cell>
          <cell r="AA206">
            <v>1372016.6274499998</v>
          </cell>
        </row>
        <row r="207">
          <cell r="A207" t="str">
            <v>Dtr17</v>
          </cell>
          <cell r="B207" t="str">
            <v>Operating profit before provisions</v>
          </cell>
          <cell r="C207">
            <v>77030.241009999998</v>
          </cell>
          <cell r="D207">
            <v>76331.949940000006</v>
          </cell>
          <cell r="E207">
            <v>158622.29258000001</v>
          </cell>
          <cell r="F207">
            <v>91773.195410000088</v>
          </cell>
          <cell r="G207">
            <v>136762.04223999992</v>
          </cell>
          <cell r="H207">
            <v>61149.738399999987</v>
          </cell>
          <cell r="I207">
            <v>74300.795639999778</v>
          </cell>
          <cell r="J207">
            <v>78386.785769999813</v>
          </cell>
          <cell r="K207">
            <v>67613.841270000063</v>
          </cell>
          <cell r="L207">
            <v>67469.895530000504</v>
          </cell>
          <cell r="M207">
            <v>39175.838630000042</v>
          </cell>
          <cell r="N207">
            <v>61394.543259999744</v>
          </cell>
          <cell r="O207">
            <v>990011.15967999981</v>
          </cell>
          <cell r="P207">
            <v>77030.241009999998</v>
          </cell>
          <cell r="Q207">
            <v>153362.19094999996</v>
          </cell>
          <cell r="R207">
            <v>311984.48353000003</v>
          </cell>
          <cell r="S207">
            <v>403757.67894000013</v>
          </cell>
          <cell r="T207">
            <v>540519.72117999988</v>
          </cell>
          <cell r="U207">
            <v>601669.45957999991</v>
          </cell>
          <cell r="V207">
            <v>675970.25521999982</v>
          </cell>
          <cell r="W207">
            <v>754357.04098999966</v>
          </cell>
          <cell r="X207">
            <v>821970.88225999998</v>
          </cell>
          <cell r="Y207">
            <v>889440.77779000043</v>
          </cell>
          <cell r="Z207">
            <v>928616.61642000033</v>
          </cell>
          <cell r="AA207">
            <v>990011.15967999981</v>
          </cell>
        </row>
        <row r="208">
          <cell r="A208" t="str">
            <v>Dtr18</v>
          </cell>
          <cell r="B208" t="str">
            <v>Impairment losses on loans and advances</v>
          </cell>
          <cell r="C208">
            <v>-248.54797000000005</v>
          </cell>
          <cell r="D208">
            <v>-1794.2081800000003</v>
          </cell>
          <cell r="E208">
            <v>23456.7163</v>
          </cell>
          <cell r="F208">
            <v>692.29555000000187</v>
          </cell>
          <cell r="G208">
            <v>10559.349180000001</v>
          </cell>
          <cell r="H208">
            <v>-6287.5992700000015</v>
          </cell>
          <cell r="I208">
            <v>-8103.4019800000005</v>
          </cell>
          <cell r="J208">
            <v>697.82720999999867</v>
          </cell>
          <cell r="K208">
            <v>-12914.40825</v>
          </cell>
          <cell r="L208">
            <v>-6039.9334899999985</v>
          </cell>
          <cell r="M208">
            <v>-1842.4468200000028</v>
          </cell>
          <cell r="N208">
            <v>344.68806999999612</v>
          </cell>
          <cell r="O208">
            <v>-1479.6696500000085</v>
          </cell>
          <cell r="P208">
            <v>-248.54797000000005</v>
          </cell>
          <cell r="Q208">
            <v>-2042.7561500000004</v>
          </cell>
          <cell r="R208">
            <v>21413.960149999999</v>
          </cell>
          <cell r="S208">
            <v>22106.255700000002</v>
          </cell>
          <cell r="T208">
            <v>32665.604880000003</v>
          </cell>
          <cell r="U208">
            <v>26378.00561</v>
          </cell>
          <cell r="V208">
            <v>18274.603629999998</v>
          </cell>
          <cell r="W208">
            <v>18972.430839999997</v>
          </cell>
          <cell r="X208">
            <v>6058.0225899999969</v>
          </cell>
          <cell r="Y208">
            <v>18.089099999998325</v>
          </cell>
          <cell r="Z208">
            <v>-1824.3577200000045</v>
          </cell>
          <cell r="AA208">
            <v>-1479.6696500000085</v>
          </cell>
        </row>
        <row r="209">
          <cell r="A209" t="str">
            <v>Dtr19</v>
          </cell>
          <cell r="B209" t="str">
            <v>Provision for contingent liabilities</v>
          </cell>
          <cell r="C209">
            <v>75.693690000000004</v>
          </cell>
          <cell r="D209">
            <v>29.389659999999999</v>
          </cell>
          <cell r="E209">
            <v>422.07053999999999</v>
          </cell>
          <cell r="F209">
            <v>-60.112869999999987</v>
          </cell>
          <cell r="G209">
            <v>2.7574099999999602</v>
          </cell>
          <cell r="H209">
            <v>713.39375000000007</v>
          </cell>
          <cell r="I209">
            <v>-153.79820000000001</v>
          </cell>
          <cell r="J209">
            <v>131.97617999999989</v>
          </cell>
          <cell r="K209">
            <v>459.25798000000009</v>
          </cell>
          <cell r="L209">
            <v>23.467080000000085</v>
          </cell>
          <cell r="M209">
            <v>-42.879820000000237</v>
          </cell>
          <cell r="N209">
            <v>443.55733000000021</v>
          </cell>
          <cell r="O209">
            <v>2044.7727300000001</v>
          </cell>
          <cell r="P209">
            <v>75.693690000000004</v>
          </cell>
          <cell r="Q209">
            <v>105.08335</v>
          </cell>
          <cell r="R209">
            <v>527.15389000000005</v>
          </cell>
          <cell r="S209">
            <v>467.04102000000006</v>
          </cell>
          <cell r="T209">
            <v>469.79843</v>
          </cell>
          <cell r="U209">
            <v>1183.19218</v>
          </cell>
          <cell r="V209">
            <v>1029.3939800000001</v>
          </cell>
          <cell r="W209">
            <v>1161.3701599999999</v>
          </cell>
          <cell r="X209">
            <v>1620.62814</v>
          </cell>
          <cell r="Y209">
            <v>1644.0952200000002</v>
          </cell>
          <cell r="Z209">
            <v>1601.2153999999998</v>
          </cell>
          <cell r="AA209">
            <v>2044.7727300000001</v>
          </cell>
        </row>
        <row r="210">
          <cell r="A210" t="str">
            <v>Dtr20</v>
          </cell>
          <cell r="B210" t="str">
            <v>Other provisions</v>
          </cell>
          <cell r="C210">
            <v>0</v>
          </cell>
          <cell r="D210">
            <v>-725.22149000000002</v>
          </cell>
          <cell r="E210">
            <v>442</v>
          </cell>
          <cell r="F210">
            <v>0</v>
          </cell>
          <cell r="G210">
            <v>0</v>
          </cell>
          <cell r="H210">
            <v>986.74299999999994</v>
          </cell>
          <cell r="I210">
            <v>0</v>
          </cell>
          <cell r="J210">
            <v>0</v>
          </cell>
          <cell r="K210">
            <v>150.07320000000001</v>
          </cell>
          <cell r="L210">
            <v>0</v>
          </cell>
          <cell r="M210">
            <v>0</v>
          </cell>
          <cell r="N210">
            <v>-12399.700870000001</v>
          </cell>
          <cell r="O210">
            <v>-11546.106160000001</v>
          </cell>
          <cell r="P210">
            <v>0</v>
          </cell>
          <cell r="Q210">
            <v>-725.22149000000002</v>
          </cell>
          <cell r="R210">
            <v>-283.22149000000002</v>
          </cell>
          <cell r="S210">
            <v>-283.22149000000002</v>
          </cell>
          <cell r="T210">
            <v>-283.22149000000002</v>
          </cell>
          <cell r="U210">
            <v>703.52150999999992</v>
          </cell>
          <cell r="V210">
            <v>703.52150999999992</v>
          </cell>
          <cell r="W210">
            <v>703.52150999999992</v>
          </cell>
          <cell r="X210">
            <v>853.59470999999996</v>
          </cell>
          <cell r="Y210">
            <v>853.59470999999996</v>
          </cell>
          <cell r="Z210">
            <v>853.59470999999996</v>
          </cell>
          <cell r="AA210">
            <v>-11546.106160000001</v>
          </cell>
        </row>
        <row r="211">
          <cell r="A211" t="str">
            <v>Dtr21</v>
          </cell>
          <cell r="B211" t="str">
            <v>Total provisions</v>
          </cell>
          <cell r="C211">
            <v>-172.85428000000005</v>
          </cell>
          <cell r="D211">
            <v>-2490.0400100000002</v>
          </cell>
          <cell r="E211">
            <v>24320.786840000001</v>
          </cell>
          <cell r="F211">
            <v>632.18268000000194</v>
          </cell>
          <cell r="G211">
            <v>10562.106590000001</v>
          </cell>
          <cell r="H211">
            <v>-4587.4625200000009</v>
          </cell>
          <cell r="I211">
            <v>-8257.2001799999998</v>
          </cell>
          <cell r="J211">
            <v>829.80338999999856</v>
          </cell>
          <cell r="K211">
            <v>-12305.077069999999</v>
          </cell>
          <cell r="L211">
            <v>-6016.4664099999982</v>
          </cell>
          <cell r="M211">
            <v>-1885.3266400000032</v>
          </cell>
          <cell r="N211">
            <v>-11611.455470000004</v>
          </cell>
          <cell r="O211">
            <v>-10981.00308000001</v>
          </cell>
          <cell r="P211">
            <v>-172.85428000000005</v>
          </cell>
          <cell r="Q211">
            <v>-2662.8942900000002</v>
          </cell>
          <cell r="R211">
            <v>21657.89255</v>
          </cell>
          <cell r="S211">
            <v>22290.075230000002</v>
          </cell>
          <cell r="T211">
            <v>32852.181819999998</v>
          </cell>
          <cell r="U211">
            <v>28264.719299999997</v>
          </cell>
          <cell r="V211">
            <v>20007.519119999997</v>
          </cell>
          <cell r="W211">
            <v>20837.322509999995</v>
          </cell>
          <cell r="X211">
            <v>8532.245439999997</v>
          </cell>
          <cell r="Y211">
            <v>2515.7790299999983</v>
          </cell>
          <cell r="Z211">
            <v>630.45238999999526</v>
          </cell>
          <cell r="AA211">
            <v>-10981.00308000001</v>
          </cell>
        </row>
        <row r="212">
          <cell r="A212" t="str">
            <v>Dtr22</v>
          </cell>
          <cell r="B212" t="str">
            <v>Operating profit</v>
          </cell>
          <cell r="C212">
            <v>76857.386729999998</v>
          </cell>
          <cell r="D212">
            <v>73841.909930000009</v>
          </cell>
          <cell r="E212">
            <v>182943.07942000002</v>
          </cell>
          <cell r="F212">
            <v>92405.378090000086</v>
          </cell>
          <cell r="G212">
            <v>147324.14882999993</v>
          </cell>
          <cell r="H212">
            <v>56562.275879999987</v>
          </cell>
          <cell r="I212">
            <v>66043.595459999779</v>
          </cell>
          <cell r="J212">
            <v>79216.589159999814</v>
          </cell>
          <cell r="K212">
            <v>55308.764200000063</v>
          </cell>
          <cell r="L212">
            <v>61453.429120000503</v>
          </cell>
          <cell r="M212">
            <v>37290.511990000035</v>
          </cell>
          <cell r="N212">
            <v>49783.087789999743</v>
          </cell>
          <cell r="O212">
            <v>979030.15659999975</v>
          </cell>
          <cell r="P212">
            <v>76857.386729999998</v>
          </cell>
          <cell r="Q212">
            <v>150699.29665999996</v>
          </cell>
          <cell r="R212">
            <v>333642.37608000002</v>
          </cell>
          <cell r="S212">
            <v>426047.75417000015</v>
          </cell>
          <cell r="T212">
            <v>573371.90299999993</v>
          </cell>
          <cell r="U212">
            <v>629934.1788799999</v>
          </cell>
          <cell r="V212">
            <v>695977.77433999977</v>
          </cell>
          <cell r="W212">
            <v>775194.36349999963</v>
          </cell>
          <cell r="X212">
            <v>830503.12769999995</v>
          </cell>
          <cell r="Y212">
            <v>891956.55682000041</v>
          </cell>
          <cell r="Z212">
            <v>929247.06881000032</v>
          </cell>
          <cell r="AA212">
            <v>979030.15659999975</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76857.386729999998</v>
          </cell>
          <cell r="D216">
            <v>73841.909930000009</v>
          </cell>
          <cell r="E216">
            <v>182943.07942000002</v>
          </cell>
          <cell r="F216">
            <v>92405.378090000086</v>
          </cell>
          <cell r="G216">
            <v>147324.14882999993</v>
          </cell>
          <cell r="H216">
            <v>56562.275879999987</v>
          </cell>
          <cell r="I216">
            <v>66043.595459999779</v>
          </cell>
          <cell r="J216">
            <v>79216.589159999814</v>
          </cell>
          <cell r="K216">
            <v>55308.764200000063</v>
          </cell>
          <cell r="L216">
            <v>61453.429120000503</v>
          </cell>
          <cell r="M216">
            <v>37290.511990000035</v>
          </cell>
          <cell r="N216">
            <v>49783.087789999743</v>
          </cell>
          <cell r="O216">
            <v>979030.15659999975</v>
          </cell>
          <cell r="P216">
            <v>76857.386729999998</v>
          </cell>
          <cell r="Q216">
            <v>150699.29665999996</v>
          </cell>
          <cell r="R216">
            <v>333642.37608000002</v>
          </cell>
          <cell r="S216">
            <v>426047.75417000015</v>
          </cell>
          <cell r="T216">
            <v>573371.90299999993</v>
          </cell>
          <cell r="U216">
            <v>629934.1788799999</v>
          </cell>
          <cell r="V216">
            <v>695977.77433999977</v>
          </cell>
          <cell r="W216">
            <v>775194.36349999963</v>
          </cell>
          <cell r="X216">
            <v>830503.12769999995</v>
          </cell>
          <cell r="Y216">
            <v>891956.55682000041</v>
          </cell>
          <cell r="Z216">
            <v>929247.06881000032</v>
          </cell>
          <cell r="AA216">
            <v>979030.15659999975</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-15207.341130000001</v>
          </cell>
          <cell r="D218">
            <v>-12726.650009999998</v>
          </cell>
          <cell r="E218">
            <v>-18728.17857</v>
          </cell>
          <cell r="F218">
            <v>-25397.830290000002</v>
          </cell>
          <cell r="G218">
            <v>-8055.1270600000034</v>
          </cell>
          <cell r="H218">
            <v>-12339.008379999996</v>
          </cell>
          <cell r="I218">
            <v>-14479.451150000003</v>
          </cell>
          <cell r="J218">
            <v>-15954.146539999996</v>
          </cell>
          <cell r="K218">
            <v>-15488.381899999993</v>
          </cell>
          <cell r="L218">
            <v>-0.38000000000693035</v>
          </cell>
          <cell r="M218">
            <v>-14144.774240000004</v>
          </cell>
          <cell r="N218">
            <v>-17034.849879999994</v>
          </cell>
          <cell r="O218">
            <v>-169556.11914999998</v>
          </cell>
          <cell r="P218">
            <v>-15207.341130000001</v>
          </cell>
          <cell r="Q218">
            <v>-27933.991139999998</v>
          </cell>
          <cell r="R218">
            <v>-46662.169710000002</v>
          </cell>
          <cell r="S218">
            <v>-72060</v>
          </cell>
          <cell r="T218">
            <v>-80115.127059999999</v>
          </cell>
          <cell r="U218">
            <v>-92454.135439999998</v>
          </cell>
          <cell r="V218">
            <v>-106933.58659000001</v>
          </cell>
          <cell r="W218">
            <v>-122887.73313000001</v>
          </cell>
          <cell r="X218">
            <v>-138376.11502999999</v>
          </cell>
          <cell r="Y218">
            <v>-138376.49502999999</v>
          </cell>
          <cell r="Z218">
            <v>-152521.26926999999</v>
          </cell>
          <cell r="AA218">
            <v>-169556.11914999998</v>
          </cell>
        </row>
        <row r="219">
          <cell r="A219" t="str">
            <v>Dtr28</v>
          </cell>
          <cell r="B219" t="str">
            <v>Profit after tax</v>
          </cell>
          <cell r="C219">
            <v>61650.045599999998</v>
          </cell>
          <cell r="D219">
            <v>61115.259920000011</v>
          </cell>
          <cell r="E219">
            <v>164214.90085000003</v>
          </cell>
          <cell r="F219">
            <v>67007.547800000088</v>
          </cell>
          <cell r="G219">
            <v>139269.02176999993</v>
          </cell>
          <cell r="H219">
            <v>44223.267499999987</v>
          </cell>
          <cell r="I219">
            <v>51564.144309999778</v>
          </cell>
          <cell r="J219">
            <v>63262.44261999982</v>
          </cell>
          <cell r="K219">
            <v>39820.38230000007</v>
          </cell>
          <cell r="L219">
            <v>61453.049120000498</v>
          </cell>
          <cell r="M219">
            <v>23145.737750000029</v>
          </cell>
          <cell r="N219">
            <v>32748.237909999749</v>
          </cell>
          <cell r="O219">
            <v>809474.03744999971</v>
          </cell>
          <cell r="P219">
            <v>61650.045599999998</v>
          </cell>
          <cell r="Q219">
            <v>122765.30551999997</v>
          </cell>
          <cell r="R219">
            <v>286980.20637000003</v>
          </cell>
          <cell r="S219">
            <v>353987.75417000015</v>
          </cell>
          <cell r="T219">
            <v>493256.77593999996</v>
          </cell>
          <cell r="U219">
            <v>537480.04343999992</v>
          </cell>
          <cell r="V219">
            <v>589044.18774999981</v>
          </cell>
          <cell r="W219">
            <v>652306.63036999968</v>
          </cell>
          <cell r="X219">
            <v>692127.01266999997</v>
          </cell>
          <cell r="Y219">
            <v>753580.06179000041</v>
          </cell>
          <cell r="Z219">
            <v>776725.79954000027</v>
          </cell>
          <cell r="AA219">
            <v>809474.03744999971</v>
          </cell>
        </row>
        <row r="220">
          <cell r="A220">
            <v>0</v>
          </cell>
          <cell r="B220" t="str">
            <v>Actual Profit and Loss 2006 tys.zł</v>
          </cell>
          <cell r="C220">
            <v>59479.084939999746</v>
          </cell>
          <cell r="D220">
            <v>46217.301680000572</v>
          </cell>
          <cell r="E220">
            <v>104256.80097999831</v>
          </cell>
          <cell r="F220">
            <v>52904.15795000155</v>
          </cell>
          <cell r="G220">
            <v>114325.37763000082</v>
          </cell>
          <cell r="H220">
            <v>52998.992410000312</v>
          </cell>
          <cell r="I220">
            <v>60121.396559998007</v>
          </cell>
          <cell r="J220">
            <v>57337.332579999653</v>
          </cell>
          <cell r="K220">
            <v>54038.428220003545</v>
          </cell>
          <cell r="L220">
            <v>58199.913699996891</v>
          </cell>
          <cell r="M220">
            <v>43531.908399997657</v>
          </cell>
          <cell r="N220">
            <v>41751.849430004047</v>
          </cell>
          <cell r="O220">
            <v>0</v>
          </cell>
          <cell r="P220">
            <v>13605.797280000246</v>
          </cell>
          <cell r="Q220">
            <v>37508.550219999626</v>
          </cell>
          <cell r="R220">
            <v>111026.13836000138</v>
          </cell>
          <cell r="S220">
            <v>133347.78006999989</v>
          </cell>
          <cell r="T220">
            <v>168742.3966899988</v>
          </cell>
          <cell r="U220">
            <v>180333.29387999867</v>
          </cell>
          <cell r="V220">
            <v>172475.12763000041</v>
          </cell>
          <cell r="W220">
            <v>194088.93541000085</v>
          </cell>
          <cell r="X220">
            <v>210358.2767199974</v>
          </cell>
          <cell r="Y220">
            <v>225671.27514000074</v>
          </cell>
          <cell r="Z220">
            <v>214404.6273100028</v>
          </cell>
          <cell r="AA220">
            <v>216678.71688999853</v>
          </cell>
        </row>
        <row r="221">
          <cell r="A221" t="str">
            <v>Dts01</v>
          </cell>
          <cell r="B221" t="str">
            <v>Interest income</v>
          </cell>
          <cell r="C221">
            <v>129333.05031999998</v>
          </cell>
          <cell r="D221">
            <v>111915.75191000001</v>
          </cell>
          <cell r="E221">
            <v>123670.83098</v>
          </cell>
          <cell r="F221">
            <v>126223.65581000001</v>
          </cell>
          <cell r="G221">
            <v>127218.55269999997</v>
          </cell>
          <cell r="H221">
            <v>126549.68889999999</v>
          </cell>
          <cell r="I221">
            <v>133166.27261999997</v>
          </cell>
          <cell r="J221">
            <v>130849.38263000004</v>
          </cell>
          <cell r="K221">
            <v>121207.73308000014</v>
          </cell>
          <cell r="L221">
            <v>136852.19900000002</v>
          </cell>
          <cell r="M221">
            <v>130070.79213000021</v>
          </cell>
          <cell r="N221">
            <v>144796.82818000001</v>
          </cell>
          <cell r="O221">
            <v>1541854.7382600002</v>
          </cell>
          <cell r="P221">
            <v>129333.05031999998</v>
          </cell>
          <cell r="Q221">
            <v>241248.80222999997</v>
          </cell>
          <cell r="R221">
            <v>364919.63321</v>
          </cell>
          <cell r="S221">
            <v>491143.28902000003</v>
          </cell>
          <cell r="T221">
            <v>618361.84172000003</v>
          </cell>
          <cell r="U221">
            <v>744911.53061999998</v>
          </cell>
          <cell r="V221">
            <v>878077.80323999992</v>
          </cell>
          <cell r="W221">
            <v>1008927.1858699999</v>
          </cell>
          <cell r="X221">
            <v>1130134.9189500001</v>
          </cell>
          <cell r="Y221">
            <v>1266987.1179500001</v>
          </cell>
          <cell r="Z221">
            <v>1397057.9100800003</v>
          </cell>
          <cell r="AA221">
            <v>1541854.7382600002</v>
          </cell>
        </row>
        <row r="222">
          <cell r="A222" t="str">
            <v>Dts02</v>
          </cell>
          <cell r="B222" t="str">
            <v>Interest expense</v>
          </cell>
          <cell r="C222">
            <v>-49276.715950000005</v>
          </cell>
          <cell r="D222">
            <v>-43843.235029999996</v>
          </cell>
          <cell r="E222">
            <v>-49086.103149999988</v>
          </cell>
          <cell r="F222">
            <v>-47745.516090000026</v>
          </cell>
          <cell r="G222">
            <v>-48338.489259999988</v>
          </cell>
          <cell r="H222">
            <v>-47470.759729999969</v>
          </cell>
          <cell r="I222">
            <v>-49604.638470000056</v>
          </cell>
          <cell r="J222">
            <v>-48973.662419999979</v>
          </cell>
          <cell r="K222">
            <v>-47137.809690000038</v>
          </cell>
          <cell r="L222">
            <v>-51351.060929999963</v>
          </cell>
          <cell r="M222">
            <v>-47445.12150000003</v>
          </cell>
          <cell r="N222">
            <v>-51176.80987999995</v>
          </cell>
          <cell r="O222">
            <v>-581449.92210000008</v>
          </cell>
          <cell r="P222">
            <v>-49276.715950000005</v>
          </cell>
          <cell r="Q222">
            <v>-93119.950979999994</v>
          </cell>
          <cell r="R222">
            <v>-142206.05412999997</v>
          </cell>
          <cell r="S222">
            <v>-189951.57021999999</v>
          </cell>
          <cell r="T222">
            <v>-238290.05948</v>
          </cell>
          <cell r="U222">
            <v>-285760.81920999999</v>
          </cell>
          <cell r="V222">
            <v>-335365.45768000005</v>
          </cell>
          <cell r="W222">
            <v>-384339.12010000006</v>
          </cell>
          <cell r="X222">
            <v>-431476.92979000008</v>
          </cell>
          <cell r="Y222">
            <v>-482827.99072000006</v>
          </cell>
          <cell r="Z222">
            <v>-530273.11222000013</v>
          </cell>
          <cell r="AA222">
            <v>-581449.92210000008</v>
          </cell>
        </row>
        <row r="223">
          <cell r="A223" t="str">
            <v>Dts03</v>
          </cell>
          <cell r="B223" t="str">
            <v>Net interest income</v>
          </cell>
          <cell r="C223">
            <v>80056.334369999968</v>
          </cell>
          <cell r="D223">
            <v>68072.51688000001</v>
          </cell>
          <cell r="E223">
            <v>74584.727830000018</v>
          </cell>
          <cell r="F223">
            <v>78478.139719999977</v>
          </cell>
          <cell r="G223">
            <v>78880.063439999984</v>
          </cell>
          <cell r="H223">
            <v>79078.929170000018</v>
          </cell>
          <cell r="I223">
            <v>83561.634149999911</v>
          </cell>
          <cell r="J223">
            <v>81875.720210000058</v>
          </cell>
          <cell r="K223">
            <v>74069.923390000098</v>
          </cell>
          <cell r="L223">
            <v>85501.138070000059</v>
          </cell>
          <cell r="M223">
            <v>82625.670630000182</v>
          </cell>
          <cell r="N223">
            <v>93620.018300000054</v>
          </cell>
          <cell r="O223">
            <v>960404.81616000016</v>
          </cell>
          <cell r="P223">
            <v>80056.334369999968</v>
          </cell>
          <cell r="Q223">
            <v>148128.85124999998</v>
          </cell>
          <cell r="R223">
            <v>222713.57908000002</v>
          </cell>
          <cell r="S223">
            <v>301191.71880000003</v>
          </cell>
          <cell r="T223">
            <v>380071.78224000003</v>
          </cell>
          <cell r="U223">
            <v>459150.71140999999</v>
          </cell>
          <cell r="V223">
            <v>542712.34555999981</v>
          </cell>
          <cell r="W223">
            <v>624588.06576999987</v>
          </cell>
          <cell r="X223">
            <v>698657.98916</v>
          </cell>
          <cell r="Y223">
            <v>784159.12722999998</v>
          </cell>
          <cell r="Z223">
            <v>866784.79786000017</v>
          </cell>
          <cell r="AA223">
            <v>960404.81616000016</v>
          </cell>
        </row>
        <row r="224">
          <cell r="A224" t="str">
            <v>Dts04</v>
          </cell>
          <cell r="B224" t="str">
            <v>Fee Income</v>
          </cell>
          <cell r="C224">
            <v>53643.173910000005</v>
          </cell>
          <cell r="D224">
            <v>52315.37554999999</v>
          </cell>
          <cell r="E224">
            <v>62775.698799999998</v>
          </cell>
          <cell r="F224">
            <v>56521.941460000002</v>
          </cell>
          <cell r="G224">
            <v>60761.320240000001</v>
          </cell>
          <cell r="H224">
            <v>56585.525330000033</v>
          </cell>
          <cell r="I224">
            <v>53539.167589999968</v>
          </cell>
          <cell r="J224">
            <v>53959.166749999975</v>
          </cell>
          <cell r="K224">
            <v>56220.423650000128</v>
          </cell>
          <cell r="L224">
            <v>57413.256499999901</v>
          </cell>
          <cell r="M224">
            <v>59784.11791000003</v>
          </cell>
          <cell r="N224">
            <v>60153.175059999921</v>
          </cell>
          <cell r="O224">
            <v>683672.34274999995</v>
          </cell>
          <cell r="P224">
            <v>53643.173910000005</v>
          </cell>
          <cell r="Q224">
            <v>105958.54945999999</v>
          </cell>
          <cell r="R224">
            <v>168734.24825999999</v>
          </cell>
          <cell r="S224">
            <v>225256.18971999999</v>
          </cell>
          <cell r="T224">
            <v>286017.50996</v>
          </cell>
          <cell r="U224">
            <v>342603.03529000003</v>
          </cell>
          <cell r="V224">
            <v>396142.20288</v>
          </cell>
          <cell r="W224">
            <v>450101.36962999997</v>
          </cell>
          <cell r="X224">
            <v>506321.7932800001</v>
          </cell>
          <cell r="Y224">
            <v>563735.04978</v>
          </cell>
          <cell r="Z224">
            <v>623519.16769000003</v>
          </cell>
          <cell r="AA224">
            <v>683672.34274999995</v>
          </cell>
        </row>
        <row r="225">
          <cell r="A225" t="str">
            <v>Dts05</v>
          </cell>
          <cell r="B225" t="str">
            <v>Commission expense</v>
          </cell>
          <cell r="C225">
            <v>-3625.0765200000001</v>
          </cell>
          <cell r="D225">
            <v>-4368.8286900000003</v>
          </cell>
          <cell r="E225">
            <v>-4674.3191100000013</v>
          </cell>
          <cell r="F225">
            <v>-4816.4163999999982</v>
          </cell>
          <cell r="G225">
            <v>-4598.8861300000026</v>
          </cell>
          <cell r="H225">
            <v>-5828.5686399999977</v>
          </cell>
          <cell r="I225">
            <v>-5193.9767500000016</v>
          </cell>
          <cell r="J225">
            <v>-4738.9530300000042</v>
          </cell>
          <cell r="K225">
            <v>-5281.8397899999982</v>
          </cell>
          <cell r="L225">
            <v>-5229.7581899999932</v>
          </cell>
          <cell r="M225">
            <v>-5549.6402200000011</v>
          </cell>
          <cell r="N225">
            <v>-6442.4420299999983</v>
          </cell>
          <cell r="O225">
            <v>-60348.705499999996</v>
          </cell>
          <cell r="P225">
            <v>-3625.0765200000001</v>
          </cell>
          <cell r="Q225">
            <v>-7993.9052100000008</v>
          </cell>
          <cell r="R225">
            <v>-12668.224320000001</v>
          </cell>
          <cell r="S225">
            <v>-17484.640719999999</v>
          </cell>
          <cell r="T225">
            <v>-22083.526850000002</v>
          </cell>
          <cell r="U225">
            <v>-27912.09549</v>
          </cell>
          <cell r="V225">
            <v>-33106.072240000001</v>
          </cell>
          <cell r="W225">
            <v>-37845.025270000006</v>
          </cell>
          <cell r="X225">
            <v>-43126.865060000004</v>
          </cell>
          <cell r="Y225">
            <v>-48356.623249999997</v>
          </cell>
          <cell r="Z225">
            <v>-53906.263469999998</v>
          </cell>
          <cell r="AA225">
            <v>-60348.705499999996</v>
          </cell>
        </row>
        <row r="226">
          <cell r="A226" t="str">
            <v>Dts06</v>
          </cell>
          <cell r="B226" t="str">
            <v>Net fee and commission income</v>
          </cell>
          <cell r="C226">
            <v>50018.097390000003</v>
          </cell>
          <cell r="D226">
            <v>47946.546859999988</v>
          </cell>
          <cell r="E226">
            <v>58101.379689999994</v>
          </cell>
          <cell r="F226">
            <v>51705.52506</v>
          </cell>
          <cell r="G226">
            <v>56162.434110000002</v>
          </cell>
          <cell r="H226">
            <v>50756.956690000035</v>
          </cell>
          <cell r="I226">
            <v>48345.190839999967</v>
          </cell>
          <cell r="J226">
            <v>49220.213719999971</v>
          </cell>
          <cell r="K226">
            <v>50938.58386000013</v>
          </cell>
          <cell r="L226">
            <v>52183.498309999908</v>
          </cell>
          <cell r="M226">
            <v>54234.477690000029</v>
          </cell>
          <cell r="N226">
            <v>53710.733029999923</v>
          </cell>
          <cell r="O226">
            <v>623323.63724999991</v>
          </cell>
          <cell r="P226">
            <v>50018.097390000003</v>
          </cell>
          <cell r="Q226">
            <v>97964.644249999998</v>
          </cell>
          <cell r="R226">
            <v>156066.02393999998</v>
          </cell>
          <cell r="S226">
            <v>207771.549</v>
          </cell>
          <cell r="T226">
            <v>263933.98310999997</v>
          </cell>
          <cell r="U226">
            <v>314690.93980000005</v>
          </cell>
          <cell r="V226">
            <v>363036.13063999999</v>
          </cell>
          <cell r="W226">
            <v>412256.34435999999</v>
          </cell>
          <cell r="X226">
            <v>463194.92822000012</v>
          </cell>
          <cell r="Y226">
            <v>515378.42653</v>
          </cell>
          <cell r="Z226">
            <v>569612.90422000003</v>
          </cell>
          <cell r="AA226">
            <v>623323.63724999991</v>
          </cell>
        </row>
        <row r="227">
          <cell r="A227" t="str">
            <v>Dts07</v>
          </cell>
          <cell r="B227" t="str">
            <v>Dividend income</v>
          </cell>
          <cell r="C227">
            <v>0</v>
          </cell>
          <cell r="D227">
            <v>0</v>
          </cell>
          <cell r="E227">
            <v>41659.764179999998</v>
          </cell>
          <cell r="F227">
            <v>3679.4</v>
          </cell>
          <cell r="G227">
            <v>53027.987999999998</v>
          </cell>
          <cell r="H227">
            <v>0</v>
          </cell>
          <cell r="I227">
            <v>0</v>
          </cell>
          <cell r="J227">
            <v>0</v>
          </cell>
          <cell r="K227">
            <v>10.286710000000312</v>
          </cell>
          <cell r="L227">
            <v>334.86200000000099</v>
          </cell>
          <cell r="M227">
            <v>-4.6419999998761341E-2</v>
          </cell>
          <cell r="N227">
            <v>2.0000000222353265E-4</v>
          </cell>
          <cell r="O227">
            <v>98712.254670000024</v>
          </cell>
          <cell r="P227">
            <v>0</v>
          </cell>
          <cell r="Q227">
            <v>0</v>
          </cell>
          <cell r="R227">
            <v>41659.764179999998</v>
          </cell>
          <cell r="S227">
            <v>45339.16418</v>
          </cell>
          <cell r="T227">
            <v>98367.152180000005</v>
          </cell>
          <cell r="U227">
            <v>98367.152180000005</v>
          </cell>
          <cell r="V227">
            <v>98367.152180000005</v>
          </cell>
          <cell r="W227">
            <v>98367.152180000005</v>
          </cell>
          <cell r="X227">
            <v>98377.438890000005</v>
          </cell>
          <cell r="Y227">
            <v>98712.300890000013</v>
          </cell>
          <cell r="Z227">
            <v>98712.254470000014</v>
          </cell>
          <cell r="AA227">
            <v>98712.254670000024</v>
          </cell>
        </row>
        <row r="228">
          <cell r="A228" t="str">
            <v>Dts08</v>
          </cell>
          <cell r="B228" t="str">
            <v>Foreign exchange profit</v>
          </cell>
          <cell r="C228">
            <v>14768.443599999775</v>
          </cell>
          <cell r="D228">
            <v>13285.687890000578</v>
          </cell>
          <cell r="E228">
            <v>16501.431899998319</v>
          </cell>
          <cell r="F228">
            <v>15189.593410001537</v>
          </cell>
          <cell r="G228">
            <v>18620.512390000855</v>
          </cell>
          <cell r="H228">
            <v>19685.339710000248</v>
          </cell>
          <cell r="I228">
            <v>16809.855279998097</v>
          </cell>
          <cell r="J228">
            <v>15867.521549999627</v>
          </cell>
          <cell r="K228">
            <v>16860.483960003286</v>
          </cell>
          <cell r="L228">
            <v>17238.464169997082</v>
          </cell>
          <cell r="M228">
            <v>15847.771659997525</v>
          </cell>
          <cell r="N228">
            <v>16650.249170004012</v>
          </cell>
          <cell r="O228">
            <v>197325.35469000094</v>
          </cell>
          <cell r="P228">
            <v>14768.443599999775</v>
          </cell>
          <cell r="Q228">
            <v>28054.131490000353</v>
          </cell>
          <cell r="R228">
            <v>44555.563389998671</v>
          </cell>
          <cell r="S228">
            <v>59745.156800000208</v>
          </cell>
          <cell r="T228">
            <v>78365.669190001063</v>
          </cell>
          <cell r="U228">
            <v>98051.00890000131</v>
          </cell>
          <cell r="V228">
            <v>114860.86417999941</v>
          </cell>
          <cell r="W228">
            <v>130728.38572999903</v>
          </cell>
          <cell r="X228">
            <v>147588.86969000232</v>
          </cell>
          <cell r="Y228">
            <v>164827.3338599994</v>
          </cell>
          <cell r="Z228">
            <v>180675.10551999693</v>
          </cell>
          <cell r="AA228">
            <v>197325.35469000094</v>
          </cell>
        </row>
        <row r="229">
          <cell r="A229" t="str">
            <v>Dts09</v>
          </cell>
          <cell r="B229" t="str">
            <v>Gains or losses from investments</v>
          </cell>
          <cell r="C229">
            <v>743.39491999999996</v>
          </cell>
          <cell r="D229">
            <v>10014.73321</v>
          </cell>
          <cell r="E229">
            <v>15.893519999999601</v>
          </cell>
          <cell r="F229">
            <v>0</v>
          </cell>
          <cell r="G229">
            <v>0</v>
          </cell>
          <cell r="H229">
            <v>0</v>
          </cell>
          <cell r="I229">
            <v>5152.633240000001</v>
          </cell>
          <cell r="J229">
            <v>0</v>
          </cell>
          <cell r="K229">
            <v>7421.4537100000052</v>
          </cell>
          <cell r="L229">
            <v>0</v>
          </cell>
          <cell r="M229">
            <v>0</v>
          </cell>
          <cell r="N229">
            <v>0</v>
          </cell>
          <cell r="O229">
            <v>23348.108600000007</v>
          </cell>
          <cell r="P229">
            <v>743.39491999999996</v>
          </cell>
          <cell r="Q229">
            <v>10758.128130000001</v>
          </cell>
          <cell r="R229">
            <v>10774.021650000001</v>
          </cell>
          <cell r="S229">
            <v>10774.021650000001</v>
          </cell>
          <cell r="T229">
            <v>10774.021650000001</v>
          </cell>
          <cell r="U229">
            <v>10774.021650000001</v>
          </cell>
          <cell r="V229">
            <v>15926.654890000002</v>
          </cell>
          <cell r="W229">
            <v>15926.654890000002</v>
          </cell>
          <cell r="X229">
            <v>23348.108600000007</v>
          </cell>
          <cell r="Y229">
            <v>23348.108600000007</v>
          </cell>
          <cell r="Z229">
            <v>23348.108600000007</v>
          </cell>
          <cell r="AA229">
            <v>23348.108600000007</v>
          </cell>
        </row>
        <row r="230">
          <cell r="A230" t="str">
            <v>Dts10</v>
          </cell>
          <cell r="B230" t="str">
            <v>Other operating income / expenses</v>
          </cell>
          <cell r="C230">
            <v>4142.0644499999999</v>
          </cell>
          <cell r="D230">
            <v>3694.0736600000014</v>
          </cell>
          <cell r="E230">
            <v>6257.4564399999999</v>
          </cell>
          <cell r="F230">
            <v>2657.8904400000001</v>
          </cell>
          <cell r="G230">
            <v>5372.4468400000023</v>
          </cell>
          <cell r="H230">
            <v>1861.1256200000048</v>
          </cell>
          <cell r="I230">
            <v>2392.0694099999787</v>
          </cell>
          <cell r="J230">
            <v>4489.7310300000099</v>
          </cell>
          <cell r="K230">
            <v>-1991.1444600000045</v>
          </cell>
          <cell r="L230">
            <v>-1644.4312399999999</v>
          </cell>
          <cell r="M230">
            <v>1926.571110000008</v>
          </cell>
          <cell r="N230">
            <v>9842.4168800000098</v>
          </cell>
          <cell r="O230">
            <v>39000.270180000007</v>
          </cell>
          <cell r="P230">
            <v>4142.0644499999999</v>
          </cell>
          <cell r="Q230">
            <v>7836.1381100000017</v>
          </cell>
          <cell r="R230">
            <v>14093.594550000002</v>
          </cell>
          <cell r="S230">
            <v>16751.484990000001</v>
          </cell>
          <cell r="T230">
            <v>22123.931830000001</v>
          </cell>
          <cell r="U230">
            <v>23985.057450000008</v>
          </cell>
          <cell r="V230">
            <v>26377.126859999986</v>
          </cell>
          <cell r="W230">
            <v>30866.857889999996</v>
          </cell>
          <cell r="X230">
            <v>28875.713429999993</v>
          </cell>
          <cell r="Y230">
            <v>27231.282189999991</v>
          </cell>
          <cell r="Z230">
            <v>29157.853299999999</v>
          </cell>
          <cell r="AA230">
            <v>39000.270180000007</v>
          </cell>
        </row>
        <row r="231">
          <cell r="A231" t="str">
            <v>Dts11</v>
          </cell>
          <cell r="B231" t="str">
            <v>Other income</v>
          </cell>
          <cell r="C231">
            <v>69672.000359999773</v>
          </cell>
          <cell r="D231">
            <v>74941.041620000557</v>
          </cell>
          <cell r="E231">
            <v>122535.92572999831</v>
          </cell>
          <cell r="F231">
            <v>73232.408910001541</v>
          </cell>
          <cell r="G231">
            <v>133183.38134000084</v>
          </cell>
          <cell r="H231">
            <v>72303.422020000289</v>
          </cell>
          <cell r="I231">
            <v>72699.748769998041</v>
          </cell>
          <cell r="J231">
            <v>69577.466299999607</v>
          </cell>
          <cell r="K231">
            <v>73239.663780003408</v>
          </cell>
          <cell r="L231">
            <v>68112.393239996978</v>
          </cell>
          <cell r="M231">
            <v>72008.774039997559</v>
          </cell>
          <cell r="N231">
            <v>80203.399280003941</v>
          </cell>
          <cell r="O231">
            <v>981709.62539000099</v>
          </cell>
          <cell r="P231">
            <v>69672.000359999773</v>
          </cell>
          <cell r="Q231">
            <v>144613.04198000036</v>
          </cell>
          <cell r="R231">
            <v>267148.96770999866</v>
          </cell>
          <cell r="S231">
            <v>340381.37662000023</v>
          </cell>
          <cell r="T231">
            <v>473564.75796000112</v>
          </cell>
          <cell r="U231">
            <v>545868.1799800013</v>
          </cell>
          <cell r="V231">
            <v>618567.92874999938</v>
          </cell>
          <cell r="W231">
            <v>688145.395049999</v>
          </cell>
          <cell r="X231">
            <v>761385.05883000244</v>
          </cell>
          <cell r="Y231">
            <v>829497.45206999942</v>
          </cell>
          <cell r="Z231">
            <v>901506.22610999702</v>
          </cell>
          <cell r="AA231">
            <v>981709.62539000099</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149728.33472999974</v>
          </cell>
          <cell r="D233">
            <v>143013.55850000057</v>
          </cell>
          <cell r="E233">
            <v>197120.65355999832</v>
          </cell>
          <cell r="F233">
            <v>151710.54863000152</v>
          </cell>
          <cell r="G233">
            <v>212063.44478000083</v>
          </cell>
          <cell r="H233">
            <v>151382.35119000031</v>
          </cell>
          <cell r="I233">
            <v>156261.38291999797</v>
          </cell>
          <cell r="J233">
            <v>151453.18650999968</v>
          </cell>
          <cell r="K233">
            <v>147309.58717000351</v>
          </cell>
          <cell r="L233">
            <v>153613.53130999702</v>
          </cell>
          <cell r="M233">
            <v>154634.44466999773</v>
          </cell>
          <cell r="N233">
            <v>173823.417580004</v>
          </cell>
          <cell r="O233">
            <v>1942114.441550001</v>
          </cell>
          <cell r="P233">
            <v>149728.33472999974</v>
          </cell>
          <cell r="Q233">
            <v>292741.89323000034</v>
          </cell>
          <cell r="R233">
            <v>489862.54678999865</v>
          </cell>
          <cell r="S233">
            <v>641573.09542000026</v>
          </cell>
          <cell r="T233">
            <v>853636.54020000109</v>
          </cell>
          <cell r="U233">
            <v>1005018.8913900013</v>
          </cell>
          <cell r="V233">
            <v>1161280.2743099993</v>
          </cell>
          <cell r="W233">
            <v>1312733.4608199988</v>
          </cell>
          <cell r="X233">
            <v>1460043.0479900024</v>
          </cell>
          <cell r="Y233">
            <v>1613656.5792999994</v>
          </cell>
          <cell r="Z233">
            <v>1768291.0239699972</v>
          </cell>
          <cell r="AA233">
            <v>1942114.441550001</v>
          </cell>
        </row>
        <row r="234">
          <cell r="A234" t="str">
            <v>Dts13</v>
          </cell>
          <cell r="B234" t="str">
            <v>Personnel expenses</v>
          </cell>
          <cell r="C234">
            <v>43654.594649999999</v>
          </cell>
          <cell r="D234">
            <v>45387.164919999996</v>
          </cell>
          <cell r="E234">
            <v>47346.912090000005</v>
          </cell>
          <cell r="F234">
            <v>48702.319020000003</v>
          </cell>
          <cell r="G234">
            <v>47254.285879999996</v>
          </cell>
          <cell r="H234">
            <v>48874.922760000001</v>
          </cell>
          <cell r="I234">
            <v>48198.696429999982</v>
          </cell>
          <cell r="J234">
            <v>47618.593920000021</v>
          </cell>
          <cell r="K234">
            <v>50458.996149999963</v>
          </cell>
          <cell r="L234">
            <v>48172.051259999993</v>
          </cell>
          <cell r="M234">
            <v>51445.707540000061</v>
          </cell>
          <cell r="N234">
            <v>70570.094919999974</v>
          </cell>
          <cell r="O234">
            <v>597684.33953999984</v>
          </cell>
          <cell r="P234">
            <v>43654.594649999999</v>
          </cell>
          <cell r="Q234">
            <v>89041.759569999995</v>
          </cell>
          <cell r="R234">
            <v>136388.67165999999</v>
          </cell>
          <cell r="S234">
            <v>185090.99067999999</v>
          </cell>
          <cell r="T234">
            <v>232345.27655999997</v>
          </cell>
          <cell r="U234">
            <v>281220.19931999996</v>
          </cell>
          <cell r="V234">
            <v>329418.89574999991</v>
          </cell>
          <cell r="W234">
            <v>377037.48966999992</v>
          </cell>
          <cell r="X234">
            <v>427496.48581999989</v>
          </cell>
          <cell r="Y234">
            <v>475668.53707999986</v>
          </cell>
          <cell r="Z234">
            <v>527114.2446199999</v>
          </cell>
          <cell r="AA234">
            <v>597684.33953999984</v>
          </cell>
        </row>
        <row r="235">
          <cell r="A235" t="str">
            <v>Dts14</v>
          </cell>
          <cell r="B235" t="str">
            <v>General and administrative expenses</v>
          </cell>
          <cell r="C235">
            <v>26417.068950000001</v>
          </cell>
          <cell r="D235">
            <v>31779.929799999998</v>
          </cell>
          <cell r="E235">
            <v>30511.262480000005</v>
          </cell>
          <cell r="F235">
            <v>30872.448769999992</v>
          </cell>
          <cell r="G235">
            <v>31376.938320000008</v>
          </cell>
          <cell r="H235">
            <v>42518.942890000006</v>
          </cell>
          <cell r="I235">
            <v>31114.846459999968</v>
          </cell>
          <cell r="J235">
            <v>31022.641270000007</v>
          </cell>
          <cell r="K235">
            <v>34327.166210000003</v>
          </cell>
          <cell r="L235">
            <v>37395.304590000022</v>
          </cell>
          <cell r="M235">
            <v>37722.483839999994</v>
          </cell>
          <cell r="N235">
            <v>54359.052169999981</v>
          </cell>
          <cell r="O235">
            <v>419418.08574999997</v>
          </cell>
          <cell r="P235">
            <v>26417.068950000001</v>
          </cell>
          <cell r="Q235">
            <v>58196.998749999999</v>
          </cell>
          <cell r="R235">
            <v>88708.261230000004</v>
          </cell>
          <cell r="S235">
            <v>119580.70999999999</v>
          </cell>
          <cell r="T235">
            <v>150957.64832000001</v>
          </cell>
          <cell r="U235">
            <v>193476.59121000001</v>
          </cell>
          <cell r="V235">
            <v>224591.43766999998</v>
          </cell>
          <cell r="W235">
            <v>255614.07893999998</v>
          </cell>
          <cell r="X235">
            <v>289941.24514999997</v>
          </cell>
          <cell r="Y235">
            <v>327336.54973999999</v>
          </cell>
          <cell r="Z235">
            <v>365059.03357999999</v>
          </cell>
          <cell r="AA235">
            <v>419418.08574999997</v>
          </cell>
        </row>
        <row r="236">
          <cell r="A236" t="str">
            <v>Dts15</v>
          </cell>
          <cell r="B236" t="str">
            <v>Depreciation / Amortisation</v>
          </cell>
          <cell r="C236">
            <v>15002.43994</v>
          </cell>
          <cell r="D236">
            <v>14765.43686</v>
          </cell>
          <cell r="E236">
            <v>14612.666870000001</v>
          </cell>
          <cell r="F236">
            <v>13542.927839999997</v>
          </cell>
          <cell r="G236">
            <v>12928.780720000006</v>
          </cell>
          <cell r="H236">
            <v>12693.909819999988</v>
          </cell>
          <cell r="I236">
            <v>11732.077799999999</v>
          </cell>
          <cell r="J236">
            <v>11850.228999999999</v>
          </cell>
          <cell r="K236">
            <v>11854.382670000006</v>
          </cell>
          <cell r="L236">
            <v>11465.766529999997</v>
          </cell>
          <cell r="M236">
            <v>11394.06360000001</v>
          </cell>
          <cell r="N236">
            <v>11165.241559999999</v>
          </cell>
          <cell r="O236">
            <v>153007.92320999998</v>
          </cell>
          <cell r="P236">
            <v>15002.43994</v>
          </cell>
          <cell r="Q236">
            <v>29767.876799999998</v>
          </cell>
          <cell r="R236">
            <v>44380.543669999999</v>
          </cell>
          <cell r="S236">
            <v>57923.471509999996</v>
          </cell>
          <cell r="T236">
            <v>70852.252229999998</v>
          </cell>
          <cell r="U236">
            <v>83546.162049999984</v>
          </cell>
          <cell r="V236">
            <v>95278.239849999984</v>
          </cell>
          <cell r="W236">
            <v>107128.46884999998</v>
          </cell>
          <cell r="X236">
            <v>118982.85151999998</v>
          </cell>
          <cell r="Y236">
            <v>130448.61804999998</v>
          </cell>
          <cell r="Z236">
            <v>141842.68164999998</v>
          </cell>
          <cell r="AA236">
            <v>153007.92320999998</v>
          </cell>
        </row>
        <row r="237">
          <cell r="A237" t="str">
            <v>Dts16</v>
          </cell>
          <cell r="B237" t="str">
            <v>Total operating expenses</v>
          </cell>
          <cell r="C237">
            <v>85074.103539999996</v>
          </cell>
          <cell r="D237">
            <v>91932.531579999995</v>
          </cell>
          <cell r="E237">
            <v>92470.841440000004</v>
          </cell>
          <cell r="F237">
            <v>93117.695630000002</v>
          </cell>
          <cell r="G237">
            <v>91560.004920000007</v>
          </cell>
          <cell r="H237">
            <v>104087.77546999999</v>
          </cell>
          <cell r="I237">
            <v>91045.620689999952</v>
          </cell>
          <cell r="J237">
            <v>90491.464190000028</v>
          </cell>
          <cell r="K237">
            <v>96640.545029999965</v>
          </cell>
          <cell r="L237">
            <v>97033.122380000015</v>
          </cell>
          <cell r="M237">
            <v>100562.25498000007</v>
          </cell>
          <cell r="N237">
            <v>136094.38864999995</v>
          </cell>
          <cell r="O237">
            <v>1170110.3484999998</v>
          </cell>
          <cell r="P237">
            <v>85074.103539999996</v>
          </cell>
          <cell r="Q237">
            <v>177006.63511999999</v>
          </cell>
          <cell r="R237">
            <v>269477.47655999998</v>
          </cell>
          <cell r="S237">
            <v>362595.17219000001</v>
          </cell>
          <cell r="T237">
            <v>454155.17710999993</v>
          </cell>
          <cell r="U237">
            <v>558242.95258000004</v>
          </cell>
          <cell r="V237">
            <v>649288.57326999994</v>
          </cell>
          <cell r="W237">
            <v>739780.0374599999</v>
          </cell>
          <cell r="X237">
            <v>836420.58248999994</v>
          </cell>
          <cell r="Y237">
            <v>933453.70486999978</v>
          </cell>
          <cell r="Z237">
            <v>1034015.9598499998</v>
          </cell>
          <cell r="AA237">
            <v>1170110.3484999998</v>
          </cell>
        </row>
        <row r="238">
          <cell r="A238" t="str">
            <v>Dts17</v>
          </cell>
          <cell r="B238" t="str">
            <v>Operating profit before provisions</v>
          </cell>
          <cell r="C238">
            <v>64654.231189999744</v>
          </cell>
          <cell r="D238">
            <v>51081.026920000571</v>
          </cell>
          <cell r="E238">
            <v>104649.81211999831</v>
          </cell>
          <cell r="F238">
            <v>58592.853000001516</v>
          </cell>
          <cell r="G238">
            <v>120503.43986000083</v>
          </cell>
          <cell r="H238">
            <v>47294.575720000314</v>
          </cell>
          <cell r="I238">
            <v>65215.762229998014</v>
          </cell>
          <cell r="J238">
            <v>60961.722319999652</v>
          </cell>
          <cell r="K238">
            <v>50669.042140003541</v>
          </cell>
          <cell r="L238">
            <v>56580.408929997007</v>
          </cell>
          <cell r="M238">
            <v>54072.189689997656</v>
          </cell>
          <cell r="N238">
            <v>37729.028930004046</v>
          </cell>
          <cell r="O238">
            <v>772004.09305000119</v>
          </cell>
          <cell r="P238">
            <v>64654.231189999744</v>
          </cell>
          <cell r="Q238">
            <v>115735.25811000034</v>
          </cell>
          <cell r="R238">
            <v>220385.07022999867</v>
          </cell>
          <cell r="S238">
            <v>278977.92323000025</v>
          </cell>
          <cell r="T238">
            <v>399481.36309000116</v>
          </cell>
          <cell r="U238">
            <v>446775.93881000124</v>
          </cell>
          <cell r="V238">
            <v>511991.70103999937</v>
          </cell>
          <cell r="W238">
            <v>572953.42335999885</v>
          </cell>
          <cell r="X238">
            <v>623622.46550000249</v>
          </cell>
          <cell r="Y238">
            <v>680202.87442999962</v>
          </cell>
          <cell r="Z238">
            <v>734275.06411999743</v>
          </cell>
          <cell r="AA238">
            <v>772004.09305000119</v>
          </cell>
        </row>
        <row r="239">
          <cell r="A239" t="str">
            <v>Dts18</v>
          </cell>
          <cell r="B239" t="str">
            <v>Impairment losses on loans and advances</v>
          </cell>
          <cell r="C239">
            <v>-4972.7254299999995</v>
          </cell>
          <cell r="D239">
            <v>-4941.7919600000005</v>
          </cell>
          <cell r="E239">
            <v>-1579.3452300000013</v>
          </cell>
          <cell r="F239">
            <v>-5698.3075899999949</v>
          </cell>
          <cell r="G239">
            <v>-3125.8348800000044</v>
          </cell>
          <cell r="H239">
            <v>-1527.9497899999992</v>
          </cell>
          <cell r="I239">
            <v>-5132.4705900000044</v>
          </cell>
          <cell r="J239">
            <v>-3733.2656299999981</v>
          </cell>
          <cell r="K239">
            <v>3162.5977800000023</v>
          </cell>
          <cell r="L239">
            <v>687.5523300000026</v>
          </cell>
          <cell r="M239">
            <v>-10611.208810000002</v>
          </cell>
          <cell r="N239">
            <v>2767.499970000003</v>
          </cell>
          <cell r="O239">
            <v>-34705.249829999993</v>
          </cell>
          <cell r="P239">
            <v>-4972.7254299999995</v>
          </cell>
          <cell r="Q239">
            <v>-9914.5173900000009</v>
          </cell>
          <cell r="R239">
            <v>-11493.862620000002</v>
          </cell>
          <cell r="S239">
            <v>-17192.170209999997</v>
          </cell>
          <cell r="T239">
            <v>-20318.005090000002</v>
          </cell>
          <cell r="U239">
            <v>-21845.954880000001</v>
          </cell>
          <cell r="V239">
            <v>-26978.425470000006</v>
          </cell>
          <cell r="W239">
            <v>-30711.691100000004</v>
          </cell>
          <cell r="X239">
            <v>-27549.09332</v>
          </cell>
          <cell r="Y239">
            <v>-26861.540989999998</v>
          </cell>
          <cell r="Z239">
            <v>-37472.749799999998</v>
          </cell>
          <cell r="AA239">
            <v>-34705.249829999993</v>
          </cell>
        </row>
        <row r="240">
          <cell r="A240" t="str">
            <v>Dts19</v>
          </cell>
          <cell r="B240" t="str">
            <v>Provision for contingent liabilities</v>
          </cell>
          <cell r="C240">
            <v>-202.42081999999999</v>
          </cell>
          <cell r="D240">
            <v>78.066719999999989</v>
          </cell>
          <cell r="E240">
            <v>761.58474000000001</v>
          </cell>
          <cell r="F240">
            <v>9.6125400000001129</v>
          </cell>
          <cell r="G240">
            <v>-332.79947000000004</v>
          </cell>
          <cell r="H240">
            <v>7062.2873600000003</v>
          </cell>
          <cell r="I240">
            <v>38.10492000000032</v>
          </cell>
          <cell r="J240">
            <v>108.87588999999932</v>
          </cell>
          <cell r="K240">
            <v>206.78830000000036</v>
          </cell>
          <cell r="L240">
            <v>931.952439999999</v>
          </cell>
          <cell r="M240">
            <v>70.927520000001465</v>
          </cell>
          <cell r="N240">
            <v>-153.30748999999955</v>
          </cell>
          <cell r="O240">
            <v>8579.6726500000004</v>
          </cell>
          <cell r="P240">
            <v>-202.42081999999999</v>
          </cell>
          <cell r="Q240">
            <v>-124.3541</v>
          </cell>
          <cell r="R240">
            <v>637.23063999999999</v>
          </cell>
          <cell r="S240">
            <v>646.84318000000007</v>
          </cell>
          <cell r="T240">
            <v>314.04371000000003</v>
          </cell>
          <cell r="U240">
            <v>7376.3310700000002</v>
          </cell>
          <cell r="V240">
            <v>7414.4359900000009</v>
          </cell>
          <cell r="W240">
            <v>7523.3118800000002</v>
          </cell>
          <cell r="X240">
            <v>7730.1001800000004</v>
          </cell>
          <cell r="Y240">
            <v>8662.0526199999986</v>
          </cell>
          <cell r="Z240">
            <v>8732.9801399999997</v>
          </cell>
          <cell r="AA240">
            <v>8579.6726500000004</v>
          </cell>
        </row>
        <row r="241">
          <cell r="A241" t="str">
            <v>Dts20</v>
          </cell>
          <cell r="B241" t="str">
            <v>Other provisions</v>
          </cell>
          <cell r="C241">
            <v>0</v>
          </cell>
          <cell r="D241">
            <v>0</v>
          </cell>
          <cell r="E241">
            <v>424.74935000000016</v>
          </cell>
          <cell r="F241">
            <v>0</v>
          </cell>
          <cell r="G241">
            <v>0</v>
          </cell>
          <cell r="H241">
            <v>170.07912000000002</v>
          </cell>
          <cell r="I241">
            <v>0</v>
          </cell>
          <cell r="J241">
            <v>0</v>
          </cell>
          <cell r="K241">
            <v>0</v>
          </cell>
          <cell r="L241">
            <v>0</v>
          </cell>
          <cell r="M241">
            <v>0</v>
          </cell>
          <cell r="N241">
            <v>1408.6280200000003</v>
          </cell>
          <cell r="O241">
            <v>2003.4564900000005</v>
          </cell>
          <cell r="P241">
            <v>0</v>
          </cell>
          <cell r="Q241">
            <v>0</v>
          </cell>
          <cell r="R241">
            <v>424.74935000000016</v>
          </cell>
          <cell r="S241">
            <v>424.74935000000016</v>
          </cell>
          <cell r="T241">
            <v>424.74935000000016</v>
          </cell>
          <cell r="U241">
            <v>594.82847000000015</v>
          </cell>
          <cell r="V241">
            <v>594.82847000000015</v>
          </cell>
          <cell r="W241">
            <v>594.82847000000015</v>
          </cell>
          <cell r="X241">
            <v>594.82847000000015</v>
          </cell>
          <cell r="Y241">
            <v>594.82847000000015</v>
          </cell>
          <cell r="Z241">
            <v>594.82847000000015</v>
          </cell>
          <cell r="AA241">
            <v>2003.4564900000005</v>
          </cell>
        </row>
        <row r="242">
          <cell r="A242" t="str">
            <v>Dts21</v>
          </cell>
          <cell r="B242" t="str">
            <v>Total provisions</v>
          </cell>
          <cell r="C242">
            <v>-5175.1462499999998</v>
          </cell>
          <cell r="D242">
            <v>-4863.7252400000007</v>
          </cell>
          <cell r="E242">
            <v>-393.01114000000109</v>
          </cell>
          <cell r="F242">
            <v>-5688.6950499999948</v>
          </cell>
          <cell r="G242">
            <v>-3458.6343500000044</v>
          </cell>
          <cell r="H242">
            <v>5704.4166900000018</v>
          </cell>
          <cell r="I242">
            <v>-5094.3656700000038</v>
          </cell>
          <cell r="J242">
            <v>-3624.3897399999987</v>
          </cell>
          <cell r="K242">
            <v>3369.3860800000025</v>
          </cell>
          <cell r="L242">
            <v>1619.5047700000016</v>
          </cell>
          <cell r="M242">
            <v>-10540.281290000001</v>
          </cell>
          <cell r="N242">
            <v>4022.8205000000034</v>
          </cell>
          <cell r="O242">
            <v>-24122.120689999992</v>
          </cell>
          <cell r="P242">
            <v>-5175.1462499999998</v>
          </cell>
          <cell r="Q242">
            <v>-10038.871490000001</v>
          </cell>
          <cell r="R242">
            <v>-10431.882630000002</v>
          </cell>
          <cell r="S242">
            <v>-16120.577679999997</v>
          </cell>
          <cell r="T242">
            <v>-19579.212029999999</v>
          </cell>
          <cell r="U242">
            <v>-13874.795340000001</v>
          </cell>
          <cell r="V242">
            <v>-18969.161010000003</v>
          </cell>
          <cell r="W242">
            <v>-22593.550750000002</v>
          </cell>
          <cell r="X242">
            <v>-19224.164669999998</v>
          </cell>
          <cell r="Y242">
            <v>-17604.659899999999</v>
          </cell>
          <cell r="Z242">
            <v>-28144.941189999998</v>
          </cell>
          <cell r="AA242">
            <v>-24122.120689999992</v>
          </cell>
        </row>
        <row r="243">
          <cell r="A243" t="str">
            <v>Dts22</v>
          </cell>
          <cell r="B243" t="str">
            <v>Operating profit</v>
          </cell>
          <cell r="C243">
            <v>59479.084939999746</v>
          </cell>
          <cell r="D243">
            <v>46217.301680000572</v>
          </cell>
          <cell r="E243">
            <v>104256.80097999831</v>
          </cell>
          <cell r="F243">
            <v>52904.157950001521</v>
          </cell>
          <cell r="G243">
            <v>117044.80551000082</v>
          </cell>
          <cell r="H243">
            <v>52998.992410000312</v>
          </cell>
          <cell r="I243">
            <v>60121.396559998007</v>
          </cell>
          <cell r="J243">
            <v>57337.332579999653</v>
          </cell>
          <cell r="K243">
            <v>54038.428220003545</v>
          </cell>
          <cell r="L243">
            <v>58199.913699997007</v>
          </cell>
          <cell r="M243">
            <v>43531.908399997657</v>
          </cell>
          <cell r="N243">
            <v>41751.849430004047</v>
          </cell>
          <cell r="O243">
            <v>747881.97236000118</v>
          </cell>
          <cell r="P243">
            <v>59479.084939999746</v>
          </cell>
          <cell r="Q243">
            <v>105696.38662000034</v>
          </cell>
          <cell r="R243">
            <v>209953.18759999867</v>
          </cell>
          <cell r="S243">
            <v>262857.34555000026</v>
          </cell>
          <cell r="T243">
            <v>379902.15106000117</v>
          </cell>
          <cell r="U243">
            <v>432901.14347000123</v>
          </cell>
          <cell r="V243">
            <v>493022.54002999939</v>
          </cell>
          <cell r="W243">
            <v>550359.8726099988</v>
          </cell>
          <cell r="X243">
            <v>604398.30083000252</v>
          </cell>
          <cell r="Y243">
            <v>662598.21452999965</v>
          </cell>
          <cell r="Z243">
            <v>706130.12292999739</v>
          </cell>
          <cell r="AA243">
            <v>747881.97236000118</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-2719.4278799999997</v>
          </cell>
          <cell r="H246">
            <v>0</v>
          </cell>
          <cell r="I246">
            <v>0</v>
          </cell>
          <cell r="J246">
            <v>0</v>
          </cell>
          <cell r="K246">
            <v>0</v>
          </cell>
          <cell r="L246">
            <v>0</v>
          </cell>
          <cell r="M246">
            <v>0</v>
          </cell>
          <cell r="N246">
            <v>0</v>
          </cell>
          <cell r="O246">
            <v>-2719.4278799999997</v>
          </cell>
          <cell r="P246">
            <v>0</v>
          </cell>
          <cell r="Q246">
            <v>0</v>
          </cell>
          <cell r="R246">
            <v>0</v>
          </cell>
          <cell r="S246">
            <v>0</v>
          </cell>
          <cell r="T246">
            <v>-2719.4278799999997</v>
          </cell>
          <cell r="U246">
            <v>-2719.4278799999997</v>
          </cell>
          <cell r="V246">
            <v>-2719.4278799999997</v>
          </cell>
          <cell r="W246">
            <v>-2719.4278799999997</v>
          </cell>
          <cell r="X246">
            <v>-2719.4278799999997</v>
          </cell>
          <cell r="Y246">
            <v>-2719.4278799999997</v>
          </cell>
          <cell r="Z246">
            <v>-2719.4278799999997</v>
          </cell>
          <cell r="AA246">
            <v>-2719.4278799999997</v>
          </cell>
        </row>
        <row r="247">
          <cell r="A247" t="str">
            <v>Dts26</v>
          </cell>
          <cell r="B247" t="str">
            <v>Pre tax profit</v>
          </cell>
          <cell r="C247">
            <v>59479.084939999746</v>
          </cell>
          <cell r="D247">
            <v>46217.301680000572</v>
          </cell>
          <cell r="E247">
            <v>104256.80097999831</v>
          </cell>
          <cell r="F247">
            <v>52904.157950001521</v>
          </cell>
          <cell r="G247">
            <v>114325.37763000082</v>
          </cell>
          <cell r="H247">
            <v>52998.992410000312</v>
          </cell>
          <cell r="I247">
            <v>60121.396559998007</v>
          </cell>
          <cell r="J247">
            <v>57337.332579999653</v>
          </cell>
          <cell r="K247">
            <v>54038.428220003545</v>
          </cell>
          <cell r="L247">
            <v>58199.913699997007</v>
          </cell>
          <cell r="M247">
            <v>43531.908399997657</v>
          </cell>
          <cell r="N247">
            <v>41751.849430004047</v>
          </cell>
          <cell r="O247">
            <v>745162.5444800012</v>
          </cell>
          <cell r="P247">
            <v>59479.084939999746</v>
          </cell>
          <cell r="Q247">
            <v>105696.38662000034</v>
          </cell>
          <cell r="R247">
            <v>209953.18759999867</v>
          </cell>
          <cell r="S247">
            <v>262857.34555000026</v>
          </cell>
          <cell r="T247">
            <v>377182.72318000119</v>
          </cell>
          <cell r="U247">
            <v>430181.71559000126</v>
          </cell>
          <cell r="V247">
            <v>490303.11214999942</v>
          </cell>
          <cell r="W247">
            <v>547640.44472999882</v>
          </cell>
          <cell r="X247">
            <v>601678.87295000255</v>
          </cell>
          <cell r="Y247">
            <v>659878.78664999967</v>
          </cell>
          <cell r="Z247">
            <v>703410.69504999742</v>
          </cell>
          <cell r="AA247">
            <v>745162.5444800012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-11434.836619999998</v>
          </cell>
          <cell r="D249">
            <v>-9004.7947000000022</v>
          </cell>
          <cell r="E249">
            <v>-13559.488270000007</v>
          </cell>
          <cell r="F249">
            <v>-8218.2518599999948</v>
          </cell>
          <cell r="G249">
            <v>-10450.972479999997</v>
          </cell>
          <cell r="H249">
            <v>-20366.622100000008</v>
          </cell>
          <cell r="I249">
            <v>-699.0859999999941</v>
          </cell>
          <cell r="J249">
            <v>-15688.697739999994</v>
          </cell>
          <cell r="K249">
            <v>-30487.387230000011</v>
          </cell>
          <cell r="L249">
            <v>-12059.862999999992</v>
          </cell>
          <cell r="M249">
            <v>-9119.5228199999856</v>
          </cell>
          <cell r="N249">
            <v>-11277.701100000002</v>
          </cell>
          <cell r="O249">
            <v>-152367.22391999999</v>
          </cell>
          <cell r="P249">
            <v>-11434.836619999998</v>
          </cell>
          <cell r="Q249">
            <v>-20439.63132</v>
          </cell>
          <cell r="R249">
            <v>-33999.119590000009</v>
          </cell>
          <cell r="S249">
            <v>-42217.371450000006</v>
          </cell>
          <cell r="T249">
            <v>-52668.343930000003</v>
          </cell>
          <cell r="U249">
            <v>-73034.966030000011</v>
          </cell>
          <cell r="V249">
            <v>-73734.052030000006</v>
          </cell>
          <cell r="W249">
            <v>-89422.749769999995</v>
          </cell>
          <cell r="X249">
            <v>-119910.137</v>
          </cell>
          <cell r="Y249">
            <v>-131970</v>
          </cell>
          <cell r="Z249">
            <v>-141089.52281999998</v>
          </cell>
          <cell r="AA249">
            <v>-152367.22391999999</v>
          </cell>
        </row>
        <row r="250">
          <cell r="A250" t="str">
            <v>Dts28</v>
          </cell>
          <cell r="B250" t="str">
            <v>Profit after tax</v>
          </cell>
          <cell r="C250">
            <v>48044.248319999751</v>
          </cell>
          <cell r="D250">
            <v>37212.506980000573</v>
          </cell>
          <cell r="E250">
            <v>90697.31270999831</v>
          </cell>
          <cell r="F250">
            <v>44685.906090001525</v>
          </cell>
          <cell r="G250">
            <v>103874.40515000082</v>
          </cell>
          <cell r="H250">
            <v>32632.370310000304</v>
          </cell>
          <cell r="I250">
            <v>59422.310559998012</v>
          </cell>
          <cell r="J250">
            <v>41648.634839999657</v>
          </cell>
          <cell r="K250">
            <v>23551.040990003534</v>
          </cell>
          <cell r="L250">
            <v>46140.050699997017</v>
          </cell>
          <cell r="M250">
            <v>34412.385579997674</v>
          </cell>
          <cell r="N250">
            <v>30474.148330004045</v>
          </cell>
          <cell r="O250">
            <v>592795.32056000119</v>
          </cell>
          <cell r="P250">
            <v>48044.248319999751</v>
          </cell>
          <cell r="Q250">
            <v>85256.755300000339</v>
          </cell>
          <cell r="R250">
            <v>175954.06800999865</v>
          </cell>
          <cell r="S250">
            <v>220639.97410000025</v>
          </cell>
          <cell r="T250">
            <v>324514.37925000116</v>
          </cell>
          <cell r="U250">
            <v>357146.74956000125</v>
          </cell>
          <cell r="V250">
            <v>416569.0601199994</v>
          </cell>
          <cell r="W250">
            <v>458217.69495999883</v>
          </cell>
          <cell r="X250">
            <v>481768.73595000256</v>
          </cell>
          <cell r="Y250">
            <v>527908.78664999967</v>
          </cell>
          <cell r="Z250">
            <v>562321.17222999746</v>
          </cell>
          <cell r="AA250">
            <v>592795.32056000119</v>
          </cell>
        </row>
        <row r="251">
          <cell r="A251">
            <v>1000</v>
          </cell>
          <cell r="B251" t="str">
            <v>Actual Profit and Loss 2005 tys.zł</v>
          </cell>
          <cell r="C251" t="str">
            <v>OK!</v>
          </cell>
          <cell r="D251" t="str">
            <v>OK!</v>
          </cell>
          <cell r="E251" t="str">
            <v>OK!</v>
          </cell>
          <cell r="F251" t="str">
            <v>OK!</v>
          </cell>
          <cell r="G251" t="str">
            <v>OK!</v>
          </cell>
          <cell r="H251" t="str">
            <v>OK!</v>
          </cell>
          <cell r="I251" t="str">
            <v>OK!</v>
          </cell>
          <cell r="J251">
            <v>-1</v>
          </cell>
          <cell r="K251">
            <v>1</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69665.516109999997</v>
          </cell>
          <cell r="D252">
            <v>64112.18773000002</v>
          </cell>
          <cell r="E252">
            <v>62022.350609999958</v>
          </cell>
          <cell r="F252">
            <v>65154.887540000032</v>
          </cell>
          <cell r="G252">
            <v>67088.257529999959</v>
          </cell>
          <cell r="H252">
            <v>61632.653330000037</v>
          </cell>
          <cell r="I252">
            <v>71751.15356999998</v>
          </cell>
          <cell r="J252">
            <v>70053.658240000004</v>
          </cell>
          <cell r="K252">
            <v>71966.595750000008</v>
          </cell>
          <cell r="L252">
            <v>74012.422440000024</v>
          </cell>
          <cell r="M252">
            <v>72284.340579999931</v>
          </cell>
          <cell r="N252">
            <v>73040.436600000015</v>
          </cell>
          <cell r="O252">
            <v>822784.46002999996</v>
          </cell>
          <cell r="P252">
            <v>69665.516109999997</v>
          </cell>
          <cell r="Q252">
            <v>133777.70384000003</v>
          </cell>
          <cell r="R252">
            <v>195800.05445</v>
          </cell>
          <cell r="S252">
            <v>260954.94199000002</v>
          </cell>
          <cell r="T252">
            <v>328043.19951999997</v>
          </cell>
          <cell r="U252">
            <v>389675.85285000002</v>
          </cell>
          <cell r="V252">
            <v>461427.00641999999</v>
          </cell>
          <cell r="W252">
            <v>531480.66466000001</v>
          </cell>
          <cell r="X252">
            <v>603447.26040999999</v>
          </cell>
          <cell r="Y252">
            <v>677459.68284999998</v>
          </cell>
          <cell r="Z252">
            <v>749744.02342999994</v>
          </cell>
          <cell r="AA252">
            <v>822784.46002999996</v>
          </cell>
        </row>
        <row r="253">
          <cell r="A253" t="str">
            <v>Dtq02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Dtq03</v>
          </cell>
          <cell r="B254" t="str">
            <v>Net interest income</v>
          </cell>
          <cell r="C254">
            <v>69665.516109999997</v>
          </cell>
          <cell r="D254">
            <v>64112.18773000002</v>
          </cell>
          <cell r="E254">
            <v>62022.350609999958</v>
          </cell>
          <cell r="F254">
            <v>65154.887540000032</v>
          </cell>
          <cell r="G254">
            <v>67088.257529999959</v>
          </cell>
          <cell r="H254">
            <v>61632.653330000037</v>
          </cell>
          <cell r="I254">
            <v>71751.15356999998</v>
          </cell>
          <cell r="J254">
            <v>70053.658240000004</v>
          </cell>
          <cell r="K254">
            <v>71966.595750000008</v>
          </cell>
          <cell r="L254">
            <v>74012.422440000024</v>
          </cell>
          <cell r="M254">
            <v>72284.340579999931</v>
          </cell>
          <cell r="N254">
            <v>73040.436600000015</v>
          </cell>
          <cell r="O254">
            <v>822784.46002999996</v>
          </cell>
          <cell r="P254">
            <v>69665.516109999997</v>
          </cell>
          <cell r="Q254">
            <v>133777.70384000003</v>
          </cell>
          <cell r="R254">
            <v>195800.05445</v>
          </cell>
          <cell r="S254">
            <v>260954.94199000002</v>
          </cell>
          <cell r="T254">
            <v>328043.19951999997</v>
          </cell>
          <cell r="U254">
            <v>389675.85285000002</v>
          </cell>
          <cell r="V254">
            <v>461427.00641999999</v>
          </cell>
          <cell r="W254">
            <v>531480.66466000001</v>
          </cell>
          <cell r="X254">
            <v>603447.26040999999</v>
          </cell>
          <cell r="Y254">
            <v>677459.68284999998</v>
          </cell>
          <cell r="Z254">
            <v>749744.02342999994</v>
          </cell>
          <cell r="AA254">
            <v>822784.46002999996</v>
          </cell>
        </row>
        <row r="255">
          <cell r="A255" t="str">
            <v>Dtq04</v>
          </cell>
          <cell r="B255" t="str">
            <v>Fee Income</v>
          </cell>
          <cell r="C255">
            <v>49665.273759999996</v>
          </cell>
          <cell r="D255">
            <v>47268.265589999995</v>
          </cell>
          <cell r="E255">
            <v>54045.16059</v>
          </cell>
          <cell r="F255">
            <v>53062.914870000008</v>
          </cell>
          <cell r="G255">
            <v>53414.732940000016</v>
          </cell>
          <cell r="H255">
            <v>55769.823909999919</v>
          </cell>
          <cell r="I255">
            <v>53486.693030000082</v>
          </cell>
          <cell r="J255">
            <v>56842.992650000029</v>
          </cell>
          <cell r="K255">
            <v>59593.440969999938</v>
          </cell>
          <cell r="L255">
            <v>57510.102510000113</v>
          </cell>
          <cell r="M255">
            <v>52402.978329999722</v>
          </cell>
          <cell r="N255">
            <v>54722.923300000257</v>
          </cell>
          <cell r="O255">
            <v>647785.30245000008</v>
          </cell>
          <cell r="P255">
            <v>49665.273759999996</v>
          </cell>
          <cell r="Q255">
            <v>96933.539349999992</v>
          </cell>
          <cell r="R255">
            <v>150978.69993999999</v>
          </cell>
          <cell r="S255">
            <v>204041.61481</v>
          </cell>
          <cell r="T255">
            <v>257456.34775000002</v>
          </cell>
          <cell r="U255">
            <v>313226.17165999993</v>
          </cell>
          <cell r="V255">
            <v>366712.86469000002</v>
          </cell>
          <cell r="W255">
            <v>423555.85734000005</v>
          </cell>
          <cell r="X255">
            <v>483149.29830999998</v>
          </cell>
          <cell r="Y255">
            <v>540659.4008200001</v>
          </cell>
          <cell r="Z255">
            <v>593062.37914999982</v>
          </cell>
          <cell r="AA255">
            <v>647785.30245000008</v>
          </cell>
        </row>
        <row r="256">
          <cell r="A256" t="str">
            <v>Dtq05</v>
          </cell>
          <cell r="B256" t="str">
            <v>Commission expense</v>
          </cell>
          <cell r="C256">
            <v>-7887.9060300000001</v>
          </cell>
          <cell r="D256">
            <v>-8702.1343800000013</v>
          </cell>
          <cell r="E256">
            <v>-10353.070149999996</v>
          </cell>
          <cell r="F256">
            <v>-9840.6655300000093</v>
          </cell>
          <cell r="G256">
            <v>-10876.221639999989</v>
          </cell>
          <cell r="H256">
            <v>-11348.241670000003</v>
          </cell>
          <cell r="I256">
            <v>-10893.032570000003</v>
          </cell>
          <cell r="J256">
            <v>-12011.076519999988</v>
          </cell>
          <cell r="K256">
            <v>-11696.714060000013</v>
          </cell>
          <cell r="L256">
            <v>-7753.199179999996</v>
          </cell>
          <cell r="M256">
            <v>-5133.1179700000066</v>
          </cell>
          <cell r="N256">
            <v>-6208.4149599999946</v>
          </cell>
          <cell r="O256">
            <v>-112703.79466</v>
          </cell>
          <cell r="P256">
            <v>-7887.9060300000001</v>
          </cell>
          <cell r="Q256">
            <v>-16590.040410000001</v>
          </cell>
          <cell r="R256">
            <v>-26943.110559999997</v>
          </cell>
          <cell r="S256">
            <v>-36783.776090000007</v>
          </cell>
          <cell r="T256">
            <v>-47659.997729999995</v>
          </cell>
          <cell r="U256">
            <v>-59008.239399999999</v>
          </cell>
          <cell r="V256">
            <v>-69901.271970000002</v>
          </cell>
          <cell r="W256">
            <v>-81912.348489999989</v>
          </cell>
          <cell r="X256">
            <v>-93609.062550000002</v>
          </cell>
          <cell r="Y256">
            <v>-101362.26173</v>
          </cell>
          <cell r="Z256">
            <v>-106495.3797</v>
          </cell>
          <cell r="AA256">
            <v>-112703.79466</v>
          </cell>
        </row>
        <row r="257">
          <cell r="A257" t="str">
            <v>Dtq06</v>
          </cell>
          <cell r="B257" t="str">
            <v>Net fee and commission income</v>
          </cell>
          <cell r="C257">
            <v>41777.367729999998</v>
          </cell>
          <cell r="D257">
            <v>38566.131209999992</v>
          </cell>
          <cell r="E257">
            <v>43692.09044</v>
          </cell>
          <cell r="F257">
            <v>43222.249339999995</v>
          </cell>
          <cell r="G257">
            <v>42538.511300000027</v>
          </cell>
          <cell r="H257">
            <v>44421.582239999916</v>
          </cell>
          <cell r="I257">
            <v>42593.660460000079</v>
          </cell>
          <cell r="J257">
            <v>44831.916130000041</v>
          </cell>
          <cell r="K257">
            <v>47896.726909999925</v>
          </cell>
          <cell r="L257">
            <v>49756.903330000117</v>
          </cell>
          <cell r="M257">
            <v>47269.860359999715</v>
          </cell>
          <cell r="N257">
            <v>48514.508340000262</v>
          </cell>
          <cell r="O257">
            <v>535081.50779000006</v>
          </cell>
          <cell r="P257">
            <v>41777.367729999998</v>
          </cell>
          <cell r="Q257">
            <v>80343.49893999999</v>
          </cell>
          <cell r="R257">
            <v>124035.58937999999</v>
          </cell>
          <cell r="S257">
            <v>167257.83872</v>
          </cell>
          <cell r="T257">
            <v>209796.35002000001</v>
          </cell>
          <cell r="U257">
            <v>254217.93225999991</v>
          </cell>
          <cell r="V257">
            <v>296811.59272000002</v>
          </cell>
          <cell r="W257">
            <v>341643.50885000004</v>
          </cell>
          <cell r="X257">
            <v>389540.23575999995</v>
          </cell>
          <cell r="Y257">
            <v>439297.13909000007</v>
          </cell>
          <cell r="Z257">
            <v>486566.99944999977</v>
          </cell>
          <cell r="AA257">
            <v>535081.50779000006</v>
          </cell>
        </row>
        <row r="258">
          <cell r="A258" t="str">
            <v>Dtq07</v>
          </cell>
          <cell r="B258" t="str">
            <v>Dividend income</v>
          </cell>
          <cell r="C258">
            <v>0</v>
          </cell>
          <cell r="D258">
            <v>0</v>
          </cell>
          <cell r="E258">
            <v>3499.875</v>
          </cell>
          <cell r="F258">
            <v>68335.615209999989</v>
          </cell>
          <cell r="G258">
            <v>0</v>
          </cell>
          <cell r="H258">
            <v>1822.5254999999997</v>
          </cell>
          <cell r="I258">
            <v>0</v>
          </cell>
          <cell r="J258">
            <v>0</v>
          </cell>
          <cell r="K258">
            <v>0</v>
          </cell>
          <cell r="L258">
            <v>0</v>
          </cell>
          <cell r="M258">
            <v>0</v>
          </cell>
          <cell r="N258">
            <v>0</v>
          </cell>
          <cell r="O258">
            <v>73658.015709999992</v>
          </cell>
          <cell r="P258">
            <v>0</v>
          </cell>
          <cell r="Q258">
            <v>0</v>
          </cell>
          <cell r="R258">
            <v>3499.875</v>
          </cell>
          <cell r="S258">
            <v>71835.490209999989</v>
          </cell>
          <cell r="T258">
            <v>71835.490209999989</v>
          </cell>
          <cell r="U258">
            <v>73658.015709999992</v>
          </cell>
          <cell r="V258">
            <v>73658.015709999992</v>
          </cell>
          <cell r="W258">
            <v>73658.015709999992</v>
          </cell>
          <cell r="X258">
            <v>73658.015709999992</v>
          </cell>
          <cell r="Y258">
            <v>73658.015709999992</v>
          </cell>
          <cell r="Z258">
            <v>73658.015709999992</v>
          </cell>
          <cell r="AA258">
            <v>73658.015709999992</v>
          </cell>
        </row>
        <row r="259">
          <cell r="A259" t="str">
            <v>Dtq08</v>
          </cell>
          <cell r="B259" t="str">
            <v>Foreign exchange profit</v>
          </cell>
          <cell r="C259">
            <v>12304.151390000037</v>
          </cell>
          <cell r="D259">
            <v>12490.261579999255</v>
          </cell>
          <cell r="E259">
            <v>15440.848540000166</v>
          </cell>
          <cell r="F259">
            <v>13481.692824498619</v>
          </cell>
          <cell r="G259">
            <v>14772.893805501953</v>
          </cell>
          <cell r="H259">
            <v>15853.712330000722</v>
          </cell>
          <cell r="I259">
            <v>16110.397630000443</v>
          </cell>
          <cell r="J259">
            <v>14699.508919999353</v>
          </cell>
          <cell r="K259">
            <v>15248.986149995602</v>
          </cell>
          <cell r="L259">
            <v>14635.991380005202</v>
          </cell>
          <cell r="M259">
            <v>14758.08762000376</v>
          </cell>
          <cell r="N259">
            <v>15680.336049997277</v>
          </cell>
          <cell r="O259">
            <v>175476.86822000239</v>
          </cell>
          <cell r="P259">
            <v>12304.151390000037</v>
          </cell>
          <cell r="Q259">
            <v>24794.412969999292</v>
          </cell>
          <cell r="R259">
            <v>40235.261509999458</v>
          </cell>
          <cell r="S259">
            <v>53716.954334498078</v>
          </cell>
          <cell r="T259">
            <v>68489.848140000031</v>
          </cell>
          <cell r="U259">
            <v>84343.560470000753</v>
          </cell>
          <cell r="V259">
            <v>100453.9581000012</v>
          </cell>
          <cell r="W259">
            <v>115153.46702000055</v>
          </cell>
          <cell r="X259">
            <v>130402.45316999615</v>
          </cell>
          <cell r="Y259">
            <v>145038.44455000135</v>
          </cell>
          <cell r="Z259">
            <v>159796.53217000511</v>
          </cell>
          <cell r="AA259">
            <v>175476.86822000239</v>
          </cell>
        </row>
        <row r="260">
          <cell r="A260" t="str">
            <v>Dtq09</v>
          </cell>
          <cell r="B260" t="str">
            <v>Gains or losses from investments</v>
          </cell>
          <cell r="C260">
            <v>-83.861999999999995</v>
          </cell>
          <cell r="D260">
            <v>-22.130250000000004</v>
          </cell>
          <cell r="E260">
            <v>80.367750000000001</v>
          </cell>
          <cell r="F260">
            <v>0</v>
          </cell>
          <cell r="G260">
            <v>-116.47499999999999</v>
          </cell>
          <cell r="H260">
            <v>-104.8275</v>
          </cell>
          <cell r="I260">
            <v>-52.41375</v>
          </cell>
          <cell r="J260">
            <v>-61.731749999999977</v>
          </cell>
          <cell r="K260">
            <v>103.18000999999998</v>
          </cell>
          <cell r="L260">
            <v>-65.22600999999969</v>
          </cell>
          <cell r="M260">
            <v>6.7198599999996986</v>
          </cell>
          <cell r="N260">
            <v>1204.5549599999999</v>
          </cell>
          <cell r="O260">
            <v>888.15632000000005</v>
          </cell>
          <cell r="P260">
            <v>-83.861999999999995</v>
          </cell>
          <cell r="Q260">
            <v>-105.99225</v>
          </cell>
          <cell r="R260">
            <v>-25.624499999999998</v>
          </cell>
          <cell r="S260">
            <v>-25.624499999999998</v>
          </cell>
          <cell r="T260">
            <v>-142.09949999999998</v>
          </cell>
          <cell r="U260">
            <v>-246.92699999999996</v>
          </cell>
          <cell r="V260">
            <v>-299.34074999999996</v>
          </cell>
          <cell r="W260">
            <v>-361.07249999999993</v>
          </cell>
          <cell r="X260">
            <v>-257.89248999999995</v>
          </cell>
          <cell r="Y260">
            <v>-323.11849999999964</v>
          </cell>
          <cell r="Z260">
            <v>-316.39863999999994</v>
          </cell>
          <cell r="AA260">
            <v>888.15632000000005</v>
          </cell>
        </row>
        <row r="261">
          <cell r="A261" t="str">
            <v>Dtq10</v>
          </cell>
          <cell r="B261" t="str">
            <v>Other operating income / expenses</v>
          </cell>
          <cell r="C261">
            <v>13383.964629999999</v>
          </cell>
          <cell r="D261">
            <v>6985.7515599999988</v>
          </cell>
          <cell r="E261">
            <v>12211.140069999998</v>
          </cell>
          <cell r="F261">
            <v>13786.770505500357</v>
          </cell>
          <cell r="G261">
            <v>5148.1994344996365</v>
          </cell>
          <cell r="H261">
            <v>6683.3494300000029</v>
          </cell>
          <cell r="I261">
            <v>6738.9411699999964</v>
          </cell>
          <cell r="J261">
            <v>5641.0740400000068</v>
          </cell>
          <cell r="K261">
            <v>5374.5524500000065</v>
          </cell>
          <cell r="L261">
            <v>2751.3852299999994</v>
          </cell>
          <cell r="M261">
            <v>4320.555439999991</v>
          </cell>
          <cell r="N261">
            <v>5596.6246899999933</v>
          </cell>
          <cell r="O261">
            <v>88622.308649999992</v>
          </cell>
          <cell r="P261">
            <v>13383.964629999999</v>
          </cell>
          <cell r="Q261">
            <v>20369.716189999999</v>
          </cell>
          <cell r="R261">
            <v>32580.856259999997</v>
          </cell>
          <cell r="S261">
            <v>46367.626765500354</v>
          </cell>
          <cell r="T261">
            <v>51515.826199999989</v>
          </cell>
          <cell r="U261">
            <v>58199.175629999991</v>
          </cell>
          <cell r="V261">
            <v>64938.116799999989</v>
          </cell>
          <cell r="W261">
            <v>70579.190839999996</v>
          </cell>
          <cell r="X261">
            <v>75953.743289999999</v>
          </cell>
          <cell r="Y261">
            <v>78705.128519999998</v>
          </cell>
          <cell r="Z261">
            <v>83025.683959999995</v>
          </cell>
          <cell r="AA261">
            <v>88622.308649999992</v>
          </cell>
        </row>
        <row r="262">
          <cell r="A262" t="str">
            <v>Dtq11</v>
          </cell>
          <cell r="B262" t="str">
            <v>Other income</v>
          </cell>
          <cell r="C262">
            <v>67381.621750000035</v>
          </cell>
          <cell r="D262">
            <v>58020.014099999244</v>
          </cell>
          <cell r="E262">
            <v>74924.321800000165</v>
          </cell>
          <cell r="F262">
            <v>138826.32787999895</v>
          </cell>
          <cell r="G262">
            <v>62343.129540001617</v>
          </cell>
          <cell r="H262">
            <v>68676.342000000644</v>
          </cell>
          <cell r="I262">
            <v>65390.585510000521</v>
          </cell>
          <cell r="J262">
            <v>65110.767339999402</v>
          </cell>
          <cell r="K262">
            <v>68623.445519995526</v>
          </cell>
          <cell r="L262">
            <v>67079.053930005321</v>
          </cell>
          <cell r="M262">
            <v>66355.223280003469</v>
          </cell>
          <cell r="N262">
            <v>70996.02403999753</v>
          </cell>
          <cell r="O262">
            <v>873726.85669000237</v>
          </cell>
          <cell r="P262">
            <v>67381.621750000035</v>
          </cell>
          <cell r="Q262">
            <v>125401.63584999929</v>
          </cell>
          <cell r="R262">
            <v>200325.95764999944</v>
          </cell>
          <cell r="S262">
            <v>339152.28552999842</v>
          </cell>
          <cell r="T262">
            <v>401495.41506999999</v>
          </cell>
          <cell r="U262">
            <v>470171.75707000069</v>
          </cell>
          <cell r="V262">
            <v>535562.34258000122</v>
          </cell>
          <cell r="W262">
            <v>600673.10992000066</v>
          </cell>
          <cell r="X262">
            <v>669296.55543999618</v>
          </cell>
          <cell r="Y262">
            <v>736375.60937000148</v>
          </cell>
          <cell r="Z262">
            <v>802730.83265000489</v>
          </cell>
          <cell r="AA262">
            <v>873726.85669000237</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137047.13786000002</v>
          </cell>
          <cell r="D264">
            <v>122132.20182999926</v>
          </cell>
          <cell r="E264">
            <v>136946.67241000012</v>
          </cell>
          <cell r="F264">
            <v>203981.21541999897</v>
          </cell>
          <cell r="G264">
            <v>129431.38707000157</v>
          </cell>
          <cell r="H264">
            <v>130308.99533000067</v>
          </cell>
          <cell r="I264">
            <v>137141.73908000049</v>
          </cell>
          <cell r="J264">
            <v>135164.4255799994</v>
          </cell>
          <cell r="K264">
            <v>140590.04126999553</v>
          </cell>
          <cell r="L264">
            <v>141091.47637000534</v>
          </cell>
          <cell r="M264">
            <v>138639.5638600034</v>
          </cell>
          <cell r="N264">
            <v>144036.46063999756</v>
          </cell>
          <cell r="O264">
            <v>1696511.3167200023</v>
          </cell>
          <cell r="P264">
            <v>137047.13786000002</v>
          </cell>
          <cell r="Q264">
            <v>259179.33968999932</v>
          </cell>
          <cell r="R264">
            <v>396126.01209999947</v>
          </cell>
          <cell r="S264">
            <v>600107.22751999844</v>
          </cell>
          <cell r="T264">
            <v>729538.6145899999</v>
          </cell>
          <cell r="U264">
            <v>859847.60992000066</v>
          </cell>
          <cell r="V264">
            <v>996989.34900000121</v>
          </cell>
          <cell r="W264">
            <v>1132153.7745800007</v>
          </cell>
          <cell r="X264">
            <v>1272743.8158499962</v>
          </cell>
          <cell r="Y264">
            <v>1413835.2922200016</v>
          </cell>
          <cell r="Z264">
            <v>1552474.8560800049</v>
          </cell>
          <cell r="AA264">
            <v>1696511.3167200023</v>
          </cell>
        </row>
        <row r="265">
          <cell r="A265" t="str">
            <v>Dtq13</v>
          </cell>
          <cell r="B265" t="str">
            <v>Personnel expenses</v>
          </cell>
          <cell r="C265">
            <v>40843.137869999999</v>
          </cell>
          <cell r="D265">
            <v>40874.878860000004</v>
          </cell>
          <cell r="E265">
            <v>41003.674050000001</v>
          </cell>
          <cell r="F265">
            <v>43109.798599999987</v>
          </cell>
          <cell r="G265">
            <v>41838.291569999994</v>
          </cell>
          <cell r="H265">
            <v>46840.586590000014</v>
          </cell>
          <cell r="I265">
            <v>43946.587620000006</v>
          </cell>
          <cell r="J265">
            <v>43618.199399999983</v>
          </cell>
          <cell r="K265">
            <v>50425.989710000009</v>
          </cell>
          <cell r="L265">
            <v>44344.505749999997</v>
          </cell>
          <cell r="M265">
            <v>42566.183629999956</v>
          </cell>
          <cell r="N265">
            <v>41887.411480000083</v>
          </cell>
          <cell r="O265">
            <v>521299.24513</v>
          </cell>
          <cell r="P265">
            <v>40843.137869999999</v>
          </cell>
          <cell r="Q265">
            <v>81718.016730000003</v>
          </cell>
          <cell r="R265">
            <v>122721.69078</v>
          </cell>
          <cell r="S265">
            <v>165831.48937999998</v>
          </cell>
          <cell r="T265">
            <v>207669.78094999999</v>
          </cell>
          <cell r="U265">
            <v>254510.36754000001</v>
          </cell>
          <cell r="V265">
            <v>298456.95516000001</v>
          </cell>
          <cell r="W265">
            <v>342075.15456</v>
          </cell>
          <cell r="X265">
            <v>392501.14426999999</v>
          </cell>
          <cell r="Y265">
            <v>436845.65002</v>
          </cell>
          <cell r="Z265">
            <v>479411.83364999993</v>
          </cell>
          <cell r="AA265">
            <v>521299.24513</v>
          </cell>
        </row>
        <row r="266">
          <cell r="A266" t="str">
            <v>Dtq14</v>
          </cell>
          <cell r="B266" t="str">
            <v>General and administrative expenses</v>
          </cell>
          <cell r="C266">
            <v>33126.066139999995</v>
          </cell>
          <cell r="D266">
            <v>32468.808470000007</v>
          </cell>
          <cell r="E266">
            <v>31016.133839999995</v>
          </cell>
          <cell r="F266">
            <v>29884.852379999997</v>
          </cell>
          <cell r="G266">
            <v>28310.327389999999</v>
          </cell>
          <cell r="H266">
            <v>30427.445360000009</v>
          </cell>
          <cell r="I266">
            <v>27333.728819999975</v>
          </cell>
          <cell r="J266">
            <v>27117.896650000035</v>
          </cell>
          <cell r="K266">
            <v>31806.88114000003</v>
          </cell>
          <cell r="L266">
            <v>32514.520720000008</v>
          </cell>
          <cell r="M266">
            <v>33507.346689999962</v>
          </cell>
          <cell r="N266">
            <v>40440.552719999971</v>
          </cell>
          <cell r="O266">
            <v>377954.56032000005</v>
          </cell>
          <cell r="P266">
            <v>33126.066139999995</v>
          </cell>
          <cell r="Q266">
            <v>65594.874609999999</v>
          </cell>
          <cell r="R266">
            <v>96611.008449999994</v>
          </cell>
          <cell r="S266">
            <v>126495.86082999999</v>
          </cell>
          <cell r="T266">
            <v>154806.18821999998</v>
          </cell>
          <cell r="U266">
            <v>185233.63357999999</v>
          </cell>
          <cell r="V266">
            <v>212567.36239999998</v>
          </cell>
          <cell r="W266">
            <v>239685.25905000002</v>
          </cell>
          <cell r="X266">
            <v>271492.14019000006</v>
          </cell>
          <cell r="Y266">
            <v>304006.66091000009</v>
          </cell>
          <cell r="Z266">
            <v>337514.00760000007</v>
          </cell>
          <cell r="AA266">
            <v>377954.56032000005</v>
          </cell>
        </row>
        <row r="267">
          <cell r="A267" t="str">
            <v>Dtq15</v>
          </cell>
          <cell r="B267" t="str">
            <v>Depreciation / Amortisation</v>
          </cell>
          <cell r="C267">
            <v>15054.93916</v>
          </cell>
          <cell r="D267">
            <v>15289.654329999998</v>
          </cell>
          <cell r="E267">
            <v>15655.695059999996</v>
          </cell>
          <cell r="F267">
            <v>15217.017080000005</v>
          </cell>
          <cell r="G267">
            <v>15126.551030000002</v>
          </cell>
          <cell r="H267">
            <v>15105.104820000008</v>
          </cell>
          <cell r="I267">
            <v>15004.686569999991</v>
          </cell>
          <cell r="J267">
            <v>14995.121319999995</v>
          </cell>
          <cell r="K267">
            <v>14858.335840000009</v>
          </cell>
          <cell r="L267">
            <v>15380.694699999993</v>
          </cell>
          <cell r="M267">
            <v>15272.126999999984</v>
          </cell>
          <cell r="N267">
            <v>13977.268760000015</v>
          </cell>
          <cell r="O267">
            <v>180937.19566999999</v>
          </cell>
          <cell r="P267">
            <v>15054.93916</v>
          </cell>
          <cell r="Q267">
            <v>30344.593489999999</v>
          </cell>
          <cell r="R267">
            <v>46000.288549999997</v>
          </cell>
          <cell r="S267">
            <v>61217.305630000003</v>
          </cell>
          <cell r="T267">
            <v>76343.856660000005</v>
          </cell>
          <cell r="U267">
            <v>91448.961480000013</v>
          </cell>
          <cell r="V267">
            <v>106453.64805</v>
          </cell>
          <cell r="W267">
            <v>121448.76936999999</v>
          </cell>
          <cell r="X267">
            <v>136307.10521000001</v>
          </cell>
          <cell r="Y267">
            <v>151687.79991</v>
          </cell>
          <cell r="Z267">
            <v>166959.92690999998</v>
          </cell>
          <cell r="AA267">
            <v>180937.19566999999</v>
          </cell>
        </row>
        <row r="268">
          <cell r="A268" t="str">
            <v>Dtq16</v>
          </cell>
          <cell r="B268" t="str">
            <v>Total operating expenses</v>
          </cell>
          <cell r="C268">
            <v>89024.143169999981</v>
          </cell>
          <cell r="D268">
            <v>88633.341660000006</v>
          </cell>
          <cell r="E268">
            <v>87675.502949999995</v>
          </cell>
          <cell r="F268">
            <v>88211.668059999982</v>
          </cell>
          <cell r="G268">
            <v>85275.169989999995</v>
          </cell>
          <cell r="H268">
            <v>92373.136770000026</v>
          </cell>
          <cell r="I268">
            <v>86285.003009999971</v>
          </cell>
          <cell r="J268">
            <v>85731.217370000013</v>
          </cell>
          <cell r="K268">
            <v>97091.20669000005</v>
          </cell>
          <cell r="L268">
            <v>92239.721170000004</v>
          </cell>
          <cell r="M268">
            <v>91345.657319999897</v>
          </cell>
          <cell r="N268">
            <v>96305.232960000067</v>
          </cell>
          <cell r="O268">
            <v>1080191.0011200001</v>
          </cell>
          <cell r="P268">
            <v>89024.143169999981</v>
          </cell>
          <cell r="Q268">
            <v>177657.48483</v>
          </cell>
          <cell r="R268">
            <v>265332.98777999997</v>
          </cell>
          <cell r="S268">
            <v>353544.65583999996</v>
          </cell>
          <cell r="T268">
            <v>438819.82582999993</v>
          </cell>
          <cell r="U268">
            <v>531192.96260000009</v>
          </cell>
          <cell r="V268">
            <v>617477.96560999996</v>
          </cell>
          <cell r="W268">
            <v>703209.18298000004</v>
          </cell>
          <cell r="X268">
            <v>800300.38966999995</v>
          </cell>
          <cell r="Y268">
            <v>892540.11084000021</v>
          </cell>
          <cell r="Z268">
            <v>983885.76815999998</v>
          </cell>
          <cell r="AA268">
            <v>1080191.0011200001</v>
          </cell>
        </row>
        <row r="269">
          <cell r="A269" t="str">
            <v>Dtq17</v>
          </cell>
          <cell r="B269" t="str">
            <v>Operating profit before provisions</v>
          </cell>
          <cell r="C269">
            <v>48022.994690000036</v>
          </cell>
          <cell r="D269">
            <v>33498.860169999258</v>
          </cell>
          <cell r="E269">
            <v>49271.169460000121</v>
          </cell>
          <cell r="F269">
            <v>115769.54735999899</v>
          </cell>
          <cell r="G269">
            <v>44156.217080001574</v>
          </cell>
          <cell r="H269">
            <v>37935.858560000648</v>
          </cell>
          <cell r="I269">
            <v>50856.736070000523</v>
          </cell>
          <cell r="J269">
            <v>49433.208209999386</v>
          </cell>
          <cell r="K269">
            <v>43498.834579995484</v>
          </cell>
          <cell r="L269">
            <v>48851.75520000534</v>
          </cell>
          <cell r="M269">
            <v>47293.906540003503</v>
          </cell>
          <cell r="N269">
            <v>47731.227679997493</v>
          </cell>
          <cell r="O269">
            <v>616320.31560000218</v>
          </cell>
          <cell r="P269">
            <v>48022.994690000036</v>
          </cell>
          <cell r="Q269">
            <v>81521.854859999323</v>
          </cell>
          <cell r="R269">
            <v>130793.0243199995</v>
          </cell>
          <cell r="S269">
            <v>246562.57167999848</v>
          </cell>
          <cell r="T269">
            <v>290718.78875999997</v>
          </cell>
          <cell r="U269">
            <v>328654.64732000057</v>
          </cell>
          <cell r="V269">
            <v>379511.38339000125</v>
          </cell>
          <cell r="W269">
            <v>428944.59160000063</v>
          </cell>
          <cell r="X269">
            <v>472443.42617999623</v>
          </cell>
          <cell r="Y269">
            <v>521295.18138000136</v>
          </cell>
          <cell r="Z269">
            <v>568589.08792000497</v>
          </cell>
          <cell r="AA269">
            <v>616320.31560000218</v>
          </cell>
        </row>
        <row r="270">
          <cell r="A270" t="str">
            <v>Dtq18</v>
          </cell>
          <cell r="B270" t="str">
            <v>Impairment losses on loans and advances</v>
          </cell>
          <cell r="C270">
            <v>-3821.1865099999995</v>
          </cell>
          <cell r="D270">
            <v>-3425.4400400000018</v>
          </cell>
          <cell r="E270">
            <v>2444.3303200000005</v>
          </cell>
          <cell r="F270">
            <v>-7677.0805500000006</v>
          </cell>
          <cell r="G270">
            <v>-8073.3611399999991</v>
          </cell>
          <cell r="H270">
            <v>1445.1498000000011</v>
          </cell>
          <cell r="I270">
            <v>-2717.3035599999976</v>
          </cell>
          <cell r="J270">
            <v>-1751.1239300000061</v>
          </cell>
          <cell r="K270">
            <v>2939.0202900000031</v>
          </cell>
          <cell r="L270">
            <v>-19481.736479999996</v>
          </cell>
          <cell r="M270">
            <v>-14761.11714</v>
          </cell>
          <cell r="N270">
            <v>1390.509049999996</v>
          </cell>
          <cell r="O270">
            <v>-53489.339890000003</v>
          </cell>
          <cell r="P270">
            <v>-3821.1865099999995</v>
          </cell>
          <cell r="Q270">
            <v>-7246.6265500000009</v>
          </cell>
          <cell r="R270">
            <v>-4802.2962299999999</v>
          </cell>
          <cell r="S270">
            <v>-12479.376780000001</v>
          </cell>
          <cell r="T270">
            <v>-20552.73792</v>
          </cell>
          <cell r="U270">
            <v>-19107.58812</v>
          </cell>
          <cell r="V270">
            <v>-21824.891679999997</v>
          </cell>
          <cell r="W270">
            <v>-23576.015610000002</v>
          </cell>
          <cell r="X270">
            <v>-20636.995319999998</v>
          </cell>
          <cell r="Y270">
            <v>-40118.731799999994</v>
          </cell>
          <cell r="Z270">
            <v>-54879.848939999996</v>
          </cell>
          <cell r="AA270">
            <v>-53489.339890000003</v>
          </cell>
        </row>
        <row r="271">
          <cell r="A271" t="str">
            <v>Dtq19</v>
          </cell>
          <cell r="B271" t="str">
            <v>Provision for contingent liabilities</v>
          </cell>
          <cell r="C271">
            <v>1484.9610600000001</v>
          </cell>
          <cell r="D271">
            <v>-319.61890000000005</v>
          </cell>
          <cell r="E271">
            <v>-96.427080000000004</v>
          </cell>
          <cell r="F271">
            <v>0.67401000000000266</v>
          </cell>
          <cell r="G271">
            <v>-1375.29206</v>
          </cell>
          <cell r="H271">
            <v>2195.67013</v>
          </cell>
          <cell r="I271">
            <v>4.1508700000001397</v>
          </cell>
          <cell r="J271">
            <v>1275.0769400000004</v>
          </cell>
          <cell r="K271">
            <v>-7171.6897400000007</v>
          </cell>
          <cell r="L271">
            <v>-6334.9301699999996</v>
          </cell>
          <cell r="M271">
            <v>2763.9621500000003</v>
          </cell>
          <cell r="N271">
            <v>3591.7698999999998</v>
          </cell>
          <cell r="O271">
            <v>-3981.6928900000007</v>
          </cell>
          <cell r="P271">
            <v>1484.9610600000001</v>
          </cell>
          <cell r="Q271">
            <v>1165.3421600000001</v>
          </cell>
          <cell r="R271">
            <v>1068.9150800000002</v>
          </cell>
          <cell r="S271">
            <v>1069.5890900000002</v>
          </cell>
          <cell r="T271">
            <v>-305.70296999999982</v>
          </cell>
          <cell r="U271">
            <v>1889.9671600000001</v>
          </cell>
          <cell r="V271">
            <v>1894.1180300000003</v>
          </cell>
          <cell r="W271">
            <v>3169.1949700000005</v>
          </cell>
          <cell r="X271">
            <v>-4002.4947700000002</v>
          </cell>
          <cell r="Y271">
            <v>-10337.424940000001</v>
          </cell>
          <cell r="Z271">
            <v>-7573.4627900000005</v>
          </cell>
          <cell r="AA271">
            <v>-3981.6928900000007</v>
          </cell>
        </row>
        <row r="272">
          <cell r="A272" t="str">
            <v>Dtq20</v>
          </cell>
          <cell r="B272" t="str">
            <v>Other provisions</v>
          </cell>
          <cell r="C272">
            <v>0</v>
          </cell>
          <cell r="D272">
            <v>0</v>
          </cell>
          <cell r="E272">
            <v>0</v>
          </cell>
          <cell r="F272">
            <v>0</v>
          </cell>
          <cell r="G272">
            <v>0</v>
          </cell>
          <cell r="H272">
            <v>111</v>
          </cell>
          <cell r="I272">
            <v>-210</v>
          </cell>
          <cell r="J272">
            <v>0</v>
          </cell>
          <cell r="K272">
            <v>438</v>
          </cell>
          <cell r="L272">
            <v>0</v>
          </cell>
          <cell r="M272">
            <v>0</v>
          </cell>
          <cell r="N272">
            <v>613.99999999999943</v>
          </cell>
          <cell r="O272">
            <v>952.99999999999943</v>
          </cell>
          <cell r="P272">
            <v>0</v>
          </cell>
          <cell r="Q272">
            <v>0</v>
          </cell>
          <cell r="R272">
            <v>0</v>
          </cell>
          <cell r="S272">
            <v>0</v>
          </cell>
          <cell r="T272">
            <v>0</v>
          </cell>
          <cell r="U272">
            <v>111</v>
          </cell>
          <cell r="V272">
            <v>-99</v>
          </cell>
          <cell r="W272">
            <v>-99</v>
          </cell>
          <cell r="X272">
            <v>339</v>
          </cell>
          <cell r="Y272">
            <v>339</v>
          </cell>
          <cell r="Z272">
            <v>339</v>
          </cell>
          <cell r="AA272">
            <v>952.99999999999943</v>
          </cell>
        </row>
        <row r="273">
          <cell r="A273" t="str">
            <v>Dtq21</v>
          </cell>
          <cell r="B273" t="str">
            <v>Total provisions</v>
          </cell>
          <cell r="C273">
            <v>-2336.2254499999995</v>
          </cell>
          <cell r="D273">
            <v>-3745.0589400000017</v>
          </cell>
          <cell r="E273">
            <v>2347.9032400000006</v>
          </cell>
          <cell r="F273">
            <v>-7676.4065400000009</v>
          </cell>
          <cell r="G273">
            <v>-9448.6531999999988</v>
          </cell>
          <cell r="H273">
            <v>3751.819930000001</v>
          </cell>
          <cell r="I273">
            <v>-2923.1526899999976</v>
          </cell>
          <cell r="J273">
            <v>-476.04699000000574</v>
          </cell>
          <cell r="K273">
            <v>-3794.6694499999976</v>
          </cell>
          <cell r="L273">
            <v>-25816.666649999996</v>
          </cell>
          <cell r="M273">
            <v>-11997.154989999999</v>
          </cell>
          <cell r="N273">
            <v>5596.2789499999953</v>
          </cell>
          <cell r="O273">
            <v>-56518.032780000001</v>
          </cell>
          <cell r="P273">
            <v>-2336.2254499999995</v>
          </cell>
          <cell r="Q273">
            <v>-6081.2843900000007</v>
          </cell>
          <cell r="R273">
            <v>-3733.3811499999997</v>
          </cell>
          <cell r="S273">
            <v>-11409.787690000001</v>
          </cell>
          <cell r="T273">
            <v>-20858.440889999998</v>
          </cell>
          <cell r="U273">
            <v>-17106.62096</v>
          </cell>
          <cell r="V273">
            <v>-20029.773649999996</v>
          </cell>
          <cell r="W273">
            <v>-20505.820640000002</v>
          </cell>
          <cell r="X273">
            <v>-24300.490089999999</v>
          </cell>
          <cell r="Y273">
            <v>-50117.156739999991</v>
          </cell>
          <cell r="Z273">
            <v>-62114.311729999994</v>
          </cell>
          <cell r="AA273">
            <v>-56518.032780000001</v>
          </cell>
        </row>
        <row r="274">
          <cell r="A274" t="str">
            <v>Dtq22</v>
          </cell>
          <cell r="B274" t="str">
            <v>Operating profit</v>
          </cell>
          <cell r="C274">
            <v>45686.769240000038</v>
          </cell>
          <cell r="D274">
            <v>29753.801229999255</v>
          </cell>
          <cell r="E274">
            <v>51619.072700000121</v>
          </cell>
          <cell r="F274">
            <v>108093.140819999</v>
          </cell>
          <cell r="G274">
            <v>34707.563880001573</v>
          </cell>
          <cell r="H274">
            <v>41687.678490000646</v>
          </cell>
          <cell r="I274">
            <v>47933.583380000528</v>
          </cell>
          <cell r="J274">
            <v>48957.161219999383</v>
          </cell>
          <cell r="K274">
            <v>39704.165129995483</v>
          </cell>
          <cell r="L274">
            <v>23035.088550005345</v>
          </cell>
          <cell r="M274">
            <v>35296.751550003508</v>
          </cell>
          <cell r="N274">
            <v>53327.506629997486</v>
          </cell>
          <cell r="O274">
            <v>559802.28282000218</v>
          </cell>
          <cell r="P274">
            <v>45686.769240000038</v>
          </cell>
          <cell r="Q274">
            <v>75440.570469999322</v>
          </cell>
          <cell r="R274">
            <v>127059.6431699995</v>
          </cell>
          <cell r="S274">
            <v>235152.78398999848</v>
          </cell>
          <cell r="T274">
            <v>269860.34786999994</v>
          </cell>
          <cell r="U274">
            <v>311548.0263600006</v>
          </cell>
          <cell r="V274">
            <v>359481.60974000127</v>
          </cell>
          <cell r="W274">
            <v>408438.77096000063</v>
          </cell>
          <cell r="X274">
            <v>448142.93608999625</v>
          </cell>
          <cell r="Y274">
            <v>471178.02464000136</v>
          </cell>
          <cell r="Z274">
            <v>506474.77619000495</v>
          </cell>
          <cell r="AA274">
            <v>559802.28282000218</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45686.769240000038</v>
          </cell>
          <cell r="D278">
            <v>29753.801229999255</v>
          </cell>
          <cell r="E278">
            <v>51619.072700000121</v>
          </cell>
          <cell r="F278">
            <v>108093.140819999</v>
          </cell>
          <cell r="G278">
            <v>34707.563880001573</v>
          </cell>
          <cell r="H278">
            <v>41687.678490000646</v>
          </cell>
          <cell r="I278">
            <v>47933.583380000528</v>
          </cell>
          <cell r="J278">
            <v>48957.161219999383</v>
          </cell>
          <cell r="K278">
            <v>39704.165129995483</v>
          </cell>
          <cell r="L278">
            <v>23035.088550005345</v>
          </cell>
          <cell r="M278">
            <v>35296.751550003508</v>
          </cell>
          <cell r="N278">
            <v>53327.506629997486</v>
          </cell>
          <cell r="O278">
            <v>559802.28282000218</v>
          </cell>
          <cell r="P278">
            <v>45686.769240000038</v>
          </cell>
          <cell r="Q278">
            <v>75440.570469999322</v>
          </cell>
          <cell r="R278">
            <v>127059.6431699995</v>
          </cell>
          <cell r="S278">
            <v>235152.78398999848</v>
          </cell>
          <cell r="T278">
            <v>269860.34786999994</v>
          </cell>
          <cell r="U278">
            <v>311548.0263600006</v>
          </cell>
          <cell r="V278">
            <v>359481.60974000127</v>
          </cell>
          <cell r="W278">
            <v>408438.77096000063</v>
          </cell>
          <cell r="X278">
            <v>448142.93608999625</v>
          </cell>
          <cell r="Y278">
            <v>471178.02464000136</v>
          </cell>
          <cell r="Z278">
            <v>506474.77619000495</v>
          </cell>
          <cell r="AA278">
            <v>559802.28282000218</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-7978.3929699999999</v>
          </cell>
          <cell r="D280">
            <v>-5852.1360199999999</v>
          </cell>
          <cell r="E280">
            <v>-10251.182409999999</v>
          </cell>
          <cell r="F280">
            <v>-7954.7832500000022</v>
          </cell>
          <cell r="G280">
            <v>-9420.9479800000008</v>
          </cell>
          <cell r="H280">
            <v>-5874.2196500000009</v>
          </cell>
          <cell r="I280">
            <v>-10045.40825</v>
          </cell>
          <cell r="J280">
            <v>-10655.749049999989</v>
          </cell>
          <cell r="K280">
            <v>-9902.972970000008</v>
          </cell>
          <cell r="L280">
            <v>-6367.1431699999912</v>
          </cell>
          <cell r="M280">
            <v>-5873.6443800000015</v>
          </cell>
          <cell r="N280">
            <v>-23403.134370000003</v>
          </cell>
          <cell r="O280">
            <v>-113579.71446999999</v>
          </cell>
          <cell r="P280">
            <v>-7978.3929699999999</v>
          </cell>
          <cell r="Q280">
            <v>-13830.528989999999</v>
          </cell>
          <cell r="R280">
            <v>-24081.7114</v>
          </cell>
          <cell r="S280">
            <v>-32036.494650000001</v>
          </cell>
          <cell r="T280">
            <v>-41457.442630000005</v>
          </cell>
          <cell r="U280">
            <v>-47331.662280000004</v>
          </cell>
          <cell r="V280">
            <v>-57377.070530000005</v>
          </cell>
          <cell r="W280">
            <v>-68032.819579999996</v>
          </cell>
          <cell r="X280">
            <v>-77935.792549999998</v>
          </cell>
          <cell r="Y280">
            <v>-84302.935719999994</v>
          </cell>
          <cell r="Z280">
            <v>-90176.580099999992</v>
          </cell>
          <cell r="AA280">
            <v>-113579.71446999999</v>
          </cell>
        </row>
        <row r="281">
          <cell r="A281" t="str">
            <v>Dtq28</v>
          </cell>
          <cell r="B281" t="str">
            <v>Profit after tax</v>
          </cell>
          <cell r="C281">
            <v>37708.376270000037</v>
          </cell>
          <cell r="D281">
            <v>23901.665209999257</v>
          </cell>
          <cell r="E281">
            <v>41367.890290000119</v>
          </cell>
          <cell r="F281">
            <v>100138.35756999899</v>
          </cell>
          <cell r="G281">
            <v>25286.615900001572</v>
          </cell>
          <cell r="H281">
            <v>35813.458840000647</v>
          </cell>
          <cell r="I281">
            <v>37888.175130000527</v>
          </cell>
          <cell r="J281">
            <v>38301.412169999392</v>
          </cell>
          <cell r="K281">
            <v>29801.192159995473</v>
          </cell>
          <cell r="L281">
            <v>16667.945380005352</v>
          </cell>
          <cell r="M281">
            <v>29423.107170003506</v>
          </cell>
          <cell r="N281">
            <v>29924.372259997483</v>
          </cell>
          <cell r="O281">
            <v>446222.56835000217</v>
          </cell>
          <cell r="P281">
            <v>37708.376270000037</v>
          </cell>
          <cell r="Q281">
            <v>61610.041479999323</v>
          </cell>
          <cell r="R281">
            <v>102977.9317699995</v>
          </cell>
          <cell r="S281">
            <v>203116.28933999848</v>
          </cell>
          <cell r="T281">
            <v>228402.90523999993</v>
          </cell>
          <cell r="U281">
            <v>264216.36408000061</v>
          </cell>
          <cell r="V281">
            <v>302104.53921000124</v>
          </cell>
          <cell r="W281">
            <v>340405.95138000062</v>
          </cell>
          <cell r="X281">
            <v>370207.14353999624</v>
          </cell>
          <cell r="Y281">
            <v>386875.08892000135</v>
          </cell>
          <cell r="Z281">
            <v>416298.19609000499</v>
          </cell>
          <cell r="AA281">
            <v>446222.56835000217</v>
          </cell>
        </row>
        <row r="282">
          <cell r="A282">
            <v>0</v>
          </cell>
          <cell r="B282" t="str">
            <v>Actual Profit and Loss 2004</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67573.600699999995</v>
          </cell>
          <cell r="D283">
            <v>68133.465160000022</v>
          </cell>
          <cell r="E283">
            <v>65860.834570000006</v>
          </cell>
          <cell r="F283">
            <v>62545.004339999963</v>
          </cell>
          <cell r="G283">
            <v>63044.075949999977</v>
          </cell>
          <cell r="H283">
            <v>63076.032409999985</v>
          </cell>
          <cell r="I283">
            <v>64397.189420000017</v>
          </cell>
          <cell r="J283">
            <v>66778.799139999988</v>
          </cell>
          <cell r="K283">
            <v>68878.009050000066</v>
          </cell>
          <cell r="L283">
            <v>67023.060549999966</v>
          </cell>
          <cell r="M283">
            <v>66645.951610000004</v>
          </cell>
          <cell r="N283">
            <v>63670.659169999912</v>
          </cell>
          <cell r="O283">
            <v>787626.68206999986</v>
          </cell>
          <cell r="P283">
            <v>67573.600699999995</v>
          </cell>
          <cell r="Q283">
            <v>135707.06586000003</v>
          </cell>
          <cell r="R283">
            <v>201567.90043000004</v>
          </cell>
          <cell r="S283">
            <v>264112.90477000002</v>
          </cell>
          <cell r="T283">
            <v>327156.98071999999</v>
          </cell>
          <cell r="U283">
            <v>390233.01312999998</v>
          </cell>
          <cell r="V283">
            <v>454630.20254999999</v>
          </cell>
          <cell r="W283">
            <v>521409.00168999995</v>
          </cell>
          <cell r="X283">
            <v>590287.01074000006</v>
          </cell>
          <cell r="Y283">
            <v>657310.07128999999</v>
          </cell>
          <cell r="Z283">
            <v>723956.02289999998</v>
          </cell>
          <cell r="AA283">
            <v>787626.68206999986</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67573.600699999995</v>
          </cell>
          <cell r="D285">
            <v>68133.465160000022</v>
          </cell>
          <cell r="E285">
            <v>65860.834570000006</v>
          </cell>
          <cell r="F285">
            <v>62545.004339999963</v>
          </cell>
          <cell r="G285">
            <v>63044.075949999977</v>
          </cell>
          <cell r="H285">
            <v>63076.032409999985</v>
          </cell>
          <cell r="I285">
            <v>64397.189420000017</v>
          </cell>
          <cell r="J285">
            <v>66778.799139999988</v>
          </cell>
          <cell r="K285">
            <v>68878.009050000066</v>
          </cell>
          <cell r="L285">
            <v>67023.060549999966</v>
          </cell>
          <cell r="M285">
            <v>66645.951610000004</v>
          </cell>
          <cell r="N285">
            <v>63670.659169999912</v>
          </cell>
          <cell r="O285">
            <v>787626.68206999986</v>
          </cell>
          <cell r="P285">
            <v>67573.600699999995</v>
          </cell>
          <cell r="Q285">
            <v>135707.06586000003</v>
          </cell>
          <cell r="R285">
            <v>201567.90043000004</v>
          </cell>
          <cell r="S285">
            <v>264112.90477000002</v>
          </cell>
          <cell r="T285">
            <v>327156.98071999999</v>
          </cell>
          <cell r="U285">
            <v>390233.01312999998</v>
          </cell>
          <cell r="V285">
            <v>454630.20254999999</v>
          </cell>
          <cell r="W285">
            <v>521409.00168999995</v>
          </cell>
          <cell r="X285">
            <v>590287.01074000006</v>
          </cell>
          <cell r="Y285">
            <v>657310.07128999999</v>
          </cell>
          <cell r="Z285">
            <v>723956.02289999998</v>
          </cell>
          <cell r="AA285">
            <v>787626.68206999986</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55000</v>
          </cell>
          <cell r="G291">
            <v>0</v>
          </cell>
          <cell r="H291">
            <v>0</v>
          </cell>
          <cell r="I291">
            <v>0</v>
          </cell>
          <cell r="J291">
            <v>0</v>
          </cell>
          <cell r="K291">
            <v>0</v>
          </cell>
          <cell r="L291">
            <v>0</v>
          </cell>
          <cell r="M291">
            <v>0</v>
          </cell>
          <cell r="N291">
            <v>0</v>
          </cell>
          <cell r="O291">
            <v>55000</v>
          </cell>
          <cell r="P291">
            <v>0</v>
          </cell>
          <cell r="Q291">
            <v>0</v>
          </cell>
          <cell r="R291">
            <v>0</v>
          </cell>
          <cell r="S291">
            <v>55000</v>
          </cell>
          <cell r="T291">
            <v>55000</v>
          </cell>
          <cell r="U291">
            <v>55000</v>
          </cell>
          <cell r="V291">
            <v>55000</v>
          </cell>
          <cell r="W291">
            <v>55000</v>
          </cell>
          <cell r="X291">
            <v>55000</v>
          </cell>
          <cell r="Y291">
            <v>55000</v>
          </cell>
          <cell r="Z291">
            <v>55000</v>
          </cell>
          <cell r="AA291">
            <v>55000</v>
          </cell>
        </row>
        <row r="292">
          <cell r="A292" t="str">
            <v>Dtc10</v>
          </cell>
          <cell r="B292" t="str">
            <v>Other operating income / expenses</v>
          </cell>
          <cell r="C292">
            <v>57858.86503999999</v>
          </cell>
          <cell r="D292">
            <v>58098.90863000002</v>
          </cell>
          <cell r="E292">
            <v>124547.65203999999</v>
          </cell>
          <cell r="F292">
            <v>71040.926759999988</v>
          </cell>
          <cell r="G292">
            <v>62736.983010000018</v>
          </cell>
          <cell r="H292">
            <v>76780.567860000083</v>
          </cell>
          <cell r="I292">
            <v>68747.575079999995</v>
          </cell>
          <cell r="J292">
            <v>61612.758110000075</v>
          </cell>
          <cell r="K292">
            <v>58299.371859999948</v>
          </cell>
          <cell r="L292">
            <v>72710.609319999887</v>
          </cell>
          <cell r="M292">
            <v>51501.405720000206</v>
          </cell>
          <cell r="N292">
            <v>57541.676529999793</v>
          </cell>
          <cell r="O292">
            <v>821477.29995999997</v>
          </cell>
          <cell r="P292">
            <v>57858.86503999999</v>
          </cell>
          <cell r="Q292">
            <v>115957.77367000001</v>
          </cell>
          <cell r="R292">
            <v>240505.42570999998</v>
          </cell>
          <cell r="S292">
            <v>311546.35246999998</v>
          </cell>
          <cell r="T292">
            <v>374283.33548000001</v>
          </cell>
          <cell r="U292">
            <v>451063.90334000008</v>
          </cell>
          <cell r="V292">
            <v>519811.47842000006</v>
          </cell>
          <cell r="W292">
            <v>581424.23653000011</v>
          </cell>
          <cell r="X292">
            <v>639723.60839000007</v>
          </cell>
          <cell r="Y292">
            <v>712434.21771</v>
          </cell>
          <cell r="Z292">
            <v>763935.62343000015</v>
          </cell>
          <cell r="AA292">
            <v>821477.29995999997</v>
          </cell>
        </row>
        <row r="293">
          <cell r="A293" t="str">
            <v>Dtc11</v>
          </cell>
          <cell r="B293" t="str">
            <v>Other income</v>
          </cell>
          <cell r="C293">
            <v>57858.86503999999</v>
          </cell>
          <cell r="D293">
            <v>58098.90863000002</v>
          </cell>
          <cell r="E293">
            <v>124547.65203999999</v>
          </cell>
          <cell r="F293">
            <v>126040.92675999999</v>
          </cell>
          <cell r="G293">
            <v>62736.983010000018</v>
          </cell>
          <cell r="H293">
            <v>76780.567860000083</v>
          </cell>
          <cell r="I293">
            <v>68747.575079999995</v>
          </cell>
          <cell r="J293">
            <v>61612.758110000075</v>
          </cell>
          <cell r="K293">
            <v>58299.371859999948</v>
          </cell>
          <cell r="L293">
            <v>72710.609319999887</v>
          </cell>
          <cell r="M293">
            <v>51501.405720000206</v>
          </cell>
          <cell r="N293">
            <v>57541.676529999793</v>
          </cell>
          <cell r="O293">
            <v>876477.29995999997</v>
          </cell>
          <cell r="P293">
            <v>57858.86503999999</v>
          </cell>
          <cell r="Q293">
            <v>115957.77367000001</v>
          </cell>
          <cell r="R293">
            <v>240505.42570999998</v>
          </cell>
          <cell r="S293">
            <v>366546.35246999998</v>
          </cell>
          <cell r="T293">
            <v>429283.33548000001</v>
          </cell>
          <cell r="U293">
            <v>506063.90334000008</v>
          </cell>
          <cell r="V293">
            <v>574811.47842000006</v>
          </cell>
          <cell r="W293">
            <v>636424.23653000011</v>
          </cell>
          <cell r="X293">
            <v>694723.60839000007</v>
          </cell>
          <cell r="Y293">
            <v>767434.21771</v>
          </cell>
          <cell r="Z293">
            <v>818935.62343000015</v>
          </cell>
          <cell r="AA293">
            <v>876477.29995999997</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125432.46573999999</v>
          </cell>
          <cell r="D295">
            <v>126232.37379000004</v>
          </cell>
          <cell r="E295">
            <v>190408.48660999999</v>
          </cell>
          <cell r="F295">
            <v>188585.93109999996</v>
          </cell>
          <cell r="G295">
            <v>125781.05895999999</v>
          </cell>
          <cell r="H295">
            <v>139856.60027000005</v>
          </cell>
          <cell r="I295">
            <v>133144.76450000002</v>
          </cell>
          <cell r="J295">
            <v>128391.55725000007</v>
          </cell>
          <cell r="K295">
            <v>127177.38091000001</v>
          </cell>
          <cell r="L295">
            <v>139733.66986999987</v>
          </cell>
          <cell r="M295">
            <v>118147.3573300002</v>
          </cell>
          <cell r="N295">
            <v>121212.3356999997</v>
          </cell>
          <cell r="O295">
            <v>1664103.9820299998</v>
          </cell>
          <cell r="P295">
            <v>125432.46573999999</v>
          </cell>
          <cell r="Q295">
            <v>251664.83953000006</v>
          </cell>
          <cell r="R295">
            <v>442073.32614000002</v>
          </cell>
          <cell r="S295">
            <v>630659.25723999995</v>
          </cell>
          <cell r="T295">
            <v>756440.3162</v>
          </cell>
          <cell r="U295">
            <v>896296.91647000005</v>
          </cell>
          <cell r="V295">
            <v>1029441.6809700001</v>
          </cell>
          <cell r="W295">
            <v>1157833.2382200002</v>
          </cell>
          <cell r="X295">
            <v>1285010.61913</v>
          </cell>
          <cell r="Y295">
            <v>1424744.2889999999</v>
          </cell>
          <cell r="Z295">
            <v>1542891.6463300001</v>
          </cell>
          <cell r="AA295">
            <v>1664103.9820299998</v>
          </cell>
        </row>
        <row r="296">
          <cell r="A296" t="str">
            <v>Dtc13</v>
          </cell>
          <cell r="B296" t="str">
            <v>Personnel expenses</v>
          </cell>
          <cell r="C296">
            <v>38475.092349999999</v>
          </cell>
          <cell r="D296">
            <v>37859.834559999996</v>
          </cell>
          <cell r="E296">
            <v>39293.64645</v>
          </cell>
          <cell r="F296">
            <v>38736.258800000003</v>
          </cell>
          <cell r="G296">
            <v>38918.361670000028</v>
          </cell>
          <cell r="H296">
            <v>37151.585569999981</v>
          </cell>
          <cell r="I296">
            <v>40038.995760000005</v>
          </cell>
          <cell r="J296">
            <v>38470.693839999964</v>
          </cell>
          <cell r="K296">
            <v>41093.498010000076</v>
          </cell>
          <cell r="L296">
            <v>40737.626789999922</v>
          </cell>
          <cell r="M296">
            <v>41252.965090000034</v>
          </cell>
          <cell r="N296">
            <v>58361.705939999978</v>
          </cell>
          <cell r="O296">
            <v>490390.26483</v>
          </cell>
          <cell r="P296">
            <v>38475.092349999999</v>
          </cell>
          <cell r="Q296">
            <v>76334.926909999995</v>
          </cell>
          <cell r="R296">
            <v>115628.57335999999</v>
          </cell>
          <cell r="S296">
            <v>154364.83215999999</v>
          </cell>
          <cell r="T296">
            <v>193283.19383</v>
          </cell>
          <cell r="U296">
            <v>230434.7794</v>
          </cell>
          <cell r="V296">
            <v>270473.77516000002</v>
          </cell>
          <cell r="W296">
            <v>308944.46899999998</v>
          </cell>
          <cell r="X296">
            <v>350037.96701000008</v>
          </cell>
          <cell r="Y296">
            <v>390775.59380000003</v>
          </cell>
          <cell r="Z296">
            <v>432028.55889000004</v>
          </cell>
          <cell r="AA296">
            <v>490390.26483</v>
          </cell>
        </row>
        <row r="297">
          <cell r="A297" t="str">
            <v>Dtc14</v>
          </cell>
          <cell r="B297" t="str">
            <v>General and administrative expenses</v>
          </cell>
          <cell r="C297">
            <v>36380.984510000002</v>
          </cell>
          <cell r="D297">
            <v>35986.717199999985</v>
          </cell>
          <cell r="E297">
            <v>36741.040000000001</v>
          </cell>
          <cell r="F297">
            <v>35185.668829999966</v>
          </cell>
          <cell r="G297">
            <v>34433.54831000002</v>
          </cell>
          <cell r="H297">
            <v>32983.616659999992</v>
          </cell>
          <cell r="I297">
            <v>30057.502570000026</v>
          </cell>
          <cell r="J297">
            <v>29210.692139999963</v>
          </cell>
          <cell r="K297">
            <v>34990.751460000014</v>
          </cell>
          <cell r="L297">
            <v>33293.542939999956</v>
          </cell>
          <cell r="M297">
            <v>32209.396540000056</v>
          </cell>
          <cell r="N297">
            <v>27454.279310000005</v>
          </cell>
          <cell r="O297">
            <v>398927.74046999996</v>
          </cell>
          <cell r="P297">
            <v>36380.984510000002</v>
          </cell>
          <cell r="Q297">
            <v>72367.701709999994</v>
          </cell>
          <cell r="R297">
            <v>109108.74171</v>
          </cell>
          <cell r="S297">
            <v>144294.41053999995</v>
          </cell>
          <cell r="T297">
            <v>178727.95884999997</v>
          </cell>
          <cell r="U297">
            <v>211711.57550999997</v>
          </cell>
          <cell r="V297">
            <v>241769.07808000001</v>
          </cell>
          <cell r="W297">
            <v>270979.77021999995</v>
          </cell>
          <cell r="X297">
            <v>305970.52167999995</v>
          </cell>
          <cell r="Y297">
            <v>339264.0646199999</v>
          </cell>
          <cell r="Z297">
            <v>371473.46115999995</v>
          </cell>
          <cell r="AA297">
            <v>398927.74046999996</v>
          </cell>
        </row>
        <row r="298">
          <cell r="A298" t="str">
            <v>Dtc15</v>
          </cell>
          <cell r="B298" t="str">
            <v>Depreciation / Amortisation</v>
          </cell>
          <cell r="C298">
            <v>17276.148529999999</v>
          </cell>
          <cell r="D298">
            <v>16808.368750000001</v>
          </cell>
          <cell r="E298">
            <v>16397.839960000001</v>
          </cell>
          <cell r="F298">
            <v>16540.829220000003</v>
          </cell>
          <cell r="G298">
            <v>15985.971989999993</v>
          </cell>
          <cell r="H298">
            <v>16134.235569999997</v>
          </cell>
          <cell r="I298">
            <v>15901.744979999999</v>
          </cell>
          <cell r="J298">
            <v>16879.669009999998</v>
          </cell>
          <cell r="K298">
            <v>15692.726360000006</v>
          </cell>
          <cell r="L298">
            <v>15435.265389999995</v>
          </cell>
          <cell r="M298">
            <v>15299.050180000006</v>
          </cell>
          <cell r="N298">
            <v>15097.001939999989</v>
          </cell>
          <cell r="O298">
            <v>193448.85187999997</v>
          </cell>
          <cell r="P298">
            <v>17276.148529999999</v>
          </cell>
          <cell r="Q298">
            <v>34084.51728</v>
          </cell>
          <cell r="R298">
            <v>50482.357239999998</v>
          </cell>
          <cell r="S298">
            <v>67023.186459999997</v>
          </cell>
          <cell r="T298">
            <v>83009.158449999988</v>
          </cell>
          <cell r="U298">
            <v>99143.394019999978</v>
          </cell>
          <cell r="V298">
            <v>115045.13899999998</v>
          </cell>
          <cell r="W298">
            <v>131924.80800999998</v>
          </cell>
          <cell r="X298">
            <v>147617.53436999998</v>
          </cell>
          <cell r="Y298">
            <v>163052.79975999997</v>
          </cell>
          <cell r="Z298">
            <v>178351.84993999999</v>
          </cell>
          <cell r="AA298">
            <v>193448.85187999997</v>
          </cell>
        </row>
        <row r="299">
          <cell r="A299" t="str">
            <v>Dtc16</v>
          </cell>
          <cell r="B299" t="str">
            <v>Total operating expenses</v>
          </cell>
          <cell r="C299">
            <v>92132.225390000007</v>
          </cell>
          <cell r="D299">
            <v>90654.920509999967</v>
          </cell>
          <cell r="E299">
            <v>92432.526410000006</v>
          </cell>
          <cell r="F299">
            <v>90462.756849999962</v>
          </cell>
          <cell r="G299">
            <v>89337.881970000046</v>
          </cell>
          <cell r="H299">
            <v>86269.437799999956</v>
          </cell>
          <cell r="I299">
            <v>85998.243310000034</v>
          </cell>
          <cell r="J299">
            <v>84561.054989999931</v>
          </cell>
          <cell r="K299">
            <v>91776.975830000098</v>
          </cell>
          <cell r="L299">
            <v>89466.435119999878</v>
          </cell>
          <cell r="M299">
            <v>88761.411810000092</v>
          </cell>
          <cell r="N299">
            <v>100912.98718999997</v>
          </cell>
          <cell r="O299">
            <v>1082766.8571799998</v>
          </cell>
          <cell r="P299">
            <v>92132.225390000007</v>
          </cell>
          <cell r="Q299">
            <v>182787.14589999997</v>
          </cell>
          <cell r="R299">
            <v>275219.67230999999</v>
          </cell>
          <cell r="S299">
            <v>365682.42915999994</v>
          </cell>
          <cell r="T299">
            <v>455020.31112999993</v>
          </cell>
          <cell r="U299">
            <v>541289.74893</v>
          </cell>
          <cell r="V299">
            <v>627287.99224000005</v>
          </cell>
          <cell r="W299">
            <v>711849.04722999991</v>
          </cell>
          <cell r="X299">
            <v>803626.02306000004</v>
          </cell>
          <cell r="Y299">
            <v>893092.45817999996</v>
          </cell>
          <cell r="Z299">
            <v>981853.86998999992</v>
          </cell>
          <cell r="AA299">
            <v>1082766.8571799998</v>
          </cell>
        </row>
        <row r="300">
          <cell r="A300" t="str">
            <v>Dtc17</v>
          </cell>
          <cell r="B300" t="str">
            <v>Operating profit before provisions</v>
          </cell>
          <cell r="C300">
            <v>33300.240349999978</v>
          </cell>
          <cell r="D300">
            <v>35577.453280000074</v>
          </cell>
          <cell r="E300">
            <v>97975.960199999987</v>
          </cell>
          <cell r="F300">
            <v>98123.174249999996</v>
          </cell>
          <cell r="G300">
            <v>36443.176989999949</v>
          </cell>
          <cell r="H300">
            <v>53587.162470000098</v>
          </cell>
          <cell r="I300">
            <v>47146.521189999985</v>
          </cell>
          <cell r="J300">
            <v>43830.502260000139</v>
          </cell>
          <cell r="K300">
            <v>35400.40507999991</v>
          </cell>
          <cell r="L300">
            <v>50267.234749999989</v>
          </cell>
          <cell r="M300">
            <v>29385.94552000011</v>
          </cell>
          <cell r="N300">
            <v>20299.348509999734</v>
          </cell>
          <cell r="O300">
            <v>2746870.8392099999</v>
          </cell>
          <cell r="P300">
            <v>33300.240349999978</v>
          </cell>
          <cell r="Q300">
            <v>68877.693630000082</v>
          </cell>
          <cell r="R300">
            <v>166853.65383000002</v>
          </cell>
          <cell r="S300">
            <v>264976.82808000001</v>
          </cell>
          <cell r="T300">
            <v>301420.00507000007</v>
          </cell>
          <cell r="U300">
            <v>355007.16754000005</v>
          </cell>
          <cell r="V300">
            <v>402153.68873000005</v>
          </cell>
          <cell r="W300">
            <v>445984.19099000026</v>
          </cell>
          <cell r="X300">
            <v>481384.59606999997</v>
          </cell>
          <cell r="Y300">
            <v>531651.83081999992</v>
          </cell>
          <cell r="Z300">
            <v>561037.77634000021</v>
          </cell>
          <cell r="AA300">
            <v>581337.12485000002</v>
          </cell>
        </row>
        <row r="301">
          <cell r="A301" t="str">
            <v>Dtc18</v>
          </cell>
          <cell r="B301" t="str">
            <v>Impairment losses on loans and advances</v>
          </cell>
          <cell r="C301">
            <v>-10141.329474</v>
          </cell>
          <cell r="D301">
            <v>-7276.730410000001</v>
          </cell>
          <cell r="E301">
            <v>-15049.367509999996</v>
          </cell>
          <cell r="F301">
            <v>-25525.275130000013</v>
          </cell>
          <cell r="G301">
            <v>-14398.251410000001</v>
          </cell>
          <cell r="H301">
            <v>-18890.550149999995</v>
          </cell>
          <cell r="I301">
            <v>-12326.413480000014</v>
          </cell>
          <cell r="J301">
            <v>-13481.53194999999</v>
          </cell>
          <cell r="K301">
            <v>-11653.593770000001</v>
          </cell>
          <cell r="L301">
            <v>24098.626319999996</v>
          </cell>
          <cell r="M301">
            <v>-9601.7079400000403</v>
          </cell>
          <cell r="N301">
            <v>-13810.704439999938</v>
          </cell>
          <cell r="O301">
            <v>-128056.829344</v>
          </cell>
          <cell r="P301">
            <v>-10141.329474</v>
          </cell>
          <cell r="Q301">
            <v>-17418.059884000002</v>
          </cell>
          <cell r="R301">
            <v>-32467.427393999998</v>
          </cell>
          <cell r="S301">
            <v>-57992.702524000008</v>
          </cell>
          <cell r="T301">
            <v>-72390.953934000005</v>
          </cell>
          <cell r="U301">
            <v>-91281.504084</v>
          </cell>
          <cell r="V301">
            <v>-103607.91756400002</v>
          </cell>
          <cell r="W301">
            <v>-117089.44951400001</v>
          </cell>
          <cell r="X301">
            <v>-128743.04328400001</v>
          </cell>
          <cell r="Y301">
            <v>-104644.41696400002</v>
          </cell>
          <cell r="Z301">
            <v>-114246.12490400005</v>
          </cell>
          <cell r="AA301">
            <v>-128056.829344</v>
          </cell>
        </row>
        <row r="302">
          <cell r="A302" t="str">
            <v>Dtc19</v>
          </cell>
          <cell r="B302" t="str">
            <v>Provision for contingent liabilities</v>
          </cell>
          <cell r="C302">
            <v>829.02801399999953</v>
          </cell>
          <cell r="D302">
            <v>193.23279000000016</v>
          </cell>
          <cell r="E302">
            <v>-715.11721999999975</v>
          </cell>
          <cell r="F302">
            <v>-517.57224000000019</v>
          </cell>
          <cell r="G302">
            <v>1607.64697</v>
          </cell>
          <cell r="H302">
            <v>97.871330000000029</v>
          </cell>
          <cell r="I302">
            <v>39.044840000000079</v>
          </cell>
          <cell r="J302">
            <v>379.92248000000006</v>
          </cell>
          <cell r="K302">
            <v>652.02038000000016</v>
          </cell>
          <cell r="L302">
            <v>-28.478830000000066</v>
          </cell>
          <cell r="M302">
            <v>-1050.1538799999998</v>
          </cell>
          <cell r="N302">
            <v>473.6788599999997</v>
          </cell>
          <cell r="O302">
            <v>1961.1234940000002</v>
          </cell>
          <cell r="P302">
            <v>829.02801399999953</v>
          </cell>
          <cell r="Q302">
            <v>1022.2608039999997</v>
          </cell>
          <cell r="R302">
            <v>307.14358399999992</v>
          </cell>
          <cell r="S302">
            <v>-210.42865600000027</v>
          </cell>
          <cell r="T302">
            <v>1397.2183139999997</v>
          </cell>
          <cell r="U302">
            <v>1495.0896439999997</v>
          </cell>
          <cell r="V302">
            <v>1534.1344839999997</v>
          </cell>
          <cell r="W302">
            <v>1914.0569639999999</v>
          </cell>
          <cell r="X302">
            <v>2566.0773440000003</v>
          </cell>
          <cell r="Y302">
            <v>2537.5985140000003</v>
          </cell>
          <cell r="Z302">
            <v>1487.4446340000004</v>
          </cell>
          <cell r="AA302">
            <v>1961.1234940000002</v>
          </cell>
        </row>
        <row r="303">
          <cell r="A303" t="str">
            <v>Dtc20</v>
          </cell>
          <cell r="B303" t="str">
            <v>Other provisions</v>
          </cell>
          <cell r="C303">
            <v>-1.89801</v>
          </cell>
          <cell r="D303">
            <v>-2.1467300000000478</v>
          </cell>
          <cell r="E303">
            <v>15725.488969999999</v>
          </cell>
          <cell r="F303">
            <v>0</v>
          </cell>
          <cell r="G303">
            <v>0</v>
          </cell>
          <cell r="H303">
            <v>14240.167030000004</v>
          </cell>
          <cell r="I303">
            <v>0.14449999999999186</v>
          </cell>
          <cell r="J303">
            <v>0</v>
          </cell>
          <cell r="K303">
            <v>17084.847359999992</v>
          </cell>
          <cell r="L303">
            <v>-1450</v>
          </cell>
          <cell r="M303">
            <v>-52.53</v>
          </cell>
          <cell r="N303">
            <v>35040.776720000009</v>
          </cell>
          <cell r="O303">
            <v>80584.84984000001</v>
          </cell>
          <cell r="P303">
            <v>-1.89801</v>
          </cell>
          <cell r="Q303">
            <v>-4.044740000000048</v>
          </cell>
          <cell r="R303">
            <v>15721.444229999999</v>
          </cell>
          <cell r="S303">
            <v>15721.444229999999</v>
          </cell>
          <cell r="T303">
            <v>15721.444229999999</v>
          </cell>
          <cell r="U303">
            <v>29961.611260000005</v>
          </cell>
          <cell r="V303">
            <v>29961.755760000004</v>
          </cell>
          <cell r="W303">
            <v>29961.755760000004</v>
          </cell>
          <cell r="X303">
            <v>47046.60312</v>
          </cell>
          <cell r="Y303">
            <v>45596.60312</v>
          </cell>
          <cell r="Z303">
            <v>45544.073120000001</v>
          </cell>
          <cell r="AA303">
            <v>80584.84984000001</v>
          </cell>
        </row>
        <row r="304">
          <cell r="A304" t="str">
            <v>Dtc21</v>
          </cell>
          <cell r="B304" t="str">
            <v>Total provisions</v>
          </cell>
          <cell r="C304">
            <v>-9314.1994700000014</v>
          </cell>
          <cell r="D304">
            <v>-7085.6443500000014</v>
          </cell>
          <cell r="E304">
            <v>-38.995759999997972</v>
          </cell>
          <cell r="F304">
            <v>-26042.847370000014</v>
          </cell>
          <cell r="G304">
            <v>-12790.604440000001</v>
          </cell>
          <cell r="H304">
            <v>-4552.5117899999896</v>
          </cell>
          <cell r="I304">
            <v>-12287.224140000013</v>
          </cell>
          <cell r="J304">
            <v>-13101.60946999999</v>
          </cell>
          <cell r="K304">
            <v>6083.2739699999911</v>
          </cell>
          <cell r="L304">
            <v>22620.147489999996</v>
          </cell>
          <cell r="M304">
            <v>-10704.391820000041</v>
          </cell>
          <cell r="N304">
            <v>21703.751140000073</v>
          </cell>
          <cell r="O304">
            <v>-45510.856009999989</v>
          </cell>
          <cell r="P304">
            <v>-9314.1994700000014</v>
          </cell>
          <cell r="Q304">
            <v>-16399.843820000002</v>
          </cell>
          <cell r="R304">
            <v>-16438.83958</v>
          </cell>
          <cell r="S304">
            <v>-42481.68695000001</v>
          </cell>
          <cell r="T304">
            <v>-55272.291390000006</v>
          </cell>
          <cell r="U304">
            <v>-59824.803179999988</v>
          </cell>
          <cell r="V304">
            <v>-72112.027320000023</v>
          </cell>
          <cell r="W304">
            <v>-85213.636790000004</v>
          </cell>
          <cell r="X304">
            <v>-79130.362820000009</v>
          </cell>
          <cell r="Y304">
            <v>-56510.215330000021</v>
          </cell>
          <cell r="Z304">
            <v>-67214.607150000054</v>
          </cell>
          <cell r="AA304">
            <v>-45510.856009999989</v>
          </cell>
        </row>
        <row r="305">
          <cell r="A305" t="str">
            <v>Dtc22</v>
          </cell>
          <cell r="B305" t="str">
            <v>Operating profit</v>
          </cell>
          <cell r="C305">
            <v>23986.040879999979</v>
          </cell>
          <cell r="D305">
            <v>28491.808930000072</v>
          </cell>
          <cell r="E305">
            <v>97936.964439999982</v>
          </cell>
          <cell r="F305">
            <v>72080.326879999979</v>
          </cell>
          <cell r="G305">
            <v>23652.572549999946</v>
          </cell>
          <cell r="H305">
            <v>49034.650680000108</v>
          </cell>
          <cell r="I305">
            <v>34859.297049999972</v>
          </cell>
          <cell r="J305">
            <v>30728.892790000151</v>
          </cell>
          <cell r="K305">
            <v>41483.679049999904</v>
          </cell>
          <cell r="L305">
            <v>72887.382239999977</v>
          </cell>
          <cell r="M305">
            <v>18681.55370000007</v>
          </cell>
          <cell r="N305">
            <v>42003.099649999807</v>
          </cell>
          <cell r="O305">
            <v>2701359.9831999997</v>
          </cell>
          <cell r="P305">
            <v>23986.040879999979</v>
          </cell>
          <cell r="Q305">
            <v>52477.84981000008</v>
          </cell>
          <cell r="R305">
            <v>150414.81425000002</v>
          </cell>
          <cell r="S305">
            <v>222495.14113</v>
          </cell>
          <cell r="T305">
            <v>246147.71368000007</v>
          </cell>
          <cell r="U305">
            <v>295182.36436000007</v>
          </cell>
          <cell r="V305">
            <v>330041.66141000006</v>
          </cell>
          <cell r="W305">
            <v>360770.55420000025</v>
          </cell>
          <cell r="X305">
            <v>402254.23324999993</v>
          </cell>
          <cell r="Y305">
            <v>475141.61548999988</v>
          </cell>
          <cell r="Z305">
            <v>493823.16919000016</v>
          </cell>
          <cell r="AA305">
            <v>535826.26884000003</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23986.040879999979</v>
          </cell>
          <cell r="D309">
            <v>28491.808930000072</v>
          </cell>
          <cell r="E309">
            <v>97936.964439999982</v>
          </cell>
          <cell r="F309">
            <v>72080.326879999979</v>
          </cell>
          <cell r="G309">
            <v>23652.572549999946</v>
          </cell>
          <cell r="H309">
            <v>49034.650680000108</v>
          </cell>
          <cell r="I309">
            <v>34859.297049999972</v>
          </cell>
          <cell r="J309">
            <v>30728.892790000151</v>
          </cell>
          <cell r="K309">
            <v>41483.679049999904</v>
          </cell>
          <cell r="L309">
            <v>72887.382239999977</v>
          </cell>
          <cell r="M309">
            <v>18681.55370000007</v>
          </cell>
          <cell r="N309">
            <v>42003.099649999807</v>
          </cell>
          <cell r="O309">
            <v>2701359.9831999997</v>
          </cell>
          <cell r="P309">
            <v>23986.040879999979</v>
          </cell>
          <cell r="Q309">
            <v>52477.84981000008</v>
          </cell>
          <cell r="R309">
            <v>150414.81425000002</v>
          </cell>
          <cell r="S309">
            <v>222495.14113</v>
          </cell>
          <cell r="T309">
            <v>246147.71368000007</v>
          </cell>
          <cell r="U309">
            <v>295182.36436000007</v>
          </cell>
          <cell r="V309">
            <v>330041.66141000006</v>
          </cell>
          <cell r="W309">
            <v>360770.55420000025</v>
          </cell>
          <cell r="X309">
            <v>402254.23324999993</v>
          </cell>
          <cell r="Y309">
            <v>475141.61548999988</v>
          </cell>
          <cell r="Z309">
            <v>493823.16919000016</v>
          </cell>
          <cell r="AA309">
            <v>535826.26884000003</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0</v>
          </cell>
          <cell r="D311">
            <v>0</v>
          </cell>
          <cell r="E311">
            <v>0</v>
          </cell>
          <cell r="F311">
            <v>0</v>
          </cell>
          <cell r="G311">
            <v>0</v>
          </cell>
          <cell r="H311">
            <v>0</v>
          </cell>
          <cell r="I311">
            <v>0</v>
          </cell>
          <cell r="J311">
            <v>0</v>
          </cell>
          <cell r="K311">
            <v>0</v>
          </cell>
          <cell r="L311">
            <v>0</v>
          </cell>
          <cell r="M311">
            <v>0</v>
          </cell>
          <cell r="N311">
            <v>-92449</v>
          </cell>
          <cell r="O311">
            <v>-92449</v>
          </cell>
          <cell r="P311">
            <v>0</v>
          </cell>
          <cell r="Q311">
            <v>0</v>
          </cell>
          <cell r="R311">
            <v>0</v>
          </cell>
          <cell r="S311">
            <v>0</v>
          </cell>
          <cell r="T311">
            <v>0</v>
          </cell>
          <cell r="U311">
            <v>0</v>
          </cell>
          <cell r="V311">
            <v>0</v>
          </cell>
          <cell r="W311">
            <v>0</v>
          </cell>
          <cell r="X311">
            <v>0</v>
          </cell>
          <cell r="Y311">
            <v>0</v>
          </cell>
          <cell r="Z311">
            <v>0</v>
          </cell>
          <cell r="AA311">
            <v>-92449</v>
          </cell>
        </row>
        <row r="312">
          <cell r="A312" t="str">
            <v>Dtc28</v>
          </cell>
          <cell r="B312" t="str">
            <v>Profit after tax</v>
          </cell>
          <cell r="C312">
            <v>23986.040879999979</v>
          </cell>
          <cell r="D312">
            <v>28491.808930000072</v>
          </cell>
          <cell r="E312">
            <v>97936.964439999982</v>
          </cell>
          <cell r="F312">
            <v>72080.326879999979</v>
          </cell>
          <cell r="G312">
            <v>23652.572549999946</v>
          </cell>
          <cell r="H312">
            <v>49034.650680000108</v>
          </cell>
          <cell r="I312">
            <v>34859.297049999972</v>
          </cell>
          <cell r="J312">
            <v>30728.892790000151</v>
          </cell>
          <cell r="K312">
            <v>41483.679049999904</v>
          </cell>
          <cell r="L312">
            <v>72887.382239999977</v>
          </cell>
          <cell r="M312">
            <v>18681.55370000007</v>
          </cell>
          <cell r="N312">
            <v>-50445.900350000193</v>
          </cell>
          <cell r="O312">
            <v>2608910.9831999997</v>
          </cell>
          <cell r="P312">
            <v>23986.040879999979</v>
          </cell>
          <cell r="Q312">
            <v>52477.84981000008</v>
          </cell>
          <cell r="R312">
            <v>150414.81425000002</v>
          </cell>
          <cell r="S312">
            <v>222495.14113</v>
          </cell>
          <cell r="T312">
            <v>246147.71368000007</v>
          </cell>
          <cell r="U312">
            <v>295182.36436000007</v>
          </cell>
          <cell r="V312">
            <v>330041.66141000006</v>
          </cell>
          <cell r="W312">
            <v>360770.55420000025</v>
          </cell>
          <cell r="X312">
            <v>402254.23324999993</v>
          </cell>
          <cell r="Y312">
            <v>475141.61548999988</v>
          </cell>
          <cell r="Z312">
            <v>493823.16919000016</v>
          </cell>
          <cell r="AA312">
            <v>443377.26884000003</v>
          </cell>
        </row>
        <row r="313">
          <cell r="A313" t="str">
            <v>Act2010</v>
          </cell>
          <cell r="B313" t="str">
            <v>FX Funding transformation costs zmiana prezentacji z OI na NII</v>
          </cell>
          <cell r="C313">
            <v>4891.8411110451798</v>
          </cell>
          <cell r="D313">
            <v>3625.4194301414191</v>
          </cell>
          <cell r="E313">
            <v>3601.6429735947604</v>
          </cell>
          <cell r="F313">
            <v>3184.1264458840506</v>
          </cell>
          <cell r="G313">
            <v>3563.0496670634693</v>
          </cell>
          <cell r="H313">
            <v>3462.9368061249297</v>
          </cell>
          <cell r="I313">
            <v>3708.755000000001</v>
          </cell>
          <cell r="J313">
            <v>3644.1579999999994</v>
          </cell>
          <cell r="K313">
            <v>3981.5140000000029</v>
          </cell>
          <cell r="L313">
            <v>3791.8580000000002</v>
          </cell>
          <cell r="M313">
            <v>3532.877999999997</v>
          </cell>
          <cell r="N313">
            <v>4157.6848000000027</v>
          </cell>
          <cell r="O313">
            <v>45145.864233853812</v>
          </cell>
          <cell r="P313">
            <v>4891.8411110451798</v>
          </cell>
          <cell r="Q313">
            <v>8517.2605411865989</v>
          </cell>
          <cell r="R313">
            <v>12118.903514781359</v>
          </cell>
          <cell r="S313">
            <v>15303.02996066541</v>
          </cell>
          <cell r="T313">
            <v>18866.079627728879</v>
          </cell>
          <cell r="U313">
            <v>22329.016433853809</v>
          </cell>
          <cell r="V313">
            <v>26037.77143385381</v>
          </cell>
          <cell r="W313">
            <v>29681.929433853809</v>
          </cell>
          <cell r="X313">
            <v>33663.443433853812</v>
          </cell>
          <cell r="Y313">
            <v>37455.301433853812</v>
          </cell>
          <cell r="Z313">
            <v>40988.179433853809</v>
          </cell>
          <cell r="AA313">
            <v>45145.864233853812</v>
          </cell>
        </row>
      </sheetData>
      <sheetData sheetId="4">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Dom Maklerski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3243.5727400000001</v>
          </cell>
          <cell r="D4">
            <v>3076.9148499999997</v>
          </cell>
          <cell r="E4">
            <v>2933.999929999999</v>
          </cell>
          <cell r="F4">
            <v>2633.1602500000008</v>
          </cell>
          <cell r="G4">
            <v>2861.1741200000015</v>
          </cell>
          <cell r="H4">
            <v>3219.8745299999991</v>
          </cell>
          <cell r="I4">
            <v>3398.4244799999979</v>
          </cell>
          <cell r="J4">
            <v>3317.0643200000013</v>
          </cell>
          <cell r="K4">
            <v>3314.7469799999999</v>
          </cell>
          <cell r="L4">
            <v>3347.2242000000006</v>
          </cell>
          <cell r="M4">
            <v>3374.4399899999989</v>
          </cell>
          <cell r="N4">
            <v>2905.7752299999993</v>
          </cell>
          <cell r="O4">
            <v>37626.371619999998</v>
          </cell>
          <cell r="P4">
            <v>3243.5727400000001</v>
          </cell>
          <cell r="Q4">
            <v>6320.4875899999997</v>
          </cell>
          <cell r="R4">
            <v>9254.4875199999988</v>
          </cell>
          <cell r="S4">
            <v>11887.64777</v>
          </cell>
          <cell r="T4">
            <v>14748.821890000001</v>
          </cell>
          <cell r="U4">
            <v>17968.69642</v>
          </cell>
          <cell r="V4">
            <v>21367.120899999998</v>
          </cell>
          <cell r="W4">
            <v>24684.185219999999</v>
          </cell>
          <cell r="X4">
            <v>27998.932199999999</v>
          </cell>
          <cell r="Y4">
            <v>31346.1564</v>
          </cell>
          <cell r="Z4">
            <v>34720.596389999999</v>
          </cell>
          <cell r="AA4">
            <v>37626.371619999998</v>
          </cell>
        </row>
        <row r="5">
          <cell r="A5" t="str">
            <v>Act02</v>
          </cell>
          <cell r="B5" t="str">
            <v>Interest expense</v>
          </cell>
          <cell r="C5">
            <v>-995.25896999999998</v>
          </cell>
          <cell r="D5">
            <v>-981.44845999999995</v>
          </cell>
          <cell r="E5">
            <v>-1053.5630200000001</v>
          </cell>
          <cell r="F5">
            <v>-641.1881199999998</v>
          </cell>
          <cell r="G5">
            <v>-790.5634</v>
          </cell>
          <cell r="H5">
            <v>-951.54489000000012</v>
          </cell>
          <cell r="I5">
            <v>-919.92957000000024</v>
          </cell>
          <cell r="J5">
            <v>-917.64540000000034</v>
          </cell>
          <cell r="K5">
            <v>-933.73312999999962</v>
          </cell>
          <cell r="L5">
            <v>-952.25448999999844</v>
          </cell>
          <cell r="M5">
            <v>-1018.5749000000014</v>
          </cell>
          <cell r="N5">
            <v>-1113.4936899999993</v>
          </cell>
          <cell r="O5">
            <v>-11269.198039999999</v>
          </cell>
          <cell r="P5">
            <v>-995.25896999999998</v>
          </cell>
          <cell r="Q5">
            <v>-1976.7074299999999</v>
          </cell>
          <cell r="R5">
            <v>-3030.27045</v>
          </cell>
          <cell r="S5">
            <v>-3671.4585699999998</v>
          </cell>
          <cell r="T5">
            <v>-4462.0219699999998</v>
          </cell>
          <cell r="U5">
            <v>-5413.5668599999999</v>
          </cell>
          <cell r="V5">
            <v>-6333.4964300000001</v>
          </cell>
          <cell r="W5">
            <v>-7251.1418300000005</v>
          </cell>
          <cell r="X5">
            <v>-8184.8749600000001</v>
          </cell>
          <cell r="Y5">
            <v>-9137.1294499999985</v>
          </cell>
          <cell r="Z5">
            <v>-10155.70435</v>
          </cell>
          <cell r="AA5">
            <v>-11269.198039999999</v>
          </cell>
        </row>
        <row r="6">
          <cell r="A6" t="str">
            <v>Act03</v>
          </cell>
          <cell r="B6" t="str">
            <v>Net interest income</v>
          </cell>
          <cell r="C6">
            <v>2248.3137700000002</v>
          </cell>
          <cell r="D6">
            <v>2095.4663899999996</v>
          </cell>
          <cell r="E6">
            <v>1880.436909999999</v>
          </cell>
          <cell r="F6">
            <v>1991.972130000001</v>
          </cell>
          <cell r="G6">
            <v>2070.6107200000015</v>
          </cell>
          <cell r="H6">
            <v>2268.329639999999</v>
          </cell>
          <cell r="I6">
            <v>2478.4949099999976</v>
          </cell>
          <cell r="J6">
            <v>2399.418920000001</v>
          </cell>
          <cell r="K6">
            <v>2381.0138500000003</v>
          </cell>
          <cell r="L6">
            <v>2394.9697100000021</v>
          </cell>
          <cell r="M6">
            <v>2355.8650899999975</v>
          </cell>
          <cell r="N6">
            <v>1792.2815399999999</v>
          </cell>
          <cell r="O6">
            <v>26357.173579999999</v>
          </cell>
          <cell r="P6">
            <v>2248.3137700000002</v>
          </cell>
          <cell r="Q6">
            <v>4343.7801600000003</v>
          </cell>
          <cell r="R6">
            <v>6224.2170699999988</v>
          </cell>
          <cell r="S6">
            <v>8216.1892000000007</v>
          </cell>
          <cell r="T6">
            <v>10286.799920000001</v>
          </cell>
          <cell r="U6">
            <v>12555.129560000001</v>
          </cell>
          <cell r="V6">
            <v>15033.624469999999</v>
          </cell>
          <cell r="W6">
            <v>17433.043389999999</v>
          </cell>
          <cell r="X6">
            <v>19814.057239999998</v>
          </cell>
          <cell r="Y6">
            <v>22209.026949999999</v>
          </cell>
          <cell r="Z6">
            <v>24564.892039999999</v>
          </cell>
          <cell r="AA6">
            <v>26357.173579999999</v>
          </cell>
        </row>
        <row r="7">
          <cell r="A7" t="str">
            <v>Act04</v>
          </cell>
          <cell r="B7" t="str">
            <v>Fee Income</v>
          </cell>
          <cell r="C7">
            <v>8760.9869699999999</v>
          </cell>
          <cell r="D7">
            <v>8748.1541400000006</v>
          </cell>
          <cell r="E7">
            <v>8857.79349</v>
          </cell>
          <cell r="F7">
            <v>6563.9307499999995</v>
          </cell>
          <cell r="G7">
            <v>6676.2752400000027</v>
          </cell>
          <cell r="H7">
            <v>6760.523500000003</v>
          </cell>
          <cell r="I7">
            <v>8008.5508699999918</v>
          </cell>
          <cell r="J7">
            <v>6823.6161400000055</v>
          </cell>
          <cell r="K7">
            <v>8285.0144599999985</v>
          </cell>
          <cell r="L7">
            <v>8215.794590000005</v>
          </cell>
          <cell r="M7">
            <v>7244.4956999999849</v>
          </cell>
          <cell r="N7">
            <v>7424.9557100000093</v>
          </cell>
          <cell r="O7">
            <v>92370.091560000001</v>
          </cell>
          <cell r="P7">
            <v>8760.9869699999999</v>
          </cell>
          <cell r="Q7">
            <v>17509.14111</v>
          </cell>
          <cell r="R7">
            <v>26366.934600000001</v>
          </cell>
          <cell r="S7">
            <v>32930.86535</v>
          </cell>
          <cell r="T7">
            <v>39607.140590000003</v>
          </cell>
          <cell r="U7">
            <v>46367.664090000006</v>
          </cell>
          <cell r="V7">
            <v>54376.214959999998</v>
          </cell>
          <cell r="W7">
            <v>61199.831100000003</v>
          </cell>
          <cell r="X7">
            <v>69484.845560000002</v>
          </cell>
          <cell r="Y7">
            <v>77700.640150000007</v>
          </cell>
          <cell r="Z7">
            <v>84945.135849999991</v>
          </cell>
          <cell r="AA7">
            <v>92370.091560000001</v>
          </cell>
        </row>
        <row r="8">
          <cell r="A8" t="str">
            <v>Act05</v>
          </cell>
          <cell r="B8" t="str">
            <v>Commission expense</v>
          </cell>
          <cell r="C8">
            <v>-2081.5478200000002</v>
          </cell>
          <cell r="D8">
            <v>-2015.3999999999992</v>
          </cell>
          <cell r="E8">
            <v>-2042.8595400000013</v>
          </cell>
          <cell r="F8">
            <v>-1440.8834399999987</v>
          </cell>
          <cell r="G8">
            <v>-2269.0936800000009</v>
          </cell>
          <cell r="H8">
            <v>-1866.3011500000011</v>
          </cell>
          <cell r="I8">
            <v>-2161.5173999999988</v>
          </cell>
          <cell r="J8">
            <v>-1796.6240500000004</v>
          </cell>
          <cell r="K8">
            <v>-1526.1667000000016</v>
          </cell>
          <cell r="L8">
            <v>-1848.6448199999977</v>
          </cell>
          <cell r="M8">
            <v>-1649.4289599999975</v>
          </cell>
          <cell r="N8">
            <v>-1753.8349800000033</v>
          </cell>
          <cell r="O8">
            <v>-22452.302540000001</v>
          </cell>
          <cell r="P8">
            <v>-2081.5478200000002</v>
          </cell>
          <cell r="Q8">
            <v>-4096.9478199999994</v>
          </cell>
          <cell r="R8">
            <v>-6139.8073600000007</v>
          </cell>
          <cell r="S8">
            <v>-7580.6907999999994</v>
          </cell>
          <cell r="T8">
            <v>-9849.7844800000003</v>
          </cell>
          <cell r="U8">
            <v>-11716.085630000001</v>
          </cell>
          <cell r="V8">
            <v>-13877.60303</v>
          </cell>
          <cell r="W8">
            <v>-15674.227080000001</v>
          </cell>
          <cell r="X8">
            <v>-17200.393780000002</v>
          </cell>
          <cell r="Y8">
            <v>-19049.0386</v>
          </cell>
          <cell r="Z8">
            <v>-20698.467559999997</v>
          </cell>
          <cell r="AA8">
            <v>-22452.302540000001</v>
          </cell>
        </row>
        <row r="9">
          <cell r="A9" t="str">
            <v>Act06</v>
          </cell>
          <cell r="B9" t="str">
            <v>Net fee and commission income</v>
          </cell>
          <cell r="C9">
            <v>6679.4391500000002</v>
          </cell>
          <cell r="D9">
            <v>6732.7541400000009</v>
          </cell>
          <cell r="E9">
            <v>6814.9339499999987</v>
          </cell>
          <cell r="F9">
            <v>5123.0473100000008</v>
          </cell>
          <cell r="G9">
            <v>4407.1815600000018</v>
          </cell>
          <cell r="H9">
            <v>4894.2223500000018</v>
          </cell>
          <cell r="I9">
            <v>5847.033469999993</v>
          </cell>
          <cell r="J9">
            <v>5026.9920900000052</v>
          </cell>
          <cell r="K9">
            <v>6758.8477599999969</v>
          </cell>
          <cell r="L9">
            <v>6367.1497700000073</v>
          </cell>
          <cell r="M9">
            <v>5595.0667399999875</v>
          </cell>
          <cell r="N9">
            <v>5671.120730000006</v>
          </cell>
          <cell r="O9">
            <v>69917.789019999997</v>
          </cell>
          <cell r="P9">
            <v>6679.4391500000002</v>
          </cell>
          <cell r="Q9">
            <v>13412.193290000001</v>
          </cell>
          <cell r="R9">
            <v>20227.127240000002</v>
          </cell>
          <cell r="S9">
            <v>25350.17455</v>
          </cell>
          <cell r="T9">
            <v>29757.356110000001</v>
          </cell>
          <cell r="U9">
            <v>34651.578460000004</v>
          </cell>
          <cell r="V9">
            <v>40498.611929999999</v>
          </cell>
          <cell r="W9">
            <v>45525.604019999999</v>
          </cell>
          <cell r="X9">
            <v>52284.451780000003</v>
          </cell>
          <cell r="Y9">
            <v>58651.601550000007</v>
          </cell>
          <cell r="Z9">
            <v>64246.668289999994</v>
          </cell>
          <cell r="AA9">
            <v>69917.789019999997</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-6.3083999999999998</v>
          </cell>
          <cell r="D11">
            <v>-9.6308199999999999</v>
          </cell>
          <cell r="E11">
            <v>0.1064299999999978</v>
          </cell>
          <cell r="F11">
            <v>-9.9754699999999961</v>
          </cell>
          <cell r="G11">
            <v>-1.055060000000001</v>
          </cell>
          <cell r="H11">
            <v>-22.652410000000007</v>
          </cell>
          <cell r="I11">
            <v>-171.79399000000001</v>
          </cell>
          <cell r="J11">
            <v>171.49988999999999</v>
          </cell>
          <cell r="K11">
            <v>-11.614469999999997</v>
          </cell>
          <cell r="L11">
            <v>-18.673770000000005</v>
          </cell>
          <cell r="M11">
            <v>18.445940000000007</v>
          </cell>
          <cell r="N11">
            <v>9.9349600000000038</v>
          </cell>
          <cell r="O11">
            <v>-51.717170000000024</v>
          </cell>
          <cell r="P11">
            <v>-6.3083999999999998</v>
          </cell>
          <cell r="Q11">
            <v>-15.939219999999999</v>
          </cell>
          <cell r="R11">
            <v>-15.832790000000001</v>
          </cell>
          <cell r="S11">
            <v>-25.808259999999997</v>
          </cell>
          <cell r="T11">
            <v>-26.863319999999998</v>
          </cell>
          <cell r="U11">
            <v>-49.515730000000005</v>
          </cell>
          <cell r="V11">
            <v>-221.30972</v>
          </cell>
          <cell r="W11">
            <v>-49.809830000000005</v>
          </cell>
          <cell r="X11">
            <v>-61.424300000000002</v>
          </cell>
          <cell r="Y11">
            <v>-80.098070000000007</v>
          </cell>
          <cell r="Z11">
            <v>-61.65213</v>
          </cell>
          <cell r="AA11">
            <v>-51.717169999999996</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421.75071999999994</v>
          </cell>
          <cell r="D13">
            <v>1782.7284099999997</v>
          </cell>
          <cell r="E13">
            <v>-207.26402999999959</v>
          </cell>
          <cell r="F13">
            <v>257.76077999999939</v>
          </cell>
          <cell r="G13">
            <v>-13.982609999999568</v>
          </cell>
          <cell r="H13">
            <v>180.0624700000003</v>
          </cell>
          <cell r="I13">
            <v>-660.36483000000044</v>
          </cell>
          <cell r="J13">
            <v>-376.64355</v>
          </cell>
          <cell r="K13">
            <v>1060.8210700000006</v>
          </cell>
          <cell r="L13">
            <v>43.370759999999791</v>
          </cell>
          <cell r="M13">
            <v>233.02577999999949</v>
          </cell>
          <cell r="N13">
            <v>2001.486370000001</v>
          </cell>
          <cell r="O13">
            <v>4722.7513400000007</v>
          </cell>
          <cell r="P13">
            <v>421.75071999999994</v>
          </cell>
          <cell r="Q13">
            <v>2204.4791299999997</v>
          </cell>
          <cell r="R13">
            <v>1997.2151000000001</v>
          </cell>
          <cell r="S13">
            <v>2254.9758799999995</v>
          </cell>
          <cell r="T13">
            <v>2240.9932699999999</v>
          </cell>
          <cell r="U13">
            <v>2421.0557400000002</v>
          </cell>
          <cell r="V13">
            <v>1760.6909099999998</v>
          </cell>
          <cell r="W13">
            <v>1384.0473599999998</v>
          </cell>
          <cell r="X13">
            <v>2444.8684300000004</v>
          </cell>
          <cell r="Y13">
            <v>2488.2391900000002</v>
          </cell>
          <cell r="Z13">
            <v>2721.2649699999997</v>
          </cell>
          <cell r="AA13">
            <v>4722.7513400000007</v>
          </cell>
        </row>
        <row r="14">
          <cell r="A14" t="str">
            <v>Act11</v>
          </cell>
          <cell r="B14" t="str">
            <v>Other income</v>
          </cell>
          <cell r="C14">
            <v>7094.8814700000003</v>
          </cell>
          <cell r="D14">
            <v>8505.8517300000003</v>
          </cell>
          <cell r="E14">
            <v>6607.7763499999992</v>
          </cell>
          <cell r="F14">
            <v>5370.8326200000001</v>
          </cell>
          <cell r="G14">
            <v>4392.143890000003</v>
          </cell>
          <cell r="H14">
            <v>5051.632410000002</v>
          </cell>
          <cell r="I14">
            <v>5014.8746499999925</v>
          </cell>
          <cell r="J14">
            <v>4821.8484300000055</v>
          </cell>
          <cell r="K14">
            <v>7808.0543599999974</v>
          </cell>
          <cell r="L14">
            <v>6391.8467600000067</v>
          </cell>
          <cell r="M14">
            <v>5846.538459999987</v>
          </cell>
          <cell r="N14">
            <v>7682.542060000007</v>
          </cell>
          <cell r="O14">
            <v>74588.823189999996</v>
          </cell>
          <cell r="P14">
            <v>7094.8814700000003</v>
          </cell>
          <cell r="Q14">
            <v>15600.733200000001</v>
          </cell>
          <cell r="R14">
            <v>22208.509550000002</v>
          </cell>
          <cell r="S14">
            <v>27579.342169999996</v>
          </cell>
          <cell r="T14">
            <v>31971.486059999999</v>
          </cell>
          <cell r="U14">
            <v>37023.118470000009</v>
          </cell>
          <cell r="V14">
            <v>42037.993119999999</v>
          </cell>
          <cell r="W14">
            <v>46859.841549999997</v>
          </cell>
          <cell r="X14">
            <v>54667.895910000007</v>
          </cell>
          <cell r="Y14">
            <v>61059.742670000007</v>
          </cell>
          <cell r="Z14">
            <v>66906.281129999988</v>
          </cell>
          <cell r="AA14">
            <v>74588.823189999996</v>
          </cell>
        </row>
        <row r="15">
          <cell r="A15" t="str">
            <v>Act11.1</v>
          </cell>
          <cell r="B15" t="str">
            <v>Dividend income</v>
          </cell>
          <cell r="C15">
            <v>0</v>
          </cell>
          <cell r="D15">
            <v>0</v>
          </cell>
          <cell r="E15">
            <v>0</v>
          </cell>
          <cell r="F15">
            <v>14.712999999999999</v>
          </cell>
          <cell r="G15">
            <v>25.035899999999998</v>
          </cell>
          <cell r="H15">
            <v>216.339</v>
          </cell>
          <cell r="I15">
            <v>743.35761000000002</v>
          </cell>
          <cell r="J15">
            <v>189.54186000000004</v>
          </cell>
          <cell r="K15">
            <v>97.315619999999853</v>
          </cell>
          <cell r="L15">
            <v>87.885210000000143</v>
          </cell>
          <cell r="M15">
            <v>0</v>
          </cell>
          <cell r="N15">
            <v>0</v>
          </cell>
          <cell r="O15">
            <v>1374.1882000000001</v>
          </cell>
          <cell r="P15">
            <v>0</v>
          </cell>
          <cell r="Q15">
            <v>0</v>
          </cell>
          <cell r="R15">
            <v>0</v>
          </cell>
          <cell r="S15">
            <v>14.712999999999999</v>
          </cell>
          <cell r="T15">
            <v>39.748899999999999</v>
          </cell>
          <cell r="U15">
            <v>256.08789999999999</v>
          </cell>
          <cell r="V15">
            <v>999.44551000000001</v>
          </cell>
          <cell r="W15">
            <v>1188.9873700000001</v>
          </cell>
          <cell r="X15">
            <v>1286.3029899999999</v>
          </cell>
          <cell r="Y15">
            <v>1374.1882000000001</v>
          </cell>
          <cell r="Z15">
            <v>1374.1882000000001</v>
          </cell>
          <cell r="AA15">
            <v>1374.1882000000001</v>
          </cell>
        </row>
        <row r="16">
          <cell r="A16" t="str">
            <v>Act12</v>
          </cell>
          <cell r="B16" t="str">
            <v>Total income</v>
          </cell>
          <cell r="C16">
            <v>9343.1952400000009</v>
          </cell>
          <cell r="D16">
            <v>10601.31812</v>
          </cell>
          <cell r="E16">
            <v>8488.2132599999986</v>
          </cell>
          <cell r="F16">
            <v>7377.5177500000009</v>
          </cell>
          <cell r="G16">
            <v>6487.7905100000044</v>
          </cell>
          <cell r="H16">
            <v>7536.3010500000009</v>
          </cell>
          <cell r="I16">
            <v>8236.727169999991</v>
          </cell>
          <cell r="J16">
            <v>7410.8092100000067</v>
          </cell>
          <cell r="K16">
            <v>10286.383829999997</v>
          </cell>
          <cell r="L16">
            <v>8874.7016800000092</v>
          </cell>
          <cell r="M16">
            <v>8202.4035499999845</v>
          </cell>
          <cell r="N16">
            <v>9474.823600000007</v>
          </cell>
          <cell r="O16">
            <v>102320.18497</v>
          </cell>
          <cell r="P16">
            <v>9343.1952400000009</v>
          </cell>
          <cell r="Q16">
            <v>19944.513360000001</v>
          </cell>
          <cell r="R16">
            <v>28432.726620000001</v>
          </cell>
          <cell r="S16">
            <v>35810.24437</v>
          </cell>
          <cell r="T16">
            <v>42298.034879999999</v>
          </cell>
          <cell r="U16">
            <v>49834.335930000008</v>
          </cell>
          <cell r="V16">
            <v>58071.063099999999</v>
          </cell>
          <cell r="W16">
            <v>65481.872309999992</v>
          </cell>
          <cell r="X16">
            <v>75768.256140000012</v>
          </cell>
          <cell r="Y16">
            <v>84642.957820000011</v>
          </cell>
          <cell r="Z16">
            <v>92845.361369999984</v>
          </cell>
          <cell r="AA16">
            <v>102320.18497</v>
          </cell>
        </row>
        <row r="17">
          <cell r="A17" t="str">
            <v>Act13</v>
          </cell>
          <cell r="B17" t="str">
            <v>Personnel expenses</v>
          </cell>
          <cell r="C17">
            <v>3134.86508</v>
          </cell>
          <cell r="D17">
            <v>3164.87329</v>
          </cell>
          <cell r="E17">
            <v>3050.8783999999987</v>
          </cell>
          <cell r="F17">
            <v>3037.0415700000012</v>
          </cell>
          <cell r="G17">
            <v>3142.5526899999986</v>
          </cell>
          <cell r="H17">
            <v>3079.2253900000032</v>
          </cell>
          <cell r="I17">
            <v>2886.9078899999986</v>
          </cell>
          <cell r="J17">
            <v>2900.1720899999964</v>
          </cell>
          <cell r="K17">
            <v>2858.4929400000037</v>
          </cell>
          <cell r="L17">
            <v>2904.8417699999991</v>
          </cell>
          <cell r="M17">
            <v>2977.2176500000023</v>
          </cell>
          <cell r="N17">
            <v>4932.7753599999924</v>
          </cell>
          <cell r="O17">
            <v>38069.844119999994</v>
          </cell>
          <cell r="P17">
            <v>3134.86508</v>
          </cell>
          <cell r="Q17">
            <v>6299.73837</v>
          </cell>
          <cell r="R17">
            <v>9350.6167699999987</v>
          </cell>
          <cell r="S17">
            <v>12387.65834</v>
          </cell>
          <cell r="T17">
            <v>15530.211029999999</v>
          </cell>
          <cell r="U17">
            <v>18609.436420000002</v>
          </cell>
          <cell r="V17">
            <v>21496.34431</v>
          </cell>
          <cell r="W17">
            <v>24396.516399999997</v>
          </cell>
          <cell r="X17">
            <v>27255.009340000001</v>
          </cell>
          <cell r="Y17">
            <v>30159.85111</v>
          </cell>
          <cell r="Z17">
            <v>33137.068760000002</v>
          </cell>
          <cell r="AA17">
            <v>38069.844119999994</v>
          </cell>
        </row>
        <row r="18">
          <cell r="A18" t="str">
            <v>Act14</v>
          </cell>
          <cell r="B18" t="str">
            <v>General and administrative expenses</v>
          </cell>
          <cell r="C18">
            <v>2006.3010900000002</v>
          </cell>
          <cell r="D18">
            <v>2412.4793</v>
          </cell>
          <cell r="E18">
            <v>1619.7207200000003</v>
          </cell>
          <cell r="F18">
            <v>2265.0093800000004</v>
          </cell>
          <cell r="G18">
            <v>1837.5077599999986</v>
          </cell>
          <cell r="H18">
            <v>2392.2464200000013</v>
          </cell>
          <cell r="I18">
            <v>1894.0288199999995</v>
          </cell>
          <cell r="J18">
            <v>1886.2940499999986</v>
          </cell>
          <cell r="K18">
            <v>2422.1084800000008</v>
          </cell>
          <cell r="L18">
            <v>2235.9427299999988</v>
          </cell>
          <cell r="M18">
            <v>2157.4902600000023</v>
          </cell>
          <cell r="N18">
            <v>2137.6206100000018</v>
          </cell>
          <cell r="O18">
            <v>25266.749620000002</v>
          </cell>
          <cell r="P18">
            <v>2006.3010900000002</v>
          </cell>
          <cell r="Q18">
            <v>4418.7803899999999</v>
          </cell>
          <cell r="R18">
            <v>6038.5011100000002</v>
          </cell>
          <cell r="S18">
            <v>8303.5104900000006</v>
          </cell>
          <cell r="T18">
            <v>10141.018249999999</v>
          </cell>
          <cell r="U18">
            <v>12533.26467</v>
          </cell>
          <cell r="V18">
            <v>14427.29349</v>
          </cell>
          <cell r="W18">
            <v>16313.587539999999</v>
          </cell>
          <cell r="X18">
            <v>18735.696019999999</v>
          </cell>
          <cell r="Y18">
            <v>20971.638749999998</v>
          </cell>
          <cell r="Z18">
            <v>23129.129010000001</v>
          </cell>
          <cell r="AA18">
            <v>25266.749620000002</v>
          </cell>
        </row>
        <row r="19">
          <cell r="A19" t="str">
            <v>Act15</v>
          </cell>
          <cell r="B19" t="str">
            <v>Depreciation / Amortisation</v>
          </cell>
          <cell r="C19">
            <v>1763.1852099999999</v>
          </cell>
          <cell r="D19">
            <v>268.1536100000003</v>
          </cell>
          <cell r="E19">
            <v>253.12592999999993</v>
          </cell>
          <cell r="F19">
            <v>254.39227999999957</v>
          </cell>
          <cell r="G19">
            <v>247.39807000000064</v>
          </cell>
          <cell r="H19">
            <v>260.68552</v>
          </cell>
          <cell r="I19">
            <v>243.00413999999955</v>
          </cell>
          <cell r="J19">
            <v>232.24230000000034</v>
          </cell>
          <cell r="K19">
            <v>217.29093000000012</v>
          </cell>
          <cell r="L19">
            <v>208.34996000000001</v>
          </cell>
          <cell r="M19">
            <v>204.5652699999996</v>
          </cell>
          <cell r="N19">
            <v>241.6261599999998</v>
          </cell>
          <cell r="O19">
            <v>4394.0193799999997</v>
          </cell>
          <cell r="P19">
            <v>1763.1852099999999</v>
          </cell>
          <cell r="Q19">
            <v>2031.3388200000002</v>
          </cell>
          <cell r="R19">
            <v>2284.4647500000001</v>
          </cell>
          <cell r="S19">
            <v>2538.8570299999997</v>
          </cell>
          <cell r="T19">
            <v>2786.2551000000003</v>
          </cell>
          <cell r="U19">
            <v>3046.9406200000003</v>
          </cell>
          <cell r="V19">
            <v>3289.9447599999999</v>
          </cell>
          <cell r="W19">
            <v>3522.1870600000002</v>
          </cell>
          <cell r="X19">
            <v>3739.4779900000003</v>
          </cell>
          <cell r="Y19">
            <v>3947.8279500000003</v>
          </cell>
          <cell r="Z19">
            <v>4152.3932199999999</v>
          </cell>
          <cell r="AA19">
            <v>4394.0193799999997</v>
          </cell>
        </row>
        <row r="20">
          <cell r="A20" t="str">
            <v>Act16</v>
          </cell>
          <cell r="B20" t="str">
            <v>Total operating expenses</v>
          </cell>
          <cell r="C20">
            <v>6904.3513800000001</v>
          </cell>
          <cell r="D20">
            <v>5845.5062000000007</v>
          </cell>
          <cell r="E20">
            <v>4923.7250499999991</v>
          </cell>
          <cell r="F20">
            <v>5556.4432300000008</v>
          </cell>
          <cell r="G20">
            <v>5227.4585199999983</v>
          </cell>
          <cell r="H20">
            <v>5732.1573300000045</v>
          </cell>
          <cell r="I20">
            <v>5023.9408499999972</v>
          </cell>
          <cell r="J20">
            <v>5018.7084399999949</v>
          </cell>
          <cell r="K20">
            <v>5497.8923500000046</v>
          </cell>
          <cell r="L20">
            <v>5349.1344599999975</v>
          </cell>
          <cell r="M20">
            <v>5339.2731800000038</v>
          </cell>
          <cell r="N20">
            <v>7312.0221299999939</v>
          </cell>
          <cell r="O20">
            <v>67730.613119999995</v>
          </cell>
          <cell r="P20">
            <v>6904.3513800000001</v>
          </cell>
          <cell r="Q20">
            <v>12749.85758</v>
          </cell>
          <cell r="R20">
            <v>17673.582629999997</v>
          </cell>
          <cell r="S20">
            <v>23230.025860000002</v>
          </cell>
          <cell r="T20">
            <v>28457.484380000002</v>
          </cell>
          <cell r="U20">
            <v>34189.641710000004</v>
          </cell>
          <cell r="V20">
            <v>39213.582559999995</v>
          </cell>
          <cell r="W20">
            <v>44232.290999999997</v>
          </cell>
          <cell r="X20">
            <v>49730.183349999999</v>
          </cell>
          <cell r="Y20">
            <v>55079.31781</v>
          </cell>
          <cell r="Z20">
            <v>60418.590989999997</v>
          </cell>
          <cell r="AA20">
            <v>67730.613119999995</v>
          </cell>
        </row>
        <row r="21">
          <cell r="A21" t="str">
            <v>Act17</v>
          </cell>
          <cell r="B21" t="str">
            <v>Operating profit before provisions</v>
          </cell>
          <cell r="C21">
            <v>2438.8438600000009</v>
          </cell>
          <cell r="D21">
            <v>4755.8119199999992</v>
          </cell>
          <cell r="E21">
            <v>3564.4882099999995</v>
          </cell>
          <cell r="F21">
            <v>1821.0745200000001</v>
          </cell>
          <cell r="G21">
            <v>1260.331990000006</v>
          </cell>
          <cell r="H21">
            <v>1804.1437199999964</v>
          </cell>
          <cell r="I21">
            <v>3212.7863199999938</v>
          </cell>
          <cell r="J21">
            <v>2392.1007700000118</v>
          </cell>
          <cell r="K21">
            <v>4788.4914799999924</v>
          </cell>
          <cell r="L21">
            <v>3525.5672200000117</v>
          </cell>
          <cell r="M21">
            <v>2863.1303699999808</v>
          </cell>
          <cell r="N21">
            <v>2162.8014700000131</v>
          </cell>
          <cell r="O21">
            <v>34589.571850000008</v>
          </cell>
          <cell r="P21">
            <v>2438.8438600000009</v>
          </cell>
          <cell r="Q21">
            <v>7194.655780000001</v>
          </cell>
          <cell r="R21">
            <v>10759.143990000004</v>
          </cell>
          <cell r="S21">
            <v>12580.218509999999</v>
          </cell>
          <cell r="T21">
            <v>13840.550499999998</v>
          </cell>
          <cell r="U21">
            <v>15644.694220000005</v>
          </cell>
          <cell r="V21">
            <v>18857.480540000004</v>
          </cell>
          <cell r="W21">
            <v>21249.581309999994</v>
          </cell>
          <cell r="X21">
            <v>26038.072790000013</v>
          </cell>
          <cell r="Y21">
            <v>29563.64001000001</v>
          </cell>
          <cell r="Z21">
            <v>32426.770379999987</v>
          </cell>
          <cell r="AA21">
            <v>34589.571850000008</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2438.8438600000009</v>
          </cell>
          <cell r="D26">
            <v>4755.8119199999992</v>
          </cell>
          <cell r="E26">
            <v>3564.4882099999995</v>
          </cell>
          <cell r="F26">
            <v>1821.0745200000001</v>
          </cell>
          <cell r="G26">
            <v>1260.331990000006</v>
          </cell>
          <cell r="H26">
            <v>1804.1437199999964</v>
          </cell>
          <cell r="I26">
            <v>3212.7863199999938</v>
          </cell>
          <cell r="J26">
            <v>2392.1007700000118</v>
          </cell>
          <cell r="K26">
            <v>4788.4914799999924</v>
          </cell>
          <cell r="L26">
            <v>3525.5672200000117</v>
          </cell>
          <cell r="M26">
            <v>2863.1303699999808</v>
          </cell>
          <cell r="N26">
            <v>2162.8014700000131</v>
          </cell>
          <cell r="O26">
            <v>34589.571850000008</v>
          </cell>
          <cell r="P26">
            <v>2438.8438600000009</v>
          </cell>
          <cell r="Q26">
            <v>7194.655780000001</v>
          </cell>
          <cell r="R26">
            <v>10759.143990000004</v>
          </cell>
          <cell r="S26">
            <v>12580.218509999999</v>
          </cell>
          <cell r="T26">
            <v>13840.550499999998</v>
          </cell>
          <cell r="U26">
            <v>15644.694220000005</v>
          </cell>
          <cell r="V26">
            <v>18857.480540000004</v>
          </cell>
          <cell r="W26">
            <v>21249.581309999994</v>
          </cell>
          <cell r="X26">
            <v>26038.072790000013</v>
          </cell>
          <cell r="Y26">
            <v>29563.64001000001</v>
          </cell>
          <cell r="Z26">
            <v>32426.770379999987</v>
          </cell>
          <cell r="AA26">
            <v>34589.571850000008</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2438.8438600000009</v>
          </cell>
          <cell r="D30">
            <v>4755.8119199999992</v>
          </cell>
          <cell r="E30">
            <v>3564.4882099999995</v>
          </cell>
          <cell r="F30">
            <v>1821.0745200000001</v>
          </cell>
          <cell r="G30">
            <v>1260.331990000006</v>
          </cell>
          <cell r="H30">
            <v>1804.1437199999964</v>
          </cell>
          <cell r="I30">
            <v>3212.7863199999938</v>
          </cell>
          <cell r="J30">
            <v>2392.1007700000118</v>
          </cell>
          <cell r="K30">
            <v>4788.4914799999924</v>
          </cell>
          <cell r="L30">
            <v>3525.5672200000117</v>
          </cell>
          <cell r="M30">
            <v>2863.1303699999808</v>
          </cell>
          <cell r="N30">
            <v>2162.8014700000131</v>
          </cell>
          <cell r="O30">
            <v>34589.571850000008</v>
          </cell>
          <cell r="P30">
            <v>2438.8438600000009</v>
          </cell>
          <cell r="Q30">
            <v>7194.655780000001</v>
          </cell>
          <cell r="R30">
            <v>10759.143990000004</v>
          </cell>
          <cell r="S30">
            <v>12580.218509999999</v>
          </cell>
          <cell r="T30">
            <v>13840.550499999998</v>
          </cell>
          <cell r="U30">
            <v>15644.694220000005</v>
          </cell>
          <cell r="V30">
            <v>18857.480540000004</v>
          </cell>
          <cell r="W30">
            <v>21249.581309999994</v>
          </cell>
          <cell r="X30">
            <v>26038.072790000013</v>
          </cell>
          <cell r="Y30">
            <v>29563.64001000001</v>
          </cell>
          <cell r="Z30">
            <v>32426.770379999987</v>
          </cell>
          <cell r="AA30">
            <v>34589.571850000008</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-760.63113999999996</v>
          </cell>
          <cell r="D32">
            <v>-633.49635000000012</v>
          </cell>
          <cell r="E32">
            <v>-689.96400999999992</v>
          </cell>
          <cell r="F32">
            <v>-364.55254999999988</v>
          </cell>
          <cell r="G32">
            <v>-260.53078000000005</v>
          </cell>
          <cell r="H32">
            <v>-362.61127000000033</v>
          </cell>
          <cell r="I32">
            <v>-650.0352899999998</v>
          </cell>
          <cell r="J32">
            <v>-471.22209000000021</v>
          </cell>
          <cell r="K32">
            <v>-931.58212999999978</v>
          </cell>
          <cell r="L32">
            <v>-683.23360999999932</v>
          </cell>
          <cell r="M32">
            <v>-556.82704000000012</v>
          </cell>
          <cell r="N32">
            <v>-433.06995000000006</v>
          </cell>
          <cell r="O32">
            <v>-6797.7562099999996</v>
          </cell>
          <cell r="P32">
            <v>-760.63113999999996</v>
          </cell>
          <cell r="Q32">
            <v>-1394.1274900000001</v>
          </cell>
          <cell r="R32">
            <v>-2084.0915</v>
          </cell>
          <cell r="S32">
            <v>-2448.6440499999999</v>
          </cell>
          <cell r="T32">
            <v>-2709.1748299999999</v>
          </cell>
          <cell r="U32">
            <v>-3071.7861000000003</v>
          </cell>
          <cell r="V32">
            <v>-3721.8213900000001</v>
          </cell>
          <cell r="W32">
            <v>-4193.0434800000003</v>
          </cell>
          <cell r="X32">
            <v>-5124.6256100000001</v>
          </cell>
          <cell r="Y32">
            <v>-5807.8592199999994</v>
          </cell>
          <cell r="Z32">
            <v>-6364.6862599999995</v>
          </cell>
          <cell r="AA32">
            <v>-6797.7562099999996</v>
          </cell>
        </row>
        <row r="33">
          <cell r="A33" t="str">
            <v>Act28</v>
          </cell>
          <cell r="B33" t="str">
            <v>Profit after tax</v>
          </cell>
          <cell r="C33">
            <v>1678.2127200000009</v>
          </cell>
          <cell r="D33">
            <v>4122.3155699999988</v>
          </cell>
          <cell r="E33">
            <v>2874.5241999999998</v>
          </cell>
          <cell r="F33">
            <v>1456.5219700000002</v>
          </cell>
          <cell r="G33">
            <v>999.80121000000599</v>
          </cell>
          <cell r="H33">
            <v>1441.5324499999961</v>
          </cell>
          <cell r="I33">
            <v>2562.751029999994</v>
          </cell>
          <cell r="J33">
            <v>1920.8786800000116</v>
          </cell>
          <cell r="K33">
            <v>3856.9093499999926</v>
          </cell>
          <cell r="L33">
            <v>2842.3336100000124</v>
          </cell>
          <cell r="M33">
            <v>2306.3033299999806</v>
          </cell>
          <cell r="N33">
            <v>1729.731520000013</v>
          </cell>
          <cell r="O33">
            <v>27791.815640000008</v>
          </cell>
          <cell r="P33">
            <v>1678.2127200000009</v>
          </cell>
          <cell r="Q33">
            <v>5800.5282900000011</v>
          </cell>
          <cell r="R33">
            <v>8675.0524900000037</v>
          </cell>
          <cell r="S33">
            <v>10131.57446</v>
          </cell>
          <cell r="T33">
            <v>11131.375669999998</v>
          </cell>
          <cell r="U33">
            <v>12572.908120000004</v>
          </cell>
          <cell r="V33">
            <v>15135.659150000003</v>
          </cell>
          <cell r="W33">
            <v>17056.537829999994</v>
          </cell>
          <cell r="X33">
            <v>20913.447180000014</v>
          </cell>
          <cell r="Y33">
            <v>23755.780790000012</v>
          </cell>
          <cell r="Z33">
            <v>26062.084119999989</v>
          </cell>
          <cell r="AA33">
            <v>27791.815640000008</v>
          </cell>
        </row>
        <row r="34">
          <cell r="A34">
            <v>0</v>
          </cell>
          <cell r="B34" t="str">
            <v>Budgeted Profit and Loss 2012</v>
          </cell>
          <cell r="C34">
            <v>0</v>
          </cell>
          <cell r="D34">
            <v>0</v>
          </cell>
          <cell r="E34">
            <v>0</v>
          </cell>
          <cell r="F34">
            <v>0</v>
          </cell>
          <cell r="G34">
            <v>0</v>
          </cell>
          <cell r="H34">
            <v>157.41006000000016</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2968.6073059360733</v>
          </cell>
          <cell r="D35">
            <v>2863.5289659600762</v>
          </cell>
          <cell r="E35">
            <v>2973.0882516414113</v>
          </cell>
          <cell r="F35">
            <v>2876.7123287671238</v>
          </cell>
          <cell r="G35">
            <v>2972.6027397260273</v>
          </cell>
          <cell r="H35">
            <v>2696.4252332951814</v>
          </cell>
          <cell r="I35">
            <v>2913.1506849315069</v>
          </cell>
          <cell r="J35">
            <v>2913.1506849315069</v>
          </cell>
          <cell r="K35">
            <v>2819.178082191781</v>
          </cell>
          <cell r="L35">
            <v>2913.1506849315069</v>
          </cell>
          <cell r="M35">
            <v>2819.178082191781</v>
          </cell>
          <cell r="N35">
            <v>2913.1506849315069</v>
          </cell>
          <cell r="O35">
            <v>34641.92372943549</v>
          </cell>
          <cell r="P35">
            <v>2968.6073059360733</v>
          </cell>
          <cell r="Q35">
            <v>5832.13627189615</v>
          </cell>
          <cell r="R35">
            <v>8805.2245235375613</v>
          </cell>
          <cell r="S35">
            <v>11681.936852304685</v>
          </cell>
          <cell r="T35">
            <v>14654.539592030713</v>
          </cell>
          <cell r="U35">
            <v>17350.964825325893</v>
          </cell>
          <cell r="V35">
            <v>20264.115510257401</v>
          </cell>
          <cell r="W35">
            <v>23177.266195188909</v>
          </cell>
          <cell r="X35">
            <v>25996.444277380691</v>
          </cell>
          <cell r="Y35">
            <v>28909.5949623122</v>
          </cell>
          <cell r="Z35">
            <v>31728.773044503982</v>
          </cell>
          <cell r="AA35">
            <v>34641.92372943549</v>
          </cell>
        </row>
        <row r="36">
          <cell r="A36" t="str">
            <v>Bud02</v>
          </cell>
          <cell r="B36" t="str">
            <v>Interest expense</v>
          </cell>
          <cell r="C36">
            <v>-966.09589041095899</v>
          </cell>
          <cell r="D36">
            <v>-872.60273972602749</v>
          </cell>
          <cell r="E36">
            <v>-1156.7808219178082</v>
          </cell>
          <cell r="F36">
            <v>-934.93150684931527</v>
          </cell>
          <cell r="G36">
            <v>-966.09589041095899</v>
          </cell>
          <cell r="H36">
            <v>-1125.6164383561645</v>
          </cell>
          <cell r="I36">
            <v>-910.89041095890434</v>
          </cell>
          <cell r="J36">
            <v>-910.89041095890434</v>
          </cell>
          <cell r="K36">
            <v>-1068.9041095890411</v>
          </cell>
          <cell r="L36">
            <v>-910.89041095890434</v>
          </cell>
          <cell r="M36">
            <v>-881.50684931506862</v>
          </cell>
          <cell r="N36">
            <v>-1098.2876712328768</v>
          </cell>
          <cell r="O36">
            <v>-11803.493150684932</v>
          </cell>
          <cell r="P36">
            <v>-966.09589041095899</v>
          </cell>
          <cell r="Q36">
            <v>-1838.6986301369866</v>
          </cell>
          <cell r="R36">
            <v>-2995.4794520547948</v>
          </cell>
          <cell r="S36">
            <v>-3930.41095890411</v>
          </cell>
          <cell r="T36">
            <v>-4896.5068493150693</v>
          </cell>
          <cell r="U36">
            <v>-6022.1232876712338</v>
          </cell>
          <cell r="V36">
            <v>-6933.0136986301386</v>
          </cell>
          <cell r="W36">
            <v>-7843.9041095890425</v>
          </cell>
          <cell r="X36">
            <v>-8912.8082191780832</v>
          </cell>
          <cell r="Y36">
            <v>-9823.698630136987</v>
          </cell>
          <cell r="Z36">
            <v>-10705.205479452055</v>
          </cell>
          <cell r="AA36">
            <v>-11803.493150684932</v>
          </cell>
        </row>
        <row r="37">
          <cell r="A37" t="str">
            <v>Bud03</v>
          </cell>
          <cell r="B37" t="str">
            <v>Net interest income</v>
          </cell>
          <cell r="C37">
            <v>2002.5114155251144</v>
          </cell>
          <cell r="D37">
            <v>1990.9262262340487</v>
          </cell>
          <cell r="E37">
            <v>1816.307429723603</v>
          </cell>
          <cell r="F37">
            <v>1941.7808219178087</v>
          </cell>
          <cell r="G37">
            <v>2006.5068493150684</v>
          </cell>
          <cell r="H37">
            <v>1570.8087949390169</v>
          </cell>
          <cell r="I37">
            <v>2002.2602739726026</v>
          </cell>
          <cell r="J37">
            <v>2002.2602739726026</v>
          </cell>
          <cell r="K37">
            <v>1750.2739726027398</v>
          </cell>
          <cell r="L37">
            <v>2002.2602739726026</v>
          </cell>
          <cell r="M37">
            <v>1937.6712328767123</v>
          </cell>
          <cell r="N37">
            <v>1814.8630136986301</v>
          </cell>
          <cell r="O37">
            <v>22838.430578750558</v>
          </cell>
          <cell r="P37">
            <v>2002.5114155251144</v>
          </cell>
          <cell r="Q37">
            <v>3993.4376417591634</v>
          </cell>
          <cell r="R37">
            <v>5809.7450714827664</v>
          </cell>
          <cell r="S37">
            <v>7751.5258934005751</v>
          </cell>
          <cell r="T37">
            <v>9758.0327427156444</v>
          </cell>
          <cell r="U37">
            <v>11328.841537654658</v>
          </cell>
          <cell r="V37">
            <v>13331.101811627263</v>
          </cell>
          <cell r="W37">
            <v>15333.362085599867</v>
          </cell>
          <cell r="X37">
            <v>17083.63605820261</v>
          </cell>
          <cell r="Y37">
            <v>19085.896332175213</v>
          </cell>
          <cell r="Z37">
            <v>21023.567565051926</v>
          </cell>
          <cell r="AA37">
            <v>22838.430578750558</v>
          </cell>
        </row>
        <row r="38">
          <cell r="A38" t="str">
            <v>Bud04</v>
          </cell>
          <cell r="B38" t="str">
            <v>Fee Income</v>
          </cell>
          <cell r="C38">
            <v>9320.3155911427439</v>
          </cell>
          <cell r="D38">
            <v>9256.0292763938305</v>
          </cell>
          <cell r="E38">
            <v>11710.315591142746</v>
          </cell>
          <cell r="F38">
            <v>8776.742961644919</v>
          </cell>
          <cell r="G38">
            <v>9356.0292763938305</v>
          </cell>
          <cell r="H38">
            <v>11392.742961644919</v>
          </cell>
          <cell r="I38">
            <v>9726.3155911427457</v>
          </cell>
          <cell r="J38">
            <v>9826.3155911427421</v>
          </cell>
          <cell r="K38">
            <v>11817.742961644919</v>
          </cell>
          <cell r="L38">
            <v>11805.601905891657</v>
          </cell>
          <cell r="M38">
            <v>11847.029276393834</v>
          </cell>
          <cell r="N38">
            <v>9359.1703321470923</v>
          </cell>
          <cell r="O38">
            <v>124194.35131672598</v>
          </cell>
          <cell r="P38">
            <v>9320.3155911427439</v>
          </cell>
          <cell r="Q38">
            <v>18576.344867536573</v>
          </cell>
          <cell r="R38">
            <v>30286.660458679318</v>
          </cell>
          <cell r="S38">
            <v>39063.403420324234</v>
          </cell>
          <cell r="T38">
            <v>48419.432696718068</v>
          </cell>
          <cell r="U38">
            <v>59812.17565836299</v>
          </cell>
          <cell r="V38">
            <v>69538.491249505736</v>
          </cell>
          <cell r="W38">
            <v>79364.806840648482</v>
          </cell>
          <cell r="X38">
            <v>91182.549802293404</v>
          </cell>
          <cell r="Y38">
            <v>102988.15170818506</v>
          </cell>
          <cell r="Z38">
            <v>114835.1809845789</v>
          </cell>
          <cell r="AA38">
            <v>124194.35131672598</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9320.3155911427439</v>
          </cell>
          <cell r="D40">
            <v>9256.0292763938305</v>
          </cell>
          <cell r="E40">
            <v>11710.315591142746</v>
          </cell>
          <cell r="F40">
            <v>8776.742961644919</v>
          </cell>
          <cell r="G40">
            <v>9356.0292763938305</v>
          </cell>
          <cell r="H40">
            <v>11392.742961644919</v>
          </cell>
          <cell r="I40">
            <v>9726.3155911427457</v>
          </cell>
          <cell r="J40">
            <v>9826.3155911427421</v>
          </cell>
          <cell r="K40">
            <v>11817.742961644919</v>
          </cell>
          <cell r="L40">
            <v>11805.601905891657</v>
          </cell>
          <cell r="M40">
            <v>11847.029276393834</v>
          </cell>
          <cell r="N40">
            <v>9359.1703321470923</v>
          </cell>
          <cell r="O40">
            <v>124194.35131672598</v>
          </cell>
          <cell r="P40">
            <v>9320.3155911427439</v>
          </cell>
          <cell r="Q40">
            <v>18576.344867536573</v>
          </cell>
          <cell r="R40">
            <v>30286.660458679318</v>
          </cell>
          <cell r="S40">
            <v>39063.403420324234</v>
          </cell>
          <cell r="T40">
            <v>48419.432696718068</v>
          </cell>
          <cell r="U40">
            <v>59812.17565836299</v>
          </cell>
          <cell r="V40">
            <v>69538.491249505736</v>
          </cell>
          <cell r="W40">
            <v>79364.806840648482</v>
          </cell>
          <cell r="X40">
            <v>91182.549802293404</v>
          </cell>
          <cell r="Y40">
            <v>102988.15170818506</v>
          </cell>
          <cell r="Z40">
            <v>114835.1809845789</v>
          </cell>
          <cell r="AA40">
            <v>124194.35131672598</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9320.3155911427439</v>
          </cell>
          <cell r="D45">
            <v>9256.0292763938305</v>
          </cell>
          <cell r="E45">
            <v>11710.315591142746</v>
          </cell>
          <cell r="F45">
            <v>8776.742961644919</v>
          </cell>
          <cell r="G45">
            <v>9356.0292763938305</v>
          </cell>
          <cell r="H45">
            <v>11392.742961644919</v>
          </cell>
          <cell r="I45">
            <v>9726.3155911427457</v>
          </cell>
          <cell r="J45">
            <v>9826.3155911427421</v>
          </cell>
          <cell r="K45">
            <v>11817.742961644919</v>
          </cell>
          <cell r="L45">
            <v>11805.601905891657</v>
          </cell>
          <cell r="M45">
            <v>11847.029276393834</v>
          </cell>
          <cell r="N45">
            <v>9359.1703321470923</v>
          </cell>
          <cell r="O45">
            <v>124194.35131672598</v>
          </cell>
          <cell r="P45">
            <v>9320.3155911427439</v>
          </cell>
          <cell r="Q45">
            <v>18576.344867536573</v>
          </cell>
          <cell r="R45">
            <v>30286.660458679318</v>
          </cell>
          <cell r="S45">
            <v>39063.403420324234</v>
          </cell>
          <cell r="T45">
            <v>48419.432696718068</v>
          </cell>
          <cell r="U45">
            <v>59812.17565836299</v>
          </cell>
          <cell r="V45">
            <v>69538.491249505736</v>
          </cell>
          <cell r="W45">
            <v>79364.806840648482</v>
          </cell>
          <cell r="X45">
            <v>91182.549802293404</v>
          </cell>
          <cell r="Y45">
            <v>102988.15170818506</v>
          </cell>
          <cell r="Z45">
            <v>114835.1809845789</v>
          </cell>
          <cell r="AA45">
            <v>124194.35131672598</v>
          </cell>
        </row>
        <row r="46">
          <cell r="A46" t="str">
            <v>Bud11.1</v>
          </cell>
          <cell r="B46" t="str">
            <v>Dividend income</v>
          </cell>
          <cell r="C46">
            <v>0</v>
          </cell>
          <cell r="D46">
            <v>0</v>
          </cell>
          <cell r="E46">
            <v>0</v>
          </cell>
          <cell r="F46">
            <v>0</v>
          </cell>
          <cell r="G46">
            <v>500</v>
          </cell>
          <cell r="H46">
            <v>500</v>
          </cell>
          <cell r="I46">
            <v>100</v>
          </cell>
          <cell r="J46">
            <v>50</v>
          </cell>
          <cell r="K46">
            <v>0</v>
          </cell>
          <cell r="L46">
            <v>0</v>
          </cell>
          <cell r="M46">
            <v>0</v>
          </cell>
          <cell r="N46">
            <v>0</v>
          </cell>
          <cell r="O46">
            <v>1150</v>
          </cell>
          <cell r="P46">
            <v>0</v>
          </cell>
          <cell r="Q46">
            <v>0</v>
          </cell>
          <cell r="R46">
            <v>0</v>
          </cell>
          <cell r="S46">
            <v>0</v>
          </cell>
          <cell r="T46">
            <v>500</v>
          </cell>
          <cell r="U46">
            <v>1000</v>
          </cell>
          <cell r="V46">
            <v>1100</v>
          </cell>
          <cell r="W46">
            <v>1150</v>
          </cell>
          <cell r="X46">
            <v>1150</v>
          </cell>
          <cell r="Y46">
            <v>1150</v>
          </cell>
          <cell r="Z46">
            <v>1150</v>
          </cell>
          <cell r="AA46">
            <v>1150</v>
          </cell>
        </row>
        <row r="47">
          <cell r="A47" t="str">
            <v>Bud12</v>
          </cell>
          <cell r="B47" t="str">
            <v>Total income</v>
          </cell>
          <cell r="C47">
            <v>11322.827006667858</v>
          </cell>
          <cell r="D47">
            <v>11246.955502627879</v>
          </cell>
          <cell r="E47">
            <v>13526.623020866349</v>
          </cell>
          <cell r="F47">
            <v>10718.523783562727</v>
          </cell>
          <cell r="G47">
            <v>11862.536125708899</v>
          </cell>
          <cell r="H47">
            <v>13463.551756583936</v>
          </cell>
          <cell r="I47">
            <v>11828.575865115348</v>
          </cell>
          <cell r="J47">
            <v>11878.575865115345</v>
          </cell>
          <cell r="K47">
            <v>13568.016934247658</v>
          </cell>
          <cell r="L47">
            <v>13807.86217986426</v>
          </cell>
          <cell r="M47">
            <v>13784.700509270546</v>
          </cell>
          <cell r="N47">
            <v>11174.033345845723</v>
          </cell>
          <cell r="O47">
            <v>148182.78189547654</v>
          </cell>
          <cell r="P47">
            <v>11322.827006667858</v>
          </cell>
          <cell r="Q47">
            <v>22569.782509295736</v>
          </cell>
          <cell r="R47">
            <v>36096.405530162083</v>
          </cell>
          <cell r="S47">
            <v>46814.92931372481</v>
          </cell>
          <cell r="T47">
            <v>58677.465439433712</v>
          </cell>
          <cell r="U47">
            <v>72141.017196017652</v>
          </cell>
          <cell r="V47">
            <v>83969.593061132997</v>
          </cell>
          <cell r="W47">
            <v>95848.168926248356</v>
          </cell>
          <cell r="X47">
            <v>109416.18586049601</v>
          </cell>
          <cell r="Y47">
            <v>123224.04804036027</v>
          </cell>
          <cell r="Z47">
            <v>137008.74854963081</v>
          </cell>
          <cell r="AA47">
            <v>148182.78189547654</v>
          </cell>
        </row>
        <row r="48">
          <cell r="A48" t="str">
            <v>Bud13</v>
          </cell>
          <cell r="B48" t="str">
            <v>Personnel expenses</v>
          </cell>
          <cell r="C48">
            <v>4224.3534032644857</v>
          </cell>
          <cell r="D48">
            <v>4284.0209863237533</v>
          </cell>
          <cell r="E48">
            <v>4182.9384480899907</v>
          </cell>
          <cell r="F48">
            <v>4151.2747583378978</v>
          </cell>
          <cell r="G48">
            <v>4063.7254975348728</v>
          </cell>
          <cell r="H48">
            <v>4009.6083138244417</v>
          </cell>
          <cell r="I48">
            <v>4100.4375576674811</v>
          </cell>
          <cell r="J48">
            <v>3988.7756884521923</v>
          </cell>
          <cell r="K48">
            <v>3988.7756884521923</v>
          </cell>
          <cell r="L48">
            <v>4101.9121578331506</v>
          </cell>
          <cell r="M48">
            <v>4038.6216055273831</v>
          </cell>
          <cell r="N48">
            <v>4045.4890282943043</v>
          </cell>
          <cell r="O48">
            <v>49179.93313360215</v>
          </cell>
          <cell r="P48">
            <v>4224.3534032644857</v>
          </cell>
          <cell r="Q48">
            <v>8508.3743895882399</v>
          </cell>
          <cell r="R48">
            <v>12691.31283767823</v>
          </cell>
          <cell r="S48">
            <v>16842.587596016128</v>
          </cell>
          <cell r="T48">
            <v>20906.313093551002</v>
          </cell>
          <cell r="U48">
            <v>24915.921407375445</v>
          </cell>
          <cell r="V48">
            <v>29016.358965042928</v>
          </cell>
          <cell r="W48">
            <v>33005.134653495123</v>
          </cell>
          <cell r="X48">
            <v>36993.910341947318</v>
          </cell>
          <cell r="Y48">
            <v>41095.822499780465</v>
          </cell>
          <cell r="Z48">
            <v>45134.444105307848</v>
          </cell>
          <cell r="AA48">
            <v>49179.93313360215</v>
          </cell>
        </row>
        <row r="49">
          <cell r="A49" t="str">
            <v>Bud14</v>
          </cell>
          <cell r="B49" t="str">
            <v>General and administrative expenses</v>
          </cell>
          <cell r="C49">
            <v>2429.9411912787441</v>
          </cell>
          <cell r="D49">
            <v>2872.9111512787445</v>
          </cell>
          <cell r="E49">
            <v>2703.5911512787443</v>
          </cell>
          <cell r="F49">
            <v>2355.1111512787438</v>
          </cell>
          <cell r="G49">
            <v>2353.1911512787437</v>
          </cell>
          <cell r="H49">
            <v>2433.641151278744</v>
          </cell>
          <cell r="I49">
            <v>2279.9023800343775</v>
          </cell>
          <cell r="J49">
            <v>2302.8823800343775</v>
          </cell>
          <cell r="K49">
            <v>2446.5023800343779</v>
          </cell>
          <cell r="L49">
            <v>2357.1223800343778</v>
          </cell>
          <cell r="M49">
            <v>2362.1023800343778</v>
          </cell>
          <cell r="N49">
            <v>2424.3523800343778</v>
          </cell>
          <cell r="O49">
            <v>29321.251227878733</v>
          </cell>
          <cell r="P49">
            <v>2429.9411912787441</v>
          </cell>
          <cell r="Q49">
            <v>5302.8523425574886</v>
          </cell>
          <cell r="R49">
            <v>8006.4434938362328</v>
          </cell>
          <cell r="S49">
            <v>10361.554645114977</v>
          </cell>
          <cell r="T49">
            <v>12714.74579639372</v>
          </cell>
          <cell r="U49">
            <v>15148.386947672463</v>
          </cell>
          <cell r="V49">
            <v>17428.28932770684</v>
          </cell>
          <cell r="W49">
            <v>19731.171707741218</v>
          </cell>
          <cell r="X49">
            <v>22177.674087775595</v>
          </cell>
          <cell r="Y49">
            <v>24534.796467809974</v>
          </cell>
          <cell r="Z49">
            <v>26896.898847844353</v>
          </cell>
          <cell r="AA49">
            <v>29321.251227878733</v>
          </cell>
        </row>
        <row r="50">
          <cell r="A50" t="str">
            <v>Bud15</v>
          </cell>
          <cell r="B50" t="str">
            <v>Depreciation / Amortisation</v>
          </cell>
          <cell r="C50">
            <v>416.69442999999995</v>
          </cell>
          <cell r="D50">
            <v>408.09426999999994</v>
          </cell>
          <cell r="E50">
            <v>385.35280999999998</v>
          </cell>
          <cell r="F50">
            <v>384.66862000000003</v>
          </cell>
          <cell r="G50">
            <v>381.11372999999998</v>
          </cell>
          <cell r="H50">
            <v>378.31950999999998</v>
          </cell>
          <cell r="I50">
            <v>370.77690999999993</v>
          </cell>
          <cell r="J50">
            <v>367.97483</v>
          </cell>
          <cell r="K50">
            <v>357.40117000000004</v>
          </cell>
          <cell r="L50">
            <v>354.28141000000005</v>
          </cell>
          <cell r="M50">
            <v>352.46553999999998</v>
          </cell>
          <cell r="N50">
            <v>350.52971999999994</v>
          </cell>
          <cell r="O50">
            <v>4507.6729499999992</v>
          </cell>
          <cell r="P50">
            <v>416.69442999999995</v>
          </cell>
          <cell r="Q50">
            <v>824.78869999999984</v>
          </cell>
          <cell r="R50">
            <v>1210.1415099999999</v>
          </cell>
          <cell r="S50">
            <v>1594.8101299999998</v>
          </cell>
          <cell r="T50">
            <v>1975.9238599999999</v>
          </cell>
          <cell r="U50">
            <v>2354.2433699999997</v>
          </cell>
          <cell r="V50">
            <v>2725.0202799999997</v>
          </cell>
          <cell r="W50">
            <v>3092.9951099999998</v>
          </cell>
          <cell r="X50">
            <v>3450.3962799999999</v>
          </cell>
          <cell r="Y50">
            <v>3804.67769</v>
          </cell>
          <cell r="Z50">
            <v>4157.1432299999997</v>
          </cell>
          <cell r="AA50">
            <v>4507.6729499999992</v>
          </cell>
        </row>
        <row r="51">
          <cell r="A51" t="str">
            <v>Bud16</v>
          </cell>
          <cell r="B51" t="str">
            <v>Total operating expenses</v>
          </cell>
          <cell r="C51">
            <v>7070.9890245432289</v>
          </cell>
          <cell r="D51">
            <v>7565.0264076024978</v>
          </cell>
          <cell r="E51">
            <v>7271.8824093687354</v>
          </cell>
          <cell r="F51">
            <v>6891.054529616642</v>
          </cell>
          <cell r="G51">
            <v>6798.0303788136162</v>
          </cell>
          <cell r="H51">
            <v>6821.5689751031859</v>
          </cell>
          <cell r="I51">
            <v>6751.1168477018582</v>
          </cell>
          <cell r="J51">
            <v>6659.6328984865695</v>
          </cell>
          <cell r="K51">
            <v>6792.6792384865703</v>
          </cell>
          <cell r="L51">
            <v>6813.3159478675279</v>
          </cell>
          <cell r="M51">
            <v>6753.189525561761</v>
          </cell>
          <cell r="N51">
            <v>6820.3711283286821</v>
          </cell>
          <cell r="O51">
            <v>83008.857311480868</v>
          </cell>
          <cell r="P51">
            <v>7070.9890245432289</v>
          </cell>
          <cell r="Q51">
            <v>14636.015432145728</v>
          </cell>
          <cell r="R51">
            <v>21907.897841514463</v>
          </cell>
          <cell r="S51">
            <v>28798.952371131105</v>
          </cell>
          <cell r="T51">
            <v>35596.98274994472</v>
          </cell>
          <cell r="U51">
            <v>42418.551725047902</v>
          </cell>
          <cell r="V51">
            <v>49169.668572749768</v>
          </cell>
          <cell r="W51">
            <v>55829.301471236337</v>
          </cell>
          <cell r="X51">
            <v>62621.980709722913</v>
          </cell>
          <cell r="Y51">
            <v>69435.296657590443</v>
          </cell>
          <cell r="Z51">
            <v>76188.486183152199</v>
          </cell>
          <cell r="AA51">
            <v>83008.857311480868</v>
          </cell>
        </row>
        <row r="52">
          <cell r="A52" t="str">
            <v>Bud17</v>
          </cell>
          <cell r="B52" t="str">
            <v>Operating profit before provisions</v>
          </cell>
          <cell r="C52">
            <v>4251.837982124629</v>
          </cell>
          <cell r="D52">
            <v>3681.9290950253817</v>
          </cell>
          <cell r="E52">
            <v>6254.7406114976138</v>
          </cell>
          <cell r="F52">
            <v>3827.4692539460848</v>
          </cell>
          <cell r="G52">
            <v>5064.5057468952828</v>
          </cell>
          <cell r="H52">
            <v>6641.9827814807504</v>
          </cell>
          <cell r="I52">
            <v>5077.4590174134901</v>
          </cell>
          <cell r="J52">
            <v>5218.9429666287751</v>
          </cell>
          <cell r="K52">
            <v>6775.3376957610881</v>
          </cell>
          <cell r="L52">
            <v>6994.5462319967319</v>
          </cell>
          <cell r="M52">
            <v>7031.5109837087848</v>
          </cell>
          <cell r="N52">
            <v>4353.6622175170405</v>
          </cell>
          <cell r="O52">
            <v>65173.924583995671</v>
          </cell>
          <cell r="P52">
            <v>4251.837982124629</v>
          </cell>
          <cell r="Q52">
            <v>7933.767077150007</v>
          </cell>
          <cell r="R52">
            <v>14188.50768864762</v>
          </cell>
          <cell r="S52">
            <v>18015.976942593705</v>
          </cell>
          <cell r="T52">
            <v>23080.482689488992</v>
          </cell>
          <cell r="U52">
            <v>29722.46547096975</v>
          </cell>
          <cell r="V52">
            <v>34799.924488383229</v>
          </cell>
          <cell r="W52">
            <v>40018.867455012019</v>
          </cell>
          <cell r="X52">
            <v>46794.205150773101</v>
          </cell>
          <cell r="Y52">
            <v>53788.751382769828</v>
          </cell>
          <cell r="Z52">
            <v>60820.262366478608</v>
          </cell>
          <cell r="AA52">
            <v>65173.924583995671</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4251.837982124629</v>
          </cell>
          <cell r="D57">
            <v>3681.9290950253817</v>
          </cell>
          <cell r="E57">
            <v>6254.7406114976138</v>
          </cell>
          <cell r="F57">
            <v>3827.4692539460848</v>
          </cell>
          <cell r="G57">
            <v>5064.5057468952828</v>
          </cell>
          <cell r="H57">
            <v>6641.9827814807504</v>
          </cell>
          <cell r="I57">
            <v>5077.4590174134901</v>
          </cell>
          <cell r="J57">
            <v>5218.9429666287751</v>
          </cell>
          <cell r="K57">
            <v>6775.3376957610881</v>
          </cell>
          <cell r="L57">
            <v>6994.5462319967319</v>
          </cell>
          <cell r="M57">
            <v>7031.5109837087848</v>
          </cell>
          <cell r="N57">
            <v>4353.6622175170405</v>
          </cell>
          <cell r="O57">
            <v>65173.924583995671</v>
          </cell>
          <cell r="P57">
            <v>4251.837982124629</v>
          </cell>
          <cell r="Q57">
            <v>7933.767077150007</v>
          </cell>
          <cell r="R57">
            <v>14188.50768864762</v>
          </cell>
          <cell r="S57">
            <v>18015.976942593705</v>
          </cell>
          <cell r="T57">
            <v>23080.482689488992</v>
          </cell>
          <cell r="U57">
            <v>29722.46547096975</v>
          </cell>
          <cell r="V57">
            <v>34799.924488383229</v>
          </cell>
          <cell r="W57">
            <v>40018.867455012019</v>
          </cell>
          <cell r="X57">
            <v>46794.205150773101</v>
          </cell>
          <cell r="Y57">
            <v>53788.751382769828</v>
          </cell>
          <cell r="Z57">
            <v>60820.262366478608</v>
          </cell>
          <cell r="AA57">
            <v>65173.924583995671</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4251.837982124629</v>
          </cell>
          <cell r="D61">
            <v>3681.9290950253817</v>
          </cell>
          <cell r="E61">
            <v>6254.7406114976138</v>
          </cell>
          <cell r="F61">
            <v>3827.4692539460848</v>
          </cell>
          <cell r="G61">
            <v>5064.5057468952828</v>
          </cell>
          <cell r="H61">
            <v>6641.9827814807504</v>
          </cell>
          <cell r="I61">
            <v>5077.4590174134901</v>
          </cell>
          <cell r="J61">
            <v>5218.9429666287751</v>
          </cell>
          <cell r="K61">
            <v>6775.3376957610881</v>
          </cell>
          <cell r="L61">
            <v>6994.5462319967319</v>
          </cell>
          <cell r="M61">
            <v>7031.5109837087848</v>
          </cell>
          <cell r="N61">
            <v>4353.6622175170405</v>
          </cell>
          <cell r="O61">
            <v>65173.924583995671</v>
          </cell>
          <cell r="P61">
            <v>4251.837982124629</v>
          </cell>
          <cell r="Q61">
            <v>7933.767077150007</v>
          </cell>
          <cell r="R61">
            <v>14188.50768864762</v>
          </cell>
          <cell r="S61">
            <v>18015.976942593705</v>
          </cell>
          <cell r="T61">
            <v>23080.482689488992</v>
          </cell>
          <cell r="U61">
            <v>29722.46547096975</v>
          </cell>
          <cell r="V61">
            <v>34799.924488383229</v>
          </cell>
          <cell r="W61">
            <v>40018.867455012019</v>
          </cell>
          <cell r="X61">
            <v>46794.205150773101</v>
          </cell>
          <cell r="Y61">
            <v>53788.751382769828</v>
          </cell>
          <cell r="Z61">
            <v>60820.262366478608</v>
          </cell>
          <cell r="AA61">
            <v>65173.924583995671</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-807.84921660367957</v>
          </cell>
          <cell r="D63">
            <v>-699.56652805482258</v>
          </cell>
          <cell r="E63">
            <v>-1188.4007161845466</v>
          </cell>
          <cell r="F63">
            <v>-727.21915824975611</v>
          </cell>
          <cell r="G63">
            <v>-962.25609191010369</v>
          </cell>
          <cell r="H63">
            <v>-1261.9767284813427</v>
          </cell>
          <cell r="I63">
            <v>-964.71721330856315</v>
          </cell>
          <cell r="J63">
            <v>-991.59916365946731</v>
          </cell>
          <cell r="K63">
            <v>-1287.3141621946068</v>
          </cell>
          <cell r="L63">
            <v>-1328.9637840793791</v>
          </cell>
          <cell r="M63">
            <v>-1335.9870869046692</v>
          </cell>
          <cell r="N63">
            <v>-827.19582132823768</v>
          </cell>
          <cell r="O63">
            <v>-12383.045670959174</v>
          </cell>
          <cell r="P63">
            <v>-807.84921660367957</v>
          </cell>
          <cell r="Q63">
            <v>-1507.4157446585023</v>
          </cell>
          <cell r="R63">
            <v>-2695.8164608430488</v>
          </cell>
          <cell r="S63">
            <v>-3423.0356190928051</v>
          </cell>
          <cell r="T63">
            <v>-4385.2917110029084</v>
          </cell>
          <cell r="U63">
            <v>-5647.2684394842508</v>
          </cell>
          <cell r="V63">
            <v>-6611.9856527928141</v>
          </cell>
          <cell r="W63">
            <v>-7603.5848164522813</v>
          </cell>
          <cell r="X63">
            <v>-8890.8989786468883</v>
          </cell>
          <cell r="Y63">
            <v>-10219.862762726267</v>
          </cell>
          <cell r="Z63">
            <v>-11555.849849630937</v>
          </cell>
          <cell r="AA63">
            <v>-12383.045670959174</v>
          </cell>
        </row>
        <row r="64">
          <cell r="A64" t="str">
            <v>Bud28</v>
          </cell>
          <cell r="B64" t="str">
            <v>Profit after tax</v>
          </cell>
          <cell r="C64">
            <v>3443.9887655209495</v>
          </cell>
          <cell r="D64">
            <v>2982.3625669705589</v>
          </cell>
          <cell r="E64">
            <v>5066.3398953130672</v>
          </cell>
          <cell r="F64">
            <v>3100.2500956963286</v>
          </cell>
          <cell r="G64">
            <v>4102.2496549851794</v>
          </cell>
          <cell r="H64">
            <v>5380.006052999408</v>
          </cell>
          <cell r="I64">
            <v>4112.7418041049268</v>
          </cell>
          <cell r="J64">
            <v>4227.3438029693079</v>
          </cell>
          <cell r="K64">
            <v>5488.0235335664811</v>
          </cell>
          <cell r="L64">
            <v>5665.5824479173525</v>
          </cell>
          <cell r="M64">
            <v>5695.5238968041158</v>
          </cell>
          <cell r="N64">
            <v>3526.4663961888027</v>
          </cell>
          <cell r="O64">
            <v>52790.878913036497</v>
          </cell>
          <cell r="P64">
            <v>3443.9887655209495</v>
          </cell>
          <cell r="Q64">
            <v>6426.3513324915048</v>
          </cell>
          <cell r="R64">
            <v>11492.691227804571</v>
          </cell>
          <cell r="S64">
            <v>14592.9413235009</v>
          </cell>
          <cell r="T64">
            <v>18695.190978486084</v>
          </cell>
          <cell r="U64">
            <v>24075.197031485499</v>
          </cell>
          <cell r="V64">
            <v>28187.938835590416</v>
          </cell>
          <cell r="W64">
            <v>32415.282638559736</v>
          </cell>
          <cell r="X64">
            <v>37903.306172126213</v>
          </cell>
          <cell r="Y64">
            <v>43568.888620043559</v>
          </cell>
          <cell r="Z64">
            <v>49264.412516847675</v>
          </cell>
          <cell r="AA64">
            <v>52790.878913036497</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2870.37084</v>
          </cell>
          <cell r="D66">
            <v>2381.4956000000006</v>
          </cell>
          <cell r="E66">
            <v>2636.9386399999994</v>
          </cell>
          <cell r="F66">
            <v>3029.5677899999991</v>
          </cell>
          <cell r="G66">
            <v>3150.8720400000002</v>
          </cell>
          <cell r="H66">
            <v>3337.7234800000024</v>
          </cell>
          <cell r="I66">
            <v>3480.6740699999973</v>
          </cell>
          <cell r="J66">
            <v>3620.1928200000038</v>
          </cell>
          <cell r="K66">
            <v>3176.4827099999966</v>
          </cell>
          <cell r="L66">
            <v>3418.3007900000011</v>
          </cell>
          <cell r="M66">
            <v>3452.7683599999982</v>
          </cell>
          <cell r="N66">
            <v>3100.5594399999973</v>
          </cell>
          <cell r="O66">
            <v>37655.946579999996</v>
          </cell>
          <cell r="P66">
            <v>2870.37084</v>
          </cell>
          <cell r="Q66">
            <v>5251.8664400000007</v>
          </cell>
          <cell r="R66">
            <v>7888.8050800000001</v>
          </cell>
          <cell r="S66">
            <v>10918.372869999999</v>
          </cell>
          <cell r="T66">
            <v>14069.244909999999</v>
          </cell>
          <cell r="U66">
            <v>17406.968390000002</v>
          </cell>
          <cell r="V66">
            <v>20887.642459999999</v>
          </cell>
          <cell r="W66">
            <v>24507.835280000003</v>
          </cell>
          <cell r="X66">
            <v>27684.31799</v>
          </cell>
          <cell r="Y66">
            <v>31102.618780000001</v>
          </cell>
          <cell r="Z66">
            <v>34555.387139999999</v>
          </cell>
          <cell r="AA66">
            <v>37655.946579999996</v>
          </cell>
        </row>
        <row r="67">
          <cell r="A67" t="str">
            <v>Dtp02</v>
          </cell>
          <cell r="B67" t="str">
            <v>Interest expense</v>
          </cell>
          <cell r="C67">
            <v>-726.15470999999991</v>
          </cell>
          <cell r="D67">
            <v>-598.24662000000023</v>
          </cell>
          <cell r="E67">
            <v>-853.96088999999984</v>
          </cell>
          <cell r="F67">
            <v>-873.9386300000001</v>
          </cell>
          <cell r="G67">
            <v>-831.58444999999983</v>
          </cell>
          <cell r="H67">
            <v>-1004.3130099999998</v>
          </cell>
          <cell r="I67">
            <v>-962.49511999999959</v>
          </cell>
          <cell r="J67">
            <v>-1043.1386800000009</v>
          </cell>
          <cell r="K67">
            <v>-891.352069999999</v>
          </cell>
          <cell r="L67">
            <v>-991.34140000000025</v>
          </cell>
          <cell r="M67">
            <v>-1244.7515199999998</v>
          </cell>
          <cell r="N67">
            <v>-1457.2018000000007</v>
          </cell>
          <cell r="O67">
            <v>-11478.4789</v>
          </cell>
          <cell r="P67">
            <v>-726.15470999999991</v>
          </cell>
          <cell r="Q67">
            <v>-1324.4013300000001</v>
          </cell>
          <cell r="R67">
            <v>-2178.36222</v>
          </cell>
          <cell r="S67">
            <v>-3052.3008500000001</v>
          </cell>
          <cell r="T67">
            <v>-3883.8852999999999</v>
          </cell>
          <cell r="U67">
            <v>-4888.1983099999998</v>
          </cell>
          <cell r="V67">
            <v>-5850.6934299999994</v>
          </cell>
          <cell r="W67">
            <v>-6893.8321100000003</v>
          </cell>
          <cell r="X67">
            <v>-7785.1841799999993</v>
          </cell>
          <cell r="Y67">
            <v>-8776.5255799999995</v>
          </cell>
          <cell r="Z67">
            <v>-10021.277099999999</v>
          </cell>
          <cell r="AA67">
            <v>-11478.4789</v>
          </cell>
        </row>
        <row r="68">
          <cell r="A68" t="str">
            <v>Dtp03</v>
          </cell>
          <cell r="B68" t="str">
            <v>Net interest income</v>
          </cell>
          <cell r="C68">
            <v>2144.2161300000002</v>
          </cell>
          <cell r="D68">
            <v>1783.2489800000003</v>
          </cell>
          <cell r="E68">
            <v>1782.9777499999996</v>
          </cell>
          <cell r="F68">
            <v>2155.629159999999</v>
          </cell>
          <cell r="G68">
            <v>2319.2875900000004</v>
          </cell>
          <cell r="H68">
            <v>2333.4104700000025</v>
          </cell>
          <cell r="I68">
            <v>2518.1789499999977</v>
          </cell>
          <cell r="J68">
            <v>2577.0541400000029</v>
          </cell>
          <cell r="K68">
            <v>2285.1306399999976</v>
          </cell>
          <cell r="L68">
            <v>2426.9593900000009</v>
          </cell>
          <cell r="M68">
            <v>2208.0168399999984</v>
          </cell>
          <cell r="N68">
            <v>1643.3576399999965</v>
          </cell>
          <cell r="O68">
            <v>26177.467679999994</v>
          </cell>
          <cell r="P68">
            <v>2144.2161300000002</v>
          </cell>
          <cell r="Q68">
            <v>3927.4651100000005</v>
          </cell>
          <cell r="R68">
            <v>5710.4428600000001</v>
          </cell>
          <cell r="S68">
            <v>7866.0720199999996</v>
          </cell>
          <cell r="T68">
            <v>10185.35961</v>
          </cell>
          <cell r="U68">
            <v>12518.770080000002</v>
          </cell>
          <cell r="V68">
            <v>15036.94903</v>
          </cell>
          <cell r="W68">
            <v>17614.003170000004</v>
          </cell>
          <cell r="X68">
            <v>19899.133809999999</v>
          </cell>
          <cell r="Y68">
            <v>22326.093200000003</v>
          </cell>
          <cell r="Z68">
            <v>24534.11004</v>
          </cell>
          <cell r="AA68">
            <v>26177.467679999994</v>
          </cell>
        </row>
        <row r="69">
          <cell r="A69" t="str">
            <v>Dtp04</v>
          </cell>
          <cell r="B69" t="str">
            <v>Fee Income</v>
          </cell>
          <cell r="C69">
            <v>10703.794510000002</v>
          </cell>
          <cell r="D69">
            <v>10749.449120000003</v>
          </cell>
          <cell r="E69">
            <v>17728.230099999993</v>
          </cell>
          <cell r="F69">
            <v>14626.312239999992</v>
          </cell>
          <cell r="G69">
            <v>9863.1525900000051</v>
          </cell>
          <cell r="H69">
            <v>11541.917100000006</v>
          </cell>
          <cell r="I69">
            <v>9847.6176400000113</v>
          </cell>
          <cell r="J69">
            <v>15033.805809999976</v>
          </cell>
          <cell r="K69">
            <v>9627.2499900000112</v>
          </cell>
          <cell r="L69">
            <v>9275.1793500000058</v>
          </cell>
          <cell r="M69">
            <v>8868.9995599999966</v>
          </cell>
          <cell r="N69">
            <v>9468.9169399999955</v>
          </cell>
          <cell r="O69">
            <v>137334.62495</v>
          </cell>
          <cell r="P69">
            <v>10703.794510000002</v>
          </cell>
          <cell r="Q69">
            <v>21453.243630000004</v>
          </cell>
          <cell r="R69">
            <v>39181.473729999998</v>
          </cell>
          <cell r="S69">
            <v>53807.78596999999</v>
          </cell>
          <cell r="T69">
            <v>63670.938559999995</v>
          </cell>
          <cell r="U69">
            <v>75212.855660000001</v>
          </cell>
          <cell r="V69">
            <v>85060.473300000012</v>
          </cell>
          <cell r="W69">
            <v>100094.27910999999</v>
          </cell>
          <cell r="X69">
            <v>109721.5291</v>
          </cell>
          <cell r="Y69">
            <v>118996.70845000001</v>
          </cell>
          <cell r="Z69">
            <v>127865.70801</v>
          </cell>
          <cell r="AA69">
            <v>137334.62495</v>
          </cell>
        </row>
        <row r="70">
          <cell r="A70" t="str">
            <v>Dtp05</v>
          </cell>
          <cell r="B70" t="str">
            <v>Commission expense</v>
          </cell>
          <cell r="C70">
            <v>-2410.6964600000001</v>
          </cell>
          <cell r="D70">
            <v>-2346.49935</v>
          </cell>
          <cell r="E70">
            <v>-5770.8008200000013</v>
          </cell>
          <cell r="F70">
            <v>-2104.5319899999995</v>
          </cell>
          <cell r="G70">
            <v>-2294.6450000000004</v>
          </cell>
          <cell r="H70">
            <v>-2083.9457399999992</v>
          </cell>
          <cell r="I70">
            <v>-1799.1700399999972</v>
          </cell>
          <cell r="J70">
            <v>-3590.7700899999982</v>
          </cell>
          <cell r="K70">
            <v>-2663.7634800000014</v>
          </cell>
          <cell r="L70">
            <v>-2304.5665400000034</v>
          </cell>
          <cell r="M70">
            <v>-2192.483229999998</v>
          </cell>
          <cell r="N70">
            <v>-2268.6987700000027</v>
          </cell>
          <cell r="O70">
            <v>-31830.571510000002</v>
          </cell>
          <cell r="P70">
            <v>-2410.6964600000001</v>
          </cell>
          <cell r="Q70">
            <v>-4757.1958100000002</v>
          </cell>
          <cell r="R70">
            <v>-10527.996630000001</v>
          </cell>
          <cell r="S70">
            <v>-12632.528620000001</v>
          </cell>
          <cell r="T70">
            <v>-14927.173620000001</v>
          </cell>
          <cell r="U70">
            <v>-17011.119360000001</v>
          </cell>
          <cell r="V70">
            <v>-18810.289399999998</v>
          </cell>
          <cell r="W70">
            <v>-22401.059489999996</v>
          </cell>
          <cell r="X70">
            <v>-25064.822969999997</v>
          </cell>
          <cell r="Y70">
            <v>-27369.389510000001</v>
          </cell>
          <cell r="Z70">
            <v>-29561.872739999999</v>
          </cell>
          <cell r="AA70">
            <v>-31830.571510000002</v>
          </cell>
        </row>
        <row r="71">
          <cell r="A71" t="str">
            <v>Dtp06</v>
          </cell>
          <cell r="B71" t="str">
            <v>Net fee and commission income</v>
          </cell>
          <cell r="C71">
            <v>8293.0980500000005</v>
          </cell>
          <cell r="D71">
            <v>8402.9497700000029</v>
          </cell>
          <cell r="E71">
            <v>11957.429279999993</v>
          </cell>
          <cell r="F71">
            <v>12521.780249999993</v>
          </cell>
          <cell r="G71">
            <v>7568.5075900000047</v>
          </cell>
          <cell r="H71">
            <v>9457.9713600000068</v>
          </cell>
          <cell r="I71">
            <v>8048.4476000000141</v>
          </cell>
          <cell r="J71">
            <v>11443.035719999978</v>
          </cell>
          <cell r="K71">
            <v>6963.4865100000097</v>
          </cell>
          <cell r="L71">
            <v>6970.6128100000024</v>
          </cell>
          <cell r="M71">
            <v>6676.5163299999986</v>
          </cell>
          <cell r="N71">
            <v>7200.2181699999928</v>
          </cell>
          <cell r="O71">
            <v>105504.05343999999</v>
          </cell>
          <cell r="P71">
            <v>8293.0980500000005</v>
          </cell>
          <cell r="Q71">
            <v>16696.047820000003</v>
          </cell>
          <cell r="R71">
            <v>28653.477099999996</v>
          </cell>
          <cell r="S71">
            <v>41175.257349999985</v>
          </cell>
          <cell r="T71">
            <v>48743.764939999994</v>
          </cell>
          <cell r="U71">
            <v>58201.736300000004</v>
          </cell>
          <cell r="V71">
            <v>66250.183900000018</v>
          </cell>
          <cell r="W71">
            <v>77693.219619999989</v>
          </cell>
          <cell r="X71">
            <v>84656.706130000006</v>
          </cell>
          <cell r="Y71">
            <v>91627.318939999997</v>
          </cell>
          <cell r="Z71">
            <v>98303.83527000001</v>
          </cell>
          <cell r="AA71">
            <v>105504.05343999999</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-26.349</v>
          </cell>
          <cell r="D73">
            <v>-8.407</v>
          </cell>
          <cell r="E73">
            <v>-13.844999999999999</v>
          </cell>
          <cell r="F73">
            <v>-15.968000000000004</v>
          </cell>
          <cell r="G73">
            <v>1.2690000000000055</v>
          </cell>
          <cell r="H73">
            <v>-21.180000000000007</v>
          </cell>
          <cell r="I73">
            <v>-2.5829999999999984</v>
          </cell>
          <cell r="J73">
            <v>-28.084999999999994</v>
          </cell>
          <cell r="K73">
            <v>0.99751999999999441</v>
          </cell>
          <cell r="L73">
            <v>-9.7186899999999952</v>
          </cell>
          <cell r="M73">
            <v>8.650890000000004</v>
          </cell>
          <cell r="N73">
            <v>-26.026459999999986</v>
          </cell>
          <cell r="O73">
            <v>-141.24473999999998</v>
          </cell>
          <cell r="P73">
            <v>-26.349</v>
          </cell>
          <cell r="Q73">
            <v>-34.756</v>
          </cell>
          <cell r="R73">
            <v>-48.600999999999999</v>
          </cell>
          <cell r="S73">
            <v>-64.569000000000003</v>
          </cell>
          <cell r="T73">
            <v>-63.3</v>
          </cell>
          <cell r="U73">
            <v>-84.48</v>
          </cell>
          <cell r="V73">
            <v>-87.063000000000002</v>
          </cell>
          <cell r="W73">
            <v>-115.148</v>
          </cell>
          <cell r="X73">
            <v>-114.15048</v>
          </cell>
          <cell r="Y73">
            <v>-123.86917</v>
          </cell>
          <cell r="Z73">
            <v>-115.21827999999999</v>
          </cell>
          <cell r="AA73">
            <v>-141.24473999999998</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535.25473000000068</v>
          </cell>
          <cell r="D75">
            <v>467.57659999999782</v>
          </cell>
          <cell r="E75">
            <v>1956.6170299999994</v>
          </cell>
          <cell r="F75">
            <v>748.5260300000034</v>
          </cell>
          <cell r="G75">
            <v>515.80361000000221</v>
          </cell>
          <cell r="H75">
            <v>446.73559999999588</v>
          </cell>
          <cell r="I75">
            <v>32.581749999999829</v>
          </cell>
          <cell r="J75">
            <v>752.58592999999996</v>
          </cell>
          <cell r="K75">
            <v>810.51539000000207</v>
          </cell>
          <cell r="L75">
            <v>28.545289999998971</v>
          </cell>
          <cell r="M75">
            <v>2501.0352499999995</v>
          </cell>
          <cell r="N75">
            <v>1407.9885799999995</v>
          </cell>
          <cell r="O75">
            <v>10203.765789999999</v>
          </cell>
          <cell r="P75">
            <v>535.25473000000068</v>
          </cell>
          <cell r="Q75">
            <v>1002.8313299999985</v>
          </cell>
          <cell r="R75">
            <v>2959.448359999998</v>
          </cell>
          <cell r="S75">
            <v>3707.9743900000012</v>
          </cell>
          <cell r="T75">
            <v>4223.7780000000039</v>
          </cell>
          <cell r="U75">
            <v>4670.5136000000002</v>
          </cell>
          <cell r="V75">
            <v>4703.0953499999996</v>
          </cell>
          <cell r="W75">
            <v>5455.6812799999998</v>
          </cell>
          <cell r="X75">
            <v>6266.1966700000021</v>
          </cell>
          <cell r="Y75">
            <v>6294.7419600000012</v>
          </cell>
          <cell r="Z75">
            <v>8795.7772100000002</v>
          </cell>
          <cell r="AA75">
            <v>10203.765789999999</v>
          </cell>
        </row>
        <row r="76">
          <cell r="A76" t="str">
            <v>Dtp11</v>
          </cell>
          <cell r="B76" t="str">
            <v>Other income</v>
          </cell>
          <cell r="C76">
            <v>8802.0037800000009</v>
          </cell>
          <cell r="D76">
            <v>8862.1193700000022</v>
          </cell>
          <cell r="E76">
            <v>13900.201309999993</v>
          </cell>
          <cell r="F76">
            <v>13254.338279999994</v>
          </cell>
          <cell r="G76">
            <v>8085.5802000000076</v>
          </cell>
          <cell r="H76">
            <v>9883.5269600000029</v>
          </cell>
          <cell r="I76">
            <v>8078.4463500000147</v>
          </cell>
          <cell r="J76">
            <v>12167.536649999978</v>
          </cell>
          <cell r="K76">
            <v>7774.9994200000119</v>
          </cell>
          <cell r="L76">
            <v>6989.4394100000018</v>
          </cell>
          <cell r="M76">
            <v>9186.2024699999984</v>
          </cell>
          <cell r="N76">
            <v>8582.180289999993</v>
          </cell>
          <cell r="O76">
            <v>115566.57449</v>
          </cell>
          <cell r="P76">
            <v>8802.0037800000009</v>
          </cell>
          <cell r="Q76">
            <v>17664.123149999999</v>
          </cell>
          <cell r="R76">
            <v>31564.324459999996</v>
          </cell>
          <cell r="S76">
            <v>44818.662739999985</v>
          </cell>
          <cell r="T76">
            <v>52904.242939999996</v>
          </cell>
          <cell r="U76">
            <v>62787.769899999999</v>
          </cell>
          <cell r="V76">
            <v>70866.216250000027</v>
          </cell>
          <cell r="W76">
            <v>83033.752899999992</v>
          </cell>
          <cell r="X76">
            <v>90808.752320000014</v>
          </cell>
          <cell r="Y76">
            <v>97798.191729999991</v>
          </cell>
          <cell r="Z76">
            <v>106984.39420000001</v>
          </cell>
          <cell r="AA76">
            <v>115566.57449</v>
          </cell>
        </row>
        <row r="77">
          <cell r="A77" t="str">
            <v>Dtp11.1</v>
          </cell>
          <cell r="B77" t="str">
            <v>Dividend income</v>
          </cell>
          <cell r="C77">
            <v>0</v>
          </cell>
          <cell r="D77">
            <v>0</v>
          </cell>
          <cell r="E77">
            <v>0</v>
          </cell>
          <cell r="F77">
            <v>0</v>
          </cell>
          <cell r="G77">
            <v>404.94799999999998</v>
          </cell>
          <cell r="H77">
            <v>586.01700000000005</v>
          </cell>
          <cell r="I77">
            <v>158.3359999999999</v>
          </cell>
          <cell r="J77">
            <v>64.160000000000082</v>
          </cell>
          <cell r="K77">
            <v>84.541500000000042</v>
          </cell>
          <cell r="L77">
            <v>91.472819999999956</v>
          </cell>
          <cell r="M77">
            <v>0</v>
          </cell>
          <cell r="N77">
            <v>0.54050000000006548</v>
          </cell>
          <cell r="O77">
            <v>1390.0158200000001</v>
          </cell>
          <cell r="P77">
            <v>0</v>
          </cell>
          <cell r="Q77">
            <v>0</v>
          </cell>
          <cell r="R77">
            <v>0</v>
          </cell>
          <cell r="S77">
            <v>0</v>
          </cell>
          <cell r="T77">
            <v>404.94799999999998</v>
          </cell>
          <cell r="U77">
            <v>990.96500000000003</v>
          </cell>
          <cell r="V77">
            <v>1149.3009999999999</v>
          </cell>
          <cell r="W77">
            <v>1213.461</v>
          </cell>
          <cell r="X77">
            <v>1298.0025000000001</v>
          </cell>
          <cell r="Y77">
            <v>1389.47532</v>
          </cell>
          <cell r="Z77">
            <v>1389.47532</v>
          </cell>
          <cell r="AA77">
            <v>1390.0158200000001</v>
          </cell>
        </row>
        <row r="78">
          <cell r="A78" t="str">
            <v>Dtp12</v>
          </cell>
          <cell r="B78" t="str">
            <v>Total income</v>
          </cell>
          <cell r="C78">
            <v>10946.219910000002</v>
          </cell>
          <cell r="D78">
            <v>10645.368350000002</v>
          </cell>
          <cell r="E78">
            <v>15683.179059999993</v>
          </cell>
          <cell r="F78">
            <v>15409.967439999993</v>
          </cell>
          <cell r="G78">
            <v>10809.815790000008</v>
          </cell>
          <cell r="H78">
            <v>12802.954430000005</v>
          </cell>
          <cell r="I78">
            <v>10754.961300000012</v>
          </cell>
          <cell r="J78">
            <v>14808.75078999998</v>
          </cell>
          <cell r="K78">
            <v>10144.67156000001</v>
          </cell>
          <cell r="L78">
            <v>9507.8716200000017</v>
          </cell>
          <cell r="M78">
            <v>11394.219309999997</v>
          </cell>
          <cell r="N78">
            <v>10226.07842999999</v>
          </cell>
          <cell r="O78">
            <v>143134.05799</v>
          </cell>
          <cell r="P78">
            <v>10946.219910000002</v>
          </cell>
          <cell r="Q78">
            <v>21591.58826</v>
          </cell>
          <cell r="R78">
            <v>37274.767319999999</v>
          </cell>
          <cell r="S78">
            <v>52684.734759999985</v>
          </cell>
          <cell r="T78">
            <v>63494.55055</v>
          </cell>
          <cell r="U78">
            <v>76297.504979999998</v>
          </cell>
          <cell r="V78">
            <v>87052.466280000022</v>
          </cell>
          <cell r="W78">
            <v>101861.21707</v>
          </cell>
          <cell r="X78">
            <v>112005.88863000002</v>
          </cell>
          <cell r="Y78">
            <v>121513.76024999999</v>
          </cell>
          <cell r="Z78">
            <v>132907.97956000001</v>
          </cell>
          <cell r="AA78">
            <v>143134.05799</v>
          </cell>
        </row>
        <row r="79">
          <cell r="A79" t="str">
            <v>Dtp13</v>
          </cell>
          <cell r="B79" t="str">
            <v>Personnel expenses</v>
          </cell>
          <cell r="C79">
            <v>3341.8200699999998</v>
          </cell>
          <cell r="D79">
            <v>4108.8733700000003</v>
          </cell>
          <cell r="E79">
            <v>3320.7224899999992</v>
          </cell>
          <cell r="F79">
            <v>4696.8787300000004</v>
          </cell>
          <cell r="G79">
            <v>4554.1736000000019</v>
          </cell>
          <cell r="H79">
            <v>4282.5352099999982</v>
          </cell>
          <cell r="I79">
            <v>4760.7221099999988</v>
          </cell>
          <cell r="J79">
            <v>4659.0410600000032</v>
          </cell>
          <cell r="K79">
            <v>3728.4824000000008</v>
          </cell>
          <cell r="L79">
            <v>3898.1044499999989</v>
          </cell>
          <cell r="M79">
            <v>4023.3495400000029</v>
          </cell>
          <cell r="N79">
            <v>4476.7224299999943</v>
          </cell>
          <cell r="O79">
            <v>49851.425459999999</v>
          </cell>
          <cell r="P79">
            <v>3341.8200699999998</v>
          </cell>
          <cell r="Q79">
            <v>7450.69344</v>
          </cell>
          <cell r="R79">
            <v>10771.415929999999</v>
          </cell>
          <cell r="S79">
            <v>15468.29466</v>
          </cell>
          <cell r="T79">
            <v>20022.468260000001</v>
          </cell>
          <cell r="U79">
            <v>24305.00347</v>
          </cell>
          <cell r="V79">
            <v>29065.725579999998</v>
          </cell>
          <cell r="W79">
            <v>33724.766640000002</v>
          </cell>
          <cell r="X79">
            <v>37453.249040000002</v>
          </cell>
          <cell r="Y79">
            <v>41351.353490000001</v>
          </cell>
          <cell r="Z79">
            <v>45374.703030000004</v>
          </cell>
          <cell r="AA79">
            <v>49851.425459999999</v>
          </cell>
        </row>
        <row r="80">
          <cell r="A80" t="str">
            <v>Dtp14</v>
          </cell>
          <cell r="B80" t="str">
            <v>General and administrative expenses</v>
          </cell>
          <cell r="C80">
            <v>2575.4267800000007</v>
          </cell>
          <cell r="D80">
            <v>3071.3783699999999</v>
          </cell>
          <cell r="E80">
            <v>3501.0283099999988</v>
          </cell>
          <cell r="F80">
            <v>2668.3612800000001</v>
          </cell>
          <cell r="G80">
            <v>2278.2972000000013</v>
          </cell>
          <cell r="H80">
            <v>2764.1589600000002</v>
          </cell>
          <cell r="I80">
            <v>1987.2913500000054</v>
          </cell>
          <cell r="J80">
            <v>2737.822649999991</v>
          </cell>
          <cell r="K80">
            <v>2160.8642000000018</v>
          </cell>
          <cell r="L80">
            <v>1777.0795700000024</v>
          </cell>
          <cell r="M80">
            <v>1151.1558099999988</v>
          </cell>
          <cell r="N80">
            <v>2092.5209099999975</v>
          </cell>
          <cell r="O80">
            <v>28765.385389999996</v>
          </cell>
          <cell r="P80">
            <v>2575.4267800000007</v>
          </cell>
          <cell r="Q80">
            <v>5646.8051500000001</v>
          </cell>
          <cell r="R80">
            <v>9147.833459999998</v>
          </cell>
          <cell r="S80">
            <v>11816.194739999999</v>
          </cell>
          <cell r="T80">
            <v>14094.49194</v>
          </cell>
          <cell r="U80">
            <v>16858.650900000001</v>
          </cell>
          <cell r="V80">
            <v>18845.942250000007</v>
          </cell>
          <cell r="W80">
            <v>21583.764899999998</v>
          </cell>
          <cell r="X80">
            <v>23744.629099999998</v>
          </cell>
          <cell r="Y80">
            <v>25521.70867</v>
          </cell>
          <cell r="Z80">
            <v>26672.86448</v>
          </cell>
          <cell r="AA80">
            <v>28765.385389999996</v>
          </cell>
        </row>
        <row r="81">
          <cell r="A81" t="str">
            <v>Dtp15</v>
          </cell>
          <cell r="B81" t="str">
            <v>Depreciation / Amortisation</v>
          </cell>
          <cell r="C81">
            <v>263.15222</v>
          </cell>
          <cell r="D81">
            <v>265.54725000000002</v>
          </cell>
          <cell r="E81">
            <v>263.4692399999999</v>
          </cell>
          <cell r="F81">
            <v>277.90642000000003</v>
          </cell>
          <cell r="G81">
            <v>261.07517000000007</v>
          </cell>
          <cell r="H81">
            <v>336.27706000000012</v>
          </cell>
          <cell r="I81">
            <v>263.96526999999969</v>
          </cell>
          <cell r="J81">
            <v>277.2781100000002</v>
          </cell>
          <cell r="K81">
            <v>275.38482999999997</v>
          </cell>
          <cell r="L81">
            <v>272.48459000000003</v>
          </cell>
          <cell r="M81">
            <v>269.16166999999996</v>
          </cell>
          <cell r="N81">
            <v>273.11014999999998</v>
          </cell>
          <cell r="O81">
            <v>3298.8119799999999</v>
          </cell>
          <cell r="P81">
            <v>263.15222</v>
          </cell>
          <cell r="Q81">
            <v>528.69947000000002</v>
          </cell>
          <cell r="R81">
            <v>792.16870999999992</v>
          </cell>
          <cell r="S81">
            <v>1070.0751299999999</v>
          </cell>
          <cell r="T81">
            <v>1331.1503</v>
          </cell>
          <cell r="U81">
            <v>1667.4273600000001</v>
          </cell>
          <cell r="V81">
            <v>1931.3926299999998</v>
          </cell>
          <cell r="W81">
            <v>2208.67074</v>
          </cell>
          <cell r="X81">
            <v>2484.05557</v>
          </cell>
          <cell r="Y81">
            <v>2756.54016</v>
          </cell>
          <cell r="Z81">
            <v>3025.70183</v>
          </cell>
          <cell r="AA81">
            <v>3298.8119799999999</v>
          </cell>
        </row>
        <row r="82">
          <cell r="A82" t="str">
            <v>Dtp16</v>
          </cell>
          <cell r="B82" t="str">
            <v>Total operating expenses</v>
          </cell>
          <cell r="C82">
            <v>6180.3990700000004</v>
          </cell>
          <cell r="D82">
            <v>7445.7989899999993</v>
          </cell>
          <cell r="E82">
            <v>7085.2200399999983</v>
          </cell>
          <cell r="F82">
            <v>7643.1464300000007</v>
          </cell>
          <cell r="G82">
            <v>7093.5459700000029</v>
          </cell>
          <cell r="H82">
            <v>7382.9712299999992</v>
          </cell>
          <cell r="I82">
            <v>7011.9787300000035</v>
          </cell>
          <cell r="J82">
            <v>7674.1418199999944</v>
          </cell>
          <cell r="K82">
            <v>6164.7314300000025</v>
          </cell>
          <cell r="L82">
            <v>5947.6686100000015</v>
          </cell>
          <cell r="M82">
            <v>5443.6670200000008</v>
          </cell>
          <cell r="N82">
            <v>6842.3534899999922</v>
          </cell>
          <cell r="O82">
            <v>81915.622829999993</v>
          </cell>
          <cell r="P82">
            <v>6180.3990700000004</v>
          </cell>
          <cell r="Q82">
            <v>13626.198059999999</v>
          </cell>
          <cell r="R82">
            <v>20711.418099999995</v>
          </cell>
          <cell r="S82">
            <v>28354.56453</v>
          </cell>
          <cell r="T82">
            <v>35448.110500000003</v>
          </cell>
          <cell r="U82">
            <v>42831.081730000005</v>
          </cell>
          <cell r="V82">
            <v>49843.060460000008</v>
          </cell>
          <cell r="W82">
            <v>57517.202279999998</v>
          </cell>
          <cell r="X82">
            <v>63681.933709999998</v>
          </cell>
          <cell r="Y82">
            <v>69629.602320000005</v>
          </cell>
          <cell r="Z82">
            <v>75073.269340000013</v>
          </cell>
          <cell r="AA82">
            <v>81915.622829999993</v>
          </cell>
        </row>
        <row r="83">
          <cell r="A83" t="str">
            <v>Dtp17</v>
          </cell>
          <cell r="B83" t="str">
            <v>Operating profit before provisions</v>
          </cell>
          <cell r="C83">
            <v>4765.8208400000012</v>
          </cell>
          <cell r="D83">
            <v>3199.5693600000031</v>
          </cell>
          <cell r="E83">
            <v>8597.9590199999948</v>
          </cell>
          <cell r="F83">
            <v>7766.8210099999924</v>
          </cell>
          <cell r="G83">
            <v>3716.269820000005</v>
          </cell>
          <cell r="H83">
            <v>5419.983200000006</v>
          </cell>
          <cell r="I83">
            <v>3742.9825700000083</v>
          </cell>
          <cell r="J83">
            <v>7134.6089699999857</v>
          </cell>
          <cell r="K83">
            <v>3979.9401300000072</v>
          </cell>
          <cell r="L83">
            <v>3560.2030100000002</v>
          </cell>
          <cell r="M83">
            <v>5950.552289999996</v>
          </cell>
          <cell r="N83">
            <v>3383.7249399999982</v>
          </cell>
          <cell r="O83">
            <v>61218.435160000008</v>
          </cell>
          <cell r="P83">
            <v>4765.8208400000012</v>
          </cell>
          <cell r="Q83">
            <v>7965.3902000000016</v>
          </cell>
          <cell r="R83">
            <v>16563.349220000004</v>
          </cell>
          <cell r="S83">
            <v>24330.170229999985</v>
          </cell>
          <cell r="T83">
            <v>28046.440049999997</v>
          </cell>
          <cell r="U83">
            <v>33466.423249999993</v>
          </cell>
          <cell r="V83">
            <v>37209.405820000015</v>
          </cell>
          <cell r="W83">
            <v>44344.014790000001</v>
          </cell>
          <cell r="X83">
            <v>48323.954920000018</v>
          </cell>
          <cell r="Y83">
            <v>51884.157929999987</v>
          </cell>
          <cell r="Z83">
            <v>57834.710219999994</v>
          </cell>
          <cell r="AA83">
            <v>61218.435160000008</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4765.8208400000012</v>
          </cell>
          <cell r="D88">
            <v>3199.5693600000031</v>
          </cell>
          <cell r="E88">
            <v>8597.9590199999948</v>
          </cell>
          <cell r="F88">
            <v>7766.8210099999924</v>
          </cell>
          <cell r="G88">
            <v>3716.269820000005</v>
          </cell>
          <cell r="H88">
            <v>5419.983200000006</v>
          </cell>
          <cell r="I88">
            <v>3742.9825700000083</v>
          </cell>
          <cell r="J88">
            <v>7134.6089699999857</v>
          </cell>
          <cell r="K88">
            <v>3979.9401300000072</v>
          </cell>
          <cell r="L88">
            <v>3560.2030100000002</v>
          </cell>
          <cell r="M88">
            <v>5950.552289999996</v>
          </cell>
          <cell r="N88">
            <v>3383.7249399999982</v>
          </cell>
          <cell r="O88">
            <v>61218.435160000008</v>
          </cell>
          <cell r="P88">
            <v>4765.8208400000012</v>
          </cell>
          <cell r="Q88">
            <v>7965.3902000000016</v>
          </cell>
          <cell r="R88">
            <v>16563.349220000004</v>
          </cell>
          <cell r="S88">
            <v>24330.170229999985</v>
          </cell>
          <cell r="T88">
            <v>28046.440049999997</v>
          </cell>
          <cell r="U88">
            <v>33466.423249999993</v>
          </cell>
          <cell r="V88">
            <v>37209.405820000015</v>
          </cell>
          <cell r="W88">
            <v>44344.014790000001</v>
          </cell>
          <cell r="X88">
            <v>48323.954920000018</v>
          </cell>
          <cell r="Y88">
            <v>51884.157929999987</v>
          </cell>
          <cell r="Z88">
            <v>57834.710219999994</v>
          </cell>
          <cell r="AA88">
            <v>61218.435160000008</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4765.8208400000012</v>
          </cell>
          <cell r="D92">
            <v>3199.5693600000031</v>
          </cell>
          <cell r="E92">
            <v>8597.9590199999948</v>
          </cell>
          <cell r="F92">
            <v>7766.8210099999924</v>
          </cell>
          <cell r="G92">
            <v>3716.269820000005</v>
          </cell>
          <cell r="H92">
            <v>5419.983200000006</v>
          </cell>
          <cell r="I92">
            <v>3742.9825700000083</v>
          </cell>
          <cell r="J92">
            <v>7134.6089699999857</v>
          </cell>
          <cell r="K92">
            <v>3979.9401300000072</v>
          </cell>
          <cell r="L92">
            <v>3560.2030100000002</v>
          </cell>
          <cell r="M92">
            <v>5950.552289999996</v>
          </cell>
          <cell r="N92">
            <v>3383.7249399999982</v>
          </cell>
          <cell r="O92">
            <v>61218.435160000008</v>
          </cell>
          <cell r="P92">
            <v>4765.8208400000012</v>
          </cell>
          <cell r="Q92">
            <v>7965.3902000000016</v>
          </cell>
          <cell r="R92">
            <v>16563.349220000004</v>
          </cell>
          <cell r="S92">
            <v>24330.170229999985</v>
          </cell>
          <cell r="T92">
            <v>28046.440049999997</v>
          </cell>
          <cell r="U92">
            <v>33466.423249999993</v>
          </cell>
          <cell r="V92">
            <v>37209.405820000015</v>
          </cell>
          <cell r="W92">
            <v>44344.014790000001</v>
          </cell>
          <cell r="X92">
            <v>48323.954920000018</v>
          </cell>
          <cell r="Y92">
            <v>51884.157929999987</v>
          </cell>
          <cell r="Z92">
            <v>57834.710219999994</v>
          </cell>
          <cell r="AA92">
            <v>61218.435160000008</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-939.60676000000001</v>
          </cell>
          <cell r="D94">
            <v>-620.36932000000013</v>
          </cell>
          <cell r="E94">
            <v>-1578.0420299999998</v>
          </cell>
          <cell r="F94">
            <v>-1431.8243899999998</v>
          </cell>
          <cell r="G94">
            <v>-753.45613000000048</v>
          </cell>
          <cell r="H94">
            <v>-1014.8634899999997</v>
          </cell>
          <cell r="I94">
            <v>-735.74318999999923</v>
          </cell>
          <cell r="J94">
            <v>-1379.0948899999994</v>
          </cell>
          <cell r="K94">
            <v>-744.85399000000143</v>
          </cell>
          <cell r="L94">
            <v>-693.11989999999969</v>
          </cell>
          <cell r="M94">
            <v>-1148.5273900000011</v>
          </cell>
          <cell r="N94">
            <v>-647.02020999999877</v>
          </cell>
          <cell r="O94">
            <v>-11686.52169</v>
          </cell>
          <cell r="P94">
            <v>-939.60676000000001</v>
          </cell>
          <cell r="Q94">
            <v>-1559.9760800000001</v>
          </cell>
          <cell r="R94">
            <v>-3138.01811</v>
          </cell>
          <cell r="S94">
            <v>-4569.8424999999997</v>
          </cell>
          <cell r="T94">
            <v>-5323.2986300000002</v>
          </cell>
          <cell r="U94">
            <v>-6338.16212</v>
          </cell>
          <cell r="V94">
            <v>-7073.9053099999992</v>
          </cell>
          <cell r="W94">
            <v>-8453.0001999999986</v>
          </cell>
          <cell r="X94">
            <v>-9197.85419</v>
          </cell>
          <cell r="Y94">
            <v>-9890.9740899999997</v>
          </cell>
          <cell r="Z94">
            <v>-11039.501480000001</v>
          </cell>
          <cell r="AA94">
            <v>-11686.52169</v>
          </cell>
        </row>
        <row r="95">
          <cell r="A95" t="str">
            <v>Dtp28</v>
          </cell>
          <cell r="B95" t="str">
            <v>Profit after tax</v>
          </cell>
          <cell r="C95">
            <v>3826.2140800000011</v>
          </cell>
          <cell r="D95">
            <v>2579.2000400000029</v>
          </cell>
          <cell r="E95">
            <v>7019.9169899999952</v>
          </cell>
          <cell r="F95">
            <v>6334.9966199999926</v>
          </cell>
          <cell r="G95">
            <v>2962.8136900000045</v>
          </cell>
          <cell r="H95">
            <v>4405.1197100000063</v>
          </cell>
          <cell r="I95">
            <v>3007.2393800000091</v>
          </cell>
          <cell r="J95">
            <v>5755.5140799999863</v>
          </cell>
          <cell r="K95">
            <v>3235.0861400000058</v>
          </cell>
          <cell r="L95">
            <v>2867.0831100000005</v>
          </cell>
          <cell r="M95">
            <v>4802.0248999999949</v>
          </cell>
          <cell r="N95">
            <v>2736.7047299999995</v>
          </cell>
          <cell r="O95">
            <v>49531.913470000007</v>
          </cell>
          <cell r="P95">
            <v>3826.2140800000011</v>
          </cell>
          <cell r="Q95">
            <v>6405.4141200000013</v>
          </cell>
          <cell r="R95">
            <v>13425.331110000003</v>
          </cell>
          <cell r="S95">
            <v>19760.327729999986</v>
          </cell>
          <cell r="T95">
            <v>22723.141419999996</v>
          </cell>
          <cell r="U95">
            <v>27128.261129999992</v>
          </cell>
          <cell r="V95">
            <v>30135.500510000016</v>
          </cell>
          <cell r="W95">
            <v>35891.014590000006</v>
          </cell>
          <cell r="X95">
            <v>39126.10073000002</v>
          </cell>
          <cell r="Y95">
            <v>41993.183839999983</v>
          </cell>
          <cell r="Z95">
            <v>46795.208739999995</v>
          </cell>
          <cell r="AA95">
            <v>49531.913470000007</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3293.2704399999998</v>
          </cell>
          <cell r="D97">
            <v>3445.4852700000006</v>
          </cell>
          <cell r="E97">
            <v>3349.8458799999999</v>
          </cell>
          <cell r="F97">
            <v>3140.0398399999995</v>
          </cell>
          <cell r="G97">
            <v>3769.1277800000025</v>
          </cell>
          <cell r="H97">
            <v>2934.9695199999987</v>
          </cell>
          <cell r="I97">
            <v>2658.0598299999983</v>
          </cell>
          <cell r="J97">
            <v>2622.5110300000015</v>
          </cell>
          <cell r="K97">
            <v>2594.4509599999983</v>
          </cell>
          <cell r="L97">
            <v>3376.1286800000016</v>
          </cell>
          <cell r="M97">
            <v>3452.7385400000057</v>
          </cell>
          <cell r="N97">
            <v>2848.3651399999872</v>
          </cell>
          <cell r="O97">
            <v>37484.992909999994</v>
          </cell>
          <cell r="P97">
            <v>3293.2704399999998</v>
          </cell>
          <cell r="Q97">
            <v>6738.7557100000004</v>
          </cell>
          <cell r="R97">
            <v>10088.60159</v>
          </cell>
          <cell r="S97">
            <v>13228.64143</v>
          </cell>
          <cell r="T97">
            <v>16997.769210000002</v>
          </cell>
          <cell r="U97">
            <v>19932.738730000001</v>
          </cell>
          <cell r="V97">
            <v>22590.798559999999</v>
          </cell>
          <cell r="W97">
            <v>25213.309590000001</v>
          </cell>
          <cell r="X97">
            <v>27807.760549999999</v>
          </cell>
          <cell r="Y97">
            <v>31183.889230000001</v>
          </cell>
          <cell r="Z97">
            <v>34636.627770000006</v>
          </cell>
          <cell r="AA97">
            <v>37484.992909999994</v>
          </cell>
        </row>
        <row r="98">
          <cell r="A98" t="str">
            <v>Dtd02</v>
          </cell>
          <cell r="B98" t="str">
            <v>Interest expense</v>
          </cell>
          <cell r="C98">
            <v>-839.49696999999992</v>
          </cell>
          <cell r="D98">
            <v>-948.97579000000019</v>
          </cell>
          <cell r="E98">
            <v>-859.79070000000002</v>
          </cell>
          <cell r="F98">
            <v>-727.4363199999998</v>
          </cell>
          <cell r="G98">
            <v>-875.39382999999998</v>
          </cell>
          <cell r="H98">
            <v>-914.85806000000048</v>
          </cell>
          <cell r="I98">
            <v>-526.29612999999972</v>
          </cell>
          <cell r="J98">
            <v>-779.21149999999943</v>
          </cell>
          <cell r="K98">
            <v>-919.36448000000109</v>
          </cell>
          <cell r="L98">
            <v>-906.44847999999911</v>
          </cell>
          <cell r="M98">
            <v>-838.94692000000032</v>
          </cell>
          <cell r="N98">
            <v>-714.65182999999888</v>
          </cell>
          <cell r="O98">
            <v>-9850.8710099999989</v>
          </cell>
          <cell r="P98">
            <v>-839.49696999999992</v>
          </cell>
          <cell r="Q98">
            <v>-1788.4727600000001</v>
          </cell>
          <cell r="R98">
            <v>-2648.2634600000001</v>
          </cell>
          <cell r="S98">
            <v>-3375.6997799999999</v>
          </cell>
          <cell r="T98">
            <v>-4251.0936099999999</v>
          </cell>
          <cell r="U98">
            <v>-5165.9516700000004</v>
          </cell>
          <cell r="V98">
            <v>-5692.2478000000001</v>
          </cell>
          <cell r="W98">
            <v>-6471.4592999999995</v>
          </cell>
          <cell r="X98">
            <v>-7390.8237800000006</v>
          </cell>
          <cell r="Y98">
            <v>-8297.2722599999997</v>
          </cell>
          <cell r="Z98">
            <v>-9136.2191800000001</v>
          </cell>
          <cell r="AA98">
            <v>-9850.8710099999989</v>
          </cell>
        </row>
        <row r="99">
          <cell r="A99" t="str">
            <v>Dtd03</v>
          </cell>
          <cell r="B99" t="str">
            <v>Net interest income</v>
          </cell>
          <cell r="C99">
            <v>2453.7734700000001</v>
          </cell>
          <cell r="D99">
            <v>2496.5094800000006</v>
          </cell>
          <cell r="E99">
            <v>2490.0551799999998</v>
          </cell>
          <cell r="F99">
            <v>2412.6035199999997</v>
          </cell>
          <cell r="G99">
            <v>2893.7339500000026</v>
          </cell>
          <cell r="H99">
            <v>2020.1114599999983</v>
          </cell>
          <cell r="I99">
            <v>2131.7636999999986</v>
          </cell>
          <cell r="J99">
            <v>1843.2995300000021</v>
          </cell>
          <cell r="K99">
            <v>1675.0864799999972</v>
          </cell>
          <cell r="L99">
            <v>2469.6802000000025</v>
          </cell>
          <cell r="M99">
            <v>2613.7916200000054</v>
          </cell>
          <cell r="N99">
            <v>2133.7133099999883</v>
          </cell>
          <cell r="O99">
            <v>27634.121899999995</v>
          </cell>
          <cell r="P99">
            <v>2453.7734700000001</v>
          </cell>
          <cell r="Q99">
            <v>4950.2829500000007</v>
          </cell>
          <cell r="R99">
            <v>7440.3381300000001</v>
          </cell>
          <cell r="S99">
            <v>9852.9416500000007</v>
          </cell>
          <cell r="T99">
            <v>12746.675600000002</v>
          </cell>
          <cell r="U99">
            <v>14766.787060000001</v>
          </cell>
          <cell r="V99">
            <v>16898.550759999998</v>
          </cell>
          <cell r="W99">
            <v>18741.850290000002</v>
          </cell>
          <cell r="X99">
            <v>20416.93677</v>
          </cell>
          <cell r="Y99">
            <v>22886.616970000003</v>
          </cell>
          <cell r="Z99">
            <v>25500.408590000006</v>
          </cell>
          <cell r="AA99">
            <v>27634.121899999995</v>
          </cell>
        </row>
        <row r="100">
          <cell r="A100" t="str">
            <v>Dtd04</v>
          </cell>
          <cell r="B100" t="str">
            <v>Fee Income</v>
          </cell>
          <cell r="C100">
            <v>10357.502289999997</v>
          </cell>
          <cell r="D100">
            <v>10074.038950000002</v>
          </cell>
          <cell r="E100">
            <v>14880.594309999999</v>
          </cell>
          <cell r="F100">
            <v>10667.571969999999</v>
          </cell>
          <cell r="G100">
            <v>13803.200869999997</v>
          </cell>
          <cell r="H100">
            <v>11462.974850000008</v>
          </cell>
          <cell r="I100">
            <v>10404.642709999998</v>
          </cell>
          <cell r="J100">
            <v>8822.4358700000084</v>
          </cell>
          <cell r="K100">
            <v>10837.793839999984</v>
          </cell>
          <cell r="L100">
            <v>9342.9906300000112</v>
          </cell>
          <cell r="M100">
            <v>13277.198899999994</v>
          </cell>
          <cell r="N100">
            <v>11684.583510000008</v>
          </cell>
          <cell r="O100">
            <v>135615.52870000002</v>
          </cell>
          <cell r="P100">
            <v>10357.502289999997</v>
          </cell>
          <cell r="Q100">
            <v>20431.541239999999</v>
          </cell>
          <cell r="R100">
            <v>35312.135549999999</v>
          </cell>
          <cell r="S100">
            <v>45979.707519999996</v>
          </cell>
          <cell r="T100">
            <v>59782.908389999997</v>
          </cell>
          <cell r="U100">
            <v>71245.88324000001</v>
          </cell>
          <cell r="V100">
            <v>81650.52595000001</v>
          </cell>
          <cell r="W100">
            <v>90472.961820000026</v>
          </cell>
          <cell r="X100">
            <v>101310.75566000001</v>
          </cell>
          <cell r="Y100">
            <v>110653.74629000002</v>
          </cell>
          <cell r="Z100">
            <v>123930.94519000001</v>
          </cell>
          <cell r="AA100">
            <v>135615.52870000002</v>
          </cell>
        </row>
        <row r="101">
          <cell r="A101" t="str">
            <v>Dtd05</v>
          </cell>
          <cell r="B101" t="str">
            <v>Commission expense</v>
          </cell>
          <cell r="C101">
            <v>-2111.26269</v>
          </cell>
          <cell r="D101">
            <v>-2627.4128500000002</v>
          </cell>
          <cell r="E101">
            <v>-2891.4028700000003</v>
          </cell>
          <cell r="F101">
            <v>-2894.3134899999995</v>
          </cell>
          <cell r="G101">
            <v>-3601.9437300000009</v>
          </cell>
          <cell r="H101">
            <v>-2935.4925699999985</v>
          </cell>
          <cell r="I101">
            <v>-2086.0625399999999</v>
          </cell>
          <cell r="J101">
            <v>-2083.7224799999985</v>
          </cell>
          <cell r="K101">
            <v>-2549.9125199999999</v>
          </cell>
          <cell r="L101">
            <v>-2257.6722000000032</v>
          </cell>
          <cell r="M101">
            <v>-3806.362119999997</v>
          </cell>
          <cell r="N101">
            <v>-2365.7470200000025</v>
          </cell>
          <cell r="O101">
            <v>-32211.307079999995</v>
          </cell>
          <cell r="P101">
            <v>-2111.26269</v>
          </cell>
          <cell r="Q101">
            <v>-4738.6755400000002</v>
          </cell>
          <cell r="R101">
            <v>-7630.0784100000001</v>
          </cell>
          <cell r="S101">
            <v>-10524.391899999999</v>
          </cell>
          <cell r="T101">
            <v>-14126.33563</v>
          </cell>
          <cell r="U101">
            <v>-17061.828199999996</v>
          </cell>
          <cell r="V101">
            <v>-19147.890739999995</v>
          </cell>
          <cell r="W101">
            <v>-21231.613219999992</v>
          </cell>
          <cell r="X101">
            <v>-23781.52573999999</v>
          </cell>
          <cell r="Y101">
            <v>-26039.197939999995</v>
          </cell>
          <cell r="Z101">
            <v>-29845.560059999993</v>
          </cell>
          <cell r="AA101">
            <v>-32211.307079999995</v>
          </cell>
        </row>
        <row r="102">
          <cell r="A102" t="str">
            <v>Dtd06</v>
          </cell>
          <cell r="B102" t="str">
            <v>Net fee and commission income</v>
          </cell>
          <cell r="C102">
            <v>8246.2395999999972</v>
          </cell>
          <cell r="D102">
            <v>7446.6261000000013</v>
          </cell>
          <cell r="E102">
            <v>11989.191439999999</v>
          </cell>
          <cell r="F102">
            <v>7773.2584799999995</v>
          </cell>
          <cell r="G102">
            <v>10201.257139999996</v>
          </cell>
          <cell r="H102">
            <v>8527.4822800000093</v>
          </cell>
          <cell r="I102">
            <v>8318.5801699999975</v>
          </cell>
          <cell r="J102">
            <v>6738.7133900000099</v>
          </cell>
          <cell r="K102">
            <v>8287.881319999984</v>
          </cell>
          <cell r="L102">
            <v>7085.3184300000084</v>
          </cell>
          <cell r="M102">
            <v>9470.8367799999978</v>
          </cell>
          <cell r="N102">
            <v>9318.8364900000051</v>
          </cell>
          <cell r="O102">
            <v>103404.22162000003</v>
          </cell>
          <cell r="P102">
            <v>8246.2395999999972</v>
          </cell>
          <cell r="Q102">
            <v>15692.865699999998</v>
          </cell>
          <cell r="R102">
            <v>27682.057139999997</v>
          </cell>
          <cell r="S102">
            <v>35455.315619999994</v>
          </cell>
          <cell r="T102">
            <v>45656.572759999995</v>
          </cell>
          <cell r="U102">
            <v>54184.055040000014</v>
          </cell>
          <cell r="V102">
            <v>62502.635210000015</v>
          </cell>
          <cell r="W102">
            <v>69241.348600000027</v>
          </cell>
          <cell r="X102">
            <v>77529.229920000012</v>
          </cell>
          <cell r="Y102">
            <v>84614.548350000026</v>
          </cell>
          <cell r="Z102">
            <v>94085.385130000024</v>
          </cell>
          <cell r="AA102">
            <v>103404.22162000003</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-8.4830000000000005</v>
          </cell>
          <cell r="D104">
            <v>-8.7510000000000012</v>
          </cell>
          <cell r="E104">
            <v>-29.675000000000001</v>
          </cell>
          <cell r="F104">
            <v>2.31</v>
          </cell>
          <cell r="G104">
            <v>22.917999999999996</v>
          </cell>
          <cell r="H104">
            <v>5.1359999999999992</v>
          </cell>
          <cell r="I104">
            <v>-14.83</v>
          </cell>
          <cell r="J104">
            <v>-5.94</v>
          </cell>
          <cell r="K104">
            <v>-22.597999999999999</v>
          </cell>
          <cell r="L104">
            <v>-11.396000000000001</v>
          </cell>
          <cell r="M104">
            <v>-13.576000000000008</v>
          </cell>
          <cell r="N104">
            <v>-27.608999999999995</v>
          </cell>
          <cell r="O104">
            <v>-112.494</v>
          </cell>
          <cell r="P104">
            <v>-8.4830000000000005</v>
          </cell>
          <cell r="Q104">
            <v>-17.234000000000002</v>
          </cell>
          <cell r="R104">
            <v>-46.909000000000006</v>
          </cell>
          <cell r="S104">
            <v>-44.599000000000004</v>
          </cell>
          <cell r="T104">
            <v>-21.681000000000008</v>
          </cell>
          <cell r="U104">
            <v>-16.545000000000009</v>
          </cell>
          <cell r="V104">
            <v>-31.375000000000007</v>
          </cell>
          <cell r="W104">
            <v>-37.315000000000005</v>
          </cell>
          <cell r="X104">
            <v>-59.913000000000004</v>
          </cell>
          <cell r="Y104">
            <v>-71.308999999999997</v>
          </cell>
          <cell r="Z104">
            <v>-84.885000000000005</v>
          </cell>
          <cell r="AA104">
            <v>-112.494</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847.44671000000017</v>
          </cell>
          <cell r="D106">
            <v>490.69204999999965</v>
          </cell>
          <cell r="E106">
            <v>1313.1996899999988</v>
          </cell>
          <cell r="F106">
            <v>1000.4340300000017</v>
          </cell>
          <cell r="G106">
            <v>562.21913000000018</v>
          </cell>
          <cell r="H106">
            <v>271.6501500000017</v>
          </cell>
          <cell r="I106">
            <v>584.4482899999972</v>
          </cell>
          <cell r="J106">
            <v>771.89713000000029</v>
          </cell>
          <cell r="K106">
            <v>1651.3141599999999</v>
          </cell>
          <cell r="L106">
            <v>815.81836999999859</v>
          </cell>
          <cell r="M106">
            <v>1097.6420999999966</v>
          </cell>
          <cell r="N106">
            <v>1866.1184900000035</v>
          </cell>
          <cell r="O106">
            <v>11272.880299999997</v>
          </cell>
          <cell r="P106">
            <v>847.44671000000017</v>
          </cell>
          <cell r="Q106">
            <v>1338.1387599999998</v>
          </cell>
          <cell r="R106">
            <v>2651.3384499999984</v>
          </cell>
          <cell r="S106">
            <v>3651.7724800000001</v>
          </cell>
          <cell r="T106">
            <v>4213.99161</v>
          </cell>
          <cell r="U106">
            <v>4485.6417600000013</v>
          </cell>
          <cell r="V106">
            <v>5070.0900499999989</v>
          </cell>
          <cell r="W106">
            <v>5841.9871799999992</v>
          </cell>
          <cell r="X106">
            <v>7493.3013399999991</v>
          </cell>
          <cell r="Y106">
            <v>8309.1197099999972</v>
          </cell>
          <cell r="Z106">
            <v>9406.7618099999945</v>
          </cell>
          <cell r="AA106">
            <v>11272.880299999997</v>
          </cell>
        </row>
        <row r="107">
          <cell r="A107" t="str">
            <v>Dtd11</v>
          </cell>
          <cell r="B107" t="str">
            <v>Other income</v>
          </cell>
          <cell r="C107">
            <v>9085.2033099999971</v>
          </cell>
          <cell r="D107">
            <v>7928.5671500000008</v>
          </cell>
          <cell r="E107">
            <v>13272.716129999999</v>
          </cell>
          <cell r="F107">
            <v>8776.0025100000021</v>
          </cell>
          <cell r="G107">
            <v>10786.394269999995</v>
          </cell>
          <cell r="H107">
            <v>8804.268430000011</v>
          </cell>
          <cell r="I107">
            <v>8888.1984599999942</v>
          </cell>
          <cell r="J107">
            <v>7504.6705200000106</v>
          </cell>
          <cell r="K107">
            <v>9916.597479999984</v>
          </cell>
          <cell r="L107">
            <v>7889.7408000000069</v>
          </cell>
          <cell r="M107">
            <v>10554.902879999996</v>
          </cell>
          <cell r="N107">
            <v>11157.345980000009</v>
          </cell>
          <cell r="O107">
            <v>114564.60792000001</v>
          </cell>
          <cell r="P107">
            <v>9085.2033099999971</v>
          </cell>
          <cell r="Q107">
            <v>17013.77046</v>
          </cell>
          <cell r="R107">
            <v>30286.486589999997</v>
          </cell>
          <cell r="S107">
            <v>39062.489099999992</v>
          </cell>
          <cell r="T107">
            <v>49848.883369999996</v>
          </cell>
          <cell r="U107">
            <v>58653.151800000014</v>
          </cell>
          <cell r="V107">
            <v>67541.350260000007</v>
          </cell>
          <cell r="W107">
            <v>75046.020780000021</v>
          </cell>
          <cell r="X107">
            <v>84962.618260000017</v>
          </cell>
          <cell r="Y107">
            <v>92852.359060000032</v>
          </cell>
          <cell r="Z107">
            <v>103407.26194000003</v>
          </cell>
          <cell r="AA107">
            <v>114564.60792000001</v>
          </cell>
        </row>
        <row r="108">
          <cell r="A108" t="str">
            <v>Dtd11.1</v>
          </cell>
          <cell r="B108" t="str">
            <v>Dividend income</v>
          </cell>
          <cell r="C108">
            <v>253.26</v>
          </cell>
          <cell r="D108">
            <v>0</v>
          </cell>
          <cell r="E108">
            <v>0</v>
          </cell>
          <cell r="F108">
            <v>0</v>
          </cell>
          <cell r="G108">
            <v>47.097000000000037</v>
          </cell>
          <cell r="H108">
            <v>345.04299999999995</v>
          </cell>
          <cell r="I108">
            <v>155.18600000000004</v>
          </cell>
          <cell r="J108">
            <v>192.88499999999999</v>
          </cell>
          <cell r="K108">
            <v>254.34799999999996</v>
          </cell>
          <cell r="L108">
            <v>271.94800000000009</v>
          </cell>
          <cell r="M108">
            <v>0</v>
          </cell>
          <cell r="N108">
            <v>0</v>
          </cell>
          <cell r="O108">
            <v>0</v>
          </cell>
          <cell r="P108">
            <v>253.26</v>
          </cell>
          <cell r="Q108">
            <v>253.26</v>
          </cell>
          <cell r="R108">
            <v>253.26</v>
          </cell>
          <cell r="S108">
            <v>253.26</v>
          </cell>
          <cell r="T108">
            <v>300.35700000000003</v>
          </cell>
          <cell r="U108">
            <v>645.4</v>
          </cell>
          <cell r="V108">
            <v>800.58600000000001</v>
          </cell>
          <cell r="W108">
            <v>993.471</v>
          </cell>
          <cell r="X108">
            <v>1247.819</v>
          </cell>
          <cell r="Y108">
            <v>1519.7670000000001</v>
          </cell>
          <cell r="Z108">
            <v>1519.7670000000001</v>
          </cell>
          <cell r="AA108">
            <v>1519.7670000000001</v>
          </cell>
        </row>
        <row r="109">
          <cell r="A109" t="str">
            <v>Dtd12</v>
          </cell>
          <cell r="B109" t="str">
            <v>Total income</v>
          </cell>
          <cell r="C109">
            <v>11792.236779999997</v>
          </cell>
          <cell r="D109">
            <v>10425.076630000001</v>
          </cell>
          <cell r="E109">
            <v>15762.771309999998</v>
          </cell>
          <cell r="F109">
            <v>11188.606030000003</v>
          </cell>
          <cell r="G109">
            <v>13727.225219999997</v>
          </cell>
          <cell r="H109">
            <v>11169.422890000009</v>
          </cell>
          <cell r="I109">
            <v>11175.148159999993</v>
          </cell>
          <cell r="J109">
            <v>9540.8550500000129</v>
          </cell>
          <cell r="K109">
            <v>11846.031959999982</v>
          </cell>
          <cell r="L109">
            <v>10631.36900000001</v>
          </cell>
          <cell r="M109">
            <v>13168.694500000001</v>
          </cell>
          <cell r="N109">
            <v>13291.059289999997</v>
          </cell>
          <cell r="O109">
            <v>142198.72982000001</v>
          </cell>
          <cell r="P109">
            <v>11792.236779999997</v>
          </cell>
          <cell r="Q109">
            <v>22217.313409999999</v>
          </cell>
          <cell r="R109">
            <v>37980.084719999999</v>
          </cell>
          <cell r="S109">
            <v>49168.690749999994</v>
          </cell>
          <cell r="T109">
            <v>62895.915970000002</v>
          </cell>
          <cell r="U109">
            <v>74065.338860000018</v>
          </cell>
          <cell r="V109">
            <v>85240.48702</v>
          </cell>
          <cell r="W109">
            <v>94781.342070000028</v>
          </cell>
          <cell r="X109">
            <v>106627.37403000002</v>
          </cell>
          <cell r="Y109">
            <v>117258.74303000004</v>
          </cell>
          <cell r="Z109">
            <v>130427.43753000004</v>
          </cell>
          <cell r="AA109">
            <v>143718.49682</v>
          </cell>
        </row>
        <row r="110">
          <cell r="A110" t="str">
            <v>Dtd13</v>
          </cell>
          <cell r="B110" t="str">
            <v>Personnel expenses</v>
          </cell>
          <cell r="C110">
            <v>4216.1913500000001</v>
          </cell>
          <cell r="D110">
            <v>3222.3222899999992</v>
          </cell>
          <cell r="E110">
            <v>4113.8100200000008</v>
          </cell>
          <cell r="F110">
            <v>3570.8539099999998</v>
          </cell>
          <cell r="G110">
            <v>3560.384610000001</v>
          </cell>
          <cell r="H110">
            <v>4360.8695800000023</v>
          </cell>
          <cell r="I110">
            <v>3944.7279999999992</v>
          </cell>
          <cell r="J110">
            <v>3964.3997500000005</v>
          </cell>
          <cell r="K110">
            <v>4114.4861700000001</v>
          </cell>
          <cell r="L110">
            <v>4195.8745799999961</v>
          </cell>
          <cell r="M110">
            <v>4795.6652099999992</v>
          </cell>
          <cell r="N110">
            <v>6068.592899999996</v>
          </cell>
          <cell r="O110">
            <v>50128.178369999994</v>
          </cell>
          <cell r="P110">
            <v>4216.1913500000001</v>
          </cell>
          <cell r="Q110">
            <v>7438.5136399999992</v>
          </cell>
          <cell r="R110">
            <v>11552.32366</v>
          </cell>
          <cell r="S110">
            <v>15123.17757</v>
          </cell>
          <cell r="T110">
            <v>18683.562180000001</v>
          </cell>
          <cell r="U110">
            <v>23044.431760000003</v>
          </cell>
          <cell r="V110">
            <v>26989.159760000002</v>
          </cell>
          <cell r="W110">
            <v>30953.559510000003</v>
          </cell>
          <cell r="X110">
            <v>35068.045680000003</v>
          </cell>
          <cell r="Y110">
            <v>39263.920259999999</v>
          </cell>
          <cell r="Z110">
            <v>44059.585469999998</v>
          </cell>
          <cell r="AA110">
            <v>50128.178369999994</v>
          </cell>
        </row>
        <row r="111">
          <cell r="A111" t="str">
            <v>Dtd14</v>
          </cell>
          <cell r="B111" t="str">
            <v>General and administrative expenses</v>
          </cell>
          <cell r="C111">
            <v>2471.32431</v>
          </cell>
          <cell r="D111">
            <v>2098.5061499999993</v>
          </cell>
          <cell r="E111">
            <v>1941.5231300000005</v>
          </cell>
          <cell r="F111">
            <v>2796.8565099999987</v>
          </cell>
          <cell r="G111">
            <v>2838.2992699999995</v>
          </cell>
          <cell r="H111">
            <v>2992.3034300000036</v>
          </cell>
          <cell r="I111">
            <v>2303.3664600000029</v>
          </cell>
          <cell r="J111">
            <v>2506.2505199999978</v>
          </cell>
          <cell r="K111">
            <v>2683.0194800000027</v>
          </cell>
          <cell r="L111">
            <v>2613.8077999999987</v>
          </cell>
          <cell r="M111">
            <v>2860.8128800000013</v>
          </cell>
          <cell r="N111">
            <v>2821.2879799999937</v>
          </cell>
          <cell r="O111">
            <v>30927.357919999999</v>
          </cell>
          <cell r="P111">
            <v>2471.32431</v>
          </cell>
          <cell r="Q111">
            <v>4569.8304599999992</v>
          </cell>
          <cell r="R111">
            <v>6511.3535899999997</v>
          </cell>
          <cell r="S111">
            <v>9308.2100999999984</v>
          </cell>
          <cell r="T111">
            <v>12146.509369999998</v>
          </cell>
          <cell r="U111">
            <v>15138.812800000002</v>
          </cell>
          <cell r="V111">
            <v>17442.179260000004</v>
          </cell>
          <cell r="W111">
            <v>19948.429780000002</v>
          </cell>
          <cell r="X111">
            <v>22631.449260000005</v>
          </cell>
          <cell r="Y111">
            <v>25245.257060000004</v>
          </cell>
          <cell r="Z111">
            <v>28106.069940000005</v>
          </cell>
          <cell r="AA111">
            <v>30927.357919999999</v>
          </cell>
        </row>
        <row r="112">
          <cell r="A112" t="str">
            <v>Dtd15</v>
          </cell>
          <cell r="B112" t="str">
            <v>Depreciation / Amortisation</v>
          </cell>
          <cell r="C112">
            <v>278.25059999999996</v>
          </cell>
          <cell r="D112">
            <v>274.92110000000002</v>
          </cell>
          <cell r="E112">
            <v>290.09207000000004</v>
          </cell>
          <cell r="F112">
            <v>294.58790999999997</v>
          </cell>
          <cell r="G112">
            <v>277.17944999999986</v>
          </cell>
          <cell r="H112">
            <v>267.53644000000031</v>
          </cell>
          <cell r="I112">
            <v>280.68066999999974</v>
          </cell>
          <cell r="J112">
            <v>268.33213000000023</v>
          </cell>
          <cell r="K112">
            <v>261.22083000000021</v>
          </cell>
          <cell r="L112">
            <v>282.10965999999962</v>
          </cell>
          <cell r="M112">
            <v>269.37984000000006</v>
          </cell>
          <cell r="N112">
            <v>258.71309000000019</v>
          </cell>
          <cell r="O112">
            <v>3303.0037900000002</v>
          </cell>
          <cell r="P112">
            <v>278.25059999999996</v>
          </cell>
          <cell r="Q112">
            <v>553.17169999999999</v>
          </cell>
          <cell r="R112">
            <v>843.26377000000002</v>
          </cell>
          <cell r="S112">
            <v>1137.85168</v>
          </cell>
          <cell r="T112">
            <v>1415.0311299999998</v>
          </cell>
          <cell r="U112">
            <v>1682.5675700000002</v>
          </cell>
          <cell r="V112">
            <v>1963.2482399999999</v>
          </cell>
          <cell r="W112">
            <v>2231.5803700000001</v>
          </cell>
          <cell r="X112">
            <v>2492.8012000000003</v>
          </cell>
          <cell r="Y112">
            <v>2774.91086</v>
          </cell>
          <cell r="Z112">
            <v>3044.2907</v>
          </cell>
          <cell r="AA112">
            <v>3303.0037900000002</v>
          </cell>
        </row>
        <row r="113">
          <cell r="A113" t="str">
            <v>Dtd16</v>
          </cell>
          <cell r="B113" t="str">
            <v>Total operating expenses</v>
          </cell>
          <cell r="C113">
            <v>6965.7662600000003</v>
          </cell>
          <cell r="D113">
            <v>5595.7495399999989</v>
          </cell>
          <cell r="E113">
            <v>6345.425220000001</v>
          </cell>
          <cell r="F113">
            <v>6662.2983299999987</v>
          </cell>
          <cell r="G113">
            <v>6675.8633300000001</v>
          </cell>
          <cell r="H113">
            <v>7620.7094500000057</v>
          </cell>
          <cell r="I113">
            <v>6528.7751300000018</v>
          </cell>
          <cell r="J113">
            <v>6738.982399999999</v>
          </cell>
          <cell r="K113">
            <v>7058.726480000003</v>
          </cell>
          <cell r="L113">
            <v>7091.7920399999948</v>
          </cell>
          <cell r="M113">
            <v>7925.8579300000001</v>
          </cell>
          <cell r="N113">
            <v>9148.5939699999908</v>
          </cell>
          <cell r="O113">
            <v>84358.540079999992</v>
          </cell>
          <cell r="P113">
            <v>6965.7662600000003</v>
          </cell>
          <cell r="Q113">
            <v>12561.515799999999</v>
          </cell>
          <cell r="R113">
            <v>18906.941020000002</v>
          </cell>
          <cell r="S113">
            <v>25569.239349999996</v>
          </cell>
          <cell r="T113">
            <v>32245.10268</v>
          </cell>
          <cell r="U113">
            <v>39865.812130000006</v>
          </cell>
          <cell r="V113">
            <v>46394.587260000008</v>
          </cell>
          <cell r="W113">
            <v>53133.569660000008</v>
          </cell>
          <cell r="X113">
            <v>60192.296140000006</v>
          </cell>
          <cell r="Y113">
            <v>67284.088180000006</v>
          </cell>
          <cell r="Z113">
            <v>75209.946110000004</v>
          </cell>
          <cell r="AA113">
            <v>84358.540079999992</v>
          </cell>
        </row>
        <row r="114">
          <cell r="A114" t="str">
            <v>Dtd17</v>
          </cell>
          <cell r="B114" t="str">
            <v>Operating profit before provisions</v>
          </cell>
          <cell r="C114">
            <v>4826.4705199999971</v>
          </cell>
          <cell r="D114">
            <v>4829.3270900000025</v>
          </cell>
          <cell r="E114">
            <v>9417.3460899999973</v>
          </cell>
          <cell r="F114">
            <v>4526.3077000000039</v>
          </cell>
          <cell r="G114">
            <v>7051.3618899999965</v>
          </cell>
          <cell r="H114">
            <v>3548.7134400000032</v>
          </cell>
          <cell r="I114">
            <v>4646.3730299999916</v>
          </cell>
          <cell r="J114">
            <v>2801.8726500000139</v>
          </cell>
          <cell r="K114">
            <v>4787.3054799999791</v>
          </cell>
          <cell r="L114">
            <v>3539.5769600000149</v>
          </cell>
          <cell r="M114">
            <v>5242.8365700000013</v>
          </cell>
          <cell r="N114">
            <v>4142.4653200000066</v>
          </cell>
          <cell r="O114">
            <v>57840.189740000016</v>
          </cell>
          <cell r="P114">
            <v>4826.4705199999971</v>
          </cell>
          <cell r="Q114">
            <v>9655.7976099999996</v>
          </cell>
          <cell r="R114">
            <v>19073.143699999997</v>
          </cell>
          <cell r="S114">
            <v>23599.451399999998</v>
          </cell>
          <cell r="T114">
            <v>30650.813290000002</v>
          </cell>
          <cell r="U114">
            <v>34199.526730000012</v>
          </cell>
          <cell r="V114">
            <v>38845.899759999993</v>
          </cell>
          <cell r="W114">
            <v>41647.77241000002</v>
          </cell>
          <cell r="X114">
            <v>46435.077890000015</v>
          </cell>
          <cell r="Y114">
            <v>49974.654850000035</v>
          </cell>
          <cell r="Z114">
            <v>55217.491420000035</v>
          </cell>
          <cell r="AA114">
            <v>59359.956740000009</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4826.4705199999971</v>
          </cell>
          <cell r="D119">
            <v>4829.3270900000025</v>
          </cell>
          <cell r="E119">
            <v>9417.3460899999973</v>
          </cell>
          <cell r="F119">
            <v>4526.3077000000039</v>
          </cell>
          <cell r="G119">
            <v>7051.3618899999965</v>
          </cell>
          <cell r="H119">
            <v>3548.7134400000032</v>
          </cell>
          <cell r="I119">
            <v>4646.3730299999916</v>
          </cell>
          <cell r="J119">
            <v>2801.8726500000139</v>
          </cell>
          <cell r="K119">
            <v>4787.3054799999791</v>
          </cell>
          <cell r="L119">
            <v>3539.5769600000149</v>
          </cell>
          <cell r="M119">
            <v>5242.8365700000013</v>
          </cell>
          <cell r="N119">
            <v>4142.4653200000066</v>
          </cell>
          <cell r="O119">
            <v>57840.189740000016</v>
          </cell>
          <cell r="P119">
            <v>4826.4705199999971</v>
          </cell>
          <cell r="Q119">
            <v>9655.7976099999996</v>
          </cell>
          <cell r="R119">
            <v>19073.143699999997</v>
          </cell>
          <cell r="S119">
            <v>23599.451399999998</v>
          </cell>
          <cell r="T119">
            <v>30650.813290000002</v>
          </cell>
          <cell r="U119">
            <v>34199.526730000012</v>
          </cell>
          <cell r="V119">
            <v>38845.899759999993</v>
          </cell>
          <cell r="W119">
            <v>41647.77241000002</v>
          </cell>
          <cell r="X119">
            <v>46435.077890000015</v>
          </cell>
          <cell r="Y119">
            <v>49974.654850000035</v>
          </cell>
          <cell r="Z119">
            <v>55217.491420000035</v>
          </cell>
          <cell r="AA119">
            <v>59359.956740000009</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C123">
            <v>0</v>
          </cell>
          <cell r="D123">
            <v>0</v>
          </cell>
          <cell r="E123">
            <v>0</v>
          </cell>
          <cell r="F123">
            <v>0</v>
          </cell>
          <cell r="G123">
            <v>0</v>
          </cell>
          <cell r="H123">
            <v>0</v>
          </cell>
          <cell r="I123">
            <v>0</v>
          </cell>
          <cell r="J123">
            <v>0</v>
          </cell>
          <cell r="K123">
            <v>0</v>
          </cell>
          <cell r="L123">
            <v>0</v>
          </cell>
          <cell r="M123">
            <v>0</v>
          </cell>
          <cell r="N123">
            <v>0</v>
          </cell>
        </row>
        <row r="136">
          <cell r="B136">
            <v>0</v>
          </cell>
        </row>
        <row r="141">
          <cell r="B141">
            <v>0</v>
          </cell>
        </row>
        <row r="156">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row>
        <row r="157">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row>
        <row r="167">
          <cell r="B167">
            <v>0</v>
          </cell>
        </row>
        <row r="172">
          <cell r="B172">
            <v>0</v>
          </cell>
        </row>
        <row r="187">
          <cell r="C187">
            <v>0</v>
          </cell>
          <cell r="D187">
            <v>0</v>
          </cell>
          <cell r="E187">
            <v>0</v>
          </cell>
          <cell r="F187">
            <v>0</v>
          </cell>
          <cell r="G187">
            <v>0</v>
          </cell>
          <cell r="H187">
            <v>0</v>
          </cell>
          <cell r="I187">
            <v>0</v>
          </cell>
          <cell r="J187">
            <v>0</v>
          </cell>
          <cell r="K187">
            <v>0</v>
          </cell>
          <cell r="L187">
            <v>0</v>
          </cell>
          <cell r="M187">
            <v>0</v>
          </cell>
          <cell r="N187">
            <v>0</v>
          </cell>
        </row>
        <row r="188">
          <cell r="C188">
            <v>0</v>
          </cell>
          <cell r="D188">
            <v>0</v>
          </cell>
          <cell r="E188">
            <v>0</v>
          </cell>
          <cell r="F188">
            <v>0</v>
          </cell>
          <cell r="G188">
            <v>0</v>
          </cell>
          <cell r="H188">
            <v>0</v>
          </cell>
          <cell r="I188">
            <v>0</v>
          </cell>
          <cell r="J188">
            <v>0</v>
          </cell>
          <cell r="K188">
            <v>0</v>
          </cell>
          <cell r="L188">
            <v>0</v>
          </cell>
          <cell r="M188">
            <v>0</v>
          </cell>
          <cell r="N188">
            <v>0</v>
          </cell>
        </row>
        <row r="198">
          <cell r="B198">
            <v>0</v>
          </cell>
        </row>
        <row r="203">
          <cell r="B203">
            <v>0</v>
          </cell>
        </row>
        <row r="218">
          <cell r="C218">
            <v>0</v>
          </cell>
          <cell r="D218">
            <v>0</v>
          </cell>
          <cell r="E218">
            <v>0</v>
          </cell>
          <cell r="F218">
            <v>0</v>
          </cell>
          <cell r="G218">
            <v>0</v>
          </cell>
          <cell r="H218">
            <v>0</v>
          </cell>
          <cell r="I218">
            <v>0</v>
          </cell>
          <cell r="J218">
            <v>0</v>
          </cell>
          <cell r="K218">
            <v>0</v>
          </cell>
          <cell r="L218">
            <v>0</v>
          </cell>
          <cell r="M218">
            <v>0</v>
          </cell>
          <cell r="N218">
            <v>0</v>
          </cell>
        </row>
        <row r="229">
          <cell r="B229">
            <v>0</v>
          </cell>
        </row>
        <row r="234">
          <cell r="B234">
            <v>0</v>
          </cell>
        </row>
        <row r="260">
          <cell r="B260">
            <v>0</v>
          </cell>
        </row>
        <row r="265">
          <cell r="B265">
            <v>0</v>
          </cell>
        </row>
        <row r="291">
          <cell r="B291">
            <v>0</v>
          </cell>
        </row>
        <row r="296">
          <cell r="B296">
            <v>0</v>
          </cell>
        </row>
      </sheetData>
      <sheetData sheetId="5">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Leasing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8050.5361800000001</v>
          </cell>
          <cell r="D4">
            <v>7415.5860899999998</v>
          </cell>
          <cell r="E4">
            <v>7886.8638500000015</v>
          </cell>
          <cell r="F4">
            <v>7423.645919999999</v>
          </cell>
          <cell r="G4">
            <v>7599.7280900000005</v>
          </cell>
          <cell r="H4">
            <v>7517.8079700000017</v>
          </cell>
          <cell r="I4">
            <v>7747.8724499999953</v>
          </cell>
          <cell r="J4">
            <v>7699.5274000000063</v>
          </cell>
          <cell r="K4">
            <v>7355.8387099999891</v>
          </cell>
          <cell r="L4">
            <v>7366.2652800000069</v>
          </cell>
          <cell r="M4">
            <v>7053.1408400000073</v>
          </cell>
          <cell r="N4">
            <v>7167.523359999992</v>
          </cell>
          <cell r="O4">
            <v>90284.336139999999</v>
          </cell>
          <cell r="P4">
            <v>8050.5361800000001</v>
          </cell>
          <cell r="Q4">
            <v>15466.12227</v>
          </cell>
          <cell r="R4">
            <v>23352.986120000001</v>
          </cell>
          <cell r="S4">
            <v>30776.63204</v>
          </cell>
          <cell r="T4">
            <v>38376.360130000001</v>
          </cell>
          <cell r="U4">
            <v>45894.168100000003</v>
          </cell>
          <cell r="V4">
            <v>53642.040549999998</v>
          </cell>
          <cell r="W4">
            <v>61341.567950000004</v>
          </cell>
          <cell r="X4">
            <v>68697.406659999993</v>
          </cell>
          <cell r="Y4">
            <v>76063.67194</v>
          </cell>
          <cell r="Z4">
            <v>83116.812780000007</v>
          </cell>
          <cell r="AA4">
            <v>90284.336139999999</v>
          </cell>
        </row>
        <row r="5">
          <cell r="A5" t="str">
            <v>Act02</v>
          </cell>
          <cell r="B5" t="str">
            <v>Interest expense</v>
          </cell>
          <cell r="C5">
            <v>-4535.3978399999996</v>
          </cell>
          <cell r="D5">
            <v>-4090.6772900000014</v>
          </cell>
          <cell r="E5">
            <v>-3851.9923199999976</v>
          </cell>
          <cell r="F5">
            <v>-3942.4283900000009</v>
          </cell>
          <cell r="G5">
            <v>-4043.3996999999981</v>
          </cell>
          <cell r="H5">
            <v>-4008.2745600000053</v>
          </cell>
          <cell r="I5">
            <v>-4239.0780299999969</v>
          </cell>
          <cell r="J5">
            <v>-4164.3876900000032</v>
          </cell>
          <cell r="K5">
            <v>-3949.1170799999963</v>
          </cell>
          <cell r="L5">
            <v>-4000.2989400000006</v>
          </cell>
          <cell r="M5">
            <v>-3789.3690599999973</v>
          </cell>
          <cell r="N5">
            <v>-3770.2535799999969</v>
          </cell>
          <cell r="O5">
            <v>-48384.674479999994</v>
          </cell>
          <cell r="P5">
            <v>-4535.3978399999996</v>
          </cell>
          <cell r="Q5">
            <v>-8626.0751300000011</v>
          </cell>
          <cell r="R5">
            <v>-12478.067449999999</v>
          </cell>
          <cell r="S5">
            <v>-16420.49584</v>
          </cell>
          <cell r="T5">
            <v>-20463.895539999998</v>
          </cell>
          <cell r="U5">
            <v>-24472.170100000003</v>
          </cell>
          <cell r="V5">
            <v>-28711.24813</v>
          </cell>
          <cell r="W5">
            <v>-32875.635820000003</v>
          </cell>
          <cell r="X5">
            <v>-36824.752899999999</v>
          </cell>
          <cell r="Y5">
            <v>-40825.05184</v>
          </cell>
          <cell r="Z5">
            <v>-44614.420899999997</v>
          </cell>
          <cell r="AA5">
            <v>-48384.674479999994</v>
          </cell>
        </row>
        <row r="6">
          <cell r="A6" t="str">
            <v>Act03</v>
          </cell>
          <cell r="B6" t="str">
            <v>Net interest income</v>
          </cell>
          <cell r="C6">
            <v>3515.1383400000004</v>
          </cell>
          <cell r="D6">
            <v>3324.9087999999983</v>
          </cell>
          <cell r="E6">
            <v>4034.871530000004</v>
          </cell>
          <cell r="F6">
            <v>3481.2175299999981</v>
          </cell>
          <cell r="G6">
            <v>3556.3283900000024</v>
          </cell>
          <cell r="H6">
            <v>3509.5334099999964</v>
          </cell>
          <cell r="I6">
            <v>3508.7944199999984</v>
          </cell>
          <cell r="J6">
            <v>3535.1397100000031</v>
          </cell>
          <cell r="K6">
            <v>3406.7216299999927</v>
          </cell>
          <cell r="L6">
            <v>3365.9663400000063</v>
          </cell>
          <cell r="M6">
            <v>3263.77178000001</v>
          </cell>
          <cell r="N6">
            <v>3397.2697799999951</v>
          </cell>
          <cell r="O6">
            <v>41899.661660000005</v>
          </cell>
          <cell r="P6">
            <v>3515.1383400000004</v>
          </cell>
          <cell r="Q6">
            <v>6840.0471399999988</v>
          </cell>
          <cell r="R6">
            <v>10874.918670000003</v>
          </cell>
          <cell r="S6">
            <v>14356.136200000001</v>
          </cell>
          <cell r="T6">
            <v>17912.464590000003</v>
          </cell>
          <cell r="U6">
            <v>21421.998</v>
          </cell>
          <cell r="V6">
            <v>24930.792419999998</v>
          </cell>
          <cell r="W6">
            <v>28465.932130000001</v>
          </cell>
          <cell r="X6">
            <v>31872.653759999994</v>
          </cell>
          <cell r="Y6">
            <v>35238.6201</v>
          </cell>
          <cell r="Z6">
            <v>38502.39188000001</v>
          </cell>
          <cell r="AA6">
            <v>41899.661660000005</v>
          </cell>
        </row>
        <row r="7">
          <cell r="A7" t="str">
            <v>Act04</v>
          </cell>
          <cell r="B7" t="str">
            <v>Fee Income</v>
          </cell>
          <cell r="C7">
            <v>1230.4650800000002</v>
          </cell>
          <cell r="D7">
            <v>964.68248999999946</v>
          </cell>
          <cell r="E7">
            <v>1058.1185800000003</v>
          </cell>
          <cell r="F7">
            <v>1090.9728</v>
          </cell>
          <cell r="G7">
            <v>1695.7634799999996</v>
          </cell>
          <cell r="H7">
            <v>2091.3837300000005</v>
          </cell>
          <cell r="I7">
            <v>1115.7754800000002</v>
          </cell>
          <cell r="J7">
            <v>1059.98099</v>
          </cell>
          <cell r="K7">
            <v>884.06535000000076</v>
          </cell>
          <cell r="L7">
            <v>1185.777</v>
          </cell>
          <cell r="M7">
            <v>1292.8768499999987</v>
          </cell>
          <cell r="N7">
            <v>1410.9742200000001</v>
          </cell>
          <cell r="O7">
            <v>15080.83605</v>
          </cell>
          <cell r="P7">
            <v>1230.4650800000002</v>
          </cell>
          <cell r="Q7">
            <v>2195.1475699999996</v>
          </cell>
          <cell r="R7">
            <v>3253.2661499999999</v>
          </cell>
          <cell r="S7">
            <v>4344.2389499999999</v>
          </cell>
          <cell r="T7">
            <v>6040.0024299999995</v>
          </cell>
          <cell r="U7">
            <v>8131.38616</v>
          </cell>
          <cell r="V7">
            <v>9247.1616400000003</v>
          </cell>
          <cell r="W7">
            <v>10307.14263</v>
          </cell>
          <cell r="X7">
            <v>11191.207980000001</v>
          </cell>
          <cell r="Y7">
            <v>12376.984980000001</v>
          </cell>
          <cell r="Z7">
            <v>13669.86183</v>
          </cell>
          <cell r="AA7">
            <v>15080.83605</v>
          </cell>
        </row>
        <row r="8">
          <cell r="A8" t="str">
            <v>Act05</v>
          </cell>
          <cell r="B8" t="str">
            <v>Commission expense</v>
          </cell>
          <cell r="C8">
            <v>-407.67793999999998</v>
          </cell>
          <cell r="D8">
            <v>-365.18275</v>
          </cell>
          <cell r="E8">
            <v>-457.11722999999984</v>
          </cell>
          <cell r="F8">
            <v>-460.36913000000027</v>
          </cell>
          <cell r="G8">
            <v>-374.4561299999998</v>
          </cell>
          <cell r="H8">
            <v>-385.86144999999988</v>
          </cell>
          <cell r="I8">
            <v>-372.68561000000045</v>
          </cell>
          <cell r="J8">
            <v>-649.58615999999984</v>
          </cell>
          <cell r="K8">
            <v>-490.50304000000006</v>
          </cell>
          <cell r="L8">
            <v>-644.51963999999953</v>
          </cell>
          <cell r="M8">
            <v>-428.08093000000008</v>
          </cell>
          <cell r="N8">
            <v>-450.56423000000086</v>
          </cell>
          <cell r="O8">
            <v>-5486.6042400000006</v>
          </cell>
          <cell r="P8">
            <v>-407.67793999999998</v>
          </cell>
          <cell r="Q8">
            <v>-772.86068999999998</v>
          </cell>
          <cell r="R8">
            <v>-1229.9779199999998</v>
          </cell>
          <cell r="S8">
            <v>-1690.3470500000001</v>
          </cell>
          <cell r="T8">
            <v>-2064.8031799999999</v>
          </cell>
          <cell r="U8">
            <v>-2450.6646299999998</v>
          </cell>
          <cell r="V8">
            <v>-2823.3502400000002</v>
          </cell>
          <cell r="W8">
            <v>-3472.9364</v>
          </cell>
          <cell r="X8">
            <v>-3963.4394400000001</v>
          </cell>
          <cell r="Y8">
            <v>-4607.9590799999996</v>
          </cell>
          <cell r="Z8">
            <v>-5036.0400099999997</v>
          </cell>
          <cell r="AA8">
            <v>-5486.6042400000006</v>
          </cell>
        </row>
        <row r="9">
          <cell r="A9" t="str">
            <v>Act06</v>
          </cell>
          <cell r="B9" t="str">
            <v>Net fee and commission income</v>
          </cell>
          <cell r="C9">
            <v>822.78714000000014</v>
          </cell>
          <cell r="D9">
            <v>599.49973999999952</v>
          </cell>
          <cell r="E9">
            <v>601.00135000000046</v>
          </cell>
          <cell r="F9">
            <v>630.60366999999974</v>
          </cell>
          <cell r="G9">
            <v>1321.3073499999998</v>
          </cell>
          <cell r="H9">
            <v>1705.5222800000006</v>
          </cell>
          <cell r="I9">
            <v>743.08986999999979</v>
          </cell>
          <cell r="J9">
            <v>410.39483000000018</v>
          </cell>
          <cell r="K9">
            <v>393.56231000000071</v>
          </cell>
          <cell r="L9">
            <v>541.25736000000052</v>
          </cell>
          <cell r="M9">
            <v>864.79591999999866</v>
          </cell>
          <cell r="N9">
            <v>960.4099899999992</v>
          </cell>
          <cell r="O9">
            <v>9594.2318099999993</v>
          </cell>
          <cell r="P9">
            <v>822.78714000000014</v>
          </cell>
          <cell r="Q9">
            <v>1422.2868799999997</v>
          </cell>
          <cell r="R9">
            <v>2023.2882300000001</v>
          </cell>
          <cell r="S9">
            <v>2653.8918999999996</v>
          </cell>
          <cell r="T9">
            <v>3975.1992499999997</v>
          </cell>
          <cell r="U9">
            <v>5680.7215300000007</v>
          </cell>
          <cell r="V9">
            <v>6423.8114000000005</v>
          </cell>
          <cell r="W9">
            <v>6834.2062299999998</v>
          </cell>
          <cell r="X9">
            <v>7227.7685400000009</v>
          </cell>
          <cell r="Y9">
            <v>7769.0259000000015</v>
          </cell>
          <cell r="Z9">
            <v>8633.821820000001</v>
          </cell>
          <cell r="AA9">
            <v>9594.2318099999993</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73.09405000000001</v>
          </cell>
          <cell r="D11">
            <v>106.74206999999998</v>
          </cell>
          <cell r="E11">
            <v>105.8931</v>
          </cell>
          <cell r="F11">
            <v>7.5129399999999578</v>
          </cell>
          <cell r="G11">
            <v>56.671220000000062</v>
          </cell>
          <cell r="H11">
            <v>13.783729999999991</v>
          </cell>
          <cell r="I11">
            <v>149.86570999999998</v>
          </cell>
          <cell r="J11">
            <v>211.74848000000009</v>
          </cell>
          <cell r="K11">
            <v>90.568799999999896</v>
          </cell>
          <cell r="L11">
            <v>36.747359999999958</v>
          </cell>
          <cell r="M11">
            <v>-80.523049999999898</v>
          </cell>
          <cell r="N11">
            <v>164.59544999999991</v>
          </cell>
          <cell r="O11">
            <v>936.69985999999994</v>
          </cell>
          <cell r="P11">
            <v>73.09405000000001</v>
          </cell>
          <cell r="Q11">
            <v>179.83611999999999</v>
          </cell>
          <cell r="R11">
            <v>285.72922</v>
          </cell>
          <cell r="S11">
            <v>293.24215999999996</v>
          </cell>
          <cell r="T11">
            <v>349.91338000000002</v>
          </cell>
          <cell r="U11">
            <v>363.69711000000001</v>
          </cell>
          <cell r="V11">
            <v>513.56281999999999</v>
          </cell>
          <cell r="W11">
            <v>725.31130000000007</v>
          </cell>
          <cell r="X11">
            <v>815.88009999999997</v>
          </cell>
          <cell r="Y11">
            <v>852.62745999999993</v>
          </cell>
          <cell r="Z11">
            <v>772.10441000000003</v>
          </cell>
          <cell r="AA11">
            <v>936.69985999999994</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83.176419999999993</v>
          </cell>
          <cell r="D13">
            <v>369.99063999999998</v>
          </cell>
          <cell r="E13">
            <v>-71.20659999999998</v>
          </cell>
          <cell r="F13">
            <v>274.85792000000004</v>
          </cell>
          <cell r="G13">
            <v>412.40647000000001</v>
          </cell>
          <cell r="H13">
            <v>98.925199999999904</v>
          </cell>
          <cell r="I13">
            <v>70.32168999999999</v>
          </cell>
          <cell r="J13">
            <v>111.00330000000008</v>
          </cell>
          <cell r="K13">
            <v>599.97305000000006</v>
          </cell>
          <cell r="L13">
            <v>101.55412999999976</v>
          </cell>
          <cell r="M13">
            <v>428.39255000000003</v>
          </cell>
          <cell r="N13">
            <v>112.72852000000012</v>
          </cell>
          <cell r="O13">
            <v>2592.12329</v>
          </cell>
          <cell r="P13">
            <v>83.176419999999993</v>
          </cell>
          <cell r="Q13">
            <v>453.16705999999999</v>
          </cell>
          <cell r="R13">
            <v>381.96046000000001</v>
          </cell>
          <cell r="S13">
            <v>656.81838000000005</v>
          </cell>
          <cell r="T13">
            <v>1069.2248500000001</v>
          </cell>
          <cell r="U13">
            <v>1168.15005</v>
          </cell>
          <cell r="V13">
            <v>1238.47174</v>
          </cell>
          <cell r="W13">
            <v>1349.47504</v>
          </cell>
          <cell r="X13">
            <v>1949.4480900000001</v>
          </cell>
          <cell r="Y13">
            <v>2051.0022199999999</v>
          </cell>
          <cell r="Z13">
            <v>2479.3947699999999</v>
          </cell>
          <cell r="AA13">
            <v>2592.12329</v>
          </cell>
        </row>
        <row r="14">
          <cell r="A14" t="str">
            <v>Act11</v>
          </cell>
          <cell r="B14" t="str">
            <v>Other income</v>
          </cell>
          <cell r="C14">
            <v>979.05761000000018</v>
          </cell>
          <cell r="D14">
            <v>1076.2324499999995</v>
          </cell>
          <cell r="E14">
            <v>635.68785000000048</v>
          </cell>
          <cell r="F14">
            <v>912.97452999999973</v>
          </cell>
          <cell r="G14">
            <v>1790.3850399999997</v>
          </cell>
          <cell r="H14">
            <v>1818.2312100000006</v>
          </cell>
          <cell r="I14">
            <v>963.27726999999982</v>
          </cell>
          <cell r="J14">
            <v>733.14661000000035</v>
          </cell>
          <cell r="K14">
            <v>1084.1041600000008</v>
          </cell>
          <cell r="L14">
            <v>679.55885000000023</v>
          </cell>
          <cell r="M14">
            <v>1212.6654199999989</v>
          </cell>
          <cell r="N14">
            <v>1237.7339599999991</v>
          </cell>
          <cell r="O14">
            <v>13123.054959999999</v>
          </cell>
          <cell r="P14">
            <v>979.05761000000018</v>
          </cell>
          <cell r="Q14">
            <v>2055.2900599999994</v>
          </cell>
          <cell r="R14">
            <v>2690.9779100000005</v>
          </cell>
          <cell r="S14">
            <v>3603.9524399999996</v>
          </cell>
          <cell r="T14">
            <v>5394.3374800000001</v>
          </cell>
          <cell r="U14">
            <v>7212.568690000001</v>
          </cell>
          <cell r="V14">
            <v>8175.8459600000006</v>
          </cell>
          <cell r="W14">
            <v>8908.9925700000003</v>
          </cell>
          <cell r="X14">
            <v>9993.0967300000011</v>
          </cell>
          <cell r="Y14">
            <v>10672.655580000002</v>
          </cell>
          <cell r="Z14">
            <v>11885.321</v>
          </cell>
          <cell r="AA14">
            <v>13123.054959999999</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4494.1959500000003</v>
          </cell>
          <cell r="D16">
            <v>4401.1412499999979</v>
          </cell>
          <cell r="E16">
            <v>4670.5593800000042</v>
          </cell>
          <cell r="F16">
            <v>4394.1920599999976</v>
          </cell>
          <cell r="G16">
            <v>5346.7134300000016</v>
          </cell>
          <cell r="H16">
            <v>5327.7646199999972</v>
          </cell>
          <cell r="I16">
            <v>4472.0716899999979</v>
          </cell>
          <cell r="J16">
            <v>4268.2863200000038</v>
          </cell>
          <cell r="K16">
            <v>4490.8257899999935</v>
          </cell>
          <cell r="L16">
            <v>4045.5251900000067</v>
          </cell>
          <cell r="M16">
            <v>4476.4372000000094</v>
          </cell>
          <cell r="N16">
            <v>4635.0037399999947</v>
          </cell>
          <cell r="O16">
            <v>55022.716620000007</v>
          </cell>
          <cell r="P16">
            <v>4494.1959500000003</v>
          </cell>
          <cell r="Q16">
            <v>8895.3371999999981</v>
          </cell>
          <cell r="R16">
            <v>13565.896580000004</v>
          </cell>
          <cell r="S16">
            <v>17960.088640000002</v>
          </cell>
          <cell r="T16">
            <v>23306.802070000005</v>
          </cell>
          <cell r="U16">
            <v>28634.56669</v>
          </cell>
          <cell r="V16">
            <v>33106.638379999997</v>
          </cell>
          <cell r="W16">
            <v>37374.924700000003</v>
          </cell>
          <cell r="X16">
            <v>41865.750489999991</v>
          </cell>
          <cell r="Y16">
            <v>45911.275680000006</v>
          </cell>
          <cell r="Z16">
            <v>50387.712880000006</v>
          </cell>
          <cell r="AA16">
            <v>55022.716620000007</v>
          </cell>
        </row>
        <row r="17">
          <cell r="A17" t="str">
            <v>Act13</v>
          </cell>
          <cell r="B17" t="str">
            <v>Personnel expenses</v>
          </cell>
          <cell r="C17">
            <v>743.53638999999998</v>
          </cell>
          <cell r="D17">
            <v>714.91645000000017</v>
          </cell>
          <cell r="E17">
            <v>734.78153999999972</v>
          </cell>
          <cell r="F17">
            <v>740.98737000000028</v>
          </cell>
          <cell r="G17">
            <v>743.80170999999973</v>
          </cell>
          <cell r="H17">
            <v>904.88336000000027</v>
          </cell>
          <cell r="I17">
            <v>824.70924999999988</v>
          </cell>
          <cell r="J17">
            <v>814.32997999999952</v>
          </cell>
          <cell r="K17">
            <v>899.10503000000062</v>
          </cell>
          <cell r="L17">
            <v>817.71920000000046</v>
          </cell>
          <cell r="M17">
            <v>931.25121000000036</v>
          </cell>
          <cell r="N17">
            <v>1146.4543399999984</v>
          </cell>
          <cell r="O17">
            <v>10016.475829999999</v>
          </cell>
          <cell r="P17">
            <v>743.53638999999998</v>
          </cell>
          <cell r="Q17">
            <v>1458.4528400000002</v>
          </cell>
          <cell r="R17">
            <v>2193.2343799999999</v>
          </cell>
          <cell r="S17">
            <v>2934.2217500000002</v>
          </cell>
          <cell r="T17">
            <v>3678.0234599999999</v>
          </cell>
          <cell r="U17">
            <v>4582.9068200000002</v>
          </cell>
          <cell r="V17">
            <v>5407.61607</v>
          </cell>
          <cell r="W17">
            <v>6221.9460499999996</v>
          </cell>
          <cell r="X17">
            <v>7121.0510800000002</v>
          </cell>
          <cell r="Y17">
            <v>7938.7702800000006</v>
          </cell>
          <cell r="Z17">
            <v>8870.021490000001</v>
          </cell>
          <cell r="AA17">
            <v>10016.475829999999</v>
          </cell>
        </row>
        <row r="18">
          <cell r="A18" t="str">
            <v>Act14</v>
          </cell>
          <cell r="B18" t="str">
            <v>General and administrative expenses</v>
          </cell>
          <cell r="C18">
            <v>621.63573999999994</v>
          </cell>
          <cell r="D18">
            <v>635.76893999999993</v>
          </cell>
          <cell r="E18">
            <v>607.17908000000011</v>
          </cell>
          <cell r="F18">
            <v>569.92920000000004</v>
          </cell>
          <cell r="G18">
            <v>627.66983999999957</v>
          </cell>
          <cell r="H18">
            <v>598.81906000000026</v>
          </cell>
          <cell r="I18">
            <v>616.47635000000037</v>
          </cell>
          <cell r="J18">
            <v>677.53908999999931</v>
          </cell>
          <cell r="K18">
            <v>669.66376000000037</v>
          </cell>
          <cell r="L18">
            <v>707.14060000000063</v>
          </cell>
          <cell r="M18">
            <v>723.4429999999993</v>
          </cell>
          <cell r="N18">
            <v>1460.7108500000004</v>
          </cell>
          <cell r="O18">
            <v>8515.9755100000002</v>
          </cell>
          <cell r="P18">
            <v>621.63573999999994</v>
          </cell>
          <cell r="Q18">
            <v>1257.4046799999999</v>
          </cell>
          <cell r="R18">
            <v>1864.58376</v>
          </cell>
          <cell r="S18">
            <v>2434.51296</v>
          </cell>
          <cell r="T18">
            <v>3062.1827999999996</v>
          </cell>
          <cell r="U18">
            <v>3661.0018599999999</v>
          </cell>
          <cell r="V18">
            <v>4277.4782100000002</v>
          </cell>
          <cell r="W18">
            <v>4955.0172999999995</v>
          </cell>
          <cell r="X18">
            <v>5624.6810599999999</v>
          </cell>
          <cell r="Y18">
            <v>6331.8216600000005</v>
          </cell>
          <cell r="Z18">
            <v>7055.2646599999998</v>
          </cell>
          <cell r="AA18">
            <v>8515.9755100000002</v>
          </cell>
        </row>
        <row r="19">
          <cell r="A19" t="str">
            <v>Act15</v>
          </cell>
          <cell r="B19" t="str">
            <v>Depreciation / Amortisation</v>
          </cell>
          <cell r="C19">
            <v>116.09213000000001</v>
          </cell>
          <cell r="D19">
            <v>118.59471999999998</v>
          </cell>
          <cell r="E19">
            <v>115.59068000000002</v>
          </cell>
          <cell r="F19">
            <v>121.14181000000002</v>
          </cell>
          <cell r="G19">
            <v>118.15954999999997</v>
          </cell>
          <cell r="H19">
            <v>129.52737000000002</v>
          </cell>
          <cell r="I19">
            <v>120.86451</v>
          </cell>
          <cell r="J19">
            <v>122.17211999999995</v>
          </cell>
          <cell r="K19">
            <v>136.55955000000006</v>
          </cell>
          <cell r="L19">
            <v>132.63391999999999</v>
          </cell>
          <cell r="M19">
            <v>119.55288999999993</v>
          </cell>
          <cell r="N19">
            <v>183.01561000000015</v>
          </cell>
          <cell r="O19">
            <v>1533.9048600000001</v>
          </cell>
          <cell r="P19">
            <v>116.09213000000001</v>
          </cell>
          <cell r="Q19">
            <v>234.68684999999999</v>
          </cell>
          <cell r="R19">
            <v>350.27753000000001</v>
          </cell>
          <cell r="S19">
            <v>471.41934000000003</v>
          </cell>
          <cell r="T19">
            <v>589.57889</v>
          </cell>
          <cell r="U19">
            <v>719.10626000000002</v>
          </cell>
          <cell r="V19">
            <v>839.97077000000002</v>
          </cell>
          <cell r="W19">
            <v>962.14288999999997</v>
          </cell>
          <cell r="X19">
            <v>1098.70244</v>
          </cell>
          <cell r="Y19">
            <v>1231.33636</v>
          </cell>
          <cell r="Z19">
            <v>1350.8892499999999</v>
          </cell>
          <cell r="AA19">
            <v>1533.9048600000001</v>
          </cell>
        </row>
        <row r="20">
          <cell r="A20" t="str">
            <v>Act16</v>
          </cell>
          <cell r="B20" t="str">
            <v>Total operating expenses</v>
          </cell>
          <cell r="C20">
            <v>1481.2642599999999</v>
          </cell>
          <cell r="D20">
            <v>1469.2801100000001</v>
          </cell>
          <cell r="E20">
            <v>1457.5512999999999</v>
          </cell>
          <cell r="F20">
            <v>1432.0583800000004</v>
          </cell>
          <cell r="G20">
            <v>1489.6310999999992</v>
          </cell>
          <cell r="H20">
            <v>1633.2297900000005</v>
          </cell>
          <cell r="I20">
            <v>1562.0501100000001</v>
          </cell>
          <cell r="J20">
            <v>1614.0411899999988</v>
          </cell>
          <cell r="K20">
            <v>1705.3283400000009</v>
          </cell>
          <cell r="L20">
            <v>1657.4937200000011</v>
          </cell>
          <cell r="M20">
            <v>1774.2470999999996</v>
          </cell>
          <cell r="N20">
            <v>2790.1807999999992</v>
          </cell>
          <cell r="O20">
            <v>20066.356199999998</v>
          </cell>
          <cell r="P20">
            <v>1481.2642599999999</v>
          </cell>
          <cell r="Q20">
            <v>2950.5443700000001</v>
          </cell>
          <cell r="R20">
            <v>4408.0956699999997</v>
          </cell>
          <cell r="S20">
            <v>5840.154050000001</v>
          </cell>
          <cell r="T20">
            <v>7329.7851499999988</v>
          </cell>
          <cell r="U20">
            <v>8963.0149400000009</v>
          </cell>
          <cell r="V20">
            <v>10525.065050000001</v>
          </cell>
          <cell r="W20">
            <v>12139.106239999997</v>
          </cell>
          <cell r="X20">
            <v>13844.434580000001</v>
          </cell>
          <cell r="Y20">
            <v>15501.928300000001</v>
          </cell>
          <cell r="Z20">
            <v>17276.1754</v>
          </cell>
          <cell r="AA20">
            <v>20066.356199999998</v>
          </cell>
        </row>
        <row r="21">
          <cell r="A21" t="str">
            <v>Act17</v>
          </cell>
          <cell r="B21" t="str">
            <v>Operating profit before provisions</v>
          </cell>
          <cell r="C21">
            <v>3012.9316900000003</v>
          </cell>
          <cell r="D21">
            <v>2931.8611399999977</v>
          </cell>
          <cell r="E21">
            <v>3213.0080800000042</v>
          </cell>
          <cell r="F21">
            <v>2962.1336799999972</v>
          </cell>
          <cell r="G21">
            <v>3857.0823300000025</v>
          </cell>
          <cell r="H21">
            <v>3694.5348299999969</v>
          </cell>
          <cell r="I21">
            <v>2910.0215799999978</v>
          </cell>
          <cell r="J21">
            <v>2654.2451300000048</v>
          </cell>
          <cell r="K21">
            <v>2785.4974499999926</v>
          </cell>
          <cell r="L21">
            <v>2388.0314700000054</v>
          </cell>
          <cell r="M21">
            <v>2702.1901000000098</v>
          </cell>
          <cell r="N21">
            <v>1844.8229399999955</v>
          </cell>
          <cell r="O21">
            <v>34956.360420000012</v>
          </cell>
          <cell r="P21">
            <v>3012.9316900000003</v>
          </cell>
          <cell r="Q21">
            <v>5944.7928299999985</v>
          </cell>
          <cell r="R21">
            <v>9157.8009100000054</v>
          </cell>
          <cell r="S21">
            <v>12119.934590000001</v>
          </cell>
          <cell r="T21">
            <v>15977.016920000005</v>
          </cell>
          <cell r="U21">
            <v>19671.551749999999</v>
          </cell>
          <cell r="V21">
            <v>22581.573329999996</v>
          </cell>
          <cell r="W21">
            <v>25235.818460000006</v>
          </cell>
          <cell r="X21">
            <v>28021.31590999999</v>
          </cell>
          <cell r="Y21">
            <v>30409.347380000007</v>
          </cell>
          <cell r="Z21">
            <v>33111.537480000006</v>
          </cell>
          <cell r="AA21">
            <v>34956.360420000012</v>
          </cell>
        </row>
        <row r="22">
          <cell r="A22" t="str">
            <v>Act18</v>
          </cell>
          <cell r="B22" t="str">
            <v>Impairment losses on loans and advances</v>
          </cell>
          <cell r="C22">
            <v>-789.95384999999999</v>
          </cell>
          <cell r="D22">
            <v>833.68713000000002</v>
          </cell>
          <cell r="E22">
            <v>990.90561999999989</v>
          </cell>
          <cell r="F22">
            <v>-19.725479999999834</v>
          </cell>
          <cell r="G22">
            <v>-887.34718000000009</v>
          </cell>
          <cell r="H22">
            <v>42.017309999999995</v>
          </cell>
          <cell r="I22">
            <v>-537.76742999999999</v>
          </cell>
          <cell r="J22">
            <v>-601.50502000000006</v>
          </cell>
          <cell r="K22">
            <v>26.224150000000009</v>
          </cell>
          <cell r="L22">
            <v>-558.41793999999993</v>
          </cell>
          <cell r="M22">
            <v>-1125.7600200000002</v>
          </cell>
          <cell r="N22">
            <v>-77.644350000000031</v>
          </cell>
          <cell r="O22">
            <v>-2705.2870600000001</v>
          </cell>
          <cell r="P22">
            <v>-789.95384999999999</v>
          </cell>
          <cell r="Q22">
            <v>43.733280000000001</v>
          </cell>
          <cell r="R22">
            <v>1034.6388999999999</v>
          </cell>
          <cell r="S22">
            <v>1014.9134200000001</v>
          </cell>
          <cell r="T22">
            <v>127.56624000000001</v>
          </cell>
          <cell r="U22">
            <v>169.58355</v>
          </cell>
          <cell r="V22">
            <v>-368.18387999999999</v>
          </cell>
          <cell r="W22">
            <v>-969.68889999999999</v>
          </cell>
          <cell r="X22">
            <v>-943.46474999999998</v>
          </cell>
          <cell r="Y22">
            <v>-1501.8826899999999</v>
          </cell>
          <cell r="Z22">
            <v>-2627.6427100000001</v>
          </cell>
          <cell r="AA22">
            <v>-2705.2870600000001</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-789.95384999999999</v>
          </cell>
          <cell r="D25">
            <v>833.68713000000002</v>
          </cell>
          <cell r="E25">
            <v>990.90561999999989</v>
          </cell>
          <cell r="F25">
            <v>-19.725479999999834</v>
          </cell>
          <cell r="G25">
            <v>-887.34718000000009</v>
          </cell>
          <cell r="H25">
            <v>42.017309999999995</v>
          </cell>
          <cell r="I25">
            <v>-537.76742999999999</v>
          </cell>
          <cell r="J25">
            <v>-601.50502000000006</v>
          </cell>
          <cell r="K25">
            <v>26.224150000000009</v>
          </cell>
          <cell r="L25">
            <v>-558.41793999999993</v>
          </cell>
          <cell r="M25">
            <v>-1125.7600200000002</v>
          </cell>
          <cell r="N25">
            <v>-77.644350000000031</v>
          </cell>
          <cell r="O25">
            <v>-2705.2870600000001</v>
          </cell>
          <cell r="P25">
            <v>-789.95384999999999</v>
          </cell>
          <cell r="Q25">
            <v>43.733280000000001</v>
          </cell>
          <cell r="R25">
            <v>1034.6388999999999</v>
          </cell>
          <cell r="S25">
            <v>1014.9134200000001</v>
          </cell>
          <cell r="T25">
            <v>127.56624000000001</v>
          </cell>
          <cell r="U25">
            <v>169.58355</v>
          </cell>
          <cell r="V25">
            <v>-368.18387999999999</v>
          </cell>
          <cell r="W25">
            <v>-969.68889999999999</v>
          </cell>
          <cell r="X25">
            <v>-943.46474999999998</v>
          </cell>
          <cell r="Y25">
            <v>-1501.8826899999999</v>
          </cell>
          <cell r="Z25">
            <v>-2627.6427100000001</v>
          </cell>
          <cell r="AA25">
            <v>-2705.2870600000001</v>
          </cell>
        </row>
        <row r="26">
          <cell r="A26" t="str">
            <v>Act22</v>
          </cell>
          <cell r="B26" t="str">
            <v>Operating profit</v>
          </cell>
          <cell r="C26">
            <v>2222.9778400000005</v>
          </cell>
          <cell r="D26">
            <v>3765.5482699999975</v>
          </cell>
          <cell r="E26">
            <v>4203.9137000000037</v>
          </cell>
          <cell r="F26">
            <v>2942.4081999999971</v>
          </cell>
          <cell r="G26">
            <v>2969.7351500000022</v>
          </cell>
          <cell r="H26">
            <v>3736.5521399999971</v>
          </cell>
          <cell r="I26">
            <v>2372.2541499999979</v>
          </cell>
          <cell r="J26">
            <v>2052.7401100000047</v>
          </cell>
          <cell r="K26">
            <v>2811.7215999999926</v>
          </cell>
          <cell r="L26">
            <v>1829.6135300000055</v>
          </cell>
          <cell r="M26">
            <v>1576.4300800000096</v>
          </cell>
          <cell r="N26">
            <v>1767.1785899999954</v>
          </cell>
          <cell r="O26">
            <v>32251.073360000013</v>
          </cell>
          <cell r="P26">
            <v>2222.9778400000005</v>
          </cell>
          <cell r="Q26">
            <v>5988.5261099999989</v>
          </cell>
          <cell r="R26">
            <v>10192.439810000005</v>
          </cell>
          <cell r="S26">
            <v>13134.848010000002</v>
          </cell>
          <cell r="T26">
            <v>16104.583160000006</v>
          </cell>
          <cell r="U26">
            <v>19841.135299999998</v>
          </cell>
          <cell r="V26">
            <v>22213.389449999995</v>
          </cell>
          <cell r="W26">
            <v>24266.129560000005</v>
          </cell>
          <cell r="X26">
            <v>27077.851159999991</v>
          </cell>
          <cell r="Y26">
            <v>28907.464690000008</v>
          </cell>
          <cell r="Z26">
            <v>30483.894770000006</v>
          </cell>
          <cell r="AA26">
            <v>32251.073360000013</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2222.9778400000005</v>
          </cell>
          <cell r="D30">
            <v>3765.5482699999975</v>
          </cell>
          <cell r="E30">
            <v>4203.9137000000037</v>
          </cell>
          <cell r="F30">
            <v>2942.4081999999971</v>
          </cell>
          <cell r="G30">
            <v>2969.7351500000022</v>
          </cell>
          <cell r="H30">
            <v>3736.5521399999971</v>
          </cell>
          <cell r="I30">
            <v>2372.2541499999979</v>
          </cell>
          <cell r="J30">
            <v>2052.7401100000047</v>
          </cell>
          <cell r="K30">
            <v>2811.7215999999926</v>
          </cell>
          <cell r="L30">
            <v>1829.6135300000055</v>
          </cell>
          <cell r="M30">
            <v>1576.4300800000096</v>
          </cell>
          <cell r="N30">
            <v>1767.1785899999954</v>
          </cell>
          <cell r="O30">
            <v>32251.073360000013</v>
          </cell>
          <cell r="P30">
            <v>2222.9778400000005</v>
          </cell>
          <cell r="Q30">
            <v>5988.5261099999989</v>
          </cell>
          <cell r="R30">
            <v>10192.439810000005</v>
          </cell>
          <cell r="S30">
            <v>13134.848010000002</v>
          </cell>
          <cell r="T30">
            <v>16104.583160000006</v>
          </cell>
          <cell r="U30">
            <v>19841.135299999998</v>
          </cell>
          <cell r="V30">
            <v>22213.389449999995</v>
          </cell>
          <cell r="W30">
            <v>24266.129560000005</v>
          </cell>
          <cell r="X30">
            <v>27077.851159999991</v>
          </cell>
          <cell r="Y30">
            <v>28907.464690000008</v>
          </cell>
          <cell r="Z30">
            <v>30483.894770000006</v>
          </cell>
          <cell r="AA30">
            <v>32251.073360000013</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-543.07348999999999</v>
          </cell>
          <cell r="D32">
            <v>-858.24162000000001</v>
          </cell>
          <cell r="E32">
            <v>-1364.4913800000004</v>
          </cell>
          <cell r="F32">
            <v>-798.99125999999978</v>
          </cell>
          <cell r="G32">
            <v>-805.98612000000003</v>
          </cell>
          <cell r="H32">
            <v>-79.419379999999364</v>
          </cell>
          <cell r="I32">
            <v>-532.26000000000022</v>
          </cell>
          <cell r="J32">
            <v>-460.42961000000014</v>
          </cell>
          <cell r="K32">
            <v>-704.92546000000038</v>
          </cell>
          <cell r="L32">
            <v>-414.17615999999998</v>
          </cell>
          <cell r="M32">
            <v>-357.84962999999971</v>
          </cell>
          <cell r="N32">
            <v>-597.94650999999976</v>
          </cell>
          <cell r="O32">
            <v>-7517.7906199999998</v>
          </cell>
          <cell r="P32">
            <v>-543.07348999999999</v>
          </cell>
          <cell r="Q32">
            <v>-1401.31511</v>
          </cell>
          <cell r="R32">
            <v>-2765.8064900000004</v>
          </cell>
          <cell r="S32">
            <v>-3564.7977500000002</v>
          </cell>
          <cell r="T32">
            <v>-4370.7838700000002</v>
          </cell>
          <cell r="U32">
            <v>-4450.2032499999996</v>
          </cell>
          <cell r="V32">
            <v>-4982.4632499999998</v>
          </cell>
          <cell r="W32">
            <v>-5442.8928599999999</v>
          </cell>
          <cell r="X32">
            <v>-6147.8183200000003</v>
          </cell>
          <cell r="Y32">
            <v>-6561.9944800000003</v>
          </cell>
          <cell r="Z32">
            <v>-6919.84411</v>
          </cell>
          <cell r="AA32">
            <v>-7517.7906199999998</v>
          </cell>
        </row>
        <row r="33">
          <cell r="A33" t="str">
            <v>Act28</v>
          </cell>
          <cell r="B33" t="str">
            <v>Profit after tax</v>
          </cell>
          <cell r="C33">
            <v>1679.9043500000005</v>
          </cell>
          <cell r="D33">
            <v>2907.3066499999977</v>
          </cell>
          <cell r="E33">
            <v>2839.4223200000033</v>
          </cell>
          <cell r="F33">
            <v>2143.4169399999973</v>
          </cell>
          <cell r="G33">
            <v>2163.7490300000022</v>
          </cell>
          <cell r="H33">
            <v>3657.1327599999977</v>
          </cell>
          <cell r="I33">
            <v>1839.9941499999977</v>
          </cell>
          <cell r="J33">
            <v>1592.3105000000046</v>
          </cell>
          <cell r="K33">
            <v>2106.7961399999922</v>
          </cell>
          <cell r="L33">
            <v>1415.4373700000056</v>
          </cell>
          <cell r="M33">
            <v>1218.5804500000099</v>
          </cell>
          <cell r="N33">
            <v>1169.2320799999957</v>
          </cell>
          <cell r="O33">
            <v>24733.282740000013</v>
          </cell>
          <cell r="P33">
            <v>1679.9043500000005</v>
          </cell>
          <cell r="Q33">
            <v>4587.2109999999993</v>
          </cell>
          <cell r="R33">
            <v>7426.6333200000045</v>
          </cell>
          <cell r="S33">
            <v>9570.0502600000018</v>
          </cell>
          <cell r="T33">
            <v>11733.799290000006</v>
          </cell>
          <cell r="U33">
            <v>15390.932049999999</v>
          </cell>
          <cell r="V33">
            <v>17230.926199999994</v>
          </cell>
          <cell r="W33">
            <v>18823.236700000005</v>
          </cell>
          <cell r="X33">
            <v>20930.032839999993</v>
          </cell>
          <cell r="Y33">
            <v>22345.470210000007</v>
          </cell>
          <cell r="Z33">
            <v>23564.050660000008</v>
          </cell>
          <cell r="AA33">
            <v>24733.282740000013</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Bud13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Bud14</v>
          </cell>
          <cell r="B49" t="str">
            <v>General and administrative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Bud17</v>
          </cell>
          <cell r="B52" t="str">
            <v>Operating profit before provisions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Bud28</v>
          </cell>
          <cell r="B64" t="str">
            <v>Profit after tax</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8104.5679700000001</v>
          </cell>
          <cell r="D66">
            <v>7206.827229999999</v>
          </cell>
          <cell r="E66">
            <v>7830.1207300000024</v>
          </cell>
          <cell r="F66">
            <v>7769.459219999997</v>
          </cell>
          <cell r="G66">
            <v>7943.6072199999981</v>
          </cell>
          <cell r="H66">
            <v>7940.6127200000046</v>
          </cell>
          <cell r="I66">
            <v>8496.4350100000011</v>
          </cell>
          <cell r="J66">
            <v>8400.0506400000013</v>
          </cell>
          <cell r="K66">
            <v>8224.9793899999859</v>
          </cell>
          <cell r="L66">
            <v>8268.0154800000164</v>
          </cell>
          <cell r="M66">
            <v>8147.4169799999945</v>
          </cell>
          <cell r="N66">
            <v>8273.3125699999946</v>
          </cell>
          <cell r="O66">
            <v>96605.405159999995</v>
          </cell>
          <cell r="P66">
            <v>8104.5679700000001</v>
          </cell>
          <cell r="Q66">
            <v>15311.395199999999</v>
          </cell>
          <cell r="R66">
            <v>23141.515930000001</v>
          </cell>
          <cell r="S66">
            <v>30910.975149999998</v>
          </cell>
          <cell r="T66">
            <v>38854.582369999996</v>
          </cell>
          <cell r="U66">
            <v>46795.195090000001</v>
          </cell>
          <cell r="V66">
            <v>55291.630100000002</v>
          </cell>
          <cell r="W66">
            <v>63691.680740000003</v>
          </cell>
          <cell r="X66">
            <v>71916.660129999989</v>
          </cell>
          <cell r="Y66">
            <v>80184.675610000006</v>
          </cell>
          <cell r="Z66">
            <v>88332.09259</v>
          </cell>
          <cell r="AA66">
            <v>96605.405159999995</v>
          </cell>
        </row>
        <row r="67">
          <cell r="A67" t="str">
            <v>Dtp02</v>
          </cell>
          <cell r="B67" t="str">
            <v>Interest expense</v>
          </cell>
          <cell r="C67">
            <v>-4155.6903300000004</v>
          </cell>
          <cell r="D67">
            <v>-3790.9518600000001</v>
          </cell>
          <cell r="E67">
            <v>-4127.4613800000006</v>
          </cell>
          <cell r="F67">
            <v>-4000.5846499999989</v>
          </cell>
          <cell r="G67">
            <v>-4250.3218199999974</v>
          </cell>
          <cell r="H67">
            <v>-4287.4493400000028</v>
          </cell>
          <cell r="I67">
            <v>-4664.3078100000021</v>
          </cell>
          <cell r="J67">
            <v>-4572.9793699999973</v>
          </cell>
          <cell r="K67">
            <v>-4479.8361199999999</v>
          </cell>
          <cell r="L67">
            <v>-4554.3929799999969</v>
          </cell>
          <cell r="M67">
            <v>-4442.30879000001</v>
          </cell>
          <cell r="N67">
            <v>-4537.0572399999946</v>
          </cell>
          <cell r="O67">
            <v>-51863.341690000001</v>
          </cell>
          <cell r="P67">
            <v>-4155.6903300000004</v>
          </cell>
          <cell r="Q67">
            <v>-7946.6421900000005</v>
          </cell>
          <cell r="R67">
            <v>-12074.103570000001</v>
          </cell>
          <cell r="S67">
            <v>-16074.68822</v>
          </cell>
          <cell r="T67">
            <v>-20325.010039999997</v>
          </cell>
          <cell r="U67">
            <v>-24612.45938</v>
          </cell>
          <cell r="V67">
            <v>-29276.767190000002</v>
          </cell>
          <cell r="W67">
            <v>-33849.74656</v>
          </cell>
          <cell r="X67">
            <v>-38329.58268</v>
          </cell>
          <cell r="Y67">
            <v>-42883.975659999996</v>
          </cell>
          <cell r="Z67">
            <v>-47326.284450000006</v>
          </cell>
          <cell r="AA67">
            <v>-51863.341690000001</v>
          </cell>
        </row>
        <row r="68">
          <cell r="A68" t="str">
            <v>Dtp03</v>
          </cell>
          <cell r="B68" t="str">
            <v>Net interest income</v>
          </cell>
          <cell r="C68">
            <v>3948.8776399999997</v>
          </cell>
          <cell r="D68">
            <v>3415.8753699999988</v>
          </cell>
          <cell r="E68">
            <v>3702.6593500000017</v>
          </cell>
          <cell r="F68">
            <v>3768.8745699999981</v>
          </cell>
          <cell r="G68">
            <v>3693.2854000000007</v>
          </cell>
          <cell r="H68">
            <v>3653.1633800000018</v>
          </cell>
          <cell r="I68">
            <v>3832.127199999999</v>
          </cell>
          <cell r="J68">
            <v>3827.071270000004</v>
          </cell>
          <cell r="K68">
            <v>3745.1432699999859</v>
          </cell>
          <cell r="L68">
            <v>3713.6225000000195</v>
          </cell>
          <cell r="M68">
            <v>3705.1081899999845</v>
          </cell>
          <cell r="N68">
            <v>3736.25533</v>
          </cell>
          <cell r="O68">
            <v>44742.063469999994</v>
          </cell>
          <cell r="P68">
            <v>3948.8776399999997</v>
          </cell>
          <cell r="Q68">
            <v>7364.7530099999985</v>
          </cell>
          <cell r="R68">
            <v>11067.41236</v>
          </cell>
          <cell r="S68">
            <v>14836.286929999998</v>
          </cell>
          <cell r="T68">
            <v>18529.572329999999</v>
          </cell>
          <cell r="U68">
            <v>22182.735710000001</v>
          </cell>
          <cell r="V68">
            <v>26014.86291</v>
          </cell>
          <cell r="W68">
            <v>29841.934180000004</v>
          </cell>
          <cell r="X68">
            <v>33587.07744999999</v>
          </cell>
          <cell r="Y68">
            <v>37300.699950000009</v>
          </cell>
          <cell r="Z68">
            <v>41005.808139999994</v>
          </cell>
          <cell r="AA68">
            <v>44742.063469999994</v>
          </cell>
        </row>
        <row r="69">
          <cell r="A69" t="str">
            <v>Dtp04</v>
          </cell>
          <cell r="B69" t="str">
            <v>Fee Income</v>
          </cell>
          <cell r="C69">
            <v>1225.4974</v>
          </cell>
          <cell r="D69">
            <v>784.91344000000004</v>
          </cell>
          <cell r="E69">
            <v>460.09466999999995</v>
          </cell>
          <cell r="F69">
            <v>932.19779999999992</v>
          </cell>
          <cell r="G69">
            <v>790.71356999999989</v>
          </cell>
          <cell r="H69">
            <v>749.28616000000056</v>
          </cell>
          <cell r="I69">
            <v>1105.8575099999998</v>
          </cell>
          <cell r="J69">
            <v>894.9077499999994</v>
          </cell>
          <cell r="K69">
            <v>832.3997100000006</v>
          </cell>
          <cell r="L69">
            <v>961.30397000000085</v>
          </cell>
          <cell r="M69">
            <v>879.16063999999824</v>
          </cell>
          <cell r="N69">
            <v>1138.3790900000022</v>
          </cell>
          <cell r="O69">
            <v>10754.711710000001</v>
          </cell>
          <cell r="P69">
            <v>1225.4974</v>
          </cell>
          <cell r="Q69">
            <v>2010.41084</v>
          </cell>
          <cell r="R69">
            <v>2470.50551</v>
          </cell>
          <cell r="S69">
            <v>3402.7033099999999</v>
          </cell>
          <cell r="T69">
            <v>4193.4168799999998</v>
          </cell>
          <cell r="U69">
            <v>4942.7030400000003</v>
          </cell>
          <cell r="V69">
            <v>6048.5605500000001</v>
          </cell>
          <cell r="W69">
            <v>6943.4682999999995</v>
          </cell>
          <cell r="X69">
            <v>7775.8680100000001</v>
          </cell>
          <cell r="Y69">
            <v>8737.171980000001</v>
          </cell>
          <cell r="Z69">
            <v>9616.3326199999992</v>
          </cell>
          <cell r="AA69">
            <v>10754.711710000001</v>
          </cell>
        </row>
        <row r="70">
          <cell r="A70" t="str">
            <v>Dtp05</v>
          </cell>
          <cell r="B70" t="str">
            <v>Commission expense</v>
          </cell>
          <cell r="C70">
            <v>-330.39671000000004</v>
          </cell>
          <cell r="D70">
            <v>-342.88506999999998</v>
          </cell>
          <cell r="E70">
            <v>-382.59879000000001</v>
          </cell>
          <cell r="F70">
            <v>-366.20801000000006</v>
          </cell>
          <cell r="G70">
            <v>-344.67481999999973</v>
          </cell>
          <cell r="H70">
            <v>-408.84374000000025</v>
          </cell>
          <cell r="I70">
            <v>-328.7778800000001</v>
          </cell>
          <cell r="J70">
            <v>-347.14132999999993</v>
          </cell>
          <cell r="K70">
            <v>-362.38743999999997</v>
          </cell>
          <cell r="L70">
            <v>-429.00988000000007</v>
          </cell>
          <cell r="M70">
            <v>-365.73268999999982</v>
          </cell>
          <cell r="N70">
            <v>-367.46301000000039</v>
          </cell>
          <cell r="O70">
            <v>-4376.1193700000003</v>
          </cell>
          <cell r="P70">
            <v>-330.39671000000004</v>
          </cell>
          <cell r="Q70">
            <v>-673.28178000000003</v>
          </cell>
          <cell r="R70">
            <v>-1055.88057</v>
          </cell>
          <cell r="S70">
            <v>-1422.0885800000001</v>
          </cell>
          <cell r="T70">
            <v>-1766.7633999999998</v>
          </cell>
          <cell r="U70">
            <v>-2175.6071400000001</v>
          </cell>
          <cell r="V70">
            <v>-2504.3850200000002</v>
          </cell>
          <cell r="W70">
            <v>-2851.5263500000001</v>
          </cell>
          <cell r="X70">
            <v>-3213.9137900000001</v>
          </cell>
          <cell r="Y70">
            <v>-3642.9236700000001</v>
          </cell>
          <cell r="Z70">
            <v>-4008.6563599999999</v>
          </cell>
          <cell r="AA70">
            <v>-4376.1193700000003</v>
          </cell>
        </row>
        <row r="71">
          <cell r="A71" t="str">
            <v>Dtp06</v>
          </cell>
          <cell r="B71" t="str">
            <v>Net fee and commission income</v>
          </cell>
          <cell r="C71">
            <v>895.10068999999999</v>
          </cell>
          <cell r="D71">
            <v>442.02837000000005</v>
          </cell>
          <cell r="E71">
            <v>77.495879999999943</v>
          </cell>
          <cell r="F71">
            <v>565.98978999999986</v>
          </cell>
          <cell r="G71">
            <v>446.03875000000016</v>
          </cell>
          <cell r="H71">
            <v>340.44242000000031</v>
          </cell>
          <cell r="I71">
            <v>777.07962999999972</v>
          </cell>
          <cell r="J71">
            <v>547.76641999999947</v>
          </cell>
          <cell r="K71">
            <v>470.01227000000063</v>
          </cell>
          <cell r="L71">
            <v>532.29409000000078</v>
          </cell>
          <cell r="M71">
            <v>513.42794999999842</v>
          </cell>
          <cell r="N71">
            <v>770.91608000000178</v>
          </cell>
          <cell r="O71">
            <v>6378.5923400000011</v>
          </cell>
          <cell r="P71">
            <v>895.10068999999999</v>
          </cell>
          <cell r="Q71">
            <v>1337.12906</v>
          </cell>
          <cell r="R71">
            <v>1414.6249399999999</v>
          </cell>
          <cell r="S71">
            <v>1980.6147299999998</v>
          </cell>
          <cell r="T71">
            <v>2426.6534799999999</v>
          </cell>
          <cell r="U71">
            <v>2767.0959000000003</v>
          </cell>
          <cell r="V71">
            <v>3544.17553</v>
          </cell>
          <cell r="W71">
            <v>4091.9419499999995</v>
          </cell>
          <cell r="X71">
            <v>4561.9542199999996</v>
          </cell>
          <cell r="Y71">
            <v>5094.2483100000009</v>
          </cell>
          <cell r="Z71">
            <v>5607.6762599999993</v>
          </cell>
          <cell r="AA71">
            <v>6378.5923400000011</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68.301929999999999</v>
          </cell>
          <cell r="D73">
            <v>29.004350000000002</v>
          </cell>
          <cell r="E73">
            <v>46.465690000000009</v>
          </cell>
          <cell r="F73">
            <v>62.060369999999978</v>
          </cell>
          <cell r="G73">
            <v>207.80886000000004</v>
          </cell>
          <cell r="H73">
            <v>38.341099999999983</v>
          </cell>
          <cell r="I73">
            <v>160.95388000000003</v>
          </cell>
          <cell r="J73">
            <v>79.979349999999954</v>
          </cell>
          <cell r="K73">
            <v>254.82452000000001</v>
          </cell>
          <cell r="L73">
            <v>-177.34538999999995</v>
          </cell>
          <cell r="M73">
            <v>103.57372999999995</v>
          </cell>
          <cell r="N73">
            <v>57.029829999999947</v>
          </cell>
          <cell r="O73">
            <v>930.99821999999995</v>
          </cell>
          <cell r="P73">
            <v>68.301929999999999</v>
          </cell>
          <cell r="Q73">
            <v>97.306280000000001</v>
          </cell>
          <cell r="R73">
            <v>143.77197000000001</v>
          </cell>
          <cell r="S73">
            <v>205.83233999999999</v>
          </cell>
          <cell r="T73">
            <v>413.64120000000003</v>
          </cell>
          <cell r="U73">
            <v>451.98230000000001</v>
          </cell>
          <cell r="V73">
            <v>612.93618000000004</v>
          </cell>
          <cell r="W73">
            <v>692.91552999999999</v>
          </cell>
          <cell r="X73">
            <v>947.74005</v>
          </cell>
          <cell r="Y73">
            <v>770.39466000000004</v>
          </cell>
          <cell r="Z73">
            <v>873.96839</v>
          </cell>
          <cell r="AA73">
            <v>930.99821999999995</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-51.399360000000001</v>
          </cell>
          <cell r="D75">
            <v>345.31576000000001</v>
          </cell>
          <cell r="E75">
            <v>275.21996999999993</v>
          </cell>
          <cell r="F75">
            <v>772.0789400000001</v>
          </cell>
          <cell r="G75">
            <v>116.45006999999987</v>
          </cell>
          <cell r="H75">
            <v>229.07709</v>
          </cell>
          <cell r="I75">
            <v>232.95019000000002</v>
          </cell>
          <cell r="J75">
            <v>61.816090000000031</v>
          </cell>
          <cell r="K75">
            <v>89.311799999999948</v>
          </cell>
          <cell r="L75">
            <v>273.16303999999991</v>
          </cell>
          <cell r="M75">
            <v>23.644000000000233</v>
          </cell>
          <cell r="N75">
            <v>-145.52242999999999</v>
          </cell>
          <cell r="O75">
            <v>2222.1051600000001</v>
          </cell>
          <cell r="P75">
            <v>-51.399360000000001</v>
          </cell>
          <cell r="Q75">
            <v>293.91640000000001</v>
          </cell>
          <cell r="R75">
            <v>569.13636999999994</v>
          </cell>
          <cell r="S75">
            <v>1341.21531</v>
          </cell>
          <cell r="T75">
            <v>1457.6653799999999</v>
          </cell>
          <cell r="U75">
            <v>1686.7424699999999</v>
          </cell>
          <cell r="V75">
            <v>1919.6926599999999</v>
          </cell>
          <cell r="W75">
            <v>1981.50875</v>
          </cell>
          <cell r="X75">
            <v>2070.8205499999999</v>
          </cell>
          <cell r="Y75">
            <v>2343.9835899999998</v>
          </cell>
          <cell r="Z75">
            <v>2367.6275900000001</v>
          </cell>
          <cell r="AA75">
            <v>2222.1051600000001</v>
          </cell>
        </row>
        <row r="76">
          <cell r="A76" t="str">
            <v>Dtp11</v>
          </cell>
          <cell r="B76" t="str">
            <v>Other income</v>
          </cell>
          <cell r="C76">
            <v>912.00325999999995</v>
          </cell>
          <cell r="D76">
            <v>816.34848000000011</v>
          </cell>
          <cell r="E76">
            <v>399.18153999999987</v>
          </cell>
          <cell r="F76">
            <v>1400.1290999999999</v>
          </cell>
          <cell r="G76">
            <v>770.29768000000013</v>
          </cell>
          <cell r="H76">
            <v>607.86061000000029</v>
          </cell>
          <cell r="I76">
            <v>1170.9836999999998</v>
          </cell>
          <cell r="J76">
            <v>689.56185999999946</v>
          </cell>
          <cell r="K76">
            <v>814.14859000000058</v>
          </cell>
          <cell r="L76">
            <v>628.11174000000074</v>
          </cell>
          <cell r="M76">
            <v>640.64567999999861</v>
          </cell>
          <cell r="N76">
            <v>682.42348000000175</v>
          </cell>
          <cell r="O76">
            <v>9531.6957199999997</v>
          </cell>
          <cell r="P76">
            <v>912.00325999999995</v>
          </cell>
          <cell r="Q76">
            <v>1728.3517400000001</v>
          </cell>
          <cell r="R76">
            <v>2127.5332799999996</v>
          </cell>
          <cell r="S76">
            <v>3527.6623799999998</v>
          </cell>
          <cell r="T76">
            <v>4297.9600599999994</v>
          </cell>
          <cell r="U76">
            <v>4905.8206700000001</v>
          </cell>
          <cell r="V76">
            <v>6076.8043699999998</v>
          </cell>
          <cell r="W76">
            <v>6766.3662299999996</v>
          </cell>
          <cell r="X76">
            <v>7580.5148200000003</v>
          </cell>
          <cell r="Y76">
            <v>8208.6265600000006</v>
          </cell>
          <cell r="Z76">
            <v>8849.2722399999984</v>
          </cell>
          <cell r="AA76">
            <v>9531.6957199999997</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4860.8809000000001</v>
          </cell>
          <cell r="D78">
            <v>4232.2238499999985</v>
          </cell>
          <cell r="E78">
            <v>4101.8408900000013</v>
          </cell>
          <cell r="F78">
            <v>5169.0036699999982</v>
          </cell>
          <cell r="G78">
            <v>4463.5830800000003</v>
          </cell>
          <cell r="H78">
            <v>4261.0239900000024</v>
          </cell>
          <cell r="I78">
            <v>5003.1108999999988</v>
          </cell>
          <cell r="J78">
            <v>4516.6331300000038</v>
          </cell>
          <cell r="K78">
            <v>4559.2918599999866</v>
          </cell>
          <cell r="L78">
            <v>4341.7342400000198</v>
          </cell>
          <cell r="M78">
            <v>4345.7538699999832</v>
          </cell>
          <cell r="N78">
            <v>4418.6788100000012</v>
          </cell>
          <cell r="O78">
            <v>54273.759189999997</v>
          </cell>
          <cell r="P78">
            <v>4860.8809000000001</v>
          </cell>
          <cell r="Q78">
            <v>9093.1047499999986</v>
          </cell>
          <cell r="R78">
            <v>13194.94564</v>
          </cell>
          <cell r="S78">
            <v>18363.949309999996</v>
          </cell>
          <cell r="T78">
            <v>22827.53239</v>
          </cell>
          <cell r="U78">
            <v>27088.556380000002</v>
          </cell>
          <cell r="V78">
            <v>32091.667280000001</v>
          </cell>
          <cell r="W78">
            <v>36608.300410000003</v>
          </cell>
          <cell r="X78">
            <v>41167.592269999994</v>
          </cell>
          <cell r="Y78">
            <v>45509.326510000014</v>
          </cell>
          <cell r="Z78">
            <v>49855.080379999992</v>
          </cell>
          <cell r="AA78">
            <v>54273.759189999997</v>
          </cell>
        </row>
        <row r="79">
          <cell r="A79" t="str">
            <v>Dtp13</v>
          </cell>
          <cell r="B79" t="str">
            <v>Personnel expenses</v>
          </cell>
          <cell r="C79">
            <v>623.58668999999998</v>
          </cell>
          <cell r="D79">
            <v>619.70408000000009</v>
          </cell>
          <cell r="E79">
            <v>644.29793999999993</v>
          </cell>
          <cell r="F79">
            <v>637.08249999999998</v>
          </cell>
          <cell r="G79">
            <v>735.5308100000002</v>
          </cell>
          <cell r="H79">
            <v>660.01610999999957</v>
          </cell>
          <cell r="I79">
            <v>674.77859000000035</v>
          </cell>
          <cell r="J79">
            <v>731.39919999999984</v>
          </cell>
          <cell r="K79">
            <v>677.36313999999948</v>
          </cell>
          <cell r="L79">
            <v>649.33200000000033</v>
          </cell>
          <cell r="M79">
            <v>712.33293000000049</v>
          </cell>
          <cell r="N79">
            <v>865.95409000000018</v>
          </cell>
          <cell r="O79">
            <v>8231.3780800000004</v>
          </cell>
          <cell r="P79">
            <v>623.58668999999998</v>
          </cell>
          <cell r="Q79">
            <v>1243.2907700000001</v>
          </cell>
          <cell r="R79">
            <v>1887.58871</v>
          </cell>
          <cell r="S79">
            <v>2524.67121</v>
          </cell>
          <cell r="T79">
            <v>3260.2020200000002</v>
          </cell>
          <cell r="U79">
            <v>3920.2181299999997</v>
          </cell>
          <cell r="V79">
            <v>4594.9967200000001</v>
          </cell>
          <cell r="W79">
            <v>5326.3959199999999</v>
          </cell>
          <cell r="X79">
            <v>6003.7590599999994</v>
          </cell>
          <cell r="Y79">
            <v>6653.0910599999997</v>
          </cell>
          <cell r="Z79">
            <v>7365.4239900000002</v>
          </cell>
          <cell r="AA79">
            <v>8231.3780800000004</v>
          </cell>
        </row>
        <row r="80">
          <cell r="A80" t="str">
            <v>Dtp14</v>
          </cell>
          <cell r="B80" t="str">
            <v>General and administrative expenses</v>
          </cell>
          <cell r="C80">
            <v>634.45111999999995</v>
          </cell>
          <cell r="D80">
            <v>580.99582000000009</v>
          </cell>
          <cell r="E80">
            <v>632.59688000000006</v>
          </cell>
          <cell r="F80">
            <v>618.21616999999992</v>
          </cell>
          <cell r="G80">
            <v>600.1545000000001</v>
          </cell>
          <cell r="H80">
            <v>621.98740999999973</v>
          </cell>
          <cell r="I80">
            <v>731.59098999999969</v>
          </cell>
          <cell r="J80">
            <v>599.81570000000011</v>
          </cell>
          <cell r="K80">
            <v>639.59940000000097</v>
          </cell>
          <cell r="L80">
            <v>641.72874999999931</v>
          </cell>
          <cell r="M80">
            <v>709.4422799999993</v>
          </cell>
          <cell r="N80">
            <v>579.16738000000078</v>
          </cell>
          <cell r="O80">
            <v>7589.7464</v>
          </cell>
          <cell r="P80">
            <v>634.45111999999995</v>
          </cell>
          <cell r="Q80">
            <v>1215.44694</v>
          </cell>
          <cell r="R80">
            <v>1848.0438200000001</v>
          </cell>
          <cell r="S80">
            <v>2466.25999</v>
          </cell>
          <cell r="T80">
            <v>3066.4144900000001</v>
          </cell>
          <cell r="U80">
            <v>3688.4018999999998</v>
          </cell>
          <cell r="V80">
            <v>4419.9928899999995</v>
          </cell>
          <cell r="W80">
            <v>5019.8085899999996</v>
          </cell>
          <cell r="X80">
            <v>5659.4079900000006</v>
          </cell>
          <cell r="Y80">
            <v>6301.1367399999999</v>
          </cell>
          <cell r="Z80">
            <v>7010.5790199999992</v>
          </cell>
          <cell r="AA80">
            <v>7589.7464</v>
          </cell>
        </row>
        <row r="81">
          <cell r="A81" t="str">
            <v>Dtp15</v>
          </cell>
          <cell r="B81" t="str">
            <v>Depreciation / Amortisation</v>
          </cell>
          <cell r="C81">
            <v>107.63796000000001</v>
          </cell>
          <cell r="D81">
            <v>118.08418999999999</v>
          </cell>
          <cell r="E81">
            <v>120.97738999999996</v>
          </cell>
          <cell r="F81">
            <v>116.17198000000008</v>
          </cell>
          <cell r="G81">
            <v>114.56386999999995</v>
          </cell>
          <cell r="H81">
            <v>125.79798000000005</v>
          </cell>
          <cell r="I81">
            <v>120.71549999999991</v>
          </cell>
          <cell r="J81">
            <v>128.9495300000001</v>
          </cell>
          <cell r="K81">
            <v>135.64667000000009</v>
          </cell>
          <cell r="L81">
            <v>134.42493999999988</v>
          </cell>
          <cell r="M81">
            <v>105.67678999999998</v>
          </cell>
          <cell r="N81">
            <v>516.52809000000002</v>
          </cell>
          <cell r="O81">
            <v>1845.17489</v>
          </cell>
          <cell r="P81">
            <v>107.63796000000001</v>
          </cell>
          <cell r="Q81">
            <v>225.72215</v>
          </cell>
          <cell r="R81">
            <v>346.69953999999996</v>
          </cell>
          <cell r="S81">
            <v>462.87152000000003</v>
          </cell>
          <cell r="T81">
            <v>577.43538999999998</v>
          </cell>
          <cell r="U81">
            <v>703.23337000000004</v>
          </cell>
          <cell r="V81">
            <v>823.94886999999994</v>
          </cell>
          <cell r="W81">
            <v>952.89840000000004</v>
          </cell>
          <cell r="X81">
            <v>1088.5450700000001</v>
          </cell>
          <cell r="Y81">
            <v>1222.97001</v>
          </cell>
          <cell r="Z81">
            <v>1328.6468</v>
          </cell>
          <cell r="AA81">
            <v>1845.17489</v>
          </cell>
        </row>
        <row r="82">
          <cell r="A82" t="str">
            <v>Dtp16</v>
          </cell>
          <cell r="B82" t="str">
            <v>Total operating expenses</v>
          </cell>
          <cell r="C82">
            <v>1365.6757699999998</v>
          </cell>
          <cell r="D82">
            <v>1318.7840900000001</v>
          </cell>
          <cell r="E82">
            <v>1397.87221</v>
          </cell>
          <cell r="F82">
            <v>1371.47065</v>
          </cell>
          <cell r="G82">
            <v>1450.2491800000003</v>
          </cell>
          <cell r="H82">
            <v>1407.8014999999994</v>
          </cell>
          <cell r="I82">
            <v>1527.0850799999998</v>
          </cell>
          <cell r="J82">
            <v>1460.16443</v>
          </cell>
          <cell r="K82">
            <v>1452.6092100000005</v>
          </cell>
          <cell r="L82">
            <v>1425.4856899999995</v>
          </cell>
          <cell r="M82">
            <v>1527.4519999999998</v>
          </cell>
          <cell r="N82">
            <v>1961.649560000001</v>
          </cell>
          <cell r="O82">
            <v>17666.299370000001</v>
          </cell>
          <cell r="P82">
            <v>1365.6757699999998</v>
          </cell>
          <cell r="Q82">
            <v>2684.4598600000004</v>
          </cell>
          <cell r="R82">
            <v>4082.3320699999999</v>
          </cell>
          <cell r="S82">
            <v>5453.8027199999997</v>
          </cell>
          <cell r="T82">
            <v>6904.0518999999995</v>
          </cell>
          <cell r="U82">
            <v>8311.8534</v>
          </cell>
          <cell r="V82">
            <v>9838.9384800000007</v>
          </cell>
          <cell r="W82">
            <v>11299.10291</v>
          </cell>
          <cell r="X82">
            <v>12751.71212</v>
          </cell>
          <cell r="Y82">
            <v>14177.197810000001</v>
          </cell>
          <cell r="Z82">
            <v>15704.649810000001</v>
          </cell>
          <cell r="AA82">
            <v>17666.299370000001</v>
          </cell>
        </row>
        <row r="83">
          <cell r="A83" t="str">
            <v>Dtp17</v>
          </cell>
          <cell r="B83" t="str">
            <v>Operating profit before provisions</v>
          </cell>
          <cell r="C83">
            <v>3495.2051300000003</v>
          </cell>
          <cell r="D83">
            <v>2913.4397599999984</v>
          </cell>
          <cell r="E83">
            <v>2703.9686800000013</v>
          </cell>
          <cell r="F83">
            <v>3797.533019999998</v>
          </cell>
          <cell r="G83">
            <v>3013.3339000000001</v>
          </cell>
          <cell r="H83">
            <v>2853.2224900000028</v>
          </cell>
          <cell r="I83">
            <v>3476.0258199999989</v>
          </cell>
          <cell r="J83">
            <v>3056.468700000004</v>
          </cell>
          <cell r="K83">
            <v>3106.6826499999861</v>
          </cell>
          <cell r="L83">
            <v>2916.2485500000203</v>
          </cell>
          <cell r="M83">
            <v>2818.3018699999834</v>
          </cell>
          <cell r="N83">
            <v>2457.0292500000005</v>
          </cell>
          <cell r="O83">
            <v>36607.459819999996</v>
          </cell>
          <cell r="P83">
            <v>3495.2051300000003</v>
          </cell>
          <cell r="Q83">
            <v>6408.6448899999978</v>
          </cell>
          <cell r="R83">
            <v>9112.6135699999995</v>
          </cell>
          <cell r="S83">
            <v>12910.146589999997</v>
          </cell>
          <cell r="T83">
            <v>15923.480490000002</v>
          </cell>
          <cell r="U83">
            <v>18776.702980000002</v>
          </cell>
          <cell r="V83">
            <v>22252.728800000001</v>
          </cell>
          <cell r="W83">
            <v>25309.197500000002</v>
          </cell>
          <cell r="X83">
            <v>28415.880149999994</v>
          </cell>
          <cell r="Y83">
            <v>31332.128700000012</v>
          </cell>
          <cell r="Z83">
            <v>34150.43056999999</v>
          </cell>
          <cell r="AA83">
            <v>36607.459819999996</v>
          </cell>
        </row>
        <row r="84">
          <cell r="A84" t="str">
            <v>Dtp18</v>
          </cell>
          <cell r="B84" t="str">
            <v>Impairment losses on loans and advances</v>
          </cell>
          <cell r="C84">
            <v>-1940.57917</v>
          </cell>
          <cell r="D84">
            <v>-1685.2658700000002</v>
          </cell>
          <cell r="E84">
            <v>627.45643999999993</v>
          </cell>
          <cell r="F84">
            <v>-478.37935999999991</v>
          </cell>
          <cell r="G84">
            <v>-1205.3225499999999</v>
          </cell>
          <cell r="H84">
            <v>-172.28900999999951</v>
          </cell>
          <cell r="I84">
            <v>51.447250000000167</v>
          </cell>
          <cell r="J84">
            <v>-383.29100000000017</v>
          </cell>
          <cell r="K84">
            <v>-70.580740000000333</v>
          </cell>
          <cell r="L84">
            <v>-357.08439000000089</v>
          </cell>
          <cell r="M84">
            <v>-1639.9802799999989</v>
          </cell>
          <cell r="N84">
            <v>123.9714299999996</v>
          </cell>
          <cell r="O84">
            <v>-7129.89725</v>
          </cell>
          <cell r="P84">
            <v>-1940.57917</v>
          </cell>
          <cell r="Q84">
            <v>-3625.8450400000002</v>
          </cell>
          <cell r="R84">
            <v>-2998.3886000000002</v>
          </cell>
          <cell r="S84">
            <v>-3476.7679600000001</v>
          </cell>
          <cell r="T84">
            <v>-4682.09051</v>
          </cell>
          <cell r="U84">
            <v>-4854.3795199999995</v>
          </cell>
          <cell r="V84">
            <v>-4802.9322699999993</v>
          </cell>
          <cell r="W84">
            <v>-5186.2232699999995</v>
          </cell>
          <cell r="X84">
            <v>-5256.8040099999998</v>
          </cell>
          <cell r="Y84">
            <v>-5613.8884000000007</v>
          </cell>
          <cell r="Z84">
            <v>-7253.8686799999996</v>
          </cell>
          <cell r="AA84">
            <v>-7129.89725</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-1940.57917</v>
          </cell>
          <cell r="D87">
            <v>-1685.2658700000002</v>
          </cell>
          <cell r="E87">
            <v>627.45643999999993</v>
          </cell>
          <cell r="F87">
            <v>-478.37935999999991</v>
          </cell>
          <cell r="G87">
            <v>-1205.3225499999999</v>
          </cell>
          <cell r="H87">
            <v>-172.28900999999951</v>
          </cell>
          <cell r="I87">
            <v>51.447250000000167</v>
          </cell>
          <cell r="J87">
            <v>-383.29100000000017</v>
          </cell>
          <cell r="K87">
            <v>-70.580740000000333</v>
          </cell>
          <cell r="L87">
            <v>-357.08439000000089</v>
          </cell>
          <cell r="M87">
            <v>-1639.9802799999989</v>
          </cell>
          <cell r="N87">
            <v>123.9714299999996</v>
          </cell>
          <cell r="O87">
            <v>-7129.89725</v>
          </cell>
          <cell r="P87">
            <v>-1940.57917</v>
          </cell>
          <cell r="Q87">
            <v>-3625.8450400000002</v>
          </cell>
          <cell r="R87">
            <v>-2998.3886000000002</v>
          </cell>
          <cell r="S87">
            <v>-3476.7679600000001</v>
          </cell>
          <cell r="T87">
            <v>-4682.09051</v>
          </cell>
          <cell r="U87">
            <v>-4854.3795199999995</v>
          </cell>
          <cell r="V87">
            <v>-4802.9322699999993</v>
          </cell>
          <cell r="W87">
            <v>-5186.2232699999995</v>
          </cell>
          <cell r="X87">
            <v>-5256.8040099999998</v>
          </cell>
          <cell r="Y87">
            <v>-5613.8884000000007</v>
          </cell>
          <cell r="Z87">
            <v>-7253.8686799999996</v>
          </cell>
          <cell r="AA87">
            <v>-7129.89725</v>
          </cell>
        </row>
        <row r="88">
          <cell r="A88" t="str">
            <v>Dtp22</v>
          </cell>
          <cell r="B88" t="str">
            <v>Operating profit</v>
          </cell>
          <cell r="C88">
            <v>1554.6259600000003</v>
          </cell>
          <cell r="D88">
            <v>1228.1738899999982</v>
          </cell>
          <cell r="E88">
            <v>3331.4251200000012</v>
          </cell>
          <cell r="F88">
            <v>3319.1536599999981</v>
          </cell>
          <cell r="G88">
            <v>1808.0113500000002</v>
          </cell>
          <cell r="H88">
            <v>2680.9334800000033</v>
          </cell>
          <cell r="I88">
            <v>3527.4730699999991</v>
          </cell>
          <cell r="J88">
            <v>2673.1777000000038</v>
          </cell>
          <cell r="K88">
            <v>3036.1019099999858</v>
          </cell>
          <cell r="L88">
            <v>2559.1641600000194</v>
          </cell>
          <cell r="M88">
            <v>1178.3215899999846</v>
          </cell>
          <cell r="N88">
            <v>2581.0006800000001</v>
          </cell>
          <cell r="O88">
            <v>29477.562569999995</v>
          </cell>
          <cell r="P88">
            <v>1554.6259600000003</v>
          </cell>
          <cell r="Q88">
            <v>2782.7998499999976</v>
          </cell>
          <cell r="R88">
            <v>6114.2249699999993</v>
          </cell>
          <cell r="S88">
            <v>9433.3786299999956</v>
          </cell>
          <cell r="T88">
            <v>11241.389980000002</v>
          </cell>
          <cell r="U88">
            <v>13922.323460000003</v>
          </cell>
          <cell r="V88">
            <v>17449.79653</v>
          </cell>
          <cell r="W88">
            <v>20122.974230000003</v>
          </cell>
          <cell r="X88">
            <v>23159.076139999994</v>
          </cell>
          <cell r="Y88">
            <v>25718.240300000012</v>
          </cell>
          <cell r="Z88">
            <v>26896.56188999999</v>
          </cell>
          <cell r="AA88">
            <v>29477.562569999995</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1554.6259600000003</v>
          </cell>
          <cell r="D92">
            <v>1228.1738899999982</v>
          </cell>
          <cell r="E92">
            <v>3331.4251200000012</v>
          </cell>
          <cell r="F92">
            <v>3319.1536599999981</v>
          </cell>
          <cell r="G92">
            <v>1808.0113500000002</v>
          </cell>
          <cell r="H92">
            <v>2680.9334800000033</v>
          </cell>
          <cell r="I92">
            <v>3527.4730699999991</v>
          </cell>
          <cell r="J92">
            <v>2673.1777000000038</v>
          </cell>
          <cell r="K92">
            <v>3036.1019099999858</v>
          </cell>
          <cell r="L92">
            <v>2559.1641600000194</v>
          </cell>
          <cell r="M92">
            <v>1178.3215899999846</v>
          </cell>
          <cell r="N92">
            <v>2581.0006800000001</v>
          </cell>
          <cell r="O92">
            <v>29477.562569999995</v>
          </cell>
          <cell r="P92">
            <v>1554.6259600000003</v>
          </cell>
          <cell r="Q92">
            <v>2782.7998499999976</v>
          </cell>
          <cell r="R92">
            <v>6114.2249699999993</v>
          </cell>
          <cell r="S92">
            <v>9433.3786299999956</v>
          </cell>
          <cell r="T92">
            <v>11241.389980000002</v>
          </cell>
          <cell r="U92">
            <v>13922.323460000003</v>
          </cell>
          <cell r="V92">
            <v>17449.79653</v>
          </cell>
          <cell r="W92">
            <v>20122.974230000003</v>
          </cell>
          <cell r="X92">
            <v>23159.076139999994</v>
          </cell>
          <cell r="Y92">
            <v>25718.240300000012</v>
          </cell>
          <cell r="Z92">
            <v>26896.56188999999</v>
          </cell>
          <cell r="AA92">
            <v>29477.562569999995</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-415.75119000000001</v>
          </cell>
          <cell r="D94">
            <v>-372.48246</v>
          </cell>
          <cell r="E94">
            <v>-1064.0560999999998</v>
          </cell>
          <cell r="F94">
            <v>-447.73705999999993</v>
          </cell>
          <cell r="G94">
            <v>-498.85528000000022</v>
          </cell>
          <cell r="H94">
            <v>-857.50022999999965</v>
          </cell>
          <cell r="I94">
            <v>-957.34388000000035</v>
          </cell>
          <cell r="J94">
            <v>-312.37788999999975</v>
          </cell>
          <cell r="K94">
            <v>-869.39295000000038</v>
          </cell>
          <cell r="L94">
            <v>-595.48567999999977</v>
          </cell>
          <cell r="M94">
            <v>-50.743850000000748</v>
          </cell>
          <cell r="N94">
            <v>-1420.8707399999985</v>
          </cell>
          <cell r="O94">
            <v>-7862.5973099999992</v>
          </cell>
          <cell r="P94">
            <v>-415.75119000000001</v>
          </cell>
          <cell r="Q94">
            <v>-788.23365000000001</v>
          </cell>
          <cell r="R94">
            <v>-1852.2897499999999</v>
          </cell>
          <cell r="S94">
            <v>-2300.0268099999998</v>
          </cell>
          <cell r="T94">
            <v>-2798.8820900000001</v>
          </cell>
          <cell r="U94">
            <v>-3656.3823199999997</v>
          </cell>
          <cell r="V94">
            <v>-4613.7262000000001</v>
          </cell>
          <cell r="W94">
            <v>-4926.1040899999998</v>
          </cell>
          <cell r="X94">
            <v>-5795.4970400000002</v>
          </cell>
          <cell r="Y94">
            <v>-6390.98272</v>
          </cell>
          <cell r="Z94">
            <v>-6441.7265700000007</v>
          </cell>
          <cell r="AA94">
            <v>-7862.5973099999992</v>
          </cell>
        </row>
        <row r="95">
          <cell r="A95" t="str">
            <v>Dtp28</v>
          </cell>
          <cell r="B95" t="str">
            <v>Profit after tax</v>
          </cell>
          <cell r="C95">
            <v>1138.8747700000004</v>
          </cell>
          <cell r="D95">
            <v>855.69142999999826</v>
          </cell>
          <cell r="E95">
            <v>2267.3690200000015</v>
          </cell>
          <cell r="F95">
            <v>2871.4165999999982</v>
          </cell>
          <cell r="G95">
            <v>1309.15607</v>
          </cell>
          <cell r="H95">
            <v>1823.4332500000037</v>
          </cell>
          <cell r="I95">
            <v>2570.1291899999987</v>
          </cell>
          <cell r="J95">
            <v>2360.7998100000041</v>
          </cell>
          <cell r="K95">
            <v>2166.7089599999854</v>
          </cell>
          <cell r="L95">
            <v>1963.6784800000196</v>
          </cell>
          <cell r="M95">
            <v>1127.5777399999838</v>
          </cell>
          <cell r="N95">
            <v>1160.1299400000016</v>
          </cell>
          <cell r="O95">
            <v>21614.965259999997</v>
          </cell>
          <cell r="P95">
            <v>1138.8747700000004</v>
          </cell>
          <cell r="Q95">
            <v>1994.5661999999975</v>
          </cell>
          <cell r="R95">
            <v>4261.9352199999994</v>
          </cell>
          <cell r="S95">
            <v>7133.3518199999962</v>
          </cell>
          <cell r="T95">
            <v>8442.5078900000008</v>
          </cell>
          <cell r="U95">
            <v>10265.941140000003</v>
          </cell>
          <cell r="V95">
            <v>12836.070329999999</v>
          </cell>
          <cell r="W95">
            <v>15196.870140000003</v>
          </cell>
          <cell r="X95">
            <v>17363.579099999995</v>
          </cell>
          <cell r="Y95">
            <v>19327.257580000012</v>
          </cell>
          <cell r="Z95">
            <v>20454.835319999991</v>
          </cell>
          <cell r="AA95">
            <v>21614.965259999997</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7503.9739</v>
          </cell>
          <cell r="D97">
            <v>6732.3994599999996</v>
          </cell>
          <cell r="E97">
            <v>7210.9206299999987</v>
          </cell>
          <cell r="F97">
            <v>7117.5691800000022</v>
          </cell>
          <cell r="G97">
            <v>7462.9717999999957</v>
          </cell>
          <cell r="H97">
            <v>8082.425430000003</v>
          </cell>
          <cell r="I97">
            <v>7438.0500200000024</v>
          </cell>
          <cell r="J97">
            <v>7560.6357900000003</v>
          </cell>
          <cell r="K97">
            <v>7209.7944599999973</v>
          </cell>
          <cell r="L97">
            <v>7127.5241799999931</v>
          </cell>
          <cell r="M97">
            <v>7412.8700900000113</v>
          </cell>
          <cell r="N97">
            <v>7833.3772000000026</v>
          </cell>
          <cell r="O97">
            <v>88692.512140000006</v>
          </cell>
          <cell r="P97">
            <v>7503.9739</v>
          </cell>
          <cell r="Q97">
            <v>14236.37336</v>
          </cell>
          <cell r="R97">
            <v>21447.293989999998</v>
          </cell>
          <cell r="S97">
            <v>28564.863170000001</v>
          </cell>
          <cell r="T97">
            <v>36027.834969999996</v>
          </cell>
          <cell r="U97">
            <v>44110.260399999999</v>
          </cell>
          <cell r="V97">
            <v>51548.310420000002</v>
          </cell>
          <cell r="W97">
            <v>59108.946210000002</v>
          </cell>
          <cell r="X97">
            <v>66318.740669999999</v>
          </cell>
          <cell r="Y97">
            <v>73446.264849999992</v>
          </cell>
          <cell r="Z97">
            <v>80859.134940000004</v>
          </cell>
          <cell r="AA97">
            <v>88692.512140000006</v>
          </cell>
        </row>
        <row r="98">
          <cell r="A98" t="str">
            <v>Dtd02</v>
          </cell>
          <cell r="B98" t="str">
            <v>Interest expense</v>
          </cell>
          <cell r="C98">
            <v>-3677.2149199999999</v>
          </cell>
          <cell r="D98">
            <v>-3090.3309000000004</v>
          </cell>
          <cell r="E98">
            <v>-3397.2852799999991</v>
          </cell>
          <cell r="F98">
            <v>-3291.4561699999995</v>
          </cell>
          <cell r="G98">
            <v>-3443.8305500000006</v>
          </cell>
          <cell r="H98">
            <v>-3278.7568800000008</v>
          </cell>
          <cell r="I98">
            <v>-3339.7990099999988</v>
          </cell>
          <cell r="J98">
            <v>-3336.3338200000035</v>
          </cell>
          <cell r="K98">
            <v>-3144.6134999999995</v>
          </cell>
          <cell r="L98">
            <v>-3255.8753900000011</v>
          </cell>
          <cell r="M98">
            <v>-3192.6710800000001</v>
          </cell>
          <cell r="N98">
            <v>-4070.7622199999969</v>
          </cell>
          <cell r="O98">
            <v>-40518.92972</v>
          </cell>
          <cell r="P98">
            <v>-3677.2149199999999</v>
          </cell>
          <cell r="Q98">
            <v>-6767.5458200000003</v>
          </cell>
          <cell r="R98">
            <v>-10164.831099999999</v>
          </cell>
          <cell r="S98">
            <v>-13456.287269999999</v>
          </cell>
          <cell r="T98">
            <v>-16900.117819999999</v>
          </cell>
          <cell r="U98">
            <v>-20178.8747</v>
          </cell>
          <cell r="V98">
            <v>-23518.673709999999</v>
          </cell>
          <cell r="W98">
            <v>-26855.007530000003</v>
          </cell>
          <cell r="X98">
            <v>-29999.621030000002</v>
          </cell>
          <cell r="Y98">
            <v>-33255.496420000003</v>
          </cell>
          <cell r="Z98">
            <v>-36448.167500000003</v>
          </cell>
          <cell r="AA98">
            <v>-40518.92972</v>
          </cell>
        </row>
        <row r="99">
          <cell r="A99" t="str">
            <v>Dtd03</v>
          </cell>
          <cell r="B99" t="str">
            <v>Net interest income</v>
          </cell>
          <cell r="C99">
            <v>3826.7589800000001</v>
          </cell>
          <cell r="D99">
            <v>3642.0685599999993</v>
          </cell>
          <cell r="E99">
            <v>3813.6353499999996</v>
          </cell>
          <cell r="F99">
            <v>3826.1130100000028</v>
          </cell>
          <cell r="G99">
            <v>4019.1412499999951</v>
          </cell>
          <cell r="H99">
            <v>4803.6685500000021</v>
          </cell>
          <cell r="I99">
            <v>4098.2510100000036</v>
          </cell>
          <cell r="J99">
            <v>4224.3019699999968</v>
          </cell>
          <cell r="K99">
            <v>4065.1809599999979</v>
          </cell>
          <cell r="L99">
            <v>3871.648789999992</v>
          </cell>
          <cell r="M99">
            <v>4220.1990100000112</v>
          </cell>
          <cell r="N99">
            <v>3762.6149800000057</v>
          </cell>
          <cell r="O99">
            <v>48173.582420000006</v>
          </cell>
          <cell r="P99">
            <v>3826.7589800000001</v>
          </cell>
          <cell r="Q99">
            <v>7468.8275399999993</v>
          </cell>
          <cell r="R99">
            <v>11282.462889999999</v>
          </cell>
          <cell r="S99">
            <v>15108.575900000002</v>
          </cell>
          <cell r="T99">
            <v>19127.717149999997</v>
          </cell>
          <cell r="U99">
            <v>23931.385699999999</v>
          </cell>
          <cell r="V99">
            <v>28029.636710000002</v>
          </cell>
          <cell r="W99">
            <v>32253.938679999999</v>
          </cell>
          <cell r="X99">
            <v>36319.119639999997</v>
          </cell>
          <cell r="Y99">
            <v>40190.768429999989</v>
          </cell>
          <cell r="Z99">
            <v>44410.96744</v>
          </cell>
          <cell r="AA99">
            <v>48173.582420000006</v>
          </cell>
        </row>
        <row r="100">
          <cell r="A100" t="str">
            <v>Dtd04</v>
          </cell>
          <cell r="B100" t="str">
            <v>Fee Income</v>
          </cell>
          <cell r="C100">
            <v>897.73499000000004</v>
          </cell>
          <cell r="D100">
            <v>702.31912999999997</v>
          </cell>
          <cell r="E100">
            <v>703.92364999999995</v>
          </cell>
          <cell r="F100">
            <v>872.87944000000016</v>
          </cell>
          <cell r="G100">
            <v>1137.0701799999997</v>
          </cell>
          <cell r="H100">
            <v>828.07910000000084</v>
          </cell>
          <cell r="I100">
            <v>814.28795999999966</v>
          </cell>
          <cell r="J100">
            <v>866.12285999999949</v>
          </cell>
          <cell r="K100">
            <v>660.3160399999997</v>
          </cell>
          <cell r="L100">
            <v>759.90247999999974</v>
          </cell>
          <cell r="M100">
            <v>914.68871000000036</v>
          </cell>
          <cell r="N100">
            <v>1164.3043699999998</v>
          </cell>
          <cell r="O100">
            <v>10321.628909999999</v>
          </cell>
          <cell r="P100">
            <v>897.73499000000004</v>
          </cell>
          <cell r="Q100">
            <v>1600.05412</v>
          </cell>
          <cell r="R100">
            <v>2303.97777</v>
          </cell>
          <cell r="S100">
            <v>3176.8572100000001</v>
          </cell>
          <cell r="T100">
            <v>4313.9273899999998</v>
          </cell>
          <cell r="U100">
            <v>5142.0064900000007</v>
          </cell>
          <cell r="V100">
            <v>5956.2944500000003</v>
          </cell>
          <cell r="W100">
            <v>6822.4173099999998</v>
          </cell>
          <cell r="X100">
            <v>7482.7333499999995</v>
          </cell>
          <cell r="Y100">
            <v>8242.6358299999993</v>
          </cell>
          <cell r="Z100">
            <v>9157.3245399999996</v>
          </cell>
          <cell r="AA100">
            <v>10321.628909999999</v>
          </cell>
        </row>
        <row r="101">
          <cell r="A101" t="str">
            <v>Dtd05</v>
          </cell>
          <cell r="B101" t="str">
            <v>Commission expense</v>
          </cell>
          <cell r="C101">
            <v>-329.91741999999999</v>
          </cell>
          <cell r="D101">
            <v>-331.84248000000002</v>
          </cell>
          <cell r="E101">
            <v>-363.33048000000008</v>
          </cell>
          <cell r="F101">
            <v>-325.52813999999989</v>
          </cell>
          <cell r="G101">
            <v>-317.33244999999988</v>
          </cell>
          <cell r="H101">
            <v>-326.42703000000006</v>
          </cell>
          <cell r="I101">
            <v>-308.66160999999988</v>
          </cell>
          <cell r="J101">
            <v>-355.31475</v>
          </cell>
          <cell r="K101">
            <v>-324.60028000000011</v>
          </cell>
          <cell r="L101">
            <v>-355.23119999999972</v>
          </cell>
          <cell r="M101">
            <v>-488.83446000000004</v>
          </cell>
          <cell r="N101">
            <v>-471.21847000000025</v>
          </cell>
          <cell r="O101">
            <v>-4298.2387699999999</v>
          </cell>
          <cell r="P101">
            <v>-329.91741999999999</v>
          </cell>
          <cell r="Q101">
            <v>-661.75990000000002</v>
          </cell>
          <cell r="R101">
            <v>-1025.0903800000001</v>
          </cell>
          <cell r="S101">
            <v>-1350.61852</v>
          </cell>
          <cell r="T101">
            <v>-1667.9509699999999</v>
          </cell>
          <cell r="U101">
            <v>-1994.3779999999999</v>
          </cell>
          <cell r="V101">
            <v>-2303.0396099999998</v>
          </cell>
          <cell r="W101">
            <v>-2658.3543599999998</v>
          </cell>
          <cell r="X101">
            <v>-2982.9546399999999</v>
          </cell>
          <cell r="Y101">
            <v>-3338.1858399999996</v>
          </cell>
          <cell r="Z101">
            <v>-3827.0202999999997</v>
          </cell>
          <cell r="AA101">
            <v>-4298.2387699999999</v>
          </cell>
        </row>
        <row r="102">
          <cell r="A102" t="str">
            <v>Dtd06</v>
          </cell>
          <cell r="B102" t="str">
            <v>Net fee and commission income</v>
          </cell>
          <cell r="C102">
            <v>567.81757000000005</v>
          </cell>
          <cell r="D102">
            <v>370.47664999999995</v>
          </cell>
          <cell r="E102">
            <v>340.59316999999987</v>
          </cell>
          <cell r="F102">
            <v>547.35130000000026</v>
          </cell>
          <cell r="G102">
            <v>819.73772999999983</v>
          </cell>
          <cell r="H102">
            <v>501.65207000000078</v>
          </cell>
          <cell r="I102">
            <v>505.62634999999977</v>
          </cell>
          <cell r="J102">
            <v>510.80810999999949</v>
          </cell>
          <cell r="K102">
            <v>335.71575999999959</v>
          </cell>
          <cell r="L102">
            <v>404.67128000000002</v>
          </cell>
          <cell r="M102">
            <v>425.85425000000032</v>
          </cell>
          <cell r="N102">
            <v>693.08589999999958</v>
          </cell>
          <cell r="O102">
            <v>6023.3901399999995</v>
          </cell>
          <cell r="P102">
            <v>567.81757000000005</v>
          </cell>
          <cell r="Q102">
            <v>938.29422</v>
          </cell>
          <cell r="R102">
            <v>1278.8873899999999</v>
          </cell>
          <cell r="S102">
            <v>1826.2386900000001</v>
          </cell>
          <cell r="T102">
            <v>2645.97642</v>
          </cell>
          <cell r="U102">
            <v>3147.628490000001</v>
          </cell>
          <cell r="V102">
            <v>3653.2548400000005</v>
          </cell>
          <cell r="W102">
            <v>4164.0629499999995</v>
          </cell>
          <cell r="X102">
            <v>4499.7787099999996</v>
          </cell>
          <cell r="Y102">
            <v>4904.4499899999992</v>
          </cell>
          <cell r="Z102">
            <v>5330.3042399999995</v>
          </cell>
          <cell r="AA102">
            <v>6023.3901399999995</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176.66126</v>
          </cell>
          <cell r="D104">
            <v>175.68548999999999</v>
          </cell>
          <cell r="E104">
            <v>195.06761999999998</v>
          </cell>
          <cell r="F104">
            <v>2.7655600000000504</v>
          </cell>
          <cell r="G104">
            <v>157.17811000000006</v>
          </cell>
          <cell r="H104">
            <v>-136.50217000000009</v>
          </cell>
          <cell r="I104">
            <v>97.862319999999954</v>
          </cell>
          <cell r="J104">
            <v>97.9298</v>
          </cell>
          <cell r="K104">
            <v>59.548510000000078</v>
          </cell>
          <cell r="L104">
            <v>99.073819999999955</v>
          </cell>
          <cell r="M104">
            <v>153.99973000000011</v>
          </cell>
          <cell r="N104">
            <v>22.207010000000082</v>
          </cell>
          <cell r="O104">
            <v>1101.4770600000002</v>
          </cell>
          <cell r="P104">
            <v>176.66126</v>
          </cell>
          <cell r="Q104">
            <v>352.34674999999999</v>
          </cell>
          <cell r="R104">
            <v>547.41436999999996</v>
          </cell>
          <cell r="S104">
            <v>550.17993000000001</v>
          </cell>
          <cell r="T104">
            <v>707.35804000000007</v>
          </cell>
          <cell r="U104">
            <v>570.85586999999998</v>
          </cell>
          <cell r="V104">
            <v>668.71818999999994</v>
          </cell>
          <cell r="W104">
            <v>766.64798999999994</v>
          </cell>
          <cell r="X104">
            <v>826.19650000000001</v>
          </cell>
          <cell r="Y104">
            <v>925.27031999999997</v>
          </cell>
          <cell r="Z104">
            <v>1079.2700500000001</v>
          </cell>
          <cell r="AA104">
            <v>1101.4770600000002</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-57.579250000000002</v>
          </cell>
          <cell r="D106">
            <v>285.41757000000001</v>
          </cell>
          <cell r="E106">
            <v>258.41303999999997</v>
          </cell>
          <cell r="F106">
            <v>55.743849999999952</v>
          </cell>
          <cell r="G106">
            <v>231.94523000000004</v>
          </cell>
          <cell r="H106">
            <v>-801.01512000000002</v>
          </cell>
          <cell r="I106">
            <v>-64.489450000000005</v>
          </cell>
          <cell r="J106">
            <v>119.33905</v>
          </cell>
          <cell r="K106">
            <v>-67.819069999999996</v>
          </cell>
          <cell r="L106">
            <v>13.695070000000001</v>
          </cell>
          <cell r="M106">
            <v>70.247389999999996</v>
          </cell>
          <cell r="N106">
            <v>486.29888999999997</v>
          </cell>
          <cell r="O106">
            <v>530.19719999999995</v>
          </cell>
          <cell r="P106">
            <v>-57.579250000000002</v>
          </cell>
          <cell r="Q106">
            <v>227.83832000000001</v>
          </cell>
          <cell r="R106">
            <v>486.25135999999998</v>
          </cell>
          <cell r="S106">
            <v>541.99520999999993</v>
          </cell>
          <cell r="T106">
            <v>773.94043999999997</v>
          </cell>
          <cell r="U106">
            <v>-27.074680000000058</v>
          </cell>
          <cell r="V106">
            <v>-91.564130000000063</v>
          </cell>
          <cell r="W106">
            <v>27.774919999999938</v>
          </cell>
          <cell r="X106">
            <v>-40.044150000000059</v>
          </cell>
          <cell r="Y106">
            <v>-26.349080000000058</v>
          </cell>
          <cell r="Z106">
            <v>43.898309999999938</v>
          </cell>
          <cell r="AA106">
            <v>530.19719999999995</v>
          </cell>
        </row>
        <row r="107">
          <cell r="A107" t="str">
            <v>Dtd11</v>
          </cell>
          <cell r="B107" t="str">
            <v>Other income</v>
          </cell>
          <cell r="C107">
            <v>686.89958000000001</v>
          </cell>
          <cell r="D107">
            <v>831.57970999999998</v>
          </cell>
          <cell r="E107">
            <v>794.07382999999982</v>
          </cell>
          <cell r="F107">
            <v>605.86071000000027</v>
          </cell>
          <cell r="G107">
            <v>1208.8610699999999</v>
          </cell>
          <cell r="H107">
            <v>-435.86521999999934</v>
          </cell>
          <cell r="I107">
            <v>538.9992199999997</v>
          </cell>
          <cell r="J107">
            <v>728.07695999999953</v>
          </cell>
          <cell r="K107">
            <v>327.44519999999966</v>
          </cell>
          <cell r="L107">
            <v>517.44016999999997</v>
          </cell>
          <cell r="M107">
            <v>650.10137000000043</v>
          </cell>
          <cell r="N107">
            <v>1201.5917999999997</v>
          </cell>
          <cell r="O107">
            <v>7655.0643999999993</v>
          </cell>
          <cell r="P107">
            <v>686.89958000000001</v>
          </cell>
          <cell r="Q107">
            <v>1518.47929</v>
          </cell>
          <cell r="R107">
            <v>2312.5531199999996</v>
          </cell>
          <cell r="S107">
            <v>2918.4138300000004</v>
          </cell>
          <cell r="T107">
            <v>4127.2749000000003</v>
          </cell>
          <cell r="U107">
            <v>3691.4096800000007</v>
          </cell>
          <cell r="V107">
            <v>4230.4089000000004</v>
          </cell>
          <cell r="W107">
            <v>4958.4858599999989</v>
          </cell>
          <cell r="X107">
            <v>5285.9310599999999</v>
          </cell>
          <cell r="Y107">
            <v>5803.3712299999988</v>
          </cell>
          <cell r="Z107">
            <v>6453.4725999999991</v>
          </cell>
          <cell r="AA107">
            <v>7655.0643999999993</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4513.6585599999999</v>
          </cell>
          <cell r="D109">
            <v>4473.6482699999997</v>
          </cell>
          <cell r="E109">
            <v>4607.7091799999998</v>
          </cell>
          <cell r="F109">
            <v>4431.9737200000027</v>
          </cell>
          <cell r="G109">
            <v>5228.0023199999951</v>
          </cell>
          <cell r="H109">
            <v>4367.8033300000025</v>
          </cell>
          <cell r="I109">
            <v>4637.2502300000033</v>
          </cell>
          <cell r="J109">
            <v>4952.3789299999962</v>
          </cell>
          <cell r="K109">
            <v>4392.626159999998</v>
          </cell>
          <cell r="L109">
            <v>4389.0889599999919</v>
          </cell>
          <cell r="M109">
            <v>4870.3003800000115</v>
          </cell>
          <cell r="N109">
            <v>4964.2067800000059</v>
          </cell>
          <cell r="O109">
            <v>55828.646820000009</v>
          </cell>
          <cell r="P109">
            <v>4513.6585599999999</v>
          </cell>
          <cell r="Q109">
            <v>8987.3068299999995</v>
          </cell>
          <cell r="R109">
            <v>13595.016009999999</v>
          </cell>
          <cell r="S109">
            <v>18026.989730000001</v>
          </cell>
          <cell r="T109">
            <v>23254.992049999997</v>
          </cell>
          <cell r="U109">
            <v>27622.79538</v>
          </cell>
          <cell r="V109">
            <v>32260.045610000001</v>
          </cell>
          <cell r="W109">
            <v>37212.42454</v>
          </cell>
          <cell r="X109">
            <v>41605.0507</v>
          </cell>
          <cell r="Y109">
            <v>45994.139659999986</v>
          </cell>
          <cell r="Z109">
            <v>50864.440040000001</v>
          </cell>
          <cell r="AA109">
            <v>55828.646820000009</v>
          </cell>
        </row>
        <row r="110">
          <cell r="A110" t="str">
            <v>Dtd13</v>
          </cell>
          <cell r="B110" t="str">
            <v>Personnel expenses</v>
          </cell>
          <cell r="C110">
            <v>630.57492000000002</v>
          </cell>
          <cell r="D110">
            <v>665.96776</v>
          </cell>
          <cell r="E110">
            <v>687.8594599999999</v>
          </cell>
          <cell r="F110">
            <v>645.55236999999966</v>
          </cell>
          <cell r="G110">
            <v>635.76306000000022</v>
          </cell>
          <cell r="H110">
            <v>653.67345000000023</v>
          </cell>
          <cell r="I110">
            <v>631.00192000000061</v>
          </cell>
          <cell r="J110">
            <v>647.25918999999885</v>
          </cell>
          <cell r="K110">
            <v>621.47415000000092</v>
          </cell>
          <cell r="L110">
            <v>642.13833999999952</v>
          </cell>
          <cell r="M110">
            <v>714.31075000000055</v>
          </cell>
          <cell r="N110">
            <v>363.46896999999899</v>
          </cell>
          <cell r="O110">
            <v>7539.0443399999995</v>
          </cell>
          <cell r="P110">
            <v>630.57492000000002</v>
          </cell>
          <cell r="Q110">
            <v>1296.54268</v>
          </cell>
          <cell r="R110">
            <v>1984.4021399999999</v>
          </cell>
          <cell r="S110">
            <v>2629.9545099999996</v>
          </cell>
          <cell r="T110">
            <v>3265.7175699999998</v>
          </cell>
          <cell r="U110">
            <v>3919.39102</v>
          </cell>
          <cell r="V110">
            <v>4550.3929400000006</v>
          </cell>
          <cell r="W110">
            <v>5197.6521299999995</v>
          </cell>
          <cell r="X110">
            <v>5819.1262800000004</v>
          </cell>
          <cell r="Y110">
            <v>6461.2646199999999</v>
          </cell>
          <cell r="Z110">
            <v>7175.5753700000005</v>
          </cell>
          <cell r="AA110">
            <v>7539.0443399999995</v>
          </cell>
        </row>
        <row r="111">
          <cell r="A111" t="str">
            <v>Dtd14</v>
          </cell>
          <cell r="B111" t="str">
            <v>General and administrative expenses</v>
          </cell>
          <cell r="C111">
            <v>550.29606000000001</v>
          </cell>
          <cell r="D111">
            <v>556.11741999999992</v>
          </cell>
          <cell r="E111">
            <v>582.15469000000007</v>
          </cell>
          <cell r="F111">
            <v>577.98905999999988</v>
          </cell>
          <cell r="G111">
            <v>539.86720000000014</v>
          </cell>
          <cell r="H111">
            <v>582.56584999999995</v>
          </cell>
          <cell r="I111">
            <v>554.9096199999999</v>
          </cell>
          <cell r="J111">
            <v>610.89898000000039</v>
          </cell>
          <cell r="K111">
            <v>574.73091999999997</v>
          </cell>
          <cell r="L111">
            <v>583.86549000000014</v>
          </cell>
          <cell r="M111">
            <v>588.38400000000001</v>
          </cell>
          <cell r="N111">
            <v>544.30021999999917</v>
          </cell>
          <cell r="O111">
            <v>6846.0795099999996</v>
          </cell>
          <cell r="P111">
            <v>550.29606000000001</v>
          </cell>
          <cell r="Q111">
            <v>1106.4134799999999</v>
          </cell>
          <cell r="R111">
            <v>1688.56817</v>
          </cell>
          <cell r="S111">
            <v>2266.5572299999999</v>
          </cell>
          <cell r="T111">
            <v>2806.42443</v>
          </cell>
          <cell r="U111">
            <v>3388.99028</v>
          </cell>
          <cell r="V111">
            <v>3943.8998999999999</v>
          </cell>
          <cell r="W111">
            <v>4554.7988800000003</v>
          </cell>
          <cell r="X111">
            <v>5129.5298000000003</v>
          </cell>
          <cell r="Y111">
            <v>5713.3952900000004</v>
          </cell>
          <cell r="Z111">
            <v>6301.7792900000004</v>
          </cell>
          <cell r="AA111">
            <v>6846.0795099999996</v>
          </cell>
        </row>
        <row r="112">
          <cell r="A112" t="str">
            <v>Dtd15</v>
          </cell>
          <cell r="B112" t="str">
            <v>Depreciation / Amortisation</v>
          </cell>
          <cell r="C112">
            <v>110.78122999999999</v>
          </cell>
          <cell r="D112">
            <v>111.96605</v>
          </cell>
          <cell r="E112">
            <v>112.57457999999997</v>
          </cell>
          <cell r="F112">
            <v>110.14314000000002</v>
          </cell>
          <cell r="G112">
            <v>113.77963000000005</v>
          </cell>
          <cell r="H112">
            <v>123.40985000000001</v>
          </cell>
          <cell r="I112">
            <v>116.54893000000004</v>
          </cell>
          <cell r="J112">
            <v>114.39963999999998</v>
          </cell>
          <cell r="K112">
            <v>114.36959999999988</v>
          </cell>
          <cell r="L112">
            <v>122.97943000000009</v>
          </cell>
          <cell r="M112">
            <v>111.36613999999986</v>
          </cell>
          <cell r="N112">
            <v>114.38</v>
          </cell>
          <cell r="O112">
            <v>1376.6982199999998</v>
          </cell>
          <cell r="P112">
            <v>110.78122999999999</v>
          </cell>
          <cell r="Q112">
            <v>222.74727999999999</v>
          </cell>
          <cell r="R112">
            <v>335.32185999999996</v>
          </cell>
          <cell r="S112">
            <v>445.46499999999997</v>
          </cell>
          <cell r="T112">
            <v>559.24463000000003</v>
          </cell>
          <cell r="U112">
            <v>682.65448000000004</v>
          </cell>
          <cell r="V112">
            <v>799.20341000000008</v>
          </cell>
          <cell r="W112">
            <v>913.60305000000005</v>
          </cell>
          <cell r="X112">
            <v>1027.9726499999999</v>
          </cell>
          <cell r="Y112">
            <v>1150.95208</v>
          </cell>
          <cell r="Z112">
            <v>1262.3182199999999</v>
          </cell>
          <cell r="AA112">
            <v>1376.6982199999998</v>
          </cell>
        </row>
        <row r="113">
          <cell r="A113" t="str">
            <v>Dtd16</v>
          </cell>
          <cell r="B113" t="str">
            <v>Total operating expenses</v>
          </cell>
          <cell r="C113">
            <v>1291.6522100000002</v>
          </cell>
          <cell r="D113">
            <v>1334.05123</v>
          </cell>
          <cell r="E113">
            <v>1382.5887299999999</v>
          </cell>
          <cell r="F113">
            <v>1333.6845699999994</v>
          </cell>
          <cell r="G113">
            <v>1289.4098900000004</v>
          </cell>
          <cell r="H113">
            <v>1359.6491500000002</v>
          </cell>
          <cell r="I113">
            <v>1302.4604700000004</v>
          </cell>
          <cell r="J113">
            <v>1372.5578099999993</v>
          </cell>
          <cell r="K113">
            <v>1310.5746700000009</v>
          </cell>
          <cell r="L113">
            <v>1348.9832599999997</v>
          </cell>
          <cell r="M113">
            <v>1414.0608900000004</v>
          </cell>
          <cell r="N113">
            <v>1022.1491899999982</v>
          </cell>
          <cell r="O113">
            <v>15761.82207</v>
          </cell>
          <cell r="P113">
            <v>1291.6522100000002</v>
          </cell>
          <cell r="Q113">
            <v>2625.7034399999998</v>
          </cell>
          <cell r="R113">
            <v>4008.2921699999997</v>
          </cell>
          <cell r="S113">
            <v>5341.9767400000001</v>
          </cell>
          <cell r="T113">
            <v>6631.38663</v>
          </cell>
          <cell r="U113">
            <v>7991.0357800000002</v>
          </cell>
          <cell r="V113">
            <v>9293.4962500000001</v>
          </cell>
          <cell r="W113">
            <v>10666.05406</v>
          </cell>
          <cell r="X113">
            <v>11976.62873</v>
          </cell>
          <cell r="Y113">
            <v>13325.611990000001</v>
          </cell>
          <cell r="Z113">
            <v>14739.67288</v>
          </cell>
          <cell r="AA113">
            <v>15761.82207</v>
          </cell>
        </row>
        <row r="114">
          <cell r="A114" t="str">
            <v>Dtd17</v>
          </cell>
          <cell r="B114" t="str">
            <v>Operating profit before provisions</v>
          </cell>
          <cell r="C114">
            <v>3222.0063499999997</v>
          </cell>
          <cell r="D114">
            <v>3139.5970399999997</v>
          </cell>
          <cell r="E114">
            <v>3225.1204499999999</v>
          </cell>
          <cell r="F114">
            <v>3098.2891500000032</v>
          </cell>
          <cell r="G114">
            <v>3938.5924299999947</v>
          </cell>
          <cell r="H114">
            <v>3008.1541800000023</v>
          </cell>
          <cell r="I114">
            <v>3334.7897600000028</v>
          </cell>
          <cell r="J114">
            <v>3579.8211199999969</v>
          </cell>
          <cell r="K114">
            <v>3082.0514899999971</v>
          </cell>
          <cell r="L114">
            <v>3040.1056999999919</v>
          </cell>
          <cell r="M114">
            <v>3456.2394900000108</v>
          </cell>
          <cell r="N114">
            <v>3942.0575900000076</v>
          </cell>
          <cell r="O114">
            <v>40066.824750000007</v>
          </cell>
          <cell r="P114">
            <v>3222.0063499999997</v>
          </cell>
          <cell r="Q114">
            <v>6361.6033900000002</v>
          </cell>
          <cell r="R114">
            <v>9586.7238399999987</v>
          </cell>
          <cell r="S114">
            <v>12685.012990000001</v>
          </cell>
          <cell r="T114">
            <v>16623.605419999996</v>
          </cell>
          <cell r="U114">
            <v>19631.759599999998</v>
          </cell>
          <cell r="V114">
            <v>22966.549360000001</v>
          </cell>
          <cell r="W114">
            <v>26546.370479999998</v>
          </cell>
          <cell r="X114">
            <v>29628.421969999999</v>
          </cell>
          <cell r="Y114">
            <v>32668.527669999985</v>
          </cell>
          <cell r="Z114">
            <v>36124.767160000003</v>
          </cell>
          <cell r="AA114">
            <v>40066.824750000007</v>
          </cell>
        </row>
        <row r="115">
          <cell r="A115" t="str">
            <v>Dtd18</v>
          </cell>
          <cell r="B115" t="str">
            <v>Impairment losses on loans and advances</v>
          </cell>
          <cell r="C115">
            <v>-2909.6197900000002</v>
          </cell>
          <cell r="D115">
            <v>-2322.099349999999</v>
          </cell>
          <cell r="E115">
            <v>-2339.9547700000012</v>
          </cell>
          <cell r="F115">
            <v>-1406.1353399999998</v>
          </cell>
          <cell r="G115">
            <v>-2022.3556999999983</v>
          </cell>
          <cell r="H115">
            <v>-6730.0003900000011</v>
          </cell>
          <cell r="I115">
            <v>-2156.1435000000019</v>
          </cell>
          <cell r="J115">
            <v>-2515.991989999995</v>
          </cell>
          <cell r="K115">
            <v>-12875.572990000004</v>
          </cell>
          <cell r="L115">
            <v>-1189.5639299999966</v>
          </cell>
          <cell r="M115">
            <v>-2182.8354400000026</v>
          </cell>
          <cell r="N115">
            <v>772.79503000000113</v>
          </cell>
          <cell r="O115">
            <v>-37877.478159999999</v>
          </cell>
          <cell r="P115">
            <v>-2909.6197900000002</v>
          </cell>
          <cell r="Q115">
            <v>-5231.7191399999992</v>
          </cell>
          <cell r="R115">
            <v>-7571.6739100000004</v>
          </cell>
          <cell r="S115">
            <v>-8977.8092500000002</v>
          </cell>
          <cell r="T115">
            <v>-11000.164949999998</v>
          </cell>
          <cell r="U115">
            <v>-17730.16534</v>
          </cell>
          <cell r="V115">
            <v>-19886.308840000002</v>
          </cell>
          <cell r="W115">
            <v>-22402.300829999996</v>
          </cell>
          <cell r="X115">
            <v>-35277.873820000001</v>
          </cell>
          <cell r="Y115">
            <v>-36467.437749999997</v>
          </cell>
          <cell r="Z115">
            <v>-38650.27319</v>
          </cell>
          <cell r="AA115">
            <v>-37877.478159999999</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-2909.6197900000002</v>
          </cell>
          <cell r="D118">
            <v>-2322.099349999999</v>
          </cell>
          <cell r="E118">
            <v>-2339.9547700000012</v>
          </cell>
          <cell r="F118">
            <v>-1406.1353399999998</v>
          </cell>
          <cell r="G118">
            <v>-2022.3556999999983</v>
          </cell>
          <cell r="H118">
            <v>-6730.0003900000011</v>
          </cell>
          <cell r="I118">
            <v>-2156.1435000000019</v>
          </cell>
          <cell r="J118">
            <v>-2515.991989999995</v>
          </cell>
          <cell r="K118">
            <v>-12875.572990000004</v>
          </cell>
          <cell r="L118">
            <v>-1189.5639299999966</v>
          </cell>
          <cell r="M118">
            <v>-2182.8354400000026</v>
          </cell>
          <cell r="N118">
            <v>772.79503000000113</v>
          </cell>
          <cell r="O118">
            <v>-37877.478159999999</v>
          </cell>
          <cell r="P118">
            <v>-2909.6197900000002</v>
          </cell>
          <cell r="Q118">
            <v>-5231.7191399999992</v>
          </cell>
          <cell r="R118">
            <v>-7571.6739100000004</v>
          </cell>
          <cell r="S118">
            <v>-8977.8092500000002</v>
          </cell>
          <cell r="T118">
            <v>-11000.164949999998</v>
          </cell>
          <cell r="U118">
            <v>-17730.16534</v>
          </cell>
          <cell r="V118">
            <v>-19886.308840000002</v>
          </cell>
          <cell r="W118">
            <v>-22402.300829999996</v>
          </cell>
          <cell r="X118">
            <v>-35277.873820000001</v>
          </cell>
          <cell r="Y118">
            <v>-36467.437749999997</v>
          </cell>
          <cell r="Z118">
            <v>-38650.27319</v>
          </cell>
          <cell r="AA118">
            <v>-37877.478159999999</v>
          </cell>
        </row>
        <row r="119">
          <cell r="A119" t="str">
            <v>Dtd22</v>
          </cell>
          <cell r="B119" t="str">
            <v>Operating profit</v>
          </cell>
          <cell r="C119">
            <v>312.38655999999946</v>
          </cell>
          <cell r="D119">
            <v>817.4976900000006</v>
          </cell>
          <cell r="E119">
            <v>885.1656799999987</v>
          </cell>
          <cell r="F119">
            <v>1692.1538100000034</v>
          </cell>
          <cell r="G119">
            <v>1916.2367299999964</v>
          </cell>
          <cell r="H119">
            <v>-3721.8462099999988</v>
          </cell>
          <cell r="I119">
            <v>1178.6462600000009</v>
          </cell>
          <cell r="J119">
            <v>1063.8291300000019</v>
          </cell>
          <cell r="K119">
            <v>-9793.5215000000062</v>
          </cell>
          <cell r="L119">
            <v>1850.5417699999953</v>
          </cell>
          <cell r="M119">
            <v>1273.4040500000083</v>
          </cell>
          <cell r="N119">
            <v>4714.8526200000088</v>
          </cell>
          <cell r="O119">
            <v>2189.3465900000083</v>
          </cell>
          <cell r="P119">
            <v>312.38655999999946</v>
          </cell>
          <cell r="Q119">
            <v>1129.884250000001</v>
          </cell>
          <cell r="R119">
            <v>2015.0499299999983</v>
          </cell>
          <cell r="S119">
            <v>3707.2037400000008</v>
          </cell>
          <cell r="T119">
            <v>5623.4404699999977</v>
          </cell>
          <cell r="U119">
            <v>1901.594259999998</v>
          </cell>
          <cell r="V119">
            <v>3080.2405199999994</v>
          </cell>
          <cell r="W119">
            <v>4144.0696500000013</v>
          </cell>
          <cell r="X119">
            <v>-5649.4518500000013</v>
          </cell>
          <cell r="Y119">
            <v>-3798.9100800000124</v>
          </cell>
          <cell r="Z119">
            <v>-2525.5060299999968</v>
          </cell>
          <cell r="AA119">
            <v>2189.3465900000083</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312.38655999999946</v>
          </cell>
          <cell r="D123">
            <v>817.4976900000006</v>
          </cell>
          <cell r="E123">
            <v>885.1656799999987</v>
          </cell>
          <cell r="F123">
            <v>1692.1538100000034</v>
          </cell>
          <cell r="G123">
            <v>1916.2367299999964</v>
          </cell>
          <cell r="H123">
            <v>-3721.8462099999988</v>
          </cell>
          <cell r="I123">
            <v>1178.6462600000009</v>
          </cell>
          <cell r="J123">
            <v>1063.8291300000019</v>
          </cell>
          <cell r="K123">
            <v>-9793.5215000000062</v>
          </cell>
          <cell r="L123">
            <v>1850.5417699999953</v>
          </cell>
          <cell r="M123">
            <v>1273.4040500000083</v>
          </cell>
          <cell r="N123">
            <v>4714.8526200000088</v>
          </cell>
          <cell r="O123">
            <v>2189.3465900000083</v>
          </cell>
          <cell r="P123">
            <v>312.38655999999946</v>
          </cell>
          <cell r="Q123">
            <v>1129.884250000001</v>
          </cell>
          <cell r="R123">
            <v>2015.0499299999983</v>
          </cell>
          <cell r="S123">
            <v>3707.2037400000008</v>
          </cell>
          <cell r="T123">
            <v>5623.4404699999977</v>
          </cell>
          <cell r="U123">
            <v>1901.594259999998</v>
          </cell>
          <cell r="V123">
            <v>3080.2405199999994</v>
          </cell>
          <cell r="W123">
            <v>4144.0696500000013</v>
          </cell>
          <cell r="X123">
            <v>-5649.4518500000013</v>
          </cell>
          <cell r="Y123">
            <v>-3798.9100800000124</v>
          </cell>
          <cell r="Z123">
            <v>-2525.5060299999968</v>
          </cell>
          <cell r="AA123">
            <v>2189.3465900000083</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-159.71394000000001</v>
          </cell>
          <cell r="D125">
            <v>-220.78975</v>
          </cell>
          <cell r="E125">
            <v>-382.59419000000003</v>
          </cell>
          <cell r="F125">
            <v>-320.8924300000001</v>
          </cell>
          <cell r="G125">
            <v>-468.03151000000003</v>
          </cell>
          <cell r="H125">
            <v>410.44063000000028</v>
          </cell>
          <cell r="I125">
            <v>-135.31285000000025</v>
          </cell>
          <cell r="J125">
            <v>-314.99287999999979</v>
          </cell>
          <cell r="K125">
            <v>1658.1252499999998</v>
          </cell>
          <cell r="L125">
            <v>-303.82908000000003</v>
          </cell>
          <cell r="M125">
            <v>-388.99579</v>
          </cell>
          <cell r="N125">
            <v>-1169.3300300000001</v>
          </cell>
          <cell r="O125">
            <v>-1795.9165700000003</v>
          </cell>
          <cell r="P125">
            <v>-159.71394000000001</v>
          </cell>
          <cell r="Q125">
            <v>-380.50369000000001</v>
          </cell>
          <cell r="R125">
            <v>-763.09788000000003</v>
          </cell>
          <cell r="S125">
            <v>-1083.9903100000001</v>
          </cell>
          <cell r="T125">
            <v>-1552.0218200000002</v>
          </cell>
          <cell r="U125">
            <v>-1141.5811899999999</v>
          </cell>
          <cell r="V125">
            <v>-1276.8940400000001</v>
          </cell>
          <cell r="W125">
            <v>-1591.8869199999999</v>
          </cell>
          <cell r="X125">
            <v>66.238329999999905</v>
          </cell>
          <cell r="Y125">
            <v>-237.59075000000013</v>
          </cell>
          <cell r="Z125">
            <v>-626.58654000000013</v>
          </cell>
          <cell r="AA125">
            <v>-1795.9165700000003</v>
          </cell>
        </row>
        <row r="126">
          <cell r="A126" t="str">
            <v>Dtd28</v>
          </cell>
          <cell r="B126" t="str">
            <v>Profit after tax</v>
          </cell>
          <cell r="C126">
            <v>152.67261999999945</v>
          </cell>
          <cell r="D126">
            <v>596.70794000000058</v>
          </cell>
          <cell r="E126">
            <v>502.57148999999868</v>
          </cell>
          <cell r="F126">
            <v>1371.2613800000033</v>
          </cell>
          <cell r="G126">
            <v>1448.2052199999964</v>
          </cell>
          <cell r="H126">
            <v>-3311.4055799999987</v>
          </cell>
          <cell r="I126">
            <v>1043.3334100000006</v>
          </cell>
          <cell r="J126">
            <v>748.83625000000211</v>
          </cell>
          <cell r="K126">
            <v>-8135.3962500000061</v>
          </cell>
          <cell r="L126">
            <v>1546.7126899999953</v>
          </cell>
          <cell r="M126">
            <v>884.40826000000834</v>
          </cell>
          <cell r="N126">
            <v>3545.5225900000087</v>
          </cell>
          <cell r="O126">
            <v>393.43002000000797</v>
          </cell>
          <cell r="P126">
            <v>152.67261999999945</v>
          </cell>
          <cell r="Q126">
            <v>749.38056000000097</v>
          </cell>
          <cell r="R126">
            <v>1251.9520499999983</v>
          </cell>
          <cell r="S126">
            <v>2623.2134300000007</v>
          </cell>
          <cell r="T126">
            <v>4071.4186499999978</v>
          </cell>
          <cell r="U126">
            <v>760.01306999999815</v>
          </cell>
          <cell r="V126">
            <v>1803.3464799999992</v>
          </cell>
          <cell r="W126">
            <v>2552.1827300000014</v>
          </cell>
          <cell r="X126">
            <v>-5583.2135200000012</v>
          </cell>
          <cell r="Y126">
            <v>-4036.5008300000127</v>
          </cell>
          <cell r="Z126">
            <v>-3152.0925699999971</v>
          </cell>
          <cell r="AA126">
            <v>393.43002000000797</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12062.514859999999</v>
          </cell>
          <cell r="D128">
            <v>10146.853080000001</v>
          </cell>
          <cell r="E128">
            <v>10244.926640000001</v>
          </cell>
          <cell r="F128">
            <v>9535.19758</v>
          </cell>
          <cell r="G128">
            <v>9373.3427999999985</v>
          </cell>
          <cell r="H128">
            <v>9269.7324099999969</v>
          </cell>
          <cell r="I128">
            <v>9597.822500000002</v>
          </cell>
          <cell r="J128">
            <v>8957.8031800000026</v>
          </cell>
          <cell r="K128">
            <v>8458.3709700000036</v>
          </cell>
          <cell r="L128">
            <v>8760.6309099999926</v>
          </cell>
          <cell r="M128">
            <v>8478.3600400000141</v>
          </cell>
          <cell r="N128">
            <v>8579.0212899999897</v>
          </cell>
          <cell r="O128">
            <v>113464.57626</v>
          </cell>
          <cell r="P128">
            <v>12062.514859999999</v>
          </cell>
          <cell r="Q128">
            <v>22209.36794</v>
          </cell>
          <cell r="R128">
            <v>32454.294580000002</v>
          </cell>
          <cell r="S128">
            <v>41989.492160000002</v>
          </cell>
          <cell r="T128">
            <v>51362.83496</v>
          </cell>
          <cell r="U128">
            <v>60632.567369999997</v>
          </cell>
          <cell r="V128">
            <v>70230.389869999999</v>
          </cell>
          <cell r="W128">
            <v>79188.193050000002</v>
          </cell>
          <cell r="X128">
            <v>87646.564020000005</v>
          </cell>
          <cell r="Y128">
            <v>96407.194929999998</v>
          </cell>
          <cell r="Z128">
            <v>104885.55497000001</v>
          </cell>
          <cell r="AA128">
            <v>113464.57626</v>
          </cell>
        </row>
        <row r="129">
          <cell r="A129" t="str">
            <v>Dtd02</v>
          </cell>
          <cell r="B129" t="str">
            <v>Interest expense</v>
          </cell>
          <cell r="C129">
            <v>-7880</v>
          </cell>
          <cell r="D129">
            <v>-6001</v>
          </cell>
          <cell r="E129">
            <v>-5952.9258499999996</v>
          </cell>
          <cell r="F129">
            <v>-5036.4936100000014</v>
          </cell>
          <cell r="G129">
            <v>-5354.3634299999976</v>
          </cell>
          <cell r="H129">
            <v>-5158.5220000000008</v>
          </cell>
          <cell r="I129">
            <v>-5044.2856000000029</v>
          </cell>
          <cell r="J129">
            <v>-4889.3204599999954</v>
          </cell>
          <cell r="K129">
            <v>-4684.8019500000009</v>
          </cell>
          <cell r="L129">
            <v>-4758.4461700000102</v>
          </cell>
          <cell r="M129">
            <v>-4576.5539299999728</v>
          </cell>
          <cell r="N129">
            <v>-4818.1102700000192</v>
          </cell>
          <cell r="O129">
            <v>-64154.823270000001</v>
          </cell>
          <cell r="P129">
            <v>-7880</v>
          </cell>
          <cell r="Q129">
            <v>-13881</v>
          </cell>
          <cell r="R129">
            <v>-19833.92585</v>
          </cell>
          <cell r="S129">
            <v>-24870.419460000001</v>
          </cell>
          <cell r="T129">
            <v>-30224.782889999999</v>
          </cell>
          <cell r="U129">
            <v>-35383.304889999999</v>
          </cell>
          <cell r="V129">
            <v>-40427.590490000002</v>
          </cell>
          <cell r="W129">
            <v>-45316.910949999998</v>
          </cell>
          <cell r="X129">
            <v>-50001.712899999999</v>
          </cell>
          <cell r="Y129">
            <v>-54760.159070000009</v>
          </cell>
          <cell r="Z129">
            <v>-59336.712999999982</v>
          </cell>
          <cell r="AA129">
            <v>-64154.823270000001</v>
          </cell>
        </row>
        <row r="130">
          <cell r="A130" t="str">
            <v>Dtd03</v>
          </cell>
          <cell r="B130" t="str">
            <v>Net interest income</v>
          </cell>
          <cell r="C130">
            <v>4182.5148599999993</v>
          </cell>
          <cell r="D130">
            <v>4145.8530800000008</v>
          </cell>
          <cell r="E130">
            <v>4292.0007900000019</v>
          </cell>
          <cell r="F130">
            <v>4498.7039699999987</v>
          </cell>
          <cell r="G130">
            <v>4018.9793700000009</v>
          </cell>
          <cell r="H130">
            <v>4111.210409999996</v>
          </cell>
          <cell r="I130">
            <v>4553.5368999999992</v>
          </cell>
          <cell r="J130">
            <v>4068.4827200000072</v>
          </cell>
          <cell r="K130">
            <v>3773.5690200000026</v>
          </cell>
          <cell r="L130">
            <v>4002.1847399999824</v>
          </cell>
          <cell r="M130">
            <v>3901.8061100000414</v>
          </cell>
          <cell r="N130">
            <v>3760.9110199999704</v>
          </cell>
          <cell r="O130">
            <v>49309.752990000001</v>
          </cell>
          <cell r="P130">
            <v>4182.5148599999993</v>
          </cell>
          <cell r="Q130">
            <v>8328.3679400000001</v>
          </cell>
          <cell r="R130">
            <v>12620.368730000002</v>
          </cell>
          <cell r="S130">
            <v>17119.072700000001</v>
          </cell>
          <cell r="T130">
            <v>21138.052070000002</v>
          </cell>
          <cell r="U130">
            <v>25249.262479999998</v>
          </cell>
          <cell r="V130">
            <v>29802.799379999997</v>
          </cell>
          <cell r="W130">
            <v>33871.282100000004</v>
          </cell>
          <cell r="X130">
            <v>37644.851120000007</v>
          </cell>
          <cell r="Y130">
            <v>41647.035859999989</v>
          </cell>
          <cell r="Z130">
            <v>45548.84197000003</v>
          </cell>
          <cell r="AA130">
            <v>49309.752990000001</v>
          </cell>
        </row>
        <row r="131">
          <cell r="A131" t="str">
            <v>Dtd04</v>
          </cell>
          <cell r="B131" t="str">
            <v>Fee Income</v>
          </cell>
          <cell r="C131">
            <v>349.47544000000039</v>
          </cell>
          <cell r="D131">
            <v>429.07194999999973</v>
          </cell>
          <cell r="E131">
            <v>391.26900999999975</v>
          </cell>
          <cell r="F131">
            <v>233.66095999999953</v>
          </cell>
          <cell r="G131">
            <v>712.80204000000174</v>
          </cell>
          <cell r="H131">
            <v>715.14254999999855</v>
          </cell>
          <cell r="I131">
            <v>419.18426000000153</v>
          </cell>
          <cell r="J131">
            <v>724.3257099999978</v>
          </cell>
          <cell r="K131">
            <v>504.58716999999996</v>
          </cell>
          <cell r="L131">
            <v>657.38372000000129</v>
          </cell>
          <cell r="M131">
            <v>573.04584000000193</v>
          </cell>
          <cell r="N131">
            <v>944.55445000000043</v>
          </cell>
          <cell r="O131">
            <v>6654.5031000000026</v>
          </cell>
          <cell r="P131">
            <v>349.47544000000039</v>
          </cell>
          <cell r="Q131">
            <v>778.54739000000018</v>
          </cell>
          <cell r="R131">
            <v>1169.8163999999999</v>
          </cell>
          <cell r="S131">
            <v>1403.4773599999994</v>
          </cell>
          <cell r="T131">
            <v>2116.2794000000013</v>
          </cell>
          <cell r="U131">
            <v>2831.4219499999999</v>
          </cell>
          <cell r="V131">
            <v>3250.6062100000013</v>
          </cell>
          <cell r="W131">
            <v>3974.9319199999991</v>
          </cell>
          <cell r="X131">
            <v>4479.5190899999989</v>
          </cell>
          <cell r="Y131">
            <v>5136.9028100000005</v>
          </cell>
          <cell r="Z131">
            <v>5709.9486500000021</v>
          </cell>
          <cell r="AA131">
            <v>6654.5031000000026</v>
          </cell>
        </row>
        <row r="132">
          <cell r="A132" t="str">
            <v>Dtd05</v>
          </cell>
          <cell r="B132" t="str">
            <v>Commission expense</v>
          </cell>
          <cell r="C132">
            <v>-102.30472</v>
          </cell>
          <cell r="D132">
            <v>-9.2608899999999892</v>
          </cell>
          <cell r="E132">
            <v>-11.819110000000009</v>
          </cell>
          <cell r="F132">
            <v>-68.050280000000001</v>
          </cell>
          <cell r="G132">
            <v>-17.815140000000014</v>
          </cell>
          <cell r="H132">
            <v>-80.179789999999997</v>
          </cell>
          <cell r="I132">
            <v>-60.006379999999979</v>
          </cell>
          <cell r="J132">
            <v>-60.477229999999963</v>
          </cell>
          <cell r="K132">
            <v>-110.03874999999999</v>
          </cell>
          <cell r="L132">
            <v>-9.2814600000000382</v>
          </cell>
          <cell r="M132">
            <v>-56.156640000000039</v>
          </cell>
          <cell r="N132">
            <v>-57.163299999999936</v>
          </cell>
          <cell r="O132">
            <v>-642.55368999999996</v>
          </cell>
          <cell r="P132">
            <v>-102.30472</v>
          </cell>
          <cell r="Q132">
            <v>-111.56560999999999</v>
          </cell>
          <cell r="R132">
            <v>-123.38472</v>
          </cell>
          <cell r="S132">
            <v>-191.435</v>
          </cell>
          <cell r="T132">
            <v>-209.25014000000002</v>
          </cell>
          <cell r="U132">
            <v>-289.42993000000001</v>
          </cell>
          <cell r="V132">
            <v>-349.43630999999999</v>
          </cell>
          <cell r="W132">
            <v>-409.91353999999995</v>
          </cell>
          <cell r="X132">
            <v>-519.95228999999995</v>
          </cell>
          <cell r="Y132">
            <v>-529.23374999999999</v>
          </cell>
          <cell r="Z132">
            <v>-585.39039000000002</v>
          </cell>
          <cell r="AA132">
            <v>-642.55368999999996</v>
          </cell>
        </row>
        <row r="133">
          <cell r="A133" t="str">
            <v>Dtd06</v>
          </cell>
          <cell r="B133" t="str">
            <v>Net fee and commission income</v>
          </cell>
          <cell r="C133">
            <v>247.17072000000039</v>
          </cell>
          <cell r="D133">
            <v>419.81105999999977</v>
          </cell>
          <cell r="E133">
            <v>379.44989999999973</v>
          </cell>
          <cell r="F133">
            <v>165.61067999999955</v>
          </cell>
          <cell r="G133">
            <v>694.9869000000017</v>
          </cell>
          <cell r="H133">
            <v>634.96275999999853</v>
          </cell>
          <cell r="I133">
            <v>359.17788000000155</v>
          </cell>
          <cell r="J133">
            <v>663.84847999999783</v>
          </cell>
          <cell r="K133">
            <v>394.54841999999996</v>
          </cell>
          <cell r="L133">
            <v>648.10226000000125</v>
          </cell>
          <cell r="M133">
            <v>516.88920000000189</v>
          </cell>
          <cell r="N133">
            <v>887.39115000000049</v>
          </cell>
          <cell r="O133">
            <v>6011.9494100000029</v>
          </cell>
          <cell r="P133">
            <v>247.17072000000039</v>
          </cell>
          <cell r="Q133">
            <v>666.98178000000019</v>
          </cell>
          <cell r="R133">
            <v>1046.4316799999999</v>
          </cell>
          <cell r="S133">
            <v>1212.0423599999995</v>
          </cell>
          <cell r="T133">
            <v>1907.0292600000012</v>
          </cell>
          <cell r="U133">
            <v>2541.9920199999997</v>
          </cell>
          <cell r="V133">
            <v>2901.1699000000012</v>
          </cell>
          <cell r="W133">
            <v>3565.0183799999991</v>
          </cell>
          <cell r="X133">
            <v>3959.5667999999987</v>
          </cell>
          <cell r="Y133">
            <v>4607.6690600000002</v>
          </cell>
          <cell r="Z133">
            <v>5124.5582600000016</v>
          </cell>
          <cell r="AA133">
            <v>6011.9494100000029</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269.6499299999997</v>
          </cell>
          <cell r="D135">
            <v>-72.584429999999713</v>
          </cell>
          <cell r="E135">
            <v>163.62628000000177</v>
          </cell>
          <cell r="F135">
            <v>385.71672999999072</v>
          </cell>
          <cell r="G135">
            <v>328.50083000001223</v>
          </cell>
          <cell r="H135">
            <v>122.12751999999477</v>
          </cell>
          <cell r="I135">
            <v>374.13019000000122</v>
          </cell>
          <cell r="J135">
            <v>-15.594680000001745</v>
          </cell>
          <cell r="K135">
            <v>120.70974999999589</v>
          </cell>
          <cell r="L135">
            <v>122.76372000000401</v>
          </cell>
          <cell r="M135">
            <v>190.79547000000252</v>
          </cell>
          <cell r="N135">
            <v>16.930429999998751</v>
          </cell>
          <cell r="O135">
            <v>2006.7717400000001</v>
          </cell>
          <cell r="P135">
            <v>269.6499299999997</v>
          </cell>
          <cell r="Q135">
            <v>197.06549999999999</v>
          </cell>
          <cell r="R135">
            <v>360.69178000000176</v>
          </cell>
          <cell r="S135">
            <v>746.40850999999248</v>
          </cell>
          <cell r="T135">
            <v>1074.9093400000047</v>
          </cell>
          <cell r="U135">
            <v>1197.0368599999995</v>
          </cell>
          <cell r="V135">
            <v>1571.1670500000007</v>
          </cell>
          <cell r="W135">
            <v>1555.572369999999</v>
          </cell>
          <cell r="X135">
            <v>1676.2821199999948</v>
          </cell>
          <cell r="Y135">
            <v>1799.0458399999989</v>
          </cell>
          <cell r="Z135">
            <v>1989.8413100000014</v>
          </cell>
          <cell r="AA135">
            <v>2006.7717400000001</v>
          </cell>
        </row>
        <row r="136">
          <cell r="A136" t="str">
            <v>Dtd09</v>
          </cell>
          <cell r="B136" t="str">
            <v>Gains or losses from investments</v>
          </cell>
          <cell r="C136">
            <v>-5.4342199999999998</v>
          </cell>
          <cell r="D136">
            <v>2.3683000000000023</v>
          </cell>
          <cell r="E136">
            <v>9.0373000000000019</v>
          </cell>
          <cell r="F136">
            <v>0</v>
          </cell>
          <cell r="G136">
            <v>0</v>
          </cell>
          <cell r="H136">
            <v>0</v>
          </cell>
          <cell r="I136">
            <v>0</v>
          </cell>
          <cell r="J136">
            <v>0</v>
          </cell>
          <cell r="K136">
            <v>-19.159480000000002</v>
          </cell>
          <cell r="L136">
            <v>-0.25779999999999959</v>
          </cell>
          <cell r="M136">
            <v>6.2436800000000003</v>
          </cell>
          <cell r="N136">
            <v>-6.1278599999999921</v>
          </cell>
          <cell r="O136">
            <v>-13.33007999999999</v>
          </cell>
          <cell r="P136">
            <v>-5.4342199999999998</v>
          </cell>
          <cell r="Q136">
            <v>-3.0659199999999975</v>
          </cell>
          <cell r="R136">
            <v>5.9713800000000044</v>
          </cell>
          <cell r="S136">
            <v>5.9713800000000044</v>
          </cell>
          <cell r="T136">
            <v>5.9713800000000044</v>
          </cell>
          <cell r="U136">
            <v>5.9713800000000044</v>
          </cell>
          <cell r="V136">
            <v>5.9713800000000044</v>
          </cell>
          <cell r="W136">
            <v>5.9713800000000044</v>
          </cell>
          <cell r="X136">
            <v>-13.188099999999999</v>
          </cell>
          <cell r="Y136">
            <v>-13.445899999999998</v>
          </cell>
          <cell r="Z136">
            <v>-7.2022199999999978</v>
          </cell>
          <cell r="AA136">
            <v>-13.33007999999999</v>
          </cell>
        </row>
        <row r="137">
          <cell r="A137" t="str">
            <v>Dtd10</v>
          </cell>
          <cell r="B137" t="str">
            <v>Other operating income / expenses</v>
          </cell>
          <cell r="C137">
            <v>261.06491</v>
          </cell>
          <cell r="D137">
            <v>177.93534999999912</v>
          </cell>
          <cell r="E137">
            <v>-28.443649999999053</v>
          </cell>
          <cell r="F137">
            <v>-225.2618499999999</v>
          </cell>
          <cell r="G137">
            <v>-157.77144999999976</v>
          </cell>
          <cell r="H137">
            <v>51.943599999999641</v>
          </cell>
          <cell r="I137">
            <v>229.16115000000067</v>
          </cell>
          <cell r="J137">
            <v>-278.0217100000005</v>
          </cell>
          <cell r="K137">
            <v>-136.8388000000007</v>
          </cell>
          <cell r="L137">
            <v>-43.209029999999814</v>
          </cell>
          <cell r="M137">
            <v>60.935550000000049</v>
          </cell>
          <cell r="N137">
            <v>50.417680000000566</v>
          </cell>
          <cell r="O137">
            <v>-38.088249999999654</v>
          </cell>
          <cell r="P137">
            <v>261.06491</v>
          </cell>
          <cell r="Q137">
            <v>439.00025999999912</v>
          </cell>
          <cell r="R137">
            <v>410.55661000000009</v>
          </cell>
          <cell r="S137">
            <v>185.2947600000002</v>
          </cell>
          <cell r="T137">
            <v>27.523310000000436</v>
          </cell>
          <cell r="U137">
            <v>79.46691000000007</v>
          </cell>
          <cell r="V137">
            <v>308.62806000000074</v>
          </cell>
          <cell r="W137">
            <v>30.606350000000248</v>
          </cell>
          <cell r="X137">
            <v>-106.23245000000045</v>
          </cell>
          <cell r="Y137">
            <v>-149.44148000000027</v>
          </cell>
          <cell r="Z137">
            <v>-88.50593000000022</v>
          </cell>
          <cell r="AA137">
            <v>-38.088249999999654</v>
          </cell>
        </row>
        <row r="138">
          <cell r="A138" t="str">
            <v>Dtd11</v>
          </cell>
          <cell r="B138" t="str">
            <v>Other income</v>
          </cell>
          <cell r="C138">
            <v>772.45134000000007</v>
          </cell>
          <cell r="D138">
            <v>527.53027999999915</v>
          </cell>
          <cell r="E138">
            <v>523.66983000000243</v>
          </cell>
          <cell r="F138">
            <v>326.06555999999046</v>
          </cell>
          <cell r="G138">
            <v>865.71628000001419</v>
          </cell>
          <cell r="H138">
            <v>809.03387999999291</v>
          </cell>
          <cell r="I138">
            <v>962.46922000000347</v>
          </cell>
          <cell r="J138">
            <v>370.23208999999559</v>
          </cell>
          <cell r="K138">
            <v>359.25988999999515</v>
          </cell>
          <cell r="L138">
            <v>727.39915000000542</v>
          </cell>
          <cell r="M138">
            <v>774.86390000000449</v>
          </cell>
          <cell r="N138">
            <v>948.61139999999989</v>
          </cell>
          <cell r="O138">
            <v>7967.3028200000035</v>
          </cell>
          <cell r="P138">
            <v>772.45134000000007</v>
          </cell>
          <cell r="Q138">
            <v>1299.9816199999993</v>
          </cell>
          <cell r="R138">
            <v>1823.6514500000017</v>
          </cell>
          <cell r="S138">
            <v>2149.7170099999921</v>
          </cell>
          <cell r="T138">
            <v>3015.4332900000063</v>
          </cell>
          <cell r="U138">
            <v>3824.467169999999</v>
          </cell>
          <cell r="V138">
            <v>4786.9363900000026</v>
          </cell>
          <cell r="W138">
            <v>5157.1684799999975</v>
          </cell>
          <cell r="X138">
            <v>5516.4283699999924</v>
          </cell>
          <cell r="Y138">
            <v>6243.8275199999989</v>
          </cell>
          <cell r="Z138">
            <v>7018.6914200000028</v>
          </cell>
          <cell r="AA138">
            <v>7967.3028200000035</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4954.9661999999989</v>
          </cell>
          <cell r="D140">
            <v>4673.3833599999998</v>
          </cell>
          <cell r="E140">
            <v>4815.6706200000044</v>
          </cell>
          <cell r="F140">
            <v>4824.7695299999887</v>
          </cell>
          <cell r="G140">
            <v>4884.6956500000151</v>
          </cell>
          <cell r="H140">
            <v>4920.2442899999887</v>
          </cell>
          <cell r="I140">
            <v>5516.0061200000027</v>
          </cell>
          <cell r="J140">
            <v>4438.7148100000031</v>
          </cell>
          <cell r="K140">
            <v>4132.8289099999974</v>
          </cell>
          <cell r="L140">
            <v>4729.5838899999881</v>
          </cell>
          <cell r="M140">
            <v>4676.6700100000462</v>
          </cell>
          <cell r="N140">
            <v>4709.5224199999702</v>
          </cell>
          <cell r="O140">
            <v>57277.055810000005</v>
          </cell>
          <cell r="P140">
            <v>4954.9661999999989</v>
          </cell>
          <cell r="Q140">
            <v>9628.3495599999987</v>
          </cell>
          <cell r="R140">
            <v>14444.020180000003</v>
          </cell>
          <cell r="S140">
            <v>19268.789709999994</v>
          </cell>
          <cell r="T140">
            <v>24153.485360000006</v>
          </cell>
          <cell r="U140">
            <v>29073.729649999997</v>
          </cell>
          <cell r="V140">
            <v>34589.735769999999</v>
          </cell>
          <cell r="W140">
            <v>39028.450580000004</v>
          </cell>
          <cell r="X140">
            <v>43161.279490000001</v>
          </cell>
          <cell r="Y140">
            <v>47890.863379999988</v>
          </cell>
          <cell r="Z140">
            <v>52567.533390000033</v>
          </cell>
          <cell r="AA140">
            <v>57277.055810000005</v>
          </cell>
        </row>
        <row r="141">
          <cell r="A141" t="str">
            <v>Dtd13</v>
          </cell>
          <cell r="B141" t="str">
            <v>Personnel expenses</v>
          </cell>
          <cell r="C141">
            <v>648.56594999999993</v>
          </cell>
          <cell r="D141">
            <v>663.06995000000006</v>
          </cell>
          <cell r="E141">
            <v>634.21549000000005</v>
          </cell>
          <cell r="F141">
            <v>670.37446999999997</v>
          </cell>
          <cell r="G141">
            <v>721.88414999999895</v>
          </cell>
          <cell r="H141">
            <v>656.96604000000025</v>
          </cell>
          <cell r="I141">
            <v>643.68871000000081</v>
          </cell>
          <cell r="J141">
            <v>641.14479999999912</v>
          </cell>
          <cell r="K141">
            <v>652.64140000000134</v>
          </cell>
          <cell r="L141">
            <v>535.43334999999934</v>
          </cell>
          <cell r="M141">
            <v>569.63827000000038</v>
          </cell>
          <cell r="N141">
            <v>186.17245000000094</v>
          </cell>
          <cell r="O141">
            <v>7223.7950300000011</v>
          </cell>
          <cell r="P141">
            <v>648.56594999999993</v>
          </cell>
          <cell r="Q141">
            <v>1311.6359</v>
          </cell>
          <cell r="R141">
            <v>1945.85139</v>
          </cell>
          <cell r="S141">
            <v>2616.22586</v>
          </cell>
          <cell r="T141">
            <v>3338.110009999999</v>
          </cell>
          <cell r="U141">
            <v>3995.0760499999992</v>
          </cell>
          <cell r="V141">
            <v>4638.76476</v>
          </cell>
          <cell r="W141">
            <v>5279.9095599999991</v>
          </cell>
          <cell r="X141">
            <v>5932.5509600000005</v>
          </cell>
          <cell r="Y141">
            <v>6467.9843099999998</v>
          </cell>
          <cell r="Z141">
            <v>7037.6225800000002</v>
          </cell>
          <cell r="AA141">
            <v>7223.7950300000011</v>
          </cell>
        </row>
        <row r="142">
          <cell r="A142" t="str">
            <v>Dtd14</v>
          </cell>
          <cell r="B142" t="str">
            <v>General and administrative expenses</v>
          </cell>
          <cell r="C142">
            <v>468.75714000000005</v>
          </cell>
          <cell r="D142">
            <v>553.36548000000005</v>
          </cell>
          <cell r="E142">
            <v>534.94155999999953</v>
          </cell>
          <cell r="F142">
            <v>514.92442000000051</v>
          </cell>
          <cell r="G142">
            <v>537.89935999999989</v>
          </cell>
          <cell r="H142">
            <v>428.20808000000034</v>
          </cell>
          <cell r="I142">
            <v>482.28982999999926</v>
          </cell>
          <cell r="J142">
            <v>478.31451000000106</v>
          </cell>
          <cell r="K142">
            <v>487.74732000000085</v>
          </cell>
          <cell r="L142">
            <v>532.33579999999802</v>
          </cell>
          <cell r="M142">
            <v>531.60590000000047</v>
          </cell>
          <cell r="N142">
            <v>562.29874999999811</v>
          </cell>
          <cell r="O142">
            <v>6112.6881499999981</v>
          </cell>
          <cell r="P142">
            <v>468.75714000000005</v>
          </cell>
          <cell r="Q142">
            <v>1022.1226200000001</v>
          </cell>
          <cell r="R142">
            <v>1557.0641799999996</v>
          </cell>
          <cell r="S142">
            <v>2071.9886000000001</v>
          </cell>
          <cell r="T142">
            <v>2609.88796</v>
          </cell>
          <cell r="U142">
            <v>3038.0960400000004</v>
          </cell>
          <cell r="V142">
            <v>3520.3858699999996</v>
          </cell>
          <cell r="W142">
            <v>3998.7003800000007</v>
          </cell>
          <cell r="X142">
            <v>4486.4477000000015</v>
          </cell>
          <cell r="Y142">
            <v>5018.7834999999995</v>
          </cell>
          <cell r="Z142">
            <v>5550.3894</v>
          </cell>
          <cell r="AA142">
            <v>6112.6881499999981</v>
          </cell>
        </row>
        <row r="143">
          <cell r="A143" t="str">
            <v>Dtd15</v>
          </cell>
          <cell r="B143" t="str">
            <v>Depreciation / Amortisation</v>
          </cell>
          <cell r="C143">
            <v>106.18616000000002</v>
          </cell>
          <cell r="D143">
            <v>106.47102</v>
          </cell>
          <cell r="E143">
            <v>104.46084999999997</v>
          </cell>
          <cell r="F143">
            <v>107.22715000000011</v>
          </cell>
          <cell r="G143">
            <v>112.64776000000001</v>
          </cell>
          <cell r="H143">
            <v>114.00748999999996</v>
          </cell>
          <cell r="I143">
            <v>110.87366999999995</v>
          </cell>
          <cell r="J143">
            <v>135.79631000000006</v>
          </cell>
          <cell r="K143">
            <v>116.71838999999989</v>
          </cell>
          <cell r="L143">
            <v>114.07271000000037</v>
          </cell>
          <cell r="M143">
            <v>114.75442999999973</v>
          </cell>
          <cell r="N143">
            <v>111.22863000000007</v>
          </cell>
          <cell r="O143">
            <v>1354.4445700000001</v>
          </cell>
          <cell r="P143">
            <v>106.18616000000002</v>
          </cell>
          <cell r="Q143">
            <v>212.65718000000001</v>
          </cell>
          <cell r="R143">
            <v>317.11802999999998</v>
          </cell>
          <cell r="S143">
            <v>424.34518000000008</v>
          </cell>
          <cell r="T143">
            <v>536.99294000000009</v>
          </cell>
          <cell r="U143">
            <v>651.00043000000005</v>
          </cell>
          <cell r="V143">
            <v>761.8741</v>
          </cell>
          <cell r="W143">
            <v>897.67041000000006</v>
          </cell>
          <cell r="X143">
            <v>1014.3887999999999</v>
          </cell>
          <cell r="Y143">
            <v>1128.4615100000003</v>
          </cell>
          <cell r="Z143">
            <v>1243.21594</v>
          </cell>
          <cell r="AA143">
            <v>1354.4445700000001</v>
          </cell>
        </row>
        <row r="144">
          <cell r="A144" t="str">
            <v>Dtd16</v>
          </cell>
          <cell r="B144" t="str">
            <v>Total operating expenses</v>
          </cell>
          <cell r="C144">
            <v>1223.5092499999998</v>
          </cell>
          <cell r="D144">
            <v>1322.9064499999999</v>
          </cell>
          <cell r="E144">
            <v>1273.6178999999995</v>
          </cell>
          <cell r="F144">
            <v>1292.5260400000006</v>
          </cell>
          <cell r="G144">
            <v>1372.4312699999989</v>
          </cell>
          <cell r="H144">
            <v>1199.1816100000005</v>
          </cell>
          <cell r="I144">
            <v>1236.85221</v>
          </cell>
          <cell r="J144">
            <v>1255.2556200000004</v>
          </cell>
          <cell r="K144">
            <v>1257.1071100000022</v>
          </cell>
          <cell r="L144">
            <v>1181.8418599999977</v>
          </cell>
          <cell r="M144">
            <v>1215.9986000000006</v>
          </cell>
          <cell r="N144">
            <v>859.69982999999911</v>
          </cell>
          <cell r="O144">
            <v>14690.927749999999</v>
          </cell>
          <cell r="P144">
            <v>1223.5092499999998</v>
          </cell>
          <cell r="Q144">
            <v>2546.4157000000005</v>
          </cell>
          <cell r="R144">
            <v>3820.0335999999998</v>
          </cell>
          <cell r="S144">
            <v>5112.5596400000004</v>
          </cell>
          <cell r="T144">
            <v>6484.9909099999986</v>
          </cell>
          <cell r="U144">
            <v>7684.1725200000001</v>
          </cell>
          <cell r="V144">
            <v>8921.024730000001</v>
          </cell>
          <cell r="W144">
            <v>10176.280350000001</v>
          </cell>
          <cell r="X144">
            <v>11433.387460000002</v>
          </cell>
          <cell r="Y144">
            <v>12615.22932</v>
          </cell>
          <cell r="Z144">
            <v>13831.227919999999</v>
          </cell>
          <cell r="AA144">
            <v>14690.927749999999</v>
          </cell>
        </row>
        <row r="145">
          <cell r="A145" t="str">
            <v>Dtd17</v>
          </cell>
          <cell r="B145" t="str">
            <v>Operating profit before provisions</v>
          </cell>
          <cell r="C145">
            <v>3731.4569499999989</v>
          </cell>
          <cell r="D145">
            <v>3350.4769099999999</v>
          </cell>
          <cell r="E145">
            <v>3542.0527200000051</v>
          </cell>
          <cell r="F145">
            <v>3532.243489999988</v>
          </cell>
          <cell r="G145">
            <v>3512.264380000016</v>
          </cell>
          <cell r="H145">
            <v>3721.0626799999882</v>
          </cell>
          <cell r="I145">
            <v>4279.1539100000027</v>
          </cell>
          <cell r="J145">
            <v>3183.4591900000028</v>
          </cell>
          <cell r="K145">
            <v>2875.7217999999953</v>
          </cell>
          <cell r="L145">
            <v>3547.7420299999903</v>
          </cell>
          <cell r="M145">
            <v>3460.6714100000454</v>
          </cell>
          <cell r="N145">
            <v>3849.8225899999711</v>
          </cell>
          <cell r="O145">
            <v>42586.128060000003</v>
          </cell>
          <cell r="P145">
            <v>3731.4569499999989</v>
          </cell>
          <cell r="Q145">
            <v>7081.9338599999983</v>
          </cell>
          <cell r="R145">
            <v>10623.986580000004</v>
          </cell>
          <cell r="S145">
            <v>14156.230069999994</v>
          </cell>
          <cell r="T145">
            <v>17668.494450000006</v>
          </cell>
          <cell r="U145">
            <v>21389.557129999997</v>
          </cell>
          <cell r="V145">
            <v>25668.711039999998</v>
          </cell>
          <cell r="W145">
            <v>28852.170230000003</v>
          </cell>
          <cell r="X145">
            <v>31727.892029999999</v>
          </cell>
          <cell r="Y145">
            <v>35275.634059999989</v>
          </cell>
          <cell r="Z145">
            <v>38736.305470000036</v>
          </cell>
          <cell r="AA145">
            <v>42586.128060000003</v>
          </cell>
        </row>
        <row r="146">
          <cell r="A146" t="str">
            <v>Dtd18</v>
          </cell>
          <cell r="B146" t="str">
            <v>Impairment losses on loans and advances</v>
          </cell>
          <cell r="C146">
            <v>-2169.95642</v>
          </cell>
          <cell r="D146">
            <v>-1123.4134800000002</v>
          </cell>
          <cell r="E146">
            <v>-1556.1528000000003</v>
          </cell>
          <cell r="F146">
            <v>-1511.4422299999992</v>
          </cell>
          <cell r="G146">
            <v>-1252.1130700000003</v>
          </cell>
          <cell r="H146">
            <v>-1312.0639799999999</v>
          </cell>
          <cell r="I146">
            <v>-1203.3043199999991</v>
          </cell>
          <cell r="J146">
            <v>-1666.3101700000007</v>
          </cell>
          <cell r="K146">
            <v>-2157.4797299999982</v>
          </cell>
          <cell r="L146">
            <v>-3985.24107</v>
          </cell>
          <cell r="M146">
            <v>-1866.4124500000005</v>
          </cell>
          <cell r="N146">
            <v>198.4413600000006</v>
          </cell>
          <cell r="O146">
            <v>-19605.448359999999</v>
          </cell>
          <cell r="P146">
            <v>-2169.95642</v>
          </cell>
          <cell r="Q146">
            <v>-3293.3699000000001</v>
          </cell>
          <cell r="R146">
            <v>-4849.5227000000004</v>
          </cell>
          <cell r="S146">
            <v>-6360.9649300000001</v>
          </cell>
          <cell r="T146">
            <v>-7613.0780000000004</v>
          </cell>
          <cell r="U146">
            <v>-8925.1419800000003</v>
          </cell>
          <cell r="V146">
            <v>-10128.4463</v>
          </cell>
          <cell r="W146">
            <v>-11794.75647</v>
          </cell>
          <cell r="X146">
            <v>-13952.236199999999</v>
          </cell>
          <cell r="Y146">
            <v>-17937.477269999999</v>
          </cell>
          <cell r="Z146">
            <v>-19803.889719999999</v>
          </cell>
          <cell r="AA146">
            <v>-19605.448359999999</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-2169.95642</v>
          </cell>
          <cell r="D149">
            <v>-1123.4134800000002</v>
          </cell>
          <cell r="E149">
            <v>-1556.1528000000003</v>
          </cell>
          <cell r="F149">
            <v>-1511.4422299999992</v>
          </cell>
          <cell r="G149">
            <v>-1252.1130700000003</v>
          </cell>
          <cell r="H149">
            <v>-1312.0639799999999</v>
          </cell>
          <cell r="I149">
            <v>-1203.3043199999991</v>
          </cell>
          <cell r="J149">
            <v>-1666.3101700000007</v>
          </cell>
          <cell r="K149">
            <v>-2157.4797299999982</v>
          </cell>
          <cell r="L149">
            <v>-3985.24107</v>
          </cell>
          <cell r="M149">
            <v>-1866.4124500000005</v>
          </cell>
          <cell r="N149">
            <v>198.4413600000006</v>
          </cell>
          <cell r="O149">
            <v>-19605.448359999999</v>
          </cell>
          <cell r="P149">
            <v>-2169.95642</v>
          </cell>
          <cell r="Q149">
            <v>-3293.3699000000001</v>
          </cell>
          <cell r="R149">
            <v>-4849.5227000000004</v>
          </cell>
          <cell r="S149">
            <v>-6360.9649300000001</v>
          </cell>
          <cell r="T149">
            <v>-7613.0780000000004</v>
          </cell>
          <cell r="U149">
            <v>-8925.1419800000003</v>
          </cell>
          <cell r="V149">
            <v>-10128.4463</v>
          </cell>
          <cell r="W149">
            <v>-11794.75647</v>
          </cell>
          <cell r="X149">
            <v>-13952.236199999999</v>
          </cell>
          <cell r="Y149">
            <v>-17937.477269999999</v>
          </cell>
          <cell r="Z149">
            <v>-19803.889719999999</v>
          </cell>
          <cell r="AA149">
            <v>-19605.448359999999</v>
          </cell>
        </row>
        <row r="150">
          <cell r="A150" t="str">
            <v>Dtd22</v>
          </cell>
          <cell r="B150" t="str">
            <v>Operating profit</v>
          </cell>
          <cell r="C150">
            <v>1561.5005299999989</v>
          </cell>
          <cell r="D150">
            <v>2227.0634299999997</v>
          </cell>
          <cell r="E150">
            <v>1985.8999200000048</v>
          </cell>
          <cell r="F150">
            <v>2020.8012599999888</v>
          </cell>
          <cell r="G150">
            <v>2260.1513100000157</v>
          </cell>
          <cell r="H150">
            <v>2408.9986999999883</v>
          </cell>
          <cell r="I150">
            <v>3075.8495900000034</v>
          </cell>
          <cell r="J150">
            <v>1517.1490200000021</v>
          </cell>
          <cell r="K150">
            <v>718.24206999999706</v>
          </cell>
          <cell r="L150">
            <v>-437.4990400000097</v>
          </cell>
          <cell r="M150">
            <v>1594.2589600000449</v>
          </cell>
          <cell r="N150">
            <v>4048.2639499999718</v>
          </cell>
          <cell r="O150">
            <v>22980.679700000004</v>
          </cell>
          <cell r="P150">
            <v>1561.5005299999989</v>
          </cell>
          <cell r="Q150">
            <v>3788.5639599999981</v>
          </cell>
          <cell r="R150">
            <v>5774.4638800000039</v>
          </cell>
          <cell r="S150">
            <v>7795.2651399999941</v>
          </cell>
          <cell r="T150">
            <v>10055.416450000004</v>
          </cell>
          <cell r="U150">
            <v>12464.415149999997</v>
          </cell>
          <cell r="V150">
            <v>15540.264739999999</v>
          </cell>
          <cell r="W150">
            <v>17057.413760000003</v>
          </cell>
          <cell r="X150">
            <v>17775.65583</v>
          </cell>
          <cell r="Y150">
            <v>17338.15678999999</v>
          </cell>
          <cell r="Z150">
            <v>18932.415750000036</v>
          </cell>
          <cell r="AA150">
            <v>22980.679700000004</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1561.5005299999989</v>
          </cell>
          <cell r="D154">
            <v>2227.0634299999997</v>
          </cell>
          <cell r="E154">
            <v>1985.8999200000048</v>
          </cell>
          <cell r="F154">
            <v>2020.8012599999888</v>
          </cell>
          <cell r="G154">
            <v>2260.1513100000157</v>
          </cell>
          <cell r="H154">
            <v>2408.9986999999883</v>
          </cell>
          <cell r="I154">
            <v>3075.8495900000034</v>
          </cell>
          <cell r="J154">
            <v>1517.1490200000021</v>
          </cell>
          <cell r="K154">
            <v>718.24206999999706</v>
          </cell>
          <cell r="L154">
            <v>-437.4990400000097</v>
          </cell>
          <cell r="M154">
            <v>1594.2589600000449</v>
          </cell>
          <cell r="N154">
            <v>4048.2639499999718</v>
          </cell>
          <cell r="O154">
            <v>22980.679700000004</v>
          </cell>
          <cell r="P154">
            <v>1561.5005299999989</v>
          </cell>
          <cell r="Q154">
            <v>3788.5639599999981</v>
          </cell>
          <cell r="R154">
            <v>5774.4638800000039</v>
          </cell>
          <cell r="S154">
            <v>7795.2651399999941</v>
          </cell>
          <cell r="T154">
            <v>10055.416450000004</v>
          </cell>
          <cell r="U154">
            <v>12464.415149999997</v>
          </cell>
          <cell r="V154">
            <v>15540.264739999999</v>
          </cell>
          <cell r="W154">
            <v>17057.413760000003</v>
          </cell>
          <cell r="X154">
            <v>17775.65583</v>
          </cell>
          <cell r="Y154">
            <v>17338.15678999999</v>
          </cell>
          <cell r="Z154">
            <v>18932.415750000036</v>
          </cell>
          <cell r="AA154">
            <v>22980.679700000004</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-616.72824000000003</v>
          </cell>
          <cell r="D156">
            <v>-225.53795000000002</v>
          </cell>
          <cell r="E156">
            <v>-241.12801999999988</v>
          </cell>
          <cell r="F156">
            <v>-584.1249600000001</v>
          </cell>
          <cell r="G156">
            <v>-492.25153</v>
          </cell>
          <cell r="H156">
            <v>-410.63961999999992</v>
          </cell>
          <cell r="I156">
            <v>-791.79860000000008</v>
          </cell>
          <cell r="J156">
            <v>-356.86506999999983</v>
          </cell>
          <cell r="K156">
            <v>-116.03796000000011</v>
          </cell>
          <cell r="L156">
            <v>-167.87639999999965</v>
          </cell>
          <cell r="M156">
            <v>-180.34666000000016</v>
          </cell>
          <cell r="N156">
            <v>-781.3752000000004</v>
          </cell>
          <cell r="O156">
            <v>-4964.7102100000002</v>
          </cell>
          <cell r="P156">
            <v>-616.72824000000003</v>
          </cell>
          <cell r="Q156">
            <v>-842.26619000000005</v>
          </cell>
          <cell r="R156">
            <v>-1083.3942099999999</v>
          </cell>
          <cell r="S156">
            <v>-1667.51917</v>
          </cell>
          <cell r="T156">
            <v>-2159.7707</v>
          </cell>
          <cell r="U156">
            <v>-2570.41032</v>
          </cell>
          <cell r="V156">
            <v>-3362.20892</v>
          </cell>
          <cell r="W156">
            <v>-3719.0739899999999</v>
          </cell>
          <cell r="X156">
            <v>-3835.11195</v>
          </cell>
          <cell r="Y156">
            <v>-4002.9883499999996</v>
          </cell>
          <cell r="Z156">
            <v>-4183.3350099999998</v>
          </cell>
          <cell r="AA156">
            <v>-4964.7102100000002</v>
          </cell>
        </row>
        <row r="157">
          <cell r="A157" t="str">
            <v>Dtd28</v>
          </cell>
          <cell r="B157" t="str">
            <v>Profit after tax</v>
          </cell>
          <cell r="C157">
            <v>944.77228999999886</v>
          </cell>
          <cell r="D157">
            <v>2001.5254799999998</v>
          </cell>
          <cell r="E157">
            <v>1744.771900000005</v>
          </cell>
          <cell r="F157">
            <v>1436.6762999999887</v>
          </cell>
          <cell r="G157">
            <v>1767.8997800000157</v>
          </cell>
          <cell r="H157">
            <v>1998.3590799999884</v>
          </cell>
          <cell r="I157">
            <v>2284.0509900000034</v>
          </cell>
          <cell r="J157">
            <v>1160.2839500000023</v>
          </cell>
          <cell r="K157">
            <v>602.20410999999694</v>
          </cell>
          <cell r="L157">
            <v>-605.37544000000935</v>
          </cell>
          <cell r="M157">
            <v>1413.9123000000448</v>
          </cell>
          <cell r="N157">
            <v>3266.8887499999714</v>
          </cell>
          <cell r="O157">
            <v>18015.969490000003</v>
          </cell>
          <cell r="P157">
            <v>944.77228999999886</v>
          </cell>
          <cell r="Q157">
            <v>2946.2977699999983</v>
          </cell>
          <cell r="R157">
            <v>4691.0696700000044</v>
          </cell>
          <cell r="S157">
            <v>6127.7459699999945</v>
          </cell>
          <cell r="T157">
            <v>7895.6457500000042</v>
          </cell>
          <cell r="U157">
            <v>9894.004829999998</v>
          </cell>
          <cell r="V157">
            <v>12178.055819999998</v>
          </cell>
          <cell r="W157">
            <v>13338.339770000002</v>
          </cell>
          <cell r="X157">
            <v>13940.543879999999</v>
          </cell>
          <cell r="Y157">
            <v>13335.16843999999</v>
          </cell>
          <cell r="Z157">
            <v>14749.080740000038</v>
          </cell>
          <cell r="AA157">
            <v>18015.969490000003</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10408</v>
          </cell>
          <cell r="D159">
            <v>9957.4194299999908</v>
          </cell>
          <cell r="E159">
            <v>11148.161410000015</v>
          </cell>
          <cell r="F159">
            <v>11619.384640000015</v>
          </cell>
          <cell r="G159">
            <v>11994.182979999983</v>
          </cell>
          <cell r="H159">
            <v>12249.529530000007</v>
          </cell>
          <cell r="I159">
            <v>12697.25761000003</v>
          </cell>
          <cell r="J159">
            <v>12596.292969999966</v>
          </cell>
          <cell r="K159">
            <v>12155.688589999976</v>
          </cell>
          <cell r="L159">
            <v>13056.399959999981</v>
          </cell>
          <cell r="M159">
            <v>12600.682880000037</v>
          </cell>
          <cell r="N159">
            <v>12977.57</v>
          </cell>
          <cell r="O159">
            <v>143460.57</v>
          </cell>
          <cell r="P159">
            <v>10408</v>
          </cell>
          <cell r="Q159">
            <v>20365.419429999991</v>
          </cell>
          <cell r="R159">
            <v>31513.580840000006</v>
          </cell>
          <cell r="S159">
            <v>43132.965480000021</v>
          </cell>
          <cell r="T159">
            <v>55127.148460000004</v>
          </cell>
          <cell r="U159">
            <v>67376.677990000011</v>
          </cell>
          <cell r="V159">
            <v>80073.935600000041</v>
          </cell>
          <cell r="W159">
            <v>92670.228570000007</v>
          </cell>
          <cell r="X159">
            <v>104825.91715999998</v>
          </cell>
          <cell r="Y159">
            <v>117882.31711999996</v>
          </cell>
          <cell r="Z159">
            <v>130483</v>
          </cell>
          <cell r="AA159">
            <v>143460.57</v>
          </cell>
        </row>
        <row r="160">
          <cell r="A160" t="str">
            <v>Dto02</v>
          </cell>
          <cell r="B160" t="str">
            <v>Interest expense</v>
          </cell>
          <cell r="C160">
            <v>-7046</v>
          </cell>
          <cell r="D160">
            <v>-6537</v>
          </cell>
          <cell r="E160">
            <v>-7416.5399599999982</v>
          </cell>
          <cell r="F160">
            <v>-7711.7000400000034</v>
          </cell>
          <cell r="G160">
            <v>-8417.9223899999961</v>
          </cell>
          <cell r="H160">
            <v>-8358.588579999996</v>
          </cell>
          <cell r="I160">
            <v>-8749.0365000000093</v>
          </cell>
          <cell r="J160">
            <v>-8741.9227900000042</v>
          </cell>
          <cell r="K160">
            <v>-8217.750709999993</v>
          </cell>
          <cell r="L160">
            <v>-9366.9982500000042</v>
          </cell>
          <cell r="M160">
            <v>-8901.5407799999957</v>
          </cell>
          <cell r="N160">
            <v>-8776</v>
          </cell>
          <cell r="O160">
            <v>-98241</v>
          </cell>
          <cell r="P160">
            <v>-7046</v>
          </cell>
          <cell r="Q160">
            <v>-13583</v>
          </cell>
          <cell r="R160">
            <v>-20999.539959999998</v>
          </cell>
          <cell r="S160">
            <v>-28711.24</v>
          </cell>
          <cell r="T160">
            <v>-37129.162389999998</v>
          </cell>
          <cell r="U160">
            <v>-45487.750969999994</v>
          </cell>
          <cell r="V160">
            <v>-54236.787470000003</v>
          </cell>
          <cell r="W160">
            <v>-62978.710260000007</v>
          </cell>
          <cell r="X160">
            <v>-71196.46097</v>
          </cell>
          <cell r="Y160">
            <v>-80563.459220000004</v>
          </cell>
          <cell r="Z160">
            <v>-89465</v>
          </cell>
          <cell r="AA160">
            <v>-98241</v>
          </cell>
        </row>
        <row r="161">
          <cell r="A161" t="str">
            <v>Dto03</v>
          </cell>
          <cell r="B161" t="str">
            <v>Net interest income</v>
          </cell>
          <cell r="C161">
            <v>3362</v>
          </cell>
          <cell r="D161">
            <v>3420.4194299999908</v>
          </cell>
          <cell r="E161">
            <v>3731.6214500000169</v>
          </cell>
          <cell r="F161">
            <v>3907.6846000000114</v>
          </cell>
          <cell r="G161">
            <v>3576.2605899999871</v>
          </cell>
          <cell r="H161">
            <v>3890.9409500000111</v>
          </cell>
          <cell r="I161">
            <v>3948.2211100000204</v>
          </cell>
          <cell r="J161">
            <v>3854.3701799999617</v>
          </cell>
          <cell r="K161">
            <v>3937.9378799999831</v>
          </cell>
          <cell r="L161">
            <v>3689.4017099999764</v>
          </cell>
          <cell r="M161">
            <v>3699.142100000041</v>
          </cell>
          <cell r="N161">
            <v>4201.57</v>
          </cell>
          <cell r="O161">
            <v>45219.570000000007</v>
          </cell>
          <cell r="P161">
            <v>3362</v>
          </cell>
          <cell r="Q161">
            <v>6782.4194299999908</v>
          </cell>
          <cell r="R161">
            <v>10514.040880000008</v>
          </cell>
          <cell r="S161">
            <v>14421.725480000019</v>
          </cell>
          <cell r="T161">
            <v>17997.986070000006</v>
          </cell>
          <cell r="U161">
            <v>21888.927020000017</v>
          </cell>
          <cell r="V161">
            <v>25837.148130000038</v>
          </cell>
          <cell r="W161">
            <v>29691.518309999999</v>
          </cell>
          <cell r="X161">
            <v>33629.456189999983</v>
          </cell>
          <cell r="Y161">
            <v>37318.857899999959</v>
          </cell>
          <cell r="Z161">
            <v>41018</v>
          </cell>
          <cell r="AA161">
            <v>45219.570000000007</v>
          </cell>
        </row>
        <row r="162">
          <cell r="A162" t="str">
            <v>Dto04</v>
          </cell>
          <cell r="B162" t="str">
            <v>Fee Income</v>
          </cell>
          <cell r="C162">
            <v>58.679650000000002</v>
          </cell>
          <cell r="D162">
            <v>59.603389999999997</v>
          </cell>
          <cell r="E162">
            <v>52.166069999999991</v>
          </cell>
          <cell r="F162">
            <v>55.250159999999994</v>
          </cell>
          <cell r="G162">
            <v>77.870260000000059</v>
          </cell>
          <cell r="H162">
            <v>35.105799999999988</v>
          </cell>
          <cell r="I162">
            <v>71.913359999999955</v>
          </cell>
          <cell r="J162">
            <v>74.372890000000041</v>
          </cell>
          <cell r="K162">
            <v>36.964110000000005</v>
          </cell>
          <cell r="L162">
            <v>58.461009999999874</v>
          </cell>
          <cell r="M162">
            <v>75.466450000000123</v>
          </cell>
          <cell r="N162">
            <v>61.900750000000016</v>
          </cell>
          <cell r="O162">
            <v>717.75390000000004</v>
          </cell>
          <cell r="P162">
            <v>58.679650000000002</v>
          </cell>
          <cell r="Q162">
            <v>118.28304</v>
          </cell>
          <cell r="R162">
            <v>170.44910999999999</v>
          </cell>
          <cell r="S162">
            <v>225.69926999999998</v>
          </cell>
          <cell r="T162">
            <v>303.56953000000004</v>
          </cell>
          <cell r="U162">
            <v>338.67533000000003</v>
          </cell>
          <cell r="V162">
            <v>410.58868999999999</v>
          </cell>
          <cell r="W162">
            <v>484.96158000000003</v>
          </cell>
          <cell r="X162">
            <v>521.92569000000003</v>
          </cell>
          <cell r="Y162">
            <v>580.38669999999991</v>
          </cell>
          <cell r="Z162">
            <v>655.85315000000003</v>
          </cell>
          <cell r="AA162">
            <v>717.75390000000004</v>
          </cell>
        </row>
        <row r="163">
          <cell r="A163" t="str">
            <v>Dto05</v>
          </cell>
          <cell r="B163" t="str">
            <v>Commission expense</v>
          </cell>
          <cell r="C163">
            <v>-364.86759000000012</v>
          </cell>
          <cell r="D163">
            <v>-306.66829999999993</v>
          </cell>
          <cell r="E163">
            <v>-411.23824000000008</v>
          </cell>
          <cell r="F163">
            <v>-324.09131000000002</v>
          </cell>
          <cell r="G163">
            <v>-349.40697999999981</v>
          </cell>
          <cell r="H163">
            <v>-391.88199000000003</v>
          </cell>
          <cell r="I163">
            <v>-343.77898000000005</v>
          </cell>
          <cell r="J163">
            <v>-306.45746000000014</v>
          </cell>
          <cell r="K163">
            <v>-356.21341000000086</v>
          </cell>
          <cell r="L163">
            <v>-348.08699999999931</v>
          </cell>
          <cell r="M163">
            <v>-357.49547999999925</v>
          </cell>
          <cell r="N163">
            <v>-434.22016999999948</v>
          </cell>
          <cell r="O163">
            <v>-4294.4069099999988</v>
          </cell>
          <cell r="P163">
            <v>-364.86759000000012</v>
          </cell>
          <cell r="Q163">
            <v>-671.53589000000011</v>
          </cell>
          <cell r="R163">
            <v>-1082.7741300000002</v>
          </cell>
          <cell r="S163">
            <v>-1406.8654400000003</v>
          </cell>
          <cell r="T163">
            <v>-1756.27242</v>
          </cell>
          <cell r="U163">
            <v>-2148.1544100000001</v>
          </cell>
          <cell r="V163">
            <v>-2491.9333900000001</v>
          </cell>
          <cell r="W163">
            <v>-2798.3908500000002</v>
          </cell>
          <cell r="X163">
            <v>-3154.604260000001</v>
          </cell>
          <cell r="Y163">
            <v>-3502.6912600000005</v>
          </cell>
          <cell r="Z163">
            <v>-3860.1867399999996</v>
          </cell>
          <cell r="AA163">
            <v>-4294.4069099999988</v>
          </cell>
        </row>
        <row r="164">
          <cell r="A164" t="str">
            <v>Dto06</v>
          </cell>
          <cell r="B164" t="str">
            <v>Net fee and commission income</v>
          </cell>
          <cell r="C164">
            <v>-306.18794000000014</v>
          </cell>
          <cell r="D164">
            <v>-247.06490999999994</v>
          </cell>
          <cell r="E164">
            <v>-359.07217000000009</v>
          </cell>
          <cell r="F164">
            <v>-268.84115000000003</v>
          </cell>
          <cell r="G164">
            <v>-271.53671999999972</v>
          </cell>
          <cell r="H164">
            <v>-356.77619000000004</v>
          </cell>
          <cell r="I164">
            <v>-271.86562000000009</v>
          </cell>
          <cell r="J164">
            <v>-232.0845700000001</v>
          </cell>
          <cell r="K164">
            <v>-319.24930000000086</v>
          </cell>
          <cell r="L164">
            <v>-289.62598999999943</v>
          </cell>
          <cell r="M164">
            <v>-282.02902999999912</v>
          </cell>
          <cell r="N164">
            <v>-372.31941999999947</v>
          </cell>
          <cell r="O164">
            <v>-3576.6530099999986</v>
          </cell>
          <cell r="P164">
            <v>-306.18794000000014</v>
          </cell>
          <cell r="Q164">
            <v>-553.25285000000008</v>
          </cell>
          <cell r="R164">
            <v>-912.32502000000022</v>
          </cell>
          <cell r="S164">
            <v>-1181.1661700000002</v>
          </cell>
          <cell r="T164">
            <v>-1452.70289</v>
          </cell>
          <cell r="U164">
            <v>-1809.4790800000001</v>
          </cell>
          <cell r="V164">
            <v>-2081.3447000000001</v>
          </cell>
          <cell r="W164">
            <v>-2313.4292700000001</v>
          </cell>
          <cell r="X164">
            <v>-2632.6785700000009</v>
          </cell>
          <cell r="Y164">
            <v>-2922.3045600000005</v>
          </cell>
          <cell r="Z164">
            <v>-3204.3335899999997</v>
          </cell>
          <cell r="AA164">
            <v>-3576.6530099999986</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-5.2969299999999926</v>
          </cell>
          <cell r="D166">
            <v>329.57758999999987</v>
          </cell>
          <cell r="E166">
            <v>-41.843509999999355</v>
          </cell>
          <cell r="F166">
            <v>260.93806999999947</v>
          </cell>
          <cell r="G166">
            <v>78.306550000001153</v>
          </cell>
          <cell r="H166">
            <v>276.57491999999627</v>
          </cell>
          <cell r="I166">
            <v>395.29002000000219</v>
          </cell>
          <cell r="J166">
            <v>257.13409999999953</v>
          </cell>
          <cell r="K166">
            <v>375.71689999999876</v>
          </cell>
          <cell r="L166">
            <v>-85.136399999995774</v>
          </cell>
          <cell r="M166">
            <v>557.54157999999552</v>
          </cell>
          <cell r="N166">
            <v>926.84750999999414</v>
          </cell>
          <cell r="O166">
            <v>3325.6503999999918</v>
          </cell>
          <cell r="P166">
            <v>-5.2969299999999926</v>
          </cell>
          <cell r="Q166">
            <v>324.2806599999999</v>
          </cell>
          <cell r="R166">
            <v>282.43715000000054</v>
          </cell>
          <cell r="S166">
            <v>543.37522000000001</v>
          </cell>
          <cell r="T166">
            <v>621.68177000000117</v>
          </cell>
          <cell r="U166">
            <v>898.25668999999743</v>
          </cell>
          <cell r="V166">
            <v>1293.5467099999996</v>
          </cell>
          <cell r="W166">
            <v>1550.6808099999992</v>
          </cell>
          <cell r="X166">
            <v>1926.3977099999979</v>
          </cell>
          <cell r="Y166">
            <v>1841.2613100000021</v>
          </cell>
          <cell r="Z166">
            <v>2398.8028899999977</v>
          </cell>
          <cell r="AA166">
            <v>3325.6503999999918</v>
          </cell>
        </row>
        <row r="167">
          <cell r="A167" t="str">
            <v>Dto09</v>
          </cell>
          <cell r="B167" t="str">
            <v>Gains or losses from investments</v>
          </cell>
          <cell r="C167">
            <v>16.724740000000015</v>
          </cell>
          <cell r="D167">
            <v>17.651439999999905</v>
          </cell>
          <cell r="E167">
            <v>-9.4431099999999333</v>
          </cell>
          <cell r="F167">
            <v>-12.774540000000133</v>
          </cell>
          <cell r="G167">
            <v>-158.5464199999999</v>
          </cell>
          <cell r="H167">
            <v>20.208009999999817</v>
          </cell>
          <cell r="I167">
            <v>-201.72063000000014</v>
          </cell>
          <cell r="J167">
            <v>349.47879000000097</v>
          </cell>
          <cell r="K167">
            <v>164.8351200000003</v>
          </cell>
          <cell r="L167">
            <v>-148.81703000000073</v>
          </cell>
          <cell r="M167">
            <v>-196.27955999999961</v>
          </cell>
          <cell r="N167">
            <v>-7.248700000000639</v>
          </cell>
          <cell r="O167">
            <v>-165.9318900000001</v>
          </cell>
          <cell r="P167">
            <v>16.724740000000015</v>
          </cell>
          <cell r="Q167">
            <v>34.37617999999992</v>
          </cell>
          <cell r="R167">
            <v>24.933069999999987</v>
          </cell>
          <cell r="S167">
            <v>12.158529999999853</v>
          </cell>
          <cell r="T167">
            <v>-146.38789000000006</v>
          </cell>
          <cell r="U167">
            <v>-126.17988000000024</v>
          </cell>
          <cell r="V167">
            <v>-327.90051000000039</v>
          </cell>
          <cell r="W167">
            <v>21.578280000000575</v>
          </cell>
          <cell r="X167">
            <v>186.41340000000088</v>
          </cell>
          <cell r="Y167">
            <v>37.59637000000015</v>
          </cell>
          <cell r="Z167">
            <v>-158.68318999999946</v>
          </cell>
          <cell r="AA167">
            <v>-165.9318900000001</v>
          </cell>
        </row>
        <row r="168">
          <cell r="A168" t="str">
            <v>Dto10</v>
          </cell>
          <cell r="B168" t="str">
            <v>Other operating income / expenses</v>
          </cell>
          <cell r="C168">
            <v>235.11530000000002</v>
          </cell>
          <cell r="D168">
            <v>355.32255000000066</v>
          </cell>
          <cell r="E168">
            <v>809.13480000000084</v>
          </cell>
          <cell r="F168">
            <v>-138.40808999999754</v>
          </cell>
          <cell r="G168">
            <v>1439.6537299999959</v>
          </cell>
          <cell r="H168">
            <v>1461.5737100000001</v>
          </cell>
          <cell r="I168">
            <v>743.46454999999014</v>
          </cell>
          <cell r="J168">
            <v>724.58948000001021</v>
          </cell>
          <cell r="K168">
            <v>367.41134</v>
          </cell>
          <cell r="L168">
            <v>787.99630999999977</v>
          </cell>
          <cell r="M168">
            <v>728.85674999999924</v>
          </cell>
          <cell r="N168">
            <v>775.90347000000065</v>
          </cell>
          <cell r="O168">
            <v>8290.6138999999985</v>
          </cell>
          <cell r="P168">
            <v>235.11530000000002</v>
          </cell>
          <cell r="Q168">
            <v>590.43785000000071</v>
          </cell>
          <cell r="R168">
            <v>1399.5726500000014</v>
          </cell>
          <cell r="S168">
            <v>1261.1645600000038</v>
          </cell>
          <cell r="T168">
            <v>2700.8182899999997</v>
          </cell>
          <cell r="U168">
            <v>4162.3919999999998</v>
          </cell>
          <cell r="V168">
            <v>4905.8565499999895</v>
          </cell>
          <cell r="W168">
            <v>5630.4460300000001</v>
          </cell>
          <cell r="X168">
            <v>5997.8573699999997</v>
          </cell>
          <cell r="Y168">
            <v>6785.8536799999993</v>
          </cell>
          <cell r="Z168">
            <v>7514.7104299999983</v>
          </cell>
          <cell r="AA168">
            <v>8290.6138999999985</v>
          </cell>
        </row>
        <row r="169">
          <cell r="A169" t="str">
            <v>Dto11</v>
          </cell>
          <cell r="B169" t="str">
            <v>Other income</v>
          </cell>
          <cell r="C169">
            <v>-59.644830000000098</v>
          </cell>
          <cell r="D169">
            <v>455.48667000000052</v>
          </cell>
          <cell r="E169">
            <v>398.77601000000146</v>
          </cell>
          <cell r="F169">
            <v>-159.08570999999824</v>
          </cell>
          <cell r="G169">
            <v>1087.8771399999973</v>
          </cell>
          <cell r="H169">
            <v>1401.5804499999961</v>
          </cell>
          <cell r="I169">
            <v>665.16831999999204</v>
          </cell>
          <cell r="J169">
            <v>1099.1178000000107</v>
          </cell>
          <cell r="K169">
            <v>588.7140599999982</v>
          </cell>
          <cell r="L169">
            <v>264.41689000000383</v>
          </cell>
          <cell r="M169">
            <v>808.08973999999603</v>
          </cell>
          <cell r="N169">
            <v>1323.1828599999947</v>
          </cell>
          <cell r="O169">
            <v>7873.6793999999918</v>
          </cell>
          <cell r="P169">
            <v>-59.644830000000098</v>
          </cell>
          <cell r="Q169">
            <v>395.84184000000045</v>
          </cell>
          <cell r="R169">
            <v>794.61785000000168</v>
          </cell>
          <cell r="S169">
            <v>635.53214000000344</v>
          </cell>
          <cell r="T169">
            <v>1723.4092800000008</v>
          </cell>
          <cell r="U169">
            <v>3124.9897299999971</v>
          </cell>
          <cell r="V169">
            <v>3790.1580499999886</v>
          </cell>
          <cell r="W169">
            <v>4889.27585</v>
          </cell>
          <cell r="X169">
            <v>5477.9899099999975</v>
          </cell>
          <cell r="Y169">
            <v>5742.4068000000007</v>
          </cell>
          <cell r="Z169">
            <v>6550.4965399999965</v>
          </cell>
          <cell r="AA169">
            <v>7873.6793999999918</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3302.3551699999998</v>
          </cell>
          <cell r="D171">
            <v>3875.9060999999915</v>
          </cell>
          <cell r="E171">
            <v>4130.3974600000183</v>
          </cell>
          <cell r="F171">
            <v>3748.5988900000129</v>
          </cell>
          <cell r="G171">
            <v>4664.137729999984</v>
          </cell>
          <cell r="H171">
            <v>5292.5214000000069</v>
          </cell>
          <cell r="I171">
            <v>4613.389430000012</v>
          </cell>
          <cell r="J171">
            <v>4953.4879799999726</v>
          </cell>
          <cell r="K171">
            <v>4526.6519399999816</v>
          </cell>
          <cell r="L171">
            <v>3953.8185999999805</v>
          </cell>
          <cell r="M171">
            <v>4507.2318400000368</v>
          </cell>
          <cell r="N171">
            <v>5524.7528599999941</v>
          </cell>
          <cell r="O171">
            <v>53093.249400000001</v>
          </cell>
          <cell r="P171">
            <v>3302.3551699999998</v>
          </cell>
          <cell r="Q171">
            <v>7178.2612699999909</v>
          </cell>
          <cell r="R171">
            <v>11308.65873000001</v>
          </cell>
          <cell r="S171">
            <v>15057.257620000022</v>
          </cell>
          <cell r="T171">
            <v>19721.395350000006</v>
          </cell>
          <cell r="U171">
            <v>25013.916750000015</v>
          </cell>
          <cell r="V171">
            <v>29627.306180000025</v>
          </cell>
          <cell r="W171">
            <v>34580.794159999998</v>
          </cell>
          <cell r="X171">
            <v>39107.446099999979</v>
          </cell>
          <cell r="Y171">
            <v>43061.264699999956</v>
          </cell>
          <cell r="Z171">
            <v>47568.496539999993</v>
          </cell>
          <cell r="AA171">
            <v>53093.249400000001</v>
          </cell>
        </row>
        <row r="172">
          <cell r="A172" t="str">
            <v>Dto13</v>
          </cell>
          <cell r="B172" t="str">
            <v>Personnel expenses</v>
          </cell>
          <cell r="C172">
            <v>578.88464999999997</v>
          </cell>
          <cell r="D172">
            <v>582.03423999999995</v>
          </cell>
          <cell r="E172">
            <v>630.46474999999998</v>
          </cell>
          <cell r="F172">
            <v>669.15472999999974</v>
          </cell>
          <cell r="G172">
            <v>680.09733000000017</v>
          </cell>
          <cell r="H172">
            <v>670.35979000000054</v>
          </cell>
          <cell r="I172">
            <v>800.82174999999938</v>
          </cell>
          <cell r="J172">
            <v>630.96249999999998</v>
          </cell>
          <cell r="K172">
            <v>736.99</v>
          </cell>
          <cell r="L172">
            <v>664.1591299999991</v>
          </cell>
          <cell r="M172">
            <v>714.94241000000034</v>
          </cell>
          <cell r="N172">
            <v>710.89190000000099</v>
          </cell>
          <cell r="O172">
            <v>8069.7631799999999</v>
          </cell>
          <cell r="P172">
            <v>578.88464999999997</v>
          </cell>
          <cell r="Q172">
            <v>1160.9188899999999</v>
          </cell>
          <cell r="R172">
            <v>1791.38364</v>
          </cell>
          <cell r="S172">
            <v>2460.5383699999998</v>
          </cell>
          <cell r="T172">
            <v>3140.6356999999998</v>
          </cell>
          <cell r="U172">
            <v>3810.9954900000002</v>
          </cell>
          <cell r="V172">
            <v>4611.8172399999994</v>
          </cell>
          <cell r="W172">
            <v>5242.779739999999</v>
          </cell>
          <cell r="X172">
            <v>5979.7697399999988</v>
          </cell>
          <cell r="Y172">
            <v>6643.9288699999979</v>
          </cell>
          <cell r="Z172">
            <v>7358.8712799999985</v>
          </cell>
          <cell r="AA172">
            <v>8069.7631799999999</v>
          </cell>
        </row>
        <row r="173">
          <cell r="A173" t="str">
            <v>Dto14</v>
          </cell>
          <cell r="B173" t="str">
            <v>General and administrative expenses</v>
          </cell>
          <cell r="C173">
            <v>464.44581000000011</v>
          </cell>
          <cell r="D173">
            <v>542.23335999999995</v>
          </cell>
          <cell r="E173">
            <v>598.72217000000001</v>
          </cell>
          <cell r="F173">
            <v>570.40950999999995</v>
          </cell>
          <cell r="G173">
            <v>565.59720000000004</v>
          </cell>
          <cell r="H173">
            <v>640.67850999999996</v>
          </cell>
          <cell r="I173">
            <v>553.7777500000002</v>
          </cell>
          <cell r="J173">
            <v>645.08877999999959</v>
          </cell>
          <cell r="K173">
            <v>547.23550000000023</v>
          </cell>
          <cell r="L173">
            <v>583.15143000000035</v>
          </cell>
          <cell r="M173">
            <v>461.47249999999951</v>
          </cell>
          <cell r="N173">
            <v>330.16699000000011</v>
          </cell>
          <cell r="O173">
            <v>6502.9795099999992</v>
          </cell>
          <cell r="P173">
            <v>464.44581000000011</v>
          </cell>
          <cell r="Q173">
            <v>1006.6791700000001</v>
          </cell>
          <cell r="R173">
            <v>1605.4013400000001</v>
          </cell>
          <cell r="S173">
            <v>2175.8108499999998</v>
          </cell>
          <cell r="T173">
            <v>2741.40805</v>
          </cell>
          <cell r="U173">
            <v>3382.0865599999997</v>
          </cell>
          <cell r="V173">
            <v>3935.8643099999999</v>
          </cell>
          <cell r="W173">
            <v>4580.9530899999991</v>
          </cell>
          <cell r="X173">
            <v>5128.1885899999997</v>
          </cell>
          <cell r="Y173">
            <v>5711.3400199999996</v>
          </cell>
          <cell r="Z173">
            <v>6172.8125199999995</v>
          </cell>
          <cell r="AA173">
            <v>6502.9795099999992</v>
          </cell>
        </row>
        <row r="174">
          <cell r="A174" t="str">
            <v>Dto15</v>
          </cell>
          <cell r="B174" t="str">
            <v>Depreciation / Amortisation</v>
          </cell>
          <cell r="C174">
            <v>111.71011999999999</v>
          </cell>
          <cell r="D174">
            <v>103.34372000000002</v>
          </cell>
          <cell r="E174">
            <v>109.36553999999998</v>
          </cell>
          <cell r="F174">
            <v>150.23847000000001</v>
          </cell>
          <cell r="G174">
            <v>111.36937999999992</v>
          </cell>
          <cell r="H174">
            <v>107.9049</v>
          </cell>
          <cell r="I174">
            <v>102.42812000000015</v>
          </cell>
          <cell r="J174">
            <v>102.81947000000002</v>
          </cell>
          <cell r="K174">
            <v>101.95077000000003</v>
          </cell>
          <cell r="L174">
            <v>112.82870999999989</v>
          </cell>
          <cell r="M174">
            <v>103.19990999999982</v>
          </cell>
          <cell r="N174">
            <v>115.95934000000034</v>
          </cell>
          <cell r="O174">
            <v>1333.1184500000002</v>
          </cell>
          <cell r="P174">
            <v>111.71011999999999</v>
          </cell>
          <cell r="Q174">
            <v>215.05384000000001</v>
          </cell>
          <cell r="R174">
            <v>324.41937999999999</v>
          </cell>
          <cell r="S174">
            <v>474.65785</v>
          </cell>
          <cell r="T174">
            <v>586.02722999999992</v>
          </cell>
          <cell r="U174">
            <v>693.93212999999992</v>
          </cell>
          <cell r="V174">
            <v>796.36025000000006</v>
          </cell>
          <cell r="W174">
            <v>899.17972000000009</v>
          </cell>
          <cell r="X174">
            <v>1001.1304900000001</v>
          </cell>
          <cell r="Y174">
            <v>1113.9592</v>
          </cell>
          <cell r="Z174">
            <v>1217.1591099999998</v>
          </cell>
          <cell r="AA174">
            <v>1333.1184500000002</v>
          </cell>
        </row>
        <row r="175">
          <cell r="A175" t="str">
            <v>Dto16</v>
          </cell>
          <cell r="B175" t="str">
            <v>Total operating expenses</v>
          </cell>
          <cell r="C175">
            <v>1155.0405800000001</v>
          </cell>
          <cell r="D175">
            <v>1227.61132</v>
          </cell>
          <cell r="E175">
            <v>1338.5524600000001</v>
          </cell>
          <cell r="F175">
            <v>1389.8027099999997</v>
          </cell>
          <cell r="G175">
            <v>1357.0639100000001</v>
          </cell>
          <cell r="H175">
            <v>1418.9432000000006</v>
          </cell>
          <cell r="I175">
            <v>1457.0276199999998</v>
          </cell>
          <cell r="J175">
            <v>1378.8707499999996</v>
          </cell>
          <cell r="K175">
            <v>1386.1762700000004</v>
          </cell>
          <cell r="L175">
            <v>1360.1392699999992</v>
          </cell>
          <cell r="M175">
            <v>1279.6148199999998</v>
          </cell>
          <cell r="N175">
            <v>1157.0182300000015</v>
          </cell>
          <cell r="O175">
            <v>15905.861139999999</v>
          </cell>
          <cell r="P175">
            <v>1155.0405800000001</v>
          </cell>
          <cell r="Q175">
            <v>2382.6519000000003</v>
          </cell>
          <cell r="R175">
            <v>3721.2043600000002</v>
          </cell>
          <cell r="S175">
            <v>5111.0070699999997</v>
          </cell>
          <cell r="T175">
            <v>6468.0709799999995</v>
          </cell>
          <cell r="U175">
            <v>7887.0141800000001</v>
          </cell>
          <cell r="V175">
            <v>9344.0417999999991</v>
          </cell>
          <cell r="W175">
            <v>10722.912549999997</v>
          </cell>
          <cell r="X175">
            <v>12109.088819999997</v>
          </cell>
          <cell r="Y175">
            <v>13469.228089999997</v>
          </cell>
          <cell r="Z175">
            <v>14748.842909999999</v>
          </cell>
          <cell r="AA175">
            <v>15905.861139999999</v>
          </cell>
        </row>
        <row r="176">
          <cell r="A176" t="str">
            <v>Dto17</v>
          </cell>
          <cell r="B176" t="str">
            <v>Operating profit before provisions</v>
          </cell>
          <cell r="C176">
            <v>2147.31459</v>
          </cell>
          <cell r="D176">
            <v>2648.2947799999915</v>
          </cell>
          <cell r="E176">
            <v>2791.8450000000184</v>
          </cell>
          <cell r="F176">
            <v>2358.796180000013</v>
          </cell>
          <cell r="G176">
            <v>3307.0738199999842</v>
          </cell>
          <cell r="H176">
            <v>3873.5782000000063</v>
          </cell>
          <cell r="I176">
            <v>3156.3618100000122</v>
          </cell>
          <cell r="J176">
            <v>3574.617229999973</v>
          </cell>
          <cell r="K176">
            <v>3140.4756699999812</v>
          </cell>
          <cell r="L176">
            <v>2593.6793299999813</v>
          </cell>
          <cell r="M176">
            <v>3227.617020000037</v>
          </cell>
          <cell r="N176">
            <v>4367.7346299999926</v>
          </cell>
          <cell r="O176">
            <v>37187.38826</v>
          </cell>
          <cell r="P176">
            <v>2147.31459</v>
          </cell>
          <cell r="Q176">
            <v>4795.609369999991</v>
          </cell>
          <cell r="R176">
            <v>7587.4543700000104</v>
          </cell>
          <cell r="S176">
            <v>9946.2505500000225</v>
          </cell>
          <cell r="T176">
            <v>13253.324370000006</v>
          </cell>
          <cell r="U176">
            <v>17126.902570000013</v>
          </cell>
          <cell r="V176">
            <v>20283.264380000026</v>
          </cell>
          <cell r="W176">
            <v>23857.88161</v>
          </cell>
          <cell r="X176">
            <v>26998.357279999982</v>
          </cell>
          <cell r="Y176">
            <v>29592.036609999959</v>
          </cell>
          <cell r="Z176">
            <v>32819.653629999993</v>
          </cell>
          <cell r="AA176">
            <v>37187.38826</v>
          </cell>
        </row>
        <row r="177">
          <cell r="A177" t="str">
            <v>Dto18</v>
          </cell>
          <cell r="B177" t="str">
            <v>Impairment losses on loans and advances</v>
          </cell>
          <cell r="C177">
            <v>-318</v>
          </cell>
          <cell r="D177">
            <v>-2245.6999999999998</v>
          </cell>
          <cell r="E177">
            <v>-813.05</v>
          </cell>
          <cell r="F177">
            <v>-194.63</v>
          </cell>
          <cell r="G177">
            <v>671.38</v>
          </cell>
          <cell r="H177">
            <v>-619</v>
          </cell>
          <cell r="I177">
            <v>-787.84999999999854</v>
          </cell>
          <cell r="J177">
            <v>-916.15000000000146</v>
          </cell>
          <cell r="K177">
            <v>-855.1</v>
          </cell>
          <cell r="L177">
            <v>-1416.25</v>
          </cell>
          <cell r="M177">
            <v>-916.74999999999818</v>
          </cell>
          <cell r="N177">
            <v>138.98999999999933</v>
          </cell>
          <cell r="O177">
            <v>-8272.1099999999988</v>
          </cell>
          <cell r="P177">
            <v>-318</v>
          </cell>
          <cell r="Q177">
            <v>-2563.6999999999998</v>
          </cell>
          <cell r="R177">
            <v>-3376.75</v>
          </cell>
          <cell r="S177">
            <v>-3571.38</v>
          </cell>
          <cell r="T177">
            <v>-2900</v>
          </cell>
          <cell r="U177">
            <v>-3519</v>
          </cell>
          <cell r="V177">
            <v>-4306.8499999999985</v>
          </cell>
          <cell r="W177">
            <v>-5223</v>
          </cell>
          <cell r="X177">
            <v>-6078.1</v>
          </cell>
          <cell r="Y177">
            <v>-7494.35</v>
          </cell>
          <cell r="Z177">
            <v>-8411.0999999999985</v>
          </cell>
          <cell r="AA177">
            <v>-8272.1099999999988</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-318</v>
          </cell>
          <cell r="D180">
            <v>-2245.6999999999998</v>
          </cell>
          <cell r="E180">
            <v>-813.05</v>
          </cell>
          <cell r="F180">
            <v>-194.63</v>
          </cell>
          <cell r="G180">
            <v>671.38</v>
          </cell>
          <cell r="H180">
            <v>-619</v>
          </cell>
          <cell r="I180">
            <v>-787.84999999999854</v>
          </cell>
          <cell r="J180">
            <v>-916.15000000000146</v>
          </cell>
          <cell r="K180">
            <v>-855.1</v>
          </cell>
          <cell r="L180">
            <v>-1416.25</v>
          </cell>
          <cell r="M180">
            <v>-916.74999999999818</v>
          </cell>
          <cell r="N180">
            <v>138.98999999999933</v>
          </cell>
          <cell r="O180">
            <v>-8272.1099999999988</v>
          </cell>
          <cell r="P180">
            <v>-318</v>
          </cell>
          <cell r="Q180">
            <v>-2563.6999999999998</v>
          </cell>
          <cell r="R180">
            <v>-3376.75</v>
          </cell>
          <cell r="S180">
            <v>-3571.38</v>
          </cell>
          <cell r="T180">
            <v>-2900</v>
          </cell>
          <cell r="U180">
            <v>-3519</v>
          </cell>
          <cell r="V180">
            <v>-4306.8499999999985</v>
          </cell>
          <cell r="W180">
            <v>-5223</v>
          </cell>
          <cell r="X180">
            <v>-6078.1</v>
          </cell>
          <cell r="Y180">
            <v>-7494.35</v>
          </cell>
          <cell r="Z180">
            <v>-8411.0999999999985</v>
          </cell>
          <cell r="AA180">
            <v>-8272.1099999999988</v>
          </cell>
        </row>
        <row r="181">
          <cell r="A181" t="str">
            <v>Dto22</v>
          </cell>
          <cell r="B181" t="str">
            <v>Operating profit</v>
          </cell>
          <cell r="C181">
            <v>1829.31459</v>
          </cell>
          <cell r="D181">
            <v>402.59477999999172</v>
          </cell>
          <cell r="E181">
            <v>1978.7950000000185</v>
          </cell>
          <cell r="F181">
            <v>2164.1661800000129</v>
          </cell>
          <cell r="G181">
            <v>3978.4538199999843</v>
          </cell>
          <cell r="H181">
            <v>3254.5782000000063</v>
          </cell>
          <cell r="I181">
            <v>2368.5118100000136</v>
          </cell>
          <cell r="J181">
            <v>2658.4672299999716</v>
          </cell>
          <cell r="K181">
            <v>2285.3756699999813</v>
          </cell>
          <cell r="L181">
            <v>1177.4293299999813</v>
          </cell>
          <cell r="M181">
            <v>2310.8670200000388</v>
          </cell>
          <cell r="N181">
            <v>4506.7246299999915</v>
          </cell>
          <cell r="O181">
            <v>28915.278259999999</v>
          </cell>
          <cell r="P181">
            <v>1829.31459</v>
          </cell>
          <cell r="Q181">
            <v>2231.9093699999912</v>
          </cell>
          <cell r="R181">
            <v>4210.7043700000104</v>
          </cell>
          <cell r="S181">
            <v>6374.8705500000224</v>
          </cell>
          <cell r="T181">
            <v>10353.324370000006</v>
          </cell>
          <cell r="U181">
            <v>13607.902570000013</v>
          </cell>
          <cell r="V181">
            <v>15976.414380000027</v>
          </cell>
          <cell r="W181">
            <v>18634.88161</v>
          </cell>
          <cell r="X181">
            <v>20920.257279999983</v>
          </cell>
          <cell r="Y181">
            <v>22097.686609999961</v>
          </cell>
          <cell r="Z181">
            <v>24408.553629999995</v>
          </cell>
          <cell r="AA181">
            <v>28915.278259999999</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1829.31459</v>
          </cell>
          <cell r="D185">
            <v>402.59477999999172</v>
          </cell>
          <cell r="E185">
            <v>1978.7950000000185</v>
          </cell>
          <cell r="F185">
            <v>2164.1661800000129</v>
          </cell>
          <cell r="G185">
            <v>3978.4538199999843</v>
          </cell>
          <cell r="H185">
            <v>3254.5782000000063</v>
          </cell>
          <cell r="I185">
            <v>2368.5118100000136</v>
          </cell>
          <cell r="J185">
            <v>2658.4672299999716</v>
          </cell>
          <cell r="K185">
            <v>2285.3756699999813</v>
          </cell>
          <cell r="L185">
            <v>1177.4293299999813</v>
          </cell>
          <cell r="M185">
            <v>2310.8670200000388</v>
          </cell>
          <cell r="N185">
            <v>4506.7246299999915</v>
          </cell>
          <cell r="O185">
            <v>28915.278259999999</v>
          </cell>
          <cell r="P185">
            <v>1829.31459</v>
          </cell>
          <cell r="Q185">
            <v>2231.9093699999912</v>
          </cell>
          <cell r="R185">
            <v>4210.7043700000104</v>
          </cell>
          <cell r="S185">
            <v>6374.8705500000224</v>
          </cell>
          <cell r="T185">
            <v>10353.324370000006</v>
          </cell>
          <cell r="U185">
            <v>13607.902570000013</v>
          </cell>
          <cell r="V185">
            <v>15976.414380000027</v>
          </cell>
          <cell r="W185">
            <v>18634.88161</v>
          </cell>
          <cell r="X185">
            <v>20920.257279999983</v>
          </cell>
          <cell r="Y185">
            <v>22097.686609999961</v>
          </cell>
          <cell r="Z185">
            <v>24408.553629999995</v>
          </cell>
          <cell r="AA185">
            <v>28915.278259999999</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-389.27</v>
          </cell>
          <cell r="D187">
            <v>-113.75</v>
          </cell>
          <cell r="E187">
            <v>-528.98</v>
          </cell>
          <cell r="F187">
            <v>-380.48</v>
          </cell>
          <cell r="G187">
            <v>-830.83</v>
          </cell>
          <cell r="H187">
            <v>-764.79999999999927</v>
          </cell>
          <cell r="I187">
            <v>-490.26000000000113</v>
          </cell>
          <cell r="J187">
            <v>-596.6299999999992</v>
          </cell>
          <cell r="K187">
            <v>-759.12</v>
          </cell>
          <cell r="L187">
            <v>-56.838880000000245</v>
          </cell>
          <cell r="M187">
            <v>-521.04111999999986</v>
          </cell>
          <cell r="N187">
            <v>-898.03999999999905</v>
          </cell>
          <cell r="O187">
            <v>-6330.0399999999991</v>
          </cell>
          <cell r="P187">
            <v>-389.27</v>
          </cell>
          <cell r="Q187">
            <v>-503.02</v>
          </cell>
          <cell r="R187">
            <v>-1032</v>
          </cell>
          <cell r="S187">
            <v>-1412.48</v>
          </cell>
          <cell r="T187">
            <v>-2243.31</v>
          </cell>
          <cell r="U187">
            <v>-3008.1099999999992</v>
          </cell>
          <cell r="V187">
            <v>-3498.3700000000003</v>
          </cell>
          <cell r="W187">
            <v>-4094.9999999999995</v>
          </cell>
          <cell r="X187">
            <v>-4854.12</v>
          </cell>
          <cell r="Y187">
            <v>-4910.9588800000001</v>
          </cell>
          <cell r="Z187">
            <v>-5432</v>
          </cell>
          <cell r="AA187">
            <v>-6330.0399999999991</v>
          </cell>
        </row>
        <row r="188">
          <cell r="A188" t="str">
            <v>Dto28</v>
          </cell>
          <cell r="B188" t="str">
            <v>Profit after tax</v>
          </cell>
          <cell r="C188">
            <v>1440.04459</v>
          </cell>
          <cell r="D188">
            <v>288.84477999999172</v>
          </cell>
          <cell r="E188">
            <v>1449.8150000000185</v>
          </cell>
          <cell r="F188">
            <v>1783.6861800000129</v>
          </cell>
          <cell r="G188">
            <v>3147.6238199999843</v>
          </cell>
          <cell r="H188">
            <v>2489.778200000007</v>
          </cell>
          <cell r="I188">
            <v>1878.2518100000125</v>
          </cell>
          <cell r="J188">
            <v>2061.8372299999724</v>
          </cell>
          <cell r="K188">
            <v>1526.2556699999814</v>
          </cell>
          <cell r="L188">
            <v>1120.590449999981</v>
          </cell>
          <cell r="M188">
            <v>1789.8259000000389</v>
          </cell>
          <cell r="N188">
            <v>3608.6846299999925</v>
          </cell>
          <cell r="O188">
            <v>22585.238259999998</v>
          </cell>
          <cell r="P188">
            <v>1440.04459</v>
          </cell>
          <cell r="Q188">
            <v>1728.8893699999912</v>
          </cell>
          <cell r="R188">
            <v>3178.7043700000104</v>
          </cell>
          <cell r="S188">
            <v>4962.3905500000219</v>
          </cell>
          <cell r="T188">
            <v>8110.0143700000062</v>
          </cell>
          <cell r="U188">
            <v>10599.792570000014</v>
          </cell>
          <cell r="V188">
            <v>12478.044380000027</v>
          </cell>
          <cell r="W188">
            <v>14539.88161</v>
          </cell>
          <cell r="X188">
            <v>16066.137279999984</v>
          </cell>
          <cell r="Y188">
            <v>17186.727729999962</v>
          </cell>
          <cell r="Z188">
            <v>18976.553629999995</v>
          </cell>
          <cell r="AA188">
            <v>22585.238259999998</v>
          </cell>
        </row>
        <row r="189">
          <cell r="A189">
            <v>0</v>
          </cell>
          <cell r="B189" t="str">
            <v>Actual Profit and Loss 2007 tys.zł</v>
          </cell>
          <cell r="C189">
            <v>1384.1</v>
          </cell>
          <cell r="D189">
            <v>1502.3</v>
          </cell>
          <cell r="E189">
            <v>936</v>
          </cell>
          <cell r="F189">
            <v>1688.6</v>
          </cell>
          <cell r="G189">
            <v>861.7</v>
          </cell>
          <cell r="H189">
            <v>2065.8000000000002</v>
          </cell>
          <cell r="I189">
            <v>1338.6</v>
          </cell>
          <cell r="J189">
            <v>1866</v>
          </cell>
          <cell r="K189">
            <v>1171.3</v>
          </cell>
          <cell r="L189">
            <v>1475.6</v>
          </cell>
          <cell r="M189">
            <v>900.7</v>
          </cell>
          <cell r="N189">
            <v>2153.8000000000002</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6432</v>
          </cell>
          <cell r="D190">
            <v>6004</v>
          </cell>
          <cell r="E190">
            <v>6702</v>
          </cell>
          <cell r="F190">
            <v>6709</v>
          </cell>
          <cell r="G190">
            <v>7250</v>
          </cell>
          <cell r="H190">
            <v>7378.99</v>
          </cell>
          <cell r="I190">
            <v>8183.01</v>
          </cell>
          <cell r="J190">
            <v>8679</v>
          </cell>
          <cell r="K190">
            <v>8533</v>
          </cell>
          <cell r="L190">
            <v>9574</v>
          </cell>
          <cell r="M190">
            <v>9180</v>
          </cell>
          <cell r="N190">
            <v>10280</v>
          </cell>
          <cell r="O190">
            <v>94905</v>
          </cell>
          <cell r="P190">
            <v>6432</v>
          </cell>
          <cell r="Q190">
            <v>12436</v>
          </cell>
          <cell r="R190">
            <v>19138</v>
          </cell>
          <cell r="S190">
            <v>25847</v>
          </cell>
          <cell r="T190">
            <v>33097</v>
          </cell>
          <cell r="U190">
            <v>40475.99</v>
          </cell>
          <cell r="V190">
            <v>48659</v>
          </cell>
          <cell r="W190">
            <v>57338</v>
          </cell>
          <cell r="X190">
            <v>65871</v>
          </cell>
          <cell r="Y190">
            <v>75445</v>
          </cell>
          <cell r="Z190">
            <v>84625</v>
          </cell>
          <cell r="AA190">
            <v>94905</v>
          </cell>
        </row>
        <row r="191">
          <cell r="A191" t="str">
            <v>Dtr02</v>
          </cell>
          <cell r="B191" t="str">
            <v>Interest expense</v>
          </cell>
          <cell r="C191">
            <v>-3632</v>
          </cell>
          <cell r="D191">
            <v>-3338</v>
          </cell>
          <cell r="E191">
            <v>-3828</v>
          </cell>
          <cell r="F191">
            <v>-3888</v>
          </cell>
          <cell r="G191">
            <v>-4353</v>
          </cell>
          <cell r="H191">
            <v>-4556.3100000000004</v>
          </cell>
          <cell r="I191">
            <v>-5053.6899999999996</v>
          </cell>
          <cell r="J191">
            <v>-5503</v>
          </cell>
          <cell r="K191">
            <v>-5521</v>
          </cell>
          <cell r="L191">
            <v>-5917</v>
          </cell>
          <cell r="M191">
            <v>-5926</v>
          </cell>
          <cell r="N191">
            <v>-6737</v>
          </cell>
          <cell r="O191">
            <v>-58253</v>
          </cell>
          <cell r="P191">
            <v>-3632</v>
          </cell>
          <cell r="Q191">
            <v>-6970</v>
          </cell>
          <cell r="R191">
            <v>-10798</v>
          </cell>
          <cell r="S191">
            <v>-14686</v>
          </cell>
          <cell r="T191">
            <v>-19039</v>
          </cell>
          <cell r="U191">
            <v>-23595.31</v>
          </cell>
          <cell r="V191">
            <v>-28649</v>
          </cell>
          <cell r="W191">
            <v>-34152</v>
          </cell>
          <cell r="X191">
            <v>-39673</v>
          </cell>
          <cell r="Y191">
            <v>-45590</v>
          </cell>
          <cell r="Z191">
            <v>-51516</v>
          </cell>
          <cell r="AA191">
            <v>-58253</v>
          </cell>
        </row>
        <row r="192">
          <cell r="A192" t="str">
            <v>Dtr03</v>
          </cell>
          <cell r="B192" t="str">
            <v>Net interest income</v>
          </cell>
          <cell r="C192">
            <v>2800</v>
          </cell>
          <cell r="D192">
            <v>2666</v>
          </cell>
          <cell r="E192">
            <v>2874</v>
          </cell>
          <cell r="F192">
            <v>2821</v>
          </cell>
          <cell r="G192">
            <v>2897</v>
          </cell>
          <cell r="H192">
            <v>2822.6799999999994</v>
          </cell>
          <cell r="I192">
            <v>3129.3200000000006</v>
          </cell>
          <cell r="J192">
            <v>3176</v>
          </cell>
          <cell r="K192">
            <v>3012</v>
          </cell>
          <cell r="L192">
            <v>3657</v>
          </cell>
          <cell r="M192">
            <v>3254</v>
          </cell>
          <cell r="N192">
            <v>3543</v>
          </cell>
          <cell r="O192">
            <v>36652</v>
          </cell>
          <cell r="P192">
            <v>2800</v>
          </cell>
          <cell r="Q192">
            <v>5466</v>
          </cell>
          <cell r="R192">
            <v>8340</v>
          </cell>
          <cell r="S192">
            <v>11161</v>
          </cell>
          <cell r="T192">
            <v>14058</v>
          </cell>
          <cell r="U192">
            <v>16880.679999999997</v>
          </cell>
          <cell r="V192">
            <v>20010</v>
          </cell>
          <cell r="W192">
            <v>23186</v>
          </cell>
          <cell r="X192">
            <v>26198</v>
          </cell>
          <cell r="Y192">
            <v>29855</v>
          </cell>
          <cell r="Z192">
            <v>33109</v>
          </cell>
          <cell r="AA192">
            <v>36652</v>
          </cell>
        </row>
        <row r="193">
          <cell r="A193" t="str">
            <v>Dtr04</v>
          </cell>
          <cell r="B193" t="str">
            <v>Fee Income</v>
          </cell>
          <cell r="C193">
            <v>41.341989999999996</v>
          </cell>
          <cell r="D193">
            <v>52.291890000000009</v>
          </cell>
          <cell r="E193">
            <v>47.509630000000016</v>
          </cell>
          <cell r="F193">
            <v>84.931239999999974</v>
          </cell>
          <cell r="G193">
            <v>44.083640000000003</v>
          </cell>
          <cell r="H193">
            <v>52.679389999999955</v>
          </cell>
          <cell r="I193">
            <v>37.405280000000062</v>
          </cell>
          <cell r="J193">
            <v>61.346939999999961</v>
          </cell>
          <cell r="K193">
            <v>49.586440000000039</v>
          </cell>
          <cell r="L193">
            <v>60.094539999999995</v>
          </cell>
          <cell r="M193">
            <v>63.392940000000067</v>
          </cell>
          <cell r="N193">
            <v>67.226839999999925</v>
          </cell>
          <cell r="O193">
            <v>661.89076</v>
          </cell>
          <cell r="P193">
            <v>41.341989999999996</v>
          </cell>
          <cell r="Q193">
            <v>93.633880000000005</v>
          </cell>
          <cell r="R193">
            <v>141.14351000000002</v>
          </cell>
          <cell r="S193">
            <v>226.07474999999999</v>
          </cell>
          <cell r="T193">
            <v>270.15839</v>
          </cell>
          <cell r="U193">
            <v>322.83777999999995</v>
          </cell>
          <cell r="V193">
            <v>360.24306000000001</v>
          </cell>
          <cell r="W193">
            <v>421.59</v>
          </cell>
          <cell r="X193">
            <v>471.17644000000001</v>
          </cell>
          <cell r="Y193">
            <v>531.27098000000001</v>
          </cell>
          <cell r="Z193">
            <v>594.66392000000008</v>
          </cell>
          <cell r="AA193">
            <v>661.89076</v>
          </cell>
        </row>
        <row r="194">
          <cell r="A194" t="str">
            <v>Dtr05</v>
          </cell>
          <cell r="B194" t="str">
            <v>Commission expense</v>
          </cell>
          <cell r="C194">
            <v>-341.35003</v>
          </cell>
          <cell r="D194">
            <v>-192.08888999999999</v>
          </cell>
          <cell r="E194">
            <v>-309.62641000000008</v>
          </cell>
          <cell r="F194">
            <v>-228.76569999999992</v>
          </cell>
          <cell r="G194">
            <v>-284.54678000000007</v>
          </cell>
          <cell r="H194">
            <v>-242.51251999999994</v>
          </cell>
          <cell r="I194">
            <v>-337.7632600000004</v>
          </cell>
          <cell r="J194">
            <v>-262.2764099999996</v>
          </cell>
          <cell r="K194">
            <v>-319.17371999999961</v>
          </cell>
          <cell r="L194">
            <v>-323.25341000000066</v>
          </cell>
          <cell r="M194">
            <v>-285.19050999999945</v>
          </cell>
          <cell r="N194">
            <v>-298.81082999999944</v>
          </cell>
          <cell r="O194">
            <v>-3425.3584699999997</v>
          </cell>
          <cell r="P194">
            <v>-341.35003</v>
          </cell>
          <cell r="Q194">
            <v>-533.43892000000005</v>
          </cell>
          <cell r="R194">
            <v>-843.06533000000013</v>
          </cell>
          <cell r="S194">
            <v>-1071.8310300000001</v>
          </cell>
          <cell r="T194">
            <v>-1356.3778100000002</v>
          </cell>
          <cell r="U194">
            <v>-1598.8903300000002</v>
          </cell>
          <cell r="V194">
            <v>-1936.6535900000006</v>
          </cell>
          <cell r="W194">
            <v>-2198.9300000000003</v>
          </cell>
          <cell r="X194">
            <v>-2518.1037200000001</v>
          </cell>
          <cell r="Y194">
            <v>-2841.3571300000008</v>
          </cell>
          <cell r="Z194">
            <v>-3126.5476400000002</v>
          </cell>
          <cell r="AA194">
            <v>-3425.3584699999997</v>
          </cell>
        </row>
        <row r="195">
          <cell r="A195" t="str">
            <v>Dtr06</v>
          </cell>
          <cell r="B195" t="str">
            <v>Net fee and commission income</v>
          </cell>
          <cell r="C195">
            <v>-300.00803999999999</v>
          </cell>
          <cell r="D195">
            <v>-139.79699999999997</v>
          </cell>
          <cell r="E195">
            <v>-262.11678000000006</v>
          </cell>
          <cell r="F195">
            <v>-143.83445999999995</v>
          </cell>
          <cell r="G195">
            <v>-240.46314000000007</v>
          </cell>
          <cell r="H195">
            <v>-189.83312999999998</v>
          </cell>
          <cell r="I195">
            <v>-300.35798000000034</v>
          </cell>
          <cell r="J195">
            <v>-200.92946999999964</v>
          </cell>
          <cell r="K195">
            <v>-269.58727999999957</v>
          </cell>
          <cell r="L195">
            <v>-263.15887000000066</v>
          </cell>
          <cell r="M195">
            <v>-221.79756999999938</v>
          </cell>
          <cell r="N195">
            <v>-231.58398999999952</v>
          </cell>
          <cell r="O195">
            <v>-2763.4677099999999</v>
          </cell>
          <cell r="P195">
            <v>-300.00803999999999</v>
          </cell>
          <cell r="Q195">
            <v>-439.80504000000008</v>
          </cell>
          <cell r="R195">
            <v>-701.92182000000014</v>
          </cell>
          <cell r="S195">
            <v>-845.75628000000006</v>
          </cell>
          <cell r="T195">
            <v>-1086.2194200000001</v>
          </cell>
          <cell r="U195">
            <v>-1276.0525500000003</v>
          </cell>
          <cell r="V195">
            <v>-1576.4105300000006</v>
          </cell>
          <cell r="W195">
            <v>-1777.3400000000004</v>
          </cell>
          <cell r="X195">
            <v>-2046.9272800000001</v>
          </cell>
          <cell r="Y195">
            <v>-2310.086150000001</v>
          </cell>
          <cell r="Z195">
            <v>-2531.8837200000003</v>
          </cell>
          <cell r="AA195">
            <v>-2763.4677099999999</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100.67416999999946</v>
          </cell>
          <cell r="D197">
            <v>58.245680000000135</v>
          </cell>
          <cell r="E197">
            <v>152.8317700000004</v>
          </cell>
          <cell r="F197">
            <v>110.00432999999998</v>
          </cell>
          <cell r="G197">
            <v>66.541060000000016</v>
          </cell>
          <cell r="H197">
            <v>121.31591000000003</v>
          </cell>
          <cell r="I197">
            <v>67.515899999999874</v>
          </cell>
          <cell r="J197">
            <v>243.66118000000006</v>
          </cell>
          <cell r="K197">
            <v>41.347009999999614</v>
          </cell>
          <cell r="L197">
            <v>110.0365600000008</v>
          </cell>
          <cell r="M197">
            <v>5.37204999999949</v>
          </cell>
          <cell r="N197">
            <v>39.452879999998913</v>
          </cell>
          <cell r="O197">
            <v>1116.9984999999988</v>
          </cell>
          <cell r="P197">
            <v>100.67416999999946</v>
          </cell>
          <cell r="Q197">
            <v>158.9198499999996</v>
          </cell>
          <cell r="R197">
            <v>311.75162</v>
          </cell>
          <cell r="S197">
            <v>421.75594999999998</v>
          </cell>
          <cell r="T197">
            <v>488.29701</v>
          </cell>
          <cell r="U197">
            <v>609.61292000000003</v>
          </cell>
          <cell r="V197">
            <v>677.12881999999991</v>
          </cell>
          <cell r="W197">
            <v>920.79</v>
          </cell>
          <cell r="X197">
            <v>962.13700999999958</v>
          </cell>
          <cell r="Y197">
            <v>1072.1735700000004</v>
          </cell>
          <cell r="Z197">
            <v>1077.5456199999999</v>
          </cell>
          <cell r="AA197">
            <v>1116.9984999999988</v>
          </cell>
        </row>
        <row r="198">
          <cell r="A198" t="str">
            <v>Dtr09</v>
          </cell>
          <cell r="B198" t="str">
            <v>Gains or losses from investments</v>
          </cell>
          <cell r="C198">
            <v>-25.573470000000043</v>
          </cell>
          <cell r="D198">
            <v>134.43048999999996</v>
          </cell>
          <cell r="E198">
            <v>-62.670939999999973</v>
          </cell>
          <cell r="F198">
            <v>70.898450000000139</v>
          </cell>
          <cell r="G198">
            <v>22.725259999999707</v>
          </cell>
          <cell r="H198">
            <v>-13.689630000000008</v>
          </cell>
          <cell r="I198">
            <v>1.4962099999998912</v>
          </cell>
          <cell r="J198">
            <v>44.533630000000329</v>
          </cell>
          <cell r="K198">
            <v>15.857179999999801</v>
          </cell>
          <cell r="L198">
            <v>-48.747579999999914</v>
          </cell>
          <cell r="M198">
            <v>-12.171179999999424</v>
          </cell>
          <cell r="N198">
            <v>6.749669999999071</v>
          </cell>
          <cell r="O198">
            <v>133.83808999999954</v>
          </cell>
          <cell r="P198">
            <v>-25.573470000000043</v>
          </cell>
          <cell r="Q198">
            <v>108.85701999999992</v>
          </cell>
          <cell r="R198">
            <v>46.186079999999947</v>
          </cell>
          <cell r="S198">
            <v>117.08453000000009</v>
          </cell>
          <cell r="T198">
            <v>139.80978999999979</v>
          </cell>
          <cell r="U198">
            <v>126.12015999999979</v>
          </cell>
          <cell r="V198">
            <v>127.61636999999968</v>
          </cell>
          <cell r="W198">
            <v>172.15</v>
          </cell>
          <cell r="X198">
            <v>188.00717999999981</v>
          </cell>
          <cell r="Y198">
            <v>139.25959999999989</v>
          </cell>
          <cell r="Z198">
            <v>127.08842000000047</v>
          </cell>
          <cell r="AA198">
            <v>133.83808999999954</v>
          </cell>
        </row>
        <row r="199">
          <cell r="A199" t="str">
            <v>Dtr10</v>
          </cell>
          <cell r="B199" t="str">
            <v>Other operating income / expenses</v>
          </cell>
          <cell r="C199">
            <v>344.35757000000001</v>
          </cell>
          <cell r="D199">
            <v>299.40950999999995</v>
          </cell>
          <cell r="E199">
            <v>320.11930000000007</v>
          </cell>
          <cell r="F199">
            <v>590.40548999999999</v>
          </cell>
          <cell r="G199">
            <v>302.00934000000007</v>
          </cell>
          <cell r="H199">
            <v>1380.8283300000003</v>
          </cell>
          <cell r="I199">
            <v>325.49292999999966</v>
          </cell>
          <cell r="J199">
            <v>374.29753000000028</v>
          </cell>
          <cell r="K199">
            <v>261.34010999999987</v>
          </cell>
          <cell r="L199">
            <v>200.59898000000013</v>
          </cell>
          <cell r="M199">
            <v>19.420459999999728</v>
          </cell>
          <cell r="N199">
            <v>1506.5730699999899</v>
          </cell>
          <cell r="O199">
            <v>5924.8526199999887</v>
          </cell>
          <cell r="P199">
            <v>344.35757000000001</v>
          </cell>
          <cell r="Q199">
            <v>643.76707999999996</v>
          </cell>
          <cell r="R199">
            <v>963.88638000000003</v>
          </cell>
          <cell r="S199">
            <v>1554.29187</v>
          </cell>
          <cell r="T199">
            <v>1856.3012100000001</v>
          </cell>
          <cell r="U199">
            <v>3237.1295400000004</v>
          </cell>
          <cell r="V199">
            <v>3562.6224700000002</v>
          </cell>
          <cell r="W199">
            <v>3936.9200000000005</v>
          </cell>
          <cell r="X199">
            <v>4198.2601100000002</v>
          </cell>
          <cell r="Y199">
            <v>4398.8590899999999</v>
          </cell>
          <cell r="Z199">
            <v>4418.2795499999993</v>
          </cell>
          <cell r="AA199">
            <v>5924.8526199999887</v>
          </cell>
        </row>
        <row r="200">
          <cell r="A200" t="str">
            <v>Dtr11</v>
          </cell>
          <cell r="B200" t="str">
            <v>Other income</v>
          </cell>
          <cell r="C200">
            <v>119.45022999999944</v>
          </cell>
          <cell r="D200">
            <v>352.28868000000011</v>
          </cell>
          <cell r="E200">
            <v>148.16335000000043</v>
          </cell>
          <cell r="F200">
            <v>627.47381000000019</v>
          </cell>
          <cell r="G200">
            <v>150.81251999999972</v>
          </cell>
          <cell r="H200">
            <v>1298.6214800000002</v>
          </cell>
          <cell r="I200">
            <v>94.147059999999101</v>
          </cell>
          <cell r="J200">
            <v>461.562870000001</v>
          </cell>
          <cell r="K200">
            <v>48.957019999999716</v>
          </cell>
          <cell r="L200">
            <v>-1.2709099999996454</v>
          </cell>
          <cell r="M200">
            <v>-209.17623999999958</v>
          </cell>
          <cell r="N200">
            <v>1321.1916299999884</v>
          </cell>
          <cell r="O200">
            <v>4412.2214999999869</v>
          </cell>
          <cell r="P200">
            <v>119.45022999999944</v>
          </cell>
          <cell r="Q200">
            <v>471.73890999999941</v>
          </cell>
          <cell r="R200">
            <v>619.90225999999984</v>
          </cell>
          <cell r="S200">
            <v>1247.37607</v>
          </cell>
          <cell r="T200">
            <v>1398.1885899999997</v>
          </cell>
          <cell r="U200">
            <v>2696.81007</v>
          </cell>
          <cell r="V200">
            <v>2790.9571299999993</v>
          </cell>
          <cell r="W200">
            <v>3252.52</v>
          </cell>
          <cell r="X200">
            <v>3301.4770199999994</v>
          </cell>
          <cell r="Y200">
            <v>3300.2061099999992</v>
          </cell>
          <cell r="Z200">
            <v>3091.0298699999994</v>
          </cell>
          <cell r="AA200">
            <v>4412.2214999999869</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2919.4502299999995</v>
          </cell>
          <cell r="D202">
            <v>3018.2886800000001</v>
          </cell>
          <cell r="E202">
            <v>3022.1633500000003</v>
          </cell>
          <cell r="F202">
            <v>3448.4738100000004</v>
          </cell>
          <cell r="G202">
            <v>3047.8125199999995</v>
          </cell>
          <cell r="H202">
            <v>4121.3014800000001</v>
          </cell>
          <cell r="I202">
            <v>3223.4670599999999</v>
          </cell>
          <cell r="J202">
            <v>3637.5628700000011</v>
          </cell>
          <cell r="K202">
            <v>3060.9570199999998</v>
          </cell>
          <cell r="L202">
            <v>3655.7290900000003</v>
          </cell>
          <cell r="M202">
            <v>3044.8237600000002</v>
          </cell>
          <cell r="N202">
            <v>4864.1916299999884</v>
          </cell>
          <cell r="O202">
            <v>41064.221499999985</v>
          </cell>
          <cell r="P202">
            <v>2919.4502299999995</v>
          </cell>
          <cell r="Q202">
            <v>5937.7389099999991</v>
          </cell>
          <cell r="R202">
            <v>8959.9022599999989</v>
          </cell>
          <cell r="S202">
            <v>12408.37607</v>
          </cell>
          <cell r="T202">
            <v>15456.18859</v>
          </cell>
          <cell r="U202">
            <v>19577.490069999996</v>
          </cell>
          <cell r="V202">
            <v>22800.957129999999</v>
          </cell>
          <cell r="W202">
            <v>26438.52</v>
          </cell>
          <cell r="X202">
            <v>29499.477019999998</v>
          </cell>
          <cell r="Y202">
            <v>33155.206109999999</v>
          </cell>
          <cell r="Z202">
            <v>36200.029869999998</v>
          </cell>
          <cell r="AA202">
            <v>41064.221499999985</v>
          </cell>
        </row>
        <row r="203">
          <cell r="A203" t="str">
            <v>Dtr13</v>
          </cell>
          <cell r="B203" t="str">
            <v>Personnel expenses</v>
          </cell>
          <cell r="C203">
            <v>413.69252</v>
          </cell>
          <cell r="D203">
            <v>422.19565999999998</v>
          </cell>
          <cell r="E203">
            <v>467.60255000000006</v>
          </cell>
          <cell r="F203">
            <v>551.59668999999985</v>
          </cell>
          <cell r="G203">
            <v>501.39730000000026</v>
          </cell>
          <cell r="H203">
            <v>483.9047299999994</v>
          </cell>
          <cell r="I203">
            <v>498.83456000000018</v>
          </cell>
          <cell r="J203">
            <v>493.50056000000029</v>
          </cell>
          <cell r="K203">
            <v>570.07928000000084</v>
          </cell>
          <cell r="L203">
            <v>520.13839999999914</v>
          </cell>
          <cell r="M203">
            <v>517.68526000000088</v>
          </cell>
          <cell r="N203">
            <v>1260.2496999999994</v>
          </cell>
          <cell r="O203">
            <v>6700.8772099999996</v>
          </cell>
          <cell r="P203">
            <v>413.69252</v>
          </cell>
          <cell r="Q203">
            <v>835.88817999999992</v>
          </cell>
          <cell r="R203">
            <v>1303.49073</v>
          </cell>
          <cell r="S203">
            <v>1855.0874199999998</v>
          </cell>
          <cell r="T203">
            <v>2356.4847199999999</v>
          </cell>
          <cell r="U203">
            <v>2840.3894499999992</v>
          </cell>
          <cell r="V203">
            <v>3339.2240099999995</v>
          </cell>
          <cell r="W203">
            <v>3832.7245699999999</v>
          </cell>
          <cell r="X203">
            <v>4402.8038500000002</v>
          </cell>
          <cell r="Y203">
            <v>4922.9422499999991</v>
          </cell>
          <cell r="Z203">
            <v>5440.6275100000003</v>
          </cell>
          <cell r="AA203">
            <v>6700.8772099999996</v>
          </cell>
        </row>
        <row r="204">
          <cell r="A204" t="str">
            <v>Dtr14</v>
          </cell>
          <cell r="B204" t="str">
            <v>General and administrative expenses</v>
          </cell>
          <cell r="C204">
            <v>449.69935999999996</v>
          </cell>
          <cell r="D204">
            <v>456.75747999999993</v>
          </cell>
          <cell r="E204">
            <v>497.53343000000018</v>
          </cell>
          <cell r="F204">
            <v>529.37979999999982</v>
          </cell>
          <cell r="G204">
            <v>496.97442999999987</v>
          </cell>
          <cell r="H204">
            <v>515.71276</v>
          </cell>
          <cell r="I204">
            <v>494.99892000000011</v>
          </cell>
          <cell r="J204">
            <v>479.52443999999997</v>
          </cell>
          <cell r="K204">
            <v>612.93200000000013</v>
          </cell>
          <cell r="L204">
            <v>571.74100000000021</v>
          </cell>
          <cell r="M204">
            <v>782.20148999999969</v>
          </cell>
          <cell r="N204">
            <v>592.10796000000005</v>
          </cell>
          <cell r="O204">
            <v>6479.5630699999992</v>
          </cell>
          <cell r="P204">
            <v>449.69935999999996</v>
          </cell>
          <cell r="Q204">
            <v>906.45683999999983</v>
          </cell>
          <cell r="R204">
            <v>1403.99027</v>
          </cell>
          <cell r="S204">
            <v>1933.3700699999999</v>
          </cell>
          <cell r="T204">
            <v>2430.3444999999997</v>
          </cell>
          <cell r="U204">
            <v>2946.0572599999996</v>
          </cell>
          <cell r="V204">
            <v>3441.0561799999996</v>
          </cell>
          <cell r="W204">
            <v>3920.5806199999997</v>
          </cell>
          <cell r="X204">
            <v>4533.5126199999995</v>
          </cell>
          <cell r="Y204">
            <v>5105.2536199999995</v>
          </cell>
          <cell r="Z204">
            <v>5887.455109999999</v>
          </cell>
          <cell r="AA204">
            <v>6479.5630699999992</v>
          </cell>
        </row>
        <row r="205">
          <cell r="A205" t="str">
            <v>Dtr15</v>
          </cell>
          <cell r="B205" t="str">
            <v>Depreciation / Amortisation</v>
          </cell>
          <cell r="C205">
            <v>102</v>
          </cell>
          <cell r="D205">
            <v>102</v>
          </cell>
          <cell r="E205">
            <v>102.00507999999996</v>
          </cell>
          <cell r="F205">
            <v>101.94465000000008</v>
          </cell>
          <cell r="G205">
            <v>104.19607999999994</v>
          </cell>
          <cell r="H205">
            <v>102.41907000000003</v>
          </cell>
          <cell r="I205">
            <v>94.435119999999984</v>
          </cell>
          <cell r="J205">
            <v>102.78211999999996</v>
          </cell>
          <cell r="K205">
            <v>94.217880000000036</v>
          </cell>
          <cell r="L205">
            <v>99.231560000000059</v>
          </cell>
          <cell r="M205">
            <v>106.35843000000011</v>
          </cell>
          <cell r="N205">
            <v>186.22648999999979</v>
          </cell>
          <cell r="O205">
            <v>1297.81648</v>
          </cell>
          <cell r="P205">
            <v>102</v>
          </cell>
          <cell r="Q205">
            <v>204</v>
          </cell>
          <cell r="R205">
            <v>306.00507999999996</v>
          </cell>
          <cell r="S205">
            <v>407.94973000000005</v>
          </cell>
          <cell r="T205">
            <v>512.14580999999998</v>
          </cell>
          <cell r="U205">
            <v>614.56488000000002</v>
          </cell>
          <cell r="V205">
            <v>709</v>
          </cell>
          <cell r="W205">
            <v>811.78211999999996</v>
          </cell>
          <cell r="X205">
            <v>906</v>
          </cell>
          <cell r="Y205">
            <v>1005.2315600000001</v>
          </cell>
          <cell r="Z205">
            <v>1111.5899900000002</v>
          </cell>
          <cell r="AA205">
            <v>1297.81648</v>
          </cell>
        </row>
        <row r="206">
          <cell r="A206" t="str">
            <v>Dtr16</v>
          </cell>
          <cell r="B206" t="str">
            <v>Total operating expenses</v>
          </cell>
          <cell r="C206">
            <v>965.3918799999999</v>
          </cell>
          <cell r="D206">
            <v>980.95313999999985</v>
          </cell>
          <cell r="E206">
            <v>1067.1410600000002</v>
          </cell>
          <cell r="F206">
            <v>1182.9211399999997</v>
          </cell>
          <cell r="G206">
            <v>1102.56781</v>
          </cell>
          <cell r="H206">
            <v>1102.0365599999996</v>
          </cell>
          <cell r="I206">
            <v>1088.2686000000003</v>
          </cell>
          <cell r="J206">
            <v>1075.8071200000004</v>
          </cell>
          <cell r="K206">
            <v>1277.2291600000012</v>
          </cell>
          <cell r="L206">
            <v>1191.1109599999995</v>
          </cell>
          <cell r="M206">
            <v>1406.2451800000008</v>
          </cell>
          <cell r="N206">
            <v>2038.5841499999992</v>
          </cell>
          <cell r="O206">
            <v>14478.256759999998</v>
          </cell>
          <cell r="P206">
            <v>965.3918799999999</v>
          </cell>
          <cell r="Q206">
            <v>1946.3450199999997</v>
          </cell>
          <cell r="R206">
            <v>3013.4860799999997</v>
          </cell>
          <cell r="S206">
            <v>4196.4072200000001</v>
          </cell>
          <cell r="T206">
            <v>5298.9750299999996</v>
          </cell>
          <cell r="U206">
            <v>6401.0115899999983</v>
          </cell>
          <cell r="V206">
            <v>7489.2801899999995</v>
          </cell>
          <cell r="W206">
            <v>8565.087309999999</v>
          </cell>
          <cell r="X206">
            <v>9842.3164699999998</v>
          </cell>
          <cell r="Y206">
            <v>11033.42743</v>
          </cell>
          <cell r="Z206">
            <v>12439.67261</v>
          </cell>
          <cell r="AA206">
            <v>14478.256759999998</v>
          </cell>
        </row>
        <row r="207">
          <cell r="A207" t="str">
            <v>Dtr17</v>
          </cell>
          <cell r="B207" t="str">
            <v>Operating profit before provisions</v>
          </cell>
          <cell r="C207">
            <v>1954.0583499999996</v>
          </cell>
          <cell r="D207">
            <v>2037.3355400000003</v>
          </cell>
          <cell r="E207">
            <v>1955.0222900000001</v>
          </cell>
          <cell r="F207">
            <v>2265.5526700000009</v>
          </cell>
          <cell r="G207">
            <v>1945.2447099999995</v>
          </cell>
          <cell r="H207">
            <v>3019.2649200000005</v>
          </cell>
          <cell r="I207">
            <v>2135.1984599999996</v>
          </cell>
          <cell r="J207">
            <v>2561.7557500000007</v>
          </cell>
          <cell r="K207">
            <v>1783.7278599999986</v>
          </cell>
          <cell r="L207">
            <v>2464.6181300000007</v>
          </cell>
          <cell r="M207">
            <v>1638.5785799999994</v>
          </cell>
          <cell r="N207">
            <v>2825.6074799999892</v>
          </cell>
          <cell r="O207">
            <v>26585.964739999989</v>
          </cell>
          <cell r="P207">
            <v>1954.0583499999996</v>
          </cell>
          <cell r="Q207">
            <v>3991.3938899999994</v>
          </cell>
          <cell r="R207">
            <v>5946.4161799999993</v>
          </cell>
          <cell r="S207">
            <v>8211.9688500000011</v>
          </cell>
          <cell r="T207">
            <v>10157.21356</v>
          </cell>
          <cell r="U207">
            <v>13176.478479999998</v>
          </cell>
          <cell r="V207">
            <v>15311.676939999999</v>
          </cell>
          <cell r="W207">
            <v>17873.432690000001</v>
          </cell>
          <cell r="X207">
            <v>19657.160550000001</v>
          </cell>
          <cell r="Y207">
            <v>22121.778679999999</v>
          </cell>
          <cell r="Z207">
            <v>23760.357259999997</v>
          </cell>
          <cell r="AA207">
            <v>26585.964739999989</v>
          </cell>
        </row>
        <row r="208">
          <cell r="A208" t="str">
            <v>Dtr18</v>
          </cell>
          <cell r="B208" t="str">
            <v>Impairment losses on loans and advances</v>
          </cell>
          <cell r="C208">
            <v>-236</v>
          </cell>
          <cell r="D208">
            <v>-185</v>
          </cell>
          <cell r="E208">
            <v>-787</v>
          </cell>
          <cell r="F208">
            <v>-163</v>
          </cell>
          <cell r="G208">
            <v>-892</v>
          </cell>
          <cell r="H208">
            <v>-378</v>
          </cell>
          <cell r="I208">
            <v>-498</v>
          </cell>
          <cell r="J208">
            <v>-213</v>
          </cell>
          <cell r="K208">
            <v>-318.01</v>
          </cell>
          <cell r="L208">
            <v>-595.99</v>
          </cell>
          <cell r="M208">
            <v>-626</v>
          </cell>
          <cell r="N208">
            <v>1141</v>
          </cell>
          <cell r="O208">
            <v>-3751</v>
          </cell>
          <cell r="P208">
            <v>-236</v>
          </cell>
          <cell r="Q208">
            <v>-421</v>
          </cell>
          <cell r="R208">
            <v>-1208</v>
          </cell>
          <cell r="S208">
            <v>-1371</v>
          </cell>
          <cell r="T208">
            <v>-2263</v>
          </cell>
          <cell r="U208">
            <v>-2641</v>
          </cell>
          <cell r="V208">
            <v>-3139</v>
          </cell>
          <cell r="W208">
            <v>-3352</v>
          </cell>
          <cell r="X208">
            <v>-3670.01</v>
          </cell>
          <cell r="Y208">
            <v>-4266</v>
          </cell>
          <cell r="Z208">
            <v>-4892</v>
          </cell>
          <cell r="AA208">
            <v>-3751</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-236</v>
          </cell>
          <cell r="D211">
            <v>-185</v>
          </cell>
          <cell r="E211">
            <v>-787</v>
          </cell>
          <cell r="F211">
            <v>-163</v>
          </cell>
          <cell r="G211">
            <v>-892</v>
          </cell>
          <cell r="H211">
            <v>-378</v>
          </cell>
          <cell r="I211">
            <v>-498</v>
          </cell>
          <cell r="J211">
            <v>-213</v>
          </cell>
          <cell r="K211">
            <v>-318.01</v>
          </cell>
          <cell r="L211">
            <v>-595.99</v>
          </cell>
          <cell r="M211">
            <v>-626</v>
          </cell>
          <cell r="N211">
            <v>1141</v>
          </cell>
          <cell r="O211">
            <v>-3751</v>
          </cell>
          <cell r="P211">
            <v>-236</v>
          </cell>
          <cell r="Q211">
            <v>-421</v>
          </cell>
          <cell r="R211">
            <v>-1208</v>
          </cell>
          <cell r="S211">
            <v>-1371</v>
          </cell>
          <cell r="T211">
            <v>-2263</v>
          </cell>
          <cell r="U211">
            <v>-2641</v>
          </cell>
          <cell r="V211">
            <v>-3139</v>
          </cell>
          <cell r="W211">
            <v>-3352</v>
          </cell>
          <cell r="X211">
            <v>-3670.01</v>
          </cell>
          <cell r="Y211">
            <v>-4266</v>
          </cell>
          <cell r="Z211">
            <v>-4892</v>
          </cell>
          <cell r="AA211">
            <v>-3751</v>
          </cell>
        </row>
        <row r="212">
          <cell r="A212" t="str">
            <v>Dtr22</v>
          </cell>
          <cell r="B212" t="str">
            <v>Operating profit</v>
          </cell>
          <cell r="C212">
            <v>1718.0583499999996</v>
          </cell>
          <cell r="D212">
            <v>1852.3355400000003</v>
          </cell>
          <cell r="E212">
            <v>1168.0222900000001</v>
          </cell>
          <cell r="F212">
            <v>2102.5526700000009</v>
          </cell>
          <cell r="G212">
            <v>1053.2447099999995</v>
          </cell>
          <cell r="H212">
            <v>2641.2649200000005</v>
          </cell>
          <cell r="I212">
            <v>1637.1984599999996</v>
          </cell>
          <cell r="J212">
            <v>2348.7557500000007</v>
          </cell>
          <cell r="K212">
            <v>1465.7178599999986</v>
          </cell>
          <cell r="L212">
            <v>1868.6281300000007</v>
          </cell>
          <cell r="M212">
            <v>1012.5785799999994</v>
          </cell>
          <cell r="N212">
            <v>3966.6074799999892</v>
          </cell>
          <cell r="O212">
            <v>22834.964739999989</v>
          </cell>
          <cell r="P212">
            <v>1718.0583499999996</v>
          </cell>
          <cell r="Q212">
            <v>3570.3938899999994</v>
          </cell>
          <cell r="R212">
            <v>4738.4161799999993</v>
          </cell>
          <cell r="S212">
            <v>6840.9688500000011</v>
          </cell>
          <cell r="T212">
            <v>7894.2135600000001</v>
          </cell>
          <cell r="U212">
            <v>10535.478479999998</v>
          </cell>
          <cell r="V212">
            <v>12172.676939999999</v>
          </cell>
          <cell r="W212">
            <v>14521.432690000001</v>
          </cell>
          <cell r="X212">
            <v>15987.15055</v>
          </cell>
          <cell r="Y212">
            <v>17855.778679999999</v>
          </cell>
          <cell r="Z212">
            <v>18868.357259999997</v>
          </cell>
          <cell r="AA212">
            <v>22834.964739999989</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1718.0583499999996</v>
          </cell>
          <cell r="D216">
            <v>1852.3355400000003</v>
          </cell>
          <cell r="E216">
            <v>1168.0222900000001</v>
          </cell>
          <cell r="F216">
            <v>2102.5526700000009</v>
          </cell>
          <cell r="G216">
            <v>1053.2447099999995</v>
          </cell>
          <cell r="H216">
            <v>2641.2649200000005</v>
          </cell>
          <cell r="I216">
            <v>1637.1984599999996</v>
          </cell>
          <cell r="J216">
            <v>2348.7557500000007</v>
          </cell>
          <cell r="K216">
            <v>1465.7178599999986</v>
          </cell>
          <cell r="L216">
            <v>1868.6281300000007</v>
          </cell>
          <cell r="M216">
            <v>1012.5785799999994</v>
          </cell>
          <cell r="N216">
            <v>3966.6074799999892</v>
          </cell>
          <cell r="O216">
            <v>22834.964739999989</v>
          </cell>
          <cell r="P216">
            <v>1718.0583499999996</v>
          </cell>
          <cell r="Q216">
            <v>3570.3938899999994</v>
          </cell>
          <cell r="R216">
            <v>4738.4161799999993</v>
          </cell>
          <cell r="S216">
            <v>6840.9688500000011</v>
          </cell>
          <cell r="T216">
            <v>7894.2135600000001</v>
          </cell>
          <cell r="U216">
            <v>10535.478479999998</v>
          </cell>
          <cell r="V216">
            <v>12172.676939999999</v>
          </cell>
          <cell r="W216">
            <v>14521.432690000001</v>
          </cell>
          <cell r="X216">
            <v>15987.15055</v>
          </cell>
          <cell r="Y216">
            <v>17855.778679999999</v>
          </cell>
          <cell r="Z216">
            <v>18868.357259999997</v>
          </cell>
          <cell r="AA216">
            <v>22834.964739999989</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-334</v>
          </cell>
          <cell r="D218">
            <v>-350</v>
          </cell>
          <cell r="E218">
            <v>-232</v>
          </cell>
          <cell r="F218">
            <v>-414</v>
          </cell>
          <cell r="G218">
            <v>-191.52</v>
          </cell>
          <cell r="H218">
            <v>-575.49000000000069</v>
          </cell>
          <cell r="I218">
            <v>-298.58999999999833</v>
          </cell>
          <cell r="J218">
            <v>-482.78000000000247</v>
          </cell>
          <cell r="K218">
            <v>-294.41000000000003</v>
          </cell>
          <cell r="L218">
            <v>-393.0099999999984</v>
          </cell>
          <cell r="M218">
            <v>-111.88000000000102</v>
          </cell>
          <cell r="N218">
            <v>-1812.8</v>
          </cell>
          <cell r="O218">
            <v>-5490.48</v>
          </cell>
          <cell r="P218">
            <v>-334</v>
          </cell>
          <cell r="Q218">
            <v>-684</v>
          </cell>
          <cell r="R218">
            <v>-916</v>
          </cell>
          <cell r="S218">
            <v>-1330</v>
          </cell>
          <cell r="T218">
            <v>-1521.52</v>
          </cell>
          <cell r="U218">
            <v>-2097.0100000000007</v>
          </cell>
          <cell r="V218">
            <v>-2395.599999999999</v>
          </cell>
          <cell r="W218">
            <v>-2878.3800000000015</v>
          </cell>
          <cell r="X218">
            <v>-3172.7900000000013</v>
          </cell>
          <cell r="Y218">
            <v>-3565.7999999999997</v>
          </cell>
          <cell r="Z218">
            <v>-3677.6800000000007</v>
          </cell>
          <cell r="AA218">
            <v>-5490.4800000000005</v>
          </cell>
        </row>
        <row r="219">
          <cell r="A219" t="str">
            <v>Dtr28</v>
          </cell>
          <cell r="B219" t="str">
            <v>Profit after tax</v>
          </cell>
          <cell r="C219">
            <v>1384.0583499999996</v>
          </cell>
          <cell r="D219">
            <v>1502.3355400000003</v>
          </cell>
          <cell r="E219">
            <v>936.02229000000011</v>
          </cell>
          <cell r="F219">
            <v>1688.5526700000009</v>
          </cell>
          <cell r="G219">
            <v>861.7247099999995</v>
          </cell>
          <cell r="H219">
            <v>2065.7749199999998</v>
          </cell>
          <cell r="I219">
            <v>1338.6084600000013</v>
          </cell>
          <cell r="J219">
            <v>1865.9757499999982</v>
          </cell>
          <cell r="K219">
            <v>1171.3078599999985</v>
          </cell>
          <cell r="L219">
            <v>1475.6181300000023</v>
          </cell>
          <cell r="M219">
            <v>900.6985799999984</v>
          </cell>
          <cell r="N219">
            <v>2153.8074799999895</v>
          </cell>
          <cell r="O219">
            <v>17344.484739999989</v>
          </cell>
          <cell r="P219">
            <v>1384.0583499999996</v>
          </cell>
          <cell r="Q219">
            <v>2886.3938899999994</v>
          </cell>
          <cell r="R219">
            <v>3822.4161799999993</v>
          </cell>
          <cell r="S219">
            <v>5510.9688500000011</v>
          </cell>
          <cell r="T219">
            <v>6372.6935599999997</v>
          </cell>
          <cell r="U219">
            <v>8438.4684799999977</v>
          </cell>
          <cell r="V219">
            <v>9777.0769400000008</v>
          </cell>
          <cell r="W219">
            <v>11643.05269</v>
          </cell>
          <cell r="X219">
            <v>12814.360549999999</v>
          </cell>
          <cell r="Y219">
            <v>14289.97868</v>
          </cell>
          <cell r="Z219">
            <v>15190.677259999997</v>
          </cell>
          <cell r="AA219">
            <v>17344.484739999989</v>
          </cell>
        </row>
        <row r="220">
          <cell r="A220">
            <v>0</v>
          </cell>
          <cell r="B220" t="str">
            <v>Actual Profit and Loss 2006 tys.zł</v>
          </cell>
          <cell r="C220">
            <v>3211.8792800000001</v>
          </cell>
          <cell r="D220">
            <v>2365.5494700000004</v>
          </cell>
          <cell r="E220">
            <v>2899.72046</v>
          </cell>
          <cell r="F220">
            <v>2545.4065699999996</v>
          </cell>
          <cell r="G220">
            <v>3191.5055199999997</v>
          </cell>
          <cell r="H220">
            <v>2415.9870599999999</v>
          </cell>
          <cell r="I220">
            <v>2799.4451099999997</v>
          </cell>
          <cell r="J220">
            <v>2854.67695000001</v>
          </cell>
          <cell r="K220">
            <v>2730.6140199999995</v>
          </cell>
          <cell r="L220">
            <v>3176.6740299999997</v>
          </cell>
          <cell r="M220">
            <v>2754.8445900000002</v>
          </cell>
          <cell r="N220">
            <v>3015.7856600000005</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6252.2023200000003</v>
          </cell>
          <cell r="D221">
            <v>5152.2065300000004</v>
          </cell>
          <cell r="E221">
            <v>5703.9195</v>
          </cell>
          <cell r="F221">
            <v>5378.1314599999996</v>
          </cell>
          <cell r="G221">
            <v>5838.1344799999997</v>
          </cell>
          <cell r="H221">
            <v>5535.1859100000001</v>
          </cell>
          <cell r="I221">
            <v>5859.5450799999999</v>
          </cell>
          <cell r="J221">
            <v>5882.2465500000098</v>
          </cell>
          <cell r="K221">
            <v>5694.0528999999997</v>
          </cell>
          <cell r="L221">
            <v>6441.9545399999997</v>
          </cell>
          <cell r="M221">
            <v>5953.47379</v>
          </cell>
          <cell r="N221">
            <v>6520.4418400000004</v>
          </cell>
          <cell r="O221">
            <v>70211.49490000002</v>
          </cell>
          <cell r="P221">
            <v>6252.2023200000003</v>
          </cell>
          <cell r="Q221">
            <v>11404.40885</v>
          </cell>
          <cell r="R221">
            <v>17108.32835</v>
          </cell>
          <cell r="S221">
            <v>22486.45981</v>
          </cell>
          <cell r="T221">
            <v>28324.594290000001</v>
          </cell>
          <cell r="U221">
            <v>33859.780200000001</v>
          </cell>
          <cell r="V221">
            <v>39719.325280000005</v>
          </cell>
          <cell r="W221">
            <v>45601.571830000015</v>
          </cell>
          <cell r="X221">
            <v>51295.624730000018</v>
          </cell>
          <cell r="Y221">
            <v>57737.579270000017</v>
          </cell>
          <cell r="Z221">
            <v>63691.05306000002</v>
          </cell>
          <cell r="AA221">
            <v>70211.49490000002</v>
          </cell>
        </row>
        <row r="222">
          <cell r="A222" t="str">
            <v>Dts02</v>
          </cell>
          <cell r="B222" t="str">
            <v>Interest expense</v>
          </cell>
          <cell r="C222">
            <v>-3040.3230400000002</v>
          </cell>
          <cell r="D222">
            <v>-2786.65706</v>
          </cell>
          <cell r="E222">
            <v>-2804.19904</v>
          </cell>
          <cell r="F222">
            <v>-2832.72489</v>
          </cell>
          <cell r="G222">
            <v>-2646.62896</v>
          </cell>
          <cell r="H222">
            <v>-3119.1988500000002</v>
          </cell>
          <cell r="I222">
            <v>-3060.0999700000002</v>
          </cell>
          <cell r="J222">
            <v>-3027.5695999999998</v>
          </cell>
          <cell r="K222">
            <v>-2963.4388800000002</v>
          </cell>
          <cell r="L222">
            <v>-3265.28051</v>
          </cell>
          <cell r="M222">
            <v>-3198.6291999999999</v>
          </cell>
          <cell r="N222">
            <v>-3504.6561799999999</v>
          </cell>
          <cell r="O222">
            <v>-36249.406179999998</v>
          </cell>
          <cell r="P222">
            <v>-3040.3230400000002</v>
          </cell>
          <cell r="Q222">
            <v>-5826.9801000000007</v>
          </cell>
          <cell r="R222">
            <v>-8631.1791400000002</v>
          </cell>
          <cell r="S222">
            <v>-11463.90403</v>
          </cell>
          <cell r="T222">
            <v>-14110.53299</v>
          </cell>
          <cell r="U222">
            <v>-17229.73184</v>
          </cell>
          <cell r="V222">
            <v>-20289.83181</v>
          </cell>
          <cell r="W222">
            <v>-23317.401409999999</v>
          </cell>
          <cell r="X222">
            <v>-26280.84029</v>
          </cell>
          <cell r="Y222">
            <v>-29546.120800000001</v>
          </cell>
          <cell r="Z222">
            <v>-32744.75</v>
          </cell>
          <cell r="AA222">
            <v>-36249.406179999998</v>
          </cell>
        </row>
        <row r="223">
          <cell r="A223" t="str">
            <v>Dts03</v>
          </cell>
          <cell r="B223" t="str">
            <v>Net interest income</v>
          </cell>
          <cell r="C223">
            <v>3211.8792800000001</v>
          </cell>
          <cell r="D223">
            <v>2365.5494700000004</v>
          </cell>
          <cell r="E223">
            <v>2899.72046</v>
          </cell>
          <cell r="F223">
            <v>2545.4065699999996</v>
          </cell>
          <cell r="G223">
            <v>3191.5055199999997</v>
          </cell>
          <cell r="H223">
            <v>2415.9870599999999</v>
          </cell>
          <cell r="I223">
            <v>2799.4451099999997</v>
          </cell>
          <cell r="J223">
            <v>2854.67695000001</v>
          </cell>
          <cell r="K223">
            <v>2730.6140199999995</v>
          </cell>
          <cell r="L223">
            <v>3176.6740299999997</v>
          </cell>
          <cell r="M223">
            <v>2754.8445900000002</v>
          </cell>
          <cell r="N223">
            <v>3015.7856600000005</v>
          </cell>
          <cell r="O223">
            <v>33962.088720000022</v>
          </cell>
          <cell r="P223">
            <v>3211.8792800000001</v>
          </cell>
          <cell r="Q223">
            <v>5577.4287499999991</v>
          </cell>
          <cell r="R223">
            <v>8477.1492099999996</v>
          </cell>
          <cell r="S223">
            <v>11022.555780000001</v>
          </cell>
          <cell r="T223">
            <v>14214.061300000001</v>
          </cell>
          <cell r="U223">
            <v>16630.048360000001</v>
          </cell>
          <cell r="V223">
            <v>19429.493470000005</v>
          </cell>
          <cell r="W223">
            <v>22284.170420000017</v>
          </cell>
          <cell r="X223">
            <v>25014.784440000018</v>
          </cell>
          <cell r="Y223">
            <v>28191.458470000016</v>
          </cell>
          <cell r="Z223">
            <v>30946.30306000002</v>
          </cell>
          <cell r="AA223">
            <v>33962.088720000022</v>
          </cell>
        </row>
        <row r="224">
          <cell r="A224" t="str">
            <v>Dts04</v>
          </cell>
          <cell r="B224" t="str">
            <v>Fee Income</v>
          </cell>
          <cell r="C224">
            <v>10.395109999999999</v>
          </cell>
          <cell r="D224">
            <v>22.433199999999996</v>
          </cell>
          <cell r="E224">
            <v>119.61103</v>
          </cell>
          <cell r="F224">
            <v>39.920940000000002</v>
          </cell>
          <cell r="G224">
            <v>32.359309999999994</v>
          </cell>
          <cell r="H224">
            <v>25.576040000000035</v>
          </cell>
          <cell r="I224">
            <v>77.72032999999999</v>
          </cell>
          <cell r="J224">
            <v>38.919240000000002</v>
          </cell>
          <cell r="K224">
            <v>52.189050000000009</v>
          </cell>
          <cell r="L224">
            <v>50.873959999999954</v>
          </cell>
          <cell r="M224">
            <v>49.611790000000042</v>
          </cell>
          <cell r="N224">
            <v>39.211200000000076</v>
          </cell>
          <cell r="O224">
            <v>558.82120000000009</v>
          </cell>
          <cell r="P224">
            <v>10.395109999999999</v>
          </cell>
          <cell r="Q224">
            <v>32.828309999999995</v>
          </cell>
          <cell r="R224">
            <v>152.43933999999999</v>
          </cell>
          <cell r="S224">
            <v>192.36027999999999</v>
          </cell>
          <cell r="T224">
            <v>224.71958999999998</v>
          </cell>
          <cell r="U224">
            <v>250.29563000000002</v>
          </cell>
          <cell r="V224">
            <v>328.01596000000001</v>
          </cell>
          <cell r="W224">
            <v>366.93520000000001</v>
          </cell>
          <cell r="X224">
            <v>419.12425000000002</v>
          </cell>
          <cell r="Y224">
            <v>469.99820999999997</v>
          </cell>
          <cell r="Z224">
            <v>519.61</v>
          </cell>
          <cell r="AA224">
            <v>558.82120000000009</v>
          </cell>
        </row>
        <row r="225">
          <cell r="A225" t="str">
            <v>Dts05</v>
          </cell>
          <cell r="B225" t="str">
            <v>Commission expense</v>
          </cell>
          <cell r="C225">
            <v>-478.53442000000001</v>
          </cell>
          <cell r="D225">
            <v>-261.63669999999996</v>
          </cell>
          <cell r="E225">
            <v>-110.16562999999999</v>
          </cell>
          <cell r="F225">
            <v>-345.00936999999976</v>
          </cell>
          <cell r="G225">
            <v>-259.29402000000033</v>
          </cell>
          <cell r="H225">
            <v>-266.82287000000014</v>
          </cell>
          <cell r="I225">
            <v>-339.04361000000034</v>
          </cell>
          <cell r="J225">
            <v>-352.51649999999972</v>
          </cell>
          <cell r="K225">
            <v>-327.73632999999973</v>
          </cell>
          <cell r="L225">
            <v>-300.13616999999874</v>
          </cell>
          <cell r="M225">
            <v>-324.03438000000108</v>
          </cell>
          <cell r="N225">
            <v>-330.65643999999986</v>
          </cell>
          <cell r="O225">
            <v>-3695.5864399999996</v>
          </cell>
          <cell r="P225">
            <v>-478.53442000000001</v>
          </cell>
          <cell r="Q225">
            <v>-740.17111999999997</v>
          </cell>
          <cell r="R225">
            <v>-850.33674999999994</v>
          </cell>
          <cell r="S225">
            <v>-1195.3461199999997</v>
          </cell>
          <cell r="T225">
            <v>-1454.64014</v>
          </cell>
          <cell r="U225">
            <v>-1721.4630100000002</v>
          </cell>
          <cell r="V225">
            <v>-2060.5066200000006</v>
          </cell>
          <cell r="W225">
            <v>-2413.0231200000003</v>
          </cell>
          <cell r="X225">
            <v>-2740.75945</v>
          </cell>
          <cell r="Y225">
            <v>-3040.8956199999989</v>
          </cell>
          <cell r="Z225">
            <v>-3364.93</v>
          </cell>
          <cell r="AA225">
            <v>-3695.5864399999996</v>
          </cell>
        </row>
        <row r="226">
          <cell r="A226" t="str">
            <v>Dts06</v>
          </cell>
          <cell r="B226" t="str">
            <v>Net fee and commission income</v>
          </cell>
          <cell r="C226">
            <v>-468.13931000000002</v>
          </cell>
          <cell r="D226">
            <v>-239.20349999999996</v>
          </cell>
          <cell r="E226">
            <v>9.4454000000000065</v>
          </cell>
          <cell r="F226">
            <v>-305.08842999999979</v>
          </cell>
          <cell r="G226">
            <v>-226.93471000000034</v>
          </cell>
          <cell r="H226">
            <v>-241.2468300000001</v>
          </cell>
          <cell r="I226">
            <v>-261.32328000000035</v>
          </cell>
          <cell r="J226">
            <v>-313.59725999999972</v>
          </cell>
          <cell r="K226">
            <v>-275.54727999999972</v>
          </cell>
          <cell r="L226">
            <v>-249.26220999999879</v>
          </cell>
          <cell r="M226">
            <v>-274.42259000000104</v>
          </cell>
          <cell r="N226">
            <v>-291.44523999999979</v>
          </cell>
          <cell r="O226">
            <v>-3136.7652399999997</v>
          </cell>
          <cell r="P226">
            <v>-468.13931000000002</v>
          </cell>
          <cell r="Q226">
            <v>-707.34280999999999</v>
          </cell>
          <cell r="R226">
            <v>-697.89740999999992</v>
          </cell>
          <cell r="S226">
            <v>-1002.9858399999997</v>
          </cell>
          <cell r="T226">
            <v>-1229.92055</v>
          </cell>
          <cell r="U226">
            <v>-1471.1673800000001</v>
          </cell>
          <cell r="V226">
            <v>-1732.4906600000006</v>
          </cell>
          <cell r="W226">
            <v>-2046.0879200000004</v>
          </cell>
          <cell r="X226">
            <v>-2321.6352000000002</v>
          </cell>
          <cell r="Y226">
            <v>-2570.8974099999987</v>
          </cell>
          <cell r="Z226">
            <v>-2845.3199999999997</v>
          </cell>
          <cell r="AA226">
            <v>-3136.7652399999997</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-51.904549999999972</v>
          </cell>
          <cell r="D228">
            <v>87.71731999999993</v>
          </cell>
          <cell r="E228">
            <v>197.23244999999895</v>
          </cell>
          <cell r="F228">
            <v>172.03857000000082</v>
          </cell>
          <cell r="G228">
            <v>-11.900720000001115</v>
          </cell>
          <cell r="H228">
            <v>110.30929000000191</v>
          </cell>
          <cell r="I228">
            <v>182.68619999999635</v>
          </cell>
          <cell r="J228">
            <v>69.043890000003103</v>
          </cell>
          <cell r="K228">
            <v>117.1074700000006</v>
          </cell>
          <cell r="L228">
            <v>148.0581100000004</v>
          </cell>
          <cell r="M228">
            <v>90.241969999999128</v>
          </cell>
          <cell r="N228">
            <v>182.31210999999939</v>
          </cell>
          <cell r="O228">
            <v>1292.9421099999995</v>
          </cell>
          <cell r="P228">
            <v>-51.904549999999972</v>
          </cell>
          <cell r="Q228">
            <v>35.812769999999958</v>
          </cell>
          <cell r="R228">
            <v>233.04521999999889</v>
          </cell>
          <cell r="S228">
            <v>405.08378999999968</v>
          </cell>
          <cell r="T228">
            <v>393.18306999999857</v>
          </cell>
          <cell r="U228">
            <v>503.49236000000047</v>
          </cell>
          <cell r="V228">
            <v>686.17855999999688</v>
          </cell>
          <cell r="W228">
            <v>755.22244999999998</v>
          </cell>
          <cell r="X228">
            <v>872.32992000000058</v>
          </cell>
          <cell r="Y228">
            <v>1020.388030000001</v>
          </cell>
          <cell r="Z228">
            <v>1110.6300000000001</v>
          </cell>
          <cell r="AA228">
            <v>1292.9421099999995</v>
          </cell>
        </row>
        <row r="229">
          <cell r="A229" t="str">
            <v>Dts09</v>
          </cell>
          <cell r="B229" t="str">
            <v>Gains or losses from investments</v>
          </cell>
          <cell r="C229">
            <v>-19.930330000000026</v>
          </cell>
          <cell r="D229">
            <v>-9.0520900000000211</v>
          </cell>
          <cell r="E229">
            <v>20.51845000000003</v>
          </cell>
          <cell r="F229">
            <v>-25.074899999998024</v>
          </cell>
          <cell r="G229">
            <v>73.916079999999056</v>
          </cell>
          <cell r="H229">
            <v>8.1131900000019641</v>
          </cell>
          <cell r="I229">
            <v>-13.175699999998983</v>
          </cell>
          <cell r="J229">
            <v>37.067289999999048</v>
          </cell>
          <cell r="K229">
            <v>21.045620000001009</v>
          </cell>
          <cell r="L229">
            <v>-14.539400000007049</v>
          </cell>
          <cell r="M229">
            <v>-18.788209999995047</v>
          </cell>
          <cell r="N229">
            <v>-20.658459999999991</v>
          </cell>
          <cell r="O229">
            <v>39.441540000001964</v>
          </cell>
          <cell r="P229">
            <v>-19.930330000000026</v>
          </cell>
          <cell r="Q229">
            <v>-28.982420000000047</v>
          </cell>
          <cell r="R229">
            <v>-8.4639700000000175</v>
          </cell>
          <cell r="S229">
            <v>-33.538869999998042</v>
          </cell>
          <cell r="T229">
            <v>40.377210000001014</v>
          </cell>
          <cell r="U229">
            <v>48.490400000002978</v>
          </cell>
          <cell r="V229">
            <v>35.314700000003995</v>
          </cell>
          <cell r="W229">
            <v>72.381990000003043</v>
          </cell>
          <cell r="X229">
            <v>93.427610000004051</v>
          </cell>
          <cell r="Y229">
            <v>78.888209999997002</v>
          </cell>
          <cell r="Z229">
            <v>60.100000000001955</v>
          </cell>
          <cell r="AA229">
            <v>39.441540000001964</v>
          </cell>
        </row>
        <row r="230">
          <cell r="A230" t="str">
            <v>Dts10</v>
          </cell>
          <cell r="B230" t="str">
            <v>Other operating income / expenses</v>
          </cell>
          <cell r="C230">
            <v>243.29284000000001</v>
          </cell>
          <cell r="D230">
            <v>268.92795000000103</v>
          </cell>
          <cell r="E230">
            <v>155.95733999999754</v>
          </cell>
          <cell r="F230">
            <v>59.448280000003024</v>
          </cell>
          <cell r="G230">
            <v>146.4682300000008</v>
          </cell>
          <cell r="H230">
            <v>1831.8863200000042</v>
          </cell>
          <cell r="I230">
            <v>108.44999999999378</v>
          </cell>
          <cell r="J230">
            <v>125.2134599999994</v>
          </cell>
          <cell r="K230">
            <v>104.29884000000037</v>
          </cell>
          <cell r="L230">
            <v>103.0888299999998</v>
          </cell>
          <cell r="M230">
            <v>487.05790999999977</v>
          </cell>
          <cell r="N230">
            <v>1771.2411100000004</v>
          </cell>
          <cell r="O230">
            <v>5405.3311099999992</v>
          </cell>
          <cell r="P230">
            <v>243.29284000000001</v>
          </cell>
          <cell r="Q230">
            <v>512.22079000000099</v>
          </cell>
          <cell r="R230">
            <v>668.17812999999853</v>
          </cell>
          <cell r="S230">
            <v>727.62641000000156</v>
          </cell>
          <cell r="T230">
            <v>874.0946400000023</v>
          </cell>
          <cell r="U230">
            <v>2705.9809600000062</v>
          </cell>
          <cell r="V230">
            <v>2814.4309600000001</v>
          </cell>
          <cell r="W230">
            <v>2939.6444199999996</v>
          </cell>
          <cell r="X230">
            <v>3043.94326</v>
          </cell>
          <cell r="Y230">
            <v>3147.0320899999997</v>
          </cell>
          <cell r="Z230">
            <v>3634.0899999999992</v>
          </cell>
          <cell r="AA230">
            <v>5405.3311099999992</v>
          </cell>
        </row>
        <row r="231">
          <cell r="A231" t="str">
            <v>Dts11</v>
          </cell>
          <cell r="B231" t="str">
            <v>Other income</v>
          </cell>
          <cell r="C231">
            <v>-296.68135000000001</v>
          </cell>
          <cell r="D231">
            <v>108.38968000000096</v>
          </cell>
          <cell r="E231">
            <v>383.15363999999653</v>
          </cell>
          <cell r="F231">
            <v>-98.676479999993973</v>
          </cell>
          <cell r="G231">
            <v>-18.451120000001595</v>
          </cell>
          <cell r="H231">
            <v>1709.0619700000079</v>
          </cell>
          <cell r="I231">
            <v>16.637219999990791</v>
          </cell>
          <cell r="J231">
            <v>-82.27261999999817</v>
          </cell>
          <cell r="K231">
            <v>-33.095349999997737</v>
          </cell>
          <cell r="L231">
            <v>-12.654670000005638</v>
          </cell>
          <cell r="M231">
            <v>284.08908000000281</v>
          </cell>
          <cell r="N231">
            <v>1641.4495200000001</v>
          </cell>
          <cell r="O231">
            <v>3600.949520000001</v>
          </cell>
          <cell r="P231">
            <v>-296.68135000000001</v>
          </cell>
          <cell r="Q231">
            <v>-188.29166999999904</v>
          </cell>
          <cell r="R231">
            <v>194.86196999999748</v>
          </cell>
          <cell r="S231">
            <v>96.185490000003483</v>
          </cell>
          <cell r="T231">
            <v>77.734370000001832</v>
          </cell>
          <cell r="U231">
            <v>1786.7963400000094</v>
          </cell>
          <cell r="V231">
            <v>1803.4335600000004</v>
          </cell>
          <cell r="W231">
            <v>1721.1609400000023</v>
          </cell>
          <cell r="X231">
            <v>1688.0655900000045</v>
          </cell>
          <cell r="Y231">
            <v>1675.4109199999989</v>
          </cell>
          <cell r="Z231">
            <v>1959.5000000000016</v>
          </cell>
          <cell r="AA231">
            <v>3600.949520000001</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2915.1979300000003</v>
          </cell>
          <cell r="D233">
            <v>2473.9391500000015</v>
          </cell>
          <cell r="E233">
            <v>3282.8740999999964</v>
          </cell>
          <cell r="F233">
            <v>2446.7300900000055</v>
          </cell>
          <cell r="G233">
            <v>3173.0543999999982</v>
          </cell>
          <cell r="H233">
            <v>4125.0490300000074</v>
          </cell>
          <cell r="I233">
            <v>2816.0823299999906</v>
          </cell>
          <cell r="J233">
            <v>2772.4043300000117</v>
          </cell>
          <cell r="K233">
            <v>2697.5186700000017</v>
          </cell>
          <cell r="L233">
            <v>3164.0193599999939</v>
          </cell>
          <cell r="M233">
            <v>3038.9336700000031</v>
          </cell>
          <cell r="N233">
            <v>4657.2351800000006</v>
          </cell>
          <cell r="O233">
            <v>37563.038240000024</v>
          </cell>
          <cell r="P233">
            <v>2915.1979300000003</v>
          </cell>
          <cell r="Q233">
            <v>5389.1370800000004</v>
          </cell>
          <cell r="R233">
            <v>8672.0111799999977</v>
          </cell>
          <cell r="S233">
            <v>11118.741270000004</v>
          </cell>
          <cell r="T233">
            <v>14291.795670000003</v>
          </cell>
          <cell r="U233">
            <v>18416.844700000009</v>
          </cell>
          <cell r="V233">
            <v>21232.927030000006</v>
          </cell>
          <cell r="W233">
            <v>24005.331360000018</v>
          </cell>
          <cell r="X233">
            <v>26702.850030000023</v>
          </cell>
          <cell r="Y233">
            <v>29866.869390000014</v>
          </cell>
          <cell r="Z233">
            <v>32905.80306000002</v>
          </cell>
          <cell r="AA233">
            <v>37563.038240000024</v>
          </cell>
        </row>
        <row r="234">
          <cell r="A234" t="str">
            <v>Dts13</v>
          </cell>
          <cell r="B234" t="str">
            <v>Personnel expenses</v>
          </cell>
          <cell r="C234">
            <v>352.97263000000004</v>
          </cell>
          <cell r="D234">
            <v>356.44445999999994</v>
          </cell>
          <cell r="E234">
            <v>376.37794999999983</v>
          </cell>
          <cell r="F234">
            <v>354.51562000000013</v>
          </cell>
          <cell r="G234">
            <v>392.75571999999988</v>
          </cell>
          <cell r="H234">
            <v>380.20912999999996</v>
          </cell>
          <cell r="I234">
            <v>377.12790000000024</v>
          </cell>
          <cell r="J234">
            <v>378.43571000000043</v>
          </cell>
          <cell r="K234">
            <v>371.81608999999941</v>
          </cell>
          <cell r="L234">
            <v>370.51390000000038</v>
          </cell>
          <cell r="M234">
            <v>386.48088999999993</v>
          </cell>
          <cell r="N234">
            <v>607.72405999999955</v>
          </cell>
          <cell r="O234">
            <v>4705.3740600000001</v>
          </cell>
          <cell r="P234">
            <v>352.97263000000004</v>
          </cell>
          <cell r="Q234">
            <v>709.41708999999992</v>
          </cell>
          <cell r="R234">
            <v>1085.7950399999997</v>
          </cell>
          <cell r="S234">
            <v>1440.3106599999999</v>
          </cell>
          <cell r="T234">
            <v>1833.0663799999998</v>
          </cell>
          <cell r="U234">
            <v>2213.2755099999995</v>
          </cell>
          <cell r="V234">
            <v>2590.4034099999999</v>
          </cell>
          <cell r="W234">
            <v>2968.8391200000005</v>
          </cell>
          <cell r="X234">
            <v>3340.6552099999999</v>
          </cell>
          <cell r="Y234">
            <v>3711.1691100000003</v>
          </cell>
          <cell r="Z234">
            <v>4097.6500000000005</v>
          </cell>
          <cell r="AA234">
            <v>4705.3740600000001</v>
          </cell>
        </row>
        <row r="235">
          <cell r="A235" t="str">
            <v>Dts14</v>
          </cell>
          <cell r="B235" t="str">
            <v>General and administrative expenses</v>
          </cell>
          <cell r="C235">
            <v>512.25504999999998</v>
          </cell>
          <cell r="D235">
            <v>470.23815999999999</v>
          </cell>
          <cell r="E235">
            <v>489.23617999999999</v>
          </cell>
          <cell r="F235">
            <v>502.93643000000009</v>
          </cell>
          <cell r="G235">
            <v>500.68747000000008</v>
          </cell>
          <cell r="H235">
            <v>567.84052999999994</v>
          </cell>
          <cell r="I235">
            <v>570.11578000000009</v>
          </cell>
          <cell r="J235">
            <v>380.40786000000008</v>
          </cell>
          <cell r="K235">
            <v>503.15663999999987</v>
          </cell>
          <cell r="L235">
            <v>184.10836000000006</v>
          </cell>
          <cell r="M235">
            <v>383.3775399999999</v>
          </cell>
          <cell r="N235">
            <v>274.08980000000003</v>
          </cell>
          <cell r="O235">
            <v>5338.4497999999994</v>
          </cell>
          <cell r="P235">
            <v>512.25504999999998</v>
          </cell>
          <cell r="Q235">
            <v>982.49320999999998</v>
          </cell>
          <cell r="R235">
            <v>1471.72939</v>
          </cell>
          <cell r="S235">
            <v>1974.6658200000002</v>
          </cell>
          <cell r="T235">
            <v>2475.35329</v>
          </cell>
          <cell r="U235">
            <v>3043.19382</v>
          </cell>
          <cell r="V235">
            <v>3613.3096</v>
          </cell>
          <cell r="W235">
            <v>3993.7174600000003</v>
          </cell>
          <cell r="X235">
            <v>4496.8741</v>
          </cell>
          <cell r="Y235">
            <v>4680.9824600000002</v>
          </cell>
          <cell r="Z235">
            <v>5064.3599999999997</v>
          </cell>
          <cell r="AA235">
            <v>5338.4497999999994</v>
          </cell>
        </row>
        <row r="236">
          <cell r="A236" t="str">
            <v>Dts15</v>
          </cell>
          <cell r="B236" t="str">
            <v>Depreciation / Amortisation</v>
          </cell>
          <cell r="C236">
            <v>70.987189999999998</v>
          </cell>
          <cell r="D236">
            <v>72.035109999999975</v>
          </cell>
          <cell r="E236">
            <v>71.973920000000078</v>
          </cell>
          <cell r="F236">
            <v>74.788199999999904</v>
          </cell>
          <cell r="G236">
            <v>75.25899000000004</v>
          </cell>
          <cell r="H236">
            <v>75.46619000000004</v>
          </cell>
          <cell r="I236">
            <v>80.782620000000009</v>
          </cell>
          <cell r="J236">
            <v>82.491890000000012</v>
          </cell>
          <cell r="K236">
            <v>76.02866999999992</v>
          </cell>
          <cell r="L236">
            <v>82.197150000000079</v>
          </cell>
          <cell r="M236">
            <v>85.915830000000028</v>
          </cell>
          <cell r="N236">
            <v>87.52717999999993</v>
          </cell>
          <cell r="O236">
            <v>935.45294000000001</v>
          </cell>
          <cell r="P236">
            <v>70.987189999999998</v>
          </cell>
          <cell r="Q236">
            <v>143.02229999999997</v>
          </cell>
          <cell r="R236">
            <v>214.99622000000005</v>
          </cell>
          <cell r="S236">
            <v>289.78441999999995</v>
          </cell>
          <cell r="T236">
            <v>365.04340999999999</v>
          </cell>
          <cell r="U236">
            <v>440.50960000000003</v>
          </cell>
          <cell r="V236">
            <v>521.29222000000004</v>
          </cell>
          <cell r="W236">
            <v>603.78411000000006</v>
          </cell>
          <cell r="X236">
            <v>679.81277999999998</v>
          </cell>
          <cell r="Y236">
            <v>762.00993000000005</v>
          </cell>
          <cell r="Z236">
            <v>847.92576000000008</v>
          </cell>
          <cell r="AA236">
            <v>935.45294000000001</v>
          </cell>
        </row>
        <row r="237">
          <cell r="A237" t="str">
            <v>Dts16</v>
          </cell>
          <cell r="B237" t="str">
            <v>Total operating expenses</v>
          </cell>
          <cell r="C237">
            <v>936.21487000000002</v>
          </cell>
          <cell r="D237">
            <v>898.71772999999985</v>
          </cell>
          <cell r="E237">
            <v>937.58804999999984</v>
          </cell>
          <cell r="F237">
            <v>932.24025000000006</v>
          </cell>
          <cell r="G237">
            <v>968.70218</v>
          </cell>
          <cell r="H237">
            <v>1023.51585</v>
          </cell>
          <cell r="I237">
            <v>1028.0263000000002</v>
          </cell>
          <cell r="J237">
            <v>841.33546000000047</v>
          </cell>
          <cell r="K237">
            <v>951.00139999999919</v>
          </cell>
          <cell r="L237">
            <v>636.81941000000052</v>
          </cell>
          <cell r="M237">
            <v>855.7742599999998</v>
          </cell>
          <cell r="N237">
            <v>969.34103999999945</v>
          </cell>
          <cell r="O237">
            <v>10979.2768</v>
          </cell>
          <cell r="P237">
            <v>936.21487000000002</v>
          </cell>
          <cell r="Q237">
            <v>1834.9326000000001</v>
          </cell>
          <cell r="R237">
            <v>2772.5206499999995</v>
          </cell>
          <cell r="S237">
            <v>3704.7609000000002</v>
          </cell>
          <cell r="T237">
            <v>4673.4630799999995</v>
          </cell>
          <cell r="U237">
            <v>5696.9789300000002</v>
          </cell>
          <cell r="V237">
            <v>6725.0052299999998</v>
          </cell>
          <cell r="W237">
            <v>7566.3406900000009</v>
          </cell>
          <cell r="X237">
            <v>8517.3420900000001</v>
          </cell>
          <cell r="Y237">
            <v>9154.1615000000002</v>
          </cell>
          <cell r="Z237">
            <v>10009.93576</v>
          </cell>
          <cell r="AA237">
            <v>10979.2768</v>
          </cell>
        </row>
        <row r="238">
          <cell r="A238" t="str">
            <v>Dts17</v>
          </cell>
          <cell r="B238" t="str">
            <v>Operating profit before provisions</v>
          </cell>
          <cell r="C238">
            <v>1978.9830600000003</v>
          </cell>
          <cell r="D238">
            <v>1575.2214200000017</v>
          </cell>
          <cell r="E238">
            <v>2345.2860499999965</v>
          </cell>
          <cell r="F238">
            <v>1514.4898400000054</v>
          </cell>
          <cell r="G238">
            <v>2204.3522199999979</v>
          </cell>
          <cell r="H238">
            <v>3101.5331800000076</v>
          </cell>
          <cell r="I238">
            <v>1788.0560299999904</v>
          </cell>
          <cell r="J238">
            <v>1931.0688700000112</v>
          </cell>
          <cell r="K238">
            <v>1746.5172700000026</v>
          </cell>
          <cell r="L238">
            <v>2527.1999499999934</v>
          </cell>
          <cell r="M238">
            <v>2183.1594100000034</v>
          </cell>
          <cell r="N238">
            <v>3687.8941400000012</v>
          </cell>
          <cell r="O238">
            <v>26583.761440000024</v>
          </cell>
          <cell r="P238">
            <v>1978.9830600000003</v>
          </cell>
          <cell r="Q238">
            <v>3554.2044800000003</v>
          </cell>
          <cell r="R238">
            <v>5899.4905299999982</v>
          </cell>
          <cell r="S238">
            <v>7413.9803700000039</v>
          </cell>
          <cell r="T238">
            <v>9618.3325900000036</v>
          </cell>
          <cell r="U238">
            <v>12719.865770000008</v>
          </cell>
          <cell r="V238">
            <v>14507.921800000007</v>
          </cell>
          <cell r="W238">
            <v>16438.990670000017</v>
          </cell>
          <cell r="X238">
            <v>18185.507940000025</v>
          </cell>
          <cell r="Y238">
            <v>20712.707890000012</v>
          </cell>
          <cell r="Z238">
            <v>22895.86730000002</v>
          </cell>
          <cell r="AA238">
            <v>26583.761440000024</v>
          </cell>
        </row>
        <row r="239">
          <cell r="A239" t="str">
            <v>Dts18</v>
          </cell>
          <cell r="B239" t="str">
            <v>Impairment losses on loans and advances</v>
          </cell>
          <cell r="C239">
            <v>-337</v>
          </cell>
          <cell r="D239">
            <v>-121</v>
          </cell>
          <cell r="E239">
            <v>-363</v>
          </cell>
          <cell r="F239">
            <v>61</v>
          </cell>
          <cell r="G239">
            <v>-367</v>
          </cell>
          <cell r="H239">
            <v>-409</v>
          </cell>
          <cell r="I239">
            <v>161</v>
          </cell>
          <cell r="J239">
            <v>-148</v>
          </cell>
          <cell r="K239">
            <v>-488</v>
          </cell>
          <cell r="L239">
            <v>-363</v>
          </cell>
          <cell r="M239">
            <v>-527</v>
          </cell>
          <cell r="N239">
            <v>1016</v>
          </cell>
          <cell r="O239">
            <v>-1885</v>
          </cell>
          <cell r="P239">
            <v>-337</v>
          </cell>
          <cell r="Q239">
            <v>-458</v>
          </cell>
          <cell r="R239">
            <v>-821</v>
          </cell>
          <cell r="S239">
            <v>-760</v>
          </cell>
          <cell r="T239">
            <v>-1127</v>
          </cell>
          <cell r="U239">
            <v>-1536</v>
          </cell>
          <cell r="V239">
            <v>-1375</v>
          </cell>
          <cell r="W239">
            <v>-1523</v>
          </cell>
          <cell r="X239">
            <v>-2011</v>
          </cell>
          <cell r="Y239">
            <v>-2374</v>
          </cell>
          <cell r="Z239">
            <v>-2901</v>
          </cell>
          <cell r="AA239">
            <v>-1885</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-337</v>
          </cell>
          <cell r="D242">
            <v>-121</v>
          </cell>
          <cell r="E242">
            <v>-363</v>
          </cell>
          <cell r="F242">
            <v>61</v>
          </cell>
          <cell r="G242">
            <v>-367</v>
          </cell>
          <cell r="H242">
            <v>-409</v>
          </cell>
          <cell r="I242">
            <v>161</v>
          </cell>
          <cell r="J242">
            <v>-148</v>
          </cell>
          <cell r="K242">
            <v>-488</v>
          </cell>
          <cell r="L242">
            <v>-363</v>
          </cell>
          <cell r="M242">
            <v>-527</v>
          </cell>
          <cell r="N242">
            <v>1016</v>
          </cell>
          <cell r="O242">
            <v>-1885</v>
          </cell>
          <cell r="P242">
            <v>-337</v>
          </cell>
          <cell r="Q242">
            <v>-458</v>
          </cell>
          <cell r="R242">
            <v>-821</v>
          </cell>
          <cell r="S242">
            <v>-760</v>
          </cell>
          <cell r="T242">
            <v>-1127</v>
          </cell>
          <cell r="U242">
            <v>-1536</v>
          </cell>
          <cell r="V242">
            <v>-1375</v>
          </cell>
          <cell r="W242">
            <v>-1523</v>
          </cell>
          <cell r="X242">
            <v>-2011</v>
          </cell>
          <cell r="Y242">
            <v>-2374</v>
          </cell>
          <cell r="Z242">
            <v>-2901</v>
          </cell>
          <cell r="AA242">
            <v>-1885</v>
          </cell>
        </row>
        <row r="243">
          <cell r="A243" t="str">
            <v>Dts22</v>
          </cell>
          <cell r="B243" t="str">
            <v>Operating profit</v>
          </cell>
          <cell r="C243">
            <v>1641.9830600000003</v>
          </cell>
          <cell r="D243">
            <v>1454.2214200000017</v>
          </cell>
          <cell r="E243">
            <v>1982.2860499999965</v>
          </cell>
          <cell r="F243">
            <v>1575.4898400000054</v>
          </cell>
          <cell r="G243">
            <v>1837.3522199999979</v>
          </cell>
          <cell r="H243">
            <v>2692.5331800000076</v>
          </cell>
          <cell r="I243">
            <v>1949.0560299999904</v>
          </cell>
          <cell r="J243">
            <v>1783.0688700000112</v>
          </cell>
          <cell r="K243">
            <v>1258.5172700000026</v>
          </cell>
          <cell r="L243">
            <v>2164.1999499999934</v>
          </cell>
          <cell r="M243">
            <v>1656.1594100000034</v>
          </cell>
          <cell r="N243">
            <v>4703.8941400000012</v>
          </cell>
          <cell r="O243">
            <v>24698.761440000024</v>
          </cell>
          <cell r="P243">
            <v>1641.9830600000003</v>
          </cell>
          <cell r="Q243">
            <v>3096.2044800000003</v>
          </cell>
          <cell r="R243">
            <v>5078.4905299999982</v>
          </cell>
          <cell r="S243">
            <v>6653.9803700000039</v>
          </cell>
          <cell r="T243">
            <v>8491.3325900000036</v>
          </cell>
          <cell r="U243">
            <v>11183.865770000008</v>
          </cell>
          <cell r="V243">
            <v>13132.921800000007</v>
          </cell>
          <cell r="W243">
            <v>14915.990670000017</v>
          </cell>
          <cell r="X243">
            <v>16174.507940000025</v>
          </cell>
          <cell r="Y243">
            <v>18338.707890000012</v>
          </cell>
          <cell r="Z243">
            <v>19994.86730000002</v>
          </cell>
          <cell r="AA243">
            <v>24698.761440000024</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1641.9830600000003</v>
          </cell>
          <cell r="D247">
            <v>1454.2214200000017</v>
          </cell>
          <cell r="E247">
            <v>1982.2860499999965</v>
          </cell>
          <cell r="F247">
            <v>1575.4898400000054</v>
          </cell>
          <cell r="G247">
            <v>1837.3522199999979</v>
          </cell>
          <cell r="H247">
            <v>2692.5331800000076</v>
          </cell>
          <cell r="I247">
            <v>1949.0560299999904</v>
          </cell>
          <cell r="J247">
            <v>1783.0688700000112</v>
          </cell>
          <cell r="K247">
            <v>1258.5172700000026</v>
          </cell>
          <cell r="L247">
            <v>2164.1999499999934</v>
          </cell>
          <cell r="M247">
            <v>1656.1594100000034</v>
          </cell>
          <cell r="N247">
            <v>4703.8941400000012</v>
          </cell>
          <cell r="O247">
            <v>24698.761440000024</v>
          </cell>
          <cell r="P247">
            <v>1641.9830600000003</v>
          </cell>
          <cell r="Q247">
            <v>3096.2044800000003</v>
          </cell>
          <cell r="R247">
            <v>5078.4905299999982</v>
          </cell>
          <cell r="S247">
            <v>6653.9803700000039</v>
          </cell>
          <cell r="T247">
            <v>8491.3325900000036</v>
          </cell>
          <cell r="U247">
            <v>11183.865770000008</v>
          </cell>
          <cell r="V247">
            <v>13132.921800000007</v>
          </cell>
          <cell r="W247">
            <v>14915.990670000017</v>
          </cell>
          <cell r="X247">
            <v>16174.507940000025</v>
          </cell>
          <cell r="Y247">
            <v>18338.707890000012</v>
          </cell>
          <cell r="Z247">
            <v>19994.86730000002</v>
          </cell>
          <cell r="AA247">
            <v>24698.761440000024</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-314</v>
          </cell>
          <cell r="D249">
            <v>-281</v>
          </cell>
          <cell r="E249">
            <v>-385</v>
          </cell>
          <cell r="F249">
            <v>-297</v>
          </cell>
          <cell r="G249">
            <v>-353</v>
          </cell>
          <cell r="H249">
            <v>-521</v>
          </cell>
          <cell r="I249">
            <v>-370</v>
          </cell>
          <cell r="J249">
            <v>-343</v>
          </cell>
          <cell r="K249">
            <v>-244</v>
          </cell>
          <cell r="L249">
            <v>-413.44000000000051</v>
          </cell>
          <cell r="M249">
            <v>-317.55999999999949</v>
          </cell>
          <cell r="N249">
            <v>-906</v>
          </cell>
          <cell r="O249">
            <v>-4745</v>
          </cell>
          <cell r="P249">
            <v>-314</v>
          </cell>
          <cell r="Q249">
            <v>-595</v>
          </cell>
          <cell r="R249">
            <v>-980</v>
          </cell>
          <cell r="S249">
            <v>-1277</v>
          </cell>
          <cell r="T249">
            <v>-1630</v>
          </cell>
          <cell r="U249">
            <v>-2151</v>
          </cell>
          <cell r="V249">
            <v>-2521</v>
          </cell>
          <cell r="W249">
            <v>-2864</v>
          </cell>
          <cell r="X249">
            <v>-3108</v>
          </cell>
          <cell r="Y249">
            <v>-3521.4400000000005</v>
          </cell>
          <cell r="Z249">
            <v>-3839</v>
          </cell>
          <cell r="AA249">
            <v>-4745</v>
          </cell>
        </row>
        <row r="250">
          <cell r="A250" t="str">
            <v>Dts28</v>
          </cell>
          <cell r="B250" t="str">
            <v>Profit after tax</v>
          </cell>
          <cell r="C250">
            <v>1327.9830600000003</v>
          </cell>
          <cell r="D250">
            <v>1173.2214200000017</v>
          </cell>
          <cell r="E250">
            <v>1597.2860499999965</v>
          </cell>
          <cell r="F250">
            <v>1278.4898400000054</v>
          </cell>
          <cell r="G250">
            <v>1484.3522199999979</v>
          </cell>
          <cell r="H250">
            <v>2171.5331800000076</v>
          </cell>
          <cell r="I250">
            <v>1579.0560299999904</v>
          </cell>
          <cell r="J250">
            <v>1440.0688700000112</v>
          </cell>
          <cell r="K250">
            <v>1014.5172700000026</v>
          </cell>
          <cell r="L250">
            <v>1750.7599499999928</v>
          </cell>
          <cell r="M250">
            <v>1338.5994100000039</v>
          </cell>
          <cell r="N250">
            <v>3797.8941400000012</v>
          </cell>
          <cell r="O250">
            <v>19953.761440000024</v>
          </cell>
          <cell r="P250">
            <v>1327.9830600000003</v>
          </cell>
          <cell r="Q250">
            <v>2501.2044800000003</v>
          </cell>
          <cell r="R250">
            <v>4098.4905299999982</v>
          </cell>
          <cell r="S250">
            <v>5376.9803700000039</v>
          </cell>
          <cell r="T250">
            <v>6861.3325900000036</v>
          </cell>
          <cell r="U250">
            <v>9032.8657700000076</v>
          </cell>
          <cell r="V250">
            <v>10611.921800000007</v>
          </cell>
          <cell r="W250">
            <v>12051.990670000017</v>
          </cell>
          <cell r="X250">
            <v>13066.507940000025</v>
          </cell>
          <cell r="Y250">
            <v>14817.267890000012</v>
          </cell>
          <cell r="Z250">
            <v>16155.86730000002</v>
          </cell>
          <cell r="AA250">
            <v>19953.761440000024</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6261.9660000000003</v>
          </cell>
          <cell r="D252">
            <v>5737.3933900000011</v>
          </cell>
          <cell r="E252">
            <v>6673.7988399999995</v>
          </cell>
          <cell r="F252">
            <v>6117.254579999998</v>
          </cell>
          <cell r="G252">
            <v>6136.9421900000025</v>
          </cell>
          <cell r="H252">
            <v>6094.7217999999993</v>
          </cell>
          <cell r="I252">
            <v>7267.9890899999973</v>
          </cell>
          <cell r="J252">
            <v>6449.2519200000024</v>
          </cell>
          <cell r="K252">
            <v>6169.3592800000006</v>
          </cell>
          <cell r="L252">
            <v>3484.3229099999994</v>
          </cell>
          <cell r="M252">
            <v>5635.9800600000017</v>
          </cell>
          <cell r="N252">
            <v>6211.3350999999984</v>
          </cell>
          <cell r="O252">
            <v>72240.315159999998</v>
          </cell>
          <cell r="P252">
            <v>6261.9660000000003</v>
          </cell>
          <cell r="Q252">
            <v>11999.359390000001</v>
          </cell>
          <cell r="R252">
            <v>18673.158230000001</v>
          </cell>
          <cell r="S252">
            <v>24790.412809999998</v>
          </cell>
          <cell r="T252">
            <v>30927.355</v>
          </cell>
          <cell r="U252">
            <v>37022.076799999995</v>
          </cell>
          <cell r="V252">
            <v>44290.065889999991</v>
          </cell>
          <cell r="W252">
            <v>50739.317809999993</v>
          </cell>
          <cell r="X252">
            <v>56908.677089999997</v>
          </cell>
          <cell r="Y252">
            <v>60393</v>
          </cell>
          <cell r="Z252">
            <v>66028.980060000002</v>
          </cell>
          <cell r="AA252">
            <v>72240.315159999998</v>
          </cell>
        </row>
        <row r="253">
          <cell r="A253" t="str">
            <v>Dtq02</v>
          </cell>
          <cell r="B253" t="str">
            <v>Interest expense</v>
          </cell>
          <cell r="C253">
            <v>-3425.1557599999996</v>
          </cell>
          <cell r="D253">
            <v>-3010.3078999999998</v>
          </cell>
          <cell r="E253">
            <v>-3658.6364100000001</v>
          </cell>
          <cell r="F253">
            <v>-3274.6181100000003</v>
          </cell>
          <cell r="G253">
            <v>-3469.0976199999996</v>
          </cell>
          <cell r="H253">
            <v>-3705.702690000001</v>
          </cell>
          <cell r="I253">
            <v>-3502.6163899999992</v>
          </cell>
          <cell r="J253">
            <v>-3342.6151499999996</v>
          </cell>
          <cell r="K253">
            <v>-3237.7992299999923</v>
          </cell>
          <cell r="L253">
            <v>-3322.081980000009</v>
          </cell>
          <cell r="M253">
            <v>-3251.7584599999996</v>
          </cell>
          <cell r="N253">
            <v>-3426.2244500000006</v>
          </cell>
          <cell r="O253">
            <v>-40626.614150000001</v>
          </cell>
          <cell r="P253">
            <v>-3425.1557599999996</v>
          </cell>
          <cell r="Q253">
            <v>-6435.4636599999994</v>
          </cell>
          <cell r="R253">
            <v>-10094.10007</v>
          </cell>
          <cell r="S253">
            <v>-13368.71818</v>
          </cell>
          <cell r="T253">
            <v>-16837.8158</v>
          </cell>
          <cell r="U253">
            <v>-20543.518490000002</v>
          </cell>
          <cell r="V253">
            <v>-24046.134880000001</v>
          </cell>
          <cell r="W253">
            <v>-27388.750030000003</v>
          </cell>
          <cell r="X253">
            <v>-30626.549259999996</v>
          </cell>
          <cell r="Y253">
            <v>-33948.631240000002</v>
          </cell>
          <cell r="Z253">
            <v>-37200.3897</v>
          </cell>
          <cell r="AA253">
            <v>-40626.614150000001</v>
          </cell>
        </row>
        <row r="254">
          <cell r="A254" t="str">
            <v>Dtq03</v>
          </cell>
          <cell r="B254" t="str">
            <v>Net interest income</v>
          </cell>
          <cell r="C254">
            <v>2836.8102400000007</v>
          </cell>
          <cell r="D254">
            <v>2727.0854900000013</v>
          </cell>
          <cell r="E254">
            <v>3015.1624299999994</v>
          </cell>
          <cell r="F254">
            <v>2842.6364699999976</v>
          </cell>
          <cell r="G254">
            <v>2667.8445700000029</v>
          </cell>
          <cell r="H254">
            <v>2389.0191099999984</v>
          </cell>
          <cell r="I254">
            <v>3765.3726999999981</v>
          </cell>
          <cell r="J254">
            <v>3106.6367700000028</v>
          </cell>
          <cell r="K254">
            <v>2931.5600500000082</v>
          </cell>
          <cell r="L254">
            <v>162.24092999999039</v>
          </cell>
          <cell r="M254">
            <v>2384.2216000000021</v>
          </cell>
          <cell r="N254">
            <v>2785.1106499999978</v>
          </cell>
          <cell r="O254">
            <v>31613.701009999997</v>
          </cell>
          <cell r="P254">
            <v>2836.8102400000007</v>
          </cell>
          <cell r="Q254">
            <v>5563.895730000002</v>
          </cell>
          <cell r="R254">
            <v>8579.0581600000005</v>
          </cell>
          <cell r="S254">
            <v>11421.694629999998</v>
          </cell>
          <cell r="T254">
            <v>14089.539199999999</v>
          </cell>
          <cell r="U254">
            <v>16478.558309999993</v>
          </cell>
          <cell r="V254">
            <v>20243.931009999989</v>
          </cell>
          <cell r="W254">
            <v>23350.56777999999</v>
          </cell>
          <cell r="X254">
            <v>26282.127830000001</v>
          </cell>
          <cell r="Y254">
            <v>26444.368759999998</v>
          </cell>
          <cell r="Z254">
            <v>28828.590360000002</v>
          </cell>
          <cell r="AA254">
            <v>31613.701009999997</v>
          </cell>
        </row>
        <row r="255">
          <cell r="A255" t="str">
            <v>Dtq04</v>
          </cell>
          <cell r="B255" t="str">
            <v>Fee Income</v>
          </cell>
          <cell r="C255">
            <v>27.774890000000028</v>
          </cell>
          <cell r="D255">
            <v>356.22510999999997</v>
          </cell>
          <cell r="E255">
            <v>-207.28052000000002</v>
          </cell>
          <cell r="F255">
            <v>47.472590000000082</v>
          </cell>
          <cell r="G255">
            <v>143.77889999999979</v>
          </cell>
          <cell r="H255">
            <v>333.05749000000014</v>
          </cell>
          <cell r="I255">
            <v>144.12094999999999</v>
          </cell>
          <cell r="J255">
            <v>215.90558999999985</v>
          </cell>
          <cell r="K255">
            <v>120.38394000000017</v>
          </cell>
          <cell r="L255">
            <v>423.62269000000015</v>
          </cell>
          <cell r="M255">
            <v>169.11928999999964</v>
          </cell>
          <cell r="N255">
            <v>226.25261000000046</v>
          </cell>
          <cell r="O255">
            <v>2000.4335300000002</v>
          </cell>
          <cell r="P255">
            <v>27.774890000000028</v>
          </cell>
          <cell r="Q255">
            <v>384</v>
          </cell>
          <cell r="R255">
            <v>176.71947999999998</v>
          </cell>
          <cell r="S255">
            <v>224.19207000000006</v>
          </cell>
          <cell r="T255">
            <v>367.97096999999985</v>
          </cell>
          <cell r="U255">
            <v>701.02846</v>
          </cell>
          <cell r="V255">
            <v>845.14940999999999</v>
          </cell>
          <cell r="W255">
            <v>1061.0549999999998</v>
          </cell>
          <cell r="X255">
            <v>1181.43894</v>
          </cell>
          <cell r="Y255">
            <v>1605.0616300000002</v>
          </cell>
          <cell r="Z255">
            <v>1774.1809199999998</v>
          </cell>
          <cell r="AA255">
            <v>2000.4335300000002</v>
          </cell>
        </row>
        <row r="256">
          <cell r="A256" t="str">
            <v>Dtq05</v>
          </cell>
          <cell r="B256" t="str">
            <v>Commission expense</v>
          </cell>
          <cell r="C256">
            <v>-305.24077</v>
          </cell>
          <cell r="D256">
            <v>-605.74974999999995</v>
          </cell>
          <cell r="E256">
            <v>-223.3239099999999</v>
          </cell>
          <cell r="F256">
            <v>-378.35408000000001</v>
          </cell>
          <cell r="G256">
            <v>-429.86101000000008</v>
          </cell>
          <cell r="H256">
            <v>-601.67410999999993</v>
          </cell>
          <cell r="I256">
            <v>-446.93820999999991</v>
          </cell>
          <cell r="J256">
            <v>-482.04102</v>
          </cell>
          <cell r="K256">
            <v>-415.32596000000001</v>
          </cell>
          <cell r="L256">
            <v>-536.02583999999979</v>
          </cell>
          <cell r="M256">
            <v>-427.08755000000019</v>
          </cell>
          <cell r="N256">
            <v>-517.39807999999937</v>
          </cell>
          <cell r="O256">
            <v>-5369.0202899999986</v>
          </cell>
          <cell r="P256">
            <v>-305.24077</v>
          </cell>
          <cell r="Q256">
            <v>-910.99051999999995</v>
          </cell>
          <cell r="R256">
            <v>-1134.3144299999999</v>
          </cell>
          <cell r="S256">
            <v>-1512.66851</v>
          </cell>
          <cell r="T256">
            <v>-1942.52952</v>
          </cell>
          <cell r="U256">
            <v>-2544.20363</v>
          </cell>
          <cell r="V256">
            <v>-2991.1418399999998</v>
          </cell>
          <cell r="W256">
            <v>-3473.1828599999999</v>
          </cell>
          <cell r="X256">
            <v>-3888.50882</v>
          </cell>
          <cell r="Y256">
            <v>-4424.5346599999993</v>
          </cell>
          <cell r="Z256">
            <v>-4851.6222099999995</v>
          </cell>
          <cell r="AA256">
            <v>-5369.0202899999986</v>
          </cell>
        </row>
        <row r="257">
          <cell r="A257" t="str">
            <v>Dtq06</v>
          </cell>
          <cell r="B257" t="str">
            <v>Net fee and commission income</v>
          </cell>
          <cell r="C257">
            <v>-277.46587999999997</v>
          </cell>
          <cell r="D257">
            <v>-249.52463999999998</v>
          </cell>
          <cell r="E257">
            <v>-430.60442999999992</v>
          </cell>
          <cell r="F257">
            <v>-330.88148999999993</v>
          </cell>
          <cell r="G257">
            <v>-286.08211000000028</v>
          </cell>
          <cell r="H257">
            <v>-268.61661999999978</v>
          </cell>
          <cell r="I257">
            <v>-302.81725999999992</v>
          </cell>
          <cell r="J257">
            <v>-266.13543000000016</v>
          </cell>
          <cell r="K257">
            <v>-294.94201999999984</v>
          </cell>
          <cell r="L257">
            <v>-112.40314999999964</v>
          </cell>
          <cell r="M257">
            <v>-257.96826000000056</v>
          </cell>
          <cell r="N257">
            <v>-291.14546999999891</v>
          </cell>
          <cell r="O257">
            <v>-3368.5867599999983</v>
          </cell>
          <cell r="P257">
            <v>-277.46587999999997</v>
          </cell>
          <cell r="Q257">
            <v>-526.99051999999995</v>
          </cell>
          <cell r="R257">
            <v>-957.59494999999993</v>
          </cell>
          <cell r="S257">
            <v>-1288.4764399999999</v>
          </cell>
          <cell r="T257">
            <v>-1574.5585500000002</v>
          </cell>
          <cell r="U257">
            <v>-1843.17517</v>
          </cell>
          <cell r="V257">
            <v>-2145.9924299999998</v>
          </cell>
          <cell r="W257">
            <v>-2412.1278600000001</v>
          </cell>
          <cell r="X257">
            <v>-2707.06988</v>
          </cell>
          <cell r="Y257">
            <v>-2819.4730299999992</v>
          </cell>
          <cell r="Z257">
            <v>-3077.4412899999998</v>
          </cell>
          <cell r="AA257">
            <v>-3368.5867599999983</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52.572960000000052</v>
          </cell>
          <cell r="D259">
            <v>173.03017999999946</v>
          </cell>
          <cell r="E259">
            <v>208.71416000000048</v>
          </cell>
          <cell r="F259">
            <v>109.55510999999996</v>
          </cell>
          <cell r="G259">
            <v>268.93502000000001</v>
          </cell>
          <cell r="H259">
            <v>379.98477999999989</v>
          </cell>
          <cell r="I259">
            <v>106.85308999999961</v>
          </cell>
          <cell r="J259">
            <v>70.231290000000627</v>
          </cell>
          <cell r="K259">
            <v>87.743729999999914</v>
          </cell>
          <cell r="L259">
            <v>256.43312999999966</v>
          </cell>
          <cell r="M259">
            <v>231.58994000000007</v>
          </cell>
          <cell r="N259">
            <v>110.99165000000039</v>
          </cell>
          <cell r="O259">
            <v>2056.6350400000001</v>
          </cell>
          <cell r="P259">
            <v>52.572960000000052</v>
          </cell>
          <cell r="Q259">
            <v>225.60313999999951</v>
          </cell>
          <cell r="R259">
            <v>434.31729999999999</v>
          </cell>
          <cell r="S259">
            <v>543.87240999999995</v>
          </cell>
          <cell r="T259">
            <v>812.80742999999995</v>
          </cell>
          <cell r="U259">
            <v>1192.7922099999998</v>
          </cell>
          <cell r="V259">
            <v>1299.6452999999995</v>
          </cell>
          <cell r="W259">
            <v>1369.8765900000001</v>
          </cell>
          <cell r="X259">
            <v>1457.62032</v>
          </cell>
          <cell r="Y259">
            <v>1714.0534499999997</v>
          </cell>
          <cell r="Z259">
            <v>1945.6433899999997</v>
          </cell>
          <cell r="AA259">
            <v>2056.6350400000001</v>
          </cell>
        </row>
        <row r="260">
          <cell r="A260" t="str">
            <v>Dtq09</v>
          </cell>
          <cell r="B260" t="str">
            <v>Gains or losses from investments</v>
          </cell>
          <cell r="C260">
            <v>-322.02779000000004</v>
          </cell>
          <cell r="D260">
            <v>116.28251000000006</v>
          </cell>
          <cell r="E260">
            <v>-160.25472000000002</v>
          </cell>
          <cell r="F260">
            <v>-200</v>
          </cell>
          <cell r="G260">
            <v>374.74833999999896</v>
          </cell>
          <cell r="H260">
            <v>825.29470000000117</v>
          </cell>
          <cell r="I260">
            <v>-624.10640999999941</v>
          </cell>
          <cell r="J260">
            <v>-17.106060000001495</v>
          </cell>
          <cell r="K260">
            <v>10.799470000001415</v>
          </cell>
          <cell r="L260">
            <v>2981.3699599999995</v>
          </cell>
          <cell r="M260">
            <v>519</v>
          </cell>
          <cell r="N260">
            <v>536.71439000000009</v>
          </cell>
          <cell r="O260">
            <v>4040.7143900000001</v>
          </cell>
          <cell r="P260">
            <v>-322.02779000000004</v>
          </cell>
          <cell r="Q260">
            <v>-205.74527999999998</v>
          </cell>
          <cell r="R260">
            <v>-366</v>
          </cell>
          <cell r="S260">
            <v>-566</v>
          </cell>
          <cell r="T260">
            <v>-191.25166000000104</v>
          </cell>
          <cell r="U260">
            <v>634.04304000000013</v>
          </cell>
          <cell r="V260">
            <v>9.9366300000007186</v>
          </cell>
          <cell r="W260">
            <v>-7.1694300000007765</v>
          </cell>
          <cell r="X260">
            <v>3.6300400000006388</v>
          </cell>
          <cell r="Y260">
            <v>2985</v>
          </cell>
          <cell r="Z260">
            <v>3504</v>
          </cell>
          <cell r="AA260">
            <v>4040.7143900000001</v>
          </cell>
        </row>
        <row r="261">
          <cell r="A261" t="str">
            <v>Dtq10</v>
          </cell>
          <cell r="B261" t="str">
            <v>Other operating income / expenses</v>
          </cell>
          <cell r="C261">
            <v>137.02367999999939</v>
          </cell>
          <cell r="D261">
            <v>73.521080000000609</v>
          </cell>
          <cell r="E261">
            <v>104.44252000000304</v>
          </cell>
          <cell r="F261">
            <v>262.33528999999766</v>
          </cell>
          <cell r="G261">
            <v>151.73679000000408</v>
          </cell>
          <cell r="H261">
            <v>1413.9205599999941</v>
          </cell>
          <cell r="I261">
            <v>215.08964000000091</v>
          </cell>
          <cell r="J261">
            <v>71.068459999998154</v>
          </cell>
          <cell r="K261">
            <v>138.26757000000003</v>
          </cell>
          <cell r="L261">
            <v>296.72123000000181</v>
          </cell>
          <cell r="M261">
            <v>99.021960000000135</v>
          </cell>
          <cell r="N261">
            <v>1718.6406099999999</v>
          </cell>
          <cell r="O261">
            <v>4681.7893899999999</v>
          </cell>
          <cell r="P261">
            <v>137.02367999999939</v>
          </cell>
          <cell r="Q261">
            <v>210.54476</v>
          </cell>
          <cell r="R261">
            <v>314.98728000000301</v>
          </cell>
          <cell r="S261">
            <v>577.32257000000072</v>
          </cell>
          <cell r="T261">
            <v>729.05936000000474</v>
          </cell>
          <cell r="U261">
            <v>2142.9799199999989</v>
          </cell>
          <cell r="V261">
            <v>2358.0695599999999</v>
          </cell>
          <cell r="W261">
            <v>2429.1380199999981</v>
          </cell>
          <cell r="X261">
            <v>2567.405589999998</v>
          </cell>
          <cell r="Y261">
            <v>2864.12682</v>
          </cell>
          <cell r="Z261">
            <v>2963.14878</v>
          </cell>
          <cell r="AA261">
            <v>4681.7893899999999</v>
          </cell>
        </row>
        <row r="262">
          <cell r="A262" t="str">
            <v>Dtq11</v>
          </cell>
          <cell r="B262" t="str">
            <v>Other income</v>
          </cell>
          <cell r="C262">
            <v>-409.8970300000006</v>
          </cell>
          <cell r="D262">
            <v>113.30913000000015</v>
          </cell>
          <cell r="E262">
            <v>-277.70246999999642</v>
          </cell>
          <cell r="F262">
            <v>-158.99109000000232</v>
          </cell>
          <cell r="G262">
            <v>509.33804000000276</v>
          </cell>
          <cell r="H262">
            <v>2350.5834199999954</v>
          </cell>
          <cell r="I262">
            <v>-604.98093999999878</v>
          </cell>
          <cell r="J262">
            <v>-141.94174000000288</v>
          </cell>
          <cell r="K262">
            <v>-58.131249999998488</v>
          </cell>
          <cell r="L262">
            <v>3422.1211700000013</v>
          </cell>
          <cell r="M262">
            <v>591.64363999999966</v>
          </cell>
          <cell r="N262">
            <v>2075.2011800000014</v>
          </cell>
          <cell r="O262">
            <v>7410.5520600000018</v>
          </cell>
          <cell r="P262">
            <v>-409.8970300000006</v>
          </cell>
          <cell r="Q262">
            <v>-296.58790000000045</v>
          </cell>
          <cell r="R262">
            <v>-574.29036999999698</v>
          </cell>
          <cell r="S262">
            <v>-733.28145999999924</v>
          </cell>
          <cell r="T262">
            <v>-223.94341999999654</v>
          </cell>
          <cell r="U262">
            <v>2126.639999999999</v>
          </cell>
          <cell r="V262">
            <v>1521.6590600000004</v>
          </cell>
          <cell r="W262">
            <v>1379.7173199999972</v>
          </cell>
          <cell r="X262">
            <v>1321.5860699999987</v>
          </cell>
          <cell r="Y262">
            <v>4743.7072400000006</v>
          </cell>
          <cell r="Z262">
            <v>5335.35088</v>
          </cell>
          <cell r="AA262">
            <v>7410.5520600000018</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2426.9132100000002</v>
          </cell>
          <cell r="D264">
            <v>2840.3946200000014</v>
          </cell>
          <cell r="E264">
            <v>2737.4599600000029</v>
          </cell>
          <cell r="F264">
            <v>2683.6453799999954</v>
          </cell>
          <cell r="G264">
            <v>3177.1826100000058</v>
          </cell>
          <cell r="H264">
            <v>4739.6025299999937</v>
          </cell>
          <cell r="I264">
            <v>3160.3917599999995</v>
          </cell>
          <cell r="J264">
            <v>2964.6950299999999</v>
          </cell>
          <cell r="K264">
            <v>2873.4288000000097</v>
          </cell>
          <cell r="L264">
            <v>3584.3620999999916</v>
          </cell>
          <cell r="M264">
            <v>2975.8652400000019</v>
          </cell>
          <cell r="N264">
            <v>4860.3118299999987</v>
          </cell>
          <cell r="O264">
            <v>39024.253069999999</v>
          </cell>
          <cell r="P264">
            <v>2426.9132100000002</v>
          </cell>
          <cell r="Q264">
            <v>5267.3078300000016</v>
          </cell>
          <cell r="R264">
            <v>8004.7677900000035</v>
          </cell>
          <cell r="S264">
            <v>10688.41317</v>
          </cell>
          <cell r="T264">
            <v>13865.595780000003</v>
          </cell>
          <cell r="U264">
            <v>18605.198309999992</v>
          </cell>
          <cell r="V264">
            <v>21765.590069999991</v>
          </cell>
          <cell r="W264">
            <v>24730.285099999986</v>
          </cell>
          <cell r="X264">
            <v>27603.713899999999</v>
          </cell>
          <cell r="Y264">
            <v>31188.075999999997</v>
          </cell>
          <cell r="Z264">
            <v>34163.94124</v>
          </cell>
          <cell r="AA264">
            <v>39024.253069999999</v>
          </cell>
        </row>
        <row r="265">
          <cell r="A265" t="str">
            <v>Dtq13</v>
          </cell>
          <cell r="B265" t="str">
            <v>Personnel expenses</v>
          </cell>
          <cell r="C265">
            <v>284.09431999999998</v>
          </cell>
          <cell r="D265">
            <v>294.13786000000005</v>
          </cell>
          <cell r="E265">
            <v>302.70149999999984</v>
          </cell>
          <cell r="F265">
            <v>356.53469000000018</v>
          </cell>
          <cell r="G265">
            <v>336.17662000000001</v>
          </cell>
          <cell r="H265">
            <v>374.26784999999984</v>
          </cell>
          <cell r="I265">
            <v>326.85995999999972</v>
          </cell>
          <cell r="J265">
            <v>330.68036000000058</v>
          </cell>
          <cell r="K265">
            <v>348.32617999999991</v>
          </cell>
          <cell r="L265">
            <v>345.15854999999942</v>
          </cell>
          <cell r="M265">
            <v>356.64342000000062</v>
          </cell>
          <cell r="N265">
            <v>564.56738999999925</v>
          </cell>
          <cell r="O265">
            <v>4220.1486999999997</v>
          </cell>
          <cell r="P265">
            <v>284.09431999999998</v>
          </cell>
          <cell r="Q265">
            <v>578.23217999999997</v>
          </cell>
          <cell r="R265">
            <v>880.93367999999987</v>
          </cell>
          <cell r="S265">
            <v>1237.46837</v>
          </cell>
          <cell r="T265">
            <v>1573.64499</v>
          </cell>
          <cell r="U265">
            <v>1947.91284</v>
          </cell>
          <cell r="V265">
            <v>2274.7727999999997</v>
          </cell>
          <cell r="W265">
            <v>2605.4531600000005</v>
          </cell>
          <cell r="X265">
            <v>2953.7793400000005</v>
          </cell>
          <cell r="Y265">
            <v>3298.9378900000002</v>
          </cell>
          <cell r="Z265">
            <v>3655.5813100000009</v>
          </cell>
          <cell r="AA265">
            <v>4220.1486999999997</v>
          </cell>
        </row>
        <row r="266">
          <cell r="A266" t="str">
            <v>Dtq14</v>
          </cell>
          <cell r="B266" t="str">
            <v>General and administrative expenses</v>
          </cell>
          <cell r="C266">
            <v>345.97777000000002</v>
          </cell>
          <cell r="D266">
            <v>318.8535500000001</v>
          </cell>
          <cell r="E266">
            <v>423.85167000000001</v>
          </cell>
          <cell r="F266">
            <v>437.86350999999991</v>
          </cell>
          <cell r="G266">
            <v>539.5117399999998</v>
          </cell>
          <cell r="H266">
            <v>494.07303000000093</v>
          </cell>
          <cell r="I266">
            <v>526.32007999999962</v>
          </cell>
          <cell r="J266">
            <v>447.51567999999952</v>
          </cell>
          <cell r="K266">
            <v>405.88194999999996</v>
          </cell>
          <cell r="L266">
            <v>648.67423999999914</v>
          </cell>
          <cell r="M266">
            <v>635.55999000000088</v>
          </cell>
          <cell r="N266">
            <v>1013.7898799999991</v>
          </cell>
          <cell r="O266">
            <v>6237.8730899999991</v>
          </cell>
          <cell r="P266">
            <v>345.97777000000002</v>
          </cell>
          <cell r="Q266">
            <v>664.83132000000012</v>
          </cell>
          <cell r="R266">
            <v>1088.6829900000002</v>
          </cell>
          <cell r="S266">
            <v>1526.5465000000002</v>
          </cell>
          <cell r="T266">
            <v>2066.0582399999998</v>
          </cell>
          <cell r="U266">
            <v>2560.1312700000008</v>
          </cell>
          <cell r="V266">
            <v>3086.4513500000003</v>
          </cell>
          <cell r="W266">
            <v>3533.9670299999998</v>
          </cell>
          <cell r="X266">
            <v>3939.8489799999998</v>
          </cell>
          <cell r="Y266">
            <v>4588.5232199999991</v>
          </cell>
          <cell r="Z266">
            <v>5224.0832099999998</v>
          </cell>
          <cell r="AA266">
            <v>6237.8730899999991</v>
          </cell>
        </row>
        <row r="267">
          <cell r="A267" t="str">
            <v>Dtq15</v>
          </cell>
          <cell r="B267" t="str">
            <v>Depreciation / Amortisation</v>
          </cell>
          <cell r="C267">
            <v>60</v>
          </cell>
          <cell r="D267">
            <v>60</v>
          </cell>
          <cell r="E267">
            <v>59</v>
          </cell>
          <cell r="F267">
            <v>63</v>
          </cell>
          <cell r="G267">
            <v>64</v>
          </cell>
          <cell r="H267">
            <v>65</v>
          </cell>
          <cell r="I267">
            <v>67</v>
          </cell>
          <cell r="J267">
            <v>68</v>
          </cell>
          <cell r="K267">
            <v>68.999999999999943</v>
          </cell>
          <cell r="L267">
            <v>68.998720000000063</v>
          </cell>
          <cell r="M267">
            <v>69.04065999999986</v>
          </cell>
          <cell r="N267">
            <v>68.229039999999969</v>
          </cell>
          <cell r="O267">
            <v>781.26841999999988</v>
          </cell>
          <cell r="P267">
            <v>60</v>
          </cell>
          <cell r="Q267">
            <v>120</v>
          </cell>
          <cell r="R267">
            <v>179</v>
          </cell>
          <cell r="S267">
            <v>242</v>
          </cell>
          <cell r="T267">
            <v>306</v>
          </cell>
          <cell r="U267">
            <v>371</v>
          </cell>
          <cell r="V267">
            <v>438</v>
          </cell>
          <cell r="W267">
            <v>506</v>
          </cell>
          <cell r="X267">
            <v>575</v>
          </cell>
          <cell r="Y267">
            <v>643.99872000000005</v>
          </cell>
          <cell r="Z267">
            <v>713.03937999999994</v>
          </cell>
          <cell r="AA267">
            <v>781.26841999999988</v>
          </cell>
        </row>
        <row r="268">
          <cell r="A268" t="str">
            <v>Dtq16</v>
          </cell>
          <cell r="B268" t="str">
            <v>Total operating expenses</v>
          </cell>
          <cell r="C268">
            <v>690.07209</v>
          </cell>
          <cell r="D268">
            <v>672.99141000000009</v>
          </cell>
          <cell r="E268">
            <v>785.55316999999991</v>
          </cell>
          <cell r="F268">
            <v>857.39820000000009</v>
          </cell>
          <cell r="G268">
            <v>939.68835999999988</v>
          </cell>
          <cell r="H268">
            <v>933.34088000000077</v>
          </cell>
          <cell r="I268">
            <v>920.18003999999928</v>
          </cell>
          <cell r="J268">
            <v>846.19604000000004</v>
          </cell>
          <cell r="K268">
            <v>823.20812999999976</v>
          </cell>
          <cell r="L268">
            <v>1062.8315099999986</v>
          </cell>
          <cell r="M268">
            <v>1061.2440700000013</v>
          </cell>
          <cell r="N268">
            <v>1646.5863099999983</v>
          </cell>
          <cell r="O268">
            <v>11239.290209999999</v>
          </cell>
          <cell r="P268">
            <v>690.07209</v>
          </cell>
          <cell r="Q268">
            <v>1363.0635000000002</v>
          </cell>
          <cell r="R268">
            <v>2148.6166700000003</v>
          </cell>
          <cell r="S268">
            <v>3006.01487</v>
          </cell>
          <cell r="T268">
            <v>3945.7032300000001</v>
          </cell>
          <cell r="U268">
            <v>4879.0441100000007</v>
          </cell>
          <cell r="V268">
            <v>5799.22415</v>
          </cell>
          <cell r="W268">
            <v>6645.4201900000007</v>
          </cell>
          <cell r="X268">
            <v>7468.6283199999998</v>
          </cell>
          <cell r="Y268">
            <v>8531.4598299999998</v>
          </cell>
          <cell r="Z268">
            <v>9592.7039000000004</v>
          </cell>
          <cell r="AA268">
            <v>11239.290209999999</v>
          </cell>
        </row>
        <row r="269">
          <cell r="A269" t="str">
            <v>Dtq17</v>
          </cell>
          <cell r="B269" t="str">
            <v>Operating profit before provisions</v>
          </cell>
          <cell r="C269">
            <v>1736.84112</v>
          </cell>
          <cell r="D269">
            <v>2167.4032100000013</v>
          </cell>
          <cell r="E269">
            <v>1951.906790000003</v>
          </cell>
          <cell r="F269">
            <v>1826.2471799999953</v>
          </cell>
          <cell r="G269">
            <v>2237.4942500000061</v>
          </cell>
          <cell r="H269">
            <v>3806.2616499999931</v>
          </cell>
          <cell r="I269">
            <v>2240.2117200000002</v>
          </cell>
          <cell r="J269">
            <v>2118.49899</v>
          </cell>
          <cell r="K269">
            <v>2050.2206700000097</v>
          </cell>
          <cell r="L269">
            <v>2521.530589999993</v>
          </cell>
          <cell r="M269">
            <v>1914.6211700000006</v>
          </cell>
          <cell r="N269">
            <v>3213.7255200000004</v>
          </cell>
          <cell r="O269">
            <v>27784.96286</v>
          </cell>
          <cell r="P269">
            <v>1736.84112</v>
          </cell>
          <cell r="Q269">
            <v>3904.2443300000014</v>
          </cell>
          <cell r="R269">
            <v>5856.1511200000032</v>
          </cell>
          <cell r="S269">
            <v>7682.3982999999998</v>
          </cell>
          <cell r="T269">
            <v>9919.8925500000041</v>
          </cell>
          <cell r="U269">
            <v>13726.154199999992</v>
          </cell>
          <cell r="V269">
            <v>15966.365919999991</v>
          </cell>
          <cell r="W269">
            <v>18084.864909999986</v>
          </cell>
          <cell r="X269">
            <v>20135.085579999999</v>
          </cell>
          <cell r="Y269">
            <v>22656.616169999998</v>
          </cell>
          <cell r="Z269">
            <v>24571.23734</v>
          </cell>
          <cell r="AA269">
            <v>27784.96286</v>
          </cell>
        </row>
        <row r="270">
          <cell r="A270" t="str">
            <v>Dtq18</v>
          </cell>
          <cell r="B270" t="str">
            <v>Impairment losses on loans and advances</v>
          </cell>
          <cell r="C270">
            <v>-31.278179999999821</v>
          </cell>
          <cell r="D270">
            <v>-317.72182000000026</v>
          </cell>
          <cell r="E270">
            <v>-232</v>
          </cell>
          <cell r="F270">
            <v>0</v>
          </cell>
          <cell r="G270">
            <v>901</v>
          </cell>
          <cell r="H270">
            <v>-283</v>
          </cell>
          <cell r="I270">
            <v>-1811</v>
          </cell>
          <cell r="J270">
            <v>-405</v>
          </cell>
          <cell r="K270">
            <v>-198</v>
          </cell>
          <cell r="L270">
            <v>-208</v>
          </cell>
          <cell r="M270">
            <v>408</v>
          </cell>
          <cell r="N270">
            <v>-109</v>
          </cell>
          <cell r="O270">
            <v>-2286</v>
          </cell>
          <cell r="P270">
            <v>-31.278179999999821</v>
          </cell>
          <cell r="Q270">
            <v>-349.00000000000011</v>
          </cell>
          <cell r="R270">
            <v>-581.00000000000011</v>
          </cell>
          <cell r="S270">
            <v>-581.00000000000011</v>
          </cell>
          <cell r="T270">
            <v>319.99999999999989</v>
          </cell>
          <cell r="U270">
            <v>36.999999999999886</v>
          </cell>
          <cell r="V270">
            <v>-1774</v>
          </cell>
          <cell r="W270">
            <v>-2179</v>
          </cell>
          <cell r="X270">
            <v>-2377</v>
          </cell>
          <cell r="Y270">
            <v>-2585</v>
          </cell>
          <cell r="Z270">
            <v>-2177</v>
          </cell>
          <cell r="AA270">
            <v>-2286</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-31.278179999999821</v>
          </cell>
          <cell r="D273">
            <v>-317.72182000000026</v>
          </cell>
          <cell r="E273">
            <v>-232</v>
          </cell>
          <cell r="F273">
            <v>0</v>
          </cell>
          <cell r="G273">
            <v>901</v>
          </cell>
          <cell r="H273">
            <v>-283</v>
          </cell>
          <cell r="I273">
            <v>-1811</v>
          </cell>
          <cell r="J273">
            <v>-405</v>
          </cell>
          <cell r="K273">
            <v>-198</v>
          </cell>
          <cell r="L273">
            <v>-208</v>
          </cell>
          <cell r="M273">
            <v>408</v>
          </cell>
          <cell r="N273">
            <v>-109</v>
          </cell>
          <cell r="O273">
            <v>-2286</v>
          </cell>
          <cell r="P273">
            <v>-31.278179999999821</v>
          </cell>
          <cell r="Q273">
            <v>-349.00000000000011</v>
          </cell>
          <cell r="R273">
            <v>-581.00000000000011</v>
          </cell>
          <cell r="S273">
            <v>-581.00000000000011</v>
          </cell>
          <cell r="T273">
            <v>319.99999999999989</v>
          </cell>
          <cell r="U273">
            <v>36.999999999999886</v>
          </cell>
          <cell r="V273">
            <v>-1774</v>
          </cell>
          <cell r="W273">
            <v>-2179</v>
          </cell>
          <cell r="X273">
            <v>-2377</v>
          </cell>
          <cell r="Y273">
            <v>-2585</v>
          </cell>
          <cell r="Z273">
            <v>-2177</v>
          </cell>
          <cell r="AA273">
            <v>-2286</v>
          </cell>
        </row>
        <row r="274">
          <cell r="A274" t="str">
            <v>Dtq22</v>
          </cell>
          <cell r="B274" t="str">
            <v>Operating profit</v>
          </cell>
          <cell r="C274">
            <v>1705.5629400000003</v>
          </cell>
          <cell r="D274">
            <v>1849.6813900000011</v>
          </cell>
          <cell r="E274">
            <v>1719.906790000003</v>
          </cell>
          <cell r="F274">
            <v>1826.2471799999953</v>
          </cell>
          <cell r="G274">
            <v>3138.4942500000061</v>
          </cell>
          <cell r="H274">
            <v>3523.2616499999931</v>
          </cell>
          <cell r="I274">
            <v>429.21172000000024</v>
          </cell>
          <cell r="J274">
            <v>1713.49899</v>
          </cell>
          <cell r="K274">
            <v>1852.2206700000097</v>
          </cell>
          <cell r="L274">
            <v>2313.530589999993</v>
          </cell>
          <cell r="M274">
            <v>2322.6211700000003</v>
          </cell>
          <cell r="N274">
            <v>3104.7255200000004</v>
          </cell>
          <cell r="O274">
            <v>25498.96286</v>
          </cell>
          <cell r="P274">
            <v>1705.5629400000003</v>
          </cell>
          <cell r="Q274">
            <v>3555.2443300000014</v>
          </cell>
          <cell r="R274">
            <v>5275.1511200000032</v>
          </cell>
          <cell r="S274">
            <v>7101.3982999999998</v>
          </cell>
          <cell r="T274">
            <v>10239.892550000004</v>
          </cell>
          <cell r="U274">
            <v>13763.154199999992</v>
          </cell>
          <cell r="V274">
            <v>14192.365919999991</v>
          </cell>
          <cell r="W274">
            <v>15905.864909999986</v>
          </cell>
          <cell r="X274">
            <v>17758.085579999999</v>
          </cell>
          <cell r="Y274">
            <v>20071.616169999998</v>
          </cell>
          <cell r="Z274">
            <v>22394.23734</v>
          </cell>
          <cell r="AA274">
            <v>25498.96286</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1705.5629400000003</v>
          </cell>
          <cell r="D278">
            <v>1849.6813900000011</v>
          </cell>
          <cell r="E278">
            <v>1719.906790000003</v>
          </cell>
          <cell r="F278">
            <v>1826.2471799999953</v>
          </cell>
          <cell r="G278">
            <v>3138.4942500000061</v>
          </cell>
          <cell r="H278">
            <v>3523.2616499999931</v>
          </cell>
          <cell r="I278">
            <v>429.21172000000024</v>
          </cell>
          <cell r="J278">
            <v>1713.49899</v>
          </cell>
          <cell r="K278">
            <v>1852.2206700000097</v>
          </cell>
          <cell r="L278">
            <v>2313.530589999993</v>
          </cell>
          <cell r="M278">
            <v>2322.6211700000003</v>
          </cell>
          <cell r="N278">
            <v>3104.7255200000004</v>
          </cell>
          <cell r="O278">
            <v>25498.96286</v>
          </cell>
          <cell r="P278">
            <v>1705.5629400000003</v>
          </cell>
          <cell r="Q278">
            <v>3555.2443300000014</v>
          </cell>
          <cell r="R278">
            <v>5275.1511200000032</v>
          </cell>
          <cell r="S278">
            <v>7101.3982999999998</v>
          </cell>
          <cell r="T278">
            <v>10239.892550000004</v>
          </cell>
          <cell r="U278">
            <v>13763.154199999992</v>
          </cell>
          <cell r="V278">
            <v>14192.365919999991</v>
          </cell>
          <cell r="W278">
            <v>15905.864909999986</v>
          </cell>
          <cell r="X278">
            <v>17758.085579999999</v>
          </cell>
          <cell r="Y278">
            <v>20071.616169999998</v>
          </cell>
          <cell r="Z278">
            <v>22394.23734</v>
          </cell>
          <cell r="AA278">
            <v>25498.96286</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-326</v>
          </cell>
          <cell r="D280">
            <v>-352</v>
          </cell>
          <cell r="E280">
            <v>-332</v>
          </cell>
          <cell r="F280">
            <v>-348</v>
          </cell>
          <cell r="G280">
            <v>-606</v>
          </cell>
          <cell r="H280">
            <v>-707</v>
          </cell>
          <cell r="I280">
            <v>-47.000000000000156</v>
          </cell>
          <cell r="J280">
            <v>-304</v>
          </cell>
          <cell r="K280">
            <v>-370</v>
          </cell>
          <cell r="L280">
            <v>-422</v>
          </cell>
          <cell r="M280">
            <v>423</v>
          </cell>
          <cell r="N280">
            <v>-1499</v>
          </cell>
          <cell r="O280">
            <v>-4890</v>
          </cell>
          <cell r="P280">
            <v>-326</v>
          </cell>
          <cell r="Q280">
            <v>-678</v>
          </cell>
          <cell r="R280">
            <v>-1010</v>
          </cell>
          <cell r="S280">
            <v>-1358</v>
          </cell>
          <cell r="T280">
            <v>-1964</v>
          </cell>
          <cell r="U280">
            <v>-2671</v>
          </cell>
          <cell r="V280">
            <v>-2718</v>
          </cell>
          <cell r="W280">
            <v>-3022</v>
          </cell>
          <cell r="X280">
            <v>-3392</v>
          </cell>
          <cell r="Y280">
            <v>-3814</v>
          </cell>
          <cell r="Z280">
            <v>-3391</v>
          </cell>
          <cell r="AA280">
            <v>-4890</v>
          </cell>
        </row>
        <row r="281">
          <cell r="A281" t="str">
            <v>Dtq28</v>
          </cell>
          <cell r="B281" t="str">
            <v>Profit after tax</v>
          </cell>
          <cell r="C281">
            <v>1379.5629400000003</v>
          </cell>
          <cell r="D281">
            <v>1497.6813900000011</v>
          </cell>
          <cell r="E281">
            <v>1387.906790000003</v>
          </cell>
          <cell r="F281">
            <v>1478.2471799999953</v>
          </cell>
          <cell r="G281">
            <v>2532.4942500000061</v>
          </cell>
          <cell r="H281">
            <v>2816.2616499999931</v>
          </cell>
          <cell r="I281">
            <v>382.21172000000007</v>
          </cell>
          <cell r="J281">
            <v>1409.49899</v>
          </cell>
          <cell r="K281">
            <v>1482.2206700000097</v>
          </cell>
          <cell r="L281">
            <v>1891.530589999993</v>
          </cell>
          <cell r="M281">
            <v>2745.6211700000003</v>
          </cell>
          <cell r="N281">
            <v>1605.7255200000004</v>
          </cell>
          <cell r="O281">
            <v>20608.96286</v>
          </cell>
          <cell r="P281">
            <v>1379.5629400000003</v>
          </cell>
          <cell r="Q281">
            <v>2877.2443300000014</v>
          </cell>
          <cell r="R281">
            <v>4265.1511200000032</v>
          </cell>
          <cell r="S281">
            <v>5743.3982999999998</v>
          </cell>
          <cell r="T281">
            <v>8275.8925500000041</v>
          </cell>
          <cell r="U281">
            <v>11092.154199999992</v>
          </cell>
          <cell r="V281">
            <v>11474.365919999991</v>
          </cell>
          <cell r="W281">
            <v>12883.864909999986</v>
          </cell>
          <cell r="X281">
            <v>14366.085579999999</v>
          </cell>
          <cell r="Y281">
            <v>16257.616169999998</v>
          </cell>
          <cell r="Z281">
            <v>19003.23734</v>
          </cell>
          <cell r="AA281">
            <v>20608.96286</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2204</v>
          </cell>
          <cell r="D283">
            <v>1977.7275600000005</v>
          </cell>
          <cell r="E283">
            <v>2536.8787100000018</v>
          </cell>
          <cell r="F283">
            <v>3259.5962699999977</v>
          </cell>
          <cell r="G283">
            <v>3516.3558700000053</v>
          </cell>
          <cell r="H283">
            <v>517.38648999999089</v>
          </cell>
          <cell r="I283">
            <v>2646.3184900000024</v>
          </cell>
          <cell r="J283">
            <v>2625.4979699999944</v>
          </cell>
          <cell r="K283">
            <v>3018.9717800000049</v>
          </cell>
          <cell r="L283">
            <v>3071.2067900000015</v>
          </cell>
          <cell r="M283">
            <v>2664.9045999999962</v>
          </cell>
          <cell r="N283">
            <v>2804.1939600000132</v>
          </cell>
          <cell r="O283">
            <v>30843.038490000006</v>
          </cell>
          <cell r="P283">
            <v>2204</v>
          </cell>
          <cell r="Q283">
            <v>4181.7275600000003</v>
          </cell>
          <cell r="R283">
            <v>6718.606270000002</v>
          </cell>
          <cell r="S283">
            <v>9978.2025400000002</v>
          </cell>
          <cell r="T283">
            <v>13494.558410000005</v>
          </cell>
          <cell r="U283">
            <v>14011.944899999997</v>
          </cell>
          <cell r="V283">
            <v>16658.26339</v>
          </cell>
          <cell r="W283">
            <v>19283.761359999993</v>
          </cell>
          <cell r="X283">
            <v>22302.733139999997</v>
          </cell>
          <cell r="Y283">
            <v>25373.939929999997</v>
          </cell>
          <cell r="Z283">
            <v>28038.844529999995</v>
          </cell>
          <cell r="AA283">
            <v>30843.038490000006</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2204</v>
          </cell>
          <cell r="D285">
            <v>1977.7275600000005</v>
          </cell>
          <cell r="E285">
            <v>2536.8787100000018</v>
          </cell>
          <cell r="F285">
            <v>3259.5962699999977</v>
          </cell>
          <cell r="G285">
            <v>3516.3558700000053</v>
          </cell>
          <cell r="H285">
            <v>517.38648999999089</v>
          </cell>
          <cell r="I285">
            <v>2646.3184900000024</v>
          </cell>
          <cell r="J285">
            <v>2625.4979699999944</v>
          </cell>
          <cell r="K285">
            <v>3018.9717800000049</v>
          </cell>
          <cell r="L285">
            <v>3071.2067900000015</v>
          </cell>
          <cell r="M285">
            <v>2664.9045999999962</v>
          </cell>
          <cell r="N285">
            <v>2804.1939600000132</v>
          </cell>
          <cell r="O285">
            <v>30843.038490000006</v>
          </cell>
          <cell r="P285">
            <v>2204</v>
          </cell>
          <cell r="Q285">
            <v>4181.7275600000003</v>
          </cell>
          <cell r="R285">
            <v>6718.606270000002</v>
          </cell>
          <cell r="S285">
            <v>9978.2025400000002</v>
          </cell>
          <cell r="T285">
            <v>13494.558410000005</v>
          </cell>
          <cell r="U285">
            <v>14011.944899999997</v>
          </cell>
          <cell r="V285">
            <v>16658.26339</v>
          </cell>
          <cell r="W285">
            <v>19283.761359999993</v>
          </cell>
          <cell r="X285">
            <v>22302.733139999997</v>
          </cell>
          <cell r="Y285">
            <v>25373.939929999997</v>
          </cell>
          <cell r="Z285">
            <v>28038.844529999995</v>
          </cell>
          <cell r="AA285">
            <v>30843.038490000006</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-113.51024000000001</v>
          </cell>
          <cell r="D292">
            <v>205.84303999999949</v>
          </cell>
          <cell r="E292">
            <v>500.09413999999953</v>
          </cell>
          <cell r="F292">
            <v>527.73953000000085</v>
          </cell>
          <cell r="G292">
            <v>-36.843559999999442</v>
          </cell>
          <cell r="H292">
            <v>289.5743699999984</v>
          </cell>
          <cell r="I292">
            <v>256.03185000000451</v>
          </cell>
          <cell r="J292">
            <v>121.6474699999972</v>
          </cell>
          <cell r="K292">
            <v>126.44328999999877</v>
          </cell>
          <cell r="L292">
            <v>-195.69562999999724</v>
          </cell>
          <cell r="M292">
            <v>581.13881000000583</v>
          </cell>
          <cell r="N292">
            <v>618.3716600000007</v>
          </cell>
          <cell r="O292">
            <v>2880.8347300000087</v>
          </cell>
          <cell r="P292">
            <v>-113.51024000000001</v>
          </cell>
          <cell r="Q292">
            <v>92.33279999999948</v>
          </cell>
          <cell r="R292">
            <v>592.42693999999904</v>
          </cell>
          <cell r="S292">
            <v>1120.1664699999999</v>
          </cell>
          <cell r="T292">
            <v>1083.3229100000005</v>
          </cell>
          <cell r="U292">
            <v>1372.897279999999</v>
          </cell>
          <cell r="V292">
            <v>1628.9291300000036</v>
          </cell>
          <cell r="W292">
            <v>1750.5766000000008</v>
          </cell>
          <cell r="X292">
            <v>1877.0198899999996</v>
          </cell>
          <cell r="Y292">
            <v>1681.3242600000024</v>
          </cell>
          <cell r="Z292">
            <v>2262.463070000008</v>
          </cell>
          <cell r="AA292">
            <v>2880.8347300000087</v>
          </cell>
        </row>
        <row r="293">
          <cell r="A293" t="str">
            <v>Dtc11</v>
          </cell>
          <cell r="B293" t="str">
            <v>Other income</v>
          </cell>
          <cell r="C293">
            <v>-113.51024000000001</v>
          </cell>
          <cell r="D293">
            <v>205.84303999999949</v>
          </cell>
          <cell r="E293">
            <v>500.09413999999953</v>
          </cell>
          <cell r="F293">
            <v>527.73953000000085</v>
          </cell>
          <cell r="G293">
            <v>-36.843559999999442</v>
          </cell>
          <cell r="H293">
            <v>289.5743699999984</v>
          </cell>
          <cell r="I293">
            <v>256.03185000000451</v>
          </cell>
          <cell r="J293">
            <v>121.6474699999972</v>
          </cell>
          <cell r="K293">
            <v>126.44328999999877</v>
          </cell>
          <cell r="L293">
            <v>-195.69562999999724</v>
          </cell>
          <cell r="M293">
            <v>581.13881000000583</v>
          </cell>
          <cell r="N293">
            <v>618.3716600000007</v>
          </cell>
          <cell r="O293">
            <v>2880.8347300000087</v>
          </cell>
          <cell r="P293">
            <v>-113.51024000000001</v>
          </cell>
          <cell r="Q293">
            <v>92.33279999999948</v>
          </cell>
          <cell r="R293">
            <v>592.42693999999904</v>
          </cell>
          <cell r="S293">
            <v>1120.1664699999999</v>
          </cell>
          <cell r="T293">
            <v>1083.3229100000005</v>
          </cell>
          <cell r="U293">
            <v>1372.897279999999</v>
          </cell>
          <cell r="V293">
            <v>1628.9291300000036</v>
          </cell>
          <cell r="W293">
            <v>1750.5766000000008</v>
          </cell>
          <cell r="X293">
            <v>1877.0198899999996</v>
          </cell>
          <cell r="Y293">
            <v>1681.3242600000024</v>
          </cell>
          <cell r="Z293">
            <v>2262.463070000008</v>
          </cell>
          <cell r="AA293">
            <v>2880.8347300000087</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2090.4897599999999</v>
          </cell>
          <cell r="D295">
            <v>2183.5706</v>
          </cell>
          <cell r="E295">
            <v>3036.9728500000015</v>
          </cell>
          <cell r="F295">
            <v>3787.3357999999985</v>
          </cell>
          <cell r="G295">
            <v>3479.512310000006</v>
          </cell>
          <cell r="H295">
            <v>806.96085999998922</v>
          </cell>
          <cell r="I295">
            <v>2902.3503400000068</v>
          </cell>
          <cell r="J295">
            <v>2747.1454399999916</v>
          </cell>
          <cell r="K295">
            <v>3145.4150700000037</v>
          </cell>
          <cell r="L295">
            <v>2875.5111600000041</v>
          </cell>
          <cell r="M295">
            <v>3246.043410000002</v>
          </cell>
          <cell r="N295">
            <v>3422.565620000014</v>
          </cell>
          <cell r="O295">
            <v>33723.873220000016</v>
          </cell>
          <cell r="P295">
            <v>2090.4897599999999</v>
          </cell>
          <cell r="Q295">
            <v>4274.0603599999995</v>
          </cell>
          <cell r="R295">
            <v>7311.0332100000014</v>
          </cell>
          <cell r="S295">
            <v>11098.36901</v>
          </cell>
          <cell r="T295">
            <v>14577.881320000006</v>
          </cell>
          <cell r="U295">
            <v>15384.842179999996</v>
          </cell>
          <cell r="V295">
            <v>18287.192520000004</v>
          </cell>
          <cell r="W295">
            <v>21034.337959999993</v>
          </cell>
          <cell r="X295">
            <v>24179.753029999996</v>
          </cell>
          <cell r="Y295">
            <v>27055.264189999998</v>
          </cell>
          <cell r="Z295">
            <v>30301.307600000004</v>
          </cell>
          <cell r="AA295">
            <v>33723.873220000016</v>
          </cell>
        </row>
        <row r="296">
          <cell r="A296" t="str">
            <v>Dtc13</v>
          </cell>
          <cell r="B296" t="str">
            <v>Personnel expenses</v>
          </cell>
          <cell r="C296">
            <v>202</v>
          </cell>
          <cell r="D296">
            <v>199.41439</v>
          </cell>
          <cell r="E296">
            <v>236.03755000000004</v>
          </cell>
          <cell r="F296">
            <v>265.4532099999999</v>
          </cell>
          <cell r="G296">
            <v>237.34176000000019</v>
          </cell>
          <cell r="H296">
            <v>239.75559999999962</v>
          </cell>
          <cell r="I296">
            <v>254.97098000000017</v>
          </cell>
          <cell r="J296">
            <v>269.65638999999999</v>
          </cell>
          <cell r="K296">
            <v>248.81080000000023</v>
          </cell>
          <cell r="L296">
            <v>276.82236999999964</v>
          </cell>
          <cell r="M296">
            <v>259.2417099999995</v>
          </cell>
          <cell r="N296">
            <v>468.10180000000122</v>
          </cell>
          <cell r="O296">
            <v>3157.6065600000002</v>
          </cell>
          <cell r="P296">
            <v>202</v>
          </cell>
          <cell r="Q296">
            <v>401.41439000000003</v>
          </cell>
          <cell r="R296">
            <v>637.45194000000004</v>
          </cell>
          <cell r="S296">
            <v>902.90514999999994</v>
          </cell>
          <cell r="T296">
            <v>1140.2469100000001</v>
          </cell>
          <cell r="U296">
            <v>1380.0025099999998</v>
          </cell>
          <cell r="V296">
            <v>1634.9734899999999</v>
          </cell>
          <cell r="W296">
            <v>1904.62988</v>
          </cell>
          <cell r="X296">
            <v>2153.4406800000002</v>
          </cell>
          <cell r="Y296">
            <v>2430.2630499999996</v>
          </cell>
          <cell r="Z296">
            <v>2689.5047599999989</v>
          </cell>
          <cell r="AA296">
            <v>3157.6065600000002</v>
          </cell>
        </row>
        <row r="297">
          <cell r="A297" t="str">
            <v>Dtc14</v>
          </cell>
          <cell r="B297" t="str">
            <v>General and administrative expenses</v>
          </cell>
          <cell r="C297">
            <v>345</v>
          </cell>
          <cell r="D297">
            <v>261.53359</v>
          </cell>
          <cell r="E297">
            <v>383.55821999999995</v>
          </cell>
          <cell r="F297">
            <v>496.20015999999998</v>
          </cell>
          <cell r="G297">
            <v>416.45587000000006</v>
          </cell>
          <cell r="H297">
            <v>453.90964000000002</v>
          </cell>
          <cell r="I297">
            <v>334.43375999999955</v>
          </cell>
          <cell r="J297">
            <v>449.21696000000111</v>
          </cell>
          <cell r="K297">
            <v>354.68179999999893</v>
          </cell>
          <cell r="L297">
            <v>384.65835000000095</v>
          </cell>
          <cell r="M297">
            <v>425.13557999999875</v>
          </cell>
          <cell r="N297">
            <v>883.9458000000011</v>
          </cell>
          <cell r="O297">
            <v>5188.7297300000009</v>
          </cell>
          <cell r="P297">
            <v>345</v>
          </cell>
          <cell r="Q297">
            <v>606.53359</v>
          </cell>
          <cell r="R297">
            <v>990.0918099999999</v>
          </cell>
          <cell r="S297">
            <v>1486.2919699999998</v>
          </cell>
          <cell r="T297">
            <v>1902.7478399999998</v>
          </cell>
          <cell r="U297">
            <v>2356.6574799999999</v>
          </cell>
          <cell r="V297">
            <v>2691.0912399999993</v>
          </cell>
          <cell r="W297">
            <v>3140.3082000000004</v>
          </cell>
          <cell r="X297">
            <v>3494.9899999999993</v>
          </cell>
          <cell r="Y297">
            <v>3879.6483500000004</v>
          </cell>
          <cell r="Z297">
            <v>4304.7839299999996</v>
          </cell>
          <cell r="AA297">
            <v>5188.7297300000009</v>
          </cell>
        </row>
        <row r="298">
          <cell r="A298" t="str">
            <v>Dtc15</v>
          </cell>
          <cell r="B298" t="str">
            <v>Depreciation / Amortisation</v>
          </cell>
          <cell r="C298">
            <v>52</v>
          </cell>
          <cell r="D298">
            <v>93</v>
          </cell>
          <cell r="E298">
            <v>73</v>
          </cell>
          <cell r="F298">
            <v>-8.0000000000000071</v>
          </cell>
          <cell r="G298">
            <v>53.081889999999994</v>
          </cell>
          <cell r="H298">
            <v>177.91811000000001</v>
          </cell>
          <cell r="I298">
            <v>-68.09863</v>
          </cell>
          <cell r="J298">
            <v>51.362369999999991</v>
          </cell>
          <cell r="K298">
            <v>55.73625999999998</v>
          </cell>
          <cell r="L298">
            <v>55</v>
          </cell>
          <cell r="M298">
            <v>55.999999999999936</v>
          </cell>
          <cell r="N298">
            <v>129</v>
          </cell>
          <cell r="O298">
            <v>719.99999999999989</v>
          </cell>
          <cell r="P298">
            <v>52</v>
          </cell>
          <cell r="Q298">
            <v>145</v>
          </cell>
          <cell r="R298">
            <v>218</v>
          </cell>
          <cell r="S298">
            <v>210</v>
          </cell>
          <cell r="T298">
            <v>263.08188999999999</v>
          </cell>
          <cell r="U298">
            <v>441</v>
          </cell>
          <cell r="V298">
            <v>372.90136999999999</v>
          </cell>
          <cell r="W298">
            <v>424.26373999999998</v>
          </cell>
          <cell r="X298">
            <v>479.99999999999994</v>
          </cell>
          <cell r="Y298">
            <v>535</v>
          </cell>
          <cell r="Z298">
            <v>590.99999999999989</v>
          </cell>
          <cell r="AA298">
            <v>719.99999999999989</v>
          </cell>
        </row>
        <row r="299">
          <cell r="A299" t="str">
            <v>Dtc16</v>
          </cell>
          <cell r="B299" t="str">
            <v>Total operating expenses</v>
          </cell>
          <cell r="C299">
            <v>599</v>
          </cell>
          <cell r="D299">
            <v>553.94798000000003</v>
          </cell>
          <cell r="E299">
            <v>692.59577000000002</v>
          </cell>
          <cell r="F299">
            <v>753.65336999999988</v>
          </cell>
          <cell r="G299">
            <v>706.8795200000003</v>
          </cell>
          <cell r="H299">
            <v>871.58334999999965</v>
          </cell>
          <cell r="I299">
            <v>521.30610999999976</v>
          </cell>
          <cell r="J299">
            <v>770.23572000000104</v>
          </cell>
          <cell r="K299">
            <v>659.22885999999914</v>
          </cell>
          <cell r="L299">
            <v>716.48072000000059</v>
          </cell>
          <cell r="M299">
            <v>740.3772899999982</v>
          </cell>
          <cell r="N299">
            <v>1481.0476000000024</v>
          </cell>
          <cell r="O299">
            <v>9066.3362900000011</v>
          </cell>
          <cell r="P299">
            <v>599</v>
          </cell>
          <cell r="Q299">
            <v>1152.9479799999999</v>
          </cell>
          <cell r="R299">
            <v>1845.5437499999998</v>
          </cell>
          <cell r="S299">
            <v>2599.1971199999998</v>
          </cell>
          <cell r="T299">
            <v>3306.0766399999998</v>
          </cell>
          <cell r="U299">
            <v>4177.6599900000001</v>
          </cell>
          <cell r="V299">
            <v>4698.9660999999987</v>
          </cell>
          <cell r="W299">
            <v>5469.2018200000002</v>
          </cell>
          <cell r="X299">
            <v>6128.4306799999995</v>
          </cell>
          <cell r="Y299">
            <v>6844.9114</v>
          </cell>
          <cell r="Z299">
            <v>7585.2886899999985</v>
          </cell>
          <cell r="AA299">
            <v>9066.3362900000011</v>
          </cell>
        </row>
        <row r="300">
          <cell r="A300" t="str">
            <v>Dtc17</v>
          </cell>
          <cell r="B300" t="str">
            <v>Operating profit before provisions</v>
          </cell>
          <cell r="C300">
            <v>1491.4897599999999</v>
          </cell>
          <cell r="D300">
            <v>1629.6226200000001</v>
          </cell>
          <cell r="E300">
            <v>2344.3770800000016</v>
          </cell>
          <cell r="F300">
            <v>3033.6824299999985</v>
          </cell>
          <cell r="G300">
            <v>2772.6327900000056</v>
          </cell>
          <cell r="H300">
            <v>-64.62249000001043</v>
          </cell>
          <cell r="I300">
            <v>2381.0442300000068</v>
          </cell>
          <cell r="J300">
            <v>1976.9097199999906</v>
          </cell>
          <cell r="K300">
            <v>2486.1862100000044</v>
          </cell>
          <cell r="L300">
            <v>2159.0304400000036</v>
          </cell>
          <cell r="M300">
            <v>2505.666120000004</v>
          </cell>
          <cell r="N300">
            <v>1941.5180200000116</v>
          </cell>
          <cell r="O300">
            <v>24657.536930000017</v>
          </cell>
          <cell r="P300">
            <v>1491.4897599999999</v>
          </cell>
          <cell r="Q300">
            <v>3121.1123799999996</v>
          </cell>
          <cell r="R300">
            <v>5465.4894600000016</v>
          </cell>
          <cell r="S300">
            <v>8499.1718900000014</v>
          </cell>
          <cell r="T300">
            <v>11271.804680000007</v>
          </cell>
          <cell r="U300">
            <v>11207.182189999996</v>
          </cell>
          <cell r="V300">
            <v>13588.226420000006</v>
          </cell>
          <cell r="W300">
            <v>15565.136139999993</v>
          </cell>
          <cell r="X300">
            <v>18051.322349999995</v>
          </cell>
          <cell r="Y300">
            <v>20210.352789999997</v>
          </cell>
          <cell r="Z300">
            <v>22716.018910000006</v>
          </cell>
          <cell r="AA300">
            <v>24657.536930000017</v>
          </cell>
        </row>
        <row r="301">
          <cell r="A301" t="str">
            <v>Dtc18</v>
          </cell>
          <cell r="B301" t="str">
            <v>Impairment losses on loans and advances</v>
          </cell>
          <cell r="C301">
            <v>-128</v>
          </cell>
          <cell r="D301">
            <v>-333.58939000000009</v>
          </cell>
          <cell r="E301">
            <v>-404.7263899999993</v>
          </cell>
          <cell r="F301">
            <v>-427</v>
          </cell>
          <cell r="G301">
            <v>-69.48281999999972</v>
          </cell>
          <cell r="H301">
            <v>-946.16708000000131</v>
          </cell>
          <cell r="I301">
            <v>0.64963999999978483</v>
          </cell>
          <cell r="J301">
            <v>-720.82541999999933</v>
          </cell>
          <cell r="K301">
            <v>221.19236999999981</v>
          </cell>
          <cell r="L301">
            <v>41.931390000001571</v>
          </cell>
          <cell r="M301">
            <v>-176.76167000000166</v>
          </cell>
          <cell r="N301">
            <v>-145.45888000000008</v>
          </cell>
          <cell r="O301">
            <v>-3088.2382500000003</v>
          </cell>
          <cell r="P301">
            <v>-128</v>
          </cell>
          <cell r="Q301">
            <v>-461.58939000000009</v>
          </cell>
          <cell r="R301">
            <v>-866.31577999999945</v>
          </cell>
          <cell r="S301">
            <v>-1293.3157799999994</v>
          </cell>
          <cell r="T301">
            <v>-1362.7985999999992</v>
          </cell>
          <cell r="U301">
            <v>-2308.9656800000002</v>
          </cell>
          <cell r="V301">
            <v>-2308.3160400000006</v>
          </cell>
          <cell r="W301">
            <v>-3029.1414599999998</v>
          </cell>
          <cell r="X301">
            <v>-2807.9490900000001</v>
          </cell>
          <cell r="Y301">
            <v>-2766.0176999999985</v>
          </cell>
          <cell r="Z301">
            <v>-2942.7793700000002</v>
          </cell>
          <cell r="AA301">
            <v>-3088.2382500000003</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-128</v>
          </cell>
          <cell r="D304">
            <v>-333.58939000000009</v>
          </cell>
          <cell r="E304">
            <v>-404.7263899999993</v>
          </cell>
          <cell r="F304">
            <v>-427</v>
          </cell>
          <cell r="G304">
            <v>-69.48281999999972</v>
          </cell>
          <cell r="H304">
            <v>-946.16708000000131</v>
          </cell>
          <cell r="I304">
            <v>0.64963999999978483</v>
          </cell>
          <cell r="J304">
            <v>-720.82541999999933</v>
          </cell>
          <cell r="K304">
            <v>221.19236999999981</v>
          </cell>
          <cell r="L304">
            <v>41.931390000001571</v>
          </cell>
          <cell r="M304">
            <v>-176.76167000000166</v>
          </cell>
          <cell r="N304">
            <v>-145.45888000000008</v>
          </cell>
          <cell r="O304">
            <v>-3088.2382500000003</v>
          </cell>
          <cell r="P304">
            <v>-128</v>
          </cell>
          <cell r="Q304">
            <v>-461.58939000000009</v>
          </cell>
          <cell r="R304">
            <v>-866.31577999999945</v>
          </cell>
          <cell r="S304">
            <v>-1293.3157799999994</v>
          </cell>
          <cell r="T304">
            <v>-1362.7985999999992</v>
          </cell>
          <cell r="U304">
            <v>-2308.9656800000002</v>
          </cell>
          <cell r="V304">
            <v>-2308.3160400000006</v>
          </cell>
          <cell r="W304">
            <v>-3029.1414599999998</v>
          </cell>
          <cell r="X304">
            <v>-2807.9490900000001</v>
          </cell>
          <cell r="Y304">
            <v>-2766.0176999999985</v>
          </cell>
          <cell r="Z304">
            <v>-2942.7793700000002</v>
          </cell>
          <cell r="AA304">
            <v>-3088.2382500000003</v>
          </cell>
        </row>
        <row r="305">
          <cell r="A305" t="str">
            <v>Dtc22</v>
          </cell>
          <cell r="B305" t="str">
            <v>Operating profit</v>
          </cell>
          <cell r="C305">
            <v>1363.4897599999999</v>
          </cell>
          <cell r="D305">
            <v>1296.03323</v>
          </cell>
          <cell r="E305">
            <v>1939.6506900000022</v>
          </cell>
          <cell r="F305">
            <v>2606.6824299999985</v>
          </cell>
          <cell r="G305">
            <v>2703.1499700000059</v>
          </cell>
          <cell r="H305">
            <v>-1010.7895700000117</v>
          </cell>
          <cell r="I305">
            <v>2381.6938700000064</v>
          </cell>
          <cell r="J305">
            <v>1256.0842999999913</v>
          </cell>
          <cell r="K305">
            <v>2707.3785800000041</v>
          </cell>
          <cell r="L305">
            <v>2200.9618300000052</v>
          </cell>
          <cell r="M305">
            <v>2328.9044500000023</v>
          </cell>
          <cell r="N305">
            <v>1796.0591400000114</v>
          </cell>
          <cell r="O305">
            <v>21569.298680000014</v>
          </cell>
          <cell r="P305">
            <v>1363.4897599999999</v>
          </cell>
          <cell r="Q305">
            <v>2659.5229899999995</v>
          </cell>
          <cell r="R305">
            <v>4599.1736800000017</v>
          </cell>
          <cell r="S305">
            <v>7205.8561100000024</v>
          </cell>
          <cell r="T305">
            <v>9909.0060800000065</v>
          </cell>
          <cell r="U305">
            <v>8898.2165099999947</v>
          </cell>
          <cell r="V305">
            <v>11279.910380000005</v>
          </cell>
          <cell r="W305">
            <v>12535.994679999993</v>
          </cell>
          <cell r="X305">
            <v>15243.373259999995</v>
          </cell>
          <cell r="Y305">
            <v>17444.33509</v>
          </cell>
          <cell r="Z305">
            <v>19773.239540000006</v>
          </cell>
          <cell r="AA305">
            <v>21569.298680000014</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1363.4897599999999</v>
          </cell>
          <cell r="D309">
            <v>1296.03323</v>
          </cell>
          <cell r="E309">
            <v>1939.6506900000022</v>
          </cell>
          <cell r="F309">
            <v>2606.6824299999985</v>
          </cell>
          <cell r="G309">
            <v>2703.1499700000059</v>
          </cell>
          <cell r="H309">
            <v>-1010.7895700000117</v>
          </cell>
          <cell r="I309">
            <v>2381.6938700000064</v>
          </cell>
          <cell r="J309">
            <v>1256.0842999999913</v>
          </cell>
          <cell r="K309">
            <v>2707.3785800000041</v>
          </cell>
          <cell r="L309">
            <v>2200.9618300000052</v>
          </cell>
          <cell r="M309">
            <v>2328.9044500000023</v>
          </cell>
          <cell r="N309">
            <v>1796.0591400000114</v>
          </cell>
          <cell r="O309">
            <v>21569.298680000014</v>
          </cell>
          <cell r="P309">
            <v>1363.4897599999999</v>
          </cell>
          <cell r="Q309">
            <v>2659.5229899999995</v>
          </cell>
          <cell r="R309">
            <v>4599.1736800000017</v>
          </cell>
          <cell r="S309">
            <v>7205.8561100000024</v>
          </cell>
          <cell r="T309">
            <v>9909.0060800000065</v>
          </cell>
          <cell r="U309">
            <v>8898.2165099999947</v>
          </cell>
          <cell r="V309">
            <v>11279.910380000005</v>
          </cell>
          <cell r="W309">
            <v>12535.994679999993</v>
          </cell>
          <cell r="X309">
            <v>15243.373259999995</v>
          </cell>
          <cell r="Y309">
            <v>17444.33509</v>
          </cell>
          <cell r="Z309">
            <v>19773.239540000006</v>
          </cell>
          <cell r="AA309">
            <v>21569.298680000014</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-217</v>
          </cell>
          <cell r="D311">
            <v>-296</v>
          </cell>
          <cell r="E311">
            <v>-384</v>
          </cell>
          <cell r="F311">
            <v>-472.11266090000038</v>
          </cell>
          <cell r="G311">
            <v>-567.88733909999962</v>
          </cell>
          <cell r="H311">
            <v>202</v>
          </cell>
          <cell r="I311">
            <v>-431</v>
          </cell>
          <cell r="J311">
            <v>-223</v>
          </cell>
          <cell r="K311">
            <v>-589</v>
          </cell>
          <cell r="L311">
            <v>-403</v>
          </cell>
          <cell r="M311">
            <v>-456</v>
          </cell>
          <cell r="N311">
            <v>-351</v>
          </cell>
          <cell r="O311">
            <v>-4188</v>
          </cell>
          <cell r="P311">
            <v>-217</v>
          </cell>
          <cell r="Q311">
            <v>-513</v>
          </cell>
          <cell r="R311">
            <v>-897</v>
          </cell>
          <cell r="S311">
            <v>-1369.1126609000003</v>
          </cell>
          <cell r="T311">
            <v>-1937</v>
          </cell>
          <cell r="U311">
            <v>-1735</v>
          </cell>
          <cell r="V311">
            <v>-2166</v>
          </cell>
          <cell r="W311">
            <v>-2389</v>
          </cell>
          <cell r="X311">
            <v>-2978</v>
          </cell>
          <cell r="Y311">
            <v>-3381</v>
          </cell>
          <cell r="Z311">
            <v>-3837</v>
          </cell>
          <cell r="AA311">
            <v>-4188</v>
          </cell>
        </row>
        <row r="312">
          <cell r="A312" t="str">
            <v>Dtc28</v>
          </cell>
          <cell r="B312" t="str">
            <v>Profit after tax</v>
          </cell>
          <cell r="C312">
            <v>1146.4897599999999</v>
          </cell>
          <cell r="D312">
            <v>1000.03323</v>
          </cell>
          <cell r="E312">
            <v>1555.6506900000022</v>
          </cell>
          <cell r="F312">
            <v>2134.5697690999982</v>
          </cell>
          <cell r="G312">
            <v>2135.2626309000061</v>
          </cell>
          <cell r="H312">
            <v>-808.78957000001174</v>
          </cell>
          <cell r="I312">
            <v>1950.6938700000064</v>
          </cell>
          <cell r="J312">
            <v>1033.0842999999913</v>
          </cell>
          <cell r="K312">
            <v>2118.3785800000041</v>
          </cell>
          <cell r="L312">
            <v>1797.9618300000052</v>
          </cell>
          <cell r="M312">
            <v>1872.9044500000023</v>
          </cell>
          <cell r="N312">
            <v>1445.0591400000114</v>
          </cell>
          <cell r="O312">
            <v>17381.298680000014</v>
          </cell>
          <cell r="P312">
            <v>1146.4897599999999</v>
          </cell>
          <cell r="Q312">
            <v>2146.5229899999995</v>
          </cell>
          <cell r="R312">
            <v>3702.1736800000017</v>
          </cell>
          <cell r="S312">
            <v>5836.7434491000022</v>
          </cell>
          <cell r="T312">
            <v>7972.0060800000065</v>
          </cell>
          <cell r="U312">
            <v>7163.2165099999947</v>
          </cell>
          <cell r="V312">
            <v>9113.9103800000048</v>
          </cell>
          <cell r="W312">
            <v>10146.994679999993</v>
          </cell>
          <cell r="X312">
            <v>12265.373259999995</v>
          </cell>
          <cell r="Y312">
            <v>14063.33509</v>
          </cell>
          <cell r="Z312">
            <v>15936.239540000006</v>
          </cell>
          <cell r="AA312">
            <v>17381.298680000014</v>
          </cell>
        </row>
        <row r="313">
          <cell r="A313">
            <v>0</v>
          </cell>
          <cell r="B313">
            <v>0</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row>
      </sheetData>
      <sheetData sheetId="6">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Finanse &amp; Leasing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9667.003279999999</v>
          </cell>
          <cell r="D4">
            <v>9039.1240300000009</v>
          </cell>
          <cell r="E4">
            <v>9762.8046500000019</v>
          </cell>
          <cell r="F4">
            <v>9743.1912799999991</v>
          </cell>
          <cell r="G4">
            <v>10214.070220000001</v>
          </cell>
          <cell r="H4">
            <v>9831.3737999999939</v>
          </cell>
          <cell r="I4">
            <v>10663.9522</v>
          </cell>
          <cell r="J4">
            <v>10689.359290000008</v>
          </cell>
          <cell r="K4">
            <v>10451.969540000006</v>
          </cell>
          <cell r="L4">
            <v>10770.726899999994</v>
          </cell>
          <cell r="M4">
            <v>10372.389719999992</v>
          </cell>
          <cell r="N4">
            <v>10590.134520000007</v>
          </cell>
          <cell r="O4">
            <v>121796.09943</v>
          </cell>
          <cell r="P4">
            <v>9667.003279999999</v>
          </cell>
          <cell r="Q4">
            <v>18706.12731</v>
          </cell>
          <cell r="R4">
            <v>28468.931960000002</v>
          </cell>
          <cell r="S4">
            <v>38212.123240000001</v>
          </cell>
          <cell r="T4">
            <v>48426.193460000002</v>
          </cell>
          <cell r="U4">
            <v>58257.567259999996</v>
          </cell>
          <cell r="V4">
            <v>68921.519459999996</v>
          </cell>
          <cell r="W4">
            <v>79610.878750000003</v>
          </cell>
          <cell r="X4">
            <v>90062.848290000009</v>
          </cell>
          <cell r="Y4">
            <v>100833.57519</v>
          </cell>
          <cell r="Z4">
            <v>111205.96491</v>
          </cell>
          <cell r="AA4">
            <v>121796.09943</v>
          </cell>
        </row>
        <row r="5">
          <cell r="A5" t="str">
            <v>Act02</v>
          </cell>
          <cell r="B5" t="str">
            <v>Interest expense</v>
          </cell>
          <cell r="C5">
            <v>-5522.58349</v>
          </cell>
          <cell r="D5">
            <v>-5132.6184000000003</v>
          </cell>
          <cell r="E5">
            <v>-5085.0137699999996</v>
          </cell>
          <cell r="F5">
            <v>-5322.7058400000005</v>
          </cell>
          <cell r="G5">
            <v>-5618.6693699999996</v>
          </cell>
          <cell r="H5">
            <v>-5683.8630099999973</v>
          </cell>
          <cell r="I5">
            <v>-6023.0643000000018</v>
          </cell>
          <cell r="J5">
            <v>-6142.7221600000048</v>
          </cell>
          <cell r="K5">
            <v>-5953.5798299999951</v>
          </cell>
          <cell r="L5">
            <v>-6082.5666500000007</v>
          </cell>
          <cell r="M5">
            <v>-5778.7176199999958</v>
          </cell>
          <cell r="N5">
            <v>-5687.7511899999954</v>
          </cell>
          <cell r="O5">
            <v>-68033.855629999991</v>
          </cell>
          <cell r="P5">
            <v>-5522.58349</v>
          </cell>
          <cell r="Q5">
            <v>-10655.20189</v>
          </cell>
          <cell r="R5">
            <v>-15740.21566</v>
          </cell>
          <cell r="S5">
            <v>-21062.9215</v>
          </cell>
          <cell r="T5">
            <v>-26681.59087</v>
          </cell>
          <cell r="U5">
            <v>-32365.453879999997</v>
          </cell>
          <cell r="V5">
            <v>-38388.518179999999</v>
          </cell>
          <cell r="W5">
            <v>-44531.240340000004</v>
          </cell>
          <cell r="X5">
            <v>-50484.820169999999</v>
          </cell>
          <cell r="Y5">
            <v>-56567.38682</v>
          </cell>
          <cell r="Z5">
            <v>-62346.104439999996</v>
          </cell>
          <cell r="AA5">
            <v>-68033.855629999991</v>
          </cell>
        </row>
        <row r="6">
          <cell r="A6" t="str">
            <v>Act03</v>
          </cell>
          <cell r="B6" t="str">
            <v>Net interest income</v>
          </cell>
          <cell r="C6">
            <v>4144.419789999999</v>
          </cell>
          <cell r="D6">
            <v>3906.5056300000006</v>
          </cell>
          <cell r="E6">
            <v>4677.7908800000023</v>
          </cell>
          <cell r="F6">
            <v>4420.4854399999986</v>
          </cell>
          <cell r="G6">
            <v>4595.4008500000018</v>
          </cell>
          <cell r="H6">
            <v>4147.5107899999966</v>
          </cell>
          <cell r="I6">
            <v>4640.8878999999979</v>
          </cell>
          <cell r="J6">
            <v>4546.6371300000028</v>
          </cell>
          <cell r="K6">
            <v>4498.3897100000104</v>
          </cell>
          <cell r="L6">
            <v>4688.1602499999935</v>
          </cell>
          <cell r="M6">
            <v>4593.6720999999961</v>
          </cell>
          <cell r="N6">
            <v>4902.3833300000115</v>
          </cell>
          <cell r="O6">
            <v>53762.243800000011</v>
          </cell>
          <cell r="P6">
            <v>4144.419789999999</v>
          </cell>
          <cell r="Q6">
            <v>8050.9254199999996</v>
          </cell>
          <cell r="R6">
            <v>12728.716300000002</v>
          </cell>
          <cell r="S6">
            <v>17149.20174</v>
          </cell>
          <cell r="T6">
            <v>21744.602590000002</v>
          </cell>
          <cell r="U6">
            <v>25892.113379999999</v>
          </cell>
          <cell r="V6">
            <v>30533.001279999997</v>
          </cell>
          <cell r="W6">
            <v>35079.63841</v>
          </cell>
          <cell r="X6">
            <v>39578.02812000001</v>
          </cell>
          <cell r="Y6">
            <v>44266.188370000003</v>
          </cell>
          <cell r="Z6">
            <v>48859.86047</v>
          </cell>
          <cell r="AA6">
            <v>53762.243800000011</v>
          </cell>
        </row>
        <row r="7">
          <cell r="A7" t="str">
            <v>Act04</v>
          </cell>
          <cell r="B7" t="str">
            <v>Fee Income</v>
          </cell>
          <cell r="C7">
            <v>306.65525000000002</v>
          </cell>
          <cell r="D7">
            <v>283.87112999999999</v>
          </cell>
          <cell r="E7">
            <v>263.12834999999995</v>
          </cell>
          <cell r="F7">
            <v>291.99112000000014</v>
          </cell>
          <cell r="G7">
            <v>521.05994999999984</v>
          </cell>
          <cell r="H7">
            <v>1068.1596100000004</v>
          </cell>
          <cell r="I7">
            <v>406.74816999999985</v>
          </cell>
          <cell r="J7">
            <v>402.76570999999967</v>
          </cell>
          <cell r="K7">
            <v>250.39505000000008</v>
          </cell>
          <cell r="L7">
            <v>310.94009000000005</v>
          </cell>
          <cell r="M7">
            <v>332.89144000000033</v>
          </cell>
          <cell r="N7">
            <v>388.60743999999886</v>
          </cell>
          <cell r="O7">
            <v>4827.2133099999992</v>
          </cell>
          <cell r="P7">
            <v>306.65525000000002</v>
          </cell>
          <cell r="Q7">
            <v>590.52638000000002</v>
          </cell>
          <cell r="R7">
            <v>853.65472999999997</v>
          </cell>
          <cell r="S7">
            <v>1145.6458500000001</v>
          </cell>
          <cell r="T7">
            <v>1666.7058</v>
          </cell>
          <cell r="U7">
            <v>2734.8654100000003</v>
          </cell>
          <cell r="V7">
            <v>3141.6135800000002</v>
          </cell>
          <cell r="W7">
            <v>3544.3792899999999</v>
          </cell>
          <cell r="X7">
            <v>3794.7743399999999</v>
          </cell>
          <cell r="Y7">
            <v>4105.71443</v>
          </cell>
          <cell r="Z7">
            <v>4438.6058700000003</v>
          </cell>
          <cell r="AA7">
            <v>4827.2133099999992</v>
          </cell>
        </row>
        <row r="8">
          <cell r="A8" t="str">
            <v>Act05</v>
          </cell>
          <cell r="B8" t="str">
            <v>Commission expense</v>
          </cell>
          <cell r="C8">
            <v>-468.33446999999995</v>
          </cell>
          <cell r="D8">
            <v>-403.27186</v>
          </cell>
          <cell r="E8">
            <v>-472.34012999999993</v>
          </cell>
          <cell r="F8">
            <v>-536.41643999999997</v>
          </cell>
          <cell r="G8">
            <v>-465.1700900000003</v>
          </cell>
          <cell r="H8">
            <v>-407.84832000000006</v>
          </cell>
          <cell r="I8">
            <v>-395.86051999999972</v>
          </cell>
          <cell r="J8">
            <v>-532.99553000000014</v>
          </cell>
          <cell r="K8">
            <v>-478.96268999999938</v>
          </cell>
          <cell r="L8">
            <v>-588.37724000000071</v>
          </cell>
          <cell r="M8">
            <v>-450.2546199999997</v>
          </cell>
          <cell r="N8">
            <v>-475.53495000000021</v>
          </cell>
          <cell r="O8">
            <v>-5675.3668600000001</v>
          </cell>
          <cell r="P8">
            <v>-468.33446999999995</v>
          </cell>
          <cell r="Q8">
            <v>-871.60632999999996</v>
          </cell>
          <cell r="R8">
            <v>-1343.9464599999999</v>
          </cell>
          <cell r="S8">
            <v>-1880.3628999999999</v>
          </cell>
          <cell r="T8">
            <v>-2345.5329900000002</v>
          </cell>
          <cell r="U8">
            <v>-2753.3813100000002</v>
          </cell>
          <cell r="V8">
            <v>-3149.2418299999999</v>
          </cell>
          <cell r="W8">
            <v>-3682.2373600000001</v>
          </cell>
          <cell r="X8">
            <v>-4161.2000499999995</v>
          </cell>
          <cell r="Y8">
            <v>-4749.5772900000002</v>
          </cell>
          <cell r="Z8">
            <v>-5199.8319099999999</v>
          </cell>
          <cell r="AA8">
            <v>-5675.3668600000001</v>
          </cell>
        </row>
        <row r="9">
          <cell r="A9" t="str">
            <v>Act06</v>
          </cell>
          <cell r="B9" t="str">
            <v>Net fee and commission income</v>
          </cell>
          <cell r="C9">
            <v>-161.67921999999993</v>
          </cell>
          <cell r="D9">
            <v>-119.40073000000001</v>
          </cell>
          <cell r="E9">
            <v>-209.21177999999998</v>
          </cell>
          <cell r="F9">
            <v>-244.42531999999983</v>
          </cell>
          <cell r="G9">
            <v>55.889859999999544</v>
          </cell>
          <cell r="H9">
            <v>660.31129000000033</v>
          </cell>
          <cell r="I9">
            <v>10.887650000000122</v>
          </cell>
          <cell r="J9">
            <v>-130.22982000000047</v>
          </cell>
          <cell r="K9">
            <v>-228.5676399999993</v>
          </cell>
          <cell r="L9">
            <v>-277.43715000000066</v>
          </cell>
          <cell r="M9">
            <v>-117.36317999999937</v>
          </cell>
          <cell r="N9">
            <v>-86.927510000001348</v>
          </cell>
          <cell r="O9">
            <v>-848.15355000000091</v>
          </cell>
          <cell r="P9">
            <v>-161.67921999999993</v>
          </cell>
          <cell r="Q9">
            <v>-281.07994999999994</v>
          </cell>
          <cell r="R9">
            <v>-490.29172999999992</v>
          </cell>
          <cell r="S9">
            <v>-734.71704999999974</v>
          </cell>
          <cell r="T9">
            <v>-678.8271900000002</v>
          </cell>
          <cell r="U9">
            <v>-18.515899999999874</v>
          </cell>
          <cell r="V9">
            <v>-7.6282499999997526</v>
          </cell>
          <cell r="W9">
            <v>-137.85807000000023</v>
          </cell>
          <cell r="X9">
            <v>-366.42570999999953</v>
          </cell>
          <cell r="Y9">
            <v>-643.86286000000018</v>
          </cell>
          <cell r="Z9">
            <v>-761.22603999999956</v>
          </cell>
          <cell r="AA9">
            <v>-848.15355000000091</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-77.01746</v>
          </cell>
          <cell r="D11">
            <v>-56.162399999999991</v>
          </cell>
          <cell r="E11">
            <v>-107.05303000000004</v>
          </cell>
          <cell r="F11">
            <v>404.62352000000004</v>
          </cell>
          <cell r="G11">
            <v>54.248389999999972</v>
          </cell>
          <cell r="H11">
            <v>181.41423</v>
          </cell>
          <cell r="I11">
            <v>-171.39770000000001</v>
          </cell>
          <cell r="J11">
            <v>285.32342000000006</v>
          </cell>
          <cell r="K11">
            <v>-203.73800999999997</v>
          </cell>
          <cell r="L11">
            <v>89.590309999999988</v>
          </cell>
          <cell r="M11">
            <v>601.80445999999995</v>
          </cell>
          <cell r="N11">
            <v>-131.29111999999998</v>
          </cell>
          <cell r="O11">
            <v>870.34460999999999</v>
          </cell>
          <cell r="P11">
            <v>-77.01746</v>
          </cell>
          <cell r="Q11">
            <v>-133.17985999999999</v>
          </cell>
          <cell r="R11">
            <v>-240.23289000000003</v>
          </cell>
          <cell r="S11">
            <v>164.39063000000002</v>
          </cell>
          <cell r="T11">
            <v>218.63901999999999</v>
          </cell>
          <cell r="U11">
            <v>400.05324999999999</v>
          </cell>
          <cell r="V11">
            <v>228.65554999999998</v>
          </cell>
          <cell r="W11">
            <v>513.97897</v>
          </cell>
          <cell r="X11">
            <v>310.24096000000003</v>
          </cell>
          <cell r="Y11">
            <v>399.83127000000002</v>
          </cell>
          <cell r="Z11">
            <v>1001.63573</v>
          </cell>
          <cell r="AA11">
            <v>870.34460999999999</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5.4131599999999995</v>
          </cell>
          <cell r="D13">
            <v>122.45683</v>
          </cell>
          <cell r="E13">
            <v>-10.099189999999993</v>
          </cell>
          <cell r="F13">
            <v>297.90573000000001</v>
          </cell>
          <cell r="G13">
            <v>147.34852000000006</v>
          </cell>
          <cell r="H13">
            <v>-72.496590000000083</v>
          </cell>
          <cell r="I13">
            <v>82.194939999999974</v>
          </cell>
          <cell r="J13">
            <v>71.3195300000001</v>
          </cell>
          <cell r="K13">
            <v>102.20478999999989</v>
          </cell>
          <cell r="L13">
            <v>-81.84477000000004</v>
          </cell>
          <cell r="M13">
            <v>-82.529009999999971</v>
          </cell>
          <cell r="N13">
            <v>533.99373999999989</v>
          </cell>
          <cell r="O13">
            <v>1115.8676799999998</v>
          </cell>
          <cell r="P13">
            <v>5.4131599999999995</v>
          </cell>
          <cell r="Q13">
            <v>127.86999</v>
          </cell>
          <cell r="R13">
            <v>117.77080000000001</v>
          </cell>
          <cell r="S13">
            <v>415.67653000000001</v>
          </cell>
          <cell r="T13">
            <v>563.02505000000008</v>
          </cell>
          <cell r="U13">
            <v>490.52846</v>
          </cell>
          <cell r="V13">
            <v>572.72339999999997</v>
          </cell>
          <cell r="W13">
            <v>644.04293000000007</v>
          </cell>
          <cell r="X13">
            <v>746.24771999999996</v>
          </cell>
          <cell r="Y13">
            <v>664.40294999999992</v>
          </cell>
          <cell r="Z13">
            <v>581.87393999999995</v>
          </cell>
          <cell r="AA13">
            <v>1115.8676799999998</v>
          </cell>
        </row>
        <row r="14">
          <cell r="A14" t="str">
            <v>Act11</v>
          </cell>
          <cell r="B14" t="str">
            <v>Other income</v>
          </cell>
          <cell r="C14">
            <v>-233.28351999999992</v>
          </cell>
          <cell r="D14">
            <v>-53.106300000000005</v>
          </cell>
          <cell r="E14">
            <v>-326.36400000000003</v>
          </cell>
          <cell r="F14">
            <v>458.10393000000022</v>
          </cell>
          <cell r="G14">
            <v>257.48676999999958</v>
          </cell>
          <cell r="H14">
            <v>769.22893000000022</v>
          </cell>
          <cell r="I14">
            <v>-78.315109999999919</v>
          </cell>
          <cell r="J14">
            <v>226.41312999999968</v>
          </cell>
          <cell r="K14">
            <v>-330.10085999999939</v>
          </cell>
          <cell r="L14">
            <v>-269.69161000000071</v>
          </cell>
          <cell r="M14">
            <v>401.9122700000006</v>
          </cell>
          <cell r="N14">
            <v>315.77510999999856</v>
          </cell>
          <cell r="O14">
            <v>1138.058739999999</v>
          </cell>
          <cell r="P14">
            <v>-233.28351999999992</v>
          </cell>
          <cell r="Q14">
            <v>-286.38981999999987</v>
          </cell>
          <cell r="R14">
            <v>-612.75381999999991</v>
          </cell>
          <cell r="S14">
            <v>-154.64988999999974</v>
          </cell>
          <cell r="T14">
            <v>102.83687999999984</v>
          </cell>
          <cell r="U14">
            <v>872.06581000000006</v>
          </cell>
          <cell r="V14">
            <v>793.75070000000017</v>
          </cell>
          <cell r="W14">
            <v>1020.1638299999998</v>
          </cell>
          <cell r="X14">
            <v>690.0629700000004</v>
          </cell>
          <cell r="Y14">
            <v>420.37135999999975</v>
          </cell>
          <cell r="Z14">
            <v>822.28363000000036</v>
          </cell>
          <cell r="AA14">
            <v>1138.058739999999</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3911.1362699999991</v>
          </cell>
          <cell r="D16">
            <v>3853.3993300000006</v>
          </cell>
          <cell r="E16">
            <v>4351.4268800000027</v>
          </cell>
          <cell r="F16">
            <v>4878.5893699999988</v>
          </cell>
          <cell r="G16">
            <v>4852.8876200000013</v>
          </cell>
          <cell r="H16">
            <v>4916.7397199999969</v>
          </cell>
          <cell r="I16">
            <v>4562.5727899999983</v>
          </cell>
          <cell r="J16">
            <v>4773.0502600000027</v>
          </cell>
          <cell r="K16">
            <v>4168.2888500000108</v>
          </cell>
          <cell r="L16">
            <v>4418.4686399999928</v>
          </cell>
          <cell r="M16">
            <v>4995.5843699999969</v>
          </cell>
          <cell r="N16">
            <v>5218.1584400000102</v>
          </cell>
          <cell r="O16">
            <v>54900.302540000012</v>
          </cell>
          <cell r="P16">
            <v>3911.1362699999991</v>
          </cell>
          <cell r="Q16">
            <v>7764.5355999999992</v>
          </cell>
          <cell r="R16">
            <v>12115.962480000002</v>
          </cell>
          <cell r="S16">
            <v>16994.55185</v>
          </cell>
          <cell r="T16">
            <v>21847.439470000001</v>
          </cell>
          <cell r="U16">
            <v>26764.179189999999</v>
          </cell>
          <cell r="V16">
            <v>31326.751979999997</v>
          </cell>
          <cell r="W16">
            <v>36099.802239999997</v>
          </cell>
          <cell r="X16">
            <v>40268.091090000009</v>
          </cell>
          <cell r="Y16">
            <v>44686.559730000001</v>
          </cell>
          <cell r="Z16">
            <v>49682.144099999998</v>
          </cell>
          <cell r="AA16">
            <v>54900.302540000012</v>
          </cell>
        </row>
        <row r="17">
          <cell r="A17" t="str">
            <v>Act13</v>
          </cell>
          <cell r="B17" t="str">
            <v>Personnel expenses</v>
          </cell>
          <cell r="C17">
            <v>782.0915500000001</v>
          </cell>
          <cell r="D17">
            <v>776.52017999999998</v>
          </cell>
          <cell r="E17">
            <v>728.74364000000014</v>
          </cell>
          <cell r="F17">
            <v>749.99567999999954</v>
          </cell>
          <cell r="G17">
            <v>771.30652000000009</v>
          </cell>
          <cell r="H17">
            <v>923.93089999999984</v>
          </cell>
          <cell r="I17">
            <v>829.83711000000039</v>
          </cell>
          <cell r="J17">
            <v>867.97991999999977</v>
          </cell>
          <cell r="K17">
            <v>884.35124999999971</v>
          </cell>
          <cell r="L17">
            <v>783.01792999999998</v>
          </cell>
          <cell r="M17">
            <v>671.58610999999928</v>
          </cell>
          <cell r="N17">
            <v>951.49711000000207</v>
          </cell>
          <cell r="O17">
            <v>9720.8579000000009</v>
          </cell>
          <cell r="P17">
            <v>782.0915500000001</v>
          </cell>
          <cell r="Q17">
            <v>1558.6117300000001</v>
          </cell>
          <cell r="R17">
            <v>2287.3553700000002</v>
          </cell>
          <cell r="S17">
            <v>3037.3510499999998</v>
          </cell>
          <cell r="T17">
            <v>3808.6575699999999</v>
          </cell>
          <cell r="U17">
            <v>4732.5884699999997</v>
          </cell>
          <cell r="V17">
            <v>5562.4255800000001</v>
          </cell>
          <cell r="W17">
            <v>6430.4054999999998</v>
          </cell>
          <cell r="X17">
            <v>7314.7567499999996</v>
          </cell>
          <cell r="Y17">
            <v>8097.7746799999995</v>
          </cell>
          <cell r="Z17">
            <v>8769.3607899999988</v>
          </cell>
          <cell r="AA17">
            <v>9720.8579000000009</v>
          </cell>
        </row>
        <row r="18">
          <cell r="A18" t="str">
            <v>Act14</v>
          </cell>
          <cell r="B18" t="str">
            <v>General and administrative expenses</v>
          </cell>
          <cell r="C18">
            <v>492.85384999999997</v>
          </cell>
          <cell r="D18">
            <v>482.69259</v>
          </cell>
          <cell r="E18">
            <v>505.8995900000001</v>
          </cell>
          <cell r="F18">
            <v>561.20902000000001</v>
          </cell>
          <cell r="G18">
            <v>493.6733099999999</v>
          </cell>
          <cell r="H18">
            <v>484.85069999999996</v>
          </cell>
          <cell r="I18">
            <v>527.31366000000025</v>
          </cell>
          <cell r="J18">
            <v>538.08469999999988</v>
          </cell>
          <cell r="K18">
            <v>710.6288899999995</v>
          </cell>
          <cell r="L18">
            <v>611.0908300000001</v>
          </cell>
          <cell r="M18">
            <v>494.72719000000052</v>
          </cell>
          <cell r="N18">
            <v>898.21851999999944</v>
          </cell>
          <cell r="O18">
            <v>6801.2428499999996</v>
          </cell>
          <cell r="P18">
            <v>492.85384999999997</v>
          </cell>
          <cell r="Q18">
            <v>975.54643999999996</v>
          </cell>
          <cell r="R18">
            <v>1481.4460300000001</v>
          </cell>
          <cell r="S18">
            <v>2042.6550500000001</v>
          </cell>
          <cell r="T18">
            <v>2536.32836</v>
          </cell>
          <cell r="U18">
            <v>3021.1790599999999</v>
          </cell>
          <cell r="V18">
            <v>3548.4927200000002</v>
          </cell>
          <cell r="W18">
            <v>4086.5774200000001</v>
          </cell>
          <cell r="X18">
            <v>4797.2063099999996</v>
          </cell>
          <cell r="Y18">
            <v>5408.2971399999997</v>
          </cell>
          <cell r="Z18">
            <v>5903.0243300000002</v>
          </cell>
          <cell r="AA18">
            <v>6801.2428499999996</v>
          </cell>
        </row>
        <row r="19">
          <cell r="A19" t="str">
            <v>Act15</v>
          </cell>
          <cell r="B19" t="str">
            <v>Depreciation / Amortisation</v>
          </cell>
          <cell r="C19">
            <v>87.661869999999993</v>
          </cell>
          <cell r="D19">
            <v>75.111739999999998</v>
          </cell>
          <cell r="E19">
            <v>85.458789999999993</v>
          </cell>
          <cell r="F19">
            <v>90.931260000000009</v>
          </cell>
          <cell r="G19">
            <v>75.120589999999993</v>
          </cell>
          <cell r="H19">
            <v>73.19747000000001</v>
          </cell>
          <cell r="I19">
            <v>86.488219999999956</v>
          </cell>
          <cell r="J19">
            <v>80.708160000000021</v>
          </cell>
          <cell r="K19">
            <v>76.090140000000019</v>
          </cell>
          <cell r="L19">
            <v>75.425340000000006</v>
          </cell>
          <cell r="M19">
            <v>77.734670000000051</v>
          </cell>
          <cell r="N19">
            <v>103.72569999999996</v>
          </cell>
          <cell r="O19">
            <v>987.65395000000001</v>
          </cell>
          <cell r="P19">
            <v>87.661869999999993</v>
          </cell>
          <cell r="Q19">
            <v>162.77360999999999</v>
          </cell>
          <cell r="R19">
            <v>248.23239999999998</v>
          </cell>
          <cell r="S19">
            <v>339.16365999999999</v>
          </cell>
          <cell r="T19">
            <v>414.28424999999999</v>
          </cell>
          <cell r="U19">
            <v>487.48172</v>
          </cell>
          <cell r="V19">
            <v>573.96993999999995</v>
          </cell>
          <cell r="W19">
            <v>654.67809999999997</v>
          </cell>
          <cell r="X19">
            <v>730.76823999999999</v>
          </cell>
          <cell r="Y19">
            <v>806.19358</v>
          </cell>
          <cell r="Z19">
            <v>883.92825000000005</v>
          </cell>
          <cell r="AA19">
            <v>987.65395000000001</v>
          </cell>
        </row>
        <row r="20">
          <cell r="A20" t="str">
            <v>Act16</v>
          </cell>
          <cell r="B20" t="str">
            <v>Total operating expenses</v>
          </cell>
          <cell r="C20">
            <v>1362.60727</v>
          </cell>
          <cell r="D20">
            <v>1334.3245100000001</v>
          </cell>
          <cell r="E20">
            <v>1320.10202</v>
          </cell>
          <cell r="F20">
            <v>1402.1359599999996</v>
          </cell>
          <cell r="G20">
            <v>1340.10042</v>
          </cell>
          <cell r="H20">
            <v>1481.9790699999999</v>
          </cell>
          <cell r="I20">
            <v>1443.6389900000006</v>
          </cell>
          <cell r="J20">
            <v>1486.7727799999998</v>
          </cell>
          <cell r="K20">
            <v>1671.0702799999992</v>
          </cell>
          <cell r="L20">
            <v>1469.5341000000001</v>
          </cell>
          <cell r="M20">
            <v>1244.0479699999999</v>
          </cell>
          <cell r="N20">
            <v>1953.4413300000015</v>
          </cell>
          <cell r="O20">
            <v>17509.754700000001</v>
          </cell>
          <cell r="P20">
            <v>1362.60727</v>
          </cell>
          <cell r="Q20">
            <v>2696.9317800000003</v>
          </cell>
          <cell r="R20">
            <v>4017.0338000000002</v>
          </cell>
          <cell r="S20">
            <v>5419.1697599999998</v>
          </cell>
          <cell r="T20">
            <v>6759.2701799999995</v>
          </cell>
          <cell r="U20">
            <v>8241.2492499999989</v>
          </cell>
          <cell r="V20">
            <v>9684.8882400000002</v>
          </cell>
          <cell r="W20">
            <v>11171.66102</v>
          </cell>
          <cell r="X20">
            <v>12842.731299999998</v>
          </cell>
          <cell r="Y20">
            <v>14312.265399999998</v>
          </cell>
          <cell r="Z20">
            <v>15556.31337</v>
          </cell>
          <cell r="AA20">
            <v>17509.754700000001</v>
          </cell>
        </row>
        <row r="21">
          <cell r="A21" t="str">
            <v>Act17</v>
          </cell>
          <cell r="B21" t="str">
            <v>Operating profit before provisions</v>
          </cell>
          <cell r="C21">
            <v>2548.5289999999991</v>
          </cell>
          <cell r="D21">
            <v>2519.0748200000007</v>
          </cell>
          <cell r="E21">
            <v>3031.3248600000024</v>
          </cell>
          <cell r="F21">
            <v>3476.4534099999992</v>
          </cell>
          <cell r="G21">
            <v>3512.7872000000016</v>
          </cell>
          <cell r="H21">
            <v>3434.760649999997</v>
          </cell>
          <cell r="I21">
            <v>3118.933799999998</v>
          </cell>
          <cell r="J21">
            <v>3286.2774800000029</v>
          </cell>
          <cell r="K21">
            <v>2497.2185700000118</v>
          </cell>
          <cell r="L21">
            <v>2948.9345399999929</v>
          </cell>
          <cell r="M21">
            <v>3751.5363999999972</v>
          </cell>
          <cell r="N21">
            <v>3264.7171100000087</v>
          </cell>
          <cell r="O21">
            <v>37390.547840000014</v>
          </cell>
          <cell r="P21">
            <v>2548.5289999999991</v>
          </cell>
          <cell r="Q21">
            <v>5067.6038199999984</v>
          </cell>
          <cell r="R21">
            <v>8098.9286800000018</v>
          </cell>
          <cell r="S21">
            <v>11575.382089999999</v>
          </cell>
          <cell r="T21">
            <v>15088.169290000002</v>
          </cell>
          <cell r="U21">
            <v>18522.929940000002</v>
          </cell>
          <cell r="V21">
            <v>21641.863739999997</v>
          </cell>
          <cell r="W21">
            <v>24928.141219999998</v>
          </cell>
          <cell r="X21">
            <v>27425.35979000001</v>
          </cell>
          <cell r="Y21">
            <v>30374.294330000004</v>
          </cell>
          <cell r="Z21">
            <v>34125.830730000001</v>
          </cell>
          <cell r="AA21">
            <v>37390.547840000014</v>
          </cell>
        </row>
        <row r="22">
          <cell r="A22" t="str">
            <v>Act18</v>
          </cell>
          <cell r="B22" t="str">
            <v>Impairment losses on loans and advances</v>
          </cell>
          <cell r="C22">
            <v>-786.61529000000007</v>
          </cell>
          <cell r="D22">
            <v>433.91912000000008</v>
          </cell>
          <cell r="E22">
            <v>767.98814999999991</v>
          </cell>
          <cell r="F22">
            <v>526.94010000000003</v>
          </cell>
          <cell r="G22">
            <v>-770.52193</v>
          </cell>
          <cell r="H22">
            <v>669.23865000000001</v>
          </cell>
          <cell r="I22">
            <v>-1600.7097699999999</v>
          </cell>
          <cell r="J22">
            <v>-1098.7608</v>
          </cell>
          <cell r="K22">
            <v>-1176.7409100000002</v>
          </cell>
          <cell r="L22">
            <v>-1198.9643299999993</v>
          </cell>
          <cell r="M22">
            <v>-1241.3156600000002</v>
          </cell>
          <cell r="N22">
            <v>1.8301799999999275</v>
          </cell>
          <cell r="O22">
            <v>-5473.712489999999</v>
          </cell>
          <cell r="P22">
            <v>-786.61529000000007</v>
          </cell>
          <cell r="Q22">
            <v>-352.69617</v>
          </cell>
          <cell r="R22">
            <v>415.29197999999997</v>
          </cell>
          <cell r="S22">
            <v>942.23208</v>
          </cell>
          <cell r="T22">
            <v>171.71015</v>
          </cell>
          <cell r="U22">
            <v>840.94880000000001</v>
          </cell>
          <cell r="V22">
            <v>-759.76096999999993</v>
          </cell>
          <cell r="W22">
            <v>-1858.5217700000001</v>
          </cell>
          <cell r="X22">
            <v>-3035.2626800000003</v>
          </cell>
          <cell r="Y22">
            <v>-4234.2270099999996</v>
          </cell>
          <cell r="Z22">
            <v>-5475.5426699999998</v>
          </cell>
          <cell r="AA22">
            <v>-5473.7124899999999</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-786.61529000000007</v>
          </cell>
          <cell r="D25">
            <v>433.91912000000008</v>
          </cell>
          <cell r="E25">
            <v>767.98814999999991</v>
          </cell>
          <cell r="F25">
            <v>526.94010000000003</v>
          </cell>
          <cell r="G25">
            <v>-770.52193</v>
          </cell>
          <cell r="H25">
            <v>669.23865000000001</v>
          </cell>
          <cell r="I25">
            <v>-1600.7097699999999</v>
          </cell>
          <cell r="J25">
            <v>-1098.7608</v>
          </cell>
          <cell r="K25">
            <v>-1176.7409100000002</v>
          </cell>
          <cell r="L25">
            <v>-1198.9643299999993</v>
          </cell>
          <cell r="M25">
            <v>-1241.3156600000002</v>
          </cell>
          <cell r="N25">
            <v>1.8301799999999275</v>
          </cell>
          <cell r="O25">
            <v>-5473.712489999999</v>
          </cell>
          <cell r="P25">
            <v>-786.61529000000007</v>
          </cell>
          <cell r="Q25">
            <v>-352.69617</v>
          </cell>
          <cell r="R25">
            <v>415.29197999999997</v>
          </cell>
          <cell r="S25">
            <v>942.23208</v>
          </cell>
          <cell r="T25">
            <v>171.71015</v>
          </cell>
          <cell r="U25">
            <v>840.94880000000001</v>
          </cell>
          <cell r="V25">
            <v>-759.76096999999993</v>
          </cell>
          <cell r="W25">
            <v>-1858.5217700000001</v>
          </cell>
          <cell r="X25">
            <v>-3035.2626800000003</v>
          </cell>
          <cell r="Y25">
            <v>-4234.2270099999996</v>
          </cell>
          <cell r="Z25">
            <v>-5475.5426699999998</v>
          </cell>
          <cell r="AA25">
            <v>-5473.7124899999999</v>
          </cell>
        </row>
        <row r="26">
          <cell r="A26" t="str">
            <v>Act22</v>
          </cell>
          <cell r="B26" t="str">
            <v>Operating profit</v>
          </cell>
          <cell r="C26">
            <v>1761.9137099999989</v>
          </cell>
          <cell r="D26">
            <v>2952.9939400000007</v>
          </cell>
          <cell r="E26">
            <v>3799.3130100000026</v>
          </cell>
          <cell r="F26">
            <v>4003.393509999999</v>
          </cell>
          <cell r="G26">
            <v>2742.2652700000017</v>
          </cell>
          <cell r="H26">
            <v>4103.9992999999968</v>
          </cell>
          <cell r="I26">
            <v>1518.224029999998</v>
          </cell>
          <cell r="J26">
            <v>2187.5166800000029</v>
          </cell>
          <cell r="K26">
            <v>1320.4776600000116</v>
          </cell>
          <cell r="L26">
            <v>1749.9702099999936</v>
          </cell>
          <cell r="M26">
            <v>2510.220739999997</v>
          </cell>
          <cell r="N26">
            <v>3266.5472900000086</v>
          </cell>
          <cell r="O26">
            <v>31916.835350000016</v>
          </cell>
          <cell r="P26">
            <v>1761.9137099999989</v>
          </cell>
          <cell r="Q26">
            <v>4714.9076499999983</v>
          </cell>
          <cell r="R26">
            <v>8514.2206600000027</v>
          </cell>
          <cell r="S26">
            <v>12517.614169999999</v>
          </cell>
          <cell r="T26">
            <v>15259.879440000002</v>
          </cell>
          <cell r="U26">
            <v>19363.87874</v>
          </cell>
          <cell r="V26">
            <v>20882.102769999998</v>
          </cell>
          <cell r="W26">
            <v>23069.619449999998</v>
          </cell>
          <cell r="X26">
            <v>24390.09711000001</v>
          </cell>
          <cell r="Y26">
            <v>26140.067320000006</v>
          </cell>
          <cell r="Z26">
            <v>28650.288060000003</v>
          </cell>
          <cell r="AA26">
            <v>31916.835350000016</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1761.9137099999989</v>
          </cell>
          <cell r="D30">
            <v>2952.9939400000007</v>
          </cell>
          <cell r="E30">
            <v>3799.3130100000026</v>
          </cell>
          <cell r="F30">
            <v>4003.393509999999</v>
          </cell>
          <cell r="G30">
            <v>2742.2652700000017</v>
          </cell>
          <cell r="H30">
            <v>4103.9992999999968</v>
          </cell>
          <cell r="I30">
            <v>1518.224029999998</v>
          </cell>
          <cell r="J30">
            <v>2187.5166800000029</v>
          </cell>
          <cell r="K30">
            <v>1320.4776600000116</v>
          </cell>
          <cell r="L30">
            <v>1749.9702099999936</v>
          </cell>
          <cell r="M30">
            <v>2510.220739999997</v>
          </cell>
          <cell r="N30">
            <v>3266.5472900000086</v>
          </cell>
          <cell r="O30">
            <v>31916.835350000016</v>
          </cell>
          <cell r="P30">
            <v>1761.9137099999989</v>
          </cell>
          <cell r="Q30">
            <v>4714.9076499999983</v>
          </cell>
          <cell r="R30">
            <v>8514.2206600000027</v>
          </cell>
          <cell r="S30">
            <v>12517.614169999999</v>
          </cell>
          <cell r="T30">
            <v>15259.879440000002</v>
          </cell>
          <cell r="U30">
            <v>19363.87874</v>
          </cell>
          <cell r="V30">
            <v>20882.102769999998</v>
          </cell>
          <cell r="W30">
            <v>23069.619449999998</v>
          </cell>
          <cell r="X30">
            <v>24390.09711000001</v>
          </cell>
          <cell r="Y30">
            <v>26140.067320000006</v>
          </cell>
          <cell r="Z30">
            <v>28650.288060000003</v>
          </cell>
          <cell r="AA30">
            <v>31916.835350000016</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-353.08751000000001</v>
          </cell>
          <cell r="D32">
            <v>-541.80196000000001</v>
          </cell>
          <cell r="E32">
            <v>-858.64186000000007</v>
          </cell>
          <cell r="F32">
            <v>-825.09719000000018</v>
          </cell>
          <cell r="G32">
            <v>-564.90664000000015</v>
          </cell>
          <cell r="H32">
            <v>-631.6543999999999</v>
          </cell>
          <cell r="I32">
            <v>-296.82047999999986</v>
          </cell>
          <cell r="J32">
            <v>-426.56574999999975</v>
          </cell>
          <cell r="K32">
            <v>-242.6892200000002</v>
          </cell>
          <cell r="L32">
            <v>-340.36407999999938</v>
          </cell>
          <cell r="M32">
            <v>-487.98691000000053</v>
          </cell>
          <cell r="N32">
            <v>-675.42558000000008</v>
          </cell>
          <cell r="O32">
            <v>-6245.0415800000001</v>
          </cell>
          <cell r="P32">
            <v>-353.08751000000001</v>
          </cell>
          <cell r="Q32">
            <v>-894.88946999999996</v>
          </cell>
          <cell r="R32">
            <v>-1753.53133</v>
          </cell>
          <cell r="S32">
            <v>-2578.6285200000002</v>
          </cell>
          <cell r="T32">
            <v>-3143.5351600000004</v>
          </cell>
          <cell r="U32">
            <v>-3775.1895600000003</v>
          </cell>
          <cell r="V32">
            <v>-4072.0100400000001</v>
          </cell>
          <cell r="W32">
            <v>-4498.5757899999999</v>
          </cell>
          <cell r="X32">
            <v>-4741.2650100000001</v>
          </cell>
          <cell r="Y32">
            <v>-5081.6290899999995</v>
          </cell>
          <cell r="Z32">
            <v>-5569.616</v>
          </cell>
          <cell r="AA32">
            <v>-6245.0415800000001</v>
          </cell>
        </row>
        <row r="33">
          <cell r="A33" t="str">
            <v>Act28</v>
          </cell>
          <cell r="B33" t="str">
            <v>Profit after tax</v>
          </cell>
          <cell r="C33">
            <v>1408.8261999999988</v>
          </cell>
          <cell r="D33">
            <v>2411.1919800000005</v>
          </cell>
          <cell r="E33">
            <v>2940.6711500000024</v>
          </cell>
          <cell r="F33">
            <v>3178.2963199999986</v>
          </cell>
          <cell r="G33">
            <v>2177.3586300000015</v>
          </cell>
          <cell r="H33">
            <v>3472.3448999999969</v>
          </cell>
          <cell r="I33">
            <v>1221.4035499999982</v>
          </cell>
          <cell r="J33">
            <v>1760.9509300000032</v>
          </cell>
          <cell r="K33">
            <v>1077.7884400000114</v>
          </cell>
          <cell r="L33">
            <v>1409.6061299999942</v>
          </cell>
          <cell r="M33">
            <v>2022.2338299999965</v>
          </cell>
          <cell r="N33">
            <v>2591.1217100000085</v>
          </cell>
          <cell r="O33">
            <v>25671.793770000015</v>
          </cell>
          <cell r="P33">
            <v>1408.8261999999988</v>
          </cell>
          <cell r="Q33">
            <v>3820.0181799999982</v>
          </cell>
          <cell r="R33">
            <v>6760.6893300000029</v>
          </cell>
          <cell r="S33">
            <v>9938.9856499999987</v>
          </cell>
          <cell r="T33">
            <v>12116.344280000001</v>
          </cell>
          <cell r="U33">
            <v>15588.689179999999</v>
          </cell>
          <cell r="V33">
            <v>16810.092729999997</v>
          </cell>
          <cell r="W33">
            <v>18571.043659999999</v>
          </cell>
          <cell r="X33">
            <v>19648.832100000011</v>
          </cell>
          <cell r="Y33">
            <v>21058.438230000007</v>
          </cell>
          <cell r="Z33">
            <v>23080.672060000004</v>
          </cell>
          <cell r="AA33">
            <v>25671.793770000015</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8700.1544590111262</v>
          </cell>
          <cell r="D35">
            <v>7923.1946724077125</v>
          </cell>
          <cell r="E35">
            <v>8515.4260536210568</v>
          </cell>
          <cell r="F35">
            <v>8306.6876929516202</v>
          </cell>
          <cell r="G35">
            <v>8667.7852535576458</v>
          </cell>
          <cell r="H35">
            <v>8466.049464165244</v>
          </cell>
          <cell r="I35">
            <v>8878.6829417978224</v>
          </cell>
          <cell r="J35">
            <v>8933.1689109951203</v>
          </cell>
          <cell r="K35">
            <v>8742.6054535976637</v>
          </cell>
          <cell r="L35">
            <v>9124.8419231348162</v>
          </cell>
          <cell r="M35">
            <v>8944.9166375994646</v>
          </cell>
          <cell r="N35">
            <v>9326.0848171607122</v>
          </cell>
          <cell r="O35">
            <v>104529.59828000001</v>
          </cell>
          <cell r="P35">
            <v>8700.1544590111262</v>
          </cell>
          <cell r="Q35">
            <v>16623.34913141884</v>
          </cell>
          <cell r="R35">
            <v>25138.775185039896</v>
          </cell>
          <cell r="S35">
            <v>33445.462877991515</v>
          </cell>
          <cell r="T35">
            <v>42113.24813154916</v>
          </cell>
          <cell r="U35">
            <v>50579.297595714408</v>
          </cell>
          <cell r="V35">
            <v>59457.980537512231</v>
          </cell>
          <cell r="W35">
            <v>68391.149448507349</v>
          </cell>
          <cell r="X35">
            <v>77133.754902105007</v>
          </cell>
          <cell r="Y35">
            <v>86258.596825239831</v>
          </cell>
          <cell r="Z35">
            <v>95203.513462839299</v>
          </cell>
          <cell r="AA35">
            <v>104529.59828000001</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8700.1544590111262</v>
          </cell>
          <cell r="D37">
            <v>7923.1946724077125</v>
          </cell>
          <cell r="E37">
            <v>8515.4260536210568</v>
          </cell>
          <cell r="F37">
            <v>8306.6876929516202</v>
          </cell>
          <cell r="G37">
            <v>8667.7852535576458</v>
          </cell>
          <cell r="H37">
            <v>8466.049464165244</v>
          </cell>
          <cell r="I37">
            <v>8878.6829417978224</v>
          </cell>
          <cell r="J37">
            <v>8933.1689109951203</v>
          </cell>
          <cell r="K37">
            <v>8742.6054535976637</v>
          </cell>
          <cell r="L37">
            <v>9124.8419231348162</v>
          </cell>
          <cell r="M37">
            <v>8944.9166375994646</v>
          </cell>
          <cell r="N37">
            <v>9326.0848171607122</v>
          </cell>
          <cell r="O37">
            <v>104529.59828000001</v>
          </cell>
          <cell r="P37">
            <v>8700.1544590111262</v>
          </cell>
          <cell r="Q37">
            <v>16623.34913141884</v>
          </cell>
          <cell r="R37">
            <v>25138.775185039896</v>
          </cell>
          <cell r="S37">
            <v>33445.462877991515</v>
          </cell>
          <cell r="T37">
            <v>42113.24813154916</v>
          </cell>
          <cell r="U37">
            <v>50579.297595714408</v>
          </cell>
          <cell r="V37">
            <v>59457.980537512231</v>
          </cell>
          <cell r="W37">
            <v>68391.149448507349</v>
          </cell>
          <cell r="X37">
            <v>77133.754902105007</v>
          </cell>
          <cell r="Y37">
            <v>86258.596825239831</v>
          </cell>
          <cell r="Z37">
            <v>95203.513462839299</v>
          </cell>
          <cell r="AA37">
            <v>104529.59828000001</v>
          </cell>
        </row>
        <row r="38">
          <cell r="A38" t="str">
            <v>Bud04</v>
          </cell>
          <cell r="B38" t="str">
            <v>Fee Income</v>
          </cell>
          <cell r="C38">
            <v>933.71482466410748</v>
          </cell>
          <cell r="D38">
            <v>900.53614424184263</v>
          </cell>
          <cell r="E38">
            <v>958.41152763915557</v>
          </cell>
          <cell r="F38">
            <v>982.23436512476042</v>
          </cell>
          <cell r="G38">
            <v>974.49425953934735</v>
          </cell>
          <cell r="H38">
            <v>1040.2709917466411</v>
          </cell>
          <cell r="I38">
            <v>958.69910276391556</v>
          </cell>
          <cell r="J38">
            <v>895.0992437428024</v>
          </cell>
          <cell r="K38">
            <v>1199.5935874280231</v>
          </cell>
          <cell r="L38">
            <v>1198.2222470633396</v>
          </cell>
          <cell r="M38">
            <v>1206.0959449328216</v>
          </cell>
          <cell r="N38">
            <v>1144.1954505374281</v>
          </cell>
          <cell r="O38">
            <v>12391.567689424186</v>
          </cell>
          <cell r="P38">
            <v>933.71482466410748</v>
          </cell>
          <cell r="Q38">
            <v>1834.2509689059502</v>
          </cell>
          <cell r="R38">
            <v>2792.6624965451056</v>
          </cell>
          <cell r="S38">
            <v>3774.8968616698658</v>
          </cell>
          <cell r="T38">
            <v>4749.3911212092135</v>
          </cell>
          <cell r="U38">
            <v>5789.6621129558544</v>
          </cell>
          <cell r="V38">
            <v>6748.3612157197695</v>
          </cell>
          <cell r="W38">
            <v>7643.4604594625716</v>
          </cell>
          <cell r="X38">
            <v>8843.0540468905947</v>
          </cell>
          <cell r="Y38">
            <v>10041.276293953935</v>
          </cell>
          <cell r="Z38">
            <v>11247.372238886757</v>
          </cell>
          <cell r="AA38">
            <v>12391.567689424186</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933.71482466410748</v>
          </cell>
          <cell r="D40">
            <v>900.53614424184263</v>
          </cell>
          <cell r="E40">
            <v>958.41152763915557</v>
          </cell>
          <cell r="F40">
            <v>982.23436512476042</v>
          </cell>
          <cell r="G40">
            <v>974.49425953934735</v>
          </cell>
          <cell r="H40">
            <v>1040.2709917466411</v>
          </cell>
          <cell r="I40">
            <v>958.69910276391556</v>
          </cell>
          <cell r="J40">
            <v>895.0992437428024</v>
          </cell>
          <cell r="K40">
            <v>1199.5935874280231</v>
          </cell>
          <cell r="L40">
            <v>1198.2222470633396</v>
          </cell>
          <cell r="M40">
            <v>1206.0959449328216</v>
          </cell>
          <cell r="N40">
            <v>1144.1954505374281</v>
          </cell>
          <cell r="O40">
            <v>12391.567689424186</v>
          </cell>
          <cell r="P40">
            <v>933.71482466410748</v>
          </cell>
          <cell r="Q40">
            <v>1834.2509689059502</v>
          </cell>
          <cell r="R40">
            <v>2792.6624965451056</v>
          </cell>
          <cell r="S40">
            <v>3774.8968616698658</v>
          </cell>
          <cell r="T40">
            <v>4749.3911212092135</v>
          </cell>
          <cell r="U40">
            <v>5789.6621129558544</v>
          </cell>
          <cell r="V40">
            <v>6748.3612157197695</v>
          </cell>
          <cell r="W40">
            <v>7643.4604594625716</v>
          </cell>
          <cell r="X40">
            <v>8843.0540468905947</v>
          </cell>
          <cell r="Y40">
            <v>10041.276293953935</v>
          </cell>
          <cell r="Z40">
            <v>11247.372238886757</v>
          </cell>
          <cell r="AA40">
            <v>12391.567689424186</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933.71482466410748</v>
          </cell>
          <cell r="D45">
            <v>900.53614424184263</v>
          </cell>
          <cell r="E45">
            <v>958.41152763915557</v>
          </cell>
          <cell r="F45">
            <v>982.23436512476042</v>
          </cell>
          <cell r="G45">
            <v>974.49425953934735</v>
          </cell>
          <cell r="H45">
            <v>1040.2709917466411</v>
          </cell>
          <cell r="I45">
            <v>958.69910276391556</v>
          </cell>
          <cell r="J45">
            <v>895.0992437428024</v>
          </cell>
          <cell r="K45">
            <v>1199.5935874280231</v>
          </cell>
          <cell r="L45">
            <v>1198.2222470633396</v>
          </cell>
          <cell r="M45">
            <v>1206.0959449328216</v>
          </cell>
          <cell r="N45">
            <v>1144.1954505374281</v>
          </cell>
          <cell r="O45">
            <v>12391.567689424186</v>
          </cell>
          <cell r="P45">
            <v>933.71482466410748</v>
          </cell>
          <cell r="Q45">
            <v>1834.2509689059502</v>
          </cell>
          <cell r="R45">
            <v>2792.6624965451056</v>
          </cell>
          <cell r="S45">
            <v>3774.8968616698658</v>
          </cell>
          <cell r="T45">
            <v>4749.3911212092135</v>
          </cell>
          <cell r="U45">
            <v>5789.6621129558544</v>
          </cell>
          <cell r="V45">
            <v>6748.3612157197695</v>
          </cell>
          <cell r="W45">
            <v>7643.4604594625716</v>
          </cell>
          <cell r="X45">
            <v>8843.0540468905947</v>
          </cell>
          <cell r="Y45">
            <v>10041.276293953935</v>
          </cell>
          <cell r="Z45">
            <v>11247.372238886757</v>
          </cell>
          <cell r="AA45">
            <v>12391.567689424186</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9633.8692836752343</v>
          </cell>
          <cell r="D47">
            <v>8823.730816649555</v>
          </cell>
          <cell r="E47">
            <v>9473.8375812602117</v>
          </cell>
          <cell r="F47">
            <v>9288.9220580763813</v>
          </cell>
          <cell r="G47">
            <v>9642.2795130969935</v>
          </cell>
          <cell r="H47">
            <v>9506.3204559118858</v>
          </cell>
          <cell r="I47">
            <v>9837.3820445617384</v>
          </cell>
          <cell r="J47">
            <v>9828.2681547379234</v>
          </cell>
          <cell r="K47">
            <v>9942.1990410256876</v>
          </cell>
          <cell r="L47">
            <v>10323.064170198155</v>
          </cell>
          <cell r="M47">
            <v>10151.012582532287</v>
          </cell>
          <cell r="N47">
            <v>10470.280267698141</v>
          </cell>
          <cell r="O47">
            <v>116921.1659694242</v>
          </cell>
          <cell r="P47">
            <v>9633.8692836752343</v>
          </cell>
          <cell r="Q47">
            <v>18457.600100324791</v>
          </cell>
          <cell r="R47">
            <v>27931.437681585001</v>
          </cell>
          <cell r="S47">
            <v>37220.359739661377</v>
          </cell>
          <cell r="T47">
            <v>46862.639252758374</v>
          </cell>
          <cell r="U47">
            <v>56368.959708670263</v>
          </cell>
          <cell r="V47">
            <v>66206.341753232002</v>
          </cell>
          <cell r="W47">
            <v>76034.60990796992</v>
          </cell>
          <cell r="X47">
            <v>85976.808948995604</v>
          </cell>
          <cell r="Y47">
            <v>96299.87311919377</v>
          </cell>
          <cell r="Z47">
            <v>106450.88570172606</v>
          </cell>
          <cell r="AA47">
            <v>116921.1659694242</v>
          </cell>
        </row>
        <row r="48">
          <cell r="A48" t="str">
            <v>Bud13</v>
          </cell>
          <cell r="B48" t="str">
            <v>Personnel expenses</v>
          </cell>
          <cell r="C48">
            <v>1597.4646336766664</v>
          </cell>
          <cell r="D48">
            <v>1602.8979670099998</v>
          </cell>
          <cell r="E48">
            <v>1604.6646336766664</v>
          </cell>
          <cell r="F48">
            <v>1633.6137035469665</v>
          </cell>
          <cell r="G48">
            <v>1629.9775960536335</v>
          </cell>
          <cell r="H48">
            <v>1631.8442627203003</v>
          </cell>
          <cell r="I48">
            <v>1626.1975481203001</v>
          </cell>
          <cell r="J48">
            <v>1608.3433138936332</v>
          </cell>
          <cell r="K48">
            <v>1604.6870718669668</v>
          </cell>
          <cell r="L48">
            <v>1606.5204052003</v>
          </cell>
          <cell r="M48">
            <v>1598.8335349603001</v>
          </cell>
          <cell r="N48">
            <v>1593.3858299402998</v>
          </cell>
          <cell r="O48">
            <v>19338.430500666032</v>
          </cell>
          <cell r="P48">
            <v>1597.4646336766664</v>
          </cell>
          <cell r="Q48">
            <v>3200.3626006866662</v>
          </cell>
          <cell r="R48">
            <v>4805.0272343633324</v>
          </cell>
          <cell r="S48">
            <v>6438.6409379102988</v>
          </cell>
          <cell r="T48">
            <v>8068.6185339639324</v>
          </cell>
          <cell r="U48">
            <v>9700.4627966842327</v>
          </cell>
          <cell r="V48">
            <v>11326.660344804533</v>
          </cell>
          <cell r="W48">
            <v>12935.003658698166</v>
          </cell>
          <cell r="X48">
            <v>14539.690730565133</v>
          </cell>
          <cell r="Y48">
            <v>16146.211135765432</v>
          </cell>
          <cell r="Z48">
            <v>17745.044670725732</v>
          </cell>
          <cell r="AA48">
            <v>19338.430500666032</v>
          </cell>
        </row>
        <row r="49">
          <cell r="A49" t="str">
            <v>Bud14</v>
          </cell>
          <cell r="B49" t="str">
            <v>General and administrative expenses</v>
          </cell>
          <cell r="C49">
            <v>1274.0547776541071</v>
          </cell>
          <cell r="D49">
            <v>1240.6166038985093</v>
          </cell>
          <cell r="E49">
            <v>1269.9757706291552</v>
          </cell>
          <cell r="F49">
            <v>1256.2825982444599</v>
          </cell>
          <cell r="G49">
            <v>1298.100420152381</v>
          </cell>
          <cell r="H49">
            <v>1273.3306056930076</v>
          </cell>
          <cell r="I49">
            <v>1266.9857913102824</v>
          </cell>
          <cell r="J49">
            <v>1239.7955365158352</v>
          </cell>
          <cell r="K49">
            <v>1263.2184922277229</v>
          </cell>
          <cell r="L49">
            <v>1253.6985385297064</v>
          </cell>
          <cell r="M49">
            <v>1261.3725866391885</v>
          </cell>
          <cell r="N49">
            <v>568.21445726379443</v>
          </cell>
          <cell r="O49">
            <v>14465.64617875815</v>
          </cell>
          <cell r="P49">
            <v>1274.0547776541071</v>
          </cell>
          <cell r="Q49">
            <v>2514.6713815526164</v>
          </cell>
          <cell r="R49">
            <v>3784.6471521817716</v>
          </cell>
          <cell r="S49">
            <v>5040.9297504262313</v>
          </cell>
          <cell r="T49">
            <v>6339.0301705786123</v>
          </cell>
          <cell r="U49">
            <v>7612.3607762716201</v>
          </cell>
          <cell r="V49">
            <v>8879.3465675819025</v>
          </cell>
          <cell r="W49">
            <v>10119.142104097738</v>
          </cell>
          <cell r="X49">
            <v>11382.360596325461</v>
          </cell>
          <cell r="Y49">
            <v>12636.059134855168</v>
          </cell>
          <cell r="Z49">
            <v>13897.431721494357</v>
          </cell>
          <cell r="AA49">
            <v>14465.64617875815</v>
          </cell>
        </row>
        <row r="50">
          <cell r="A50" t="str">
            <v>Bud15</v>
          </cell>
          <cell r="B50" t="str">
            <v>Depreciation / Amortisation</v>
          </cell>
          <cell r="C50">
            <v>211.69358</v>
          </cell>
          <cell r="D50">
            <v>213.58603999999997</v>
          </cell>
          <cell r="E50">
            <v>214.38771999999997</v>
          </cell>
          <cell r="F50">
            <v>228.49732999999998</v>
          </cell>
          <cell r="G50">
            <v>229.92622000000003</v>
          </cell>
          <cell r="H50">
            <v>224.98521</v>
          </cell>
          <cell r="I50">
            <v>230.33267999999998</v>
          </cell>
          <cell r="J50">
            <v>229.69633999999999</v>
          </cell>
          <cell r="K50">
            <v>229.11960999999997</v>
          </cell>
          <cell r="L50">
            <v>240.20920999999996</v>
          </cell>
          <cell r="M50">
            <v>236.25699999999998</v>
          </cell>
          <cell r="N50">
            <v>239.93788000000001</v>
          </cell>
          <cell r="O50">
            <v>2728.6288199999999</v>
          </cell>
          <cell r="P50">
            <v>211.69358</v>
          </cell>
          <cell r="Q50">
            <v>425.27961999999997</v>
          </cell>
          <cell r="R50">
            <v>639.66733999999997</v>
          </cell>
          <cell r="S50">
            <v>868.16466999999989</v>
          </cell>
          <cell r="T50">
            <v>1098.0908899999999</v>
          </cell>
          <cell r="U50">
            <v>1323.0761</v>
          </cell>
          <cell r="V50">
            <v>1553.40878</v>
          </cell>
          <cell r="W50">
            <v>1783.1051199999999</v>
          </cell>
          <cell r="X50">
            <v>2012.2247299999999</v>
          </cell>
          <cell r="Y50">
            <v>2252.4339399999999</v>
          </cell>
          <cell r="Z50">
            <v>2488.69094</v>
          </cell>
          <cell r="AA50">
            <v>2728.6288199999999</v>
          </cell>
        </row>
        <row r="51">
          <cell r="A51" t="str">
            <v>Bud16</v>
          </cell>
          <cell r="B51" t="str">
            <v>Total operating expenses</v>
          </cell>
          <cell r="C51">
            <v>3083.2129913307735</v>
          </cell>
          <cell r="D51">
            <v>3057.1006109085092</v>
          </cell>
          <cell r="E51">
            <v>3089.0281243058221</v>
          </cell>
          <cell r="F51">
            <v>3118.3936317914267</v>
          </cell>
          <cell r="G51">
            <v>3158.0042362060144</v>
          </cell>
          <cell r="H51">
            <v>3130.1600784133079</v>
          </cell>
          <cell r="I51">
            <v>3123.5160194305822</v>
          </cell>
          <cell r="J51">
            <v>3077.8351904094684</v>
          </cell>
          <cell r="K51">
            <v>3097.0251740946896</v>
          </cell>
          <cell r="L51">
            <v>3100.4281537300067</v>
          </cell>
          <cell r="M51">
            <v>3096.4631215994887</v>
          </cell>
          <cell r="N51">
            <v>2401.5381672040944</v>
          </cell>
          <cell r="O51">
            <v>36532.705499424177</v>
          </cell>
          <cell r="P51">
            <v>3083.2129913307735</v>
          </cell>
          <cell r="Q51">
            <v>6140.3136022392828</v>
          </cell>
          <cell r="R51">
            <v>9229.3417265451044</v>
          </cell>
          <cell r="S51">
            <v>12347.735358336531</v>
          </cell>
          <cell r="T51">
            <v>15505.739594542545</v>
          </cell>
          <cell r="U51">
            <v>18635.899672955849</v>
          </cell>
          <cell r="V51">
            <v>21759.415692386439</v>
          </cell>
          <cell r="W51">
            <v>24837.250882795903</v>
          </cell>
          <cell r="X51">
            <v>27934.276056890594</v>
          </cell>
          <cell r="Y51">
            <v>31034.704210620599</v>
          </cell>
          <cell r="Z51">
            <v>34131.167332220088</v>
          </cell>
          <cell r="AA51">
            <v>36532.705499424177</v>
          </cell>
        </row>
        <row r="52">
          <cell r="A52" t="str">
            <v>Bud17</v>
          </cell>
          <cell r="B52" t="str">
            <v>Operating profit before provisions</v>
          </cell>
          <cell r="C52">
            <v>6550.6562923444608</v>
          </cell>
          <cell r="D52">
            <v>5766.6302057410458</v>
          </cell>
          <cell r="E52">
            <v>6384.80945695439</v>
          </cell>
          <cell r="F52">
            <v>6170.5284262849545</v>
          </cell>
          <cell r="G52">
            <v>6484.2752768909795</v>
          </cell>
          <cell r="H52">
            <v>6376.1603774985779</v>
          </cell>
          <cell r="I52">
            <v>6713.8660251311558</v>
          </cell>
          <cell r="J52">
            <v>6750.4329643284545</v>
          </cell>
          <cell r="K52">
            <v>6845.173866930998</v>
          </cell>
          <cell r="L52">
            <v>7222.6360164681482</v>
          </cell>
          <cell r="M52">
            <v>7054.549460932798</v>
          </cell>
          <cell r="N52">
            <v>8068.7421004940461</v>
          </cell>
          <cell r="O52">
            <v>80388.46047000002</v>
          </cell>
          <cell r="P52">
            <v>6550.6562923444608</v>
          </cell>
          <cell r="Q52">
            <v>12317.286498085508</v>
          </cell>
          <cell r="R52">
            <v>18702.095955039898</v>
          </cell>
          <cell r="S52">
            <v>24872.624381324844</v>
          </cell>
          <cell r="T52">
            <v>31356.899658215829</v>
          </cell>
          <cell r="U52">
            <v>37733.060035714414</v>
          </cell>
          <cell r="V52">
            <v>44446.926060845566</v>
          </cell>
          <cell r="W52">
            <v>51197.359025174017</v>
          </cell>
          <cell r="X52">
            <v>58042.53289210501</v>
          </cell>
          <cell r="Y52">
            <v>65265.16890857317</v>
          </cell>
          <cell r="Z52">
            <v>72319.718369505979</v>
          </cell>
          <cell r="AA52">
            <v>80388.46047000002</v>
          </cell>
        </row>
        <row r="53">
          <cell r="A53" t="str">
            <v>Bud18</v>
          </cell>
          <cell r="B53" t="str">
            <v>Impairment losses on loans and advances</v>
          </cell>
          <cell r="C53">
            <v>-2324.9614060441099</v>
          </cell>
          <cell r="D53">
            <v>-2122.4794345759328</v>
          </cell>
          <cell r="E53">
            <v>-2587.7972217078968</v>
          </cell>
          <cell r="F53">
            <v>-2866.7480844577099</v>
          </cell>
          <cell r="G53">
            <v>-2854.082510480685</v>
          </cell>
          <cell r="H53">
            <v>-2891.8691758873388</v>
          </cell>
          <cell r="I53">
            <v>-2710.6516263857543</v>
          </cell>
          <cell r="J53">
            <v>-2343.8381747688636</v>
          </cell>
          <cell r="K53">
            <v>-2932.0265751705397</v>
          </cell>
          <cell r="L53">
            <v>-2964.7473295955201</v>
          </cell>
          <cell r="M53">
            <v>-2950.3992304628214</v>
          </cell>
          <cell r="N53">
            <v>-2950.39923046283</v>
          </cell>
          <cell r="O53">
            <v>-32500.000000000004</v>
          </cell>
          <cell r="P53">
            <v>-2324.9614060441099</v>
          </cell>
          <cell r="Q53">
            <v>-4447.4408406200428</v>
          </cell>
          <cell r="R53">
            <v>-7035.2380623279396</v>
          </cell>
          <cell r="S53">
            <v>-9901.9861467856499</v>
          </cell>
          <cell r="T53">
            <v>-12756.068657266334</v>
          </cell>
          <cell r="U53">
            <v>-15647.937833153674</v>
          </cell>
          <cell r="V53">
            <v>-18358.589459539427</v>
          </cell>
          <cell r="W53">
            <v>-20702.427634308289</v>
          </cell>
          <cell r="X53">
            <v>-23634.45420947883</v>
          </cell>
          <cell r="Y53">
            <v>-26599.201539074351</v>
          </cell>
          <cell r="Z53">
            <v>-29549.600769537174</v>
          </cell>
          <cell r="AA53">
            <v>-32500.000000000004</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-2324.9614060441099</v>
          </cell>
          <cell r="D56">
            <v>-2122.4794345759328</v>
          </cell>
          <cell r="E56">
            <v>-2587.7972217078968</v>
          </cell>
          <cell r="F56">
            <v>-2866.7480844577099</v>
          </cell>
          <cell r="G56">
            <v>-2854.082510480685</v>
          </cell>
          <cell r="H56">
            <v>-2891.8691758873388</v>
          </cell>
          <cell r="I56">
            <v>-2710.6516263857543</v>
          </cell>
          <cell r="J56">
            <v>-2343.8381747688636</v>
          </cell>
          <cell r="K56">
            <v>-2932.0265751705397</v>
          </cell>
          <cell r="L56">
            <v>-2964.7473295955201</v>
          </cell>
          <cell r="M56">
            <v>-2950.3992304628214</v>
          </cell>
          <cell r="N56">
            <v>-2950.39923046283</v>
          </cell>
          <cell r="O56">
            <v>-32500.000000000004</v>
          </cell>
          <cell r="P56">
            <v>-2324.9614060441099</v>
          </cell>
          <cell r="Q56">
            <v>-4447.4408406200428</v>
          </cell>
          <cell r="R56">
            <v>-7035.2380623279396</v>
          </cell>
          <cell r="S56">
            <v>-9901.9861467856499</v>
          </cell>
          <cell r="T56">
            <v>-12756.068657266334</v>
          </cell>
          <cell r="U56">
            <v>-15647.937833153674</v>
          </cell>
          <cell r="V56">
            <v>-18358.589459539427</v>
          </cell>
          <cell r="W56">
            <v>-20702.427634308289</v>
          </cell>
          <cell r="X56">
            <v>-23634.45420947883</v>
          </cell>
          <cell r="Y56">
            <v>-26599.201539074351</v>
          </cell>
          <cell r="Z56">
            <v>-29549.600769537174</v>
          </cell>
          <cell r="AA56">
            <v>-32500.000000000004</v>
          </cell>
        </row>
        <row r="57">
          <cell r="A57" t="str">
            <v>Bud22</v>
          </cell>
          <cell r="B57" t="str">
            <v>Operating profit</v>
          </cell>
          <cell r="C57">
            <v>4225.6948863003508</v>
          </cell>
          <cell r="D57">
            <v>3644.1507711651129</v>
          </cell>
          <cell r="E57">
            <v>3797.0122352464932</v>
          </cell>
          <cell r="F57">
            <v>3303.7803418272447</v>
          </cell>
          <cell r="G57">
            <v>3630.1927664102946</v>
          </cell>
          <cell r="H57">
            <v>3484.2912016112391</v>
          </cell>
          <cell r="I57">
            <v>4003.2143987454015</v>
          </cell>
          <cell r="J57">
            <v>4406.5947895595909</v>
          </cell>
          <cell r="K57">
            <v>3913.1472917604583</v>
          </cell>
          <cell r="L57">
            <v>4257.8886868726277</v>
          </cell>
          <cell r="M57">
            <v>4104.150230469977</v>
          </cell>
          <cell r="N57">
            <v>5118.3428700312161</v>
          </cell>
          <cell r="O57">
            <v>47888.46047000002</v>
          </cell>
          <cell r="P57">
            <v>4225.6948863003508</v>
          </cell>
          <cell r="Q57">
            <v>7869.8456574654656</v>
          </cell>
          <cell r="R57">
            <v>11666.85789271196</v>
          </cell>
          <cell r="S57">
            <v>14970.638234539194</v>
          </cell>
          <cell r="T57">
            <v>18600.831000949496</v>
          </cell>
          <cell r="U57">
            <v>22085.122202560742</v>
          </cell>
          <cell r="V57">
            <v>26088.336601306139</v>
          </cell>
          <cell r="W57">
            <v>30494.931390865728</v>
          </cell>
          <cell r="X57">
            <v>34408.078682626176</v>
          </cell>
          <cell r="Y57">
            <v>38665.967369498816</v>
          </cell>
          <cell r="Z57">
            <v>42770.117599968806</v>
          </cell>
          <cell r="AA57">
            <v>47888.46047000002</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4225.6948863003508</v>
          </cell>
          <cell r="D61">
            <v>3644.1507711651129</v>
          </cell>
          <cell r="E61">
            <v>3797.0122352464932</v>
          </cell>
          <cell r="F61">
            <v>3303.7803418272447</v>
          </cell>
          <cell r="G61">
            <v>3630.1927664102946</v>
          </cell>
          <cell r="H61">
            <v>3484.2912016112391</v>
          </cell>
          <cell r="I61">
            <v>4003.2143987454015</v>
          </cell>
          <cell r="J61">
            <v>4406.5947895595909</v>
          </cell>
          <cell r="K61">
            <v>3913.1472917604583</v>
          </cell>
          <cell r="L61">
            <v>4257.8886868726277</v>
          </cell>
          <cell r="M61">
            <v>4104.150230469977</v>
          </cell>
          <cell r="N61">
            <v>5118.3428700312161</v>
          </cell>
          <cell r="O61">
            <v>47888.46047000002</v>
          </cell>
          <cell r="P61">
            <v>4225.6948863003508</v>
          </cell>
          <cell r="Q61">
            <v>7869.8456574654656</v>
          </cell>
          <cell r="R61">
            <v>11666.85789271196</v>
          </cell>
          <cell r="S61">
            <v>14970.638234539194</v>
          </cell>
          <cell r="T61">
            <v>18600.831000949496</v>
          </cell>
          <cell r="U61">
            <v>22085.122202560742</v>
          </cell>
          <cell r="V61">
            <v>26088.336601306139</v>
          </cell>
          <cell r="W61">
            <v>30494.931390865728</v>
          </cell>
          <cell r="X61">
            <v>34408.078682626176</v>
          </cell>
          <cell r="Y61">
            <v>38665.967369498816</v>
          </cell>
          <cell r="Z61">
            <v>42770.117599968806</v>
          </cell>
          <cell r="AA61">
            <v>47888.46047000002</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-971.90982384908068</v>
          </cell>
          <cell r="D63">
            <v>-838.15467736797598</v>
          </cell>
          <cell r="E63">
            <v>-873.31281410669351</v>
          </cell>
          <cell r="F63">
            <v>-759.86947862026636</v>
          </cell>
          <cell r="G63">
            <v>-834.94433627436774</v>
          </cell>
          <cell r="H63">
            <v>-801.38697637058499</v>
          </cell>
          <cell r="I63">
            <v>-920.73931171144238</v>
          </cell>
          <cell r="J63">
            <v>-1013.5168015987059</v>
          </cell>
          <cell r="K63">
            <v>-900.02387710490541</v>
          </cell>
          <cell r="L63">
            <v>-979.31439798070437</v>
          </cell>
          <cell r="M63">
            <v>-943.95455300809476</v>
          </cell>
          <cell r="N63">
            <v>-1177.2188601071798</v>
          </cell>
          <cell r="O63">
            <v>-11014.3459081</v>
          </cell>
          <cell r="P63">
            <v>-971.90982384908068</v>
          </cell>
          <cell r="Q63">
            <v>-1810.0645012170567</v>
          </cell>
          <cell r="R63">
            <v>-2683.3773153237503</v>
          </cell>
          <cell r="S63">
            <v>-3443.2467939440166</v>
          </cell>
          <cell r="T63">
            <v>-4278.1911302183844</v>
          </cell>
          <cell r="U63">
            <v>-5079.5781065889696</v>
          </cell>
          <cell r="V63">
            <v>-6000.3174183004121</v>
          </cell>
          <cell r="W63">
            <v>-7013.8342198991177</v>
          </cell>
          <cell r="X63">
            <v>-7913.858097004023</v>
          </cell>
          <cell r="Y63">
            <v>-8893.1724949847267</v>
          </cell>
          <cell r="Z63">
            <v>-9837.1270479928207</v>
          </cell>
          <cell r="AA63">
            <v>-11014.3459081</v>
          </cell>
        </row>
        <row r="64">
          <cell r="A64" t="str">
            <v>Bud28</v>
          </cell>
          <cell r="B64" t="str">
            <v>Profit after tax</v>
          </cell>
          <cell r="C64">
            <v>3253.7850624512703</v>
          </cell>
          <cell r="D64">
            <v>2805.9960937971368</v>
          </cell>
          <cell r="E64">
            <v>2923.6994211397996</v>
          </cell>
          <cell r="F64">
            <v>2543.9108632069783</v>
          </cell>
          <cell r="G64">
            <v>2795.2484301359268</v>
          </cell>
          <cell r="H64">
            <v>2682.9042252406543</v>
          </cell>
          <cell r="I64">
            <v>3082.475087033959</v>
          </cell>
          <cell r="J64">
            <v>3393.0779879608849</v>
          </cell>
          <cell r="K64">
            <v>3013.123414655553</v>
          </cell>
          <cell r="L64">
            <v>3278.5742888919231</v>
          </cell>
          <cell r="M64">
            <v>3160.195677461882</v>
          </cell>
          <cell r="N64">
            <v>3941.1240099240363</v>
          </cell>
          <cell r="O64">
            <v>36874.114561900016</v>
          </cell>
          <cell r="P64">
            <v>3253.7850624512703</v>
          </cell>
          <cell r="Q64">
            <v>6059.7811562484094</v>
          </cell>
          <cell r="R64">
            <v>8983.480577388209</v>
          </cell>
          <cell r="S64">
            <v>11527.391440595176</v>
          </cell>
          <cell r="T64">
            <v>14322.639870731113</v>
          </cell>
          <cell r="U64">
            <v>17005.544095971774</v>
          </cell>
          <cell r="V64">
            <v>20088.019183005727</v>
          </cell>
          <cell r="W64">
            <v>23481.097170966612</v>
          </cell>
          <cell r="X64">
            <v>26494.220585622152</v>
          </cell>
          <cell r="Y64">
            <v>29772.794874514089</v>
          </cell>
          <cell r="Z64">
            <v>32932.990551975985</v>
          </cell>
          <cell r="AA64">
            <v>36874.114561900016</v>
          </cell>
        </row>
        <row r="65">
          <cell r="A65">
            <v>0</v>
          </cell>
          <cell r="B65" t="str">
            <v>Actual Profit and Loss 2011</v>
          </cell>
          <cell r="C65">
            <v>-4.5474735088646412E-13</v>
          </cell>
          <cell r="D65">
            <v>0</v>
          </cell>
          <cell r="E65">
            <v>0</v>
          </cell>
          <cell r="F65">
            <v>0</v>
          </cell>
          <cell r="G65">
            <v>0</v>
          </cell>
          <cell r="H65">
            <v>0</v>
          </cell>
          <cell r="I65">
            <v>0</v>
          </cell>
          <cell r="J65">
            <v>0</v>
          </cell>
          <cell r="K65">
            <v>4.5474735088646412E-13</v>
          </cell>
          <cell r="L65">
            <v>0</v>
          </cell>
          <cell r="M65">
            <v>0</v>
          </cell>
          <cell r="N65">
            <v>0</v>
          </cell>
          <cell r="O65">
            <v>0</v>
          </cell>
          <cell r="P65">
            <v>-4.5474735088646412E-13</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7658.9793499999996</v>
          </cell>
          <cell r="D66">
            <v>7164.7127800000017</v>
          </cell>
          <cell r="E66">
            <v>7785.8400899999961</v>
          </cell>
          <cell r="F66">
            <v>7970.9792400000042</v>
          </cell>
          <cell r="G66">
            <v>8123.0789199999999</v>
          </cell>
          <cell r="H66">
            <v>8345.5856299999941</v>
          </cell>
          <cell r="I66">
            <v>9105.9918800000014</v>
          </cell>
          <cell r="J66">
            <v>9173.8443100000077</v>
          </cell>
          <cell r="K66">
            <v>8888.127069999995</v>
          </cell>
          <cell r="L66">
            <v>9178.4886399999959</v>
          </cell>
          <cell r="M66">
            <v>9126.0849099999905</v>
          </cell>
          <cell r="N66">
            <v>9579.921600000016</v>
          </cell>
          <cell r="O66">
            <v>102101.63442</v>
          </cell>
          <cell r="P66">
            <v>7658.9793499999996</v>
          </cell>
          <cell r="Q66">
            <v>14823.692130000001</v>
          </cell>
          <cell r="R66">
            <v>22609.532219999997</v>
          </cell>
          <cell r="S66">
            <v>30580.511460000002</v>
          </cell>
          <cell r="T66">
            <v>38703.590380000001</v>
          </cell>
          <cell r="U66">
            <v>47049.176009999996</v>
          </cell>
          <cell r="V66">
            <v>56155.167889999997</v>
          </cell>
          <cell r="W66">
            <v>65329.012200000005</v>
          </cell>
          <cell r="X66">
            <v>74217.13927</v>
          </cell>
          <cell r="Y66">
            <v>83395.627909999996</v>
          </cell>
          <cell r="Z66">
            <v>92521.712819999986</v>
          </cell>
          <cell r="AA66">
            <v>102101.63442</v>
          </cell>
        </row>
        <row r="67">
          <cell r="A67" t="str">
            <v>Dtp02</v>
          </cell>
          <cell r="B67" t="str">
            <v>Interest expense</v>
          </cell>
          <cell r="C67">
            <v>-3966.4139500000001</v>
          </cell>
          <cell r="D67">
            <v>-3734.0084900000002</v>
          </cell>
          <cell r="E67">
            <v>-4143.4697800000013</v>
          </cell>
          <cell r="F67">
            <v>-4069.0675499999979</v>
          </cell>
          <cell r="G67">
            <v>-4419.8597400000017</v>
          </cell>
          <cell r="H67">
            <v>-4581.9788399999998</v>
          </cell>
          <cell r="I67">
            <v>-5035.22552</v>
          </cell>
          <cell r="J67">
            <v>-5025.7416699999994</v>
          </cell>
          <cell r="K67">
            <v>-5002.7436799999996</v>
          </cell>
          <cell r="L67">
            <v>-5195.7623200000016</v>
          </cell>
          <cell r="M67">
            <v>-5185.0614599999972</v>
          </cell>
          <cell r="N67">
            <v>-5411.8088500000013</v>
          </cell>
          <cell r="O67">
            <v>-55771.14185</v>
          </cell>
          <cell r="P67">
            <v>-3966.4139500000001</v>
          </cell>
          <cell r="Q67">
            <v>-7700.4224400000003</v>
          </cell>
          <cell r="R67">
            <v>-11843.892220000002</v>
          </cell>
          <cell r="S67">
            <v>-15912.959769999999</v>
          </cell>
          <cell r="T67">
            <v>-20332.819510000001</v>
          </cell>
          <cell r="U67">
            <v>-24914.798350000001</v>
          </cell>
          <cell r="V67">
            <v>-29950.023870000001</v>
          </cell>
          <cell r="W67">
            <v>-34975.76554</v>
          </cell>
          <cell r="X67">
            <v>-39978.50922</v>
          </cell>
          <cell r="Y67">
            <v>-45174.271540000002</v>
          </cell>
          <cell r="Z67">
            <v>-50359.332999999999</v>
          </cell>
          <cell r="AA67">
            <v>-55771.14185</v>
          </cell>
        </row>
        <row r="68">
          <cell r="A68" t="str">
            <v>Dtp03</v>
          </cell>
          <cell r="B68" t="str">
            <v>Net interest income</v>
          </cell>
          <cell r="C68">
            <v>3692.5653999999995</v>
          </cell>
          <cell r="D68">
            <v>3430.7042900000015</v>
          </cell>
          <cell r="E68">
            <v>3642.3703099999948</v>
          </cell>
          <cell r="F68">
            <v>3901.9116900000063</v>
          </cell>
          <cell r="G68">
            <v>3703.2191799999982</v>
          </cell>
          <cell r="H68">
            <v>3763.6067899999944</v>
          </cell>
          <cell r="I68">
            <v>4070.7663600000014</v>
          </cell>
          <cell r="J68">
            <v>4148.1026400000083</v>
          </cell>
          <cell r="K68">
            <v>3885.3833899999954</v>
          </cell>
          <cell r="L68">
            <v>3982.7263199999943</v>
          </cell>
          <cell r="M68">
            <v>3941.0234499999933</v>
          </cell>
          <cell r="N68">
            <v>4168.1127500000148</v>
          </cell>
          <cell r="O68">
            <v>46330.492570000002</v>
          </cell>
          <cell r="P68">
            <v>3692.5653999999995</v>
          </cell>
          <cell r="Q68">
            <v>7123.269690000001</v>
          </cell>
          <cell r="R68">
            <v>10765.639999999996</v>
          </cell>
          <cell r="S68">
            <v>14667.551690000002</v>
          </cell>
          <cell r="T68">
            <v>18370.77087</v>
          </cell>
          <cell r="U68">
            <v>22134.377659999995</v>
          </cell>
          <cell r="V68">
            <v>26205.144019999996</v>
          </cell>
          <cell r="W68">
            <v>30353.246660000004</v>
          </cell>
          <cell r="X68">
            <v>34238.63005</v>
          </cell>
          <cell r="Y68">
            <v>38221.356369999994</v>
          </cell>
          <cell r="Z68">
            <v>42162.379819999987</v>
          </cell>
          <cell r="AA68">
            <v>46330.492570000002</v>
          </cell>
        </row>
        <row r="69">
          <cell r="A69" t="str">
            <v>Dtp04</v>
          </cell>
          <cell r="B69" t="str">
            <v>Fee Income</v>
          </cell>
          <cell r="C69">
            <v>369.18709999999999</v>
          </cell>
          <cell r="D69">
            <v>252.23435999999992</v>
          </cell>
          <cell r="E69">
            <v>187.2896300000001</v>
          </cell>
          <cell r="F69">
            <v>249.50878999999986</v>
          </cell>
          <cell r="G69">
            <v>230.40706</v>
          </cell>
          <cell r="H69">
            <v>508.66113000000018</v>
          </cell>
          <cell r="I69">
            <v>288.99296999999979</v>
          </cell>
          <cell r="J69">
            <v>282.05241999999998</v>
          </cell>
          <cell r="K69">
            <v>277.30636000000004</v>
          </cell>
          <cell r="L69">
            <v>273.25247000000036</v>
          </cell>
          <cell r="M69">
            <v>222.9402799999998</v>
          </cell>
          <cell r="N69">
            <v>316.88261000000011</v>
          </cell>
          <cell r="O69">
            <v>3458.7151800000001</v>
          </cell>
          <cell r="P69">
            <v>369.18709999999999</v>
          </cell>
          <cell r="Q69">
            <v>621.42145999999991</v>
          </cell>
          <cell r="R69">
            <v>808.71109000000001</v>
          </cell>
          <cell r="S69">
            <v>1058.2198799999999</v>
          </cell>
          <cell r="T69">
            <v>1288.6269399999999</v>
          </cell>
          <cell r="U69">
            <v>1797.2880700000001</v>
          </cell>
          <cell r="V69">
            <v>2086.2810399999998</v>
          </cell>
          <cell r="W69">
            <v>2368.3334599999998</v>
          </cell>
          <cell r="X69">
            <v>2645.6398199999999</v>
          </cell>
          <cell r="Y69">
            <v>2918.8922900000002</v>
          </cell>
          <cell r="Z69">
            <v>3141.83257</v>
          </cell>
          <cell r="AA69">
            <v>3458.7151800000001</v>
          </cell>
        </row>
        <row r="70">
          <cell r="A70" t="str">
            <v>Dtp05</v>
          </cell>
          <cell r="B70" t="str">
            <v>Commission expense</v>
          </cell>
          <cell r="C70">
            <v>-330.65983</v>
          </cell>
          <cell r="D70">
            <v>-320.84708000000006</v>
          </cell>
          <cell r="E70">
            <v>-373.84712999999988</v>
          </cell>
          <cell r="F70">
            <v>-373.6362700000002</v>
          </cell>
          <cell r="G70">
            <v>-368.70830999999998</v>
          </cell>
          <cell r="H70">
            <v>-515.45929000000024</v>
          </cell>
          <cell r="I70">
            <v>-346.23091999999951</v>
          </cell>
          <cell r="J70">
            <v>-377.84873000000016</v>
          </cell>
          <cell r="K70">
            <v>-420.4732799999997</v>
          </cell>
          <cell r="L70">
            <v>-498.56721000000016</v>
          </cell>
          <cell r="M70">
            <v>-457.66678000000047</v>
          </cell>
          <cell r="N70">
            <v>-384.35807000000023</v>
          </cell>
          <cell r="O70">
            <v>-4768.3029000000006</v>
          </cell>
          <cell r="P70">
            <v>-330.65983</v>
          </cell>
          <cell r="Q70">
            <v>-651.50691000000006</v>
          </cell>
          <cell r="R70">
            <v>-1025.3540399999999</v>
          </cell>
          <cell r="S70">
            <v>-1398.9903100000001</v>
          </cell>
          <cell r="T70">
            <v>-1767.6986200000001</v>
          </cell>
          <cell r="U70">
            <v>-2283.1579100000004</v>
          </cell>
          <cell r="V70">
            <v>-2629.3888299999999</v>
          </cell>
          <cell r="W70">
            <v>-3007.23756</v>
          </cell>
          <cell r="X70">
            <v>-3427.7108399999997</v>
          </cell>
          <cell r="Y70">
            <v>-3926.2780499999999</v>
          </cell>
          <cell r="Z70">
            <v>-4383.9448300000004</v>
          </cell>
          <cell r="AA70">
            <v>-4768.3029000000006</v>
          </cell>
        </row>
        <row r="71">
          <cell r="A71" t="str">
            <v>Dtp06</v>
          </cell>
          <cell r="B71" t="str">
            <v>Net fee and commission income</v>
          </cell>
          <cell r="C71">
            <v>38.527269999999987</v>
          </cell>
          <cell r="D71">
            <v>-68.612720000000138</v>
          </cell>
          <cell r="E71">
            <v>-186.55749999999978</v>
          </cell>
          <cell r="F71">
            <v>-124.12748000000033</v>
          </cell>
          <cell r="G71">
            <v>-138.30124999999998</v>
          </cell>
          <cell r="H71">
            <v>-6.7981600000000526</v>
          </cell>
          <cell r="I71">
            <v>-57.237949999999728</v>
          </cell>
          <cell r="J71">
            <v>-95.796310000000176</v>
          </cell>
          <cell r="K71">
            <v>-143.16691999999966</v>
          </cell>
          <cell r="L71">
            <v>-225.3147399999998</v>
          </cell>
          <cell r="M71">
            <v>-234.72650000000067</v>
          </cell>
          <cell r="N71">
            <v>-67.475460000000112</v>
          </cell>
          <cell r="O71">
            <v>-1309.5877200000004</v>
          </cell>
          <cell r="P71">
            <v>38.527269999999987</v>
          </cell>
          <cell r="Q71">
            <v>-30.085450000000151</v>
          </cell>
          <cell r="R71">
            <v>-216.64294999999993</v>
          </cell>
          <cell r="S71">
            <v>-340.77043000000026</v>
          </cell>
          <cell r="T71">
            <v>-479.07168000000024</v>
          </cell>
          <cell r="U71">
            <v>-485.86984000000029</v>
          </cell>
          <cell r="V71">
            <v>-543.10779000000002</v>
          </cell>
          <cell r="W71">
            <v>-638.9041000000002</v>
          </cell>
          <cell r="X71">
            <v>-782.07101999999986</v>
          </cell>
          <cell r="Y71">
            <v>-1007.3857599999997</v>
          </cell>
          <cell r="Z71">
            <v>-1242.1122600000003</v>
          </cell>
          <cell r="AA71">
            <v>-1309.5877200000004</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39.436779999999999</v>
          </cell>
          <cell r="D73">
            <v>61.694040000000001</v>
          </cell>
          <cell r="E73">
            <v>136.59759</v>
          </cell>
          <cell r="F73">
            <v>151.62752</v>
          </cell>
          <cell r="G73">
            <v>219.22564999999992</v>
          </cell>
          <cell r="H73">
            <v>15.814410000000066</v>
          </cell>
          <cell r="I73">
            <v>143.03156000000001</v>
          </cell>
          <cell r="J73">
            <v>108.41541999999993</v>
          </cell>
          <cell r="K73">
            <v>1.9116600000000972</v>
          </cell>
          <cell r="L73">
            <v>82.185719999999947</v>
          </cell>
          <cell r="M73">
            <v>44.261180000000081</v>
          </cell>
          <cell r="N73">
            <v>176.34331999999995</v>
          </cell>
          <cell r="O73">
            <v>1180.54485</v>
          </cell>
          <cell r="P73">
            <v>39.436779999999999</v>
          </cell>
          <cell r="Q73">
            <v>101.13082</v>
          </cell>
          <cell r="R73">
            <v>237.72841</v>
          </cell>
          <cell r="S73">
            <v>389.35593</v>
          </cell>
          <cell r="T73">
            <v>608.58157999999992</v>
          </cell>
          <cell r="U73">
            <v>624.39598999999998</v>
          </cell>
          <cell r="V73">
            <v>767.42755</v>
          </cell>
          <cell r="W73">
            <v>875.84296999999992</v>
          </cell>
          <cell r="X73">
            <v>877.75463000000002</v>
          </cell>
          <cell r="Y73">
            <v>959.94034999999997</v>
          </cell>
          <cell r="Z73">
            <v>1004.20153</v>
          </cell>
          <cell r="AA73">
            <v>1180.54485</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76.898930000000007</v>
          </cell>
          <cell r="D75">
            <v>189.31898999999999</v>
          </cell>
          <cell r="E75">
            <v>427.45442000000003</v>
          </cell>
          <cell r="F75">
            <v>303.46398999999991</v>
          </cell>
          <cell r="G75">
            <v>213.77497000000005</v>
          </cell>
          <cell r="H75">
            <v>127.95205999999996</v>
          </cell>
          <cell r="I75">
            <v>363.2280100000001</v>
          </cell>
          <cell r="J75">
            <v>184.55674999999977</v>
          </cell>
          <cell r="K75">
            <v>148.6975700000001</v>
          </cell>
          <cell r="L75">
            <v>-744.6492199999999</v>
          </cell>
          <cell r="M75">
            <v>154.75560999999996</v>
          </cell>
          <cell r="N75">
            <v>100.06914000000002</v>
          </cell>
          <cell r="O75">
            <v>1545.5212200000003</v>
          </cell>
          <cell r="P75">
            <v>76.898930000000007</v>
          </cell>
          <cell r="Q75">
            <v>266.21791999999999</v>
          </cell>
          <cell r="R75">
            <v>693.67234000000008</v>
          </cell>
          <cell r="S75">
            <v>997.13633000000004</v>
          </cell>
          <cell r="T75">
            <v>1210.9113000000002</v>
          </cell>
          <cell r="U75">
            <v>1338.8633600000003</v>
          </cell>
          <cell r="V75">
            <v>1702.0913700000003</v>
          </cell>
          <cell r="W75">
            <v>1886.6481200000001</v>
          </cell>
          <cell r="X75">
            <v>2035.3456900000001</v>
          </cell>
          <cell r="Y75">
            <v>1290.6964700000003</v>
          </cell>
          <cell r="Z75">
            <v>1445.4520800000003</v>
          </cell>
          <cell r="AA75">
            <v>1545.5212200000003</v>
          </cell>
        </row>
        <row r="76">
          <cell r="A76" t="str">
            <v>Dtp11</v>
          </cell>
          <cell r="B76" t="str">
            <v>Other income</v>
          </cell>
          <cell r="C76">
            <v>154.86297999999999</v>
          </cell>
          <cell r="D76">
            <v>182.40030999999985</v>
          </cell>
          <cell r="E76">
            <v>377.49451000000022</v>
          </cell>
          <cell r="F76">
            <v>330.96402999999958</v>
          </cell>
          <cell r="G76">
            <v>294.69936999999999</v>
          </cell>
          <cell r="H76">
            <v>136.96830999999997</v>
          </cell>
          <cell r="I76">
            <v>449.02162000000038</v>
          </cell>
          <cell r="J76">
            <v>197.17585999999952</v>
          </cell>
          <cell r="K76">
            <v>7.442310000000532</v>
          </cell>
          <cell r="L76">
            <v>-887.77823999999976</v>
          </cell>
          <cell r="M76">
            <v>-35.709710000000626</v>
          </cell>
          <cell r="N76">
            <v>208.93699999999984</v>
          </cell>
          <cell r="O76">
            <v>1416.4783499999999</v>
          </cell>
          <cell r="P76">
            <v>154.86297999999999</v>
          </cell>
          <cell r="Q76">
            <v>337.26328999999987</v>
          </cell>
          <cell r="R76">
            <v>714.75780000000009</v>
          </cell>
          <cell r="S76">
            <v>1045.7218299999997</v>
          </cell>
          <cell r="T76">
            <v>1340.4211999999998</v>
          </cell>
          <cell r="U76">
            <v>1477.38951</v>
          </cell>
          <cell r="V76">
            <v>1926.4111300000004</v>
          </cell>
          <cell r="W76">
            <v>2123.5869899999998</v>
          </cell>
          <cell r="X76">
            <v>2131.0293000000001</v>
          </cell>
          <cell r="Y76">
            <v>1243.2510600000005</v>
          </cell>
          <cell r="Z76">
            <v>1207.54135</v>
          </cell>
          <cell r="AA76">
            <v>1416.4783499999999</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3847.4283799999994</v>
          </cell>
          <cell r="D78">
            <v>3613.1046000000015</v>
          </cell>
          <cell r="E78">
            <v>4019.8648199999952</v>
          </cell>
          <cell r="F78">
            <v>4232.8757200000055</v>
          </cell>
          <cell r="G78">
            <v>3997.918549999998</v>
          </cell>
          <cell r="H78">
            <v>3900.5750999999946</v>
          </cell>
          <cell r="I78">
            <v>4519.7879800000019</v>
          </cell>
          <cell r="J78">
            <v>4345.2785000000076</v>
          </cell>
          <cell r="K78">
            <v>3892.8256999999958</v>
          </cell>
          <cell r="L78">
            <v>3094.9480799999947</v>
          </cell>
          <cell r="M78">
            <v>3905.3137399999928</v>
          </cell>
          <cell r="N78">
            <v>4377.0497500000147</v>
          </cell>
          <cell r="O78">
            <v>47746.97092</v>
          </cell>
          <cell r="P78">
            <v>3847.4283799999994</v>
          </cell>
          <cell r="Q78">
            <v>7460.5329800000009</v>
          </cell>
          <cell r="R78">
            <v>11480.397799999995</v>
          </cell>
          <cell r="S78">
            <v>15713.273520000002</v>
          </cell>
          <cell r="T78">
            <v>19711.192070000001</v>
          </cell>
          <cell r="U78">
            <v>23611.767169999996</v>
          </cell>
          <cell r="V78">
            <v>28131.555149999997</v>
          </cell>
          <cell r="W78">
            <v>32476.833650000004</v>
          </cell>
          <cell r="X78">
            <v>36369.659350000002</v>
          </cell>
          <cell r="Y78">
            <v>39464.607429999996</v>
          </cell>
          <cell r="Z78">
            <v>43369.921169999987</v>
          </cell>
          <cell r="AA78">
            <v>47746.97092</v>
          </cell>
        </row>
        <row r="79">
          <cell r="A79" t="str">
            <v>Dtp13</v>
          </cell>
          <cell r="B79" t="str">
            <v>Personnel expenses</v>
          </cell>
          <cell r="C79">
            <v>669.42879000000005</v>
          </cell>
          <cell r="D79">
            <v>671.05777999999998</v>
          </cell>
          <cell r="E79">
            <v>701.77890000000002</v>
          </cell>
          <cell r="F79">
            <v>694.65917999999988</v>
          </cell>
          <cell r="G79">
            <v>884.68126000000029</v>
          </cell>
          <cell r="H79">
            <v>755.83146000000033</v>
          </cell>
          <cell r="I79">
            <v>757.09637999999904</v>
          </cell>
          <cell r="J79">
            <v>792.30891000000065</v>
          </cell>
          <cell r="K79">
            <v>1753.8778400000001</v>
          </cell>
          <cell r="L79">
            <v>746.38313000000107</v>
          </cell>
          <cell r="M79">
            <v>763.88147999999819</v>
          </cell>
          <cell r="N79">
            <v>1225.28658</v>
          </cell>
          <cell r="O79">
            <v>10416.27169</v>
          </cell>
          <cell r="P79">
            <v>669.42879000000005</v>
          </cell>
          <cell r="Q79">
            <v>1340.48657</v>
          </cell>
          <cell r="R79">
            <v>2042.2654700000001</v>
          </cell>
          <cell r="S79">
            <v>2736.9246499999999</v>
          </cell>
          <cell r="T79">
            <v>3621.6059100000002</v>
          </cell>
          <cell r="U79">
            <v>4377.4373700000006</v>
          </cell>
          <cell r="V79">
            <v>5134.5337499999996</v>
          </cell>
          <cell r="W79">
            <v>5926.8426600000003</v>
          </cell>
          <cell r="X79">
            <v>7680.7205000000004</v>
          </cell>
          <cell r="Y79">
            <v>8427.1036300000014</v>
          </cell>
          <cell r="Z79">
            <v>9190.9851099999996</v>
          </cell>
          <cell r="AA79">
            <v>10416.27169</v>
          </cell>
        </row>
        <row r="80">
          <cell r="A80" t="str">
            <v>Dtp14</v>
          </cell>
          <cell r="B80" t="str">
            <v>General and administrative expenses</v>
          </cell>
          <cell r="C80">
            <v>546.79530999999997</v>
          </cell>
          <cell r="D80">
            <v>548.19134999999994</v>
          </cell>
          <cell r="E80">
            <v>695.68437999999992</v>
          </cell>
          <cell r="F80">
            <v>629.36380000000008</v>
          </cell>
          <cell r="G80">
            <v>557.98613</v>
          </cell>
          <cell r="H80">
            <v>643.90962999999977</v>
          </cell>
          <cell r="I80">
            <v>591.40568999999982</v>
          </cell>
          <cell r="J80">
            <v>616.19733000000019</v>
          </cell>
          <cell r="K80">
            <v>723.27591000000029</v>
          </cell>
          <cell r="L80">
            <v>-446.47239999999999</v>
          </cell>
          <cell r="M80">
            <v>416.40983</v>
          </cell>
          <cell r="N80">
            <v>705.03658999999993</v>
          </cell>
          <cell r="O80">
            <v>6227.7835500000001</v>
          </cell>
          <cell r="P80">
            <v>546.79530999999997</v>
          </cell>
          <cell r="Q80">
            <v>1094.98666</v>
          </cell>
          <cell r="R80">
            <v>1790.6710399999999</v>
          </cell>
          <cell r="S80">
            <v>2420.0348400000003</v>
          </cell>
          <cell r="T80">
            <v>2978.0209700000005</v>
          </cell>
          <cell r="U80">
            <v>3621.9306000000001</v>
          </cell>
          <cell r="V80">
            <v>4213.3362900000002</v>
          </cell>
          <cell r="W80">
            <v>4829.5336200000002</v>
          </cell>
          <cell r="X80">
            <v>5552.8095300000004</v>
          </cell>
          <cell r="Y80">
            <v>5106.3371300000008</v>
          </cell>
          <cell r="Z80">
            <v>5522.7469600000004</v>
          </cell>
          <cell r="AA80">
            <v>6227.7835500000001</v>
          </cell>
        </row>
        <row r="81">
          <cell r="A81" t="str">
            <v>Dtp15</v>
          </cell>
          <cell r="B81" t="str">
            <v>Depreciation / Amortisation</v>
          </cell>
          <cell r="C81">
            <v>84.244889999999998</v>
          </cell>
          <cell r="D81">
            <v>93.437259999999981</v>
          </cell>
          <cell r="E81">
            <v>92.838640000000012</v>
          </cell>
          <cell r="F81">
            <v>94.179509999999993</v>
          </cell>
          <cell r="G81">
            <v>104.32905999999998</v>
          </cell>
          <cell r="H81">
            <v>95.941169999999971</v>
          </cell>
          <cell r="I81">
            <v>99.645060000000001</v>
          </cell>
          <cell r="J81">
            <v>101.55124000000009</v>
          </cell>
          <cell r="K81">
            <v>97.74751000000002</v>
          </cell>
          <cell r="L81">
            <v>94.546269999999907</v>
          </cell>
          <cell r="M81">
            <v>96.686459999999983</v>
          </cell>
          <cell r="N81">
            <v>490.3768</v>
          </cell>
          <cell r="O81">
            <v>1545.52387</v>
          </cell>
          <cell r="P81">
            <v>84.244889999999998</v>
          </cell>
          <cell r="Q81">
            <v>177.68214999999998</v>
          </cell>
          <cell r="R81">
            <v>270.52078999999998</v>
          </cell>
          <cell r="S81">
            <v>364.70029999999997</v>
          </cell>
          <cell r="T81">
            <v>469.02935999999994</v>
          </cell>
          <cell r="U81">
            <v>564.97052999999994</v>
          </cell>
          <cell r="V81">
            <v>664.61558999999988</v>
          </cell>
          <cell r="W81">
            <v>766.16683</v>
          </cell>
          <cell r="X81">
            <v>863.91434000000004</v>
          </cell>
          <cell r="Y81">
            <v>958.46060999999997</v>
          </cell>
          <cell r="Z81">
            <v>1055.14707</v>
          </cell>
          <cell r="AA81">
            <v>1545.52387</v>
          </cell>
        </row>
        <row r="82">
          <cell r="A82" t="str">
            <v>Dtp16</v>
          </cell>
          <cell r="B82" t="str">
            <v>Total operating expenses</v>
          </cell>
          <cell r="C82">
            <v>1300.4689899999998</v>
          </cell>
          <cell r="D82">
            <v>1312.6863899999998</v>
          </cell>
          <cell r="E82">
            <v>1490.3019199999999</v>
          </cell>
          <cell r="F82">
            <v>1418.2024899999999</v>
          </cell>
          <cell r="G82">
            <v>1546.9964500000003</v>
          </cell>
          <cell r="H82">
            <v>1495.68226</v>
          </cell>
          <cell r="I82">
            <v>1448.1471299999989</v>
          </cell>
          <cell r="J82">
            <v>1510.0574800000009</v>
          </cell>
          <cell r="K82">
            <v>2574.9012600000005</v>
          </cell>
          <cell r="L82">
            <v>394.45700000000102</v>
          </cell>
          <cell r="M82">
            <v>1276.9777699999981</v>
          </cell>
          <cell r="N82">
            <v>2420.6999699999997</v>
          </cell>
          <cell r="O82">
            <v>18189.579110000002</v>
          </cell>
          <cell r="P82">
            <v>1300.4689899999998</v>
          </cell>
          <cell r="Q82">
            <v>2613.1553800000002</v>
          </cell>
          <cell r="R82">
            <v>4103.4573</v>
          </cell>
          <cell r="S82">
            <v>5521.6597899999997</v>
          </cell>
          <cell r="T82">
            <v>7068.6562400000003</v>
          </cell>
          <cell r="U82">
            <v>8564.3385000000017</v>
          </cell>
          <cell r="V82">
            <v>10012.485629999999</v>
          </cell>
          <cell r="W82">
            <v>11522.543110000001</v>
          </cell>
          <cell r="X82">
            <v>14097.444370000001</v>
          </cell>
          <cell r="Y82">
            <v>14491.901370000001</v>
          </cell>
          <cell r="Z82">
            <v>15768.879140000001</v>
          </cell>
          <cell r="AA82">
            <v>18189.579110000002</v>
          </cell>
        </row>
        <row r="83">
          <cell r="A83" t="str">
            <v>Dtp17</v>
          </cell>
          <cell r="B83" t="str">
            <v>Operating profit before provisions</v>
          </cell>
          <cell r="C83">
            <v>2546.9593899999995</v>
          </cell>
          <cell r="D83">
            <v>2300.4182100000016</v>
          </cell>
          <cell r="E83">
            <v>2529.5628999999954</v>
          </cell>
          <cell r="F83">
            <v>2814.6732300000058</v>
          </cell>
          <cell r="G83">
            <v>2450.922099999998</v>
          </cell>
          <cell r="H83">
            <v>2404.8928399999945</v>
          </cell>
          <cell r="I83">
            <v>3071.640850000003</v>
          </cell>
          <cell r="J83">
            <v>2835.2210200000068</v>
          </cell>
          <cell r="K83">
            <v>1317.9244399999952</v>
          </cell>
          <cell r="L83">
            <v>2700.4910799999934</v>
          </cell>
          <cell r="M83">
            <v>2628.3359699999946</v>
          </cell>
          <cell r="N83">
            <v>1956.349780000015</v>
          </cell>
          <cell r="O83">
            <v>29557.391809999997</v>
          </cell>
          <cell r="P83">
            <v>2546.9593899999995</v>
          </cell>
          <cell r="Q83">
            <v>4847.3776000000007</v>
          </cell>
          <cell r="R83">
            <v>7376.9404999999952</v>
          </cell>
          <cell r="S83">
            <v>10191.613730000003</v>
          </cell>
          <cell r="T83">
            <v>12642.535830000001</v>
          </cell>
          <cell r="U83">
            <v>15047.428669999994</v>
          </cell>
          <cell r="V83">
            <v>18119.069519999997</v>
          </cell>
          <cell r="W83">
            <v>20954.290540000002</v>
          </cell>
          <cell r="X83">
            <v>22272.214980000001</v>
          </cell>
          <cell r="Y83">
            <v>24972.706059999997</v>
          </cell>
          <cell r="Z83">
            <v>27601.042029999986</v>
          </cell>
          <cell r="AA83">
            <v>29557.391809999997</v>
          </cell>
        </row>
        <row r="84">
          <cell r="A84" t="str">
            <v>Dtp18</v>
          </cell>
          <cell r="B84" t="str">
            <v>Impairment losses on loans and advances</v>
          </cell>
          <cell r="C84">
            <v>-2663.8296099999998</v>
          </cell>
          <cell r="D84">
            <v>-868.08272000000034</v>
          </cell>
          <cell r="E84">
            <v>240.79695000000038</v>
          </cell>
          <cell r="F84">
            <v>336.04706999999962</v>
          </cell>
          <cell r="G84">
            <v>-340.66892000000007</v>
          </cell>
          <cell r="H84">
            <v>-1195.4653800000001</v>
          </cell>
          <cell r="I84">
            <v>-4118.5571900000014</v>
          </cell>
          <cell r="J84">
            <v>-1360.1586099999986</v>
          </cell>
          <cell r="K84">
            <v>-744.53640000000087</v>
          </cell>
          <cell r="L84">
            <v>-155.84775999999874</v>
          </cell>
          <cell r="M84">
            <v>-797.77310000000034</v>
          </cell>
          <cell r="N84">
            <v>-5645.06387</v>
          </cell>
          <cell r="O84">
            <v>-17313.13954</v>
          </cell>
          <cell r="P84">
            <v>-2663.8296099999998</v>
          </cell>
          <cell r="Q84">
            <v>-3531.9123300000001</v>
          </cell>
          <cell r="R84">
            <v>-3291.1153799999997</v>
          </cell>
          <cell r="S84">
            <v>-2955.0683100000001</v>
          </cell>
          <cell r="T84">
            <v>-3295.7372300000002</v>
          </cell>
          <cell r="U84">
            <v>-4491.2026100000003</v>
          </cell>
          <cell r="V84">
            <v>-8609.7598000000016</v>
          </cell>
          <cell r="W84">
            <v>-9969.9184100000002</v>
          </cell>
          <cell r="X84">
            <v>-10714.454810000001</v>
          </cell>
          <cell r="Y84">
            <v>-10870.30257</v>
          </cell>
          <cell r="Z84">
            <v>-11668.07567</v>
          </cell>
          <cell r="AA84">
            <v>-17313.13954</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-2663.8296099999998</v>
          </cell>
          <cell r="D87">
            <v>-868.08272000000034</v>
          </cell>
          <cell r="E87">
            <v>240.79695000000038</v>
          </cell>
          <cell r="F87">
            <v>336.04706999999962</v>
          </cell>
          <cell r="G87">
            <v>-340.66892000000007</v>
          </cell>
          <cell r="H87">
            <v>-1195.4653800000001</v>
          </cell>
          <cell r="I87">
            <v>-4118.5571900000014</v>
          </cell>
          <cell r="J87">
            <v>-1360.1586099999986</v>
          </cell>
          <cell r="K87">
            <v>-744.53640000000087</v>
          </cell>
          <cell r="L87">
            <v>-155.84775999999874</v>
          </cell>
          <cell r="M87">
            <v>-797.77310000000034</v>
          </cell>
          <cell r="N87">
            <v>-5645.06387</v>
          </cell>
          <cell r="O87">
            <v>-17313.13954</v>
          </cell>
          <cell r="P87">
            <v>-2663.8296099999998</v>
          </cell>
          <cell r="Q87">
            <v>-3531.9123300000001</v>
          </cell>
          <cell r="R87">
            <v>-3291.1153799999997</v>
          </cell>
          <cell r="S87">
            <v>-2955.0683100000001</v>
          </cell>
          <cell r="T87">
            <v>-3295.7372300000002</v>
          </cell>
          <cell r="U87">
            <v>-4491.2026100000003</v>
          </cell>
          <cell r="V87">
            <v>-8609.7598000000016</v>
          </cell>
          <cell r="W87">
            <v>-9969.9184100000002</v>
          </cell>
          <cell r="X87">
            <v>-10714.454810000001</v>
          </cell>
          <cell r="Y87">
            <v>-10870.30257</v>
          </cell>
          <cell r="Z87">
            <v>-11668.07567</v>
          </cell>
          <cell r="AA87">
            <v>-17313.13954</v>
          </cell>
        </row>
        <row r="88">
          <cell r="A88" t="str">
            <v>Dtp22</v>
          </cell>
          <cell r="B88" t="str">
            <v>Operating profit</v>
          </cell>
          <cell r="C88">
            <v>-116.87022000000024</v>
          </cell>
          <cell r="D88">
            <v>1432.3354900000013</v>
          </cell>
          <cell r="E88">
            <v>2770.3598499999957</v>
          </cell>
          <cell r="F88">
            <v>3150.7203000000054</v>
          </cell>
          <cell r="G88">
            <v>2110.2531799999979</v>
          </cell>
          <cell r="H88">
            <v>1209.4274599999944</v>
          </cell>
          <cell r="I88">
            <v>-1046.9163399999984</v>
          </cell>
          <cell r="J88">
            <v>1475.0624100000082</v>
          </cell>
          <cell r="K88">
            <v>573.38803999999436</v>
          </cell>
          <cell r="L88">
            <v>2544.6433199999947</v>
          </cell>
          <cell r="M88">
            <v>1830.5628699999943</v>
          </cell>
          <cell r="N88">
            <v>-3688.7140899999849</v>
          </cell>
          <cell r="O88">
            <v>12244.252269999997</v>
          </cell>
          <cell r="P88">
            <v>-116.87022000000024</v>
          </cell>
          <cell r="Q88">
            <v>1315.4652700000006</v>
          </cell>
          <cell r="R88">
            <v>4085.8251199999954</v>
          </cell>
          <cell r="S88">
            <v>7236.5454200000022</v>
          </cell>
          <cell r="T88">
            <v>9346.7986000000001</v>
          </cell>
          <cell r="U88">
            <v>10556.226059999994</v>
          </cell>
          <cell r="V88">
            <v>9509.3097199999957</v>
          </cell>
          <cell r="W88">
            <v>10984.372130000002</v>
          </cell>
          <cell r="X88">
            <v>11557.76017</v>
          </cell>
          <cell r="Y88">
            <v>14102.403489999997</v>
          </cell>
          <cell r="Z88">
            <v>15932.966359999986</v>
          </cell>
          <cell r="AA88">
            <v>12244.252269999997</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-116.87022000000024</v>
          </cell>
          <cell r="D92">
            <v>1432.3354900000013</v>
          </cell>
          <cell r="E92">
            <v>2770.3598499999957</v>
          </cell>
          <cell r="F92">
            <v>3150.7203000000054</v>
          </cell>
          <cell r="G92">
            <v>2110.2531799999979</v>
          </cell>
          <cell r="H92">
            <v>1209.4274599999944</v>
          </cell>
          <cell r="I92">
            <v>-1046.9163399999984</v>
          </cell>
          <cell r="J92">
            <v>1475.0624100000082</v>
          </cell>
          <cell r="K92">
            <v>573.38803999999436</v>
          </cell>
          <cell r="L92">
            <v>2544.6433199999947</v>
          </cell>
          <cell r="M92">
            <v>1830.5628699999943</v>
          </cell>
          <cell r="N92">
            <v>-3688.7140899999849</v>
          </cell>
          <cell r="O92">
            <v>12244.252269999997</v>
          </cell>
          <cell r="P92">
            <v>-116.87022000000024</v>
          </cell>
          <cell r="Q92">
            <v>1315.4652700000006</v>
          </cell>
          <cell r="R92">
            <v>4085.8251199999954</v>
          </cell>
          <cell r="S92">
            <v>7236.5454200000022</v>
          </cell>
          <cell r="T92">
            <v>9346.7986000000001</v>
          </cell>
          <cell r="U92">
            <v>10556.226059999994</v>
          </cell>
          <cell r="V92">
            <v>9509.3097199999957</v>
          </cell>
          <cell r="W92">
            <v>10984.372130000002</v>
          </cell>
          <cell r="X92">
            <v>11557.76017</v>
          </cell>
          <cell r="Y92">
            <v>14102.403489999997</v>
          </cell>
          <cell r="Z92">
            <v>15932.966359999986</v>
          </cell>
          <cell r="AA92">
            <v>12244.252269999997</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22.09431</v>
          </cell>
          <cell r="D94">
            <v>-266.24205999999998</v>
          </cell>
          <cell r="E94">
            <v>-549.76254000000006</v>
          </cell>
          <cell r="F94">
            <v>-546.8563200000001</v>
          </cell>
          <cell r="G94">
            <v>-405.3007799999998</v>
          </cell>
          <cell r="H94">
            <v>-380.04094000000009</v>
          </cell>
          <cell r="I94">
            <v>209.03148999999985</v>
          </cell>
          <cell r="J94">
            <v>-295.17570999999953</v>
          </cell>
          <cell r="K94">
            <v>-86.979950000000372</v>
          </cell>
          <cell r="L94">
            <v>-505.73554999999988</v>
          </cell>
          <cell r="M94">
            <v>-364.09895999999981</v>
          </cell>
          <cell r="N94">
            <v>385.14282999999978</v>
          </cell>
          <cell r="O94">
            <v>-2783.92418</v>
          </cell>
          <cell r="P94">
            <v>22.09431</v>
          </cell>
          <cell r="Q94">
            <v>-244.14774999999997</v>
          </cell>
          <cell r="R94">
            <v>-793.91029000000003</v>
          </cell>
          <cell r="S94">
            <v>-1340.7666100000001</v>
          </cell>
          <cell r="T94">
            <v>-1746.0673899999999</v>
          </cell>
          <cell r="U94">
            <v>-2126.10833</v>
          </cell>
          <cell r="V94">
            <v>-1917.0768400000002</v>
          </cell>
          <cell r="W94">
            <v>-2212.2525499999997</v>
          </cell>
          <cell r="X94">
            <v>-2299.2325000000001</v>
          </cell>
          <cell r="Y94">
            <v>-2804.9680499999999</v>
          </cell>
          <cell r="Z94">
            <v>-3169.0670099999998</v>
          </cell>
          <cell r="AA94">
            <v>-2783.92418</v>
          </cell>
        </row>
        <row r="95">
          <cell r="A95" t="str">
            <v>Dtp28</v>
          </cell>
          <cell r="B95" t="str">
            <v>Profit after tax</v>
          </cell>
          <cell r="C95">
            <v>-94.775910000000238</v>
          </cell>
          <cell r="D95">
            <v>1166.0934300000013</v>
          </cell>
          <cell r="E95">
            <v>2220.5973099999956</v>
          </cell>
          <cell r="F95">
            <v>2603.8639800000055</v>
          </cell>
          <cell r="G95">
            <v>1704.9523999999981</v>
          </cell>
          <cell r="H95">
            <v>829.38651999999433</v>
          </cell>
          <cell r="I95">
            <v>-837.88484999999855</v>
          </cell>
          <cell r="J95">
            <v>1179.8867000000087</v>
          </cell>
          <cell r="K95">
            <v>486.40808999999399</v>
          </cell>
          <cell r="L95">
            <v>2038.9077699999948</v>
          </cell>
          <cell r="M95">
            <v>1466.4639099999945</v>
          </cell>
          <cell r="N95">
            <v>-3303.5712599999852</v>
          </cell>
          <cell r="O95">
            <v>9460.3280899999972</v>
          </cell>
          <cell r="P95">
            <v>-94.775910000000238</v>
          </cell>
          <cell r="Q95">
            <v>1071.3175200000005</v>
          </cell>
          <cell r="R95">
            <v>3291.9148299999952</v>
          </cell>
          <cell r="S95">
            <v>5895.7788100000016</v>
          </cell>
          <cell r="T95">
            <v>7600.7312099999999</v>
          </cell>
          <cell r="U95">
            <v>8430.1177299999945</v>
          </cell>
          <cell r="V95">
            <v>7592.2328799999959</v>
          </cell>
          <cell r="W95">
            <v>8772.1195800000023</v>
          </cell>
          <cell r="X95">
            <v>9258.5276699999995</v>
          </cell>
          <cell r="Y95">
            <v>11297.435439999997</v>
          </cell>
          <cell r="Z95">
            <v>12763.899349999985</v>
          </cell>
          <cell r="AA95">
            <v>9460.3280899999972</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6836.5347300000003</v>
          </cell>
          <cell r="D97">
            <v>6333.693189999999</v>
          </cell>
          <cell r="E97">
            <v>6900.8667299999997</v>
          </cell>
          <cell r="F97">
            <v>6450.8195699999997</v>
          </cell>
          <cell r="G97">
            <v>7016.466339999999</v>
          </cell>
          <cell r="H97">
            <v>7172.609890000007</v>
          </cell>
          <cell r="I97">
            <v>7160.406719999999</v>
          </cell>
          <cell r="J97">
            <v>7235.4175199999954</v>
          </cell>
          <cell r="K97">
            <v>7026.9836900000009</v>
          </cell>
          <cell r="L97">
            <v>7366.3164100000067</v>
          </cell>
          <cell r="M97">
            <v>7311.347099999999</v>
          </cell>
          <cell r="N97">
            <v>7654.8904599999951</v>
          </cell>
          <cell r="O97">
            <v>84466.352350000001</v>
          </cell>
          <cell r="P97">
            <v>6836.5347300000003</v>
          </cell>
          <cell r="Q97">
            <v>13170.227919999999</v>
          </cell>
          <cell r="R97">
            <v>20071.094649999999</v>
          </cell>
          <cell r="S97">
            <v>26521.914219999999</v>
          </cell>
          <cell r="T97">
            <v>33538.380559999998</v>
          </cell>
          <cell r="U97">
            <v>40710.990450000005</v>
          </cell>
          <cell r="V97">
            <v>47871.397170000004</v>
          </cell>
          <cell r="W97">
            <v>55106.814689999999</v>
          </cell>
          <cell r="X97">
            <v>62133.79838</v>
          </cell>
          <cell r="Y97">
            <v>69500.114790000007</v>
          </cell>
          <cell r="Z97">
            <v>76811.461890000006</v>
          </cell>
          <cell r="AA97">
            <v>84466.352350000001</v>
          </cell>
        </row>
        <row r="98">
          <cell r="A98" t="str">
            <v>Dtd02</v>
          </cell>
          <cell r="B98" t="str">
            <v>Interest expense</v>
          </cell>
          <cell r="C98">
            <v>-3460.82854</v>
          </cell>
          <cell r="D98">
            <v>-2952.1406700000002</v>
          </cell>
          <cell r="E98">
            <v>-3432.3896500000001</v>
          </cell>
          <cell r="F98">
            <v>-3251.5345500000003</v>
          </cell>
          <cell r="G98">
            <v>-3437.0719900000004</v>
          </cell>
          <cell r="H98">
            <v>-3361.451979999998</v>
          </cell>
          <cell r="I98">
            <v>-3507.2092900000025</v>
          </cell>
          <cell r="J98">
            <v>-3613.8153499999971</v>
          </cell>
          <cell r="K98">
            <v>-3503.688140000002</v>
          </cell>
          <cell r="L98">
            <v>-3622.4167299999972</v>
          </cell>
          <cell r="M98">
            <v>-3474.617680000003</v>
          </cell>
          <cell r="N98">
            <v>-3745.8247499999998</v>
          </cell>
          <cell r="O98">
            <v>-41362.989320000001</v>
          </cell>
          <cell r="P98">
            <v>-3460.82854</v>
          </cell>
          <cell r="Q98">
            <v>-6412.9692100000002</v>
          </cell>
          <cell r="R98">
            <v>-9845.3588600000003</v>
          </cell>
          <cell r="S98">
            <v>-13096.893410000001</v>
          </cell>
          <cell r="T98">
            <v>-16533.965400000001</v>
          </cell>
          <cell r="U98">
            <v>-19895.417379999999</v>
          </cell>
          <cell r="V98">
            <v>-23402.626670000001</v>
          </cell>
          <cell r="W98">
            <v>-27016.442019999999</v>
          </cell>
          <cell r="X98">
            <v>-30520.130160000001</v>
          </cell>
          <cell r="Y98">
            <v>-34142.546889999998</v>
          </cell>
          <cell r="Z98">
            <v>-37617.164570000001</v>
          </cell>
          <cell r="AA98">
            <v>-41362.989320000001</v>
          </cell>
        </row>
        <row r="99">
          <cell r="A99" t="str">
            <v>Dtd03</v>
          </cell>
          <cell r="B99" t="str">
            <v>Net interest income</v>
          </cell>
          <cell r="C99">
            <v>3375.7061900000003</v>
          </cell>
          <cell r="D99">
            <v>3381.5525199999988</v>
          </cell>
          <cell r="E99">
            <v>3468.4770799999997</v>
          </cell>
          <cell r="F99">
            <v>3199.2850199999993</v>
          </cell>
          <cell r="G99">
            <v>3579.3943499999987</v>
          </cell>
          <cell r="H99">
            <v>3811.157910000009</v>
          </cell>
          <cell r="I99">
            <v>3653.1974299999965</v>
          </cell>
          <cell r="J99">
            <v>3621.6021699999983</v>
          </cell>
          <cell r="K99">
            <v>3523.2955499999989</v>
          </cell>
          <cell r="L99">
            <v>3743.8996800000095</v>
          </cell>
          <cell r="M99">
            <v>3836.729419999996</v>
          </cell>
          <cell r="N99">
            <v>3909.0657099999953</v>
          </cell>
          <cell r="O99">
            <v>43103.36303</v>
          </cell>
          <cell r="P99">
            <v>3375.7061900000003</v>
          </cell>
          <cell r="Q99">
            <v>6757.2587099999992</v>
          </cell>
          <cell r="R99">
            <v>10225.735789999999</v>
          </cell>
          <cell r="S99">
            <v>13425.020809999998</v>
          </cell>
          <cell r="T99">
            <v>17004.415159999997</v>
          </cell>
          <cell r="U99">
            <v>20815.573070000006</v>
          </cell>
          <cell r="V99">
            <v>24468.770500000002</v>
          </cell>
          <cell r="W99">
            <v>28090.372670000001</v>
          </cell>
          <cell r="X99">
            <v>31613.66822</v>
          </cell>
          <cell r="Y99">
            <v>35357.567900000009</v>
          </cell>
          <cell r="Z99">
            <v>39194.297320000005</v>
          </cell>
          <cell r="AA99">
            <v>43103.36303</v>
          </cell>
        </row>
        <row r="100">
          <cell r="A100" t="str">
            <v>Dtd04</v>
          </cell>
          <cell r="B100" t="str">
            <v>Fee Income</v>
          </cell>
          <cell r="C100">
            <v>344.23836999999997</v>
          </cell>
          <cell r="D100">
            <v>777.92762999999991</v>
          </cell>
          <cell r="E100">
            <v>164.00892999999996</v>
          </cell>
          <cell r="F100">
            <v>300.93624999999997</v>
          </cell>
          <cell r="G100">
            <v>219.61313000000018</v>
          </cell>
          <cell r="H100">
            <v>254.53378000000021</v>
          </cell>
          <cell r="I100">
            <v>529.68300999999974</v>
          </cell>
          <cell r="J100">
            <v>269.38606000000027</v>
          </cell>
          <cell r="K100">
            <v>280.09152999999969</v>
          </cell>
          <cell r="L100">
            <v>313.62039999999979</v>
          </cell>
          <cell r="M100">
            <v>193.53870000000006</v>
          </cell>
          <cell r="N100">
            <v>265.14600999999993</v>
          </cell>
          <cell r="O100">
            <v>3912.7237999999998</v>
          </cell>
          <cell r="P100">
            <v>344.23836999999997</v>
          </cell>
          <cell r="Q100">
            <v>1122.1659999999999</v>
          </cell>
          <cell r="R100">
            <v>1286.1749299999999</v>
          </cell>
          <cell r="S100">
            <v>1587.1111799999999</v>
          </cell>
          <cell r="T100">
            <v>1806.7243100000001</v>
          </cell>
          <cell r="U100">
            <v>2061.2580900000003</v>
          </cell>
          <cell r="V100">
            <v>2590.9411</v>
          </cell>
          <cell r="W100">
            <v>2860.3271600000003</v>
          </cell>
          <cell r="X100">
            <v>3140.41869</v>
          </cell>
          <cell r="Y100">
            <v>3454.0390899999998</v>
          </cell>
          <cell r="Z100">
            <v>3647.5777899999998</v>
          </cell>
          <cell r="AA100">
            <v>3912.7237999999998</v>
          </cell>
        </row>
        <row r="101">
          <cell r="A101" t="str">
            <v>Dtd05</v>
          </cell>
          <cell r="B101" t="str">
            <v>Commission expense</v>
          </cell>
          <cell r="C101">
            <v>-320.74585999999999</v>
          </cell>
          <cell r="D101">
            <v>-326.73834999999997</v>
          </cell>
          <cell r="E101">
            <v>-344.24519000000009</v>
          </cell>
          <cell r="F101">
            <v>-307.08613000000003</v>
          </cell>
          <cell r="G101">
            <v>-315.31112999999982</v>
          </cell>
          <cell r="H101">
            <v>-342.47836000000007</v>
          </cell>
          <cell r="I101">
            <v>-317.80092000000013</v>
          </cell>
          <cell r="J101">
            <v>-348.14865999999984</v>
          </cell>
          <cell r="K101">
            <v>-320.88081999999986</v>
          </cell>
          <cell r="L101">
            <v>-349.19941999999992</v>
          </cell>
          <cell r="M101">
            <v>-347.53823000000011</v>
          </cell>
          <cell r="N101">
            <v>-493.21965</v>
          </cell>
          <cell r="O101">
            <v>-4133.3927199999998</v>
          </cell>
          <cell r="P101">
            <v>-320.74585999999999</v>
          </cell>
          <cell r="Q101">
            <v>-647.48420999999996</v>
          </cell>
          <cell r="R101">
            <v>-991.72940000000006</v>
          </cell>
          <cell r="S101">
            <v>-1298.8155300000001</v>
          </cell>
          <cell r="T101">
            <v>-1614.1266599999999</v>
          </cell>
          <cell r="U101">
            <v>-1956.60502</v>
          </cell>
          <cell r="V101">
            <v>-2274.4059400000001</v>
          </cell>
          <cell r="W101">
            <v>-2622.5545999999999</v>
          </cell>
          <cell r="X101">
            <v>-2943.4354199999998</v>
          </cell>
          <cell r="Y101">
            <v>-3292.6348399999997</v>
          </cell>
          <cell r="Z101">
            <v>-3640.1730699999998</v>
          </cell>
          <cell r="AA101">
            <v>-4133.3927199999998</v>
          </cell>
        </row>
        <row r="102">
          <cell r="A102" t="str">
            <v>Dtd06</v>
          </cell>
          <cell r="B102" t="str">
            <v>Net fee and commission income</v>
          </cell>
          <cell r="C102">
            <v>23.492509999999982</v>
          </cell>
          <cell r="D102">
            <v>451.18927999999994</v>
          </cell>
          <cell r="E102">
            <v>-180.23626000000013</v>
          </cell>
          <cell r="F102">
            <v>-6.1498800000000529</v>
          </cell>
          <cell r="G102">
            <v>-95.697999999999638</v>
          </cell>
          <cell r="H102">
            <v>-87.94457999999986</v>
          </cell>
          <cell r="I102">
            <v>211.88208999999961</v>
          </cell>
          <cell r="J102">
            <v>-78.762599999999566</v>
          </cell>
          <cell r="K102">
            <v>-40.789290000000165</v>
          </cell>
          <cell r="L102">
            <v>-35.579020000000128</v>
          </cell>
          <cell r="M102">
            <v>-153.99953000000005</v>
          </cell>
          <cell r="N102">
            <v>-228.07364000000007</v>
          </cell>
          <cell r="O102">
            <v>-220.66892000000007</v>
          </cell>
          <cell r="P102">
            <v>23.492509999999982</v>
          </cell>
          <cell r="Q102">
            <v>474.68178999999998</v>
          </cell>
          <cell r="R102">
            <v>294.44552999999985</v>
          </cell>
          <cell r="S102">
            <v>288.2956499999998</v>
          </cell>
          <cell r="T102">
            <v>192.59765000000016</v>
          </cell>
          <cell r="U102">
            <v>104.6530700000003</v>
          </cell>
          <cell r="V102">
            <v>316.53515999999991</v>
          </cell>
          <cell r="W102">
            <v>237.77256000000034</v>
          </cell>
          <cell r="X102">
            <v>196.98327000000018</v>
          </cell>
          <cell r="Y102">
            <v>161.40425000000005</v>
          </cell>
          <cell r="Z102">
            <v>7.4047199999999975</v>
          </cell>
          <cell r="AA102">
            <v>-220.66892000000007</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-78.648169999999993</v>
          </cell>
          <cell r="D104">
            <v>-73.074129999999997</v>
          </cell>
          <cell r="E104">
            <v>-29.468150000000009</v>
          </cell>
          <cell r="F104">
            <v>113.96495999999999</v>
          </cell>
          <cell r="G104">
            <v>126.98573</v>
          </cell>
          <cell r="H104">
            <v>63.862180000000009</v>
          </cell>
          <cell r="I104">
            <v>11.090659999999986</v>
          </cell>
          <cell r="J104">
            <v>-6.5527899999999875</v>
          </cell>
          <cell r="K104">
            <v>78.659859999999981</v>
          </cell>
          <cell r="L104">
            <v>359.10907999999995</v>
          </cell>
          <cell r="M104">
            <v>315.07314000000008</v>
          </cell>
          <cell r="N104">
            <v>87.575060000000008</v>
          </cell>
          <cell r="O104">
            <v>968.57743000000005</v>
          </cell>
          <cell r="P104">
            <v>-78.648169999999993</v>
          </cell>
          <cell r="Q104">
            <v>-151.72229999999999</v>
          </cell>
          <cell r="R104">
            <v>-181.19045</v>
          </cell>
          <cell r="S104">
            <v>-67.225490000000008</v>
          </cell>
          <cell r="T104">
            <v>59.760239999999996</v>
          </cell>
          <cell r="U104">
            <v>123.62242000000001</v>
          </cell>
          <cell r="V104">
            <v>134.71307999999999</v>
          </cell>
          <cell r="W104">
            <v>128.16029</v>
          </cell>
          <cell r="X104">
            <v>206.82014999999998</v>
          </cell>
          <cell r="Y104">
            <v>565.92922999999996</v>
          </cell>
          <cell r="Z104">
            <v>881.00237000000004</v>
          </cell>
          <cell r="AA104">
            <v>968.57743000000005</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45.307940000000002</v>
          </cell>
          <cell r="D106">
            <v>91.785899999999998</v>
          </cell>
          <cell r="E106">
            <v>36.813110000000023</v>
          </cell>
          <cell r="F106">
            <v>103.94827999999998</v>
          </cell>
          <cell r="G106">
            <v>51.769559999999956</v>
          </cell>
          <cell r="H106">
            <v>-104.03941999999998</v>
          </cell>
          <cell r="I106">
            <v>-98.906399999999977</v>
          </cell>
          <cell r="J106">
            <v>109.10527999999998</v>
          </cell>
          <cell r="K106">
            <v>509.99881999999997</v>
          </cell>
          <cell r="L106">
            <v>105.56012999999996</v>
          </cell>
          <cell r="M106">
            <v>80.846430000000055</v>
          </cell>
          <cell r="N106">
            <v>340.75308000000007</v>
          </cell>
          <cell r="O106">
            <v>1272.94271</v>
          </cell>
          <cell r="P106">
            <v>45.307940000000002</v>
          </cell>
          <cell r="Q106">
            <v>137.09384</v>
          </cell>
          <cell r="R106">
            <v>173.90695000000002</v>
          </cell>
          <cell r="S106">
            <v>277.85523000000001</v>
          </cell>
          <cell r="T106">
            <v>329.62478999999996</v>
          </cell>
          <cell r="U106">
            <v>225.58536999999998</v>
          </cell>
          <cell r="V106">
            <v>126.67897000000001</v>
          </cell>
          <cell r="W106">
            <v>235.78424999999999</v>
          </cell>
          <cell r="X106">
            <v>745.78306999999995</v>
          </cell>
          <cell r="Y106">
            <v>851.34319999999991</v>
          </cell>
          <cell r="Z106">
            <v>932.18962999999997</v>
          </cell>
          <cell r="AA106">
            <v>1272.94271</v>
          </cell>
        </row>
        <row r="107">
          <cell r="A107" t="str">
            <v>Dtd11</v>
          </cell>
          <cell r="B107" t="str">
            <v>Other income</v>
          </cell>
          <cell r="C107">
            <v>-9.8477200000000096</v>
          </cell>
          <cell r="D107">
            <v>469.90104999999994</v>
          </cell>
          <cell r="E107">
            <v>-172.89130000000011</v>
          </cell>
          <cell r="F107">
            <v>211.76335999999992</v>
          </cell>
          <cell r="G107">
            <v>83.057290000000322</v>
          </cell>
          <cell r="H107">
            <v>-128.12181999999984</v>
          </cell>
          <cell r="I107">
            <v>124.06634999999962</v>
          </cell>
          <cell r="J107">
            <v>23.789890000000426</v>
          </cell>
          <cell r="K107">
            <v>547.86938999999984</v>
          </cell>
          <cell r="L107">
            <v>429.09018999999978</v>
          </cell>
          <cell r="M107">
            <v>241.92004000000009</v>
          </cell>
          <cell r="N107">
            <v>200.25450000000001</v>
          </cell>
          <cell r="O107">
            <v>2020.85122</v>
          </cell>
          <cell r="P107">
            <v>-9.8477200000000096</v>
          </cell>
          <cell r="Q107">
            <v>460.05332999999996</v>
          </cell>
          <cell r="R107">
            <v>287.16202999999985</v>
          </cell>
          <cell r="S107">
            <v>498.92538999999977</v>
          </cell>
          <cell r="T107">
            <v>581.98268000000007</v>
          </cell>
          <cell r="U107">
            <v>453.86086000000029</v>
          </cell>
          <cell r="V107">
            <v>577.92720999999995</v>
          </cell>
          <cell r="W107">
            <v>601.7171000000003</v>
          </cell>
          <cell r="X107">
            <v>1149.5864900000001</v>
          </cell>
          <cell r="Y107">
            <v>1578.67668</v>
          </cell>
          <cell r="Z107">
            <v>1820.59672</v>
          </cell>
          <cell r="AA107">
            <v>2020.85122</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3365.8584700000001</v>
          </cell>
          <cell r="D109">
            <v>3851.4535699999988</v>
          </cell>
          <cell r="E109">
            <v>3295.5857799999994</v>
          </cell>
          <cell r="F109">
            <v>3411.0483799999993</v>
          </cell>
          <cell r="G109">
            <v>3662.4516399999989</v>
          </cell>
          <cell r="H109">
            <v>3683.0360900000092</v>
          </cell>
          <cell r="I109">
            <v>3777.2637799999961</v>
          </cell>
          <cell r="J109">
            <v>3645.3920599999988</v>
          </cell>
          <cell r="K109">
            <v>4071.1649399999988</v>
          </cell>
          <cell r="L109">
            <v>4172.9898700000094</v>
          </cell>
          <cell r="M109">
            <v>4078.649459999996</v>
          </cell>
          <cell r="N109">
            <v>4109.3202099999953</v>
          </cell>
          <cell r="O109">
            <v>45124.214249999997</v>
          </cell>
          <cell r="P109">
            <v>3365.8584700000001</v>
          </cell>
          <cell r="Q109">
            <v>7217.3120399999989</v>
          </cell>
          <cell r="R109">
            <v>10512.897819999998</v>
          </cell>
          <cell r="S109">
            <v>13923.946199999998</v>
          </cell>
          <cell r="T109">
            <v>17586.397839999998</v>
          </cell>
          <cell r="U109">
            <v>21269.433930000007</v>
          </cell>
          <cell r="V109">
            <v>25046.697710000004</v>
          </cell>
          <cell r="W109">
            <v>28692.089770000002</v>
          </cell>
          <cell r="X109">
            <v>32763.254710000001</v>
          </cell>
          <cell r="Y109">
            <v>36936.244580000006</v>
          </cell>
          <cell r="Z109">
            <v>41014.894040000006</v>
          </cell>
          <cell r="AA109">
            <v>45124.214249999997</v>
          </cell>
        </row>
        <row r="110">
          <cell r="A110" t="str">
            <v>Dtd13</v>
          </cell>
          <cell r="B110" t="str">
            <v>Personnel expenses</v>
          </cell>
          <cell r="C110">
            <v>632.66726000000006</v>
          </cell>
          <cell r="D110">
            <v>706.64067999999986</v>
          </cell>
          <cell r="E110">
            <v>718.01792</v>
          </cell>
          <cell r="F110">
            <v>677.04957999999988</v>
          </cell>
          <cell r="G110">
            <v>683.22653000000037</v>
          </cell>
          <cell r="H110">
            <v>704.62553999999955</v>
          </cell>
          <cell r="I110">
            <v>686.25215000000026</v>
          </cell>
          <cell r="J110">
            <v>693.27141000000029</v>
          </cell>
          <cell r="K110">
            <v>674.45317999999952</v>
          </cell>
          <cell r="L110">
            <v>674.20294000000104</v>
          </cell>
          <cell r="M110">
            <v>731.37460999999894</v>
          </cell>
          <cell r="N110">
            <v>194.44975999999951</v>
          </cell>
          <cell r="O110">
            <v>7776.2315599999993</v>
          </cell>
          <cell r="P110">
            <v>632.66726000000006</v>
          </cell>
          <cell r="Q110">
            <v>1339.3079399999999</v>
          </cell>
          <cell r="R110">
            <v>2057.3258599999999</v>
          </cell>
          <cell r="S110">
            <v>2734.3754399999998</v>
          </cell>
          <cell r="T110">
            <v>3417.6019700000002</v>
          </cell>
          <cell r="U110">
            <v>4122.2275099999997</v>
          </cell>
          <cell r="V110">
            <v>4808.47966</v>
          </cell>
          <cell r="W110">
            <v>5501.7510700000003</v>
          </cell>
          <cell r="X110">
            <v>6176.2042499999998</v>
          </cell>
          <cell r="Y110">
            <v>6850.4071900000008</v>
          </cell>
          <cell r="Z110">
            <v>7581.7817999999997</v>
          </cell>
          <cell r="AA110">
            <v>7776.2315599999993</v>
          </cell>
        </row>
        <row r="111">
          <cell r="A111" t="str">
            <v>Dtd14</v>
          </cell>
          <cell r="B111" t="str">
            <v>General and administrative expenses</v>
          </cell>
          <cell r="C111">
            <v>408.69961000000001</v>
          </cell>
          <cell r="D111">
            <v>398.65116</v>
          </cell>
          <cell r="E111">
            <v>415.15935999999988</v>
          </cell>
          <cell r="F111">
            <v>450.79125999999997</v>
          </cell>
          <cell r="G111">
            <v>438.55504000000042</v>
          </cell>
          <cell r="H111">
            <v>454.06770999999981</v>
          </cell>
          <cell r="I111">
            <v>432.10686999999962</v>
          </cell>
          <cell r="J111">
            <v>460.08367000000044</v>
          </cell>
          <cell r="K111">
            <v>436.45642999999973</v>
          </cell>
          <cell r="L111">
            <v>459.5923700000003</v>
          </cell>
          <cell r="M111">
            <v>463.37276999999995</v>
          </cell>
          <cell r="N111">
            <v>391.32744999999977</v>
          </cell>
          <cell r="O111">
            <v>5208.8636999999999</v>
          </cell>
          <cell r="P111">
            <v>408.69961000000001</v>
          </cell>
          <cell r="Q111">
            <v>807.35077000000001</v>
          </cell>
          <cell r="R111">
            <v>1222.5101299999999</v>
          </cell>
          <cell r="S111">
            <v>1673.3013899999999</v>
          </cell>
          <cell r="T111">
            <v>2111.8564300000003</v>
          </cell>
          <cell r="U111">
            <v>2565.9241400000001</v>
          </cell>
          <cell r="V111">
            <v>2998.0310099999997</v>
          </cell>
          <cell r="W111">
            <v>3458.1146800000001</v>
          </cell>
          <cell r="X111">
            <v>3894.5711099999999</v>
          </cell>
          <cell r="Y111">
            <v>4354.1634800000002</v>
          </cell>
          <cell r="Z111">
            <v>4817.5362500000001</v>
          </cell>
          <cell r="AA111">
            <v>5208.8636999999999</v>
          </cell>
        </row>
        <row r="112">
          <cell r="A112" t="str">
            <v>Dtd15</v>
          </cell>
          <cell r="B112" t="str">
            <v>Depreciation / Amortisation</v>
          </cell>
          <cell r="C112">
            <v>88.64949</v>
          </cell>
          <cell r="D112">
            <v>87.482990000000015</v>
          </cell>
          <cell r="E112">
            <v>96.233480000000014</v>
          </cell>
          <cell r="F112">
            <v>89.343969999999956</v>
          </cell>
          <cell r="G112">
            <v>92.269280000000037</v>
          </cell>
          <cell r="H112">
            <v>102.17865</v>
          </cell>
          <cell r="I112">
            <v>85.230729999999994</v>
          </cell>
          <cell r="J112">
            <v>81.167619999999943</v>
          </cell>
          <cell r="K112">
            <v>81.550720000000069</v>
          </cell>
          <cell r="L112">
            <v>91.384469999999965</v>
          </cell>
          <cell r="M112">
            <v>87.198989999999981</v>
          </cell>
          <cell r="N112">
            <v>89.120319999999992</v>
          </cell>
          <cell r="O112">
            <v>1071.81071</v>
          </cell>
          <cell r="P112">
            <v>88.64949</v>
          </cell>
          <cell r="Q112">
            <v>176.13248000000002</v>
          </cell>
          <cell r="R112">
            <v>272.36596000000003</v>
          </cell>
          <cell r="S112">
            <v>361.70992999999999</v>
          </cell>
          <cell r="T112">
            <v>453.97921000000002</v>
          </cell>
          <cell r="U112">
            <v>556.15786000000003</v>
          </cell>
          <cell r="V112">
            <v>641.38859000000002</v>
          </cell>
          <cell r="W112">
            <v>722.55620999999996</v>
          </cell>
          <cell r="X112">
            <v>804.10693000000003</v>
          </cell>
          <cell r="Y112">
            <v>895.4914</v>
          </cell>
          <cell r="Z112">
            <v>982.69038999999998</v>
          </cell>
          <cell r="AA112">
            <v>1071.81071</v>
          </cell>
        </row>
        <row r="113">
          <cell r="A113" t="str">
            <v>Dtd16</v>
          </cell>
          <cell r="B113" t="str">
            <v>Total operating expenses</v>
          </cell>
          <cell r="C113">
            <v>1130.0163600000001</v>
          </cell>
          <cell r="D113">
            <v>1192.7748299999998</v>
          </cell>
          <cell r="E113">
            <v>1229.41076</v>
          </cell>
          <cell r="F113">
            <v>1217.1848099999997</v>
          </cell>
          <cell r="G113">
            <v>1214.0508500000008</v>
          </cell>
          <cell r="H113">
            <v>1260.8718999999994</v>
          </cell>
          <cell r="I113">
            <v>1203.5897499999999</v>
          </cell>
          <cell r="J113">
            <v>1234.5227000000007</v>
          </cell>
          <cell r="K113">
            <v>1192.4603299999994</v>
          </cell>
          <cell r="L113">
            <v>1225.1797800000013</v>
          </cell>
          <cell r="M113">
            <v>1281.9463699999988</v>
          </cell>
          <cell r="N113">
            <v>674.89752999999928</v>
          </cell>
          <cell r="O113">
            <v>14056.905969999998</v>
          </cell>
          <cell r="P113">
            <v>1130.0163600000001</v>
          </cell>
          <cell r="Q113">
            <v>2322.7911899999999</v>
          </cell>
          <cell r="R113">
            <v>3552.2019499999997</v>
          </cell>
          <cell r="S113">
            <v>4769.3867599999994</v>
          </cell>
          <cell r="T113">
            <v>5983.4376100000009</v>
          </cell>
          <cell r="U113">
            <v>7244.30951</v>
          </cell>
          <cell r="V113">
            <v>8447.8992600000001</v>
          </cell>
          <cell r="W113">
            <v>9682.4219600000015</v>
          </cell>
          <cell r="X113">
            <v>10874.88229</v>
          </cell>
          <cell r="Y113">
            <v>12100.062070000002</v>
          </cell>
          <cell r="Z113">
            <v>13382.00844</v>
          </cell>
          <cell r="AA113">
            <v>14056.905969999998</v>
          </cell>
        </row>
        <row r="114">
          <cell r="A114" t="str">
            <v>Dtd17</v>
          </cell>
          <cell r="B114" t="str">
            <v>Operating profit before provisions</v>
          </cell>
          <cell r="C114">
            <v>2235.84211</v>
          </cell>
          <cell r="D114">
            <v>2658.6787399999989</v>
          </cell>
          <cell r="E114">
            <v>2066.1750199999997</v>
          </cell>
          <cell r="F114">
            <v>2193.8635699999995</v>
          </cell>
          <cell r="G114">
            <v>2448.4007899999979</v>
          </cell>
          <cell r="H114">
            <v>2422.1641900000095</v>
          </cell>
          <cell r="I114">
            <v>2573.6740299999965</v>
          </cell>
          <cell r="J114">
            <v>2410.8693599999979</v>
          </cell>
          <cell r="K114">
            <v>2878.7046099999993</v>
          </cell>
          <cell r="L114">
            <v>2947.8100900000081</v>
          </cell>
          <cell r="M114">
            <v>2796.7030899999972</v>
          </cell>
          <cell r="N114">
            <v>3434.422679999996</v>
          </cell>
          <cell r="O114">
            <v>31067.308279999997</v>
          </cell>
          <cell r="P114">
            <v>2235.84211</v>
          </cell>
          <cell r="Q114">
            <v>4894.520849999999</v>
          </cell>
          <cell r="R114">
            <v>6960.6958699999986</v>
          </cell>
          <cell r="S114">
            <v>9154.5594399999991</v>
          </cell>
          <cell r="T114">
            <v>11602.960229999997</v>
          </cell>
          <cell r="U114">
            <v>14025.124420000007</v>
          </cell>
          <cell r="V114">
            <v>16598.798450000002</v>
          </cell>
          <cell r="W114">
            <v>19009.667809999999</v>
          </cell>
          <cell r="X114">
            <v>21888.37242</v>
          </cell>
          <cell r="Y114">
            <v>24836.182510000006</v>
          </cell>
          <cell r="Z114">
            <v>27632.885600000009</v>
          </cell>
          <cell r="AA114">
            <v>31067.308279999997</v>
          </cell>
        </row>
        <row r="115">
          <cell r="A115" t="str">
            <v>Dtd18</v>
          </cell>
          <cell r="B115" t="str">
            <v>Impairment losses on loans and advances</v>
          </cell>
          <cell r="C115">
            <v>-1212.76974</v>
          </cell>
          <cell r="D115">
            <v>-811.79985000000011</v>
          </cell>
          <cell r="E115">
            <v>-829.8136199999999</v>
          </cell>
          <cell r="F115">
            <v>442.7182799999996</v>
          </cell>
          <cell r="G115">
            <v>-1024.9766699999996</v>
          </cell>
          <cell r="H115">
            <v>-7571.4562000000014</v>
          </cell>
          <cell r="I115">
            <v>-486.19604999999865</v>
          </cell>
          <cell r="J115">
            <v>-1432.0368999999992</v>
          </cell>
          <cell r="K115">
            <v>-3951.1983700000001</v>
          </cell>
          <cell r="L115">
            <v>-1118.1805999999997</v>
          </cell>
          <cell r="M115">
            <v>-2657.6297799999993</v>
          </cell>
          <cell r="N115">
            <v>2043.9282499999972</v>
          </cell>
          <cell r="O115">
            <v>-18609.411250000001</v>
          </cell>
          <cell r="P115">
            <v>-1212.76974</v>
          </cell>
          <cell r="Q115">
            <v>-2024.5695900000001</v>
          </cell>
          <cell r="R115">
            <v>-2854.38321</v>
          </cell>
          <cell r="S115">
            <v>-2411.6649300000004</v>
          </cell>
          <cell r="T115">
            <v>-3436.6415999999999</v>
          </cell>
          <cell r="U115">
            <v>-11008.097800000001</v>
          </cell>
          <cell r="V115">
            <v>-11494.29385</v>
          </cell>
          <cell r="W115">
            <v>-12926.330749999999</v>
          </cell>
          <cell r="X115">
            <v>-16877.529119999999</v>
          </cell>
          <cell r="Y115">
            <v>-17995.709719999999</v>
          </cell>
          <cell r="Z115">
            <v>-20653.339499999998</v>
          </cell>
          <cell r="AA115">
            <v>-18609.411250000001</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-1212.76974</v>
          </cell>
          <cell r="D118">
            <v>-811.79985000000011</v>
          </cell>
          <cell r="E118">
            <v>-829.8136199999999</v>
          </cell>
          <cell r="F118">
            <v>442.7182799999996</v>
          </cell>
          <cell r="G118">
            <v>-1024.9766699999996</v>
          </cell>
          <cell r="H118">
            <v>-7571.4562000000014</v>
          </cell>
          <cell r="I118">
            <v>-486.19604999999865</v>
          </cell>
          <cell r="J118">
            <v>-1432.0368999999992</v>
          </cell>
          <cell r="K118">
            <v>-3951.1983700000001</v>
          </cell>
          <cell r="L118">
            <v>-1118.1805999999997</v>
          </cell>
          <cell r="M118">
            <v>-2657.6297799999993</v>
          </cell>
          <cell r="N118">
            <v>2043.9282499999972</v>
          </cell>
          <cell r="O118">
            <v>-18609.411250000001</v>
          </cell>
          <cell r="P118">
            <v>-1212.76974</v>
          </cell>
          <cell r="Q118">
            <v>-2024.5695900000001</v>
          </cell>
          <cell r="R118">
            <v>-2854.38321</v>
          </cell>
          <cell r="S118">
            <v>-2411.6649300000004</v>
          </cell>
          <cell r="T118">
            <v>-3436.6415999999999</v>
          </cell>
          <cell r="U118">
            <v>-11008.097800000001</v>
          </cell>
          <cell r="V118">
            <v>-11494.29385</v>
          </cell>
          <cell r="W118">
            <v>-12926.330749999999</v>
          </cell>
          <cell r="X118">
            <v>-16877.529119999999</v>
          </cell>
          <cell r="Y118">
            <v>-17995.709719999999</v>
          </cell>
          <cell r="Z118">
            <v>-20653.339499999998</v>
          </cell>
          <cell r="AA118">
            <v>-18609.411250000001</v>
          </cell>
        </row>
        <row r="119">
          <cell r="A119" t="str">
            <v>Dtd22</v>
          </cell>
          <cell r="B119" t="str">
            <v>Operating profit</v>
          </cell>
          <cell r="C119">
            <v>1023.0723700000001</v>
          </cell>
          <cell r="D119">
            <v>1846.8788899999988</v>
          </cell>
          <cell r="E119">
            <v>1236.3613999999998</v>
          </cell>
          <cell r="F119">
            <v>2636.5818499999991</v>
          </cell>
          <cell r="G119">
            <v>1423.4241199999983</v>
          </cell>
          <cell r="H119">
            <v>-5149.2920099999919</v>
          </cell>
          <cell r="I119">
            <v>2087.4779799999978</v>
          </cell>
          <cell r="J119">
            <v>978.83245999999872</v>
          </cell>
          <cell r="K119">
            <v>-1072.4937600000007</v>
          </cell>
          <cell r="L119">
            <v>1829.6294900000084</v>
          </cell>
          <cell r="M119">
            <v>139.07330999999795</v>
          </cell>
          <cell r="N119">
            <v>5478.3509299999932</v>
          </cell>
          <cell r="O119">
            <v>12457.897029999996</v>
          </cell>
          <cell r="P119">
            <v>1023.0723700000001</v>
          </cell>
          <cell r="Q119">
            <v>2869.9512599999989</v>
          </cell>
          <cell r="R119">
            <v>4106.3126599999987</v>
          </cell>
          <cell r="S119">
            <v>6742.8945099999983</v>
          </cell>
          <cell r="T119">
            <v>8166.318629999997</v>
          </cell>
          <cell r="U119">
            <v>3017.026620000006</v>
          </cell>
          <cell r="V119">
            <v>5104.504600000002</v>
          </cell>
          <cell r="W119">
            <v>6083.3370599999998</v>
          </cell>
          <cell r="X119">
            <v>5010.8433000000005</v>
          </cell>
          <cell r="Y119">
            <v>6840.4727900000071</v>
          </cell>
          <cell r="Z119">
            <v>6979.5461000000105</v>
          </cell>
          <cell r="AA119">
            <v>12457.897029999996</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1023.0723700000001</v>
          </cell>
          <cell r="D123">
            <v>1846.8788899999988</v>
          </cell>
          <cell r="E123">
            <v>1236.3613999999998</v>
          </cell>
          <cell r="F123">
            <v>2636.5818499999991</v>
          </cell>
          <cell r="G123">
            <v>1423.4241199999983</v>
          </cell>
          <cell r="H123">
            <v>-5149.2920099999919</v>
          </cell>
          <cell r="I123">
            <v>2087.4779799999978</v>
          </cell>
          <cell r="J123">
            <v>978.83245999999872</v>
          </cell>
          <cell r="K123">
            <v>-1072.4937600000007</v>
          </cell>
          <cell r="L123">
            <v>1829.6294900000084</v>
          </cell>
          <cell r="M123">
            <v>139.07330999999795</v>
          </cell>
          <cell r="N123">
            <v>5478.3509299999932</v>
          </cell>
          <cell r="O123">
            <v>12457.897029999996</v>
          </cell>
          <cell r="P123">
            <v>1023.0723700000001</v>
          </cell>
          <cell r="Q123">
            <v>2869.9512599999989</v>
          </cell>
          <cell r="R123">
            <v>4106.3126599999987</v>
          </cell>
          <cell r="S123">
            <v>6742.8945099999983</v>
          </cell>
          <cell r="T123">
            <v>8166.318629999997</v>
          </cell>
          <cell r="U123">
            <v>3017.026620000006</v>
          </cell>
          <cell r="V123">
            <v>5104.504600000002</v>
          </cell>
          <cell r="W123">
            <v>6083.3370599999998</v>
          </cell>
          <cell r="X123">
            <v>5010.8433000000005</v>
          </cell>
          <cell r="Y123">
            <v>6840.4727900000071</v>
          </cell>
          <cell r="Z123">
            <v>6979.5461000000105</v>
          </cell>
          <cell r="AA123">
            <v>12457.897029999996</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-190.31805</v>
          </cell>
          <cell r="D125">
            <v>-349.69740999999999</v>
          </cell>
          <cell r="E125">
            <v>-237.85424</v>
          </cell>
          <cell r="F125">
            <v>-500.75267000000008</v>
          </cell>
          <cell r="G125">
            <v>-260.44171000000006</v>
          </cell>
          <cell r="H125">
            <v>940.79181000000005</v>
          </cell>
          <cell r="I125">
            <v>-340.51058999999998</v>
          </cell>
          <cell r="J125">
            <v>-183.87427999999977</v>
          </cell>
          <cell r="K125">
            <v>175.90027999999984</v>
          </cell>
          <cell r="L125">
            <v>-307.54601000000025</v>
          </cell>
          <cell r="M125">
            <v>-25.993879999999763</v>
          </cell>
          <cell r="N125">
            <v>-1026.32609</v>
          </cell>
          <cell r="O125">
            <v>-2306.62284</v>
          </cell>
          <cell r="P125">
            <v>-190.31805</v>
          </cell>
          <cell r="Q125">
            <v>-540.01545999999996</v>
          </cell>
          <cell r="R125">
            <v>-777.86969999999997</v>
          </cell>
          <cell r="S125">
            <v>-1278.62237</v>
          </cell>
          <cell r="T125">
            <v>-1539.0640800000001</v>
          </cell>
          <cell r="U125">
            <v>-598.27227000000005</v>
          </cell>
          <cell r="V125">
            <v>-938.78286000000003</v>
          </cell>
          <cell r="W125">
            <v>-1122.6571399999998</v>
          </cell>
          <cell r="X125">
            <v>-946.75685999999996</v>
          </cell>
          <cell r="Y125">
            <v>-1254.3028700000002</v>
          </cell>
          <cell r="Z125">
            <v>-1280.29675</v>
          </cell>
          <cell r="AA125">
            <v>-2306.62284</v>
          </cell>
        </row>
        <row r="126">
          <cell r="A126" t="str">
            <v>Dtd28</v>
          </cell>
          <cell r="B126" t="str">
            <v>Profit after tax</v>
          </cell>
          <cell r="C126">
            <v>832.75432000000012</v>
          </cell>
          <cell r="D126">
            <v>1497.1814799999988</v>
          </cell>
          <cell r="E126">
            <v>998.50715999999977</v>
          </cell>
          <cell r="F126">
            <v>2135.8291799999988</v>
          </cell>
          <cell r="G126">
            <v>1162.9824099999983</v>
          </cell>
          <cell r="H126">
            <v>-4208.5001999999922</v>
          </cell>
          <cell r="I126">
            <v>1746.967389999998</v>
          </cell>
          <cell r="J126">
            <v>794.95817999999895</v>
          </cell>
          <cell r="K126">
            <v>-896.59348000000091</v>
          </cell>
          <cell r="L126">
            <v>1522.0834800000082</v>
          </cell>
          <cell r="M126">
            <v>113.07942999999818</v>
          </cell>
          <cell r="N126">
            <v>4452.0248399999928</v>
          </cell>
          <cell r="O126">
            <v>10151.274189999996</v>
          </cell>
          <cell r="P126">
            <v>832.75432000000012</v>
          </cell>
          <cell r="Q126">
            <v>2329.9357999999988</v>
          </cell>
          <cell r="R126">
            <v>3328.4429599999985</v>
          </cell>
          <cell r="S126">
            <v>5464.2721399999982</v>
          </cell>
          <cell r="T126">
            <v>6627.2545499999969</v>
          </cell>
          <cell r="U126">
            <v>2418.7543500000061</v>
          </cell>
          <cell r="V126">
            <v>4165.7217400000018</v>
          </cell>
          <cell r="W126">
            <v>4960.6799200000005</v>
          </cell>
          <cell r="X126">
            <v>4064.0864400000005</v>
          </cell>
          <cell r="Y126">
            <v>5586.1699200000066</v>
          </cell>
          <cell r="Z126">
            <v>5699.249350000011</v>
          </cell>
          <cell r="AA126">
            <v>10151.274189999996</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8643.415130000003</v>
          </cell>
          <cell r="D128">
            <v>7541.1840499999926</v>
          </cell>
          <cell r="E128">
            <v>7661.8606199999977</v>
          </cell>
          <cell r="F128">
            <v>7074.7071700000051</v>
          </cell>
          <cell r="G128">
            <v>7559.3674500000125</v>
          </cell>
          <cell r="H128">
            <v>7312.8730899999646</v>
          </cell>
          <cell r="I128">
            <v>7836.6445000000458</v>
          </cell>
          <cell r="J128">
            <v>7191.5296599999929</v>
          </cell>
          <cell r="K128">
            <v>7074.4572800000024</v>
          </cell>
          <cell r="L128">
            <v>7306.6100499999884</v>
          </cell>
          <cell r="M128">
            <v>7018.45471000002</v>
          </cell>
          <cell r="N128">
            <v>7346.639290000021</v>
          </cell>
          <cell r="O128">
            <v>89567.743000000046</v>
          </cell>
          <cell r="P128">
            <v>8643.415130000003</v>
          </cell>
          <cell r="Q128">
            <v>16184.599179999996</v>
          </cell>
          <cell r="R128">
            <v>23846.459799999993</v>
          </cell>
          <cell r="S128">
            <v>30921.166969999998</v>
          </cell>
          <cell r="T128">
            <v>38480.534420000011</v>
          </cell>
          <cell r="U128">
            <v>45793.407509999975</v>
          </cell>
          <cell r="V128">
            <v>53630.052010000021</v>
          </cell>
          <cell r="W128">
            <v>60821.581670000014</v>
          </cell>
          <cell r="X128">
            <v>67896.038950000016</v>
          </cell>
          <cell r="Y128">
            <v>75202.649000000005</v>
          </cell>
          <cell r="Z128">
            <v>82221.103710000025</v>
          </cell>
          <cell r="AA128">
            <v>89567.743000000046</v>
          </cell>
        </row>
        <row r="129">
          <cell r="A129" t="str">
            <v>Dtd02</v>
          </cell>
          <cell r="B129" t="str">
            <v>Interest expense</v>
          </cell>
          <cell r="C129">
            <v>-5602.72066</v>
          </cell>
          <cell r="D129">
            <v>-4633.2499000000016</v>
          </cell>
          <cell r="E129">
            <v>-4360.8569699999953</v>
          </cell>
          <cell r="F129">
            <v>-3908.6033799999987</v>
          </cell>
          <cell r="G129">
            <v>-4264.8909800000074</v>
          </cell>
          <cell r="H129">
            <v>-4207.8190099999956</v>
          </cell>
          <cell r="I129">
            <v>-4186.4527799999996</v>
          </cell>
          <cell r="J129">
            <v>-3966.6636200000066</v>
          </cell>
          <cell r="K129">
            <v>-3843.0659700000033</v>
          </cell>
          <cell r="L129">
            <v>-4010.1785699999964</v>
          </cell>
          <cell r="M129">
            <v>-3916.6547100000025</v>
          </cell>
          <cell r="N129">
            <v>-3893.8680699999968</v>
          </cell>
          <cell r="O129">
            <v>-50795.024620000004</v>
          </cell>
          <cell r="P129">
            <v>-5602.72066</v>
          </cell>
          <cell r="Q129">
            <v>-10235.970560000002</v>
          </cell>
          <cell r="R129">
            <v>-14596.827529999997</v>
          </cell>
          <cell r="S129">
            <v>-18505.430909999995</v>
          </cell>
          <cell r="T129">
            <v>-22770.321890000003</v>
          </cell>
          <cell r="U129">
            <v>-26978.140899999999</v>
          </cell>
          <cell r="V129">
            <v>-31164.593679999998</v>
          </cell>
          <cell r="W129">
            <v>-35131.257300000005</v>
          </cell>
          <cell r="X129">
            <v>-38974.323270000008</v>
          </cell>
          <cell r="Y129">
            <v>-42984.501840000004</v>
          </cell>
          <cell r="Z129">
            <v>-46901.156550000007</v>
          </cell>
          <cell r="AA129">
            <v>-50795.024620000004</v>
          </cell>
        </row>
        <row r="130">
          <cell r="A130" t="str">
            <v>Dtd03</v>
          </cell>
          <cell r="B130" t="str">
            <v>Net interest income</v>
          </cell>
          <cell r="C130">
            <v>3040.6944700000031</v>
          </cell>
          <cell r="D130">
            <v>2907.934149999991</v>
          </cell>
          <cell r="E130">
            <v>3301.0036500000024</v>
          </cell>
          <cell r="F130">
            <v>3166.1037900000065</v>
          </cell>
          <cell r="G130">
            <v>3294.4764700000051</v>
          </cell>
          <cell r="H130">
            <v>3105.054079999969</v>
          </cell>
          <cell r="I130">
            <v>3650.1917200000462</v>
          </cell>
          <cell r="J130">
            <v>3224.8660399999862</v>
          </cell>
          <cell r="K130">
            <v>3231.3913099999991</v>
          </cell>
          <cell r="L130">
            <v>3296.431479999992</v>
          </cell>
          <cell r="M130">
            <v>3101.8000000000175</v>
          </cell>
          <cell r="N130">
            <v>3452.7712200000242</v>
          </cell>
          <cell r="O130">
            <v>38772.718380000042</v>
          </cell>
          <cell r="P130">
            <v>3040.6944700000031</v>
          </cell>
          <cell r="Q130">
            <v>5948.628619999994</v>
          </cell>
          <cell r="R130">
            <v>9249.6322699999964</v>
          </cell>
          <cell r="S130">
            <v>12415.736060000003</v>
          </cell>
          <cell r="T130">
            <v>15710.212530000008</v>
          </cell>
          <cell r="U130">
            <v>18815.266609999977</v>
          </cell>
          <cell r="V130">
            <v>22465.458330000023</v>
          </cell>
          <cell r="W130">
            <v>25690.324370000009</v>
          </cell>
          <cell r="X130">
            <v>28921.715680000008</v>
          </cell>
          <cell r="Y130">
            <v>32218.14716</v>
          </cell>
          <cell r="Z130">
            <v>35319.947160000018</v>
          </cell>
          <cell r="AA130">
            <v>38772.718380000042</v>
          </cell>
        </row>
        <row r="131">
          <cell r="A131" t="str">
            <v>Dtd04</v>
          </cell>
          <cell r="B131" t="str">
            <v>Fee Income</v>
          </cell>
          <cell r="C131">
            <v>72.394830000000098</v>
          </cell>
          <cell r="D131">
            <v>-141.39155000000008</v>
          </cell>
          <cell r="E131">
            <v>-79.964699999999823</v>
          </cell>
          <cell r="F131">
            <v>-76.747620000000097</v>
          </cell>
          <cell r="G131">
            <v>106.54882000000015</v>
          </cell>
          <cell r="H131">
            <v>232.11445999999992</v>
          </cell>
          <cell r="I131">
            <v>-153.44971000000001</v>
          </cell>
          <cell r="J131">
            <v>199.43446000000017</v>
          </cell>
          <cell r="K131">
            <v>683.78863999999999</v>
          </cell>
          <cell r="L131">
            <v>49.17897999999991</v>
          </cell>
          <cell r="M131">
            <v>-36.581020000000478</v>
          </cell>
          <cell r="N131">
            <v>-76.525839999999846</v>
          </cell>
          <cell r="O131">
            <v>778.7997499999999</v>
          </cell>
          <cell r="P131">
            <v>72.394830000000098</v>
          </cell>
          <cell r="Q131">
            <v>-68.996719999999982</v>
          </cell>
          <cell r="R131">
            <v>-148.9614199999998</v>
          </cell>
          <cell r="S131">
            <v>-225.7090399999999</v>
          </cell>
          <cell r="T131">
            <v>-119.16021999999975</v>
          </cell>
          <cell r="U131">
            <v>112.95424000000017</v>
          </cell>
          <cell r="V131">
            <v>-40.495469999999841</v>
          </cell>
          <cell r="W131">
            <v>158.93899000000033</v>
          </cell>
          <cell r="X131">
            <v>842.72763000000032</v>
          </cell>
          <cell r="Y131">
            <v>891.90661000000023</v>
          </cell>
          <cell r="Z131">
            <v>855.32558999999969</v>
          </cell>
          <cell r="AA131">
            <v>778.7997499999999</v>
          </cell>
        </row>
        <row r="132">
          <cell r="A132" t="str">
            <v>Dtd05</v>
          </cell>
          <cell r="B132" t="str">
            <v>Commission expense</v>
          </cell>
          <cell r="C132">
            <v>-73.269600000000011</v>
          </cell>
          <cell r="D132">
            <v>-14.985029999999995</v>
          </cell>
          <cell r="E132">
            <v>-15.842499999999999</v>
          </cell>
          <cell r="F132">
            <v>-45.91879999999999</v>
          </cell>
          <cell r="G132">
            <v>-15.245270000000005</v>
          </cell>
          <cell r="H132">
            <v>-64.985749999999996</v>
          </cell>
          <cell r="I132">
            <v>-61.165070000000043</v>
          </cell>
          <cell r="J132">
            <v>-80.430900000000008</v>
          </cell>
          <cell r="K132">
            <v>-110.16788999999994</v>
          </cell>
          <cell r="L132">
            <v>-13.070449999999994</v>
          </cell>
          <cell r="M132">
            <v>-51.016069999999957</v>
          </cell>
          <cell r="N132">
            <v>-52.596270000000118</v>
          </cell>
          <cell r="O132">
            <v>-598.69360000000006</v>
          </cell>
          <cell r="P132">
            <v>-73.269600000000011</v>
          </cell>
          <cell r="Q132">
            <v>-88.254630000000006</v>
          </cell>
          <cell r="R132">
            <v>-104.09713000000001</v>
          </cell>
          <cell r="S132">
            <v>-150.01593</v>
          </cell>
          <cell r="T132">
            <v>-165.2612</v>
          </cell>
          <cell r="U132">
            <v>-230.24695</v>
          </cell>
          <cell r="V132">
            <v>-291.41202000000004</v>
          </cell>
          <cell r="W132">
            <v>-371.84292000000005</v>
          </cell>
          <cell r="X132">
            <v>-482.01080999999999</v>
          </cell>
          <cell r="Y132">
            <v>-495.08125999999999</v>
          </cell>
          <cell r="Z132">
            <v>-546.09732999999994</v>
          </cell>
          <cell r="AA132">
            <v>-598.69360000000006</v>
          </cell>
        </row>
        <row r="133">
          <cell r="A133" t="str">
            <v>Dtd06</v>
          </cell>
          <cell r="B133" t="str">
            <v>Net fee and commission income</v>
          </cell>
          <cell r="C133">
            <v>-0.87476999999991278</v>
          </cell>
          <cell r="D133">
            <v>-156.37658000000008</v>
          </cell>
          <cell r="E133">
            <v>-95.807199999999824</v>
          </cell>
          <cell r="F133">
            <v>-122.66642000000009</v>
          </cell>
          <cell r="G133">
            <v>91.303550000000143</v>
          </cell>
          <cell r="H133">
            <v>167.12870999999993</v>
          </cell>
          <cell r="I133">
            <v>-214.61478000000005</v>
          </cell>
          <cell r="J133">
            <v>119.00356000000016</v>
          </cell>
          <cell r="K133">
            <v>573.62075000000004</v>
          </cell>
          <cell r="L133">
            <v>36.108529999999917</v>
          </cell>
          <cell r="M133">
            <v>-87.597090000000435</v>
          </cell>
          <cell r="N133">
            <v>-129.12210999999996</v>
          </cell>
          <cell r="O133">
            <v>180.10614999999984</v>
          </cell>
          <cell r="P133">
            <v>-0.87476999999991278</v>
          </cell>
          <cell r="Q133">
            <v>-157.25135</v>
          </cell>
          <cell r="R133">
            <v>-253.0585499999998</v>
          </cell>
          <cell r="S133">
            <v>-375.72496999999987</v>
          </cell>
          <cell r="T133">
            <v>-284.42141999999978</v>
          </cell>
          <cell r="U133">
            <v>-117.29270999999983</v>
          </cell>
          <cell r="V133">
            <v>-331.90748999999988</v>
          </cell>
          <cell r="W133">
            <v>-212.90392999999972</v>
          </cell>
          <cell r="X133">
            <v>360.71682000000033</v>
          </cell>
          <cell r="Y133">
            <v>396.82535000000024</v>
          </cell>
          <cell r="Z133">
            <v>309.22825999999975</v>
          </cell>
          <cell r="AA133">
            <v>180.10614999999984</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466.17299000000281</v>
          </cell>
          <cell r="D135">
            <v>181.17555999999723</v>
          </cell>
          <cell r="E135">
            <v>217.52971000000173</v>
          </cell>
          <cell r="F135">
            <v>-94.948220000003403</v>
          </cell>
          <cell r="G135">
            <v>183.86616000000004</v>
          </cell>
          <cell r="H135">
            <v>620.98957999999902</v>
          </cell>
          <cell r="I135">
            <v>-34.374729999998181</v>
          </cell>
          <cell r="J135">
            <v>83.178040000000919</v>
          </cell>
          <cell r="K135">
            <v>310.77524000000039</v>
          </cell>
          <cell r="L135">
            <v>357.42529999999829</v>
          </cell>
          <cell r="M135">
            <v>-61.19293000000107</v>
          </cell>
          <cell r="N135">
            <v>212.06168000000253</v>
          </cell>
          <cell r="O135">
            <v>2442.6583800000003</v>
          </cell>
          <cell r="P135">
            <v>466.17299000000281</v>
          </cell>
          <cell r="Q135">
            <v>647.34855000000005</v>
          </cell>
          <cell r="R135">
            <v>864.87826000000177</v>
          </cell>
          <cell r="S135">
            <v>769.93003999999837</v>
          </cell>
          <cell r="T135">
            <v>953.79619999999841</v>
          </cell>
          <cell r="U135">
            <v>1574.7857799999974</v>
          </cell>
          <cell r="V135">
            <v>1540.4110499999992</v>
          </cell>
          <cell r="W135">
            <v>1623.5890900000002</v>
          </cell>
          <cell r="X135">
            <v>1934.3643300000006</v>
          </cell>
          <cell r="Y135">
            <v>2291.7896299999989</v>
          </cell>
          <cell r="Z135">
            <v>2230.5966999999978</v>
          </cell>
          <cell r="AA135">
            <v>2442.6583800000003</v>
          </cell>
        </row>
        <row r="136">
          <cell r="A136" t="str">
            <v>Dtd09</v>
          </cell>
          <cell r="B136" t="str">
            <v>Gains or losses from investments</v>
          </cell>
          <cell r="C136">
            <v>1.3934500000000001</v>
          </cell>
          <cell r="D136">
            <v>0.61475999999999997</v>
          </cell>
          <cell r="E136">
            <v>0.58388000000000018</v>
          </cell>
          <cell r="F136">
            <v>8.197999999999972E-2</v>
          </cell>
          <cell r="G136">
            <v>2.6396799999999998</v>
          </cell>
          <cell r="H136">
            <v>0</v>
          </cell>
          <cell r="I136">
            <v>0.40983999999999998</v>
          </cell>
          <cell r="J136">
            <v>0</v>
          </cell>
          <cell r="K136">
            <v>0</v>
          </cell>
          <cell r="L136">
            <v>4.3448999999999991</v>
          </cell>
          <cell r="M136">
            <v>2.2377100000000016</v>
          </cell>
          <cell r="N136">
            <v>0</v>
          </cell>
          <cell r="O136">
            <v>12.3062</v>
          </cell>
          <cell r="P136">
            <v>1.3934500000000001</v>
          </cell>
          <cell r="Q136">
            <v>2.0082100000000001</v>
          </cell>
          <cell r="R136">
            <v>2.5920900000000002</v>
          </cell>
          <cell r="S136">
            <v>2.6740699999999999</v>
          </cell>
          <cell r="T136">
            <v>5.3137499999999998</v>
          </cell>
          <cell r="U136">
            <v>5.3137499999999998</v>
          </cell>
          <cell r="V136">
            <v>5.7235899999999997</v>
          </cell>
          <cell r="W136">
            <v>5.7235899999999997</v>
          </cell>
          <cell r="X136">
            <v>5.7235899999999997</v>
          </cell>
          <cell r="Y136">
            <v>10.068489999999999</v>
          </cell>
          <cell r="Z136">
            <v>12.3062</v>
          </cell>
          <cell r="AA136">
            <v>12.3062</v>
          </cell>
        </row>
        <row r="137">
          <cell r="A137" t="str">
            <v>Dtd10</v>
          </cell>
          <cell r="B137" t="str">
            <v>Other operating income / expenses</v>
          </cell>
          <cell r="C137">
            <v>31.926829999999995</v>
          </cell>
          <cell r="D137">
            <v>62.899120000000124</v>
          </cell>
          <cell r="E137">
            <v>65.698509999999942</v>
          </cell>
          <cell r="F137">
            <v>-65.500229999999902</v>
          </cell>
          <cell r="G137">
            <v>-103.73040000000003</v>
          </cell>
          <cell r="H137">
            <v>19.777520000000003</v>
          </cell>
          <cell r="I137">
            <v>-14.714480000000485</v>
          </cell>
          <cell r="J137">
            <v>-35.858149999999682</v>
          </cell>
          <cell r="K137">
            <v>38.20963000000053</v>
          </cell>
          <cell r="L137">
            <v>134.88797999999971</v>
          </cell>
          <cell r="M137">
            <v>-73.700140000000019</v>
          </cell>
          <cell r="N137">
            <v>0.57862999999980502</v>
          </cell>
          <cell r="O137">
            <v>60.47481999999998</v>
          </cell>
          <cell r="P137">
            <v>31.926829999999995</v>
          </cell>
          <cell r="Q137">
            <v>94.82595000000012</v>
          </cell>
          <cell r="R137">
            <v>160.52446000000006</v>
          </cell>
          <cell r="S137">
            <v>95.024230000000159</v>
          </cell>
          <cell r="T137">
            <v>-8.7061699999998723</v>
          </cell>
          <cell r="U137">
            <v>11.07135000000013</v>
          </cell>
          <cell r="V137">
            <v>-3.6431300000003546</v>
          </cell>
          <cell r="W137">
            <v>-39.501280000000037</v>
          </cell>
          <cell r="X137">
            <v>-1.2916499999995068</v>
          </cell>
          <cell r="Y137">
            <v>133.59633000000019</v>
          </cell>
          <cell r="Z137">
            <v>59.896190000000175</v>
          </cell>
          <cell r="AA137">
            <v>60.47481999999998</v>
          </cell>
        </row>
        <row r="138">
          <cell r="A138" t="str">
            <v>Dtd11</v>
          </cell>
          <cell r="B138" t="str">
            <v>Other income</v>
          </cell>
          <cell r="C138">
            <v>498.61850000000288</v>
          </cell>
          <cell r="D138">
            <v>88.312859999997286</v>
          </cell>
          <cell r="E138">
            <v>188.00490000000184</v>
          </cell>
          <cell r="F138">
            <v>-283.03289000000336</v>
          </cell>
          <cell r="G138">
            <v>174.07899000000015</v>
          </cell>
          <cell r="H138">
            <v>807.89580999999896</v>
          </cell>
          <cell r="I138">
            <v>-263.29414999999869</v>
          </cell>
          <cell r="J138">
            <v>166.3234500000014</v>
          </cell>
          <cell r="K138">
            <v>922.60562000000095</v>
          </cell>
          <cell r="L138">
            <v>532.76670999999794</v>
          </cell>
          <cell r="M138">
            <v>-220.25245000000155</v>
          </cell>
          <cell r="N138">
            <v>83.518200000002366</v>
          </cell>
          <cell r="O138">
            <v>2695.5455500000003</v>
          </cell>
          <cell r="P138">
            <v>498.61850000000288</v>
          </cell>
          <cell r="Q138">
            <v>586.93136000000015</v>
          </cell>
          <cell r="R138">
            <v>774.93626000000211</v>
          </cell>
          <cell r="S138">
            <v>491.90336999999863</v>
          </cell>
          <cell r="T138">
            <v>665.98235999999883</v>
          </cell>
          <cell r="U138">
            <v>1473.8781699999979</v>
          </cell>
          <cell r="V138">
            <v>1210.5840199999991</v>
          </cell>
          <cell r="W138">
            <v>1376.9074700000006</v>
          </cell>
          <cell r="X138">
            <v>2299.5130900000013</v>
          </cell>
          <cell r="Y138">
            <v>2832.2797999999993</v>
          </cell>
          <cell r="Z138">
            <v>2612.027349999998</v>
          </cell>
          <cell r="AA138">
            <v>2695.5455500000003</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3539.3129700000059</v>
          </cell>
          <cell r="D140">
            <v>2996.2470099999882</v>
          </cell>
          <cell r="E140">
            <v>3489.0085500000041</v>
          </cell>
          <cell r="F140">
            <v>2883.0709000000033</v>
          </cell>
          <cell r="G140">
            <v>3468.555460000005</v>
          </cell>
          <cell r="H140">
            <v>3912.949889999968</v>
          </cell>
          <cell r="I140">
            <v>3386.8975700000474</v>
          </cell>
          <cell r="J140">
            <v>3391.1894899999875</v>
          </cell>
          <cell r="K140">
            <v>4153.9969300000002</v>
          </cell>
          <cell r="L140">
            <v>3829.1981899999901</v>
          </cell>
          <cell r="M140">
            <v>2881.5475500000157</v>
          </cell>
          <cell r="N140">
            <v>3536.2894200000264</v>
          </cell>
          <cell r="O140">
            <v>41468.263930000045</v>
          </cell>
          <cell r="P140">
            <v>3539.3129700000059</v>
          </cell>
          <cell r="Q140">
            <v>6535.5599799999945</v>
          </cell>
          <cell r="R140">
            <v>10024.568529999999</v>
          </cell>
          <cell r="S140">
            <v>12907.639430000001</v>
          </cell>
          <cell r="T140">
            <v>16376.194890000006</v>
          </cell>
          <cell r="U140">
            <v>20289.144779999973</v>
          </cell>
          <cell r="V140">
            <v>23676.042350000022</v>
          </cell>
          <cell r="W140">
            <v>27067.231840000011</v>
          </cell>
          <cell r="X140">
            <v>31221.228770000009</v>
          </cell>
          <cell r="Y140">
            <v>35050.426959999997</v>
          </cell>
          <cell r="Z140">
            <v>37931.974510000015</v>
          </cell>
          <cell r="AA140">
            <v>41468.263930000045</v>
          </cell>
        </row>
        <row r="141">
          <cell r="A141" t="str">
            <v>Dtd13</v>
          </cell>
          <cell r="B141" t="str">
            <v>Personnel expenses</v>
          </cell>
          <cell r="C141">
            <v>640.97488999999996</v>
          </cell>
          <cell r="D141">
            <v>698.65157999999997</v>
          </cell>
          <cell r="E141">
            <v>725.49475000000007</v>
          </cell>
          <cell r="F141">
            <v>686.70964999999933</v>
          </cell>
          <cell r="G141">
            <v>737.12665000000061</v>
          </cell>
          <cell r="H141">
            <v>661.92636000000039</v>
          </cell>
          <cell r="I141">
            <v>666.48258999999871</v>
          </cell>
          <cell r="J141">
            <v>655.74875999999949</v>
          </cell>
          <cell r="K141">
            <v>673.65997000000152</v>
          </cell>
          <cell r="L141">
            <v>589.92267999999967</v>
          </cell>
          <cell r="M141">
            <v>582.76252000000022</v>
          </cell>
          <cell r="N141">
            <v>94.053730000001451</v>
          </cell>
          <cell r="O141">
            <v>7413.5141300000014</v>
          </cell>
          <cell r="P141">
            <v>640.97488999999996</v>
          </cell>
          <cell r="Q141">
            <v>1339.6264699999999</v>
          </cell>
          <cell r="R141">
            <v>2065.12122</v>
          </cell>
          <cell r="S141">
            <v>2751.8308699999993</v>
          </cell>
          <cell r="T141">
            <v>3488.9575199999999</v>
          </cell>
          <cell r="U141">
            <v>4150.8838800000003</v>
          </cell>
          <cell r="V141">
            <v>4817.366469999999</v>
          </cell>
          <cell r="W141">
            <v>5473.1152299999985</v>
          </cell>
          <cell r="X141">
            <v>6146.7752</v>
          </cell>
          <cell r="Y141">
            <v>6736.6978799999997</v>
          </cell>
          <cell r="Z141">
            <v>7319.4603999999999</v>
          </cell>
          <cell r="AA141">
            <v>7413.5141300000014</v>
          </cell>
        </row>
        <row r="142">
          <cell r="A142" t="str">
            <v>Dtd14</v>
          </cell>
          <cell r="B142" t="str">
            <v>General and administrative expenses</v>
          </cell>
          <cell r="C142">
            <v>331.79509000000002</v>
          </cell>
          <cell r="D142">
            <v>441.64747000000006</v>
          </cell>
          <cell r="E142">
            <v>375.0242099999997</v>
          </cell>
          <cell r="F142">
            <v>401.65947000000028</v>
          </cell>
          <cell r="G142">
            <v>432.72829000000024</v>
          </cell>
          <cell r="H142">
            <v>317.67595000000006</v>
          </cell>
          <cell r="I142">
            <v>385.95708999999943</v>
          </cell>
          <cell r="J142">
            <v>378.17461000000048</v>
          </cell>
          <cell r="K142">
            <v>395.63270999999986</v>
          </cell>
          <cell r="L142">
            <v>380.96985000000041</v>
          </cell>
          <cell r="M142">
            <v>409.95438999999988</v>
          </cell>
          <cell r="N142">
            <v>449.87169999999969</v>
          </cell>
          <cell r="O142">
            <v>4701.0908300000001</v>
          </cell>
          <cell r="P142">
            <v>331.79509000000002</v>
          </cell>
          <cell r="Q142">
            <v>773.44256000000007</v>
          </cell>
          <cell r="R142">
            <v>1148.4667699999998</v>
          </cell>
          <cell r="S142">
            <v>1550.1262400000001</v>
          </cell>
          <cell r="T142">
            <v>1982.8545300000003</v>
          </cell>
          <cell r="U142">
            <v>2300.5304800000004</v>
          </cell>
          <cell r="V142">
            <v>2686.4875699999998</v>
          </cell>
          <cell r="W142">
            <v>3064.6621800000003</v>
          </cell>
          <cell r="X142">
            <v>3460.2948900000001</v>
          </cell>
          <cell r="Y142">
            <v>3841.2647400000005</v>
          </cell>
          <cell r="Z142">
            <v>4251.2191300000004</v>
          </cell>
          <cell r="AA142">
            <v>4701.0908300000001</v>
          </cell>
        </row>
        <row r="143">
          <cell r="A143" t="str">
            <v>Dtd15</v>
          </cell>
          <cell r="B143" t="str">
            <v>Depreciation / Amortisation</v>
          </cell>
          <cell r="C143">
            <v>86.182660000000013</v>
          </cell>
          <cell r="D143">
            <v>104.20466999999998</v>
          </cell>
          <cell r="E143">
            <v>84.802400000000006</v>
          </cell>
          <cell r="F143">
            <v>85.017099999999971</v>
          </cell>
          <cell r="G143">
            <v>87.456980000000044</v>
          </cell>
          <cell r="H143">
            <v>94.614939999999933</v>
          </cell>
          <cell r="I143">
            <v>90.841240000000084</v>
          </cell>
          <cell r="J143">
            <v>101.88972000000001</v>
          </cell>
          <cell r="K143">
            <v>91.026940000000081</v>
          </cell>
          <cell r="L143">
            <v>88.691869999999767</v>
          </cell>
          <cell r="M143">
            <v>106.31378000000018</v>
          </cell>
          <cell r="N143">
            <v>77.893629999999803</v>
          </cell>
          <cell r="O143">
            <v>1098.9359299999999</v>
          </cell>
          <cell r="P143">
            <v>86.182660000000013</v>
          </cell>
          <cell r="Q143">
            <v>190.38732999999999</v>
          </cell>
          <cell r="R143">
            <v>275.18973</v>
          </cell>
          <cell r="S143">
            <v>360.20682999999997</v>
          </cell>
          <cell r="T143">
            <v>447.66381000000001</v>
          </cell>
          <cell r="U143">
            <v>542.27874999999995</v>
          </cell>
          <cell r="V143">
            <v>633.11999000000003</v>
          </cell>
          <cell r="W143">
            <v>735.00971000000004</v>
          </cell>
          <cell r="X143">
            <v>826.03665000000012</v>
          </cell>
          <cell r="Y143">
            <v>914.72851999999989</v>
          </cell>
          <cell r="Z143">
            <v>1021.0423000000001</v>
          </cell>
          <cell r="AA143">
            <v>1098.9359299999999</v>
          </cell>
        </row>
        <row r="144">
          <cell r="A144" t="str">
            <v>Dtd16</v>
          </cell>
          <cell r="B144" t="str">
            <v>Total operating expenses</v>
          </cell>
          <cell r="C144">
            <v>1058.95264</v>
          </cell>
          <cell r="D144">
            <v>1244.5037200000002</v>
          </cell>
          <cell r="E144">
            <v>1185.3213599999999</v>
          </cell>
          <cell r="F144">
            <v>1173.3862199999996</v>
          </cell>
          <cell r="G144">
            <v>1257.311920000001</v>
          </cell>
          <cell r="H144">
            <v>1074.2172500000004</v>
          </cell>
          <cell r="I144">
            <v>1143.2809199999983</v>
          </cell>
          <cell r="J144">
            <v>1135.8130900000001</v>
          </cell>
          <cell r="K144">
            <v>1160.3196200000016</v>
          </cell>
          <cell r="L144">
            <v>1059.5843999999997</v>
          </cell>
          <cell r="M144">
            <v>1099.0306900000003</v>
          </cell>
          <cell r="N144">
            <v>621.81906000000095</v>
          </cell>
          <cell r="O144">
            <v>13213.54089</v>
          </cell>
          <cell r="P144">
            <v>1058.95264</v>
          </cell>
          <cell r="Q144">
            <v>2303.4563600000001</v>
          </cell>
          <cell r="R144">
            <v>3488.77772</v>
          </cell>
          <cell r="S144">
            <v>4662.1639399999995</v>
          </cell>
          <cell r="T144">
            <v>5919.4758600000005</v>
          </cell>
          <cell r="U144">
            <v>6993.6931100000002</v>
          </cell>
          <cell r="V144">
            <v>8136.9740299999985</v>
          </cell>
          <cell r="W144">
            <v>9272.787119999999</v>
          </cell>
          <cell r="X144">
            <v>10433.106740000001</v>
          </cell>
          <cell r="Y144">
            <v>11492.691140000001</v>
          </cell>
          <cell r="Z144">
            <v>12591.721830000002</v>
          </cell>
          <cell r="AA144">
            <v>13213.54089</v>
          </cell>
        </row>
        <row r="145">
          <cell r="A145" t="str">
            <v>Dtd17</v>
          </cell>
          <cell r="B145" t="str">
            <v>Operating profit before provisions</v>
          </cell>
          <cell r="C145">
            <v>2480.3603300000059</v>
          </cell>
          <cell r="D145">
            <v>1751.7432899999881</v>
          </cell>
          <cell r="E145">
            <v>2303.6871900000042</v>
          </cell>
          <cell r="F145">
            <v>1709.6846800000037</v>
          </cell>
          <cell r="G145">
            <v>2211.243540000004</v>
          </cell>
          <cell r="H145">
            <v>2838.7326399999674</v>
          </cell>
          <cell r="I145">
            <v>2243.616650000049</v>
          </cell>
          <cell r="J145">
            <v>2255.3763999999874</v>
          </cell>
          <cell r="K145">
            <v>2993.6773099999987</v>
          </cell>
          <cell r="L145">
            <v>2769.6137899999903</v>
          </cell>
          <cell r="M145">
            <v>1782.5168600000154</v>
          </cell>
          <cell r="N145">
            <v>2914.4703600000257</v>
          </cell>
          <cell r="O145">
            <v>28254.723040000044</v>
          </cell>
          <cell r="P145">
            <v>2480.3603300000059</v>
          </cell>
          <cell r="Q145">
            <v>4232.1036199999944</v>
          </cell>
          <cell r="R145">
            <v>6535.7908099999986</v>
          </cell>
          <cell r="S145">
            <v>8245.4754900000007</v>
          </cell>
          <cell r="T145">
            <v>10456.719030000006</v>
          </cell>
          <cell r="U145">
            <v>13295.451669999973</v>
          </cell>
          <cell r="V145">
            <v>15539.068320000024</v>
          </cell>
          <cell r="W145">
            <v>17794.444720000014</v>
          </cell>
          <cell r="X145">
            <v>20788.122030000006</v>
          </cell>
          <cell r="Y145">
            <v>23557.735819999994</v>
          </cell>
          <cell r="Z145">
            <v>25340.252680000012</v>
          </cell>
          <cell r="AA145">
            <v>28254.723040000044</v>
          </cell>
        </row>
        <row r="146">
          <cell r="A146" t="str">
            <v>Dtd18</v>
          </cell>
          <cell r="B146" t="str">
            <v>Impairment losses on loans and advances</v>
          </cell>
          <cell r="C146">
            <v>-461.65448999999995</v>
          </cell>
          <cell r="D146">
            <v>-476.14599999999967</v>
          </cell>
          <cell r="E146">
            <v>-539.08237000000031</v>
          </cell>
          <cell r="F146">
            <v>-183.9809499999993</v>
          </cell>
          <cell r="G146">
            <v>-149.725629999999</v>
          </cell>
          <cell r="H146">
            <v>-3611.1958100000006</v>
          </cell>
          <cell r="I146">
            <v>-646.86255999999798</v>
          </cell>
          <cell r="J146">
            <v>-968.51474999999982</v>
          </cell>
          <cell r="K146">
            <v>-384.52377000000001</v>
          </cell>
          <cell r="L146">
            <v>-205.95554000000016</v>
          </cell>
          <cell r="M146">
            <v>-955.31756000000155</v>
          </cell>
          <cell r="N146">
            <v>-1799.9161900000011</v>
          </cell>
          <cell r="O146">
            <v>-10382.875620000001</v>
          </cell>
          <cell r="P146">
            <v>-461.65448999999995</v>
          </cell>
          <cell r="Q146">
            <v>-937.80048999999963</v>
          </cell>
          <cell r="R146">
            <v>-1476.8828599999999</v>
          </cell>
          <cell r="S146">
            <v>-1660.8638099999991</v>
          </cell>
          <cell r="T146">
            <v>-1810.5894399999981</v>
          </cell>
          <cell r="U146">
            <v>-5421.785249999999</v>
          </cell>
          <cell r="V146">
            <v>-6068.6478099999968</v>
          </cell>
          <cell r="W146">
            <v>-7037.162559999997</v>
          </cell>
          <cell r="X146">
            <v>-7421.6863299999968</v>
          </cell>
          <cell r="Y146">
            <v>-7627.6418699999967</v>
          </cell>
          <cell r="Z146">
            <v>-8582.959429999999</v>
          </cell>
          <cell r="AA146">
            <v>-10382.875620000001</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-461.65448999999995</v>
          </cell>
          <cell r="D149">
            <v>-476.14599999999967</v>
          </cell>
          <cell r="E149">
            <v>-539.08237000000031</v>
          </cell>
          <cell r="F149">
            <v>-183.9809499999993</v>
          </cell>
          <cell r="G149">
            <v>-149.725629999999</v>
          </cell>
          <cell r="H149">
            <v>-3611.1958100000006</v>
          </cell>
          <cell r="I149">
            <v>-646.86255999999798</v>
          </cell>
          <cell r="J149">
            <v>-968.51474999999982</v>
          </cell>
          <cell r="K149">
            <v>-384.52377000000001</v>
          </cell>
          <cell r="L149">
            <v>-205.95554000000016</v>
          </cell>
          <cell r="M149">
            <v>-955.31756000000155</v>
          </cell>
          <cell r="N149">
            <v>-1799.9161900000011</v>
          </cell>
          <cell r="O149">
            <v>-10382.875620000001</v>
          </cell>
          <cell r="P149">
            <v>-461.65448999999995</v>
          </cell>
          <cell r="Q149">
            <v>-937.80048999999963</v>
          </cell>
          <cell r="R149">
            <v>-1476.8828599999999</v>
          </cell>
          <cell r="S149">
            <v>-1660.8638099999991</v>
          </cell>
          <cell r="T149">
            <v>-1810.5894399999981</v>
          </cell>
          <cell r="U149">
            <v>-5421.785249999999</v>
          </cell>
          <cell r="V149">
            <v>-6068.6478099999968</v>
          </cell>
          <cell r="W149">
            <v>-7037.162559999997</v>
          </cell>
          <cell r="X149">
            <v>-7421.6863299999968</v>
          </cell>
          <cell r="Y149">
            <v>-7627.6418699999967</v>
          </cell>
          <cell r="Z149">
            <v>-8582.959429999999</v>
          </cell>
          <cell r="AA149">
            <v>-10382.875620000001</v>
          </cell>
        </row>
        <row r="150">
          <cell r="A150" t="str">
            <v>Dtd22</v>
          </cell>
          <cell r="B150" t="str">
            <v>Operating profit</v>
          </cell>
          <cell r="C150">
            <v>2018.705840000006</v>
          </cell>
          <cell r="D150">
            <v>1275.5972899999883</v>
          </cell>
          <cell r="E150">
            <v>1764.6048200000039</v>
          </cell>
          <cell r="F150">
            <v>1525.7037300000045</v>
          </cell>
          <cell r="G150">
            <v>2061.517910000005</v>
          </cell>
          <cell r="H150">
            <v>-772.46317000003319</v>
          </cell>
          <cell r="I150">
            <v>1596.7540900000511</v>
          </cell>
          <cell r="J150">
            <v>1286.8616499999875</v>
          </cell>
          <cell r="K150">
            <v>2609.1535399999984</v>
          </cell>
          <cell r="L150">
            <v>2563.6582499999904</v>
          </cell>
          <cell r="M150">
            <v>827.19930000001386</v>
          </cell>
          <cell r="N150">
            <v>1114.5541700000247</v>
          </cell>
          <cell r="O150">
            <v>17871.847420000042</v>
          </cell>
          <cell r="P150">
            <v>2018.705840000006</v>
          </cell>
          <cell r="Q150">
            <v>3294.3031299999948</v>
          </cell>
          <cell r="R150">
            <v>5058.9079499999989</v>
          </cell>
          <cell r="S150">
            <v>6584.6116800000018</v>
          </cell>
          <cell r="T150">
            <v>8646.1295900000077</v>
          </cell>
          <cell r="U150">
            <v>7873.6664199999741</v>
          </cell>
          <cell r="V150">
            <v>9470.4205100000272</v>
          </cell>
          <cell r="W150">
            <v>10757.282160000017</v>
          </cell>
          <cell r="X150">
            <v>13366.435700000009</v>
          </cell>
          <cell r="Y150">
            <v>15930.093949999999</v>
          </cell>
          <cell r="Z150">
            <v>16757.293250000013</v>
          </cell>
          <cell r="AA150">
            <v>17871.847420000042</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2018.705840000006</v>
          </cell>
          <cell r="D154">
            <v>1275.5972899999883</v>
          </cell>
          <cell r="E154">
            <v>1764.6048200000039</v>
          </cell>
          <cell r="F154">
            <v>1525.7037300000045</v>
          </cell>
          <cell r="G154">
            <v>2061.517910000005</v>
          </cell>
          <cell r="H154">
            <v>-772.46317000003319</v>
          </cell>
          <cell r="I154">
            <v>1596.7540900000511</v>
          </cell>
          <cell r="J154">
            <v>1286.8616499999875</v>
          </cell>
          <cell r="K154">
            <v>2609.1535399999984</v>
          </cell>
          <cell r="L154">
            <v>2563.6582499999904</v>
          </cell>
          <cell r="M154">
            <v>827.19930000001386</v>
          </cell>
          <cell r="N154">
            <v>1114.5541700000247</v>
          </cell>
          <cell r="O154">
            <v>17871.847420000042</v>
          </cell>
          <cell r="P154">
            <v>2018.705840000006</v>
          </cell>
          <cell r="Q154">
            <v>3294.3031299999948</v>
          </cell>
          <cell r="R154">
            <v>5058.9079499999989</v>
          </cell>
          <cell r="S154">
            <v>6584.6116800000018</v>
          </cell>
          <cell r="T154">
            <v>8646.1295900000077</v>
          </cell>
          <cell r="U154">
            <v>7873.6664199999741</v>
          </cell>
          <cell r="V154">
            <v>9470.4205100000272</v>
          </cell>
          <cell r="W154">
            <v>10757.282160000017</v>
          </cell>
          <cell r="X154">
            <v>13366.435700000009</v>
          </cell>
          <cell r="Y154">
            <v>15930.093949999999</v>
          </cell>
          <cell r="Z154">
            <v>16757.293250000013</v>
          </cell>
          <cell r="AA154">
            <v>17871.847420000042</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-523.72565000000009</v>
          </cell>
          <cell r="D156">
            <v>-113.33066000000008</v>
          </cell>
          <cell r="E156">
            <v>-284.92513999999983</v>
          </cell>
          <cell r="F156">
            <v>-309.1279199999999</v>
          </cell>
          <cell r="G156">
            <v>-382.20506999999975</v>
          </cell>
          <cell r="H156">
            <v>246.98443999999972</v>
          </cell>
          <cell r="I156">
            <v>-396.4387200000001</v>
          </cell>
          <cell r="J156">
            <v>-241.63065000000006</v>
          </cell>
          <cell r="K156">
            <v>-339.56124</v>
          </cell>
          <cell r="L156">
            <v>-607.06494999999995</v>
          </cell>
          <cell r="M156">
            <v>-120.15243999999984</v>
          </cell>
          <cell r="N156">
            <v>-157.06055000000015</v>
          </cell>
          <cell r="O156">
            <v>-3228.23855</v>
          </cell>
          <cell r="P156">
            <v>-523.72565000000009</v>
          </cell>
          <cell r="Q156">
            <v>-637.05631000000017</v>
          </cell>
          <cell r="R156">
            <v>-921.98145</v>
          </cell>
          <cell r="S156">
            <v>-1231.1093699999999</v>
          </cell>
          <cell r="T156">
            <v>-1613.3144399999996</v>
          </cell>
          <cell r="U156">
            <v>-1366.33</v>
          </cell>
          <cell r="V156">
            <v>-1762.76872</v>
          </cell>
          <cell r="W156">
            <v>-2004.3993700000001</v>
          </cell>
          <cell r="X156">
            <v>-2343.9606100000001</v>
          </cell>
          <cell r="Y156">
            <v>-2951.02556</v>
          </cell>
          <cell r="Z156">
            <v>-3071.1779999999999</v>
          </cell>
          <cell r="AA156">
            <v>-3228.23855</v>
          </cell>
        </row>
        <row r="157">
          <cell r="A157" t="str">
            <v>Dtd28</v>
          </cell>
          <cell r="B157" t="str">
            <v>Profit after tax</v>
          </cell>
          <cell r="C157">
            <v>1494.9801900000059</v>
          </cell>
          <cell r="D157">
            <v>1162.2666299999883</v>
          </cell>
          <cell r="E157">
            <v>1479.6796800000041</v>
          </cell>
          <cell r="F157">
            <v>1216.5758100000046</v>
          </cell>
          <cell r="G157">
            <v>1679.3128400000053</v>
          </cell>
          <cell r="H157">
            <v>-525.47873000003347</v>
          </cell>
          <cell r="I157">
            <v>1200.315370000051</v>
          </cell>
          <cell r="J157">
            <v>1045.2309999999875</v>
          </cell>
          <cell r="K157">
            <v>2269.5922999999984</v>
          </cell>
          <cell r="L157">
            <v>1956.5932999999904</v>
          </cell>
          <cell r="M157">
            <v>707.04686000001402</v>
          </cell>
          <cell r="N157">
            <v>957.49362000002452</v>
          </cell>
          <cell r="O157">
            <v>14643.608870000042</v>
          </cell>
          <cell r="P157">
            <v>1494.9801900000059</v>
          </cell>
          <cell r="Q157">
            <v>2657.2468199999948</v>
          </cell>
          <cell r="R157">
            <v>4136.9264999999987</v>
          </cell>
          <cell r="S157">
            <v>5353.5023100000017</v>
          </cell>
          <cell r="T157">
            <v>7032.8151500000076</v>
          </cell>
          <cell r="U157">
            <v>6507.3364199999742</v>
          </cell>
          <cell r="V157">
            <v>7707.6517900000272</v>
          </cell>
          <cell r="W157">
            <v>8752.8827900000178</v>
          </cell>
          <cell r="X157">
            <v>11022.475090000009</v>
          </cell>
          <cell r="Y157">
            <v>12979.068389999999</v>
          </cell>
          <cell r="Z157">
            <v>13686.115250000013</v>
          </cell>
          <cell r="AA157">
            <v>14643.608870000042</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6392.08943</v>
          </cell>
          <cell r="D159">
            <v>6226.1259999999966</v>
          </cell>
          <cell r="E159">
            <v>6730.6034500000023</v>
          </cell>
          <cell r="F159">
            <v>6504.5774200000051</v>
          </cell>
          <cell r="G159">
            <v>7505.9667399999998</v>
          </cell>
          <cell r="H159">
            <v>7089.3221300000005</v>
          </cell>
          <cell r="I159">
            <v>8077.6998399999939</v>
          </cell>
          <cell r="J159">
            <v>8056.2396300000037</v>
          </cell>
          <cell r="K159">
            <v>7862.4010299999863</v>
          </cell>
          <cell r="L159">
            <v>8580.4870100000262</v>
          </cell>
          <cell r="M159">
            <v>9071.8813599999994</v>
          </cell>
          <cell r="N159">
            <v>9121.026950000014</v>
          </cell>
          <cell r="O159">
            <v>91218.420990000028</v>
          </cell>
          <cell r="P159">
            <v>6392.08943</v>
          </cell>
          <cell r="Q159">
            <v>12618.215429999997</v>
          </cell>
          <cell r="R159">
            <v>19348.818879999999</v>
          </cell>
          <cell r="S159">
            <v>25853.396300000004</v>
          </cell>
          <cell r="T159">
            <v>33359.363040000004</v>
          </cell>
          <cell r="U159">
            <v>40448.685170000004</v>
          </cell>
          <cell r="V159">
            <v>48526.385009999998</v>
          </cell>
          <cell r="W159">
            <v>56582.624640000002</v>
          </cell>
          <cell r="X159">
            <v>64445.025669999988</v>
          </cell>
          <cell r="Y159">
            <v>73025.512680000014</v>
          </cell>
          <cell r="Z159">
            <v>82097.394040000014</v>
          </cell>
          <cell r="AA159">
            <v>91218.420990000028</v>
          </cell>
        </row>
        <row r="160">
          <cell r="A160" t="str">
            <v>Dto02</v>
          </cell>
          <cell r="B160" t="str">
            <v>Interest expense</v>
          </cell>
          <cell r="C160">
            <v>-4051.3552900000004</v>
          </cell>
          <cell r="D160">
            <v>-3794.0828099999981</v>
          </cell>
          <cell r="E160">
            <v>-4304.2750300000034</v>
          </cell>
          <cell r="F160">
            <v>-4483.7696200000009</v>
          </cell>
          <cell r="G160">
            <v>-4877.2480799999939</v>
          </cell>
          <cell r="H160">
            <v>-4854.2458700000025</v>
          </cell>
          <cell r="I160">
            <v>-5197.7341899999992</v>
          </cell>
          <cell r="J160">
            <v>-5344.7307499999988</v>
          </cell>
          <cell r="K160">
            <v>-5301.8689000000013</v>
          </cell>
          <cell r="L160">
            <v>-5819.1354099999953</v>
          </cell>
          <cell r="M160">
            <v>-5789.4047400000054</v>
          </cell>
          <cell r="N160">
            <v>-5880.3722100000086</v>
          </cell>
          <cell r="O160">
            <v>-59698.222900000008</v>
          </cell>
          <cell r="P160">
            <v>-4051.3552900000004</v>
          </cell>
          <cell r="Q160">
            <v>-7845.4380999999985</v>
          </cell>
          <cell r="R160">
            <v>-12149.713130000002</v>
          </cell>
          <cell r="S160">
            <v>-16633.482750000003</v>
          </cell>
          <cell r="T160">
            <v>-21510.730829999997</v>
          </cell>
          <cell r="U160">
            <v>-26364.976699999999</v>
          </cell>
          <cell r="V160">
            <v>-31562.710889999998</v>
          </cell>
          <cell r="W160">
            <v>-36907.441639999997</v>
          </cell>
          <cell r="X160">
            <v>-42209.310539999999</v>
          </cell>
          <cell r="Y160">
            <v>-48028.445949999994</v>
          </cell>
          <cell r="Z160">
            <v>-53817.850689999999</v>
          </cell>
          <cell r="AA160">
            <v>-59698.222900000008</v>
          </cell>
        </row>
        <row r="161">
          <cell r="A161" t="str">
            <v>Dto03</v>
          </cell>
          <cell r="B161" t="str">
            <v>Net interest income</v>
          </cell>
          <cell r="C161">
            <v>2340.7341399999996</v>
          </cell>
          <cell r="D161">
            <v>2432.0431899999985</v>
          </cell>
          <cell r="E161">
            <v>2426.3284199999989</v>
          </cell>
          <cell r="F161">
            <v>2020.8078000000041</v>
          </cell>
          <cell r="G161">
            <v>2628.7186600000059</v>
          </cell>
          <cell r="H161">
            <v>2235.076259999998</v>
          </cell>
          <cell r="I161">
            <v>2879.9656499999946</v>
          </cell>
          <cell r="J161">
            <v>2711.5088800000049</v>
          </cell>
          <cell r="K161">
            <v>2560.532129999985</v>
          </cell>
          <cell r="L161">
            <v>2761.3516000000309</v>
          </cell>
          <cell r="M161">
            <v>3282.476619999994</v>
          </cell>
          <cell r="N161">
            <v>3240.6547400000054</v>
          </cell>
          <cell r="O161">
            <v>31520.19809000002</v>
          </cell>
          <cell r="P161">
            <v>2340.7341399999996</v>
          </cell>
          <cell r="Q161">
            <v>4772.7773299999981</v>
          </cell>
          <cell r="R161">
            <v>7199.105749999997</v>
          </cell>
          <cell r="S161">
            <v>9219.9135500000011</v>
          </cell>
          <cell r="T161">
            <v>11848.632210000007</v>
          </cell>
          <cell r="U161">
            <v>14083.708470000005</v>
          </cell>
          <cell r="V161">
            <v>16963.67412</v>
          </cell>
          <cell r="W161">
            <v>19675.183000000005</v>
          </cell>
          <cell r="X161">
            <v>22235.71512999999</v>
          </cell>
          <cell r="Y161">
            <v>24997.06673000002</v>
          </cell>
          <cell r="Z161">
            <v>28279.543350000014</v>
          </cell>
          <cell r="AA161">
            <v>31520.19809000002</v>
          </cell>
        </row>
        <row r="162">
          <cell r="A162" t="str">
            <v>Dto04</v>
          </cell>
          <cell r="B162" t="str">
            <v>Fee Income</v>
          </cell>
          <cell r="C162">
            <v>7.5086599999999999</v>
          </cell>
          <cell r="D162">
            <v>26.771729999999998</v>
          </cell>
          <cell r="E162">
            <v>7.8911700000000025</v>
          </cell>
          <cell r="F162">
            <v>7.2340099999999978</v>
          </cell>
          <cell r="G162">
            <v>2.7200900000000061</v>
          </cell>
          <cell r="H162">
            <v>6.6650099999999952</v>
          </cell>
          <cell r="I162">
            <v>11.398879999999998</v>
          </cell>
          <cell r="J162">
            <v>2.4292800000000057</v>
          </cell>
          <cell r="K162">
            <v>-13.239869999999996</v>
          </cell>
          <cell r="L162">
            <v>6.2239199999999926</v>
          </cell>
          <cell r="M162">
            <v>8.9490199999999902</v>
          </cell>
          <cell r="N162">
            <v>9.8856099999999998</v>
          </cell>
          <cell r="O162">
            <v>84.437509999999989</v>
          </cell>
          <cell r="P162">
            <v>7.5086599999999999</v>
          </cell>
          <cell r="Q162">
            <v>34.280389999999997</v>
          </cell>
          <cell r="R162">
            <v>42.171559999999999</v>
          </cell>
          <cell r="S162">
            <v>49.405569999999997</v>
          </cell>
          <cell r="T162">
            <v>52.125660000000003</v>
          </cell>
          <cell r="U162">
            <v>58.790669999999999</v>
          </cell>
          <cell r="V162">
            <v>70.189549999999997</v>
          </cell>
          <cell r="W162">
            <v>72.618830000000003</v>
          </cell>
          <cell r="X162">
            <v>59.378960000000006</v>
          </cell>
          <cell r="Y162">
            <v>65.602879999999999</v>
          </cell>
          <cell r="Z162">
            <v>74.551899999999989</v>
          </cell>
          <cell r="AA162">
            <v>84.437509999999989</v>
          </cell>
        </row>
        <row r="163">
          <cell r="A163" t="str">
            <v>Dto05</v>
          </cell>
          <cell r="B163" t="str">
            <v>Commission expense</v>
          </cell>
          <cell r="C163">
            <v>-282.46377000000007</v>
          </cell>
          <cell r="D163">
            <v>-257.45762999999999</v>
          </cell>
          <cell r="E163">
            <v>-304.69749999999999</v>
          </cell>
          <cell r="F163">
            <v>-262.57711999999987</v>
          </cell>
          <cell r="G163">
            <v>-289.00140999999985</v>
          </cell>
          <cell r="H163">
            <v>-288.62199000000021</v>
          </cell>
          <cell r="I163">
            <v>-303.6868099999997</v>
          </cell>
          <cell r="J163">
            <v>-280.03081000000049</v>
          </cell>
          <cell r="K163">
            <v>-302.59341000000012</v>
          </cell>
          <cell r="L163">
            <v>-316.39184999999975</v>
          </cell>
          <cell r="M163">
            <v>-262.69338999999985</v>
          </cell>
          <cell r="N163">
            <v>-433.08078000000023</v>
          </cell>
          <cell r="O163">
            <v>-3583.2964699999998</v>
          </cell>
          <cell r="P163">
            <v>-282.46377000000007</v>
          </cell>
          <cell r="Q163">
            <v>-539.92140000000006</v>
          </cell>
          <cell r="R163">
            <v>-844.61890000000005</v>
          </cell>
          <cell r="S163">
            <v>-1107.1960199999999</v>
          </cell>
          <cell r="T163">
            <v>-1396.1974299999997</v>
          </cell>
          <cell r="U163">
            <v>-1684.8194199999998</v>
          </cell>
          <cell r="V163">
            <v>-1988.5062299999995</v>
          </cell>
          <cell r="W163">
            <v>-2268.5370400000002</v>
          </cell>
          <cell r="X163">
            <v>-2571.1304500000001</v>
          </cell>
          <cell r="Y163">
            <v>-2887.5222999999996</v>
          </cell>
          <cell r="Z163">
            <v>-3150.2156899999995</v>
          </cell>
          <cell r="AA163">
            <v>-3583.2964699999998</v>
          </cell>
        </row>
        <row r="164">
          <cell r="A164" t="str">
            <v>Dto06</v>
          </cell>
          <cell r="B164" t="str">
            <v>Net fee and commission income</v>
          </cell>
          <cell r="C164">
            <v>-274.95511000000005</v>
          </cell>
          <cell r="D164">
            <v>-230.6859</v>
          </cell>
          <cell r="E164">
            <v>-296.80633000000006</v>
          </cell>
          <cell r="F164">
            <v>-255.34310999999985</v>
          </cell>
          <cell r="G164">
            <v>-286.28131999999982</v>
          </cell>
          <cell r="H164">
            <v>-281.95698000000021</v>
          </cell>
          <cell r="I164">
            <v>-292.28792999999968</v>
          </cell>
          <cell r="J164">
            <v>-277.60153000000048</v>
          </cell>
          <cell r="K164">
            <v>-315.83328000000012</v>
          </cell>
          <cell r="L164">
            <v>-310.16792999999973</v>
          </cell>
          <cell r="M164">
            <v>-253.74436999999986</v>
          </cell>
          <cell r="N164">
            <v>-423.19517000000025</v>
          </cell>
          <cell r="O164">
            <v>-3498.8589599999996</v>
          </cell>
          <cell r="P164">
            <v>-274.95511000000005</v>
          </cell>
          <cell r="Q164">
            <v>-505.64101000000005</v>
          </cell>
          <cell r="R164">
            <v>-802.44734000000005</v>
          </cell>
          <cell r="S164">
            <v>-1057.79045</v>
          </cell>
          <cell r="T164">
            <v>-1344.0717699999998</v>
          </cell>
          <cell r="U164">
            <v>-1626.0287499999997</v>
          </cell>
          <cell r="V164">
            <v>-1918.3166799999995</v>
          </cell>
          <cell r="W164">
            <v>-2195.9182100000003</v>
          </cell>
          <cell r="X164">
            <v>-2511.7514900000001</v>
          </cell>
          <cell r="Y164">
            <v>-2821.9194199999997</v>
          </cell>
          <cell r="Z164">
            <v>-3075.6637899999996</v>
          </cell>
          <cell r="AA164">
            <v>-3498.8589599999996</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142.93725999999901</v>
          </cell>
          <cell r="D166">
            <v>85.084609999999884</v>
          </cell>
          <cell r="E166">
            <v>96.188090000000216</v>
          </cell>
          <cell r="F166">
            <v>200.06726999999989</v>
          </cell>
          <cell r="G166">
            <v>107.3525300000008</v>
          </cell>
          <cell r="H166">
            <v>73.350359999998773</v>
          </cell>
          <cell r="I166">
            <v>111.4855099999985</v>
          </cell>
          <cell r="J166">
            <v>336.81923000000427</v>
          </cell>
          <cell r="K166">
            <v>247.11635999999862</v>
          </cell>
          <cell r="L166">
            <v>440.33410000000072</v>
          </cell>
          <cell r="M166">
            <v>285.45455999999831</v>
          </cell>
          <cell r="N166">
            <v>321.5108199999886</v>
          </cell>
          <cell r="O166">
            <v>2447.7006999999876</v>
          </cell>
          <cell r="P166">
            <v>142.93725999999901</v>
          </cell>
          <cell r="Q166">
            <v>228.0218699999989</v>
          </cell>
          <cell r="R166">
            <v>324.20995999999911</v>
          </cell>
          <cell r="S166">
            <v>524.27722999999901</v>
          </cell>
          <cell r="T166">
            <v>631.62975999999981</v>
          </cell>
          <cell r="U166">
            <v>704.98011999999858</v>
          </cell>
          <cell r="V166">
            <v>816.46562999999708</v>
          </cell>
          <cell r="W166">
            <v>1153.2848600000013</v>
          </cell>
          <cell r="X166">
            <v>1400.40122</v>
          </cell>
          <cell r="Y166">
            <v>1840.7353200000007</v>
          </cell>
          <cell r="Z166">
            <v>2126.189879999999</v>
          </cell>
          <cell r="AA166">
            <v>2447.7006999999876</v>
          </cell>
        </row>
        <row r="167">
          <cell r="A167" t="str">
            <v>Dto09</v>
          </cell>
          <cell r="B167" t="str">
            <v>Gains or losses from investments</v>
          </cell>
          <cell r="C167">
            <v>54.082529999999977</v>
          </cell>
          <cell r="D167">
            <v>-34.852219999999974</v>
          </cell>
          <cell r="E167">
            <v>17.689190000000039</v>
          </cell>
          <cell r="F167">
            <v>-38.07363000000003</v>
          </cell>
          <cell r="G167">
            <v>-82.437070000000062</v>
          </cell>
          <cell r="H167">
            <v>17.431400000000096</v>
          </cell>
          <cell r="I167">
            <v>-109.36838000000003</v>
          </cell>
          <cell r="J167">
            <v>85.191289999999952</v>
          </cell>
          <cell r="K167">
            <v>41.734469999999966</v>
          </cell>
          <cell r="L167">
            <v>66.568710000000578</v>
          </cell>
          <cell r="M167">
            <v>-57.484850000000563</v>
          </cell>
          <cell r="N167">
            <v>-28.755249999999528</v>
          </cell>
          <cell r="O167">
            <v>-68.273809999999557</v>
          </cell>
          <cell r="P167">
            <v>54.082529999999977</v>
          </cell>
          <cell r="Q167">
            <v>19.230310000000003</v>
          </cell>
          <cell r="R167">
            <v>36.919500000000042</v>
          </cell>
          <cell r="S167">
            <v>-1.1541299999999879</v>
          </cell>
          <cell r="T167">
            <v>-83.591200000000043</v>
          </cell>
          <cell r="U167">
            <v>-66.159799999999947</v>
          </cell>
          <cell r="V167">
            <v>-175.52817999999996</v>
          </cell>
          <cell r="W167">
            <v>-90.336890000000011</v>
          </cell>
          <cell r="X167">
            <v>-48.602420000000045</v>
          </cell>
          <cell r="Y167">
            <v>17.966290000000534</v>
          </cell>
          <cell r="Z167">
            <v>-39.518560000000029</v>
          </cell>
          <cell r="AA167">
            <v>-68.273809999999557</v>
          </cell>
        </row>
        <row r="168">
          <cell r="A168" t="str">
            <v>Dto10</v>
          </cell>
          <cell r="B168" t="str">
            <v>Other operating income / expenses</v>
          </cell>
          <cell r="C168">
            <v>238.51323000000002</v>
          </cell>
          <cell r="D168">
            <v>125.11027000000001</v>
          </cell>
          <cell r="E168">
            <v>73.148789999999991</v>
          </cell>
          <cell r="F168">
            <v>43.444729999999964</v>
          </cell>
          <cell r="G168">
            <v>361.19380000000007</v>
          </cell>
          <cell r="H168">
            <v>401.55173000000002</v>
          </cell>
          <cell r="I168">
            <v>305.55201999999986</v>
          </cell>
          <cell r="J168">
            <v>160.27579000000026</v>
          </cell>
          <cell r="K168">
            <v>668.24477000000059</v>
          </cell>
          <cell r="L168">
            <v>212.82073999999946</v>
          </cell>
          <cell r="M168">
            <v>87.242039999999974</v>
          </cell>
          <cell r="N168">
            <v>370.11133000000018</v>
          </cell>
          <cell r="O168">
            <v>3047.209240000001</v>
          </cell>
          <cell r="P168">
            <v>238.51323000000002</v>
          </cell>
          <cell r="Q168">
            <v>363.62350000000004</v>
          </cell>
          <cell r="R168">
            <v>436.77229</v>
          </cell>
          <cell r="S168">
            <v>480.21701999999993</v>
          </cell>
          <cell r="T168">
            <v>841.41082000000006</v>
          </cell>
          <cell r="U168">
            <v>1242.9625500000002</v>
          </cell>
          <cell r="V168">
            <v>1548.51457</v>
          </cell>
          <cell r="W168">
            <v>1708.7903600000004</v>
          </cell>
          <cell r="X168">
            <v>2377.0351300000011</v>
          </cell>
          <cell r="Y168">
            <v>2589.8558700000008</v>
          </cell>
          <cell r="Z168">
            <v>2677.0979100000009</v>
          </cell>
          <cell r="AA168">
            <v>3047.209240000001</v>
          </cell>
        </row>
        <row r="169">
          <cell r="A169" t="str">
            <v>Dto11</v>
          </cell>
          <cell r="B169" t="str">
            <v>Other income</v>
          </cell>
          <cell r="C169">
            <v>160.57790999999895</v>
          </cell>
          <cell r="D169">
            <v>-55.343240000000094</v>
          </cell>
          <cell r="E169">
            <v>-109.7802599999998</v>
          </cell>
          <cell r="F169">
            <v>-49.904740000000032</v>
          </cell>
          <cell r="G169">
            <v>99.827940000000979</v>
          </cell>
          <cell r="H169">
            <v>210.37650999999869</v>
          </cell>
          <cell r="I169">
            <v>15.381219999998621</v>
          </cell>
          <cell r="J169">
            <v>304.68478000000403</v>
          </cell>
          <cell r="K169">
            <v>641.26231999999902</v>
          </cell>
          <cell r="L169">
            <v>409.555620000001</v>
          </cell>
          <cell r="M169">
            <v>61.46737999999786</v>
          </cell>
          <cell r="N169">
            <v>239.671729999989</v>
          </cell>
          <cell r="O169">
            <v>1927.7771699999896</v>
          </cell>
          <cell r="P169">
            <v>160.57790999999895</v>
          </cell>
          <cell r="Q169">
            <v>105.23466999999891</v>
          </cell>
          <cell r="R169">
            <v>-4.5455900000009137</v>
          </cell>
          <cell r="S169">
            <v>-54.450330000001031</v>
          </cell>
          <cell r="T169">
            <v>45.377610000000004</v>
          </cell>
          <cell r="U169">
            <v>255.75411999999915</v>
          </cell>
          <cell r="V169">
            <v>271.13533999999754</v>
          </cell>
          <cell r="W169">
            <v>575.82012000000145</v>
          </cell>
          <cell r="X169">
            <v>1217.082440000001</v>
          </cell>
          <cell r="Y169">
            <v>1626.6380600000023</v>
          </cell>
          <cell r="Z169">
            <v>1688.1054400000003</v>
          </cell>
          <cell r="AA169">
            <v>1927.7771699999896</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2501.3120499999986</v>
          </cell>
          <cell r="D171">
            <v>2376.6999499999984</v>
          </cell>
          <cell r="E171">
            <v>2316.5481599999989</v>
          </cell>
          <cell r="F171">
            <v>1970.9030600000042</v>
          </cell>
          <cell r="G171">
            <v>2728.5466000000069</v>
          </cell>
          <cell r="H171">
            <v>2445.4527699999967</v>
          </cell>
          <cell r="I171">
            <v>2895.346869999993</v>
          </cell>
          <cell r="J171">
            <v>3016.193660000009</v>
          </cell>
          <cell r="K171">
            <v>3201.794449999984</v>
          </cell>
          <cell r="L171">
            <v>3170.9072200000319</v>
          </cell>
          <cell r="M171">
            <v>3343.9439999999918</v>
          </cell>
          <cell r="N171">
            <v>3480.3264699999945</v>
          </cell>
          <cell r="O171">
            <v>33447.975260000007</v>
          </cell>
          <cell r="P171">
            <v>2501.3120499999986</v>
          </cell>
          <cell r="Q171">
            <v>4878.011999999997</v>
          </cell>
          <cell r="R171">
            <v>7194.5601599999964</v>
          </cell>
          <cell r="S171">
            <v>9165.4632199999996</v>
          </cell>
          <cell r="T171">
            <v>11894.009820000007</v>
          </cell>
          <cell r="U171">
            <v>14339.462590000005</v>
          </cell>
          <cell r="V171">
            <v>17234.809459999997</v>
          </cell>
          <cell r="W171">
            <v>20251.003120000005</v>
          </cell>
          <cell r="X171">
            <v>23452.797569999992</v>
          </cell>
          <cell r="Y171">
            <v>26623.704790000022</v>
          </cell>
          <cell r="Z171">
            <v>29967.648790000014</v>
          </cell>
          <cell r="AA171">
            <v>33447.975260000007</v>
          </cell>
        </row>
        <row r="172">
          <cell r="A172" t="str">
            <v>Dto13</v>
          </cell>
          <cell r="B172" t="str">
            <v>Personnel expenses</v>
          </cell>
          <cell r="C172">
            <v>522.41038999999989</v>
          </cell>
          <cell r="D172">
            <v>551.33849999999995</v>
          </cell>
          <cell r="E172">
            <v>596.20957999999996</v>
          </cell>
          <cell r="F172">
            <v>618.7779300000002</v>
          </cell>
          <cell r="G172">
            <v>612.20477000000005</v>
          </cell>
          <cell r="H172">
            <v>683.2514000000001</v>
          </cell>
          <cell r="I172">
            <v>791.40310999999929</v>
          </cell>
          <cell r="J172">
            <v>591.94499000000042</v>
          </cell>
          <cell r="K172">
            <v>764.14932999999951</v>
          </cell>
          <cell r="L172">
            <v>699.32135000000017</v>
          </cell>
          <cell r="M172">
            <v>667.30439000000024</v>
          </cell>
          <cell r="N172">
            <v>827.07115999999985</v>
          </cell>
          <cell r="O172">
            <v>7925.3868999999995</v>
          </cell>
          <cell r="P172">
            <v>522.41038999999989</v>
          </cell>
          <cell r="Q172">
            <v>1073.7488899999998</v>
          </cell>
          <cell r="R172">
            <v>1669.9584699999998</v>
          </cell>
          <cell r="S172">
            <v>2288.7363999999998</v>
          </cell>
          <cell r="T172">
            <v>2900.9411700000001</v>
          </cell>
          <cell r="U172">
            <v>3584.1925700000002</v>
          </cell>
          <cell r="V172">
            <v>4375.5956799999994</v>
          </cell>
          <cell r="W172">
            <v>4967.5406700000003</v>
          </cell>
          <cell r="X172">
            <v>5731.69</v>
          </cell>
          <cell r="Y172">
            <v>6431.0113499999998</v>
          </cell>
          <cell r="Z172">
            <v>7098.31574</v>
          </cell>
          <cell r="AA172">
            <v>7925.3868999999995</v>
          </cell>
        </row>
        <row r="173">
          <cell r="A173" t="str">
            <v>Dto14</v>
          </cell>
          <cell r="B173" t="str">
            <v>General and administrative expenses</v>
          </cell>
          <cell r="C173">
            <v>423.36154999999997</v>
          </cell>
          <cell r="D173">
            <v>480.17117000000013</v>
          </cell>
          <cell r="E173">
            <v>455.47717999999998</v>
          </cell>
          <cell r="F173">
            <v>488.27503999999999</v>
          </cell>
          <cell r="G173">
            <v>496.26271999999977</v>
          </cell>
          <cell r="H173">
            <v>536.25134000000014</v>
          </cell>
          <cell r="I173">
            <v>425.70392000000015</v>
          </cell>
          <cell r="J173">
            <v>530.81689999999981</v>
          </cell>
          <cell r="K173">
            <v>458.32401999999979</v>
          </cell>
          <cell r="L173">
            <v>454.71100000000041</v>
          </cell>
          <cell r="M173">
            <v>207.09190999999998</v>
          </cell>
          <cell r="N173">
            <v>517.68882999999994</v>
          </cell>
          <cell r="O173">
            <v>5474.1355800000001</v>
          </cell>
          <cell r="P173">
            <v>423.36154999999997</v>
          </cell>
          <cell r="Q173">
            <v>903.53272000000015</v>
          </cell>
          <cell r="R173">
            <v>1359.0099</v>
          </cell>
          <cell r="S173">
            <v>1847.28494</v>
          </cell>
          <cell r="T173">
            <v>2343.5476599999997</v>
          </cell>
          <cell r="U173">
            <v>2879.799</v>
          </cell>
          <cell r="V173">
            <v>3305.5029199999999</v>
          </cell>
          <cell r="W173">
            <v>3836.3198199999997</v>
          </cell>
          <cell r="X173">
            <v>4294.6438399999997</v>
          </cell>
          <cell r="Y173">
            <v>4749.35484</v>
          </cell>
          <cell r="Z173">
            <v>4956.4467500000001</v>
          </cell>
          <cell r="AA173">
            <v>5474.1355800000001</v>
          </cell>
        </row>
        <row r="174">
          <cell r="A174" t="str">
            <v>Dto15</v>
          </cell>
          <cell r="B174" t="str">
            <v>Depreciation / Amortisation</v>
          </cell>
          <cell r="C174">
            <v>95.312950000000015</v>
          </cell>
          <cell r="D174">
            <v>95.61630000000001</v>
          </cell>
          <cell r="E174">
            <v>133.86687000000001</v>
          </cell>
          <cell r="F174">
            <v>108.85636999999997</v>
          </cell>
          <cell r="G174">
            <v>88.297089999999969</v>
          </cell>
          <cell r="H174">
            <v>84.334159999999997</v>
          </cell>
          <cell r="I174">
            <v>96.928089999999997</v>
          </cell>
          <cell r="J174">
            <v>94.155629999999974</v>
          </cell>
          <cell r="K174">
            <v>89.701920000000086</v>
          </cell>
          <cell r="L174">
            <v>79.441090000000031</v>
          </cell>
          <cell r="M174">
            <v>88.760309999999777</v>
          </cell>
          <cell r="N174">
            <v>113.82069000000001</v>
          </cell>
          <cell r="O174">
            <v>1169.0914699999998</v>
          </cell>
          <cell r="P174">
            <v>95.312950000000015</v>
          </cell>
          <cell r="Q174">
            <v>190.92925000000002</v>
          </cell>
          <cell r="R174">
            <v>324.79612000000003</v>
          </cell>
          <cell r="S174">
            <v>433.65249</v>
          </cell>
          <cell r="T174">
            <v>521.94957999999997</v>
          </cell>
          <cell r="U174">
            <v>606.28373999999997</v>
          </cell>
          <cell r="V174">
            <v>703.21182999999996</v>
          </cell>
          <cell r="W174">
            <v>797.36745999999994</v>
          </cell>
          <cell r="X174">
            <v>887.06938000000002</v>
          </cell>
          <cell r="Y174">
            <v>966.51047000000005</v>
          </cell>
          <cell r="Z174">
            <v>1055.2707799999998</v>
          </cell>
          <cell r="AA174">
            <v>1169.0914699999998</v>
          </cell>
        </row>
        <row r="175">
          <cell r="A175" t="str">
            <v>Dto16</v>
          </cell>
          <cell r="B175" t="str">
            <v>Total operating expenses</v>
          </cell>
          <cell r="C175">
            <v>1041.0848899999999</v>
          </cell>
          <cell r="D175">
            <v>1127.1259700000001</v>
          </cell>
          <cell r="E175">
            <v>1185.5536300000001</v>
          </cell>
          <cell r="F175">
            <v>1215.9093400000002</v>
          </cell>
          <cell r="G175">
            <v>1196.7645799999998</v>
          </cell>
          <cell r="H175">
            <v>1303.8369000000002</v>
          </cell>
          <cell r="I175">
            <v>1314.0351199999996</v>
          </cell>
          <cell r="J175">
            <v>1216.9175200000002</v>
          </cell>
          <cell r="K175">
            <v>1312.1752699999993</v>
          </cell>
          <cell r="L175">
            <v>1233.4734400000007</v>
          </cell>
          <cell r="M175">
            <v>963.15661</v>
          </cell>
          <cell r="N175">
            <v>1458.5806799999998</v>
          </cell>
          <cell r="O175">
            <v>14568.613949999999</v>
          </cell>
          <cell r="P175">
            <v>1041.0848899999999</v>
          </cell>
          <cell r="Q175">
            <v>2168.2108600000001</v>
          </cell>
          <cell r="R175">
            <v>3353.7644899999996</v>
          </cell>
          <cell r="S175">
            <v>4569.6738299999997</v>
          </cell>
          <cell r="T175">
            <v>5766.4384100000007</v>
          </cell>
          <cell r="U175">
            <v>7070.27531</v>
          </cell>
          <cell r="V175">
            <v>8384.3104299999995</v>
          </cell>
          <cell r="W175">
            <v>9601.2279499999986</v>
          </cell>
          <cell r="X175">
            <v>10913.40322</v>
          </cell>
          <cell r="Y175">
            <v>12146.87666</v>
          </cell>
          <cell r="Z175">
            <v>13110.03327</v>
          </cell>
          <cell r="AA175">
            <v>14568.613949999999</v>
          </cell>
        </row>
        <row r="176">
          <cell r="A176" t="str">
            <v>Dto17</v>
          </cell>
          <cell r="B176" t="str">
            <v>Operating profit before provisions</v>
          </cell>
          <cell r="C176">
            <v>1460.2271599999988</v>
          </cell>
          <cell r="D176">
            <v>1249.5739799999983</v>
          </cell>
          <cell r="E176">
            <v>1130.9945299999988</v>
          </cell>
          <cell r="F176">
            <v>754.99372000000403</v>
          </cell>
          <cell r="G176">
            <v>1531.7820200000072</v>
          </cell>
          <cell r="H176">
            <v>1141.6158699999964</v>
          </cell>
          <cell r="I176">
            <v>1581.3117499999935</v>
          </cell>
          <cell r="J176">
            <v>1799.2761400000088</v>
          </cell>
          <cell r="K176">
            <v>1889.6191799999847</v>
          </cell>
          <cell r="L176">
            <v>1937.4337800000312</v>
          </cell>
          <cell r="M176">
            <v>2380.7873899999918</v>
          </cell>
          <cell r="N176">
            <v>2021.7457899999947</v>
          </cell>
          <cell r="O176">
            <v>18879.361310000008</v>
          </cell>
          <cell r="P176">
            <v>1460.2271599999988</v>
          </cell>
          <cell r="Q176">
            <v>2709.8011399999968</v>
          </cell>
          <cell r="R176">
            <v>3840.7956699999968</v>
          </cell>
          <cell r="S176">
            <v>4595.7893899999999</v>
          </cell>
          <cell r="T176">
            <v>6127.5714100000059</v>
          </cell>
          <cell r="U176">
            <v>7269.1872800000046</v>
          </cell>
          <cell r="V176">
            <v>8850.4990299999972</v>
          </cell>
          <cell r="W176">
            <v>10649.775170000006</v>
          </cell>
          <cell r="X176">
            <v>12539.394349999991</v>
          </cell>
          <cell r="Y176">
            <v>14476.828130000022</v>
          </cell>
          <cell r="Z176">
            <v>16857.615520000014</v>
          </cell>
          <cell r="AA176">
            <v>18879.361310000008</v>
          </cell>
        </row>
        <row r="177">
          <cell r="A177" t="str">
            <v>Dto18</v>
          </cell>
          <cell r="B177" t="str">
            <v>Impairment losses on loans and advances</v>
          </cell>
          <cell r="C177">
            <v>-325</v>
          </cell>
          <cell r="D177">
            <v>-33.819999999999936</v>
          </cell>
          <cell r="E177">
            <v>-599.17999999999995</v>
          </cell>
          <cell r="F177">
            <v>-595</v>
          </cell>
          <cell r="G177">
            <v>1074</v>
          </cell>
          <cell r="H177">
            <v>608</v>
          </cell>
          <cell r="I177">
            <v>-500.94000000000062</v>
          </cell>
          <cell r="J177">
            <v>-115.94</v>
          </cell>
          <cell r="K177">
            <v>-423.90309000000025</v>
          </cell>
          <cell r="L177">
            <v>-622.4218599999997</v>
          </cell>
          <cell r="M177">
            <v>-433.11589000000015</v>
          </cell>
          <cell r="N177">
            <v>-1566.0195899999997</v>
          </cell>
          <cell r="O177">
            <v>-3533.3404300000002</v>
          </cell>
          <cell r="P177">
            <v>-325</v>
          </cell>
          <cell r="Q177">
            <v>-358.81999999999994</v>
          </cell>
          <cell r="R177">
            <v>-957.99999999999989</v>
          </cell>
          <cell r="S177">
            <v>-1553</v>
          </cell>
          <cell r="T177">
            <v>-479</v>
          </cell>
          <cell r="U177">
            <v>129</v>
          </cell>
          <cell r="V177">
            <v>-371.94000000000062</v>
          </cell>
          <cell r="W177">
            <v>-487.88000000000062</v>
          </cell>
          <cell r="X177">
            <v>-911.78309000000081</v>
          </cell>
          <cell r="Y177">
            <v>-1534.2049500000005</v>
          </cell>
          <cell r="Z177">
            <v>-1967.3208400000008</v>
          </cell>
          <cell r="AA177">
            <v>-3533.3404300000002</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-325</v>
          </cell>
          <cell r="D180">
            <v>-33.819999999999936</v>
          </cell>
          <cell r="E180">
            <v>-599.17999999999995</v>
          </cell>
          <cell r="F180">
            <v>-595</v>
          </cell>
          <cell r="G180">
            <v>1074</v>
          </cell>
          <cell r="H180">
            <v>608</v>
          </cell>
          <cell r="I180">
            <v>-500.94000000000062</v>
          </cell>
          <cell r="J180">
            <v>-115.94</v>
          </cell>
          <cell r="K180">
            <v>-423.90309000000025</v>
          </cell>
          <cell r="L180">
            <v>-622.4218599999997</v>
          </cell>
          <cell r="M180">
            <v>-433.11589000000015</v>
          </cell>
          <cell r="N180">
            <v>-1566.0195899999997</v>
          </cell>
          <cell r="O180">
            <v>-3533.3404300000002</v>
          </cell>
          <cell r="P180">
            <v>-325</v>
          </cell>
          <cell r="Q180">
            <v>-358.81999999999994</v>
          </cell>
          <cell r="R180">
            <v>-957.99999999999989</v>
          </cell>
          <cell r="S180">
            <v>-1553</v>
          </cell>
          <cell r="T180">
            <v>-479</v>
          </cell>
          <cell r="U180">
            <v>129</v>
          </cell>
          <cell r="V180">
            <v>-371.94000000000062</v>
          </cell>
          <cell r="W180">
            <v>-487.88000000000062</v>
          </cell>
          <cell r="X180">
            <v>-911.78309000000081</v>
          </cell>
          <cell r="Y180">
            <v>-1534.2049500000005</v>
          </cell>
          <cell r="Z180">
            <v>-1967.3208400000008</v>
          </cell>
          <cell r="AA180">
            <v>-3533.3404300000002</v>
          </cell>
        </row>
        <row r="181">
          <cell r="A181" t="str">
            <v>Dto22</v>
          </cell>
          <cell r="B181" t="str">
            <v>Operating profit</v>
          </cell>
          <cell r="C181">
            <v>1135.2271599999988</v>
          </cell>
          <cell r="D181">
            <v>1215.7539799999984</v>
          </cell>
          <cell r="E181">
            <v>531.81452999999885</v>
          </cell>
          <cell r="F181">
            <v>159.99372000000403</v>
          </cell>
          <cell r="G181">
            <v>2605.7820200000069</v>
          </cell>
          <cell r="H181">
            <v>1749.6158699999964</v>
          </cell>
          <cell r="I181">
            <v>1080.371749999993</v>
          </cell>
          <cell r="J181">
            <v>1683.3361400000088</v>
          </cell>
          <cell r="K181">
            <v>1465.7160899999844</v>
          </cell>
          <cell r="L181">
            <v>1315.0119200000315</v>
          </cell>
          <cell r="M181">
            <v>1947.6714999999917</v>
          </cell>
          <cell r="N181">
            <v>455.72619999999506</v>
          </cell>
          <cell r="O181">
            <v>15346.020880000007</v>
          </cell>
          <cell r="P181">
            <v>1135.2271599999988</v>
          </cell>
          <cell r="Q181">
            <v>2350.9811399999971</v>
          </cell>
          <cell r="R181">
            <v>2882.7956699999968</v>
          </cell>
          <cell r="S181">
            <v>3042.7893899999999</v>
          </cell>
          <cell r="T181">
            <v>5648.5714100000059</v>
          </cell>
          <cell r="U181">
            <v>7398.1872800000046</v>
          </cell>
          <cell r="V181">
            <v>8478.5590299999967</v>
          </cell>
          <cell r="W181">
            <v>10161.895170000005</v>
          </cell>
          <cell r="X181">
            <v>11627.611259999991</v>
          </cell>
          <cell r="Y181">
            <v>12942.623180000021</v>
          </cell>
          <cell r="Z181">
            <v>14890.294680000014</v>
          </cell>
          <cell r="AA181">
            <v>15346.020880000007</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1135.2271599999988</v>
          </cell>
          <cell r="D185">
            <v>1215.7539799999984</v>
          </cell>
          <cell r="E185">
            <v>531.81452999999885</v>
          </cell>
          <cell r="F185">
            <v>159.99372000000403</v>
          </cell>
          <cell r="G185">
            <v>2605.7820200000069</v>
          </cell>
          <cell r="H185">
            <v>1749.6158699999964</v>
          </cell>
          <cell r="I185">
            <v>1080.371749999993</v>
          </cell>
          <cell r="J185">
            <v>1683.3361400000088</v>
          </cell>
          <cell r="K185">
            <v>1465.7160899999844</v>
          </cell>
          <cell r="L185">
            <v>1315.0119200000315</v>
          </cell>
          <cell r="M185">
            <v>1947.6714999999917</v>
          </cell>
          <cell r="N185">
            <v>455.72619999999506</v>
          </cell>
          <cell r="O185">
            <v>15346.020880000007</v>
          </cell>
          <cell r="P185">
            <v>1135.2271599999988</v>
          </cell>
          <cell r="Q185">
            <v>2350.9811399999971</v>
          </cell>
          <cell r="R185">
            <v>2882.7956699999968</v>
          </cell>
          <cell r="S185">
            <v>3042.7893899999999</v>
          </cell>
          <cell r="T185">
            <v>5648.5714100000059</v>
          </cell>
          <cell r="U185">
            <v>7398.1872800000046</v>
          </cell>
          <cell r="V185">
            <v>8478.5590299999967</v>
          </cell>
          <cell r="W185">
            <v>10161.895170000005</v>
          </cell>
          <cell r="X185">
            <v>11627.611259999991</v>
          </cell>
          <cell r="Y185">
            <v>12942.623180000021</v>
          </cell>
          <cell r="Z185">
            <v>14890.294680000014</v>
          </cell>
          <cell r="AA185">
            <v>15346.020880000007</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-230</v>
          </cell>
          <cell r="D187">
            <v>-242</v>
          </cell>
          <cell r="E187">
            <v>-129</v>
          </cell>
          <cell r="F187">
            <v>-47</v>
          </cell>
          <cell r="G187">
            <v>-510</v>
          </cell>
          <cell r="H187">
            <v>-419</v>
          </cell>
          <cell r="I187">
            <v>-221.33</v>
          </cell>
          <cell r="J187">
            <v>-330.42</v>
          </cell>
          <cell r="K187">
            <v>-677.36455000000024</v>
          </cell>
          <cell r="L187">
            <v>88.794090000000324</v>
          </cell>
          <cell r="M187">
            <v>-371.73156000000017</v>
          </cell>
          <cell r="N187">
            <v>-169.47118999999975</v>
          </cell>
          <cell r="O187">
            <v>-3258.5232099999998</v>
          </cell>
          <cell r="P187">
            <v>-230</v>
          </cell>
          <cell r="Q187">
            <v>-472</v>
          </cell>
          <cell r="R187">
            <v>-601</v>
          </cell>
          <cell r="S187">
            <v>-648</v>
          </cell>
          <cell r="T187">
            <v>-1158</v>
          </cell>
          <cell r="U187">
            <v>-1577</v>
          </cell>
          <cell r="V187">
            <v>-1798.33</v>
          </cell>
          <cell r="W187">
            <v>-2128.75</v>
          </cell>
          <cell r="X187">
            <v>-2806.1145500000002</v>
          </cell>
          <cell r="Y187">
            <v>-2717.3204599999999</v>
          </cell>
          <cell r="Z187">
            <v>-3089.0520200000001</v>
          </cell>
          <cell r="AA187">
            <v>-3258.5232099999998</v>
          </cell>
        </row>
        <row r="188">
          <cell r="A188" t="str">
            <v>Dto28</v>
          </cell>
          <cell r="B188" t="str">
            <v>Profit after tax</v>
          </cell>
          <cell r="C188">
            <v>905.22715999999878</v>
          </cell>
          <cell r="D188">
            <v>973.75397999999836</v>
          </cell>
          <cell r="E188">
            <v>402.81452999999885</v>
          </cell>
          <cell r="F188">
            <v>112.99372000000403</v>
          </cell>
          <cell r="G188">
            <v>2095.7820200000069</v>
          </cell>
          <cell r="H188">
            <v>1330.6158699999964</v>
          </cell>
          <cell r="I188">
            <v>859.04174999999293</v>
          </cell>
          <cell r="J188">
            <v>1352.9161400000087</v>
          </cell>
          <cell r="K188">
            <v>788.3515399999842</v>
          </cell>
          <cell r="L188">
            <v>1403.8060100000318</v>
          </cell>
          <cell r="M188">
            <v>1575.9399399999916</v>
          </cell>
          <cell r="N188">
            <v>286.25500999999531</v>
          </cell>
          <cell r="O188">
            <v>12087.497670000008</v>
          </cell>
          <cell r="P188">
            <v>905.22715999999878</v>
          </cell>
          <cell r="Q188">
            <v>1878.9811399999971</v>
          </cell>
          <cell r="R188">
            <v>2281.7956699999968</v>
          </cell>
          <cell r="S188">
            <v>2394.7893899999999</v>
          </cell>
          <cell r="T188">
            <v>4490.5714100000059</v>
          </cell>
          <cell r="U188">
            <v>5821.1872800000046</v>
          </cell>
          <cell r="V188">
            <v>6680.2290299999968</v>
          </cell>
          <cell r="W188">
            <v>8033.1451700000052</v>
          </cell>
          <cell r="X188">
            <v>8821.4967099999903</v>
          </cell>
          <cell r="Y188">
            <v>10225.302720000022</v>
          </cell>
          <cell r="Z188">
            <v>11801.242660000014</v>
          </cell>
          <cell r="AA188">
            <v>12087.497670000008</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4386.6424500000003</v>
          </cell>
          <cell r="D190">
            <v>3543.7774600000002</v>
          </cell>
          <cell r="E190">
            <v>4941.5015199999998</v>
          </cell>
          <cell r="F190">
            <v>4270.3439899999994</v>
          </cell>
          <cell r="G190">
            <v>4657.6748200000002</v>
          </cell>
          <cell r="H190">
            <v>4690.3977699999996</v>
          </cell>
          <cell r="I190">
            <v>4870.8528699999988</v>
          </cell>
          <cell r="J190">
            <v>5044.7946800000027</v>
          </cell>
          <cell r="K190">
            <v>5276.4649699999936</v>
          </cell>
          <cell r="L190">
            <v>5545.683520000006</v>
          </cell>
          <cell r="M190">
            <v>5411.4058999999979</v>
          </cell>
          <cell r="N190">
            <v>6235.318780000016</v>
          </cell>
          <cell r="O190">
            <v>58874.858730000014</v>
          </cell>
          <cell r="P190">
            <v>4386.6424500000003</v>
          </cell>
          <cell r="Q190">
            <v>7930.4199100000005</v>
          </cell>
          <cell r="R190">
            <v>12871.92143</v>
          </cell>
          <cell r="S190">
            <v>17142.26542</v>
          </cell>
          <cell r="T190">
            <v>21799.94024</v>
          </cell>
          <cell r="U190">
            <v>26490.338009999999</v>
          </cell>
          <cell r="V190">
            <v>31361.190879999998</v>
          </cell>
          <cell r="W190">
            <v>36405.985560000001</v>
          </cell>
          <cell r="X190">
            <v>41682.450529999995</v>
          </cell>
          <cell r="Y190">
            <v>47228.134050000001</v>
          </cell>
          <cell r="Z190">
            <v>52639.539949999998</v>
          </cell>
          <cell r="AA190">
            <v>58874.858730000014</v>
          </cell>
        </row>
        <row r="191">
          <cell r="A191" t="str">
            <v>Dtr02</v>
          </cell>
          <cell r="B191" t="str">
            <v>Interest expense</v>
          </cell>
          <cell r="C191">
            <v>-2224.0613699999999</v>
          </cell>
          <cell r="D191">
            <v>-2191.0273899999997</v>
          </cell>
          <cell r="E191">
            <v>-2340.5543299999999</v>
          </cell>
          <cell r="F191">
            <v>-2335.3775400000013</v>
          </cell>
          <cell r="G191">
            <v>-2583.3035299999992</v>
          </cell>
          <cell r="H191">
            <v>-2588.706259999999</v>
          </cell>
          <cell r="I191">
            <v>-2849.888170000002</v>
          </cell>
          <cell r="J191">
            <v>-3010.8331499999986</v>
          </cell>
          <cell r="K191">
            <v>-3073.2068000000036</v>
          </cell>
          <cell r="L191">
            <v>-3267.5914299999968</v>
          </cell>
          <cell r="M191">
            <v>-3234.3867499999978</v>
          </cell>
          <cell r="N191">
            <v>-3735.4833300000028</v>
          </cell>
          <cell r="O191">
            <v>-33434.420050000001</v>
          </cell>
          <cell r="P191">
            <v>-2224.0613699999999</v>
          </cell>
          <cell r="Q191">
            <v>-4415.0887599999996</v>
          </cell>
          <cell r="R191">
            <v>-6755.6430899999996</v>
          </cell>
          <cell r="S191">
            <v>-9091.0206300000009</v>
          </cell>
          <cell r="T191">
            <v>-11674.32416</v>
          </cell>
          <cell r="U191">
            <v>-14263.030419999999</v>
          </cell>
          <cell r="V191">
            <v>-17112.918590000001</v>
          </cell>
          <cell r="W191">
            <v>-20123.75174</v>
          </cell>
          <cell r="X191">
            <v>-23196.958540000003</v>
          </cell>
          <cell r="Y191">
            <v>-26464.54997</v>
          </cell>
          <cell r="Z191">
            <v>-29698.936719999998</v>
          </cell>
          <cell r="AA191">
            <v>-33434.420050000001</v>
          </cell>
        </row>
        <row r="192">
          <cell r="A192" t="str">
            <v>Dtr03</v>
          </cell>
          <cell r="B192" t="str">
            <v>Net interest income</v>
          </cell>
          <cell r="C192">
            <v>2162.5810800000004</v>
          </cell>
          <cell r="D192">
            <v>1352.7500700000005</v>
          </cell>
          <cell r="E192">
            <v>2600.9471899999999</v>
          </cell>
          <cell r="F192">
            <v>1934.9664499999981</v>
          </cell>
          <cell r="G192">
            <v>2074.371290000001</v>
          </cell>
          <cell r="H192">
            <v>2101.6915100000006</v>
          </cell>
          <cell r="I192">
            <v>2020.9646999999968</v>
          </cell>
          <cell r="J192">
            <v>2033.9615300000041</v>
          </cell>
          <cell r="K192">
            <v>2203.2581699999901</v>
          </cell>
          <cell r="L192">
            <v>2278.0920900000092</v>
          </cell>
          <cell r="M192">
            <v>2177.0191500000001</v>
          </cell>
          <cell r="N192">
            <v>2499.8354500000132</v>
          </cell>
          <cell r="O192">
            <v>25440.438680000014</v>
          </cell>
          <cell r="P192">
            <v>2162.5810800000004</v>
          </cell>
          <cell r="Q192">
            <v>3515.3311500000009</v>
          </cell>
          <cell r="R192">
            <v>6116.2783400000008</v>
          </cell>
          <cell r="S192">
            <v>8051.2447899999988</v>
          </cell>
          <cell r="T192">
            <v>10125.61608</v>
          </cell>
          <cell r="U192">
            <v>12227.30759</v>
          </cell>
          <cell r="V192">
            <v>14248.272289999997</v>
          </cell>
          <cell r="W192">
            <v>16282.233820000001</v>
          </cell>
          <cell r="X192">
            <v>18485.491989999991</v>
          </cell>
          <cell r="Y192">
            <v>20763.584080000001</v>
          </cell>
          <cell r="Z192">
            <v>22940.603230000001</v>
          </cell>
          <cell r="AA192">
            <v>25440.438680000014</v>
          </cell>
        </row>
        <row r="193">
          <cell r="A193" t="str">
            <v>Dtr04</v>
          </cell>
          <cell r="B193" t="str">
            <v>Fee Income</v>
          </cell>
          <cell r="C193">
            <v>9.9626699999999992</v>
          </cell>
          <cell r="D193">
            <v>9.388539999999999</v>
          </cell>
          <cell r="E193">
            <v>32.363370000000003</v>
          </cell>
          <cell r="F193">
            <v>1.4526499999999913</v>
          </cell>
          <cell r="G193">
            <v>5.4668700000000001</v>
          </cell>
          <cell r="H193">
            <v>73.314190000000025</v>
          </cell>
          <cell r="I193">
            <v>5.2614099999999837</v>
          </cell>
          <cell r="J193">
            <v>9.7713900000000251</v>
          </cell>
          <cell r="K193">
            <v>3.7315699999999765</v>
          </cell>
          <cell r="L193">
            <v>19.389440000000008</v>
          </cell>
          <cell r="M193">
            <v>6.320779999999985</v>
          </cell>
          <cell r="N193">
            <v>10.443569999999994</v>
          </cell>
          <cell r="O193">
            <v>186.86644999999999</v>
          </cell>
          <cell r="P193">
            <v>9.9626699999999992</v>
          </cell>
          <cell r="Q193">
            <v>19.351209999999998</v>
          </cell>
          <cell r="R193">
            <v>51.714579999999998</v>
          </cell>
          <cell r="S193">
            <v>53.167229999999989</v>
          </cell>
          <cell r="T193">
            <v>58.634099999999989</v>
          </cell>
          <cell r="U193">
            <v>131.94829000000001</v>
          </cell>
          <cell r="V193">
            <v>137.2097</v>
          </cell>
          <cell r="W193">
            <v>146.98109000000002</v>
          </cell>
          <cell r="X193">
            <v>150.71266</v>
          </cell>
          <cell r="Y193">
            <v>170.10210000000001</v>
          </cell>
          <cell r="Z193">
            <v>176.42287999999999</v>
          </cell>
          <cell r="AA193">
            <v>186.86644999999999</v>
          </cell>
        </row>
        <row r="194">
          <cell r="A194" t="str">
            <v>Dtr05</v>
          </cell>
          <cell r="B194" t="str">
            <v>Commission expense</v>
          </cell>
          <cell r="C194">
            <v>-283.87226999999996</v>
          </cell>
          <cell r="D194">
            <v>-139.27218999999999</v>
          </cell>
          <cell r="E194">
            <v>-222.33331999999999</v>
          </cell>
          <cell r="F194">
            <v>-219.37709000000004</v>
          </cell>
          <cell r="G194">
            <v>-216.43513000000016</v>
          </cell>
          <cell r="H194">
            <v>-232.09419999999972</v>
          </cell>
          <cell r="I194">
            <v>-253.84680000000009</v>
          </cell>
          <cell r="J194">
            <v>-198.63191000000015</v>
          </cell>
          <cell r="K194">
            <v>-216.87623999999977</v>
          </cell>
          <cell r="L194">
            <v>-245.59778</v>
          </cell>
          <cell r="M194">
            <v>-251.99273999999974</v>
          </cell>
          <cell r="N194">
            <v>-243.18944000000016</v>
          </cell>
          <cell r="O194">
            <v>-2723.5191099999997</v>
          </cell>
          <cell r="P194">
            <v>-283.87226999999996</v>
          </cell>
          <cell r="Q194">
            <v>-423.14445999999998</v>
          </cell>
          <cell r="R194">
            <v>-645.47777999999994</v>
          </cell>
          <cell r="S194">
            <v>-864.85487000000001</v>
          </cell>
          <cell r="T194">
            <v>-1081.2900000000002</v>
          </cell>
          <cell r="U194">
            <v>-1313.3842</v>
          </cell>
          <cell r="V194">
            <v>-1567.231</v>
          </cell>
          <cell r="W194">
            <v>-1765.8629100000001</v>
          </cell>
          <cell r="X194">
            <v>-1982.7391499999999</v>
          </cell>
          <cell r="Y194">
            <v>-2228.3369299999999</v>
          </cell>
          <cell r="Z194">
            <v>-2480.3296699999996</v>
          </cell>
          <cell r="AA194">
            <v>-2723.5191099999997</v>
          </cell>
        </row>
        <row r="195">
          <cell r="A195" t="str">
            <v>Dtr06</v>
          </cell>
          <cell r="B195" t="str">
            <v>Net fee and commission income</v>
          </cell>
          <cell r="C195">
            <v>-273.90959999999995</v>
          </cell>
          <cell r="D195">
            <v>-129.88364999999999</v>
          </cell>
          <cell r="E195">
            <v>-189.96994999999998</v>
          </cell>
          <cell r="F195">
            <v>-217.92444000000006</v>
          </cell>
          <cell r="G195">
            <v>-210.96826000000016</v>
          </cell>
          <cell r="H195">
            <v>-158.78000999999969</v>
          </cell>
          <cell r="I195">
            <v>-248.5853900000001</v>
          </cell>
          <cell r="J195">
            <v>-188.86052000000012</v>
          </cell>
          <cell r="K195">
            <v>-213.14466999999979</v>
          </cell>
          <cell r="L195">
            <v>-226.20833999999999</v>
          </cell>
          <cell r="M195">
            <v>-245.67195999999976</v>
          </cell>
          <cell r="N195">
            <v>-232.74587000000017</v>
          </cell>
          <cell r="O195">
            <v>-2536.6526599999997</v>
          </cell>
          <cell r="P195">
            <v>-273.90959999999995</v>
          </cell>
          <cell r="Q195">
            <v>-403.79325</v>
          </cell>
          <cell r="R195">
            <v>-593.76319999999998</v>
          </cell>
          <cell r="S195">
            <v>-811.68763999999999</v>
          </cell>
          <cell r="T195">
            <v>-1022.6559000000002</v>
          </cell>
          <cell r="U195">
            <v>-1181.4359099999999</v>
          </cell>
          <cell r="V195">
            <v>-1430.0212999999999</v>
          </cell>
          <cell r="W195">
            <v>-1618.8818200000001</v>
          </cell>
          <cell r="X195">
            <v>-1832.02649</v>
          </cell>
          <cell r="Y195">
            <v>-2058.2348299999999</v>
          </cell>
          <cell r="Z195">
            <v>-2303.9067899999995</v>
          </cell>
          <cell r="AA195">
            <v>-2536.6526599999997</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98.194899999999961</v>
          </cell>
          <cell r="D197">
            <v>90.203620000000427</v>
          </cell>
          <cell r="E197">
            <v>84.939329999999671</v>
          </cell>
          <cell r="F197">
            <v>65.427810000000136</v>
          </cell>
          <cell r="G197">
            <v>157.01468000000017</v>
          </cell>
          <cell r="H197">
            <v>101.91783999999973</v>
          </cell>
          <cell r="I197">
            <v>40.751830000000041</v>
          </cell>
          <cell r="J197">
            <v>114.54911000000004</v>
          </cell>
          <cell r="K197">
            <v>115.86610999999982</v>
          </cell>
          <cell r="L197">
            <v>99.913960000000316</v>
          </cell>
          <cell r="M197">
            <v>29.071010000000342</v>
          </cell>
          <cell r="N197">
            <v>14.408749999998577</v>
          </cell>
          <cell r="O197">
            <v>1012.2589499999992</v>
          </cell>
          <cell r="P197">
            <v>98.194899999999961</v>
          </cell>
          <cell r="Q197">
            <v>188.39852000000039</v>
          </cell>
          <cell r="R197">
            <v>273.33785000000006</v>
          </cell>
          <cell r="S197">
            <v>338.7656600000002</v>
          </cell>
          <cell r="T197">
            <v>495.78034000000036</v>
          </cell>
          <cell r="U197">
            <v>597.69818000000009</v>
          </cell>
          <cell r="V197">
            <v>638.45001000000013</v>
          </cell>
          <cell r="W197">
            <v>752.99912000000018</v>
          </cell>
          <cell r="X197">
            <v>868.86523</v>
          </cell>
          <cell r="Y197">
            <v>968.77919000000031</v>
          </cell>
          <cell r="Z197">
            <v>997.85020000000065</v>
          </cell>
          <cell r="AA197">
            <v>1012.2589499999992</v>
          </cell>
        </row>
        <row r="198">
          <cell r="A198" t="str">
            <v>Dtr09</v>
          </cell>
          <cell r="B198" t="str">
            <v>Gains or losses from investments</v>
          </cell>
          <cell r="C198">
            <v>11.249900000000025</v>
          </cell>
          <cell r="D198">
            <v>21.076630000000023</v>
          </cell>
          <cell r="E198">
            <v>-1.0421100000000934</v>
          </cell>
          <cell r="F198">
            <v>6.3550099999999929</v>
          </cell>
          <cell r="G198">
            <v>34.541660000000093</v>
          </cell>
          <cell r="H198">
            <v>-14.583060000000039</v>
          </cell>
          <cell r="I198">
            <v>-2.6572799999998722</v>
          </cell>
          <cell r="J198">
            <v>8.7894999999998404</v>
          </cell>
          <cell r="K198">
            <v>9.5189200000002785</v>
          </cell>
          <cell r="L198">
            <v>1.2259599999995459</v>
          </cell>
          <cell r="M198">
            <v>-26.533859999999393</v>
          </cell>
          <cell r="N198">
            <v>28.266199999999898</v>
          </cell>
          <cell r="O198">
            <v>76.207470000000299</v>
          </cell>
          <cell r="P198">
            <v>11.249900000000025</v>
          </cell>
          <cell r="Q198">
            <v>32.326530000000048</v>
          </cell>
          <cell r="R198">
            <v>31.284419999999955</v>
          </cell>
          <cell r="S198">
            <v>37.639429999999948</v>
          </cell>
          <cell r="T198">
            <v>72.18109000000004</v>
          </cell>
          <cell r="U198">
            <v>57.598030000000001</v>
          </cell>
          <cell r="V198">
            <v>54.940750000000129</v>
          </cell>
          <cell r="W198">
            <v>63.73024999999997</v>
          </cell>
          <cell r="X198">
            <v>73.249170000000248</v>
          </cell>
          <cell r="Y198">
            <v>74.475129999999794</v>
          </cell>
          <cell r="Z198">
            <v>47.941270000000401</v>
          </cell>
          <cell r="AA198">
            <v>76.207470000000299</v>
          </cell>
        </row>
        <row r="199">
          <cell r="A199" t="str">
            <v>Dtr10</v>
          </cell>
          <cell r="B199" t="str">
            <v>Other operating income / expenses</v>
          </cell>
          <cell r="C199">
            <v>60.956339999999997</v>
          </cell>
          <cell r="D199">
            <v>82.951180000000022</v>
          </cell>
          <cell r="E199">
            <v>135.09094999999996</v>
          </cell>
          <cell r="F199">
            <v>279.78966000000003</v>
          </cell>
          <cell r="G199">
            <v>82.51185000000001</v>
          </cell>
          <cell r="H199">
            <v>396.98200000000003</v>
          </cell>
          <cell r="I199">
            <v>121.24726000000003</v>
          </cell>
          <cell r="J199">
            <v>416.37185000000011</v>
          </cell>
          <cell r="K199">
            <v>271.51763999999969</v>
          </cell>
          <cell r="L199">
            <v>69.859540000000209</v>
          </cell>
          <cell r="M199">
            <v>168.10322999999991</v>
          </cell>
          <cell r="N199">
            <v>372.24162000000018</v>
          </cell>
          <cell r="O199">
            <v>2457.6231200000002</v>
          </cell>
          <cell r="P199">
            <v>60.956339999999997</v>
          </cell>
          <cell r="Q199">
            <v>143.90752000000003</v>
          </cell>
          <cell r="R199">
            <v>278.99847</v>
          </cell>
          <cell r="S199">
            <v>558.78813000000002</v>
          </cell>
          <cell r="T199">
            <v>641.29998000000001</v>
          </cell>
          <cell r="U199">
            <v>1038.28198</v>
          </cell>
          <cell r="V199">
            <v>1159.5292400000001</v>
          </cell>
          <cell r="W199">
            <v>1575.9010900000003</v>
          </cell>
          <cell r="X199">
            <v>1847.4187299999999</v>
          </cell>
          <cell r="Y199">
            <v>1917.27827</v>
          </cell>
          <cell r="Z199">
            <v>2085.3815</v>
          </cell>
          <cell r="AA199">
            <v>2457.6231200000002</v>
          </cell>
        </row>
        <row r="200">
          <cell r="A200" t="str">
            <v>Dtr11</v>
          </cell>
          <cell r="B200" t="str">
            <v>Other income</v>
          </cell>
          <cell r="C200">
            <v>-103.50845999999997</v>
          </cell>
          <cell r="D200">
            <v>64.347780000000483</v>
          </cell>
          <cell r="E200">
            <v>29.018219999999559</v>
          </cell>
          <cell r="F200">
            <v>133.64804000000009</v>
          </cell>
          <cell r="G200">
            <v>63.099930000000114</v>
          </cell>
          <cell r="H200">
            <v>325.53677000000005</v>
          </cell>
          <cell r="I200">
            <v>-89.243579999999909</v>
          </cell>
          <cell r="J200">
            <v>350.84993999999983</v>
          </cell>
          <cell r="K200">
            <v>183.75799999999998</v>
          </cell>
          <cell r="L200">
            <v>-55.208879999999922</v>
          </cell>
          <cell r="M200">
            <v>-75.031579999998911</v>
          </cell>
          <cell r="N200">
            <v>182.17069999999848</v>
          </cell>
          <cell r="O200">
            <v>1009.43688</v>
          </cell>
          <cell r="P200">
            <v>-103.50845999999997</v>
          </cell>
          <cell r="Q200">
            <v>-39.16067999999953</v>
          </cell>
          <cell r="R200">
            <v>-10.142459999999971</v>
          </cell>
          <cell r="S200">
            <v>123.50558000000018</v>
          </cell>
          <cell r="T200">
            <v>186.60551000000021</v>
          </cell>
          <cell r="U200">
            <v>512.14228000000014</v>
          </cell>
          <cell r="V200">
            <v>422.89870000000042</v>
          </cell>
          <cell r="W200">
            <v>773.74864000000036</v>
          </cell>
          <cell r="X200">
            <v>957.50664000000017</v>
          </cell>
          <cell r="Y200">
            <v>902.29776000000015</v>
          </cell>
          <cell r="Z200">
            <v>827.26618000000167</v>
          </cell>
          <cell r="AA200">
            <v>1009.43688</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2059.0726200000004</v>
          </cell>
          <cell r="D202">
            <v>1417.097850000001</v>
          </cell>
          <cell r="E202">
            <v>2629.9654099999993</v>
          </cell>
          <cell r="F202">
            <v>2068.6144899999981</v>
          </cell>
          <cell r="G202">
            <v>2137.4712200000013</v>
          </cell>
          <cell r="H202">
            <v>2427.2282800000007</v>
          </cell>
          <cell r="I202">
            <v>1931.721119999997</v>
          </cell>
          <cell r="J202">
            <v>2384.8114700000042</v>
          </cell>
          <cell r="K202">
            <v>2387.0161699999899</v>
          </cell>
          <cell r="L202">
            <v>2222.8832100000091</v>
          </cell>
          <cell r="M202">
            <v>2101.9875700000011</v>
          </cell>
          <cell r="N202">
            <v>2682.0061500000115</v>
          </cell>
          <cell r="O202">
            <v>26449.875560000015</v>
          </cell>
          <cell r="P202">
            <v>2059.0726200000004</v>
          </cell>
          <cell r="Q202">
            <v>3476.1704700000014</v>
          </cell>
          <cell r="R202">
            <v>6106.1358800000007</v>
          </cell>
          <cell r="S202">
            <v>8174.7503699999988</v>
          </cell>
          <cell r="T202">
            <v>10312.221589999999</v>
          </cell>
          <cell r="U202">
            <v>12739.44987</v>
          </cell>
          <cell r="V202">
            <v>14671.170989999997</v>
          </cell>
          <cell r="W202">
            <v>17055.982460000003</v>
          </cell>
          <cell r="X202">
            <v>19442.998629999991</v>
          </cell>
          <cell r="Y202">
            <v>21665.881840000002</v>
          </cell>
          <cell r="Z202">
            <v>23767.869410000003</v>
          </cell>
          <cell r="AA202">
            <v>26449.875560000015</v>
          </cell>
        </row>
        <row r="203">
          <cell r="A203" t="str">
            <v>Dtr13</v>
          </cell>
          <cell r="B203" t="str">
            <v>Personnel expenses</v>
          </cell>
          <cell r="C203">
            <v>421.82911999999993</v>
          </cell>
          <cell r="D203">
            <v>440.04245999999995</v>
          </cell>
          <cell r="E203">
            <v>501.22329000000008</v>
          </cell>
          <cell r="F203">
            <v>580.27557000000002</v>
          </cell>
          <cell r="G203">
            <v>492.27914000000004</v>
          </cell>
          <cell r="H203">
            <v>539.33963999999992</v>
          </cell>
          <cell r="I203">
            <v>485.32904999999982</v>
          </cell>
          <cell r="J203">
            <v>492.66785000000027</v>
          </cell>
          <cell r="K203">
            <v>538.09829000000013</v>
          </cell>
          <cell r="L203">
            <v>506.54186999999973</v>
          </cell>
          <cell r="M203">
            <v>533.5284200000001</v>
          </cell>
          <cell r="N203">
            <v>1256.6886900000002</v>
          </cell>
          <cell r="O203">
            <v>6787.8433899999991</v>
          </cell>
          <cell r="P203">
            <v>421.82911999999993</v>
          </cell>
          <cell r="Q203">
            <v>861.87157999999988</v>
          </cell>
          <cell r="R203">
            <v>1363.0948699999999</v>
          </cell>
          <cell r="S203">
            <v>1943.3704399999999</v>
          </cell>
          <cell r="T203">
            <v>2435.6495799999998</v>
          </cell>
          <cell r="U203">
            <v>2974.9892199999995</v>
          </cell>
          <cell r="V203">
            <v>3460.3182699999993</v>
          </cell>
          <cell r="W203">
            <v>3952.9861199999996</v>
          </cell>
          <cell r="X203">
            <v>4491.0844099999995</v>
          </cell>
          <cell r="Y203">
            <v>4997.6262799999995</v>
          </cell>
          <cell r="Z203">
            <v>5531.1546999999991</v>
          </cell>
          <cell r="AA203">
            <v>6787.8433899999991</v>
          </cell>
        </row>
        <row r="204">
          <cell r="A204" t="str">
            <v>Dtr14</v>
          </cell>
          <cell r="B204" t="str">
            <v>General and administrative expenses</v>
          </cell>
          <cell r="C204">
            <v>360.03843000000006</v>
          </cell>
          <cell r="D204">
            <v>327.64353</v>
          </cell>
          <cell r="E204">
            <v>391.07184000000001</v>
          </cell>
          <cell r="F204">
            <v>391.71523000000002</v>
          </cell>
          <cell r="G204">
            <v>349.86382000000003</v>
          </cell>
          <cell r="H204">
            <v>393.41669999999999</v>
          </cell>
          <cell r="I204">
            <v>364.74561999999992</v>
          </cell>
          <cell r="J204">
            <v>421.25770000000023</v>
          </cell>
          <cell r="K204">
            <v>412.87602000000004</v>
          </cell>
          <cell r="L204">
            <v>441.27896999999979</v>
          </cell>
          <cell r="M204">
            <v>585.83091999999988</v>
          </cell>
          <cell r="N204">
            <v>730.95975000000055</v>
          </cell>
          <cell r="O204">
            <v>5170.6985300000006</v>
          </cell>
          <cell r="P204">
            <v>360.03843000000006</v>
          </cell>
          <cell r="Q204">
            <v>687.68196000000012</v>
          </cell>
          <cell r="R204">
            <v>1078.7538000000002</v>
          </cell>
          <cell r="S204">
            <v>1470.4690300000002</v>
          </cell>
          <cell r="T204">
            <v>1820.3328500000002</v>
          </cell>
          <cell r="U204">
            <v>2213.7495500000005</v>
          </cell>
          <cell r="V204">
            <v>2578.4951700000001</v>
          </cell>
          <cell r="W204">
            <v>2999.7528700000003</v>
          </cell>
          <cell r="X204">
            <v>3412.6288900000004</v>
          </cell>
          <cell r="Y204">
            <v>3853.9078600000003</v>
          </cell>
          <cell r="Z204">
            <v>4439.7387799999997</v>
          </cell>
          <cell r="AA204">
            <v>5170.6985300000006</v>
          </cell>
        </row>
        <row r="205">
          <cell r="A205" t="str">
            <v>Dtr15</v>
          </cell>
          <cell r="B205" t="str">
            <v>Depreciation / Amortisation</v>
          </cell>
          <cell r="C205">
            <v>78.744790000000009</v>
          </cell>
          <cell r="D205">
            <v>77.255209999999991</v>
          </cell>
          <cell r="E205">
            <v>75.581179999999989</v>
          </cell>
          <cell r="F205">
            <v>77.318420000000032</v>
          </cell>
          <cell r="G205">
            <v>74.747610000000066</v>
          </cell>
          <cell r="H205">
            <v>73.318199999999933</v>
          </cell>
          <cell r="I205">
            <v>74.052109999999857</v>
          </cell>
          <cell r="J205">
            <v>73.2095300000002</v>
          </cell>
          <cell r="K205">
            <v>73.507929999999874</v>
          </cell>
          <cell r="L205">
            <v>75.265980000000013</v>
          </cell>
          <cell r="M205">
            <v>80.025400000000104</v>
          </cell>
          <cell r="N205">
            <v>219.30024999999978</v>
          </cell>
          <cell r="O205">
            <v>1052.3266099999998</v>
          </cell>
          <cell r="P205">
            <v>78.744790000000009</v>
          </cell>
          <cell r="Q205">
            <v>156</v>
          </cell>
          <cell r="R205">
            <v>231.58117999999999</v>
          </cell>
          <cell r="S205">
            <v>308.89960000000002</v>
          </cell>
          <cell r="T205">
            <v>383.64721000000009</v>
          </cell>
          <cell r="U205">
            <v>456.96541000000002</v>
          </cell>
          <cell r="V205">
            <v>531.01751999999988</v>
          </cell>
          <cell r="W205">
            <v>604.22705000000008</v>
          </cell>
          <cell r="X205">
            <v>677.73497999999995</v>
          </cell>
          <cell r="Y205">
            <v>753.00095999999996</v>
          </cell>
          <cell r="Z205">
            <v>833.02636000000007</v>
          </cell>
          <cell r="AA205">
            <v>1052.3266099999998</v>
          </cell>
        </row>
        <row r="206">
          <cell r="A206" t="str">
            <v>Dtr16</v>
          </cell>
          <cell r="B206" t="str">
            <v>Total operating expenses</v>
          </cell>
          <cell r="C206">
            <v>860.6123399999999</v>
          </cell>
          <cell r="D206">
            <v>844.94119999999998</v>
          </cell>
          <cell r="E206">
            <v>967.8763100000001</v>
          </cell>
          <cell r="F206">
            <v>1049.3092200000001</v>
          </cell>
          <cell r="G206">
            <v>916.89057000000025</v>
          </cell>
          <cell r="H206">
            <v>1006.0745399999998</v>
          </cell>
          <cell r="I206">
            <v>924.1267799999996</v>
          </cell>
          <cell r="J206">
            <v>987.1350800000007</v>
          </cell>
          <cell r="K206">
            <v>1024.48224</v>
          </cell>
          <cell r="L206">
            <v>1023.0868199999995</v>
          </cell>
          <cell r="M206">
            <v>1199.38474</v>
          </cell>
          <cell r="N206">
            <v>2206.9486900000006</v>
          </cell>
          <cell r="O206">
            <v>13010.86853</v>
          </cell>
          <cell r="P206">
            <v>860.6123399999999</v>
          </cell>
          <cell r="Q206">
            <v>1705.5535399999999</v>
          </cell>
          <cell r="R206">
            <v>2673.4298500000004</v>
          </cell>
          <cell r="S206">
            <v>3722.7390700000001</v>
          </cell>
          <cell r="T206">
            <v>4639.6296400000001</v>
          </cell>
          <cell r="U206">
            <v>5645.7041799999997</v>
          </cell>
          <cell r="V206">
            <v>6569.8309599999993</v>
          </cell>
          <cell r="W206">
            <v>7556.9660400000002</v>
          </cell>
          <cell r="X206">
            <v>8581.4482799999987</v>
          </cell>
          <cell r="Y206">
            <v>9604.5350999999991</v>
          </cell>
          <cell r="Z206">
            <v>10803.919839999999</v>
          </cell>
          <cell r="AA206">
            <v>13010.86853</v>
          </cell>
        </row>
        <row r="207">
          <cell r="A207" t="str">
            <v>Dtr17</v>
          </cell>
          <cell r="B207" t="str">
            <v>Operating profit before provisions</v>
          </cell>
          <cell r="C207">
            <v>1198.4602800000005</v>
          </cell>
          <cell r="D207">
            <v>572.15665000000104</v>
          </cell>
          <cell r="E207">
            <v>1662.0890999999992</v>
          </cell>
          <cell r="F207">
            <v>1019.305269999998</v>
          </cell>
          <cell r="G207">
            <v>1220.580650000001</v>
          </cell>
          <cell r="H207">
            <v>1421.1537400000009</v>
          </cell>
          <cell r="I207">
            <v>1007.5943399999974</v>
          </cell>
          <cell r="J207">
            <v>1397.6763900000035</v>
          </cell>
          <cell r="K207">
            <v>1362.5339299999898</v>
          </cell>
          <cell r="L207">
            <v>1199.7963900000095</v>
          </cell>
          <cell r="M207">
            <v>902.60283000000118</v>
          </cell>
          <cell r="N207">
            <v>475.05746000001091</v>
          </cell>
          <cell r="O207">
            <v>13439.007030000015</v>
          </cell>
          <cell r="P207">
            <v>1198.4602800000005</v>
          </cell>
          <cell r="Q207">
            <v>1770.6169300000015</v>
          </cell>
          <cell r="R207">
            <v>3432.7060300000003</v>
          </cell>
          <cell r="S207">
            <v>4452.0112999999983</v>
          </cell>
          <cell r="T207">
            <v>5672.5919499999991</v>
          </cell>
          <cell r="U207">
            <v>7093.7456900000006</v>
          </cell>
          <cell r="V207">
            <v>8101.3400299999976</v>
          </cell>
          <cell r="W207">
            <v>9499.0164200000036</v>
          </cell>
          <cell r="X207">
            <v>10861.550349999992</v>
          </cell>
          <cell r="Y207">
            <v>12061.346740000003</v>
          </cell>
          <cell r="Z207">
            <v>12963.949570000004</v>
          </cell>
          <cell r="AA207">
            <v>13439.007030000015</v>
          </cell>
        </row>
        <row r="208">
          <cell r="A208" t="str">
            <v>Dtr18</v>
          </cell>
          <cell r="B208" t="str">
            <v>Impairment losses on loans and advances</v>
          </cell>
          <cell r="C208">
            <v>-130</v>
          </cell>
          <cell r="D208">
            <v>72.599999999999994</v>
          </cell>
          <cell r="E208">
            <v>-47.07000000000005</v>
          </cell>
          <cell r="F208">
            <v>-203</v>
          </cell>
          <cell r="G208">
            <v>-227</v>
          </cell>
          <cell r="H208">
            <v>-94.78</v>
          </cell>
          <cell r="I208">
            <v>-415</v>
          </cell>
          <cell r="J208">
            <v>-238.74</v>
          </cell>
          <cell r="K208">
            <v>41.090000000000089</v>
          </cell>
          <cell r="L208">
            <v>-3.8100000000001728</v>
          </cell>
          <cell r="M208">
            <v>-188</v>
          </cell>
          <cell r="N208">
            <v>779</v>
          </cell>
          <cell r="O208">
            <v>-654.71</v>
          </cell>
          <cell r="P208">
            <v>-130</v>
          </cell>
          <cell r="Q208">
            <v>-57.400000000000006</v>
          </cell>
          <cell r="R208">
            <v>-104.47000000000006</v>
          </cell>
          <cell r="S208">
            <v>-307.47000000000003</v>
          </cell>
          <cell r="T208">
            <v>-534.47</v>
          </cell>
          <cell r="U208">
            <v>-629.25</v>
          </cell>
          <cell r="V208">
            <v>-1044.25</v>
          </cell>
          <cell r="W208">
            <v>-1282.99</v>
          </cell>
          <cell r="X208">
            <v>-1241.8999999999999</v>
          </cell>
          <cell r="Y208">
            <v>-1245.71</v>
          </cell>
          <cell r="Z208">
            <v>-1433.71</v>
          </cell>
          <cell r="AA208">
            <v>-654.71</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0.48000000000001819</v>
          </cell>
          <cell r="K210">
            <v>0</v>
          </cell>
          <cell r="L210">
            <v>-0.48000000000001819</v>
          </cell>
          <cell r="M210">
            <v>0</v>
          </cell>
          <cell r="N210">
            <v>0</v>
          </cell>
          <cell r="O210">
            <v>0</v>
          </cell>
          <cell r="P210">
            <v>0</v>
          </cell>
          <cell r="Q210">
            <v>0</v>
          </cell>
          <cell r="R210">
            <v>0</v>
          </cell>
          <cell r="S210">
            <v>0</v>
          </cell>
          <cell r="T210">
            <v>0</v>
          </cell>
          <cell r="U210">
            <v>0</v>
          </cell>
          <cell r="V210">
            <v>0</v>
          </cell>
          <cell r="W210">
            <v>0.48000000000001819</v>
          </cell>
          <cell r="X210">
            <v>0.48000000000001819</v>
          </cell>
          <cell r="Y210">
            <v>0</v>
          </cell>
          <cell r="Z210">
            <v>0</v>
          </cell>
          <cell r="AA210">
            <v>0</v>
          </cell>
        </row>
        <row r="211">
          <cell r="A211" t="str">
            <v>Dtr21</v>
          </cell>
          <cell r="B211" t="str">
            <v>Total provisions</v>
          </cell>
          <cell r="C211">
            <v>-130</v>
          </cell>
          <cell r="D211">
            <v>72.599999999999994</v>
          </cell>
          <cell r="E211">
            <v>-47.07000000000005</v>
          </cell>
          <cell r="F211">
            <v>-203</v>
          </cell>
          <cell r="G211">
            <v>-227</v>
          </cell>
          <cell r="H211">
            <v>-94.78</v>
          </cell>
          <cell r="I211">
            <v>-415</v>
          </cell>
          <cell r="J211">
            <v>-238.26</v>
          </cell>
          <cell r="K211">
            <v>41.090000000000089</v>
          </cell>
          <cell r="L211">
            <v>-4.290000000000191</v>
          </cell>
          <cell r="M211">
            <v>-188</v>
          </cell>
          <cell r="N211">
            <v>779</v>
          </cell>
          <cell r="O211">
            <v>-654.71</v>
          </cell>
          <cell r="P211">
            <v>-130</v>
          </cell>
          <cell r="Q211">
            <v>-57.400000000000006</v>
          </cell>
          <cell r="R211">
            <v>-104.47000000000006</v>
          </cell>
          <cell r="S211">
            <v>-307.47000000000003</v>
          </cell>
          <cell r="T211">
            <v>-534.47</v>
          </cell>
          <cell r="U211">
            <v>-629.25</v>
          </cell>
          <cell r="V211">
            <v>-1044.25</v>
          </cell>
          <cell r="W211">
            <v>-1282.51</v>
          </cell>
          <cell r="X211">
            <v>-1241.4199999999998</v>
          </cell>
          <cell r="Y211">
            <v>-1245.71</v>
          </cell>
          <cell r="Z211">
            <v>-1433.71</v>
          </cell>
          <cell r="AA211">
            <v>-654.71</v>
          </cell>
        </row>
        <row r="212">
          <cell r="A212" t="str">
            <v>Dtr22</v>
          </cell>
          <cell r="B212" t="str">
            <v>Operating profit</v>
          </cell>
          <cell r="C212">
            <v>1068.4602800000005</v>
          </cell>
          <cell r="D212">
            <v>644.75665000000106</v>
          </cell>
          <cell r="E212">
            <v>1615.0190999999991</v>
          </cell>
          <cell r="F212">
            <v>816.30526999999802</v>
          </cell>
          <cell r="G212">
            <v>993.58065000000101</v>
          </cell>
          <cell r="H212">
            <v>1326.3737400000009</v>
          </cell>
          <cell r="I212">
            <v>592.59433999999737</v>
          </cell>
          <cell r="J212">
            <v>1159.4163900000035</v>
          </cell>
          <cell r="K212">
            <v>1403.62392999999</v>
          </cell>
          <cell r="L212">
            <v>1195.5063900000093</v>
          </cell>
          <cell r="M212">
            <v>714.60283000000118</v>
          </cell>
          <cell r="N212">
            <v>1254.0574600000109</v>
          </cell>
          <cell r="O212">
            <v>12784.297030000016</v>
          </cell>
          <cell r="P212">
            <v>1068.4602800000005</v>
          </cell>
          <cell r="Q212">
            <v>1713.2169300000014</v>
          </cell>
          <cell r="R212">
            <v>3328.23603</v>
          </cell>
          <cell r="S212">
            <v>4144.541299999998</v>
          </cell>
          <cell r="T212">
            <v>5138.1219499999988</v>
          </cell>
          <cell r="U212">
            <v>6464.4956900000006</v>
          </cell>
          <cell r="V212">
            <v>7057.0900299999976</v>
          </cell>
          <cell r="W212">
            <v>8216.5064200000033</v>
          </cell>
          <cell r="X212">
            <v>9620.1303499999922</v>
          </cell>
          <cell r="Y212">
            <v>10815.636740000002</v>
          </cell>
          <cell r="Z212">
            <v>11530.239570000005</v>
          </cell>
          <cell r="AA212">
            <v>12784.297030000016</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1068.4602800000005</v>
          </cell>
          <cell r="D216">
            <v>644.75665000000106</v>
          </cell>
          <cell r="E216">
            <v>1615.0190999999991</v>
          </cell>
          <cell r="F216">
            <v>816.30526999999802</v>
          </cell>
          <cell r="G216">
            <v>993.58065000000101</v>
          </cell>
          <cell r="H216">
            <v>1326.3737400000009</v>
          </cell>
          <cell r="I216">
            <v>592.59433999999737</v>
          </cell>
          <cell r="J216">
            <v>1159.4163900000035</v>
          </cell>
          <cell r="K216">
            <v>1403.62392999999</v>
          </cell>
          <cell r="L216">
            <v>1195.5063900000093</v>
          </cell>
          <cell r="M216">
            <v>714.60283000000118</v>
          </cell>
          <cell r="N216">
            <v>1254.0574600000109</v>
          </cell>
          <cell r="O216">
            <v>12784.297030000016</v>
          </cell>
          <cell r="P216">
            <v>1068.4602800000005</v>
          </cell>
          <cell r="Q216">
            <v>1713.2169300000014</v>
          </cell>
          <cell r="R216">
            <v>3328.23603</v>
          </cell>
          <cell r="S216">
            <v>4144.541299999998</v>
          </cell>
          <cell r="T216">
            <v>5138.1219499999988</v>
          </cell>
          <cell r="U216">
            <v>6464.4956900000006</v>
          </cell>
          <cell r="V216">
            <v>7057.0900299999976</v>
          </cell>
          <cell r="W216">
            <v>8216.5064200000033</v>
          </cell>
          <cell r="X216">
            <v>9620.1303499999922</v>
          </cell>
          <cell r="Y216">
            <v>10815.636740000002</v>
          </cell>
          <cell r="Z216">
            <v>11530.239570000005</v>
          </cell>
          <cell r="AA216">
            <v>12784.297030000016</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-204</v>
          </cell>
          <cell r="D218">
            <v>-221</v>
          </cell>
          <cell r="E218">
            <v>-221.1</v>
          </cell>
          <cell r="F218">
            <v>-153.63</v>
          </cell>
          <cell r="G218">
            <v>-191.27</v>
          </cell>
          <cell r="H218">
            <v>-282</v>
          </cell>
          <cell r="I218">
            <v>-113</v>
          </cell>
          <cell r="J218">
            <v>-238</v>
          </cell>
          <cell r="K218">
            <v>-270</v>
          </cell>
          <cell r="L218">
            <v>-283</v>
          </cell>
          <cell r="M218">
            <v>-54</v>
          </cell>
          <cell r="N218">
            <v>-938</v>
          </cell>
          <cell r="O218">
            <v>-3169</v>
          </cell>
          <cell r="P218">
            <v>-204</v>
          </cell>
          <cell r="Q218">
            <v>-425</v>
          </cell>
          <cell r="R218">
            <v>-646.1</v>
          </cell>
          <cell r="S218">
            <v>-799.73</v>
          </cell>
          <cell r="T218">
            <v>-991</v>
          </cell>
          <cell r="U218">
            <v>-1273</v>
          </cell>
          <cell r="V218">
            <v>-1386</v>
          </cell>
          <cell r="W218">
            <v>-1624</v>
          </cell>
          <cell r="X218">
            <v>-1894</v>
          </cell>
          <cell r="Y218">
            <v>-2177</v>
          </cell>
          <cell r="Z218">
            <v>-2231</v>
          </cell>
          <cell r="AA218">
            <v>-3169</v>
          </cell>
        </row>
        <row r="219">
          <cell r="A219" t="str">
            <v>Dtr28</v>
          </cell>
          <cell r="B219" t="str">
            <v>Profit after tax</v>
          </cell>
          <cell r="C219">
            <v>864.46028000000047</v>
          </cell>
          <cell r="D219">
            <v>423.75665000000106</v>
          </cell>
          <cell r="E219">
            <v>1393.9190999999992</v>
          </cell>
          <cell r="F219">
            <v>662.67526999999802</v>
          </cell>
          <cell r="G219">
            <v>802.31065000000103</v>
          </cell>
          <cell r="H219">
            <v>1044.3737400000009</v>
          </cell>
          <cell r="I219">
            <v>479.59433999999737</v>
          </cell>
          <cell r="J219">
            <v>921.4163900000035</v>
          </cell>
          <cell r="K219">
            <v>1133.62392999999</v>
          </cell>
          <cell r="L219">
            <v>912.50639000000933</v>
          </cell>
          <cell r="M219">
            <v>660.60283000000118</v>
          </cell>
          <cell r="N219">
            <v>316.05746000001091</v>
          </cell>
          <cell r="O219">
            <v>9615.2970300000161</v>
          </cell>
          <cell r="P219">
            <v>864.46028000000047</v>
          </cell>
          <cell r="Q219">
            <v>1288.2169300000014</v>
          </cell>
          <cell r="R219">
            <v>2682.1360300000001</v>
          </cell>
          <cell r="S219">
            <v>3344.811299999998</v>
          </cell>
          <cell r="T219">
            <v>4147.1219499999988</v>
          </cell>
          <cell r="U219">
            <v>5191.4956900000006</v>
          </cell>
          <cell r="V219">
            <v>5671.0900299999976</v>
          </cell>
          <cell r="W219">
            <v>6592.5064200000033</v>
          </cell>
          <cell r="X219">
            <v>7726.1303499999922</v>
          </cell>
          <cell r="Y219">
            <v>8638.6367400000017</v>
          </cell>
          <cell r="Z219">
            <v>9299.2395700000052</v>
          </cell>
          <cell r="AA219">
            <v>9615.2970300000161</v>
          </cell>
        </row>
        <row r="220">
          <cell r="A220">
            <v>0</v>
          </cell>
          <cell r="B220" t="str">
            <v>Actual Profit and Loss 2006 tys.zł</v>
          </cell>
          <cell r="C220">
            <v>1785.64858</v>
          </cell>
          <cell r="D220">
            <v>1578.9167499999999</v>
          </cell>
          <cell r="E220">
            <v>1992.8476900000007</v>
          </cell>
          <cell r="F220">
            <v>1696.5319099999992</v>
          </cell>
          <cell r="G220">
            <v>1759.8517300000003</v>
          </cell>
          <cell r="H220">
            <v>1803.3033400000004</v>
          </cell>
          <cell r="I220">
            <v>1887.3809499999888</v>
          </cell>
          <cell r="J220">
            <v>1968.9161200000126</v>
          </cell>
          <cell r="K220">
            <v>1885.9433699999986</v>
          </cell>
          <cell r="L220">
            <v>2178.6088599999975</v>
          </cell>
          <cell r="M220">
            <v>2072.9297600000027</v>
          </cell>
          <cell r="N220">
            <v>2030.0866899999992</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3681.2258499999998</v>
          </cell>
          <cell r="D221">
            <v>3181.6289200000001</v>
          </cell>
          <cell r="E221">
            <v>3749.1086100000002</v>
          </cell>
          <cell r="F221">
            <v>3415.12122</v>
          </cell>
          <cell r="G221">
            <v>3636.4724200000001</v>
          </cell>
          <cell r="H221">
            <v>3658.0729799999999</v>
          </cell>
          <cell r="I221">
            <v>3916.4668799999899</v>
          </cell>
          <cell r="J221">
            <v>4063.1751800000102</v>
          </cell>
          <cell r="K221">
            <v>3951.4668499999998</v>
          </cell>
          <cell r="L221">
            <v>4352.1732599999996</v>
          </cell>
          <cell r="M221">
            <v>4139.1628199999996</v>
          </cell>
          <cell r="N221">
            <v>4260.4707600000002</v>
          </cell>
          <cell r="O221">
            <v>46004.54574999999</v>
          </cell>
          <cell r="P221">
            <v>3681.2258499999998</v>
          </cell>
          <cell r="Q221">
            <v>6862.8547699999999</v>
          </cell>
          <cell r="R221">
            <v>10611.963380000001</v>
          </cell>
          <cell r="S221">
            <v>14027.084600000002</v>
          </cell>
          <cell r="T221">
            <v>17663.55702</v>
          </cell>
          <cell r="U221">
            <v>21321.63</v>
          </cell>
          <cell r="V221">
            <v>25238.09687999999</v>
          </cell>
          <cell r="W221">
            <v>29301.272059999999</v>
          </cell>
          <cell r="X221">
            <v>33252.73891</v>
          </cell>
          <cell r="Y221">
            <v>37604.912169999996</v>
          </cell>
          <cell r="Z221">
            <v>41744.074989999994</v>
          </cell>
          <cell r="AA221">
            <v>46004.54574999999</v>
          </cell>
        </row>
        <row r="222">
          <cell r="A222" t="str">
            <v>Dts02</v>
          </cell>
          <cell r="B222" t="str">
            <v>Interest expense</v>
          </cell>
          <cell r="C222">
            <v>-1895.5772700000002</v>
          </cell>
          <cell r="D222">
            <v>-1602.71217</v>
          </cell>
          <cell r="E222">
            <v>-1756.2609199999999</v>
          </cell>
          <cell r="F222">
            <v>-1718.5893100000001</v>
          </cell>
          <cell r="G222">
            <v>-1876.6206900000002</v>
          </cell>
          <cell r="H222">
            <v>-1854.76964</v>
          </cell>
          <cell r="I222">
            <v>-2029.0859300000002</v>
          </cell>
          <cell r="J222">
            <v>-2094.2590599999999</v>
          </cell>
          <cell r="K222">
            <v>-2065.5234799999998</v>
          </cell>
          <cell r="L222">
            <v>-2173.5644000000002</v>
          </cell>
          <cell r="M222">
            <v>-2066.23306</v>
          </cell>
          <cell r="N222">
            <v>-2230.3840700000001</v>
          </cell>
          <cell r="O222">
            <v>-23363.579999999998</v>
          </cell>
          <cell r="P222">
            <v>-1895.5772700000002</v>
          </cell>
          <cell r="Q222">
            <v>-3498.2894400000005</v>
          </cell>
          <cell r="R222">
            <v>-5254.5503600000002</v>
          </cell>
          <cell r="S222">
            <v>-6973.1396700000005</v>
          </cell>
          <cell r="T222">
            <v>-8849.7603600000002</v>
          </cell>
          <cell r="U222">
            <v>-10704.53</v>
          </cell>
          <cell r="V222">
            <v>-12733.61593</v>
          </cell>
          <cell r="W222">
            <v>-14827.87499</v>
          </cell>
          <cell r="X222">
            <v>-16893.39847</v>
          </cell>
          <cell r="Y222">
            <v>-19066.962869999999</v>
          </cell>
          <cell r="Z222">
            <v>-21133.195929999998</v>
          </cell>
          <cell r="AA222">
            <v>-23363.579999999998</v>
          </cell>
        </row>
        <row r="223">
          <cell r="A223" t="str">
            <v>Dts03</v>
          </cell>
          <cell r="B223" t="str">
            <v>Net interest income</v>
          </cell>
          <cell r="C223">
            <v>1785.6485799999996</v>
          </cell>
          <cell r="D223">
            <v>1578.9167500000001</v>
          </cell>
          <cell r="E223">
            <v>1992.8476900000003</v>
          </cell>
          <cell r="F223">
            <v>1696.5319099999999</v>
          </cell>
          <cell r="G223">
            <v>1759.8517299999999</v>
          </cell>
          <cell r="H223">
            <v>1803.3033399999999</v>
          </cell>
          <cell r="I223">
            <v>1887.3809499999898</v>
          </cell>
          <cell r="J223">
            <v>1968.9161200000103</v>
          </cell>
          <cell r="K223">
            <v>1885.94337</v>
          </cell>
          <cell r="L223">
            <v>2178.6088599999994</v>
          </cell>
          <cell r="M223">
            <v>2072.9297599999995</v>
          </cell>
          <cell r="N223">
            <v>2030.0866900000001</v>
          </cell>
          <cell r="O223">
            <v>22640.965749999992</v>
          </cell>
          <cell r="P223">
            <v>1785.6485799999996</v>
          </cell>
          <cell r="Q223">
            <v>3364.5653299999994</v>
          </cell>
          <cell r="R223">
            <v>5357.4130200000009</v>
          </cell>
          <cell r="S223">
            <v>7053.9449300000015</v>
          </cell>
          <cell r="T223">
            <v>8813.79666</v>
          </cell>
          <cell r="U223">
            <v>10617.1</v>
          </cell>
          <cell r="V223">
            <v>12504.48094999999</v>
          </cell>
          <cell r="W223">
            <v>14473.397069999999</v>
          </cell>
          <cell r="X223">
            <v>16359.34044</v>
          </cell>
          <cell r="Y223">
            <v>18537.949299999997</v>
          </cell>
          <cell r="Z223">
            <v>20610.879059999996</v>
          </cell>
          <cell r="AA223">
            <v>22640.965749999992</v>
          </cell>
        </row>
        <row r="224">
          <cell r="A224" t="str">
            <v>Dts04</v>
          </cell>
          <cell r="B224" t="str">
            <v>Fee Income</v>
          </cell>
          <cell r="C224">
            <v>2.7289499999999998</v>
          </cell>
          <cell r="D224">
            <v>-0.1</v>
          </cell>
          <cell r="E224">
            <v>12.671860000000002</v>
          </cell>
          <cell r="F224">
            <v>9.0045199999999959</v>
          </cell>
          <cell r="G224">
            <v>2.6097500000000018</v>
          </cell>
          <cell r="H224">
            <v>19.054919999999999</v>
          </cell>
          <cell r="I224">
            <v>4.9484100000000026</v>
          </cell>
          <cell r="J224">
            <v>3.2957900000000038</v>
          </cell>
          <cell r="K224">
            <v>24.279389999999992</v>
          </cell>
          <cell r="L224">
            <v>14.422740000000005</v>
          </cell>
          <cell r="M224">
            <v>18.913109999999989</v>
          </cell>
          <cell r="N224">
            <v>3.5005600000000072</v>
          </cell>
          <cell r="O224">
            <v>115.33</v>
          </cell>
          <cell r="P224">
            <v>2.7289499999999998</v>
          </cell>
          <cell r="Q224">
            <v>2.6289499999999997</v>
          </cell>
          <cell r="R224">
            <v>15.300810000000002</v>
          </cell>
          <cell r="S224">
            <v>24.305329999999998</v>
          </cell>
          <cell r="T224">
            <v>26.91508</v>
          </cell>
          <cell r="U224">
            <v>45.97</v>
          </cell>
          <cell r="V224">
            <v>50.918410000000002</v>
          </cell>
          <cell r="W224">
            <v>54.214200000000005</v>
          </cell>
          <cell r="X224">
            <v>78.493589999999998</v>
          </cell>
          <cell r="Y224">
            <v>92.916330000000002</v>
          </cell>
          <cell r="Z224">
            <v>111.82943999999999</v>
          </cell>
          <cell r="AA224">
            <v>115.33</v>
          </cell>
        </row>
        <row r="225">
          <cell r="A225" t="str">
            <v>Dts05</v>
          </cell>
          <cell r="B225" t="str">
            <v>Commission expense</v>
          </cell>
          <cell r="C225">
            <v>-267.79014999999998</v>
          </cell>
          <cell r="D225">
            <v>-258.29635999999999</v>
          </cell>
          <cell r="E225">
            <v>-263.69450999999987</v>
          </cell>
          <cell r="F225">
            <v>-256.91755999999975</v>
          </cell>
          <cell r="G225">
            <v>-255.09918000000027</v>
          </cell>
          <cell r="H225">
            <v>-245.1222400000002</v>
          </cell>
          <cell r="I225">
            <v>-274.24676000000039</v>
          </cell>
          <cell r="J225">
            <v>-276.29801999999995</v>
          </cell>
          <cell r="K225">
            <v>-273.42015999999899</v>
          </cell>
          <cell r="L225">
            <v>-257.12421000000029</v>
          </cell>
          <cell r="M225">
            <v>-306.77990000000023</v>
          </cell>
          <cell r="N225">
            <v>-271.78095000000013</v>
          </cell>
          <cell r="O225">
            <v>-3206.5699999999997</v>
          </cell>
          <cell r="P225">
            <v>-267.79014999999998</v>
          </cell>
          <cell r="Q225">
            <v>-526.08650999999998</v>
          </cell>
          <cell r="R225">
            <v>-789.7810199999999</v>
          </cell>
          <cell r="S225">
            <v>-1046.6985799999998</v>
          </cell>
          <cell r="T225">
            <v>-1301.7977599999999</v>
          </cell>
          <cell r="U225">
            <v>-1546.92</v>
          </cell>
          <cell r="V225">
            <v>-1821.1667600000005</v>
          </cell>
          <cell r="W225">
            <v>-2097.4647800000002</v>
          </cell>
          <cell r="X225">
            <v>-2370.884939999999</v>
          </cell>
          <cell r="Y225">
            <v>-2628.0091499999994</v>
          </cell>
          <cell r="Z225">
            <v>-2934.7890499999994</v>
          </cell>
          <cell r="AA225">
            <v>-3206.5699999999997</v>
          </cell>
        </row>
        <row r="226">
          <cell r="A226" t="str">
            <v>Dts06</v>
          </cell>
          <cell r="B226" t="str">
            <v>Net fee and commission income</v>
          </cell>
          <cell r="C226">
            <v>-265.06119999999999</v>
          </cell>
          <cell r="D226">
            <v>-258.39636000000002</v>
          </cell>
          <cell r="E226">
            <v>-251.02264999999986</v>
          </cell>
          <cell r="F226">
            <v>-247.91303999999977</v>
          </cell>
          <cell r="G226">
            <v>-252.48943000000028</v>
          </cell>
          <cell r="H226">
            <v>-226.06732000000019</v>
          </cell>
          <cell r="I226">
            <v>-269.29835000000037</v>
          </cell>
          <cell r="J226">
            <v>-273.00222999999994</v>
          </cell>
          <cell r="K226">
            <v>-249.14076999999901</v>
          </cell>
          <cell r="L226">
            <v>-242.70147000000028</v>
          </cell>
          <cell r="M226">
            <v>-287.86679000000026</v>
          </cell>
          <cell r="N226">
            <v>-268.28039000000012</v>
          </cell>
          <cell r="O226">
            <v>-3091.24</v>
          </cell>
          <cell r="P226">
            <v>-265.06119999999999</v>
          </cell>
          <cell r="Q226">
            <v>-523.45755999999994</v>
          </cell>
          <cell r="R226">
            <v>-774.48020999999994</v>
          </cell>
          <cell r="S226">
            <v>-1022.3932499999997</v>
          </cell>
          <cell r="T226">
            <v>-1274.8826799999999</v>
          </cell>
          <cell r="U226">
            <v>-1500.95</v>
          </cell>
          <cell r="V226">
            <v>-1770.2483500000005</v>
          </cell>
          <cell r="W226">
            <v>-2043.2505800000004</v>
          </cell>
          <cell r="X226">
            <v>-2292.391349999999</v>
          </cell>
          <cell r="Y226">
            <v>-2535.0928199999994</v>
          </cell>
          <cell r="Z226">
            <v>-2822.9596099999994</v>
          </cell>
          <cell r="AA226">
            <v>-3091.24</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66</v>
          </cell>
          <cell r="D228">
            <v>71.722800000000262</v>
          </cell>
          <cell r="E228">
            <v>85.421719999999453</v>
          </cell>
          <cell r="F228">
            <v>42.406790000000342</v>
          </cell>
          <cell r="G228">
            <v>131.71160000000026</v>
          </cell>
          <cell r="H228">
            <v>67.597089999999696</v>
          </cell>
          <cell r="I228">
            <v>92.532150000000001</v>
          </cell>
          <cell r="J228">
            <v>109.25205000000005</v>
          </cell>
          <cell r="K228">
            <v>282.3181000000011</v>
          </cell>
          <cell r="L228">
            <v>59.827689999999052</v>
          </cell>
          <cell r="M228">
            <v>116.73464999999942</v>
          </cell>
          <cell r="N228">
            <v>103.38536000000045</v>
          </cell>
          <cell r="O228">
            <v>1228.9100000000001</v>
          </cell>
          <cell r="P228">
            <v>66</v>
          </cell>
          <cell r="Q228">
            <v>137.72280000000026</v>
          </cell>
          <cell r="R228">
            <v>223.14451999999972</v>
          </cell>
          <cell r="S228">
            <v>265.55131000000006</v>
          </cell>
          <cell r="T228">
            <v>397.26291000000032</v>
          </cell>
          <cell r="U228">
            <v>464.86</v>
          </cell>
          <cell r="V228">
            <v>557.39215000000002</v>
          </cell>
          <cell r="W228">
            <v>666.64420000000007</v>
          </cell>
          <cell r="X228">
            <v>948.96230000000116</v>
          </cell>
          <cell r="Y228">
            <v>1008.7899900000002</v>
          </cell>
          <cell r="Z228">
            <v>1125.5246399999996</v>
          </cell>
          <cell r="AA228">
            <v>1228.9100000000001</v>
          </cell>
        </row>
        <row r="229">
          <cell r="A229" t="str">
            <v>Dts09</v>
          </cell>
          <cell r="B229" t="str">
            <v>Gains or losses from investments</v>
          </cell>
          <cell r="C229">
            <v>-3.9860700000000122</v>
          </cell>
          <cell r="D229">
            <v>-2.236709999999988</v>
          </cell>
          <cell r="E229">
            <v>-3.7130400000000066</v>
          </cell>
          <cell r="F229">
            <v>-16.498449999999991</v>
          </cell>
          <cell r="G229">
            <v>25.331030000001022</v>
          </cell>
          <cell r="H229">
            <v>16.123239999998987</v>
          </cell>
          <cell r="I229">
            <v>-27.806029999998998</v>
          </cell>
          <cell r="J229">
            <v>27.69314999999898</v>
          </cell>
          <cell r="K229">
            <v>3.0398700000000076</v>
          </cell>
          <cell r="L229">
            <v>-6.8099200000010001</v>
          </cell>
          <cell r="M229">
            <v>-9.4859800000000121</v>
          </cell>
          <cell r="N229">
            <v>-27.391089999998997</v>
          </cell>
          <cell r="O229">
            <v>-25.740000000000009</v>
          </cell>
          <cell r="P229">
            <v>-3.9860700000000122</v>
          </cell>
          <cell r="Q229">
            <v>-6.2227800000000002</v>
          </cell>
          <cell r="R229">
            <v>-9.9358200000000068</v>
          </cell>
          <cell r="S229">
            <v>-26.434269999999998</v>
          </cell>
          <cell r="T229">
            <v>-1.1032399999989764</v>
          </cell>
          <cell r="U229">
            <v>15.02000000000001</v>
          </cell>
          <cell r="V229">
            <v>-12.786029999998988</v>
          </cell>
          <cell r="W229">
            <v>14.907119999999992</v>
          </cell>
          <cell r="X229">
            <v>17.94699</v>
          </cell>
          <cell r="Y229">
            <v>11.137069999998999</v>
          </cell>
          <cell r="Z229">
            <v>1.6510899999989874</v>
          </cell>
          <cell r="AA229">
            <v>-25.740000000000009</v>
          </cell>
        </row>
        <row r="230">
          <cell r="A230" t="str">
            <v>Dts10</v>
          </cell>
          <cell r="B230" t="str">
            <v>Other operating income / expenses</v>
          </cell>
          <cell r="C230">
            <v>109.02242</v>
          </cell>
          <cell r="D230">
            <v>75.131630000000001</v>
          </cell>
          <cell r="E230">
            <v>63.871699999999969</v>
          </cell>
          <cell r="F230">
            <v>121.95456000000031</v>
          </cell>
          <cell r="G230">
            <v>391.17887000000002</v>
          </cell>
          <cell r="H230">
            <v>118.34533999999974</v>
          </cell>
          <cell r="I230">
            <v>185.45527000000004</v>
          </cell>
          <cell r="J230">
            <v>145.06029999999998</v>
          </cell>
          <cell r="K230">
            <v>21.906229999999976</v>
          </cell>
          <cell r="L230">
            <v>118.77991999999986</v>
          </cell>
          <cell r="M230">
            <v>257.52943000000005</v>
          </cell>
          <cell r="N230">
            <v>308.74432999999999</v>
          </cell>
          <cell r="O230">
            <v>1916.98</v>
          </cell>
          <cell r="P230">
            <v>109.02242</v>
          </cell>
          <cell r="Q230">
            <v>184.15404999999998</v>
          </cell>
          <cell r="R230">
            <v>248.02574999999996</v>
          </cell>
          <cell r="S230">
            <v>369.98031000000026</v>
          </cell>
          <cell r="T230">
            <v>761.15918000000033</v>
          </cell>
          <cell r="U230">
            <v>879.50452000000007</v>
          </cell>
          <cell r="V230">
            <v>1064.9597900000001</v>
          </cell>
          <cell r="W230">
            <v>1210.02009</v>
          </cell>
          <cell r="X230">
            <v>1231.92632</v>
          </cell>
          <cell r="Y230">
            <v>1350.70624</v>
          </cell>
          <cell r="Z230">
            <v>1608.23567</v>
          </cell>
          <cell r="AA230">
            <v>1916.98</v>
          </cell>
        </row>
        <row r="231">
          <cell r="A231" t="str">
            <v>Dts11</v>
          </cell>
          <cell r="B231" t="str">
            <v>Other income</v>
          </cell>
          <cell r="C231">
            <v>-94.024850000000001</v>
          </cell>
          <cell r="D231">
            <v>-113.77863999999974</v>
          </cell>
          <cell r="E231">
            <v>-105.44227000000043</v>
          </cell>
          <cell r="F231">
            <v>-100.0501399999991</v>
          </cell>
          <cell r="G231">
            <v>295.73207000000104</v>
          </cell>
          <cell r="H231">
            <v>-24.001650000001774</v>
          </cell>
          <cell r="I231">
            <v>-19.116959999999324</v>
          </cell>
          <cell r="J231">
            <v>9.0032699999990768</v>
          </cell>
          <cell r="K231">
            <v>58.123430000002074</v>
          </cell>
          <cell r="L231">
            <v>-70.903780000002371</v>
          </cell>
          <cell r="M231">
            <v>76.91130999999919</v>
          </cell>
          <cell r="N231">
            <v>116.45821000000132</v>
          </cell>
          <cell r="O231">
            <v>28.910000000000309</v>
          </cell>
          <cell r="P231">
            <v>-94.024850000000001</v>
          </cell>
          <cell r="Q231">
            <v>-207.80348999999973</v>
          </cell>
          <cell r="R231">
            <v>-313.2457600000003</v>
          </cell>
          <cell r="S231">
            <v>-413.29589999999939</v>
          </cell>
          <cell r="T231">
            <v>-117.56382999999823</v>
          </cell>
          <cell r="U231">
            <v>-141.56548000000009</v>
          </cell>
          <cell r="V231">
            <v>-160.68243999999959</v>
          </cell>
          <cell r="W231">
            <v>-151.67917000000011</v>
          </cell>
          <cell r="X231">
            <v>-93.555739999997968</v>
          </cell>
          <cell r="Y231">
            <v>-164.45952000000011</v>
          </cell>
          <cell r="Z231">
            <v>-87.548210000000836</v>
          </cell>
          <cell r="AA231">
            <v>28.910000000000309</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1691.6237299999996</v>
          </cell>
          <cell r="D233">
            <v>1465.1381100000003</v>
          </cell>
          <cell r="E233">
            <v>1887.4054199999998</v>
          </cell>
          <cell r="F233">
            <v>1596.4817700000008</v>
          </cell>
          <cell r="G233">
            <v>2055.5838000000008</v>
          </cell>
          <cell r="H233">
            <v>1779.3016899999982</v>
          </cell>
          <cell r="I233">
            <v>1868.2639899999904</v>
          </cell>
          <cell r="J233">
            <v>1977.9193900000093</v>
          </cell>
          <cell r="K233">
            <v>1944.0668000000021</v>
          </cell>
          <cell r="L233">
            <v>2107.705079999997</v>
          </cell>
          <cell r="M233">
            <v>2149.8410699999986</v>
          </cell>
          <cell r="N233">
            <v>2146.5449000000012</v>
          </cell>
          <cell r="O233">
            <v>22669.875749999992</v>
          </cell>
          <cell r="P233">
            <v>1691.6237299999996</v>
          </cell>
          <cell r="Q233">
            <v>3156.7618399999997</v>
          </cell>
          <cell r="R233">
            <v>5044.1672600000002</v>
          </cell>
          <cell r="S233">
            <v>6640.6490300000023</v>
          </cell>
          <cell r="T233">
            <v>8696.2328300000008</v>
          </cell>
          <cell r="U233">
            <v>10475.534520000001</v>
          </cell>
          <cell r="V233">
            <v>12343.79850999999</v>
          </cell>
          <cell r="W233">
            <v>14321.7179</v>
          </cell>
          <cell r="X233">
            <v>16265.784700000002</v>
          </cell>
          <cell r="Y233">
            <v>18373.489779999996</v>
          </cell>
          <cell r="Z233">
            <v>20523.330849999995</v>
          </cell>
          <cell r="AA233">
            <v>22669.875749999992</v>
          </cell>
        </row>
        <row r="234">
          <cell r="A234" t="str">
            <v>Dts13</v>
          </cell>
          <cell r="B234" t="str">
            <v>Personnel expenses</v>
          </cell>
          <cell r="C234">
            <v>365.24657000000002</v>
          </cell>
          <cell r="D234">
            <v>369.4906299999999</v>
          </cell>
          <cell r="E234">
            <v>388.56037000000015</v>
          </cell>
          <cell r="F234">
            <v>382.45675999999992</v>
          </cell>
          <cell r="G234">
            <v>398.95600000000036</v>
          </cell>
          <cell r="H234">
            <v>403.52420999999958</v>
          </cell>
          <cell r="I234">
            <v>401.30329000000006</v>
          </cell>
          <cell r="J234">
            <v>388.35190999999998</v>
          </cell>
          <cell r="K234">
            <v>407.05053999999996</v>
          </cell>
          <cell r="L234">
            <v>406.26162000000011</v>
          </cell>
          <cell r="M234">
            <v>408.97810000000027</v>
          </cell>
          <cell r="N234">
            <v>692.77</v>
          </cell>
          <cell r="O234">
            <v>5012.9500000000007</v>
          </cell>
          <cell r="P234">
            <v>365.24657000000002</v>
          </cell>
          <cell r="Q234">
            <v>734.73719999999992</v>
          </cell>
          <cell r="R234">
            <v>1123.2975700000002</v>
          </cell>
          <cell r="S234">
            <v>1505.7543300000002</v>
          </cell>
          <cell r="T234">
            <v>1904.7103300000006</v>
          </cell>
          <cell r="U234">
            <v>2308.2345400000004</v>
          </cell>
          <cell r="V234">
            <v>2709.5378300000002</v>
          </cell>
          <cell r="W234">
            <v>3097.8897400000001</v>
          </cell>
          <cell r="X234">
            <v>3504.9402799999998</v>
          </cell>
          <cell r="Y234">
            <v>3911.2019</v>
          </cell>
          <cell r="Z234">
            <v>4320.18</v>
          </cell>
          <cell r="AA234">
            <v>5012.9500000000007</v>
          </cell>
        </row>
        <row r="235">
          <cell r="A235" t="str">
            <v>Dts14</v>
          </cell>
          <cell r="B235" t="str">
            <v>General and administrative expenses</v>
          </cell>
          <cell r="C235">
            <v>325.03326999999996</v>
          </cell>
          <cell r="D235">
            <v>324.13728000000003</v>
          </cell>
          <cell r="E235">
            <v>321.85587999999996</v>
          </cell>
          <cell r="F235">
            <v>327.38803999999993</v>
          </cell>
          <cell r="G235">
            <v>426.91938999999979</v>
          </cell>
          <cell r="H235">
            <v>333.21640000000002</v>
          </cell>
          <cell r="I235">
            <v>384.53705000000002</v>
          </cell>
          <cell r="J235">
            <v>326.50639000000018</v>
          </cell>
          <cell r="K235">
            <v>336.21321999999986</v>
          </cell>
          <cell r="L235">
            <v>632.76601000000039</v>
          </cell>
          <cell r="M235">
            <v>330.89706999999981</v>
          </cell>
          <cell r="N235">
            <v>241.06</v>
          </cell>
          <cell r="O235">
            <v>4310.5300000000007</v>
          </cell>
          <cell r="P235">
            <v>325.03326999999996</v>
          </cell>
          <cell r="Q235">
            <v>649.17055000000005</v>
          </cell>
          <cell r="R235">
            <v>971.02643</v>
          </cell>
          <cell r="S235">
            <v>1298.4144699999999</v>
          </cell>
          <cell r="T235">
            <v>1725.3338599999997</v>
          </cell>
          <cell r="U235">
            <v>2058.55026</v>
          </cell>
          <cell r="V235">
            <v>2443.0873099999999</v>
          </cell>
          <cell r="W235">
            <v>2769.5936999999999</v>
          </cell>
          <cell r="X235">
            <v>3105.80692</v>
          </cell>
          <cell r="Y235">
            <v>3738.5729300000003</v>
          </cell>
          <cell r="Z235">
            <v>4069.4700000000003</v>
          </cell>
          <cell r="AA235">
            <v>4310.5300000000007</v>
          </cell>
        </row>
        <row r="236">
          <cell r="A236" t="str">
            <v>Dts15</v>
          </cell>
          <cell r="B236" t="str">
            <v>Depreciation / Amortisation</v>
          </cell>
          <cell r="C236">
            <v>71.686539999999994</v>
          </cell>
          <cell r="D236">
            <v>71.641859999999994</v>
          </cell>
          <cell r="E236">
            <v>66.671600000000012</v>
          </cell>
          <cell r="F236">
            <v>62.582059999999956</v>
          </cell>
          <cell r="G236">
            <v>66.088040000000035</v>
          </cell>
          <cell r="H236">
            <v>65.122010000000103</v>
          </cell>
          <cell r="I236">
            <v>72.15967999999998</v>
          </cell>
          <cell r="J236">
            <v>71.852049999999849</v>
          </cell>
          <cell r="K236">
            <v>73.453909999999951</v>
          </cell>
          <cell r="L236">
            <v>70.650970000000143</v>
          </cell>
          <cell r="M236">
            <v>65.772100000000023</v>
          </cell>
          <cell r="N236">
            <v>64.449179999999956</v>
          </cell>
          <cell r="O236">
            <v>822.13</v>
          </cell>
          <cell r="P236">
            <v>71.686539999999994</v>
          </cell>
          <cell r="Q236">
            <v>143.32839999999999</v>
          </cell>
          <cell r="R236">
            <v>210</v>
          </cell>
          <cell r="S236">
            <v>272.58205999999996</v>
          </cell>
          <cell r="T236">
            <v>338.67009999999999</v>
          </cell>
          <cell r="U236">
            <v>403.79211000000009</v>
          </cell>
          <cell r="V236">
            <v>475.95179000000007</v>
          </cell>
          <cell r="W236">
            <v>547.80383999999992</v>
          </cell>
          <cell r="X236">
            <v>621.25774999999987</v>
          </cell>
          <cell r="Y236">
            <v>691.90872000000002</v>
          </cell>
          <cell r="Z236">
            <v>757.68082000000004</v>
          </cell>
          <cell r="AA236">
            <v>822.13</v>
          </cell>
        </row>
        <row r="237">
          <cell r="A237" t="str">
            <v>Dts16</v>
          </cell>
          <cell r="B237" t="str">
            <v>Total operating expenses</v>
          </cell>
          <cell r="C237">
            <v>761.96637999999996</v>
          </cell>
          <cell r="D237">
            <v>765.26976999999988</v>
          </cell>
          <cell r="E237">
            <v>777.08785000000012</v>
          </cell>
          <cell r="F237">
            <v>772.42685999999981</v>
          </cell>
          <cell r="G237">
            <v>891.96343000000024</v>
          </cell>
          <cell r="H237">
            <v>801.86261999999965</v>
          </cell>
          <cell r="I237">
            <v>858.00002000000006</v>
          </cell>
          <cell r="J237">
            <v>786.71034999999995</v>
          </cell>
          <cell r="K237">
            <v>816.71766999999977</v>
          </cell>
          <cell r="L237">
            <v>1109.6786000000006</v>
          </cell>
          <cell r="M237">
            <v>805.64727000000005</v>
          </cell>
          <cell r="N237">
            <v>998.27917999999988</v>
          </cell>
          <cell r="O237">
            <v>10145.61</v>
          </cell>
          <cell r="P237">
            <v>761.96637999999996</v>
          </cell>
          <cell r="Q237">
            <v>1527.2361499999997</v>
          </cell>
          <cell r="R237">
            <v>2304.3240000000001</v>
          </cell>
          <cell r="S237">
            <v>3076.7508600000001</v>
          </cell>
          <cell r="T237">
            <v>3968.7142900000003</v>
          </cell>
          <cell r="U237">
            <v>4770.5769100000007</v>
          </cell>
          <cell r="V237">
            <v>5628.5769300000002</v>
          </cell>
          <cell r="W237">
            <v>6415.2872799999996</v>
          </cell>
          <cell r="X237">
            <v>7232.0049499999996</v>
          </cell>
          <cell r="Y237">
            <v>8341.6835499999997</v>
          </cell>
          <cell r="Z237">
            <v>9147.330820000001</v>
          </cell>
          <cell r="AA237">
            <v>10145.61</v>
          </cell>
        </row>
        <row r="238">
          <cell r="A238" t="str">
            <v>Dts17</v>
          </cell>
          <cell r="B238" t="str">
            <v>Operating profit before provisions</v>
          </cell>
          <cell r="C238">
            <v>929.65734999999961</v>
          </cell>
          <cell r="D238">
            <v>699.86834000000044</v>
          </cell>
          <cell r="E238">
            <v>1110.3175699999997</v>
          </cell>
          <cell r="F238">
            <v>824.05491000000097</v>
          </cell>
          <cell r="G238">
            <v>1163.6203700000005</v>
          </cell>
          <cell r="H238">
            <v>977.43906999999854</v>
          </cell>
          <cell r="I238">
            <v>1010.2639699999903</v>
          </cell>
          <cell r="J238">
            <v>1191.2090400000093</v>
          </cell>
          <cell r="K238">
            <v>1127.3491300000023</v>
          </cell>
          <cell r="L238">
            <v>998.02647999999635</v>
          </cell>
          <cell r="M238">
            <v>1344.1937999999986</v>
          </cell>
          <cell r="N238">
            <v>1148.2657200000012</v>
          </cell>
          <cell r="O238">
            <v>12524.265749999991</v>
          </cell>
          <cell r="P238">
            <v>929.65734999999961</v>
          </cell>
          <cell r="Q238">
            <v>1629.5256899999999</v>
          </cell>
          <cell r="R238">
            <v>2739.8432600000001</v>
          </cell>
          <cell r="S238">
            <v>3563.8981700000022</v>
          </cell>
          <cell r="T238">
            <v>4727.5185400000009</v>
          </cell>
          <cell r="U238">
            <v>5704.9576100000004</v>
          </cell>
          <cell r="V238">
            <v>6715.2215799999894</v>
          </cell>
          <cell r="W238">
            <v>7906.4306200000001</v>
          </cell>
          <cell r="X238">
            <v>9033.7797500000015</v>
          </cell>
          <cell r="Y238">
            <v>10031.806229999997</v>
          </cell>
          <cell r="Z238">
            <v>11376.000029999994</v>
          </cell>
          <cell r="AA238">
            <v>12524.265749999991</v>
          </cell>
        </row>
        <row r="239">
          <cell r="A239" t="str">
            <v>Dts18</v>
          </cell>
          <cell r="B239" t="str">
            <v>Impairment losses on loans and advances</v>
          </cell>
          <cell r="C239">
            <v>-218</v>
          </cell>
          <cell r="D239">
            <v>-144</v>
          </cell>
          <cell r="E239">
            <v>153</v>
          </cell>
          <cell r="F239">
            <v>-405</v>
          </cell>
          <cell r="G239">
            <v>-370.57</v>
          </cell>
          <cell r="H239">
            <v>751.57</v>
          </cell>
          <cell r="I239">
            <v>-216</v>
          </cell>
          <cell r="J239">
            <v>31</v>
          </cell>
          <cell r="K239">
            <v>15</v>
          </cell>
          <cell r="L239">
            <v>17</v>
          </cell>
          <cell r="M239">
            <v>-1919</v>
          </cell>
          <cell r="N239">
            <v>1915</v>
          </cell>
          <cell r="O239">
            <v>-390</v>
          </cell>
          <cell r="P239">
            <v>-218</v>
          </cell>
          <cell r="Q239">
            <v>-362</v>
          </cell>
          <cell r="R239">
            <v>-209</v>
          </cell>
          <cell r="S239">
            <v>-614</v>
          </cell>
          <cell r="T239">
            <v>-984.56999999999994</v>
          </cell>
          <cell r="U239">
            <v>-232.99999999999989</v>
          </cell>
          <cell r="V239">
            <v>-448.99999999999989</v>
          </cell>
          <cell r="W239">
            <v>-417.99999999999989</v>
          </cell>
          <cell r="X239">
            <v>-402.99999999999989</v>
          </cell>
          <cell r="Y239">
            <v>-385.99999999999989</v>
          </cell>
          <cell r="Z239">
            <v>-2305</v>
          </cell>
          <cell r="AA239">
            <v>-390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-350.48</v>
          </cell>
          <cell r="O241">
            <v>-350.48</v>
          </cell>
          <cell r="P241">
            <v>0</v>
          </cell>
          <cell r="Q241">
            <v>0</v>
          </cell>
          <cell r="R241">
            <v>0</v>
          </cell>
          <cell r="S241">
            <v>0</v>
          </cell>
          <cell r="T241">
            <v>0</v>
          </cell>
          <cell r="U241">
            <v>0</v>
          </cell>
          <cell r="V241">
            <v>0</v>
          </cell>
          <cell r="W241">
            <v>0</v>
          </cell>
          <cell r="X241">
            <v>0</v>
          </cell>
          <cell r="Y241">
            <v>0</v>
          </cell>
          <cell r="Z241">
            <v>0</v>
          </cell>
          <cell r="AA241">
            <v>-350.48</v>
          </cell>
        </row>
        <row r="242">
          <cell r="A242" t="str">
            <v>Dts21</v>
          </cell>
          <cell r="B242" t="str">
            <v>Total provisions</v>
          </cell>
          <cell r="C242">
            <v>-218</v>
          </cell>
          <cell r="D242">
            <v>-144</v>
          </cell>
          <cell r="E242">
            <v>153</v>
          </cell>
          <cell r="F242">
            <v>-405</v>
          </cell>
          <cell r="G242">
            <v>-370.57</v>
          </cell>
          <cell r="H242">
            <v>751.57</v>
          </cell>
          <cell r="I242">
            <v>-216</v>
          </cell>
          <cell r="J242">
            <v>31</v>
          </cell>
          <cell r="K242">
            <v>15</v>
          </cell>
          <cell r="L242">
            <v>17</v>
          </cell>
          <cell r="M242">
            <v>-1919</v>
          </cell>
          <cell r="N242">
            <v>1564.52</v>
          </cell>
          <cell r="O242">
            <v>-740.48</v>
          </cell>
          <cell r="P242">
            <v>-218</v>
          </cell>
          <cell r="Q242">
            <v>-362</v>
          </cell>
          <cell r="R242">
            <v>-209</v>
          </cell>
          <cell r="S242">
            <v>-614</v>
          </cell>
          <cell r="T242">
            <v>-984.56999999999994</v>
          </cell>
          <cell r="U242">
            <v>-232.99999999999989</v>
          </cell>
          <cell r="V242">
            <v>-448.99999999999989</v>
          </cell>
          <cell r="W242">
            <v>-417.99999999999989</v>
          </cell>
          <cell r="X242">
            <v>-402.99999999999989</v>
          </cell>
          <cell r="Y242">
            <v>-385.99999999999989</v>
          </cell>
          <cell r="Z242">
            <v>-2305</v>
          </cell>
          <cell r="AA242">
            <v>-740.48</v>
          </cell>
        </row>
        <row r="243">
          <cell r="A243" t="str">
            <v>Dts22</v>
          </cell>
          <cell r="B243" t="str">
            <v>Operating profit</v>
          </cell>
          <cell r="C243">
            <v>711.65734999999961</v>
          </cell>
          <cell r="D243">
            <v>555.86834000000044</v>
          </cell>
          <cell r="E243">
            <v>1263.3175699999997</v>
          </cell>
          <cell r="F243">
            <v>419.05491000000097</v>
          </cell>
          <cell r="G243">
            <v>793.05037000000061</v>
          </cell>
          <cell r="H243">
            <v>1729.0090699999987</v>
          </cell>
          <cell r="I243">
            <v>794.26396999999031</v>
          </cell>
          <cell r="J243">
            <v>1222.2090400000093</v>
          </cell>
          <cell r="K243">
            <v>1142.3491300000023</v>
          </cell>
          <cell r="L243">
            <v>1015.0264799999964</v>
          </cell>
          <cell r="M243">
            <v>-574.80620000000135</v>
          </cell>
          <cell r="N243">
            <v>2712.7857200000012</v>
          </cell>
          <cell r="O243">
            <v>11783.785749999992</v>
          </cell>
          <cell r="P243">
            <v>711.65734999999961</v>
          </cell>
          <cell r="Q243">
            <v>1267.5256899999999</v>
          </cell>
          <cell r="R243">
            <v>2530.8432600000001</v>
          </cell>
          <cell r="S243">
            <v>2949.8981700000022</v>
          </cell>
          <cell r="T243">
            <v>3742.9485400000012</v>
          </cell>
          <cell r="U243">
            <v>5471.9576100000004</v>
          </cell>
          <cell r="V243">
            <v>6266.2215799999894</v>
          </cell>
          <cell r="W243">
            <v>7488.4306200000001</v>
          </cell>
          <cell r="X243">
            <v>8630.7797500000015</v>
          </cell>
          <cell r="Y243">
            <v>9645.8062299999965</v>
          </cell>
          <cell r="Z243">
            <v>9071.0000299999938</v>
          </cell>
          <cell r="AA243">
            <v>11783.785749999992</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711.65734999999961</v>
          </cell>
          <cell r="D247">
            <v>555.86834000000044</v>
          </cell>
          <cell r="E247">
            <v>1263.3175699999997</v>
          </cell>
          <cell r="F247">
            <v>419.05491000000097</v>
          </cell>
          <cell r="G247">
            <v>793.05037000000061</v>
          </cell>
          <cell r="H247">
            <v>1729.0090699999987</v>
          </cell>
          <cell r="I247">
            <v>794.26396999999031</v>
          </cell>
          <cell r="J247">
            <v>1222.2090400000093</v>
          </cell>
          <cell r="K247">
            <v>1142.3491300000023</v>
          </cell>
          <cell r="L247">
            <v>1015.0264799999964</v>
          </cell>
          <cell r="M247">
            <v>-574.80620000000135</v>
          </cell>
          <cell r="N247">
            <v>2712.7857200000012</v>
          </cell>
          <cell r="O247">
            <v>11783.785749999992</v>
          </cell>
          <cell r="P247">
            <v>711.65734999999961</v>
          </cell>
          <cell r="Q247">
            <v>1267.5256899999999</v>
          </cell>
          <cell r="R247">
            <v>2530.8432600000001</v>
          </cell>
          <cell r="S247">
            <v>2949.8981700000022</v>
          </cell>
          <cell r="T247">
            <v>3742.9485400000012</v>
          </cell>
          <cell r="U247">
            <v>5471.9576100000004</v>
          </cell>
          <cell r="V247">
            <v>6266.2215799999894</v>
          </cell>
          <cell r="W247">
            <v>7488.4306200000001</v>
          </cell>
          <cell r="X247">
            <v>8630.7797500000015</v>
          </cell>
          <cell r="Y247">
            <v>9645.8062299999965</v>
          </cell>
          <cell r="Z247">
            <v>9071.0000299999938</v>
          </cell>
          <cell r="AA247">
            <v>11783.785749999992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-138</v>
          </cell>
          <cell r="D249">
            <v>-107</v>
          </cell>
          <cell r="E249">
            <v>-246</v>
          </cell>
          <cell r="F249">
            <v>-76</v>
          </cell>
          <cell r="G249">
            <v>-151.79</v>
          </cell>
          <cell r="H249">
            <v>-335.21</v>
          </cell>
          <cell r="I249">
            <v>-146</v>
          </cell>
          <cell r="J249">
            <v>-233</v>
          </cell>
          <cell r="K249">
            <v>-223.54</v>
          </cell>
          <cell r="L249">
            <v>-190.21</v>
          </cell>
          <cell r="M249">
            <v>107.35</v>
          </cell>
          <cell r="N249">
            <v>-531.6</v>
          </cell>
          <cell r="O249">
            <v>-2271</v>
          </cell>
          <cell r="P249">
            <v>-138</v>
          </cell>
          <cell r="Q249">
            <v>-245</v>
          </cell>
          <cell r="R249">
            <v>-491</v>
          </cell>
          <cell r="S249">
            <v>-567</v>
          </cell>
          <cell r="T249">
            <v>-718.79</v>
          </cell>
          <cell r="U249">
            <v>-1054</v>
          </cell>
          <cell r="V249">
            <v>-1200</v>
          </cell>
          <cell r="W249">
            <v>-1433</v>
          </cell>
          <cell r="X249">
            <v>-1656.54</v>
          </cell>
          <cell r="Y249">
            <v>-1846.75</v>
          </cell>
          <cell r="Z249">
            <v>-1739.4</v>
          </cell>
          <cell r="AA249">
            <v>-2271</v>
          </cell>
        </row>
        <row r="250">
          <cell r="A250" t="str">
            <v>Dts28</v>
          </cell>
          <cell r="B250" t="str">
            <v>Profit after tax</v>
          </cell>
          <cell r="C250">
            <v>573.65734999999961</v>
          </cell>
          <cell r="D250">
            <v>448.86834000000044</v>
          </cell>
          <cell r="E250">
            <v>1017.3175699999997</v>
          </cell>
          <cell r="F250">
            <v>343.05491000000097</v>
          </cell>
          <cell r="G250">
            <v>641.26037000000065</v>
          </cell>
          <cell r="H250">
            <v>1393.7990699999987</v>
          </cell>
          <cell r="I250">
            <v>648.26396999999031</v>
          </cell>
          <cell r="J250">
            <v>989.20904000000928</v>
          </cell>
          <cell r="K250">
            <v>918.80913000000237</v>
          </cell>
          <cell r="L250">
            <v>824.81647999999632</v>
          </cell>
          <cell r="M250">
            <v>-467.45620000000133</v>
          </cell>
          <cell r="N250">
            <v>2181.1857200000013</v>
          </cell>
          <cell r="O250">
            <v>9512.7857499999918</v>
          </cell>
          <cell r="P250">
            <v>573.65734999999961</v>
          </cell>
          <cell r="Q250">
            <v>1022.5256899999999</v>
          </cell>
          <cell r="R250">
            <v>2039.8432600000001</v>
          </cell>
          <cell r="S250">
            <v>2382.8981700000022</v>
          </cell>
          <cell r="T250">
            <v>3024.1585400000013</v>
          </cell>
          <cell r="U250">
            <v>4417.9576100000004</v>
          </cell>
          <cell r="V250">
            <v>5066.2215799999894</v>
          </cell>
          <cell r="W250">
            <v>6055.4306200000001</v>
          </cell>
          <cell r="X250">
            <v>6974.2397500000015</v>
          </cell>
          <cell r="Y250">
            <v>7799.0562299999965</v>
          </cell>
          <cell r="Z250">
            <v>7331.6000299999941</v>
          </cell>
          <cell r="AA250">
            <v>9512.7857499999918</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3532.3636000000001</v>
          </cell>
          <cell r="D252">
            <v>2908.7221699999996</v>
          </cell>
          <cell r="E252">
            <v>3962.0625400000004</v>
          </cell>
          <cell r="F252">
            <v>3306.6130500000004</v>
          </cell>
          <cell r="G252">
            <v>3297.7838599999995</v>
          </cell>
          <cell r="H252">
            <v>3384.4190300000014</v>
          </cell>
          <cell r="I252">
            <v>3962.1575399999974</v>
          </cell>
          <cell r="J252">
            <v>3517.9058199999999</v>
          </cell>
          <cell r="K252">
            <v>3565.1454100000024</v>
          </cell>
          <cell r="L252">
            <v>2800.967979999999</v>
          </cell>
          <cell r="M252">
            <v>3754.9574500000022</v>
          </cell>
          <cell r="N252">
            <v>3409.6488500000014</v>
          </cell>
          <cell r="O252">
            <v>41402.747300000003</v>
          </cell>
          <cell r="P252">
            <v>3532.3636000000001</v>
          </cell>
          <cell r="Q252">
            <v>6441.0857699999997</v>
          </cell>
          <cell r="R252">
            <v>10403.14831</v>
          </cell>
          <cell r="S252">
            <v>13709.76136</v>
          </cell>
          <cell r="T252">
            <v>17007.54522</v>
          </cell>
          <cell r="U252">
            <v>20391.964250000001</v>
          </cell>
          <cell r="V252">
            <v>24354.121789999997</v>
          </cell>
          <cell r="W252">
            <v>27872.027609999997</v>
          </cell>
          <cell r="X252">
            <v>31437.173019999998</v>
          </cell>
          <cell r="Y252">
            <v>34238.140999999996</v>
          </cell>
          <cell r="Z252">
            <v>37993.098449999998</v>
          </cell>
          <cell r="AA252">
            <v>41402.747300000003</v>
          </cell>
        </row>
        <row r="253">
          <cell r="A253" t="str">
            <v>Dtq02</v>
          </cell>
          <cell r="B253" t="str">
            <v>Interest expense</v>
          </cell>
          <cell r="C253">
            <v>-1858.83349</v>
          </cell>
          <cell r="D253">
            <v>-1706.9045400000002</v>
          </cell>
          <cell r="E253">
            <v>-1843.0396699999997</v>
          </cell>
          <cell r="F253">
            <v>-1776.8166600000006</v>
          </cell>
          <cell r="G253">
            <v>-1818.4939799999993</v>
          </cell>
          <cell r="H253">
            <v>-1715.8580500000003</v>
          </cell>
          <cell r="I253">
            <v>-1746.1944299999991</v>
          </cell>
          <cell r="J253">
            <v>-1875.1836999999996</v>
          </cell>
          <cell r="K253">
            <v>-1811.735100000001</v>
          </cell>
          <cell r="L253">
            <v>-1896.7255399999999</v>
          </cell>
          <cell r="M253">
            <v>-1887.42272</v>
          </cell>
          <cell r="N253">
            <v>-1928.1280400000007</v>
          </cell>
          <cell r="O253">
            <v>-21865.335920000001</v>
          </cell>
          <cell r="P253">
            <v>-1858.83349</v>
          </cell>
          <cell r="Q253">
            <v>-3565.7380300000004</v>
          </cell>
          <cell r="R253">
            <v>-5408.7777000000006</v>
          </cell>
          <cell r="S253">
            <v>-7185.594360000001</v>
          </cell>
          <cell r="T253">
            <v>-9004.0883400000002</v>
          </cell>
          <cell r="U253">
            <v>-10719.946390000001</v>
          </cell>
          <cell r="V253">
            <v>-12466.140820000001</v>
          </cell>
          <cell r="W253">
            <v>-14341.32452</v>
          </cell>
          <cell r="X253">
            <v>-16153.059620000002</v>
          </cell>
          <cell r="Y253">
            <v>-18049.785160000003</v>
          </cell>
          <cell r="Z253">
            <v>-19937.207880000002</v>
          </cell>
          <cell r="AA253">
            <v>-21865.335920000001</v>
          </cell>
        </row>
        <row r="254">
          <cell r="A254" t="str">
            <v>Dtq03</v>
          </cell>
          <cell r="B254" t="str">
            <v>Net interest income</v>
          </cell>
          <cell r="C254">
            <v>1673.5301100000001</v>
          </cell>
          <cell r="D254">
            <v>1201.8176299999993</v>
          </cell>
          <cell r="E254">
            <v>2119.0228700000007</v>
          </cell>
          <cell r="F254">
            <v>1529.7963899999997</v>
          </cell>
          <cell r="G254">
            <v>1479.2898800000003</v>
          </cell>
          <cell r="H254">
            <v>1668.5609800000011</v>
          </cell>
          <cell r="I254">
            <v>2215.9631099999983</v>
          </cell>
          <cell r="J254">
            <v>1642.7221200000004</v>
          </cell>
          <cell r="K254">
            <v>1753.4103100000013</v>
          </cell>
          <cell r="L254">
            <v>904.24243999999908</v>
          </cell>
          <cell r="M254">
            <v>1867.5347300000021</v>
          </cell>
          <cell r="N254">
            <v>1481.5208100000007</v>
          </cell>
          <cell r="O254">
            <v>19537.411380000001</v>
          </cell>
          <cell r="P254">
            <v>1673.5301100000001</v>
          </cell>
          <cell r="Q254">
            <v>2875.3477399999992</v>
          </cell>
          <cell r="R254">
            <v>4994.3706099999999</v>
          </cell>
          <cell r="S254">
            <v>6524.1669999999995</v>
          </cell>
          <cell r="T254">
            <v>8003.4568799999997</v>
          </cell>
          <cell r="U254">
            <v>9672.0178599999999</v>
          </cell>
          <cell r="V254">
            <v>11887.980969999997</v>
          </cell>
          <cell r="W254">
            <v>13530.703089999997</v>
          </cell>
          <cell r="X254">
            <v>15284.113399999997</v>
          </cell>
          <cell r="Y254">
            <v>16188.355839999993</v>
          </cell>
          <cell r="Z254">
            <v>18055.890569999996</v>
          </cell>
          <cell r="AA254">
            <v>19537.411380000001</v>
          </cell>
        </row>
        <row r="255">
          <cell r="A255" t="str">
            <v>Dtq04</v>
          </cell>
          <cell r="B255" t="str">
            <v>Fee Income</v>
          </cell>
          <cell r="C255">
            <v>80</v>
          </cell>
          <cell r="D255">
            <v>269</v>
          </cell>
          <cell r="E255">
            <v>-231</v>
          </cell>
          <cell r="F255">
            <v>-75.741970000000038</v>
          </cell>
          <cell r="G255">
            <v>48.781690000000026</v>
          </cell>
          <cell r="H255">
            <v>364.66046000000006</v>
          </cell>
          <cell r="I255">
            <v>92.886579999999867</v>
          </cell>
          <cell r="J255">
            <v>161.45327999999995</v>
          </cell>
          <cell r="K255">
            <v>100.61940000000004</v>
          </cell>
          <cell r="L255">
            <v>205.15527999999995</v>
          </cell>
          <cell r="M255">
            <v>89.139460000000327</v>
          </cell>
          <cell r="N255">
            <v>120.51440000000002</v>
          </cell>
          <cell r="O255">
            <v>1225.4685800000002</v>
          </cell>
          <cell r="P255">
            <v>80</v>
          </cell>
          <cell r="Q255">
            <v>349</v>
          </cell>
          <cell r="R255">
            <v>118</v>
          </cell>
          <cell r="S255">
            <v>42.258029999999962</v>
          </cell>
          <cell r="T255">
            <v>91.039719999999988</v>
          </cell>
          <cell r="U255">
            <v>455.70018000000005</v>
          </cell>
          <cell r="V255">
            <v>548.58675999999991</v>
          </cell>
          <cell r="W255">
            <v>710.04003999999986</v>
          </cell>
          <cell r="X255">
            <v>810.6594399999999</v>
          </cell>
          <cell r="Y255">
            <v>1015.8147199999999</v>
          </cell>
          <cell r="Z255">
            <v>1104.9541800000002</v>
          </cell>
          <cell r="AA255">
            <v>1225.4685800000002</v>
          </cell>
        </row>
        <row r="256">
          <cell r="A256" t="str">
            <v>Dtq05</v>
          </cell>
          <cell r="B256" t="str">
            <v>Commission expense</v>
          </cell>
          <cell r="C256">
            <v>-226.16974999999999</v>
          </cell>
          <cell r="D256">
            <v>-394.99484999999999</v>
          </cell>
          <cell r="E256">
            <v>-330.83539999999999</v>
          </cell>
          <cell r="F256">
            <v>-203.03651000000002</v>
          </cell>
          <cell r="G256">
            <v>-298.19335999999998</v>
          </cell>
          <cell r="H256">
            <v>-410.54347999999993</v>
          </cell>
          <cell r="I256">
            <v>-331.44992000000008</v>
          </cell>
          <cell r="J256">
            <v>-401.2018799999999</v>
          </cell>
          <cell r="K256">
            <v>-348.93998999999985</v>
          </cell>
          <cell r="L256">
            <v>-433.89438000000007</v>
          </cell>
          <cell r="M256">
            <v>-328.59090000000009</v>
          </cell>
          <cell r="N256">
            <v>-376.37251000000003</v>
          </cell>
          <cell r="O256">
            <v>-4084.2229300000004</v>
          </cell>
          <cell r="P256">
            <v>-226.16974999999999</v>
          </cell>
          <cell r="Q256">
            <v>-621.16459999999995</v>
          </cell>
          <cell r="R256">
            <v>-952</v>
          </cell>
          <cell r="S256">
            <v>-1155.0365099999999</v>
          </cell>
          <cell r="T256">
            <v>-1453.2298699999999</v>
          </cell>
          <cell r="U256">
            <v>-1863.7733499999999</v>
          </cell>
          <cell r="V256">
            <v>-2195.22327</v>
          </cell>
          <cell r="W256">
            <v>-2596.42515</v>
          </cell>
          <cell r="X256">
            <v>-2945.3651399999999</v>
          </cell>
          <cell r="Y256">
            <v>-3379.2595200000001</v>
          </cell>
          <cell r="Z256">
            <v>-3707.8504200000002</v>
          </cell>
          <cell r="AA256">
            <v>-4084.2229300000004</v>
          </cell>
        </row>
        <row r="257">
          <cell r="A257" t="str">
            <v>Dtq06</v>
          </cell>
          <cell r="B257" t="str">
            <v>Net fee and commission income</v>
          </cell>
          <cell r="C257">
            <v>-146.16974999999999</v>
          </cell>
          <cell r="D257">
            <v>-125.99484999999999</v>
          </cell>
          <cell r="E257">
            <v>-561.83539999999994</v>
          </cell>
          <cell r="F257">
            <v>-278.77848000000006</v>
          </cell>
          <cell r="G257">
            <v>-249.41166999999996</v>
          </cell>
          <cell r="H257">
            <v>-45.883019999999874</v>
          </cell>
          <cell r="I257">
            <v>-238.56334000000021</v>
          </cell>
          <cell r="J257">
            <v>-239.74859999999995</v>
          </cell>
          <cell r="K257">
            <v>-248.32058999999981</v>
          </cell>
          <cell r="L257">
            <v>-228.73910000000012</v>
          </cell>
          <cell r="M257">
            <v>-239.45143999999976</v>
          </cell>
          <cell r="N257">
            <v>-255.85811000000001</v>
          </cell>
          <cell r="O257">
            <v>-2858.7543500000002</v>
          </cell>
          <cell r="P257">
            <v>-146.16974999999999</v>
          </cell>
          <cell r="Q257">
            <v>-272.16459999999995</v>
          </cell>
          <cell r="R257">
            <v>-834</v>
          </cell>
          <cell r="S257">
            <v>-1112.7784799999999</v>
          </cell>
          <cell r="T257">
            <v>-1362.1901499999999</v>
          </cell>
          <cell r="U257">
            <v>-1408.0731699999999</v>
          </cell>
          <cell r="V257">
            <v>-1646.63651</v>
          </cell>
          <cell r="W257">
            <v>-1886.3851100000002</v>
          </cell>
          <cell r="X257">
            <v>-2134.7057</v>
          </cell>
          <cell r="Y257">
            <v>-2363.4448000000002</v>
          </cell>
          <cell r="Z257">
            <v>-2602.89624</v>
          </cell>
          <cell r="AA257">
            <v>-2858.7543500000002</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357.68711999999988</v>
          </cell>
          <cell r="D259">
            <v>60.60706000000016</v>
          </cell>
          <cell r="E259">
            <v>87.70581999999996</v>
          </cell>
          <cell r="F259">
            <v>88.724240000001146</v>
          </cell>
          <cell r="G259">
            <v>151.6962099999979</v>
          </cell>
          <cell r="H259">
            <v>103.37036000000091</v>
          </cell>
          <cell r="I259">
            <v>86.477270000000772</v>
          </cell>
          <cell r="J259">
            <v>160.12337999999932</v>
          </cell>
          <cell r="K259">
            <v>269.94495000000006</v>
          </cell>
          <cell r="L259">
            <v>-562.10641999999984</v>
          </cell>
          <cell r="M259">
            <v>80.417949999998996</v>
          </cell>
          <cell r="N259">
            <v>84.977410000001782</v>
          </cell>
          <cell r="O259">
            <v>969.62535000000105</v>
          </cell>
          <cell r="P259">
            <v>357.68711999999988</v>
          </cell>
          <cell r="Q259">
            <v>418.29418000000004</v>
          </cell>
          <cell r="R259">
            <v>506</v>
          </cell>
          <cell r="S259">
            <v>594.72424000000115</v>
          </cell>
          <cell r="T259">
            <v>746.42044999999905</v>
          </cell>
          <cell r="U259">
            <v>849.79080999999996</v>
          </cell>
          <cell r="V259">
            <v>936.26808000000074</v>
          </cell>
          <cell r="W259">
            <v>1096.3914600000001</v>
          </cell>
          <cell r="X259">
            <v>1366.3364100000001</v>
          </cell>
          <cell r="Y259">
            <v>804.22999000000027</v>
          </cell>
          <cell r="Z259">
            <v>884.64793999999927</v>
          </cell>
          <cell r="AA259">
            <v>969.62535000000105</v>
          </cell>
        </row>
        <row r="260">
          <cell r="A260" t="str">
            <v>Dtq09</v>
          </cell>
          <cell r="B260" t="str">
            <v>Gains or losses from investments</v>
          </cell>
          <cell r="C260">
            <v>104.18286999999997</v>
          </cell>
          <cell r="D260">
            <v>304.35915000000006</v>
          </cell>
          <cell r="E260">
            <v>-190.53395999999998</v>
          </cell>
          <cell r="F260">
            <v>-200.32886000000011</v>
          </cell>
          <cell r="G260">
            <v>-357.55082999999979</v>
          </cell>
          <cell r="H260">
            <v>188.50583999999984</v>
          </cell>
          <cell r="I260">
            <v>-469.6216900000004</v>
          </cell>
          <cell r="J260">
            <v>2.6470700000003262</v>
          </cell>
          <cell r="K260">
            <v>12.835400000000391</v>
          </cell>
          <cell r="L260">
            <v>1221.8008499999996</v>
          </cell>
          <cell r="M260">
            <v>190.97589000000005</v>
          </cell>
          <cell r="N260">
            <v>206.18548000000021</v>
          </cell>
          <cell r="O260">
            <v>1013.4572100000001</v>
          </cell>
          <cell r="P260">
            <v>104.18286999999997</v>
          </cell>
          <cell r="Q260">
            <v>408.54202000000004</v>
          </cell>
          <cell r="R260">
            <v>218.00806000000006</v>
          </cell>
          <cell r="S260">
            <v>17.679199999999952</v>
          </cell>
          <cell r="T260">
            <v>-339.87162999999987</v>
          </cell>
          <cell r="U260">
            <v>-151.36579000000003</v>
          </cell>
          <cell r="V260">
            <v>-620.98748000000046</v>
          </cell>
          <cell r="W260">
            <v>-618.34041000000013</v>
          </cell>
          <cell r="X260">
            <v>-605.50500999999974</v>
          </cell>
          <cell r="Y260">
            <v>616.29583999999988</v>
          </cell>
          <cell r="Z260">
            <v>807.27172999999993</v>
          </cell>
          <cell r="AA260">
            <v>1013.4572100000001</v>
          </cell>
        </row>
        <row r="261">
          <cell r="A261" t="str">
            <v>Dtq10</v>
          </cell>
          <cell r="B261" t="str">
            <v>Other operating income / expenses</v>
          </cell>
          <cell r="C261">
            <v>53.375140000000059</v>
          </cell>
          <cell r="D261">
            <v>85.498049999999921</v>
          </cell>
          <cell r="E261">
            <v>124.12680999999992</v>
          </cell>
          <cell r="F261">
            <v>138.9479000000002</v>
          </cell>
          <cell r="G261">
            <v>177.24456999999882</v>
          </cell>
          <cell r="H261">
            <v>288.42566000000102</v>
          </cell>
          <cell r="I261">
            <v>178.42460999999997</v>
          </cell>
          <cell r="J261">
            <v>47.304959999999966</v>
          </cell>
          <cell r="K261">
            <v>151.54494000000017</v>
          </cell>
          <cell r="L261">
            <v>69.651049999999941</v>
          </cell>
          <cell r="M261">
            <v>329.82218999999986</v>
          </cell>
          <cell r="N261">
            <v>272.76223000000005</v>
          </cell>
          <cell r="O261">
            <v>1917.1281099999999</v>
          </cell>
          <cell r="P261">
            <v>53.375140000000059</v>
          </cell>
          <cell r="Q261">
            <v>138.87318999999997</v>
          </cell>
          <cell r="R261">
            <v>262.99999999999989</v>
          </cell>
          <cell r="S261">
            <v>401.94790000000012</v>
          </cell>
          <cell r="T261">
            <v>579.19246999999893</v>
          </cell>
          <cell r="U261">
            <v>867.61812999999995</v>
          </cell>
          <cell r="V261">
            <v>1046.0427399999999</v>
          </cell>
          <cell r="W261">
            <v>1093.3476999999998</v>
          </cell>
          <cell r="X261">
            <v>1244.89264</v>
          </cell>
          <cell r="Y261">
            <v>1314.54369</v>
          </cell>
          <cell r="Z261">
            <v>1644.3658799999998</v>
          </cell>
          <cell r="AA261">
            <v>1917.1281099999999</v>
          </cell>
        </row>
        <row r="262">
          <cell r="A262" t="str">
            <v>Dtq11</v>
          </cell>
          <cell r="B262" t="str">
            <v>Other income</v>
          </cell>
          <cell r="C262">
            <v>369.07537999999988</v>
          </cell>
          <cell r="D262">
            <v>324.46941000000015</v>
          </cell>
          <cell r="E262">
            <v>-540.53673000000003</v>
          </cell>
          <cell r="F262">
            <v>-251.43519999999879</v>
          </cell>
          <cell r="G262">
            <v>-278.02172000000303</v>
          </cell>
          <cell r="H262">
            <v>534.41884000000186</v>
          </cell>
          <cell r="I262">
            <v>-443.28314999999981</v>
          </cell>
          <cell r="J262">
            <v>-29.673190000000346</v>
          </cell>
          <cell r="K262">
            <v>186.00470000000081</v>
          </cell>
          <cell r="L262">
            <v>500.6063799999996</v>
          </cell>
          <cell r="M262">
            <v>361.76458999999915</v>
          </cell>
          <cell r="N262">
            <v>308.06701000000203</v>
          </cell>
          <cell r="O262">
            <v>1041.4563200000011</v>
          </cell>
          <cell r="P262">
            <v>369.07537999999988</v>
          </cell>
          <cell r="Q262">
            <v>693.54479000000015</v>
          </cell>
          <cell r="R262">
            <v>153.00805999999994</v>
          </cell>
          <cell r="S262">
            <v>-98.427139999998758</v>
          </cell>
          <cell r="T262">
            <v>-376.44886000000179</v>
          </cell>
          <cell r="U262">
            <v>157.96997999999996</v>
          </cell>
          <cell r="V262">
            <v>-285.3131699999999</v>
          </cell>
          <cell r="W262">
            <v>-314.98636000000033</v>
          </cell>
          <cell r="X262">
            <v>-128.98165999999947</v>
          </cell>
          <cell r="Y262">
            <v>371.62471999999991</v>
          </cell>
          <cell r="Z262">
            <v>733.38930999999911</v>
          </cell>
          <cell r="AA262">
            <v>1041.4563200000011</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2042.6054899999999</v>
          </cell>
          <cell r="D264">
            <v>1526.2870399999995</v>
          </cell>
          <cell r="E264">
            <v>1578.4861400000007</v>
          </cell>
          <cell r="F264">
            <v>1278.361190000001</v>
          </cell>
          <cell r="G264">
            <v>1201.2681599999974</v>
          </cell>
          <cell r="H264">
            <v>2202.9798200000032</v>
          </cell>
          <cell r="I264">
            <v>1772.6799599999986</v>
          </cell>
          <cell r="J264">
            <v>1613.0489299999999</v>
          </cell>
          <cell r="K264">
            <v>1939.4150100000022</v>
          </cell>
          <cell r="L264">
            <v>1404.8488199999988</v>
          </cell>
          <cell r="M264">
            <v>2229.2993200000014</v>
          </cell>
          <cell r="N264">
            <v>1789.5878200000027</v>
          </cell>
          <cell r="O264">
            <v>20578.867700000003</v>
          </cell>
          <cell r="P264">
            <v>2042.6054899999999</v>
          </cell>
          <cell r="Q264">
            <v>3568.8925299999992</v>
          </cell>
          <cell r="R264">
            <v>5147.3786700000001</v>
          </cell>
          <cell r="S264">
            <v>6425.7398600000006</v>
          </cell>
          <cell r="T264">
            <v>7627.0080199999975</v>
          </cell>
          <cell r="U264">
            <v>9829.9878399999998</v>
          </cell>
          <cell r="V264">
            <v>11602.667799999997</v>
          </cell>
          <cell r="W264">
            <v>13215.716729999996</v>
          </cell>
          <cell r="X264">
            <v>15155.131739999997</v>
          </cell>
          <cell r="Y264">
            <v>16559.980559999993</v>
          </cell>
          <cell r="Z264">
            <v>18789.279879999995</v>
          </cell>
          <cell r="AA264">
            <v>20578.867700000003</v>
          </cell>
        </row>
        <row r="265">
          <cell r="A265" t="str">
            <v>Dtq13</v>
          </cell>
          <cell r="B265" t="str">
            <v>Personnel expenses</v>
          </cell>
          <cell r="C265">
            <v>314.03095999999999</v>
          </cell>
          <cell r="D265">
            <v>301.95444999999989</v>
          </cell>
          <cell r="E265">
            <v>304.37381000000011</v>
          </cell>
          <cell r="F265">
            <v>412.05227999999994</v>
          </cell>
          <cell r="G265">
            <v>337.85880000000026</v>
          </cell>
          <cell r="H265">
            <v>395.39202000000029</v>
          </cell>
          <cell r="I265">
            <v>317.59309999999982</v>
          </cell>
          <cell r="J265">
            <v>332.66687000000019</v>
          </cell>
          <cell r="K265">
            <v>356.73991999999942</v>
          </cell>
          <cell r="L265">
            <v>357.83348000000046</v>
          </cell>
          <cell r="M265">
            <v>388.31617999999992</v>
          </cell>
          <cell r="N265">
            <v>636.88411999999857</v>
          </cell>
          <cell r="O265">
            <v>4455.6959899999993</v>
          </cell>
          <cell r="P265">
            <v>314.03095999999999</v>
          </cell>
          <cell r="Q265">
            <v>615.98540999999989</v>
          </cell>
          <cell r="R265">
            <v>920.35922000000005</v>
          </cell>
          <cell r="S265">
            <v>1332.4114999999999</v>
          </cell>
          <cell r="T265">
            <v>1670.2703000000001</v>
          </cell>
          <cell r="U265">
            <v>2065.6623200000004</v>
          </cell>
          <cell r="V265">
            <v>2383.2554200000004</v>
          </cell>
          <cell r="W265">
            <v>2715.9222900000004</v>
          </cell>
          <cell r="X265">
            <v>3072.66221</v>
          </cell>
          <cell r="Y265">
            <v>3430.4956900000006</v>
          </cell>
          <cell r="Z265">
            <v>3818.8118700000005</v>
          </cell>
          <cell r="AA265">
            <v>4455.6959899999993</v>
          </cell>
        </row>
        <row r="266">
          <cell r="A266" t="str">
            <v>Dtq14</v>
          </cell>
          <cell r="B266" t="str">
            <v>General and administrative expenses</v>
          </cell>
          <cell r="C266">
            <v>256.97117000000003</v>
          </cell>
          <cell r="D266">
            <v>277.65861999999998</v>
          </cell>
          <cell r="E266">
            <v>352.51422000000008</v>
          </cell>
          <cell r="F266">
            <v>339.17761000000013</v>
          </cell>
          <cell r="G266">
            <v>400.01684999999964</v>
          </cell>
          <cell r="H266">
            <v>320.77569000000051</v>
          </cell>
          <cell r="I266">
            <v>416.36432999999948</v>
          </cell>
          <cell r="J266">
            <v>343.86225999999988</v>
          </cell>
          <cell r="K266">
            <v>349.08995000000067</v>
          </cell>
          <cell r="L266">
            <v>379.11828999999921</v>
          </cell>
          <cell r="M266">
            <v>372.03364000000016</v>
          </cell>
          <cell r="N266">
            <v>363.08190999999999</v>
          </cell>
          <cell r="O266">
            <v>4170.6645399999998</v>
          </cell>
          <cell r="P266">
            <v>256.97117000000003</v>
          </cell>
          <cell r="Q266">
            <v>534.62978999999996</v>
          </cell>
          <cell r="R266">
            <v>887.14400999999998</v>
          </cell>
          <cell r="S266">
            <v>1226.3216200000002</v>
          </cell>
          <cell r="T266">
            <v>1626.3384699999997</v>
          </cell>
          <cell r="U266">
            <v>1947.1141600000001</v>
          </cell>
          <cell r="V266">
            <v>2363.4784899999995</v>
          </cell>
          <cell r="W266">
            <v>2707.3407499999994</v>
          </cell>
          <cell r="X266">
            <v>3056.4306999999999</v>
          </cell>
          <cell r="Y266">
            <v>3435.5489899999993</v>
          </cell>
          <cell r="Z266">
            <v>3807.5826299999994</v>
          </cell>
          <cell r="AA266">
            <v>4170.6645399999998</v>
          </cell>
        </row>
        <row r="267">
          <cell r="A267" t="str">
            <v>Dtq15</v>
          </cell>
          <cell r="B267" t="str">
            <v>Depreciation / Amortisation</v>
          </cell>
          <cell r="C267">
            <v>64</v>
          </cell>
          <cell r="D267">
            <v>65</v>
          </cell>
          <cell r="E267">
            <v>64</v>
          </cell>
          <cell r="F267">
            <v>64</v>
          </cell>
          <cell r="G267">
            <v>68.25</v>
          </cell>
          <cell r="H267">
            <v>69.75</v>
          </cell>
          <cell r="I267">
            <v>70</v>
          </cell>
          <cell r="J267">
            <v>70</v>
          </cell>
          <cell r="K267">
            <v>71.249999999999929</v>
          </cell>
          <cell r="L267">
            <v>73.031579999999991</v>
          </cell>
          <cell r="M267">
            <v>70.345170000000067</v>
          </cell>
          <cell r="N267">
            <v>70.283230000000259</v>
          </cell>
          <cell r="O267">
            <v>819.90998000000013</v>
          </cell>
          <cell r="P267">
            <v>64</v>
          </cell>
          <cell r="Q267">
            <v>129</v>
          </cell>
          <cell r="R267">
            <v>193</v>
          </cell>
          <cell r="S267">
            <v>257</v>
          </cell>
          <cell r="T267">
            <v>325.25</v>
          </cell>
          <cell r="U267">
            <v>395</v>
          </cell>
          <cell r="V267">
            <v>465</v>
          </cell>
          <cell r="W267">
            <v>535</v>
          </cell>
          <cell r="X267">
            <v>606.24999999999989</v>
          </cell>
          <cell r="Y267">
            <v>679.28157999999985</v>
          </cell>
          <cell r="Z267">
            <v>749.6267499999999</v>
          </cell>
          <cell r="AA267">
            <v>819.90998000000013</v>
          </cell>
        </row>
        <row r="268">
          <cell r="A268" t="str">
            <v>Dtq16</v>
          </cell>
          <cell r="B268" t="str">
            <v>Total operating expenses</v>
          </cell>
          <cell r="C268">
            <v>635.00213000000008</v>
          </cell>
          <cell r="D268">
            <v>644.61306999999988</v>
          </cell>
          <cell r="E268">
            <v>720.88803000000019</v>
          </cell>
          <cell r="F268">
            <v>815.22989000000007</v>
          </cell>
          <cell r="G268">
            <v>806.12564999999995</v>
          </cell>
          <cell r="H268">
            <v>785.91771000000085</v>
          </cell>
          <cell r="I268">
            <v>803.95742999999925</v>
          </cell>
          <cell r="J268">
            <v>746.52913000000012</v>
          </cell>
          <cell r="K268">
            <v>777.07986999999991</v>
          </cell>
          <cell r="L268">
            <v>809.98334999999963</v>
          </cell>
          <cell r="M268">
            <v>830.69499000000019</v>
          </cell>
          <cell r="N268">
            <v>1070.2492599999989</v>
          </cell>
          <cell r="O268">
            <v>9446.2705099999985</v>
          </cell>
          <cell r="P268">
            <v>635.00213000000008</v>
          </cell>
          <cell r="Q268">
            <v>1279.6151999999997</v>
          </cell>
          <cell r="R268">
            <v>2000.50323</v>
          </cell>
          <cell r="S268">
            <v>2815.7331199999999</v>
          </cell>
          <cell r="T268">
            <v>3621.8587699999998</v>
          </cell>
          <cell r="U268">
            <v>4407.7764800000004</v>
          </cell>
          <cell r="V268">
            <v>5211.7339099999999</v>
          </cell>
          <cell r="W268">
            <v>5958.2630399999998</v>
          </cell>
          <cell r="X268">
            <v>6735.3429099999994</v>
          </cell>
          <cell r="Y268">
            <v>7545.3262599999998</v>
          </cell>
          <cell r="Z268">
            <v>8376.0212499999998</v>
          </cell>
          <cell r="AA268">
            <v>9446.2705099999985</v>
          </cell>
        </row>
        <row r="269">
          <cell r="A269" t="str">
            <v>Dtq17</v>
          </cell>
          <cell r="B269" t="str">
            <v>Operating profit before provisions</v>
          </cell>
          <cell r="C269">
            <v>1407.6033599999998</v>
          </cell>
          <cell r="D269">
            <v>881.6739699999996</v>
          </cell>
          <cell r="E269">
            <v>857.59811000000047</v>
          </cell>
          <cell r="F269">
            <v>463.13130000000092</v>
          </cell>
          <cell r="G269">
            <v>395.1425099999974</v>
          </cell>
          <cell r="H269">
            <v>1417.0621100000023</v>
          </cell>
          <cell r="I269">
            <v>968.72252999999932</v>
          </cell>
          <cell r="J269">
            <v>866.5197999999998</v>
          </cell>
          <cell r="K269">
            <v>1162.3351400000024</v>
          </cell>
          <cell r="L269">
            <v>594.86546999999916</v>
          </cell>
          <cell r="M269">
            <v>1398.6043300000013</v>
          </cell>
          <cell r="N269">
            <v>719.33856000000378</v>
          </cell>
          <cell r="O269">
            <v>11132.597190000004</v>
          </cell>
          <cell r="P269">
            <v>1407.6033599999998</v>
          </cell>
          <cell r="Q269">
            <v>2289.2773299999994</v>
          </cell>
          <cell r="R269">
            <v>3146.8754399999998</v>
          </cell>
          <cell r="S269">
            <v>3610.0067400000007</v>
          </cell>
          <cell r="T269">
            <v>4005.1492499999977</v>
          </cell>
          <cell r="U269">
            <v>5422.2113599999993</v>
          </cell>
          <cell r="V269">
            <v>6390.9338899999975</v>
          </cell>
          <cell r="W269">
            <v>7257.4536899999966</v>
          </cell>
          <cell r="X269">
            <v>8419.7888299999977</v>
          </cell>
          <cell r="Y269">
            <v>9014.6542999999929</v>
          </cell>
          <cell r="Z269">
            <v>10413.258629999995</v>
          </cell>
          <cell r="AA269">
            <v>11132.597190000004</v>
          </cell>
        </row>
        <row r="270">
          <cell r="A270" t="str">
            <v>Dtq18</v>
          </cell>
          <cell r="B270" t="str">
            <v>Impairment losses on loans and advances</v>
          </cell>
          <cell r="C270">
            <v>-4.8540100000001303</v>
          </cell>
          <cell r="D270">
            <v>5.8540100000000761</v>
          </cell>
          <cell r="E270">
            <v>133</v>
          </cell>
          <cell r="F270">
            <v>1.1102230246251565E-13</v>
          </cell>
          <cell r="G270">
            <v>597</v>
          </cell>
          <cell r="H270">
            <v>-151</v>
          </cell>
          <cell r="I270">
            <v>-1277</v>
          </cell>
          <cell r="J270">
            <v>181</v>
          </cell>
          <cell r="K270">
            <v>-646</v>
          </cell>
          <cell r="L270">
            <v>-164</v>
          </cell>
          <cell r="M270">
            <v>-640</v>
          </cell>
          <cell r="N270">
            <v>12.000000000000121</v>
          </cell>
          <cell r="O270">
            <v>-1953.9999999999998</v>
          </cell>
          <cell r="P270">
            <v>-4.8540100000001303</v>
          </cell>
          <cell r="Q270">
            <v>0.99999999999994582</v>
          </cell>
          <cell r="R270">
            <v>133.99999999999994</v>
          </cell>
          <cell r="S270">
            <v>134.00000000000006</v>
          </cell>
          <cell r="T270">
            <v>731</v>
          </cell>
          <cell r="U270">
            <v>580</v>
          </cell>
          <cell r="V270">
            <v>-697</v>
          </cell>
          <cell r="W270">
            <v>-516</v>
          </cell>
          <cell r="X270">
            <v>-1162</v>
          </cell>
          <cell r="Y270">
            <v>-1326</v>
          </cell>
          <cell r="Z270">
            <v>-1966</v>
          </cell>
          <cell r="AA270">
            <v>-1953.9999999999998</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-4.8540100000001303</v>
          </cell>
          <cell r="D273">
            <v>5.8540100000000761</v>
          </cell>
          <cell r="E273">
            <v>133</v>
          </cell>
          <cell r="F273">
            <v>1.1102230246251565E-13</v>
          </cell>
          <cell r="G273">
            <v>597</v>
          </cell>
          <cell r="H273">
            <v>-151</v>
          </cell>
          <cell r="I273">
            <v>-1277</v>
          </cell>
          <cell r="J273">
            <v>181</v>
          </cell>
          <cell r="K273">
            <v>-646</v>
          </cell>
          <cell r="L273">
            <v>-164</v>
          </cell>
          <cell r="M273">
            <v>-640</v>
          </cell>
          <cell r="N273">
            <v>12.000000000000121</v>
          </cell>
          <cell r="O273">
            <v>-1953.9999999999998</v>
          </cell>
          <cell r="P273">
            <v>-4.8540100000001303</v>
          </cell>
          <cell r="Q273">
            <v>0.99999999999994582</v>
          </cell>
          <cell r="R273">
            <v>133.99999999999994</v>
          </cell>
          <cell r="S273">
            <v>134.00000000000006</v>
          </cell>
          <cell r="T273">
            <v>731</v>
          </cell>
          <cell r="U273">
            <v>580</v>
          </cell>
          <cell r="V273">
            <v>-697</v>
          </cell>
          <cell r="W273">
            <v>-516</v>
          </cell>
          <cell r="X273">
            <v>-1162</v>
          </cell>
          <cell r="Y273">
            <v>-1326</v>
          </cell>
          <cell r="Z273">
            <v>-1966</v>
          </cell>
          <cell r="AA273">
            <v>-1953.9999999999998</v>
          </cell>
        </row>
        <row r="274">
          <cell r="A274" t="str">
            <v>Dtq22</v>
          </cell>
          <cell r="B274" t="str">
            <v>Operating profit</v>
          </cell>
          <cell r="C274">
            <v>1402.7493499999996</v>
          </cell>
          <cell r="D274">
            <v>887.52797999999973</v>
          </cell>
          <cell r="E274">
            <v>990.59811000000047</v>
          </cell>
          <cell r="F274">
            <v>463.13130000000103</v>
          </cell>
          <cell r="G274">
            <v>992.1425099999974</v>
          </cell>
          <cell r="H274">
            <v>1266.0621100000023</v>
          </cell>
          <cell r="I274">
            <v>-308.27747000000068</v>
          </cell>
          <cell r="J274">
            <v>1047.5197999999998</v>
          </cell>
          <cell r="K274">
            <v>516.33514000000241</v>
          </cell>
          <cell r="L274">
            <v>430.86546999999916</v>
          </cell>
          <cell r="M274">
            <v>758.60433000000126</v>
          </cell>
          <cell r="N274">
            <v>731.33856000000389</v>
          </cell>
          <cell r="O274">
            <v>9178.597190000004</v>
          </cell>
          <cell r="P274">
            <v>1402.7493499999996</v>
          </cell>
          <cell r="Q274">
            <v>2290.2773299999994</v>
          </cell>
          <cell r="R274">
            <v>3280.8754399999998</v>
          </cell>
          <cell r="S274">
            <v>3744.0067400000007</v>
          </cell>
          <cell r="T274">
            <v>4736.1492499999977</v>
          </cell>
          <cell r="U274">
            <v>6002.2113599999993</v>
          </cell>
          <cell r="V274">
            <v>5693.9338899999975</v>
          </cell>
          <cell r="W274">
            <v>6741.4536899999966</v>
          </cell>
          <cell r="X274">
            <v>7257.7888299999977</v>
          </cell>
          <cell r="Y274">
            <v>7688.6542999999929</v>
          </cell>
          <cell r="Z274">
            <v>8447.2586299999948</v>
          </cell>
          <cell r="AA274">
            <v>9178.597190000004</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1402.7493499999996</v>
          </cell>
          <cell r="D278">
            <v>887.52797999999973</v>
          </cell>
          <cell r="E278">
            <v>990.59811000000047</v>
          </cell>
          <cell r="F278">
            <v>463.13130000000103</v>
          </cell>
          <cell r="G278">
            <v>992.1425099999974</v>
          </cell>
          <cell r="H278">
            <v>1266.0621100000023</v>
          </cell>
          <cell r="I278">
            <v>-308.27747000000068</v>
          </cell>
          <cell r="J278">
            <v>1047.5197999999998</v>
          </cell>
          <cell r="K278">
            <v>516.33514000000241</v>
          </cell>
          <cell r="L278">
            <v>430.86546999999916</v>
          </cell>
          <cell r="M278">
            <v>758.60433000000126</v>
          </cell>
          <cell r="N278">
            <v>731.33856000000389</v>
          </cell>
          <cell r="O278">
            <v>9178.597190000004</v>
          </cell>
          <cell r="P278">
            <v>1402.7493499999996</v>
          </cell>
          <cell r="Q278">
            <v>2290.2773299999994</v>
          </cell>
          <cell r="R278">
            <v>3280.8754399999998</v>
          </cell>
          <cell r="S278">
            <v>3744.0067400000007</v>
          </cell>
          <cell r="T278">
            <v>4736.1492499999977</v>
          </cell>
          <cell r="U278">
            <v>6002.2113599999993</v>
          </cell>
          <cell r="V278">
            <v>5693.9338899999975</v>
          </cell>
          <cell r="W278">
            <v>6741.4536899999966</v>
          </cell>
          <cell r="X278">
            <v>7257.7888299999977</v>
          </cell>
          <cell r="Y278">
            <v>7688.6542999999929</v>
          </cell>
          <cell r="Z278">
            <v>8447.2586299999948</v>
          </cell>
          <cell r="AA278">
            <v>9178.597190000004</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-267</v>
          </cell>
          <cell r="D280">
            <v>-169</v>
          </cell>
          <cell r="E280">
            <v>-188</v>
          </cell>
          <cell r="F280">
            <v>-89</v>
          </cell>
          <cell r="G280">
            <v>-202</v>
          </cell>
          <cell r="H280">
            <v>-242</v>
          </cell>
          <cell r="I280">
            <v>60.000000000000057</v>
          </cell>
          <cell r="J280">
            <v>-184</v>
          </cell>
          <cell r="K280">
            <v>-115</v>
          </cell>
          <cell r="L280">
            <v>-65.000000000000171</v>
          </cell>
          <cell r="M280">
            <v>65.000000000000171</v>
          </cell>
          <cell r="N280">
            <v>-379</v>
          </cell>
          <cell r="O280">
            <v>-1775</v>
          </cell>
          <cell r="P280">
            <v>-267</v>
          </cell>
          <cell r="Q280">
            <v>-436</v>
          </cell>
          <cell r="R280">
            <v>-624</v>
          </cell>
          <cell r="S280">
            <v>-713</v>
          </cell>
          <cell r="T280">
            <v>-915</v>
          </cell>
          <cell r="U280">
            <v>-1157</v>
          </cell>
          <cell r="V280">
            <v>-1097</v>
          </cell>
          <cell r="W280">
            <v>-1281</v>
          </cell>
          <cell r="X280">
            <v>-1396</v>
          </cell>
          <cell r="Y280">
            <v>-1461.0000000000002</v>
          </cell>
          <cell r="Z280">
            <v>-1396</v>
          </cell>
          <cell r="AA280">
            <v>-1775</v>
          </cell>
        </row>
        <row r="281">
          <cell r="A281" t="str">
            <v>Dtq28</v>
          </cell>
          <cell r="B281" t="str">
            <v>Profit after tax</v>
          </cell>
          <cell r="C281">
            <v>1135.7493499999996</v>
          </cell>
          <cell r="D281">
            <v>718.52797999999973</v>
          </cell>
          <cell r="E281">
            <v>802.59811000000047</v>
          </cell>
          <cell r="F281">
            <v>374.13130000000103</v>
          </cell>
          <cell r="G281">
            <v>790.1425099999974</v>
          </cell>
          <cell r="H281">
            <v>1024.0621100000023</v>
          </cell>
          <cell r="I281">
            <v>-248.27747000000062</v>
          </cell>
          <cell r="J281">
            <v>863.5197999999998</v>
          </cell>
          <cell r="K281">
            <v>401.33514000000241</v>
          </cell>
          <cell r="L281">
            <v>365.86546999999899</v>
          </cell>
          <cell r="M281">
            <v>823.60433000000148</v>
          </cell>
          <cell r="N281">
            <v>352.33856000000389</v>
          </cell>
          <cell r="O281">
            <v>7403.597190000004</v>
          </cell>
          <cell r="P281">
            <v>1135.7493499999996</v>
          </cell>
          <cell r="Q281">
            <v>1854.2773299999994</v>
          </cell>
          <cell r="R281">
            <v>2656.8754399999998</v>
          </cell>
          <cell r="S281">
            <v>3031.0067400000007</v>
          </cell>
          <cell r="T281">
            <v>3821.1492499999977</v>
          </cell>
          <cell r="U281">
            <v>4845.2113599999993</v>
          </cell>
          <cell r="V281">
            <v>4596.9338899999975</v>
          </cell>
          <cell r="W281">
            <v>5460.4536899999966</v>
          </cell>
          <cell r="X281">
            <v>5861.7888299999977</v>
          </cell>
          <cell r="Y281">
            <v>6227.6542999999929</v>
          </cell>
          <cell r="Z281">
            <v>7051.2586299999948</v>
          </cell>
          <cell r="AA281">
            <v>7403.597190000004</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1533</v>
          </cell>
          <cell r="D283">
            <v>1777.3076100000026</v>
          </cell>
          <cell r="E283">
            <v>1455.3528499999989</v>
          </cell>
          <cell r="F283">
            <v>1576.3209500000005</v>
          </cell>
          <cell r="G283">
            <v>1551.7261899999967</v>
          </cell>
          <cell r="H283">
            <v>1868.4614300000026</v>
          </cell>
          <cell r="I283">
            <v>1683.7641299999984</v>
          </cell>
          <cell r="J283">
            <v>1596.6549600000094</v>
          </cell>
          <cell r="K283">
            <v>1728.0723199999848</v>
          </cell>
          <cell r="L283">
            <v>1983.9158399999981</v>
          </cell>
          <cell r="M283">
            <v>1572.3648000000096</v>
          </cell>
          <cell r="N283">
            <v>1772.8937200000062</v>
          </cell>
          <cell r="O283">
            <v>20099.834800000008</v>
          </cell>
          <cell r="P283">
            <v>1533</v>
          </cell>
          <cell r="Q283">
            <v>3310.3076100000026</v>
          </cell>
          <cell r="R283">
            <v>4765.660460000001</v>
          </cell>
          <cell r="S283">
            <v>6341.9814100000012</v>
          </cell>
          <cell r="T283">
            <v>7893.7075999999979</v>
          </cell>
          <cell r="U283">
            <v>9762.1690300000009</v>
          </cell>
          <cell r="V283">
            <v>11445.933159999999</v>
          </cell>
          <cell r="W283">
            <v>13042.588120000008</v>
          </cell>
          <cell r="X283">
            <v>14770.660439999992</v>
          </cell>
          <cell r="Y283">
            <v>16754.57627999999</v>
          </cell>
          <cell r="Z283">
            <v>18326.941080000001</v>
          </cell>
          <cell r="AA283">
            <v>20099.834800000008</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1533</v>
          </cell>
          <cell r="D285">
            <v>1777.3076100000026</v>
          </cell>
          <cell r="E285">
            <v>1455.3528499999989</v>
          </cell>
          <cell r="F285">
            <v>1576.3209500000005</v>
          </cell>
          <cell r="G285">
            <v>1551.7261899999967</v>
          </cell>
          <cell r="H285">
            <v>1868.4614300000026</v>
          </cell>
          <cell r="I285">
            <v>1683.7641299999984</v>
          </cell>
          <cell r="J285">
            <v>1596.6549600000094</v>
          </cell>
          <cell r="K285">
            <v>1728.0723199999848</v>
          </cell>
          <cell r="L285">
            <v>1983.9158399999981</v>
          </cell>
          <cell r="M285">
            <v>1572.3648000000096</v>
          </cell>
          <cell r="N285">
            <v>1772.8937200000062</v>
          </cell>
          <cell r="O285">
            <v>20099.834800000008</v>
          </cell>
          <cell r="P285">
            <v>1533</v>
          </cell>
          <cell r="Q285">
            <v>3310.3076100000026</v>
          </cell>
          <cell r="R285">
            <v>4765.660460000001</v>
          </cell>
          <cell r="S285">
            <v>6341.9814100000012</v>
          </cell>
          <cell r="T285">
            <v>7893.7075999999979</v>
          </cell>
          <cell r="U285">
            <v>9762.1690300000009</v>
          </cell>
          <cell r="V285">
            <v>11445.933159999999</v>
          </cell>
          <cell r="W285">
            <v>13042.588120000008</v>
          </cell>
          <cell r="X285">
            <v>14770.660439999992</v>
          </cell>
          <cell r="Y285">
            <v>16754.57627999999</v>
          </cell>
          <cell r="Z285">
            <v>18326.941080000001</v>
          </cell>
          <cell r="AA285">
            <v>20099.834800000008</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180.91381000000001</v>
          </cell>
          <cell r="D292">
            <v>100.92642999999957</v>
          </cell>
          <cell r="E292">
            <v>359.74063000000149</v>
          </cell>
          <cell r="F292">
            <v>216.56204999999918</v>
          </cell>
          <cell r="G292">
            <v>184.68484999999967</v>
          </cell>
          <cell r="H292">
            <v>-172.50636000000154</v>
          </cell>
          <cell r="I292">
            <v>0.92301000000383215</v>
          </cell>
          <cell r="J292">
            <v>410.06407000000087</v>
          </cell>
          <cell r="K292">
            <v>24.733869999996827</v>
          </cell>
          <cell r="L292">
            <v>-182.42139999999395</v>
          </cell>
          <cell r="M292">
            <v>546.34881999999311</v>
          </cell>
          <cell r="N292">
            <v>961.87743000000057</v>
          </cell>
          <cell r="O292">
            <v>2631.8472099999999</v>
          </cell>
          <cell r="P292">
            <v>180.91381000000001</v>
          </cell>
          <cell r="Q292">
            <v>281.8402399999996</v>
          </cell>
          <cell r="R292">
            <v>641.58087000000114</v>
          </cell>
          <cell r="S292">
            <v>858.14292000000034</v>
          </cell>
          <cell r="T292">
            <v>1042.8277700000001</v>
          </cell>
          <cell r="U292">
            <v>870.32140999999854</v>
          </cell>
          <cell r="V292">
            <v>871.24442000000238</v>
          </cell>
          <cell r="W292">
            <v>1281.3084900000033</v>
          </cell>
          <cell r="X292">
            <v>1306.0423600000001</v>
          </cell>
          <cell r="Y292">
            <v>1123.6209600000061</v>
          </cell>
          <cell r="Z292">
            <v>1669.9697799999992</v>
          </cell>
          <cell r="AA292">
            <v>2631.8472099999999</v>
          </cell>
        </row>
        <row r="293">
          <cell r="A293" t="str">
            <v>Dtc11</v>
          </cell>
          <cell r="B293" t="str">
            <v>Other income</v>
          </cell>
          <cell r="C293">
            <v>180.91381000000001</v>
          </cell>
          <cell r="D293">
            <v>100.92642999999957</v>
          </cell>
          <cell r="E293">
            <v>359.74063000000149</v>
          </cell>
          <cell r="F293">
            <v>216.56204999999918</v>
          </cell>
          <cell r="G293">
            <v>184.68484999999967</v>
          </cell>
          <cell r="H293">
            <v>-172.50636000000154</v>
          </cell>
          <cell r="I293">
            <v>0.92301000000383215</v>
          </cell>
          <cell r="J293">
            <v>410.06407000000087</v>
          </cell>
          <cell r="K293">
            <v>24.733869999996827</v>
          </cell>
          <cell r="L293">
            <v>-182.42139999999395</v>
          </cell>
          <cell r="M293">
            <v>546.34881999999311</v>
          </cell>
          <cell r="N293">
            <v>961.87743000000057</v>
          </cell>
          <cell r="O293">
            <v>2631.8472099999999</v>
          </cell>
          <cell r="P293">
            <v>180.91381000000001</v>
          </cell>
          <cell r="Q293">
            <v>281.8402399999996</v>
          </cell>
          <cell r="R293">
            <v>641.58087000000114</v>
          </cell>
          <cell r="S293">
            <v>858.14292000000034</v>
          </cell>
          <cell r="T293">
            <v>1042.8277700000001</v>
          </cell>
          <cell r="U293">
            <v>870.32140999999854</v>
          </cell>
          <cell r="V293">
            <v>871.24442000000238</v>
          </cell>
          <cell r="W293">
            <v>1281.3084900000033</v>
          </cell>
          <cell r="X293">
            <v>1306.0423600000001</v>
          </cell>
          <cell r="Y293">
            <v>1123.6209600000061</v>
          </cell>
          <cell r="Z293">
            <v>1669.9697799999992</v>
          </cell>
          <cell r="AA293">
            <v>2631.8472099999999</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1713.91381</v>
          </cell>
          <cell r="D295">
            <v>1878.2340400000021</v>
          </cell>
          <cell r="E295">
            <v>1815.0934800000005</v>
          </cell>
          <cell r="F295">
            <v>1792.8829999999996</v>
          </cell>
          <cell r="G295">
            <v>1736.4110399999963</v>
          </cell>
          <cell r="H295">
            <v>1695.9550700000011</v>
          </cell>
          <cell r="I295">
            <v>1684.6871400000023</v>
          </cell>
          <cell r="J295">
            <v>2006.7190300000102</v>
          </cell>
          <cell r="K295">
            <v>1752.8061899999816</v>
          </cell>
          <cell r="L295">
            <v>1801.494440000004</v>
          </cell>
          <cell r="M295">
            <v>2118.7136200000027</v>
          </cell>
          <cell r="N295">
            <v>2734.7711500000069</v>
          </cell>
          <cell r="O295">
            <v>22731.682010000008</v>
          </cell>
          <cell r="P295">
            <v>1713.91381</v>
          </cell>
          <cell r="Q295">
            <v>3592.1478500000021</v>
          </cell>
          <cell r="R295">
            <v>5407.2413300000026</v>
          </cell>
          <cell r="S295">
            <v>7200.1243300000015</v>
          </cell>
          <cell r="T295">
            <v>8936.5353699999978</v>
          </cell>
          <cell r="U295">
            <v>10632.49044</v>
          </cell>
          <cell r="V295">
            <v>12317.177580000001</v>
          </cell>
          <cell r="W295">
            <v>14323.896610000011</v>
          </cell>
          <cell r="X295">
            <v>16076.702799999992</v>
          </cell>
          <cell r="Y295">
            <v>17878.197239999998</v>
          </cell>
          <cell r="Z295">
            <v>19996.91086</v>
          </cell>
          <cell r="AA295">
            <v>22731.682010000008</v>
          </cell>
        </row>
        <row r="296">
          <cell r="A296" t="str">
            <v>Dtc13</v>
          </cell>
          <cell r="B296" t="str">
            <v>Personnel expenses</v>
          </cell>
          <cell r="C296">
            <v>225</v>
          </cell>
          <cell r="D296">
            <v>261.62532000000004</v>
          </cell>
          <cell r="E296">
            <v>225.83246999999989</v>
          </cell>
          <cell r="F296">
            <v>245.00871999999995</v>
          </cell>
          <cell r="G296">
            <v>232.16478000000018</v>
          </cell>
          <cell r="H296">
            <v>253.28959999999978</v>
          </cell>
          <cell r="I296">
            <v>271.36301000000043</v>
          </cell>
          <cell r="J296">
            <v>243.71560999999974</v>
          </cell>
          <cell r="K296">
            <v>273.9123399999994</v>
          </cell>
          <cell r="L296">
            <v>303.18166000000036</v>
          </cell>
          <cell r="M296">
            <v>288.22791000000024</v>
          </cell>
          <cell r="N296">
            <v>489.75465999999955</v>
          </cell>
          <cell r="O296">
            <v>3313.0760799999994</v>
          </cell>
          <cell r="P296">
            <v>225</v>
          </cell>
          <cell r="Q296">
            <v>486.62532000000004</v>
          </cell>
          <cell r="R296">
            <v>712.45778999999993</v>
          </cell>
          <cell r="S296">
            <v>957.46650999999986</v>
          </cell>
          <cell r="T296">
            <v>1189.63129</v>
          </cell>
          <cell r="U296">
            <v>1442.9208899999999</v>
          </cell>
          <cell r="V296">
            <v>1714.2839000000004</v>
          </cell>
          <cell r="W296">
            <v>1957.9995100000001</v>
          </cell>
          <cell r="X296">
            <v>2231.9118499999995</v>
          </cell>
          <cell r="Y296">
            <v>2535.0935099999997</v>
          </cell>
          <cell r="Z296">
            <v>2823.3214199999998</v>
          </cell>
          <cell r="AA296">
            <v>3313.0760799999994</v>
          </cell>
        </row>
        <row r="297">
          <cell r="A297" t="str">
            <v>Dtc14</v>
          </cell>
          <cell r="B297" t="str">
            <v>General and administrative expenses</v>
          </cell>
          <cell r="C297">
            <v>270</v>
          </cell>
          <cell r="D297">
            <v>402</v>
          </cell>
          <cell r="E297">
            <v>294.72710999999998</v>
          </cell>
          <cell r="F297">
            <v>365.17487000000006</v>
          </cell>
          <cell r="G297">
            <v>363.47774000000021</v>
          </cell>
          <cell r="H297">
            <v>414.45331999999911</v>
          </cell>
          <cell r="I297">
            <v>383.28627000000057</v>
          </cell>
          <cell r="J297">
            <v>361.64839999999998</v>
          </cell>
          <cell r="K297">
            <v>287.50757999999973</v>
          </cell>
          <cell r="L297">
            <v>221.44107999999994</v>
          </cell>
          <cell r="M297">
            <v>338.1678500000005</v>
          </cell>
          <cell r="N297">
            <v>452.59647000000047</v>
          </cell>
          <cell r="O297">
            <v>4154.4806900000003</v>
          </cell>
          <cell r="P297">
            <v>270</v>
          </cell>
          <cell r="Q297">
            <v>672</v>
          </cell>
          <cell r="R297">
            <v>966.72711000000004</v>
          </cell>
          <cell r="S297">
            <v>1331.9019800000001</v>
          </cell>
          <cell r="T297">
            <v>1695.3797200000004</v>
          </cell>
          <cell r="U297">
            <v>2109.8330399999995</v>
          </cell>
          <cell r="V297">
            <v>2493.11931</v>
          </cell>
          <cell r="W297">
            <v>2854.7677100000001</v>
          </cell>
          <cell r="X297">
            <v>3142.2752899999996</v>
          </cell>
          <cell r="Y297">
            <v>3363.7163699999996</v>
          </cell>
          <cell r="Z297">
            <v>3701.8842199999999</v>
          </cell>
          <cell r="AA297">
            <v>4154.4806900000003</v>
          </cell>
        </row>
        <row r="298">
          <cell r="A298" t="str">
            <v>Dtc15</v>
          </cell>
          <cell r="B298" t="str">
            <v>Depreciation / Amortisation</v>
          </cell>
          <cell r="C298">
            <v>165</v>
          </cell>
          <cell r="D298">
            <v>309.67361999999997</v>
          </cell>
          <cell r="E298">
            <v>238.07638000000003</v>
          </cell>
          <cell r="F298">
            <v>-418</v>
          </cell>
          <cell r="G298">
            <v>27.5</v>
          </cell>
          <cell r="H298">
            <v>102.25</v>
          </cell>
          <cell r="I298">
            <v>58.854530000000068</v>
          </cell>
          <cell r="J298">
            <v>57.848039999999877</v>
          </cell>
          <cell r="K298">
            <v>60.047430000000013</v>
          </cell>
          <cell r="L298">
            <v>58.25</v>
          </cell>
          <cell r="M298">
            <v>65.5</v>
          </cell>
          <cell r="N298">
            <v>56</v>
          </cell>
          <cell r="O298">
            <v>780.99999999999989</v>
          </cell>
          <cell r="P298">
            <v>165</v>
          </cell>
          <cell r="Q298">
            <v>474.67361999999997</v>
          </cell>
          <cell r="R298">
            <v>712.75</v>
          </cell>
          <cell r="S298">
            <v>294.75</v>
          </cell>
          <cell r="T298">
            <v>322.25</v>
          </cell>
          <cell r="U298">
            <v>424.5</v>
          </cell>
          <cell r="V298">
            <v>483.35453000000007</v>
          </cell>
          <cell r="W298">
            <v>541.20256999999992</v>
          </cell>
          <cell r="X298">
            <v>601.24999999999989</v>
          </cell>
          <cell r="Y298">
            <v>659.49999999999989</v>
          </cell>
          <cell r="Z298">
            <v>724.99999999999989</v>
          </cell>
          <cell r="AA298">
            <v>780.99999999999989</v>
          </cell>
        </row>
        <row r="299">
          <cell r="A299" t="str">
            <v>Dtc16</v>
          </cell>
          <cell r="B299" t="str">
            <v>Total operating expenses</v>
          </cell>
          <cell r="C299">
            <v>660</v>
          </cell>
          <cell r="D299">
            <v>973.29894000000013</v>
          </cell>
          <cell r="E299">
            <v>758.63595999999984</v>
          </cell>
          <cell r="F299">
            <v>192.18358999999998</v>
          </cell>
          <cell r="G299">
            <v>623.14252000000033</v>
          </cell>
          <cell r="H299">
            <v>769.99291999999889</v>
          </cell>
          <cell r="I299">
            <v>713.50381000000107</v>
          </cell>
          <cell r="J299">
            <v>663.21204999999964</v>
          </cell>
          <cell r="K299">
            <v>621.4673499999991</v>
          </cell>
          <cell r="L299">
            <v>582.87274000000025</v>
          </cell>
          <cell r="M299">
            <v>691.89576000000079</v>
          </cell>
          <cell r="N299">
            <v>998.35113000000001</v>
          </cell>
          <cell r="O299">
            <v>8248.5567699999992</v>
          </cell>
          <cell r="P299">
            <v>660</v>
          </cell>
          <cell r="Q299">
            <v>1633.2989400000001</v>
          </cell>
          <cell r="R299">
            <v>2391.9349000000002</v>
          </cell>
          <cell r="S299">
            <v>2584.1184899999998</v>
          </cell>
          <cell r="T299">
            <v>3207.2610100000002</v>
          </cell>
          <cell r="U299">
            <v>3977.2539299999994</v>
          </cell>
          <cell r="V299">
            <v>4690.7577400000009</v>
          </cell>
          <cell r="W299">
            <v>5353.9697899999992</v>
          </cell>
          <cell r="X299">
            <v>5975.4371399999991</v>
          </cell>
          <cell r="Y299">
            <v>6558.3098799999989</v>
          </cell>
          <cell r="Z299">
            <v>7250.2056400000001</v>
          </cell>
          <cell r="AA299">
            <v>8248.5567699999992</v>
          </cell>
        </row>
        <row r="300">
          <cell r="A300" t="str">
            <v>Dtc17</v>
          </cell>
          <cell r="B300" t="str">
            <v>Operating profit before provisions</v>
          </cell>
          <cell r="C300">
            <v>1053.91381</v>
          </cell>
          <cell r="D300">
            <v>904.93510000000197</v>
          </cell>
          <cell r="E300">
            <v>1056.4575200000006</v>
          </cell>
          <cell r="F300">
            <v>1600.6994099999997</v>
          </cell>
          <cell r="G300">
            <v>1113.268519999996</v>
          </cell>
          <cell r="H300">
            <v>925.96215000000223</v>
          </cell>
          <cell r="I300">
            <v>971.18333000000121</v>
          </cell>
          <cell r="J300">
            <v>1343.5069800000106</v>
          </cell>
          <cell r="K300">
            <v>1131.3388399999826</v>
          </cell>
          <cell r="L300">
            <v>1218.6217000000038</v>
          </cell>
          <cell r="M300">
            <v>1426.8178600000019</v>
          </cell>
          <cell r="N300">
            <v>1736.4200200000068</v>
          </cell>
          <cell r="O300">
            <v>14483.125240000008</v>
          </cell>
          <cell r="P300">
            <v>1053.91381</v>
          </cell>
          <cell r="Q300">
            <v>1958.848910000002</v>
          </cell>
          <cell r="R300">
            <v>3015.3064300000024</v>
          </cell>
          <cell r="S300">
            <v>4616.0058400000016</v>
          </cell>
          <cell r="T300">
            <v>5729.2743599999976</v>
          </cell>
          <cell r="U300">
            <v>6655.2365100000006</v>
          </cell>
          <cell r="V300">
            <v>7626.4198400000005</v>
          </cell>
          <cell r="W300">
            <v>8969.9268200000115</v>
          </cell>
          <cell r="X300">
            <v>10101.265659999994</v>
          </cell>
          <cell r="Y300">
            <v>11319.887359999999</v>
          </cell>
          <cell r="Z300">
            <v>12746.70522</v>
          </cell>
          <cell r="AA300">
            <v>14483.125240000008</v>
          </cell>
        </row>
        <row r="301">
          <cell r="A301" t="str">
            <v>Dtc18</v>
          </cell>
          <cell r="B301" t="str">
            <v>Impairment losses on loans and advances</v>
          </cell>
          <cell r="C301">
            <v>-643</v>
          </cell>
          <cell r="D301">
            <v>-207.18358999999964</v>
          </cell>
          <cell r="E301">
            <v>-374.14897999999994</v>
          </cell>
          <cell r="F301">
            <v>-350</v>
          </cell>
          <cell r="G301">
            <v>-931.12369000000217</v>
          </cell>
          <cell r="H301">
            <v>360.6880200000013</v>
          </cell>
          <cell r="I301">
            <v>28.412169999998849</v>
          </cell>
          <cell r="J301">
            <v>368.8699299999987</v>
          </cell>
          <cell r="K301">
            <v>139.13648000000302</v>
          </cell>
          <cell r="L301">
            <v>-103.48136999999969</v>
          </cell>
          <cell r="M301">
            <v>157.63811999999788</v>
          </cell>
          <cell r="N301">
            <v>-44.438919999998603</v>
          </cell>
          <cell r="O301">
            <v>-1598.6318300000005</v>
          </cell>
          <cell r="P301">
            <v>-643</v>
          </cell>
          <cell r="Q301">
            <v>-850.18358999999964</v>
          </cell>
          <cell r="R301">
            <v>-1224.3325699999996</v>
          </cell>
          <cell r="S301">
            <v>-1574.3325699999996</v>
          </cell>
          <cell r="T301">
            <v>-2505.4562600000017</v>
          </cell>
          <cell r="U301">
            <v>-2144.7682400000003</v>
          </cell>
          <cell r="V301">
            <v>-2116.3560700000016</v>
          </cell>
          <cell r="W301">
            <v>-1747.4861400000029</v>
          </cell>
          <cell r="X301">
            <v>-1608.3496599999999</v>
          </cell>
          <cell r="Y301">
            <v>-1711.8310299999996</v>
          </cell>
          <cell r="Z301">
            <v>-1554.1929100000018</v>
          </cell>
          <cell r="AA301">
            <v>-1598.6318300000005</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-643</v>
          </cell>
          <cell r="D304">
            <v>-207.18358999999964</v>
          </cell>
          <cell r="E304">
            <v>-374.14897999999994</v>
          </cell>
          <cell r="F304">
            <v>-350</v>
          </cell>
          <cell r="G304">
            <v>-931.12369000000217</v>
          </cell>
          <cell r="H304">
            <v>360.6880200000013</v>
          </cell>
          <cell r="I304">
            <v>28.412169999998849</v>
          </cell>
          <cell r="J304">
            <v>368.8699299999987</v>
          </cell>
          <cell r="K304">
            <v>139.13648000000302</v>
          </cell>
          <cell r="L304">
            <v>-103.48136999999969</v>
          </cell>
          <cell r="M304">
            <v>157.63811999999788</v>
          </cell>
          <cell r="N304">
            <v>-44.438919999998603</v>
          </cell>
          <cell r="O304">
            <v>-1598.6318300000005</v>
          </cell>
          <cell r="P304">
            <v>-643</v>
          </cell>
          <cell r="Q304">
            <v>-850.18358999999964</v>
          </cell>
          <cell r="R304">
            <v>-1224.3325699999996</v>
          </cell>
          <cell r="S304">
            <v>-1574.3325699999996</v>
          </cell>
          <cell r="T304">
            <v>-2505.4562600000017</v>
          </cell>
          <cell r="U304">
            <v>-2144.7682400000003</v>
          </cell>
          <cell r="V304">
            <v>-2116.3560700000016</v>
          </cell>
          <cell r="W304">
            <v>-1747.4861400000029</v>
          </cell>
          <cell r="X304">
            <v>-1608.3496599999999</v>
          </cell>
          <cell r="Y304">
            <v>-1711.8310299999996</v>
          </cell>
          <cell r="Z304">
            <v>-1554.1929100000018</v>
          </cell>
          <cell r="AA304">
            <v>-1598.6318300000005</v>
          </cell>
        </row>
        <row r="305">
          <cell r="A305" t="str">
            <v>Dtc22</v>
          </cell>
          <cell r="B305" t="str">
            <v>Operating profit</v>
          </cell>
          <cell r="C305">
            <v>410.91381000000001</v>
          </cell>
          <cell r="D305">
            <v>697.75151000000233</v>
          </cell>
          <cell r="E305">
            <v>682.30854000000068</v>
          </cell>
          <cell r="F305">
            <v>1250.6994099999997</v>
          </cell>
          <cell r="G305">
            <v>182.14482999999382</v>
          </cell>
          <cell r="H305">
            <v>1286.6501700000035</v>
          </cell>
          <cell r="I305">
            <v>999.59550000000002</v>
          </cell>
          <cell r="J305">
            <v>1712.3769100000093</v>
          </cell>
          <cell r="K305">
            <v>1270.4753199999857</v>
          </cell>
          <cell r="L305">
            <v>1115.140330000004</v>
          </cell>
          <cell r="M305">
            <v>1584.4559799999997</v>
          </cell>
          <cell r="N305">
            <v>1691.9811000000082</v>
          </cell>
          <cell r="O305">
            <v>12884.493410000008</v>
          </cell>
          <cell r="P305">
            <v>410.91381000000001</v>
          </cell>
          <cell r="Q305">
            <v>1108.6653200000023</v>
          </cell>
          <cell r="R305">
            <v>1790.9738600000028</v>
          </cell>
          <cell r="S305">
            <v>3041.673270000002</v>
          </cell>
          <cell r="T305">
            <v>3223.8180999999959</v>
          </cell>
          <cell r="U305">
            <v>4510.4682700000003</v>
          </cell>
          <cell r="V305">
            <v>5510.0637699999988</v>
          </cell>
          <cell r="W305">
            <v>7222.4406800000088</v>
          </cell>
          <cell r="X305">
            <v>8492.9159999999938</v>
          </cell>
          <cell r="Y305">
            <v>9608.0563299999994</v>
          </cell>
          <cell r="Z305">
            <v>11192.512309999998</v>
          </cell>
          <cell r="AA305">
            <v>12884.493410000008</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410.91381000000001</v>
          </cell>
          <cell r="D309">
            <v>697.75151000000233</v>
          </cell>
          <cell r="E309">
            <v>682.30854000000068</v>
          </cell>
          <cell r="F309">
            <v>1250.6994099999997</v>
          </cell>
          <cell r="G309">
            <v>182.14482999999382</v>
          </cell>
          <cell r="H309">
            <v>1286.6501700000035</v>
          </cell>
          <cell r="I309">
            <v>999.59550000000002</v>
          </cell>
          <cell r="J309">
            <v>1712.3769100000093</v>
          </cell>
          <cell r="K309">
            <v>1270.4753199999857</v>
          </cell>
          <cell r="L309">
            <v>1115.140330000004</v>
          </cell>
          <cell r="M309">
            <v>1584.4559799999997</v>
          </cell>
          <cell r="N309">
            <v>1691.9811000000082</v>
          </cell>
          <cell r="O309">
            <v>12884.493410000008</v>
          </cell>
          <cell r="P309">
            <v>410.91381000000001</v>
          </cell>
          <cell r="Q309">
            <v>1108.6653200000023</v>
          </cell>
          <cell r="R309">
            <v>1790.9738600000028</v>
          </cell>
          <cell r="S309">
            <v>3041.673270000002</v>
          </cell>
          <cell r="T309">
            <v>3223.8180999999959</v>
          </cell>
          <cell r="U309">
            <v>4510.4682700000003</v>
          </cell>
          <cell r="V309">
            <v>5510.0637699999988</v>
          </cell>
          <cell r="W309">
            <v>7222.4406800000088</v>
          </cell>
          <cell r="X309">
            <v>8492.9159999999938</v>
          </cell>
          <cell r="Y309">
            <v>9608.0563299999994</v>
          </cell>
          <cell r="Z309">
            <v>11192.512309999998</v>
          </cell>
          <cell r="AA309">
            <v>12884.493410000008</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-114</v>
          </cell>
          <cell r="D311">
            <v>-159</v>
          </cell>
          <cell r="E311">
            <v>-176</v>
          </cell>
          <cell r="F311">
            <v>-128.91792130000042</v>
          </cell>
          <cell r="G311">
            <v>20.917921300000366</v>
          </cell>
          <cell r="H311">
            <v>-299</v>
          </cell>
          <cell r="I311">
            <v>-194</v>
          </cell>
          <cell r="J311">
            <v>-326</v>
          </cell>
          <cell r="K311">
            <v>-285</v>
          </cell>
          <cell r="L311">
            <v>-237</v>
          </cell>
          <cell r="M311">
            <v>-315</v>
          </cell>
          <cell r="N311">
            <v>-297</v>
          </cell>
          <cell r="O311">
            <v>-2510</v>
          </cell>
          <cell r="P311">
            <v>-114</v>
          </cell>
          <cell r="Q311">
            <v>-273</v>
          </cell>
          <cell r="R311">
            <v>-449</v>
          </cell>
          <cell r="S311">
            <v>-577.91792130000044</v>
          </cell>
          <cell r="T311">
            <v>-557.00000000000011</v>
          </cell>
          <cell r="U311">
            <v>-856.00000000000011</v>
          </cell>
          <cell r="V311">
            <v>-1050</v>
          </cell>
          <cell r="W311">
            <v>-1376</v>
          </cell>
          <cell r="X311">
            <v>-1661</v>
          </cell>
          <cell r="Y311">
            <v>-1898</v>
          </cell>
          <cell r="Z311">
            <v>-2213</v>
          </cell>
          <cell r="AA311">
            <v>-2510</v>
          </cell>
        </row>
        <row r="312">
          <cell r="A312" t="str">
            <v>Dtc28</v>
          </cell>
          <cell r="B312" t="str">
            <v>Profit after tax</v>
          </cell>
          <cell r="C312">
            <v>296.91381000000001</v>
          </cell>
          <cell r="D312">
            <v>538.75151000000233</v>
          </cell>
          <cell r="E312">
            <v>506.30854000000068</v>
          </cell>
          <cell r="F312">
            <v>1121.7814886999993</v>
          </cell>
          <cell r="G312">
            <v>203.06275129999418</v>
          </cell>
          <cell r="H312">
            <v>987.65017000000353</v>
          </cell>
          <cell r="I312">
            <v>805.59550000000002</v>
          </cell>
          <cell r="J312">
            <v>1386.3769100000093</v>
          </cell>
          <cell r="K312">
            <v>985.47531999998569</v>
          </cell>
          <cell r="L312">
            <v>878.14033000000404</v>
          </cell>
          <cell r="M312">
            <v>1269.4559799999997</v>
          </cell>
          <cell r="N312">
            <v>1394.9811000000082</v>
          </cell>
          <cell r="O312">
            <v>10374.493410000008</v>
          </cell>
          <cell r="P312">
            <v>296.91381000000001</v>
          </cell>
          <cell r="Q312">
            <v>835.66532000000234</v>
          </cell>
          <cell r="R312">
            <v>1341.9738600000028</v>
          </cell>
          <cell r="S312">
            <v>2463.7553487000014</v>
          </cell>
          <cell r="T312">
            <v>2666.8180999999959</v>
          </cell>
          <cell r="U312">
            <v>3654.4682700000003</v>
          </cell>
          <cell r="V312">
            <v>4460.0637699999988</v>
          </cell>
          <cell r="W312">
            <v>5846.4406800000088</v>
          </cell>
          <cell r="X312">
            <v>6831.9159999999938</v>
          </cell>
          <cell r="Y312">
            <v>7710.0563299999994</v>
          </cell>
          <cell r="Z312">
            <v>8979.5123099999983</v>
          </cell>
          <cell r="AA312">
            <v>10374.493410000008</v>
          </cell>
        </row>
      </sheetData>
      <sheetData sheetId="7">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Finanse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0.21674000000000002</v>
          </cell>
          <cell r="D4">
            <v>0.21839999999999996</v>
          </cell>
          <cell r="E4">
            <v>0.21128999999999998</v>
          </cell>
          <cell r="F4">
            <v>0.20010000000000006</v>
          </cell>
          <cell r="G4">
            <v>0.20012000000000008</v>
          </cell>
          <cell r="H4">
            <v>0.17816999999999994</v>
          </cell>
          <cell r="I4">
            <v>0.21066999999999991</v>
          </cell>
          <cell r="J4">
            <v>0.24365000000000014</v>
          </cell>
          <cell r="K4">
            <v>0.31386999999999987</v>
          </cell>
          <cell r="L4">
            <v>-0.31036999999999981</v>
          </cell>
          <cell r="M4">
            <v>0.24684999999999979</v>
          </cell>
          <cell r="N4">
            <v>-6.8849999999999856E-2</v>
          </cell>
          <cell r="O4">
            <v>1.8606400000000001</v>
          </cell>
          <cell r="P4">
            <v>0.21674000000000002</v>
          </cell>
          <cell r="Q4">
            <v>0.43513999999999997</v>
          </cell>
          <cell r="R4">
            <v>0.64642999999999995</v>
          </cell>
          <cell r="S4">
            <v>0.84653</v>
          </cell>
          <cell r="T4">
            <v>1.0466500000000001</v>
          </cell>
          <cell r="U4">
            <v>1.22482</v>
          </cell>
          <cell r="V4">
            <v>1.4354899999999999</v>
          </cell>
          <cell r="W4">
            <v>1.6791400000000001</v>
          </cell>
          <cell r="X4">
            <v>1.9930099999999999</v>
          </cell>
          <cell r="Y4">
            <v>1.6826400000000001</v>
          </cell>
          <cell r="Z4">
            <v>1.9294899999999999</v>
          </cell>
          <cell r="AA4">
            <v>1.8606400000000001</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0.21674000000000002</v>
          </cell>
          <cell r="D6">
            <v>0.21839999999999996</v>
          </cell>
          <cell r="E6">
            <v>0.21128999999999998</v>
          </cell>
          <cell r="F6">
            <v>0.20010000000000006</v>
          </cell>
          <cell r="G6">
            <v>0.20012000000000008</v>
          </cell>
          <cell r="H6">
            <v>0.17816999999999994</v>
          </cell>
          <cell r="I6">
            <v>0.21066999999999991</v>
          </cell>
          <cell r="J6">
            <v>0.24365000000000014</v>
          </cell>
          <cell r="K6">
            <v>0.31386999999999987</v>
          </cell>
          <cell r="L6">
            <v>-0.31036999999999981</v>
          </cell>
          <cell r="M6">
            <v>0.24684999999999979</v>
          </cell>
          <cell r="N6">
            <v>-6.8849999999999856E-2</v>
          </cell>
          <cell r="O6">
            <v>1.8606400000000001</v>
          </cell>
          <cell r="P6">
            <v>0.21674000000000002</v>
          </cell>
          <cell r="Q6">
            <v>0.43513999999999997</v>
          </cell>
          <cell r="R6">
            <v>0.64642999999999995</v>
          </cell>
          <cell r="S6">
            <v>0.84653</v>
          </cell>
          <cell r="T6">
            <v>1.0466500000000001</v>
          </cell>
          <cell r="U6">
            <v>1.22482</v>
          </cell>
          <cell r="V6">
            <v>1.4354899999999999</v>
          </cell>
          <cell r="W6">
            <v>1.6791400000000001</v>
          </cell>
          <cell r="X6">
            <v>1.9930099999999999</v>
          </cell>
          <cell r="Y6">
            <v>1.6826400000000001</v>
          </cell>
          <cell r="Z6">
            <v>1.9294899999999999</v>
          </cell>
          <cell r="AA6">
            <v>1.8606400000000001</v>
          </cell>
        </row>
        <row r="7">
          <cell r="A7" t="str">
            <v>Act04</v>
          </cell>
          <cell r="B7" t="str">
            <v>Fee Income</v>
          </cell>
          <cell r="C7">
            <v>18.919</v>
          </cell>
          <cell r="D7">
            <v>17.258999999999997</v>
          </cell>
          <cell r="E7">
            <v>-36.177999999999997</v>
          </cell>
          <cell r="F7">
            <v>0</v>
          </cell>
          <cell r="G7">
            <v>0</v>
          </cell>
          <cell r="H7">
            <v>0</v>
          </cell>
          <cell r="I7">
            <v>0</v>
          </cell>
          <cell r="J7">
            <v>0</v>
          </cell>
          <cell r="K7">
            <v>0</v>
          </cell>
          <cell r="L7">
            <v>0</v>
          </cell>
          <cell r="M7">
            <v>0</v>
          </cell>
          <cell r="N7">
            <v>0</v>
          </cell>
          <cell r="O7">
            <v>0</v>
          </cell>
          <cell r="P7">
            <v>18.919</v>
          </cell>
          <cell r="Q7">
            <v>36.177999999999997</v>
          </cell>
          <cell r="R7">
            <v>0</v>
          </cell>
          <cell r="S7">
            <v>0</v>
          </cell>
          <cell r="T7">
            <v>0</v>
          </cell>
          <cell r="U7">
            <v>0</v>
          </cell>
          <cell r="V7">
            <v>0</v>
          </cell>
          <cell r="W7">
            <v>0</v>
          </cell>
          <cell r="X7">
            <v>0</v>
          </cell>
          <cell r="Y7">
            <v>0</v>
          </cell>
          <cell r="Z7">
            <v>0</v>
          </cell>
          <cell r="AA7">
            <v>0</v>
          </cell>
        </row>
        <row r="8">
          <cell r="A8" t="str">
            <v>Act05</v>
          </cell>
          <cell r="B8" t="str">
            <v>Commission expense</v>
          </cell>
          <cell r="C8">
            <v>-4.2000000000000003E-2</v>
          </cell>
          <cell r="D8">
            <v>-5.6000000000000001E-2</v>
          </cell>
          <cell r="E8">
            <v>-4.9999999999999989E-2</v>
          </cell>
          <cell r="F8">
            <v>-5.5999999999999994E-2</v>
          </cell>
          <cell r="G8">
            <v>-6.4000000000000029E-2</v>
          </cell>
          <cell r="H8">
            <v>-5.3999999999999992E-2</v>
          </cell>
          <cell r="I8">
            <v>-0.06</v>
          </cell>
          <cell r="J8">
            <v>-5.1999999999999991E-2</v>
          </cell>
          <cell r="K8">
            <v>-5.3999999999999992E-2</v>
          </cell>
          <cell r="L8">
            <v>-6.0000000000000053E-2</v>
          </cell>
          <cell r="M8">
            <v>-5.3999999999999937E-2</v>
          </cell>
          <cell r="N8">
            <v>-7.4000000000000066E-2</v>
          </cell>
          <cell r="O8">
            <v>-0.67600000000000005</v>
          </cell>
          <cell r="P8">
            <v>-4.2000000000000003E-2</v>
          </cell>
          <cell r="Q8">
            <v>-9.8000000000000004E-2</v>
          </cell>
          <cell r="R8">
            <v>-0.14799999999999999</v>
          </cell>
          <cell r="S8">
            <v>-0.20399999999999999</v>
          </cell>
          <cell r="T8">
            <v>-0.26800000000000002</v>
          </cell>
          <cell r="U8">
            <v>-0.32200000000000001</v>
          </cell>
          <cell r="V8">
            <v>-0.38200000000000001</v>
          </cell>
          <cell r="W8">
            <v>-0.434</v>
          </cell>
          <cell r="X8">
            <v>-0.48799999999999999</v>
          </cell>
          <cell r="Y8">
            <v>-0.54800000000000004</v>
          </cell>
          <cell r="Z8">
            <v>-0.60199999999999998</v>
          </cell>
          <cell r="AA8">
            <v>-0.67600000000000005</v>
          </cell>
        </row>
        <row r="9">
          <cell r="A9" t="str">
            <v>Act06</v>
          </cell>
          <cell r="B9" t="str">
            <v>Net fee and commission income</v>
          </cell>
          <cell r="C9">
            <v>18.876999999999999</v>
          </cell>
          <cell r="D9">
            <v>17.202999999999996</v>
          </cell>
          <cell r="E9">
            <v>-36.227999999999994</v>
          </cell>
          <cell r="F9">
            <v>-5.5999999999999994E-2</v>
          </cell>
          <cell r="G9">
            <v>-6.4000000000000029E-2</v>
          </cell>
          <cell r="H9">
            <v>-5.3999999999999992E-2</v>
          </cell>
          <cell r="I9">
            <v>-0.06</v>
          </cell>
          <cell r="J9">
            <v>-5.1999999999999991E-2</v>
          </cell>
          <cell r="K9">
            <v>-5.3999999999999992E-2</v>
          </cell>
          <cell r="L9">
            <v>-6.0000000000000053E-2</v>
          </cell>
          <cell r="M9">
            <v>-5.3999999999999937E-2</v>
          </cell>
          <cell r="N9">
            <v>-7.4000000000000066E-2</v>
          </cell>
          <cell r="O9">
            <v>-0.67600000000000005</v>
          </cell>
          <cell r="P9">
            <v>18.876999999999999</v>
          </cell>
          <cell r="Q9">
            <v>36.08</v>
          </cell>
          <cell r="R9">
            <v>-0.14799999999999999</v>
          </cell>
          <cell r="S9">
            <v>-0.20399999999999999</v>
          </cell>
          <cell r="T9">
            <v>-0.26800000000000002</v>
          </cell>
          <cell r="U9">
            <v>-0.32200000000000001</v>
          </cell>
          <cell r="V9">
            <v>-0.38200000000000001</v>
          </cell>
          <cell r="W9">
            <v>-0.434</v>
          </cell>
          <cell r="X9">
            <v>-0.48799999999999999</v>
          </cell>
          <cell r="Y9">
            <v>-0.54800000000000004</v>
          </cell>
          <cell r="Z9">
            <v>-0.60199999999999998</v>
          </cell>
          <cell r="AA9">
            <v>-0.67600000000000005</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-8.0000000000000004E-4</v>
          </cell>
          <cell r="E13">
            <v>60.797149999999995</v>
          </cell>
          <cell r="F13">
            <v>22.323399999999999</v>
          </cell>
          <cell r="G13">
            <v>27.519149999999996</v>
          </cell>
          <cell r="H13">
            <v>25.719820000000013</v>
          </cell>
          <cell r="I13">
            <v>19.41937999999999</v>
          </cell>
          <cell r="J13">
            <v>17.758399999999995</v>
          </cell>
          <cell r="K13">
            <v>18.47938000000002</v>
          </cell>
          <cell r="L13">
            <v>26.619579999999985</v>
          </cell>
          <cell r="M13">
            <v>17.758780000000002</v>
          </cell>
          <cell r="N13">
            <v>31.957970000000017</v>
          </cell>
          <cell r="O13">
            <v>268.35221000000001</v>
          </cell>
          <cell r="P13">
            <v>0</v>
          </cell>
          <cell r="Q13">
            <v>-8.0000000000000004E-4</v>
          </cell>
          <cell r="R13">
            <v>60.796349999999997</v>
          </cell>
          <cell r="S13">
            <v>83.119749999999996</v>
          </cell>
          <cell r="T13">
            <v>110.63889999999999</v>
          </cell>
          <cell r="U13">
            <v>136.35872000000001</v>
          </cell>
          <cell r="V13">
            <v>155.77809999999999</v>
          </cell>
          <cell r="W13">
            <v>173.53649999999999</v>
          </cell>
          <cell r="X13">
            <v>192.01588000000001</v>
          </cell>
          <cell r="Y13">
            <v>218.63545999999999</v>
          </cell>
          <cell r="Z13">
            <v>236.39424</v>
          </cell>
          <cell r="AA13">
            <v>268.35221000000001</v>
          </cell>
        </row>
        <row r="14">
          <cell r="A14" t="str">
            <v>Act11</v>
          </cell>
          <cell r="B14" t="str">
            <v>Other income</v>
          </cell>
          <cell r="C14">
            <v>18.876999999999999</v>
          </cell>
          <cell r="D14">
            <v>17.202199999999994</v>
          </cell>
          <cell r="E14">
            <v>24.56915</v>
          </cell>
          <cell r="F14">
            <v>22.267399999999999</v>
          </cell>
          <cell r="G14">
            <v>27.455149999999996</v>
          </cell>
          <cell r="H14">
            <v>25.665820000000014</v>
          </cell>
          <cell r="I14">
            <v>19.359379999999991</v>
          </cell>
          <cell r="J14">
            <v>17.706399999999995</v>
          </cell>
          <cell r="K14">
            <v>18.425380000000022</v>
          </cell>
          <cell r="L14">
            <v>26.559579999999986</v>
          </cell>
          <cell r="M14">
            <v>17.704780000000003</v>
          </cell>
          <cell r="N14">
            <v>31.883970000000016</v>
          </cell>
          <cell r="O14">
            <v>267.67621000000003</v>
          </cell>
          <cell r="P14">
            <v>18.876999999999999</v>
          </cell>
          <cell r="Q14">
            <v>36.0792</v>
          </cell>
          <cell r="R14">
            <v>60.648349999999994</v>
          </cell>
          <cell r="S14">
            <v>82.915750000000003</v>
          </cell>
          <cell r="T14">
            <v>110.37089999999999</v>
          </cell>
          <cell r="U14">
            <v>136.03672</v>
          </cell>
          <cell r="V14">
            <v>155.39609999999999</v>
          </cell>
          <cell r="W14">
            <v>173.10249999999999</v>
          </cell>
          <cell r="X14">
            <v>191.52788000000001</v>
          </cell>
          <cell r="Y14">
            <v>218.08745999999999</v>
          </cell>
          <cell r="Z14">
            <v>235.79223999999999</v>
          </cell>
          <cell r="AA14">
            <v>267.67621000000003</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19.09374</v>
          </cell>
          <cell r="D16">
            <v>17.420599999999993</v>
          </cell>
          <cell r="E16">
            <v>24.780439999999999</v>
          </cell>
          <cell r="F16">
            <v>22.467499999999998</v>
          </cell>
          <cell r="G16">
            <v>27.655269999999994</v>
          </cell>
          <cell r="H16">
            <v>25.843990000000016</v>
          </cell>
          <cell r="I16">
            <v>19.570049999999991</v>
          </cell>
          <cell r="J16">
            <v>17.950049999999994</v>
          </cell>
          <cell r="K16">
            <v>18.739250000000023</v>
          </cell>
          <cell r="L16">
            <v>26.249209999999987</v>
          </cell>
          <cell r="M16">
            <v>17.951630000000002</v>
          </cell>
          <cell r="N16">
            <v>31.815120000000014</v>
          </cell>
          <cell r="O16">
            <v>269.53685000000002</v>
          </cell>
          <cell r="P16">
            <v>19.09374</v>
          </cell>
          <cell r="Q16">
            <v>36.514339999999997</v>
          </cell>
          <cell r="R16">
            <v>61.294779999999996</v>
          </cell>
          <cell r="S16">
            <v>83.762280000000004</v>
          </cell>
          <cell r="T16">
            <v>111.41754999999999</v>
          </cell>
          <cell r="U16">
            <v>137.26154</v>
          </cell>
          <cell r="V16">
            <v>156.83158999999998</v>
          </cell>
          <cell r="W16">
            <v>174.78163999999998</v>
          </cell>
          <cell r="X16">
            <v>193.52089000000001</v>
          </cell>
          <cell r="Y16">
            <v>219.77009999999999</v>
          </cell>
          <cell r="Z16">
            <v>237.72172999999998</v>
          </cell>
          <cell r="AA16">
            <v>269.53685000000002</v>
          </cell>
        </row>
        <row r="17">
          <cell r="A17" t="str">
            <v>Act13</v>
          </cell>
          <cell r="B17" t="str">
            <v>Personnel expenses</v>
          </cell>
          <cell r="C17">
            <v>1.04427</v>
          </cell>
          <cell r="D17">
            <v>1.0613699999999997</v>
          </cell>
          <cell r="E17">
            <v>1.0631700000000004</v>
          </cell>
          <cell r="F17">
            <v>1.0656099999999999</v>
          </cell>
          <cell r="G17">
            <v>1.6132499999999999</v>
          </cell>
          <cell r="H17">
            <v>1.6132499999999999</v>
          </cell>
          <cell r="I17">
            <v>1.2248000000000001</v>
          </cell>
          <cell r="J17">
            <v>1.4194800000000001</v>
          </cell>
          <cell r="K17">
            <v>1.4194800000000001</v>
          </cell>
          <cell r="L17">
            <v>1.4194800000000001</v>
          </cell>
          <cell r="M17">
            <v>1.4194800000000001</v>
          </cell>
          <cell r="N17">
            <v>1.4194800000000001</v>
          </cell>
          <cell r="O17">
            <v>15.78312</v>
          </cell>
          <cell r="P17">
            <v>1.04427</v>
          </cell>
          <cell r="Q17">
            <v>2.1056399999999997</v>
          </cell>
          <cell r="R17">
            <v>3.1688100000000001</v>
          </cell>
          <cell r="S17">
            <v>4.2344200000000001</v>
          </cell>
          <cell r="T17">
            <v>5.8476699999999999</v>
          </cell>
          <cell r="U17">
            <v>7.4609199999999998</v>
          </cell>
          <cell r="V17">
            <v>8.6857199999999999</v>
          </cell>
          <cell r="W17">
            <v>10.1052</v>
          </cell>
          <cell r="X17">
            <v>11.52468</v>
          </cell>
          <cell r="Y17">
            <v>12.94416</v>
          </cell>
          <cell r="Z17">
            <v>14.36364</v>
          </cell>
          <cell r="AA17">
            <v>15.78312</v>
          </cell>
        </row>
        <row r="18">
          <cell r="A18" t="str">
            <v>Act14</v>
          </cell>
          <cell r="B18" t="str">
            <v>General and administrative expenses</v>
          </cell>
          <cell r="C18">
            <v>16.33033</v>
          </cell>
          <cell r="D18">
            <v>15.327730000000003</v>
          </cell>
          <cell r="E18">
            <v>22.152310000000003</v>
          </cell>
          <cell r="F18">
            <v>21.943999999999988</v>
          </cell>
          <cell r="G18">
            <v>25.426220000000001</v>
          </cell>
          <cell r="H18">
            <v>23.123320000000007</v>
          </cell>
          <cell r="I18">
            <v>18.351320000000015</v>
          </cell>
          <cell r="J18">
            <v>15.194839999999999</v>
          </cell>
          <cell r="K18">
            <v>15.88021999999998</v>
          </cell>
          <cell r="L18">
            <v>24.011319999999984</v>
          </cell>
          <cell r="M18">
            <v>15.301320000000004</v>
          </cell>
          <cell r="N18">
            <v>30.850320000000011</v>
          </cell>
          <cell r="O18">
            <v>243.89324999999999</v>
          </cell>
          <cell r="P18">
            <v>16.33033</v>
          </cell>
          <cell r="Q18">
            <v>31.658060000000003</v>
          </cell>
          <cell r="R18">
            <v>53.810370000000006</v>
          </cell>
          <cell r="S18">
            <v>75.754369999999994</v>
          </cell>
          <cell r="T18">
            <v>101.18059</v>
          </cell>
          <cell r="U18">
            <v>124.30391</v>
          </cell>
          <cell r="V18">
            <v>142.65523000000002</v>
          </cell>
          <cell r="W18">
            <v>157.85007000000002</v>
          </cell>
          <cell r="X18">
            <v>173.73029</v>
          </cell>
          <cell r="Y18">
            <v>197.74160999999998</v>
          </cell>
          <cell r="Z18">
            <v>213.04292999999998</v>
          </cell>
          <cell r="AA18">
            <v>243.89324999999999</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17.374600000000001</v>
          </cell>
          <cell r="D20">
            <v>16.389100000000003</v>
          </cell>
          <cell r="E20">
            <v>23.215480000000003</v>
          </cell>
          <cell r="F20">
            <v>23.009609999999988</v>
          </cell>
          <cell r="G20">
            <v>27.039470000000001</v>
          </cell>
          <cell r="H20">
            <v>24.736570000000007</v>
          </cell>
          <cell r="I20">
            <v>19.576120000000017</v>
          </cell>
          <cell r="J20">
            <v>16.614319999999999</v>
          </cell>
          <cell r="K20">
            <v>17.29969999999998</v>
          </cell>
          <cell r="L20">
            <v>25.430799999999984</v>
          </cell>
          <cell r="M20">
            <v>16.720800000000004</v>
          </cell>
          <cell r="N20">
            <v>32.269800000000011</v>
          </cell>
          <cell r="O20">
            <v>259.67637000000002</v>
          </cell>
          <cell r="P20">
            <v>17.374600000000001</v>
          </cell>
          <cell r="Q20">
            <v>33.7637</v>
          </cell>
          <cell r="R20">
            <v>56.979180000000007</v>
          </cell>
          <cell r="S20">
            <v>79.988789999999995</v>
          </cell>
          <cell r="T20">
            <v>107.02825999999999</v>
          </cell>
          <cell r="U20">
            <v>131.76482999999999</v>
          </cell>
          <cell r="V20">
            <v>151.34095000000002</v>
          </cell>
          <cell r="W20">
            <v>167.95527000000001</v>
          </cell>
          <cell r="X20">
            <v>185.25496999999999</v>
          </cell>
          <cell r="Y20">
            <v>210.68576999999999</v>
          </cell>
          <cell r="Z20">
            <v>227.40656999999999</v>
          </cell>
          <cell r="AA20">
            <v>259.67637000000002</v>
          </cell>
        </row>
        <row r="21">
          <cell r="A21" t="str">
            <v>Act17</v>
          </cell>
          <cell r="B21" t="str">
            <v>Operating profit before provisions</v>
          </cell>
          <cell r="C21">
            <v>1.7191399999999994</v>
          </cell>
          <cell r="D21">
            <v>1.0314999999999905</v>
          </cell>
          <cell r="E21">
            <v>1.5649599999999957</v>
          </cell>
          <cell r="F21">
            <v>-0.54210999999999032</v>
          </cell>
          <cell r="G21">
            <v>0.61579999999999302</v>
          </cell>
          <cell r="H21">
            <v>1.1074200000000083</v>
          </cell>
          <cell r="I21">
            <v>-6.070000000025999E-3</v>
          </cell>
          <cell r="J21">
            <v>1.3357299999999945</v>
          </cell>
          <cell r="K21">
            <v>1.4395500000000432</v>
          </cell>
          <cell r="L21">
            <v>0.81841000000000363</v>
          </cell>
          <cell r="M21">
            <v>1.2308299999999974</v>
          </cell>
          <cell r="N21">
            <v>-0.4546799999999962</v>
          </cell>
          <cell r="O21">
            <v>9.8604799999999955</v>
          </cell>
          <cell r="P21">
            <v>1.7191399999999994</v>
          </cell>
          <cell r="Q21">
            <v>2.7506399999999971</v>
          </cell>
          <cell r="R21">
            <v>4.3155999999999892</v>
          </cell>
          <cell r="S21">
            <v>3.7734900000000096</v>
          </cell>
          <cell r="T21">
            <v>4.3892900000000026</v>
          </cell>
          <cell r="U21">
            <v>5.4967100000000073</v>
          </cell>
          <cell r="V21">
            <v>5.4906399999999564</v>
          </cell>
          <cell r="W21">
            <v>6.8263699999999687</v>
          </cell>
          <cell r="X21">
            <v>8.2659200000000226</v>
          </cell>
          <cell r="Y21">
            <v>9.0843299999999942</v>
          </cell>
          <cell r="Z21">
            <v>10.315159999999992</v>
          </cell>
          <cell r="AA21">
            <v>9.8604799999999955</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1.7191399999999994</v>
          </cell>
          <cell r="D26">
            <v>1.0314999999999905</v>
          </cell>
          <cell r="E26">
            <v>1.5649599999999957</v>
          </cell>
          <cell r="F26">
            <v>-0.54210999999999032</v>
          </cell>
          <cell r="G26">
            <v>0.61579999999999302</v>
          </cell>
          <cell r="H26">
            <v>1.1074200000000083</v>
          </cell>
          <cell r="I26">
            <v>-6.070000000025999E-3</v>
          </cell>
          <cell r="J26">
            <v>1.3357299999999945</v>
          </cell>
          <cell r="K26">
            <v>1.4395500000000432</v>
          </cell>
          <cell r="L26">
            <v>0.81841000000000363</v>
          </cell>
          <cell r="M26">
            <v>1.2308299999999974</v>
          </cell>
          <cell r="N26">
            <v>-0.4546799999999962</v>
          </cell>
          <cell r="O26">
            <v>9.8604799999999955</v>
          </cell>
          <cell r="P26">
            <v>1.7191399999999994</v>
          </cell>
          <cell r="Q26">
            <v>2.7506399999999971</v>
          </cell>
          <cell r="R26">
            <v>4.3155999999999892</v>
          </cell>
          <cell r="S26">
            <v>3.7734900000000096</v>
          </cell>
          <cell r="T26">
            <v>4.3892900000000026</v>
          </cell>
          <cell r="U26">
            <v>5.4967100000000073</v>
          </cell>
          <cell r="V26">
            <v>5.4906399999999564</v>
          </cell>
          <cell r="W26">
            <v>6.8263699999999687</v>
          </cell>
          <cell r="X26">
            <v>8.2659200000000226</v>
          </cell>
          <cell r="Y26">
            <v>9.0843299999999942</v>
          </cell>
          <cell r="Z26">
            <v>10.315159999999992</v>
          </cell>
          <cell r="AA26">
            <v>9.8604799999999955</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1.7191399999999994</v>
          </cell>
          <cell r="D30">
            <v>1.0314999999999905</v>
          </cell>
          <cell r="E30">
            <v>1.5649599999999957</v>
          </cell>
          <cell r="F30">
            <v>-0.54210999999999032</v>
          </cell>
          <cell r="G30">
            <v>0.61579999999999302</v>
          </cell>
          <cell r="H30">
            <v>1.1074200000000083</v>
          </cell>
          <cell r="I30">
            <v>-6.070000000025999E-3</v>
          </cell>
          <cell r="J30">
            <v>1.3357299999999945</v>
          </cell>
          <cell r="K30">
            <v>1.4395500000000432</v>
          </cell>
          <cell r="L30">
            <v>0.81841000000000363</v>
          </cell>
          <cell r="M30">
            <v>1.2308299999999974</v>
          </cell>
          <cell r="N30">
            <v>-0.4546799999999962</v>
          </cell>
          <cell r="O30">
            <v>9.8604799999999955</v>
          </cell>
          <cell r="P30">
            <v>1.7191399999999994</v>
          </cell>
          <cell r="Q30">
            <v>2.7506399999999971</v>
          </cell>
          <cell r="R30">
            <v>4.3155999999999892</v>
          </cell>
          <cell r="S30">
            <v>3.7734900000000096</v>
          </cell>
          <cell r="T30">
            <v>4.3892900000000026</v>
          </cell>
          <cell r="U30">
            <v>5.4967100000000073</v>
          </cell>
          <cell r="V30">
            <v>5.4906399999999564</v>
          </cell>
          <cell r="W30">
            <v>6.8263699999999687</v>
          </cell>
          <cell r="X30">
            <v>8.2659200000000226</v>
          </cell>
          <cell r="Y30">
            <v>9.0843299999999942</v>
          </cell>
          <cell r="Z30">
            <v>10.315159999999992</v>
          </cell>
          <cell r="AA30">
            <v>9.8604799999999955</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-0.32700000000000001</v>
          </cell>
          <cell r="D32">
            <v>-0.19500000000000001</v>
          </cell>
          <cell r="E32">
            <v>-0.29799999999999993</v>
          </cell>
          <cell r="F32">
            <v>0.10299999999999998</v>
          </cell>
          <cell r="G32">
            <v>-0.11799999999999999</v>
          </cell>
          <cell r="H32">
            <v>-0.20900000000000007</v>
          </cell>
          <cell r="I32">
            <v>1.0000000000001119E-3</v>
          </cell>
          <cell r="J32">
            <v>-0.254</v>
          </cell>
          <cell r="K32">
            <v>-0.27400000000000002</v>
          </cell>
          <cell r="L32">
            <v>-0.15500000000000003</v>
          </cell>
          <cell r="M32">
            <v>-0.23399999999999999</v>
          </cell>
          <cell r="N32">
            <v>8.6999999999999966E-2</v>
          </cell>
          <cell r="O32">
            <v>-1.873</v>
          </cell>
          <cell r="P32">
            <v>-0.32700000000000001</v>
          </cell>
          <cell r="Q32">
            <v>-0.52200000000000002</v>
          </cell>
          <cell r="R32">
            <v>-0.82</v>
          </cell>
          <cell r="S32">
            <v>-0.71699999999999997</v>
          </cell>
          <cell r="T32">
            <v>-0.83499999999999996</v>
          </cell>
          <cell r="U32">
            <v>-1.044</v>
          </cell>
          <cell r="V32">
            <v>-1.0429999999999999</v>
          </cell>
          <cell r="W32">
            <v>-1.2969999999999999</v>
          </cell>
          <cell r="X32">
            <v>-1.571</v>
          </cell>
          <cell r="Y32">
            <v>-1.726</v>
          </cell>
          <cell r="Z32">
            <v>-1.96</v>
          </cell>
          <cell r="AA32">
            <v>-1.873</v>
          </cell>
        </row>
        <row r="33">
          <cell r="A33" t="str">
            <v>Act28</v>
          </cell>
          <cell r="B33" t="str">
            <v>Profit after tax</v>
          </cell>
          <cell r="C33">
            <v>1.3921399999999995</v>
          </cell>
          <cell r="D33">
            <v>0.83649999999999047</v>
          </cell>
          <cell r="E33">
            <v>1.2669599999999956</v>
          </cell>
          <cell r="F33">
            <v>-0.43910999999999034</v>
          </cell>
          <cell r="G33">
            <v>0.49779999999999303</v>
          </cell>
          <cell r="H33">
            <v>0.89842000000000821</v>
          </cell>
          <cell r="I33">
            <v>-5.0700000000258871E-3</v>
          </cell>
          <cell r="J33">
            <v>1.0817299999999945</v>
          </cell>
          <cell r="K33">
            <v>1.1655500000000432</v>
          </cell>
          <cell r="L33">
            <v>0.66341000000000361</v>
          </cell>
          <cell r="M33">
            <v>0.99682999999999744</v>
          </cell>
          <cell r="N33">
            <v>-0.36767999999999623</v>
          </cell>
          <cell r="O33">
            <v>7.9874799999999953</v>
          </cell>
          <cell r="P33">
            <v>1.3921399999999995</v>
          </cell>
          <cell r="Q33">
            <v>2.2286399999999968</v>
          </cell>
          <cell r="R33">
            <v>3.4955999999999894</v>
          </cell>
          <cell r="S33">
            <v>3.0564900000000095</v>
          </cell>
          <cell r="T33">
            <v>3.5542900000000026</v>
          </cell>
          <cell r="U33">
            <v>4.4527100000000068</v>
          </cell>
          <cell r="V33">
            <v>4.4476399999999563</v>
          </cell>
          <cell r="W33">
            <v>5.529369999999969</v>
          </cell>
          <cell r="X33">
            <v>6.6949200000000229</v>
          </cell>
          <cell r="Y33">
            <v>7.3583299999999943</v>
          </cell>
          <cell r="Z33">
            <v>8.3551599999999908</v>
          </cell>
          <cell r="AA33">
            <v>7.9874799999999953</v>
          </cell>
        </row>
        <row r="34">
          <cell r="A34">
            <v>-1</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Bud04</v>
          </cell>
          <cell r="B38" t="str">
            <v>Fee Income</v>
          </cell>
          <cell r="C38">
            <v>23</v>
          </cell>
          <cell r="D38">
            <v>23</v>
          </cell>
          <cell r="E38">
            <v>23</v>
          </cell>
          <cell r="F38">
            <v>23</v>
          </cell>
          <cell r="G38">
            <v>23</v>
          </cell>
          <cell r="H38">
            <v>23</v>
          </cell>
          <cell r="I38">
            <v>23</v>
          </cell>
          <cell r="J38">
            <v>23</v>
          </cell>
          <cell r="K38">
            <v>23</v>
          </cell>
          <cell r="L38">
            <v>23</v>
          </cell>
          <cell r="M38">
            <v>23</v>
          </cell>
          <cell r="N38">
            <v>23</v>
          </cell>
          <cell r="O38">
            <v>276</v>
          </cell>
          <cell r="P38">
            <v>23</v>
          </cell>
          <cell r="Q38">
            <v>46</v>
          </cell>
          <cell r="R38">
            <v>69</v>
          </cell>
          <cell r="S38">
            <v>92</v>
          </cell>
          <cell r="T38">
            <v>115</v>
          </cell>
          <cell r="U38">
            <v>138</v>
          </cell>
          <cell r="V38">
            <v>161</v>
          </cell>
          <cell r="W38">
            <v>184</v>
          </cell>
          <cell r="X38">
            <v>207</v>
          </cell>
          <cell r="Y38">
            <v>230</v>
          </cell>
          <cell r="Z38">
            <v>253</v>
          </cell>
          <cell r="AA38">
            <v>276</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23</v>
          </cell>
          <cell r="D40">
            <v>23</v>
          </cell>
          <cell r="E40">
            <v>23</v>
          </cell>
          <cell r="F40">
            <v>23</v>
          </cell>
          <cell r="G40">
            <v>23</v>
          </cell>
          <cell r="H40">
            <v>23</v>
          </cell>
          <cell r="I40">
            <v>23</v>
          </cell>
          <cell r="J40">
            <v>23</v>
          </cell>
          <cell r="K40">
            <v>23</v>
          </cell>
          <cell r="L40">
            <v>23</v>
          </cell>
          <cell r="M40">
            <v>23</v>
          </cell>
          <cell r="N40">
            <v>23</v>
          </cell>
          <cell r="O40">
            <v>276</v>
          </cell>
          <cell r="P40">
            <v>23</v>
          </cell>
          <cell r="Q40">
            <v>46</v>
          </cell>
          <cell r="R40">
            <v>69</v>
          </cell>
          <cell r="S40">
            <v>92</v>
          </cell>
          <cell r="T40">
            <v>115</v>
          </cell>
          <cell r="U40">
            <v>138</v>
          </cell>
          <cell r="V40">
            <v>161</v>
          </cell>
          <cell r="W40">
            <v>184</v>
          </cell>
          <cell r="X40">
            <v>207</v>
          </cell>
          <cell r="Y40">
            <v>230</v>
          </cell>
          <cell r="Z40">
            <v>253</v>
          </cell>
          <cell r="AA40">
            <v>276</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23</v>
          </cell>
          <cell r="D45">
            <v>23</v>
          </cell>
          <cell r="E45">
            <v>23</v>
          </cell>
          <cell r="F45">
            <v>23</v>
          </cell>
          <cell r="G45">
            <v>23</v>
          </cell>
          <cell r="H45">
            <v>23</v>
          </cell>
          <cell r="I45">
            <v>23</v>
          </cell>
          <cell r="J45">
            <v>23</v>
          </cell>
          <cell r="K45">
            <v>23</v>
          </cell>
          <cell r="L45">
            <v>23</v>
          </cell>
          <cell r="M45">
            <v>23</v>
          </cell>
          <cell r="N45">
            <v>23</v>
          </cell>
          <cell r="O45">
            <v>276</v>
          </cell>
          <cell r="P45">
            <v>23</v>
          </cell>
          <cell r="Q45">
            <v>46</v>
          </cell>
          <cell r="R45">
            <v>69</v>
          </cell>
          <cell r="S45">
            <v>92</v>
          </cell>
          <cell r="T45">
            <v>115</v>
          </cell>
          <cell r="U45">
            <v>138</v>
          </cell>
          <cell r="V45">
            <v>161</v>
          </cell>
          <cell r="W45">
            <v>184</v>
          </cell>
          <cell r="X45">
            <v>207</v>
          </cell>
          <cell r="Y45">
            <v>230</v>
          </cell>
          <cell r="Z45">
            <v>253</v>
          </cell>
          <cell r="AA45">
            <v>276</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23</v>
          </cell>
          <cell r="D47">
            <v>23</v>
          </cell>
          <cell r="E47">
            <v>23</v>
          </cell>
          <cell r="F47">
            <v>23</v>
          </cell>
          <cell r="G47">
            <v>23</v>
          </cell>
          <cell r="H47">
            <v>23</v>
          </cell>
          <cell r="I47">
            <v>23</v>
          </cell>
          <cell r="J47">
            <v>23</v>
          </cell>
          <cell r="K47">
            <v>23</v>
          </cell>
          <cell r="L47">
            <v>23</v>
          </cell>
          <cell r="M47">
            <v>23</v>
          </cell>
          <cell r="N47">
            <v>23</v>
          </cell>
          <cell r="O47">
            <v>276</v>
          </cell>
          <cell r="P47">
            <v>23</v>
          </cell>
          <cell r="Q47">
            <v>46</v>
          </cell>
          <cell r="R47">
            <v>69</v>
          </cell>
          <cell r="S47">
            <v>92</v>
          </cell>
          <cell r="T47">
            <v>115</v>
          </cell>
          <cell r="U47">
            <v>138</v>
          </cell>
          <cell r="V47">
            <v>161</v>
          </cell>
          <cell r="W47">
            <v>184</v>
          </cell>
          <cell r="X47">
            <v>207</v>
          </cell>
          <cell r="Y47">
            <v>230</v>
          </cell>
          <cell r="Z47">
            <v>253</v>
          </cell>
          <cell r="AA47">
            <v>276</v>
          </cell>
        </row>
        <row r="48">
          <cell r="A48" t="str">
            <v>Bud13</v>
          </cell>
          <cell r="B48" t="str">
            <v>Personnel expenses</v>
          </cell>
          <cell r="C48">
            <v>1</v>
          </cell>
          <cell r="D48">
            <v>1</v>
          </cell>
          <cell r="E48">
            <v>1</v>
          </cell>
          <cell r="F48">
            <v>1</v>
          </cell>
          <cell r="G48">
            <v>1</v>
          </cell>
          <cell r="H48">
            <v>1</v>
          </cell>
          <cell r="I48">
            <v>1</v>
          </cell>
          <cell r="J48">
            <v>1</v>
          </cell>
          <cell r="K48">
            <v>1</v>
          </cell>
          <cell r="L48">
            <v>1</v>
          </cell>
          <cell r="M48">
            <v>1</v>
          </cell>
          <cell r="N48">
            <v>1</v>
          </cell>
          <cell r="O48">
            <v>12</v>
          </cell>
          <cell r="P48">
            <v>1</v>
          </cell>
          <cell r="Q48">
            <v>2</v>
          </cell>
          <cell r="R48">
            <v>3</v>
          </cell>
          <cell r="S48">
            <v>4</v>
          </cell>
          <cell r="T48">
            <v>5</v>
          </cell>
          <cell r="U48">
            <v>6</v>
          </cell>
          <cell r="V48">
            <v>7</v>
          </cell>
          <cell r="W48">
            <v>8</v>
          </cell>
          <cell r="X48">
            <v>9</v>
          </cell>
          <cell r="Y48">
            <v>10</v>
          </cell>
          <cell r="Z48">
            <v>11</v>
          </cell>
          <cell r="AA48">
            <v>12</v>
          </cell>
        </row>
        <row r="49">
          <cell r="A49" t="str">
            <v>Bud14</v>
          </cell>
          <cell r="B49" t="str">
            <v>General and administrative expenses</v>
          </cell>
          <cell r="C49">
            <v>19.5</v>
          </cell>
          <cell r="D49">
            <v>19.5</v>
          </cell>
          <cell r="E49">
            <v>19.5</v>
          </cell>
          <cell r="F49">
            <v>19.5</v>
          </cell>
          <cell r="G49">
            <v>19.5</v>
          </cell>
          <cell r="H49">
            <v>19.5</v>
          </cell>
          <cell r="I49">
            <v>19.5</v>
          </cell>
          <cell r="J49">
            <v>19.5</v>
          </cell>
          <cell r="K49">
            <v>19.5</v>
          </cell>
          <cell r="L49">
            <v>19.5</v>
          </cell>
          <cell r="M49">
            <v>19.5</v>
          </cell>
          <cell r="N49">
            <v>19.5</v>
          </cell>
          <cell r="O49">
            <v>234</v>
          </cell>
          <cell r="P49">
            <v>19.5</v>
          </cell>
          <cell r="Q49">
            <v>39</v>
          </cell>
          <cell r="R49">
            <v>58.5</v>
          </cell>
          <cell r="S49">
            <v>78</v>
          </cell>
          <cell r="T49">
            <v>97.5</v>
          </cell>
          <cell r="U49">
            <v>117</v>
          </cell>
          <cell r="V49">
            <v>136.5</v>
          </cell>
          <cell r="W49">
            <v>156</v>
          </cell>
          <cell r="X49">
            <v>175.5</v>
          </cell>
          <cell r="Y49">
            <v>195</v>
          </cell>
          <cell r="Z49">
            <v>214.5</v>
          </cell>
          <cell r="AA49">
            <v>234</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20.5</v>
          </cell>
          <cell r="D51">
            <v>20.5</v>
          </cell>
          <cell r="E51">
            <v>20.5</v>
          </cell>
          <cell r="F51">
            <v>20.5</v>
          </cell>
          <cell r="G51">
            <v>20.5</v>
          </cell>
          <cell r="H51">
            <v>20.5</v>
          </cell>
          <cell r="I51">
            <v>20.5</v>
          </cell>
          <cell r="J51">
            <v>20.5</v>
          </cell>
          <cell r="K51">
            <v>20.5</v>
          </cell>
          <cell r="L51">
            <v>20.5</v>
          </cell>
          <cell r="M51">
            <v>20.5</v>
          </cell>
          <cell r="N51">
            <v>20.5</v>
          </cell>
          <cell r="O51">
            <v>246</v>
          </cell>
          <cell r="P51">
            <v>20.5</v>
          </cell>
          <cell r="Q51">
            <v>41</v>
          </cell>
          <cell r="R51">
            <v>61.5</v>
          </cell>
          <cell r="S51">
            <v>82</v>
          </cell>
          <cell r="T51">
            <v>102.5</v>
          </cell>
          <cell r="U51">
            <v>123</v>
          </cell>
          <cell r="V51">
            <v>143.5</v>
          </cell>
          <cell r="W51">
            <v>164</v>
          </cell>
          <cell r="X51">
            <v>184.5</v>
          </cell>
          <cell r="Y51">
            <v>205</v>
          </cell>
          <cell r="Z51">
            <v>225.5</v>
          </cell>
          <cell r="AA51">
            <v>246</v>
          </cell>
        </row>
        <row r="52">
          <cell r="A52" t="str">
            <v>Bud17</v>
          </cell>
          <cell r="B52" t="str">
            <v>Operating profit before provisions</v>
          </cell>
          <cell r="C52">
            <v>2.5</v>
          </cell>
          <cell r="D52">
            <v>2.5</v>
          </cell>
          <cell r="E52">
            <v>2.5</v>
          </cell>
          <cell r="F52">
            <v>2.5</v>
          </cell>
          <cell r="G52">
            <v>2.5</v>
          </cell>
          <cell r="H52">
            <v>2.5</v>
          </cell>
          <cell r="I52">
            <v>2.5</v>
          </cell>
          <cell r="J52">
            <v>2.5</v>
          </cell>
          <cell r="K52">
            <v>2.5</v>
          </cell>
          <cell r="L52">
            <v>2.5</v>
          </cell>
          <cell r="M52">
            <v>2.5</v>
          </cell>
          <cell r="N52">
            <v>2.5</v>
          </cell>
          <cell r="O52">
            <v>30</v>
          </cell>
          <cell r="P52">
            <v>2.5</v>
          </cell>
          <cell r="Q52">
            <v>5</v>
          </cell>
          <cell r="R52">
            <v>7.5</v>
          </cell>
          <cell r="S52">
            <v>10</v>
          </cell>
          <cell r="T52">
            <v>12.5</v>
          </cell>
          <cell r="U52">
            <v>15</v>
          </cell>
          <cell r="V52">
            <v>17.5</v>
          </cell>
          <cell r="W52">
            <v>20</v>
          </cell>
          <cell r="X52">
            <v>22.5</v>
          </cell>
          <cell r="Y52">
            <v>25</v>
          </cell>
          <cell r="Z52">
            <v>27.5</v>
          </cell>
          <cell r="AA52">
            <v>30</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2.5</v>
          </cell>
          <cell r="D57">
            <v>2.5</v>
          </cell>
          <cell r="E57">
            <v>2.5</v>
          </cell>
          <cell r="F57">
            <v>2.5</v>
          </cell>
          <cell r="G57">
            <v>2.5</v>
          </cell>
          <cell r="H57">
            <v>2.5</v>
          </cell>
          <cell r="I57">
            <v>2.5</v>
          </cell>
          <cell r="J57">
            <v>2.5</v>
          </cell>
          <cell r="K57">
            <v>2.5</v>
          </cell>
          <cell r="L57">
            <v>2.5</v>
          </cell>
          <cell r="M57">
            <v>2.5</v>
          </cell>
          <cell r="N57">
            <v>2.5</v>
          </cell>
          <cell r="O57">
            <v>30</v>
          </cell>
          <cell r="P57">
            <v>2.5</v>
          </cell>
          <cell r="Q57">
            <v>5</v>
          </cell>
          <cell r="R57">
            <v>7.5</v>
          </cell>
          <cell r="S57">
            <v>10</v>
          </cell>
          <cell r="T57">
            <v>12.5</v>
          </cell>
          <cell r="U57">
            <v>15</v>
          </cell>
          <cell r="V57">
            <v>17.5</v>
          </cell>
          <cell r="W57">
            <v>20</v>
          </cell>
          <cell r="X57">
            <v>22.5</v>
          </cell>
          <cell r="Y57">
            <v>25</v>
          </cell>
          <cell r="Z57">
            <v>27.5</v>
          </cell>
          <cell r="AA57">
            <v>30</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2.5</v>
          </cell>
          <cell r="D61">
            <v>2.5</v>
          </cell>
          <cell r="E61">
            <v>2.5</v>
          </cell>
          <cell r="F61">
            <v>2.5</v>
          </cell>
          <cell r="G61">
            <v>2.5</v>
          </cell>
          <cell r="H61">
            <v>2.5</v>
          </cell>
          <cell r="I61">
            <v>2.5</v>
          </cell>
          <cell r="J61">
            <v>2.5</v>
          </cell>
          <cell r="K61">
            <v>2.5</v>
          </cell>
          <cell r="L61">
            <v>2.5</v>
          </cell>
          <cell r="M61">
            <v>2.5</v>
          </cell>
          <cell r="N61">
            <v>2.5</v>
          </cell>
          <cell r="O61">
            <v>30</v>
          </cell>
          <cell r="P61">
            <v>2.5</v>
          </cell>
          <cell r="Q61">
            <v>5</v>
          </cell>
          <cell r="R61">
            <v>7.5</v>
          </cell>
          <cell r="S61">
            <v>10</v>
          </cell>
          <cell r="T61">
            <v>12.5</v>
          </cell>
          <cell r="U61">
            <v>15</v>
          </cell>
          <cell r="V61">
            <v>17.5</v>
          </cell>
          <cell r="W61">
            <v>20</v>
          </cell>
          <cell r="X61">
            <v>22.5</v>
          </cell>
          <cell r="Y61">
            <v>25</v>
          </cell>
          <cell r="Z61">
            <v>27.5</v>
          </cell>
          <cell r="AA61">
            <v>30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-0.47499999999999998</v>
          </cell>
          <cell r="D63">
            <v>-0.47499999999999998</v>
          </cell>
          <cell r="E63">
            <v>-0.47499999999999998</v>
          </cell>
          <cell r="F63">
            <v>-0.47499999999999998</v>
          </cell>
          <cell r="G63">
            <v>-0.47499999999999998</v>
          </cell>
          <cell r="H63">
            <v>-0.47499999999999998</v>
          </cell>
          <cell r="I63">
            <v>-0.47499999999999998</v>
          </cell>
          <cell r="J63">
            <v>-0.47499999999999998</v>
          </cell>
          <cell r="K63">
            <v>-0.47499999999999998</v>
          </cell>
          <cell r="L63">
            <v>-0.47499999999999998</v>
          </cell>
          <cell r="M63">
            <v>-0.47499999999999998</v>
          </cell>
          <cell r="N63">
            <v>-0.47499999999999998</v>
          </cell>
          <cell r="O63">
            <v>-5.6999999999999993</v>
          </cell>
          <cell r="P63">
            <v>-0.47499999999999998</v>
          </cell>
          <cell r="Q63">
            <v>-0.95</v>
          </cell>
          <cell r="R63">
            <v>-1.4249999999999998</v>
          </cell>
          <cell r="S63">
            <v>-1.9</v>
          </cell>
          <cell r="T63">
            <v>-2.375</v>
          </cell>
          <cell r="U63">
            <v>-2.85</v>
          </cell>
          <cell r="V63">
            <v>-3.3250000000000002</v>
          </cell>
          <cell r="W63">
            <v>-3.8000000000000003</v>
          </cell>
          <cell r="X63">
            <v>-4.2750000000000004</v>
          </cell>
          <cell r="Y63">
            <v>-4.75</v>
          </cell>
          <cell r="Z63">
            <v>-5.2249999999999996</v>
          </cell>
          <cell r="AA63">
            <v>-5.6999999999999993</v>
          </cell>
        </row>
        <row r="64">
          <cell r="A64" t="str">
            <v>Bud28</v>
          </cell>
          <cell r="B64" t="str">
            <v>Profit after tax</v>
          </cell>
          <cell r="C64">
            <v>2.0249999999999999</v>
          </cell>
          <cell r="D64">
            <v>2.0249999999999999</v>
          </cell>
          <cell r="E64">
            <v>2.0249999999999999</v>
          </cell>
          <cell r="F64">
            <v>2.0249999999999999</v>
          </cell>
          <cell r="G64">
            <v>2.0249999999999999</v>
          </cell>
          <cell r="H64">
            <v>2.0249999999999999</v>
          </cell>
          <cell r="I64">
            <v>2.0249999999999999</v>
          </cell>
          <cell r="J64">
            <v>2.0249999999999999</v>
          </cell>
          <cell r="K64">
            <v>2.0249999999999999</v>
          </cell>
          <cell r="L64">
            <v>2.0249999999999999</v>
          </cell>
          <cell r="M64">
            <v>2.0249999999999999</v>
          </cell>
          <cell r="N64">
            <v>2.0249999999999999</v>
          </cell>
          <cell r="O64">
            <v>24.3</v>
          </cell>
          <cell r="P64">
            <v>2.0249999999999999</v>
          </cell>
          <cell r="Q64">
            <v>4.05</v>
          </cell>
          <cell r="R64">
            <v>6.0750000000000002</v>
          </cell>
          <cell r="S64">
            <v>8.1</v>
          </cell>
          <cell r="T64">
            <v>10.125</v>
          </cell>
          <cell r="U64">
            <v>12.15</v>
          </cell>
          <cell r="V64">
            <v>14.175000000000001</v>
          </cell>
          <cell r="W64">
            <v>16.2</v>
          </cell>
          <cell r="X64">
            <v>18.225000000000001</v>
          </cell>
          <cell r="Y64">
            <v>20.25</v>
          </cell>
          <cell r="Z64">
            <v>22.274999999999999</v>
          </cell>
          <cell r="AA64">
            <v>24.3</v>
          </cell>
        </row>
        <row r="65">
          <cell r="A65">
            <v>0</v>
          </cell>
          <cell r="B65" t="str">
            <v>Actual Profit and Loss 2011</v>
          </cell>
          <cell r="C65">
            <v>0</v>
          </cell>
          <cell r="D65">
            <v>3.5527136788005009E-15</v>
          </cell>
          <cell r="E65">
            <v>3.5527136788005009E-15</v>
          </cell>
          <cell r="F65">
            <v>0</v>
          </cell>
          <cell r="G65">
            <v>3.5527136788005009E-15</v>
          </cell>
          <cell r="H65">
            <v>0</v>
          </cell>
          <cell r="I65">
            <v>0</v>
          </cell>
          <cell r="J65">
            <v>0</v>
          </cell>
          <cell r="K65">
            <v>7.1054273576010019E-15</v>
          </cell>
          <cell r="L65">
            <v>0</v>
          </cell>
          <cell r="M65">
            <v>3.5527136788005009E-15</v>
          </cell>
          <cell r="N65">
            <v>0</v>
          </cell>
          <cell r="O65">
            <v>0</v>
          </cell>
          <cell r="P65">
            <v>0</v>
          </cell>
          <cell r="Q65">
            <v>0</v>
          </cell>
          <cell r="R65">
            <v>0</v>
          </cell>
          <cell r="S65">
            <v>1.4210854715202004E-14</v>
          </cell>
          <cell r="T65">
            <v>1.4210854715202004E-14</v>
          </cell>
          <cell r="U65">
            <v>0</v>
          </cell>
          <cell r="V65">
            <v>0</v>
          </cell>
          <cell r="W65">
            <v>0</v>
          </cell>
          <cell r="X65">
            <v>0</v>
          </cell>
          <cell r="Y65">
            <v>2.8421709430404007E-14</v>
          </cell>
          <cell r="Z65">
            <v>5.6843418860808015E-14</v>
          </cell>
          <cell r="AA65">
            <v>0</v>
          </cell>
        </row>
        <row r="66">
          <cell r="A66" t="str">
            <v>Dtp01</v>
          </cell>
          <cell r="B66" t="str">
            <v>Interest income</v>
          </cell>
          <cell r="C66">
            <v>0.10808</v>
          </cell>
          <cell r="D66">
            <v>0.10056</v>
          </cell>
          <cell r="E66">
            <v>0.11225999999999997</v>
          </cell>
          <cell r="F66">
            <v>0.11630000000000001</v>
          </cell>
          <cell r="G66">
            <v>0.12364000000000003</v>
          </cell>
          <cell r="H66">
            <v>0.12412000000000001</v>
          </cell>
          <cell r="I66">
            <v>0.16952</v>
          </cell>
          <cell r="J66">
            <v>0.19366000000000005</v>
          </cell>
          <cell r="K66">
            <v>0.13475999999999999</v>
          </cell>
          <cell r="L66">
            <v>0.16021999999999981</v>
          </cell>
          <cell r="M66">
            <v>0.19650000000000012</v>
          </cell>
          <cell r="N66">
            <v>0.1915300000000002</v>
          </cell>
          <cell r="O66">
            <v>1.7311500000000002</v>
          </cell>
          <cell r="P66">
            <v>0.10808</v>
          </cell>
          <cell r="Q66">
            <v>0.20863999999999999</v>
          </cell>
          <cell r="R66">
            <v>0.32089999999999996</v>
          </cell>
          <cell r="S66">
            <v>0.43719999999999998</v>
          </cell>
          <cell r="T66">
            <v>0.56084000000000001</v>
          </cell>
          <cell r="U66">
            <v>0.68496000000000001</v>
          </cell>
          <cell r="V66">
            <v>0.85448000000000002</v>
          </cell>
          <cell r="W66">
            <v>1.0481400000000001</v>
          </cell>
          <cell r="X66">
            <v>1.1829000000000001</v>
          </cell>
          <cell r="Y66">
            <v>1.3431199999999999</v>
          </cell>
          <cell r="Z66">
            <v>1.53962</v>
          </cell>
          <cell r="AA66">
            <v>1.7311500000000002</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0.10808</v>
          </cell>
          <cell r="D68">
            <v>0.10056</v>
          </cell>
          <cell r="E68">
            <v>0.11225999999999997</v>
          </cell>
          <cell r="F68">
            <v>0.11630000000000001</v>
          </cell>
          <cell r="G68">
            <v>0.12364000000000003</v>
          </cell>
          <cell r="H68">
            <v>0.12412000000000001</v>
          </cell>
          <cell r="I68">
            <v>0.16952</v>
          </cell>
          <cell r="J68">
            <v>0.19366000000000005</v>
          </cell>
          <cell r="K68">
            <v>0.13475999999999999</v>
          </cell>
          <cell r="L68">
            <v>0.16021999999999981</v>
          </cell>
          <cell r="M68">
            <v>0.19650000000000012</v>
          </cell>
          <cell r="N68">
            <v>0.1915300000000002</v>
          </cell>
          <cell r="O68">
            <v>1.7311500000000002</v>
          </cell>
          <cell r="P68">
            <v>0.10808</v>
          </cell>
          <cell r="Q68">
            <v>0.20863999999999999</v>
          </cell>
          <cell r="R68">
            <v>0.32089999999999996</v>
          </cell>
          <cell r="S68">
            <v>0.43719999999999998</v>
          </cell>
          <cell r="T68">
            <v>0.56084000000000001</v>
          </cell>
          <cell r="U68">
            <v>0.68496000000000001</v>
          </cell>
          <cell r="V68">
            <v>0.85448000000000002</v>
          </cell>
          <cell r="W68">
            <v>1.0481400000000001</v>
          </cell>
          <cell r="X68">
            <v>1.1829000000000001</v>
          </cell>
          <cell r="Y68">
            <v>1.3431199999999999</v>
          </cell>
          <cell r="Z68">
            <v>1.53962</v>
          </cell>
          <cell r="AA68">
            <v>1.7311500000000002</v>
          </cell>
        </row>
        <row r="69">
          <cell r="A69" t="str">
            <v>Dtp04</v>
          </cell>
          <cell r="B69" t="str">
            <v>Fee Income</v>
          </cell>
          <cell r="C69">
            <v>9.3365200000000002</v>
          </cell>
          <cell r="D69">
            <v>25.215519999999998</v>
          </cell>
          <cell r="E69">
            <v>30.735520000000001</v>
          </cell>
          <cell r="F69">
            <v>35.145520000000005</v>
          </cell>
          <cell r="G69">
            <v>28.474300000000014</v>
          </cell>
          <cell r="H69">
            <v>27.106299999999976</v>
          </cell>
          <cell r="I69">
            <v>20.218999999999994</v>
          </cell>
          <cell r="J69">
            <v>22.054000000000002</v>
          </cell>
          <cell r="K69">
            <v>34.429000000000002</v>
          </cell>
          <cell r="L69">
            <v>27.989000000000004</v>
          </cell>
          <cell r="M69">
            <v>18.798999999999978</v>
          </cell>
          <cell r="N69">
            <v>20.504000000000019</v>
          </cell>
          <cell r="O69">
            <v>300.00767999999999</v>
          </cell>
          <cell r="P69">
            <v>9.3365200000000002</v>
          </cell>
          <cell r="Q69">
            <v>34.552039999999998</v>
          </cell>
          <cell r="R69">
            <v>65.287559999999999</v>
          </cell>
          <cell r="S69">
            <v>100.43308</v>
          </cell>
          <cell r="T69">
            <v>128.90738000000002</v>
          </cell>
          <cell r="U69">
            <v>156.01367999999999</v>
          </cell>
          <cell r="V69">
            <v>176.23267999999999</v>
          </cell>
          <cell r="W69">
            <v>198.28667999999999</v>
          </cell>
          <cell r="X69">
            <v>232.71567999999999</v>
          </cell>
          <cell r="Y69">
            <v>260.70468</v>
          </cell>
          <cell r="Z69">
            <v>279.50367999999997</v>
          </cell>
          <cell r="AA69">
            <v>300.00767999999999</v>
          </cell>
        </row>
        <row r="70">
          <cell r="A70" t="str">
            <v>Dtp05</v>
          </cell>
          <cell r="B70" t="str">
            <v>Commission expense</v>
          </cell>
          <cell r="C70">
            <v>-4.8000000000000001E-2</v>
          </cell>
          <cell r="D70">
            <v>-5.2000000000000005E-2</v>
          </cell>
          <cell r="E70">
            <v>-4.9999999999999989E-2</v>
          </cell>
          <cell r="F70">
            <v>-5.2000000000000018E-2</v>
          </cell>
          <cell r="G70">
            <v>-4.7999999999999987E-2</v>
          </cell>
          <cell r="H70">
            <v>-4.9999999999999989E-2</v>
          </cell>
          <cell r="I70">
            <v>-5.1999999999999991E-2</v>
          </cell>
          <cell r="J70">
            <v>-4.8000000000000043E-2</v>
          </cell>
          <cell r="K70">
            <v>-4.7999999999999987E-2</v>
          </cell>
          <cell r="L70">
            <v>-4.9999999999999989E-2</v>
          </cell>
          <cell r="M70">
            <v>-5.0000000000000044E-2</v>
          </cell>
          <cell r="N70">
            <v>-5.1999999999999935E-2</v>
          </cell>
          <cell r="O70">
            <v>-0.6</v>
          </cell>
          <cell r="P70">
            <v>-4.8000000000000001E-2</v>
          </cell>
          <cell r="Q70">
            <v>-0.1</v>
          </cell>
          <cell r="R70">
            <v>-0.15</v>
          </cell>
          <cell r="S70">
            <v>-0.20200000000000001</v>
          </cell>
          <cell r="T70">
            <v>-0.25</v>
          </cell>
          <cell r="U70">
            <v>-0.3</v>
          </cell>
          <cell r="V70">
            <v>-0.35199999999999998</v>
          </cell>
          <cell r="W70">
            <v>-0.4</v>
          </cell>
          <cell r="X70">
            <v>-0.44800000000000001</v>
          </cell>
          <cell r="Y70">
            <v>-0.498</v>
          </cell>
          <cell r="Z70">
            <v>-0.54800000000000004</v>
          </cell>
          <cell r="AA70">
            <v>-0.6</v>
          </cell>
        </row>
        <row r="71">
          <cell r="A71" t="str">
            <v>Dtp06</v>
          </cell>
          <cell r="B71" t="str">
            <v>Net fee and commission income</v>
          </cell>
          <cell r="C71">
            <v>9.2885200000000001</v>
          </cell>
          <cell r="D71">
            <v>25.163519999999998</v>
          </cell>
          <cell r="E71">
            <v>30.68552</v>
          </cell>
          <cell r="F71">
            <v>35.093520000000005</v>
          </cell>
          <cell r="G71">
            <v>28.426300000000015</v>
          </cell>
          <cell r="H71">
            <v>27.056299999999975</v>
          </cell>
          <cell r="I71">
            <v>20.166999999999994</v>
          </cell>
          <cell r="J71">
            <v>22.006</v>
          </cell>
          <cell r="K71">
            <v>34.381</v>
          </cell>
          <cell r="L71">
            <v>27.939000000000004</v>
          </cell>
          <cell r="M71">
            <v>18.748999999999977</v>
          </cell>
          <cell r="N71">
            <v>20.452000000000019</v>
          </cell>
          <cell r="O71">
            <v>299.40767999999997</v>
          </cell>
          <cell r="P71">
            <v>9.2885200000000001</v>
          </cell>
          <cell r="Q71">
            <v>34.452039999999997</v>
          </cell>
          <cell r="R71">
            <v>65.137559999999993</v>
          </cell>
          <cell r="S71">
            <v>100.23108000000001</v>
          </cell>
          <cell r="T71">
            <v>128.65738000000002</v>
          </cell>
          <cell r="U71">
            <v>155.71367999999998</v>
          </cell>
          <cell r="V71">
            <v>175.88067999999998</v>
          </cell>
          <cell r="W71">
            <v>197.88667999999998</v>
          </cell>
          <cell r="X71">
            <v>232.26767999999998</v>
          </cell>
          <cell r="Y71">
            <v>260.20668000000001</v>
          </cell>
          <cell r="Z71">
            <v>278.95567999999997</v>
          </cell>
          <cell r="AA71">
            <v>299.40767999999997</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0.10070999999999999</v>
          </cell>
          <cell r="D75">
            <v>9.9299999999999999E-2</v>
          </cell>
          <cell r="E75">
            <v>9.9869999999999973E-2</v>
          </cell>
          <cell r="F75">
            <v>9.9979999999999972E-2</v>
          </cell>
          <cell r="G75">
            <v>9.9780000000000035E-2</v>
          </cell>
          <cell r="H75">
            <v>4.8000000000003595E-4</v>
          </cell>
          <cell r="I75">
            <v>3.6000000000002697E-4</v>
          </cell>
          <cell r="J75">
            <v>4.9999999999994493E-5</v>
          </cell>
          <cell r="K75">
            <v>-7.000000000000001E-4</v>
          </cell>
          <cell r="L75">
            <v>9.9999999999988987E-5</v>
          </cell>
          <cell r="M75">
            <v>-7.9999999999999993E-5</v>
          </cell>
          <cell r="N75">
            <v>3.9999999999928981E-5</v>
          </cell>
          <cell r="O75">
            <v>0.49988999999999995</v>
          </cell>
          <cell r="P75">
            <v>0.10070999999999999</v>
          </cell>
          <cell r="Q75">
            <v>0.20000999999999999</v>
          </cell>
          <cell r="R75">
            <v>0.29987999999999998</v>
          </cell>
          <cell r="S75">
            <v>0.39985999999999994</v>
          </cell>
          <cell r="T75">
            <v>0.49963999999999997</v>
          </cell>
          <cell r="U75">
            <v>0.50012000000000001</v>
          </cell>
          <cell r="V75">
            <v>0.50048000000000004</v>
          </cell>
          <cell r="W75">
            <v>0.50053000000000003</v>
          </cell>
          <cell r="X75">
            <v>0.49983000000000005</v>
          </cell>
          <cell r="Y75">
            <v>0.49993000000000004</v>
          </cell>
          <cell r="Z75">
            <v>0.49985000000000002</v>
          </cell>
          <cell r="AA75">
            <v>0.49988999999999995</v>
          </cell>
        </row>
        <row r="76">
          <cell r="A76" t="str">
            <v>Dtp11</v>
          </cell>
          <cell r="B76" t="str">
            <v>Other income</v>
          </cell>
          <cell r="C76">
            <v>9.3892299999999995</v>
          </cell>
          <cell r="D76">
            <v>25.262819999999998</v>
          </cell>
          <cell r="E76">
            <v>30.78539</v>
          </cell>
          <cell r="F76">
            <v>35.193500000000007</v>
          </cell>
          <cell r="G76">
            <v>28.526080000000015</v>
          </cell>
          <cell r="H76">
            <v>27.056779999999975</v>
          </cell>
          <cell r="I76">
            <v>20.167359999999995</v>
          </cell>
          <cell r="J76">
            <v>22.006050000000002</v>
          </cell>
          <cell r="K76">
            <v>34.380299999999998</v>
          </cell>
          <cell r="L76">
            <v>27.939100000000003</v>
          </cell>
          <cell r="M76">
            <v>18.748919999999977</v>
          </cell>
          <cell r="N76">
            <v>20.452040000000018</v>
          </cell>
          <cell r="O76">
            <v>299.90756999999996</v>
          </cell>
          <cell r="P76">
            <v>9.3892299999999995</v>
          </cell>
          <cell r="Q76">
            <v>34.652049999999996</v>
          </cell>
          <cell r="R76">
            <v>65.437439999999995</v>
          </cell>
          <cell r="S76">
            <v>100.63094000000001</v>
          </cell>
          <cell r="T76">
            <v>129.15702000000002</v>
          </cell>
          <cell r="U76">
            <v>156.21379999999999</v>
          </cell>
          <cell r="V76">
            <v>176.38115999999999</v>
          </cell>
          <cell r="W76">
            <v>198.38720999999998</v>
          </cell>
          <cell r="X76">
            <v>232.76750999999999</v>
          </cell>
          <cell r="Y76">
            <v>260.70661000000001</v>
          </cell>
          <cell r="Z76">
            <v>279.45552999999995</v>
          </cell>
          <cell r="AA76">
            <v>299.90756999999996</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9.4973099999999988</v>
          </cell>
          <cell r="D78">
            <v>25.363379999999999</v>
          </cell>
          <cell r="E78">
            <v>30.897649999999999</v>
          </cell>
          <cell r="F78">
            <v>35.30980000000001</v>
          </cell>
          <cell r="G78">
            <v>28.649720000000016</v>
          </cell>
          <cell r="H78">
            <v>27.180899999999976</v>
          </cell>
          <cell r="I78">
            <v>20.336879999999994</v>
          </cell>
          <cell r="J78">
            <v>22.199710000000003</v>
          </cell>
          <cell r="K78">
            <v>34.515059999999998</v>
          </cell>
          <cell r="L78">
            <v>28.099320000000002</v>
          </cell>
          <cell r="M78">
            <v>18.945419999999977</v>
          </cell>
          <cell r="N78">
            <v>20.643570000000018</v>
          </cell>
          <cell r="O78">
            <v>301.63871999999998</v>
          </cell>
          <cell r="P78">
            <v>9.4973099999999988</v>
          </cell>
          <cell r="Q78">
            <v>34.860689999999998</v>
          </cell>
          <cell r="R78">
            <v>65.75833999999999</v>
          </cell>
          <cell r="S78">
            <v>101.06814000000001</v>
          </cell>
          <cell r="T78">
            <v>129.71786000000003</v>
          </cell>
          <cell r="U78">
            <v>156.89875999999998</v>
          </cell>
          <cell r="V78">
            <v>177.23563999999999</v>
          </cell>
          <cell r="W78">
            <v>199.43534999999997</v>
          </cell>
          <cell r="X78">
            <v>233.95040999999998</v>
          </cell>
          <cell r="Y78">
            <v>262.04973000000001</v>
          </cell>
          <cell r="Z78">
            <v>280.99514999999997</v>
          </cell>
          <cell r="AA78">
            <v>301.63871999999998</v>
          </cell>
        </row>
        <row r="79">
          <cell r="A79" t="str">
            <v>Dtp13</v>
          </cell>
          <cell r="B79" t="str">
            <v>Personnel expenses</v>
          </cell>
          <cell r="C79">
            <v>1.04427</v>
          </cell>
          <cell r="D79">
            <v>1.04427</v>
          </cell>
          <cell r="E79">
            <v>1.04427</v>
          </cell>
          <cell r="F79">
            <v>1.04427</v>
          </cell>
          <cell r="G79">
            <v>1.04427</v>
          </cell>
          <cell r="H79">
            <v>1.04427</v>
          </cell>
          <cell r="I79">
            <v>1.04427</v>
          </cell>
          <cell r="J79">
            <v>1.04427</v>
          </cell>
          <cell r="K79">
            <v>1.0442700000000009</v>
          </cell>
          <cell r="L79">
            <v>1.0442699999999991</v>
          </cell>
          <cell r="M79">
            <v>1.0442699999999991</v>
          </cell>
          <cell r="N79">
            <v>1.0442700000000009</v>
          </cell>
          <cell r="O79">
            <v>12.53124</v>
          </cell>
          <cell r="P79">
            <v>1.04427</v>
          </cell>
          <cell r="Q79">
            <v>2.0885400000000001</v>
          </cell>
          <cell r="R79">
            <v>3.1328100000000001</v>
          </cell>
          <cell r="S79">
            <v>4.1770800000000001</v>
          </cell>
          <cell r="T79">
            <v>5.2213500000000002</v>
          </cell>
          <cell r="U79">
            <v>6.2656200000000002</v>
          </cell>
          <cell r="V79">
            <v>7.3098900000000002</v>
          </cell>
          <cell r="W79">
            <v>8.3541600000000003</v>
          </cell>
          <cell r="X79">
            <v>9.3984300000000012</v>
          </cell>
          <cell r="Y79">
            <v>10.4427</v>
          </cell>
          <cell r="Z79">
            <v>11.486969999999999</v>
          </cell>
          <cell r="AA79">
            <v>12.53124</v>
          </cell>
        </row>
        <row r="80">
          <cell r="A80" t="str">
            <v>Dtp14</v>
          </cell>
          <cell r="B80" t="str">
            <v>General and administrative expenses</v>
          </cell>
          <cell r="C80">
            <v>6.5388799999999998</v>
          </cell>
          <cell r="D80">
            <v>22.41788</v>
          </cell>
          <cell r="E80">
            <v>27.985820000000004</v>
          </cell>
          <cell r="F80">
            <v>32.371850000000002</v>
          </cell>
          <cell r="G80">
            <v>25.700630000000004</v>
          </cell>
          <cell r="H80">
            <v>25.322630000000004</v>
          </cell>
          <cell r="I80">
            <v>17.803329999999988</v>
          </cell>
          <cell r="J80">
            <v>19.280330000000021</v>
          </cell>
          <cell r="K80">
            <v>31.655329999999989</v>
          </cell>
          <cell r="L80">
            <v>25.224829999999997</v>
          </cell>
          <cell r="M80">
            <v>16.001360000000002</v>
          </cell>
          <cell r="N80">
            <v>20.254300000000029</v>
          </cell>
          <cell r="O80">
            <v>270.55717000000004</v>
          </cell>
          <cell r="P80">
            <v>6.5388799999999998</v>
          </cell>
          <cell r="Q80">
            <v>28.956759999999999</v>
          </cell>
          <cell r="R80">
            <v>56.942580000000007</v>
          </cell>
          <cell r="S80">
            <v>89.314430000000016</v>
          </cell>
          <cell r="T80">
            <v>115.01506000000002</v>
          </cell>
          <cell r="U80">
            <v>140.33769000000001</v>
          </cell>
          <cell r="V80">
            <v>158.14102</v>
          </cell>
          <cell r="W80">
            <v>177.42135000000002</v>
          </cell>
          <cell r="X80">
            <v>209.07668000000001</v>
          </cell>
          <cell r="Y80">
            <v>234.30151000000001</v>
          </cell>
          <cell r="Z80">
            <v>250.30287000000001</v>
          </cell>
          <cell r="AA80">
            <v>270.55717000000004</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7.5831499999999998</v>
          </cell>
          <cell r="D82">
            <v>23.462150000000001</v>
          </cell>
          <cell r="E82">
            <v>29.030090000000005</v>
          </cell>
          <cell r="F82">
            <v>33.416119999999999</v>
          </cell>
          <cell r="G82">
            <v>26.744900000000005</v>
          </cell>
          <cell r="H82">
            <v>26.366900000000005</v>
          </cell>
          <cell r="I82">
            <v>18.847599999999989</v>
          </cell>
          <cell r="J82">
            <v>20.324600000000022</v>
          </cell>
          <cell r="K82">
            <v>32.69959999999999</v>
          </cell>
          <cell r="L82">
            <v>26.269099999999995</v>
          </cell>
          <cell r="M82">
            <v>17.045630000000003</v>
          </cell>
          <cell r="N82">
            <v>21.29857000000003</v>
          </cell>
          <cell r="O82">
            <v>283.08841000000007</v>
          </cell>
          <cell r="P82">
            <v>7.5831499999999998</v>
          </cell>
          <cell r="Q82">
            <v>31.045299999999997</v>
          </cell>
          <cell r="R82">
            <v>60.075390000000006</v>
          </cell>
          <cell r="S82">
            <v>93.491510000000019</v>
          </cell>
          <cell r="T82">
            <v>120.23641000000002</v>
          </cell>
          <cell r="U82">
            <v>146.60331000000002</v>
          </cell>
          <cell r="V82">
            <v>165.45090999999999</v>
          </cell>
          <cell r="W82">
            <v>185.77551000000003</v>
          </cell>
          <cell r="X82">
            <v>218.47511</v>
          </cell>
          <cell r="Y82">
            <v>244.74421000000001</v>
          </cell>
          <cell r="Z82">
            <v>261.78984000000003</v>
          </cell>
          <cell r="AA82">
            <v>283.08841000000007</v>
          </cell>
        </row>
        <row r="83">
          <cell r="A83" t="str">
            <v>Dtp17</v>
          </cell>
          <cell r="B83" t="str">
            <v>Operating profit before provisions</v>
          </cell>
          <cell r="C83">
            <v>1.914159999999999</v>
          </cell>
          <cell r="D83">
            <v>1.9012299999999982</v>
          </cell>
          <cell r="E83">
            <v>1.8675599999999939</v>
          </cell>
          <cell r="F83">
            <v>1.8936800000000105</v>
          </cell>
          <cell r="G83">
            <v>1.9048200000000115</v>
          </cell>
          <cell r="H83">
            <v>0.81399999999997164</v>
          </cell>
          <cell r="I83">
            <v>1.4892800000000044</v>
          </cell>
          <cell r="J83">
            <v>1.8751099999999816</v>
          </cell>
          <cell r="K83">
            <v>1.8154600000000087</v>
          </cell>
          <cell r="L83">
            <v>1.8302200000000077</v>
          </cell>
          <cell r="M83">
            <v>1.8997899999999746</v>
          </cell>
          <cell r="N83">
            <v>-0.6550000000000118</v>
          </cell>
          <cell r="O83">
            <v>18.550309999999911</v>
          </cell>
          <cell r="P83">
            <v>1.914159999999999</v>
          </cell>
          <cell r="Q83">
            <v>3.8153900000000007</v>
          </cell>
          <cell r="R83">
            <v>5.682949999999984</v>
          </cell>
          <cell r="S83">
            <v>7.5766299999999944</v>
          </cell>
          <cell r="T83">
            <v>9.4814500000000095</v>
          </cell>
          <cell r="U83">
            <v>10.29544999999996</v>
          </cell>
          <cell r="V83">
            <v>11.784729999999996</v>
          </cell>
          <cell r="W83">
            <v>13.659839999999946</v>
          </cell>
          <cell r="X83">
            <v>15.475299999999976</v>
          </cell>
          <cell r="Y83">
            <v>17.305520000000001</v>
          </cell>
          <cell r="Z83">
            <v>19.20530999999994</v>
          </cell>
          <cell r="AA83">
            <v>18.550309999999911</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1.914159999999999</v>
          </cell>
          <cell r="D88">
            <v>1.9012299999999982</v>
          </cell>
          <cell r="E88">
            <v>1.8675599999999939</v>
          </cell>
          <cell r="F88">
            <v>1.8936800000000105</v>
          </cell>
          <cell r="G88">
            <v>1.9048200000000115</v>
          </cell>
          <cell r="H88">
            <v>0.81399999999997164</v>
          </cell>
          <cell r="I88">
            <v>1.4892800000000044</v>
          </cell>
          <cell r="J88">
            <v>1.8751099999999816</v>
          </cell>
          <cell r="K88">
            <v>1.8154600000000087</v>
          </cell>
          <cell r="L88">
            <v>1.8302200000000077</v>
          </cell>
          <cell r="M88">
            <v>1.8997899999999746</v>
          </cell>
          <cell r="N88">
            <v>-0.6550000000000118</v>
          </cell>
          <cell r="O88">
            <v>18.550309999999911</v>
          </cell>
          <cell r="P88">
            <v>1.914159999999999</v>
          </cell>
          <cell r="Q88">
            <v>3.8153900000000007</v>
          </cell>
          <cell r="R88">
            <v>5.682949999999984</v>
          </cell>
          <cell r="S88">
            <v>7.5766299999999944</v>
          </cell>
          <cell r="T88">
            <v>9.4814500000000095</v>
          </cell>
          <cell r="U88">
            <v>10.29544999999996</v>
          </cell>
          <cell r="V88">
            <v>11.784729999999996</v>
          </cell>
          <cell r="W88">
            <v>13.659839999999946</v>
          </cell>
          <cell r="X88">
            <v>15.475299999999976</v>
          </cell>
          <cell r="Y88">
            <v>17.305520000000001</v>
          </cell>
          <cell r="Z88">
            <v>19.20530999999994</v>
          </cell>
          <cell r="AA88">
            <v>18.550309999999911</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1.914159999999999</v>
          </cell>
          <cell r="D92">
            <v>1.9012299999999982</v>
          </cell>
          <cell r="E92">
            <v>1.8675599999999939</v>
          </cell>
          <cell r="F92">
            <v>1.8936800000000105</v>
          </cell>
          <cell r="G92">
            <v>1.9048200000000115</v>
          </cell>
          <cell r="H92">
            <v>0.81399999999997164</v>
          </cell>
          <cell r="I92">
            <v>1.4892800000000044</v>
          </cell>
          <cell r="J92">
            <v>1.8751099999999816</v>
          </cell>
          <cell r="K92">
            <v>1.8154600000000087</v>
          </cell>
          <cell r="L92">
            <v>1.8302200000000077</v>
          </cell>
          <cell r="M92">
            <v>1.8997899999999746</v>
          </cell>
          <cell r="N92">
            <v>-0.6550000000000118</v>
          </cell>
          <cell r="O92">
            <v>18.550309999999911</v>
          </cell>
          <cell r="P92">
            <v>1.914159999999999</v>
          </cell>
          <cell r="Q92">
            <v>3.8153900000000007</v>
          </cell>
          <cell r="R92">
            <v>5.682949999999984</v>
          </cell>
          <cell r="S92">
            <v>7.5766299999999944</v>
          </cell>
          <cell r="T92">
            <v>9.4814500000000095</v>
          </cell>
          <cell r="U92">
            <v>10.29544999999996</v>
          </cell>
          <cell r="V92">
            <v>11.784729999999996</v>
          </cell>
          <cell r="W92">
            <v>13.659839999999946</v>
          </cell>
          <cell r="X92">
            <v>15.475299999999976</v>
          </cell>
          <cell r="Y92">
            <v>17.305520000000001</v>
          </cell>
          <cell r="Z92">
            <v>19.20530999999994</v>
          </cell>
          <cell r="AA92">
            <v>18.550309999999911</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-0.36399999999999999</v>
          </cell>
          <cell r="D94">
            <v>-0.36199999999999999</v>
          </cell>
          <cell r="E94">
            <v>-0.35499999999999998</v>
          </cell>
          <cell r="F94">
            <v>-0.3600000000000001</v>
          </cell>
          <cell r="G94">
            <v>-0.36199999999999988</v>
          </cell>
          <cell r="H94">
            <v>-0.15500000000000003</v>
          </cell>
          <cell r="I94">
            <v>-0.28300000000000014</v>
          </cell>
          <cell r="J94">
            <v>-0.35699999999999976</v>
          </cell>
          <cell r="K94">
            <v>-0.3450000000000002</v>
          </cell>
          <cell r="L94">
            <v>-0.34799999999999986</v>
          </cell>
          <cell r="M94">
            <v>-0.36100000000000021</v>
          </cell>
          <cell r="N94">
            <v>0.12700000000000022</v>
          </cell>
          <cell r="O94">
            <v>-3.5249999999999999</v>
          </cell>
          <cell r="P94">
            <v>-0.36399999999999999</v>
          </cell>
          <cell r="Q94">
            <v>-0.72599999999999998</v>
          </cell>
          <cell r="R94">
            <v>-1.081</v>
          </cell>
          <cell r="S94">
            <v>-1.4410000000000001</v>
          </cell>
          <cell r="T94">
            <v>-1.8029999999999999</v>
          </cell>
          <cell r="U94">
            <v>-1.958</v>
          </cell>
          <cell r="V94">
            <v>-2.2410000000000001</v>
          </cell>
          <cell r="W94">
            <v>-2.5979999999999999</v>
          </cell>
          <cell r="X94">
            <v>-2.9430000000000001</v>
          </cell>
          <cell r="Y94">
            <v>-3.2909999999999999</v>
          </cell>
          <cell r="Z94">
            <v>-3.6520000000000001</v>
          </cell>
          <cell r="AA94">
            <v>-3.5249999999999999</v>
          </cell>
        </row>
        <row r="95">
          <cell r="A95" t="str">
            <v>Dtp28</v>
          </cell>
          <cell r="B95" t="str">
            <v>Profit after tax</v>
          </cell>
          <cell r="C95">
            <v>1.5501599999999991</v>
          </cell>
          <cell r="D95">
            <v>1.5392299999999981</v>
          </cell>
          <cell r="E95">
            <v>1.5125599999999939</v>
          </cell>
          <cell r="F95">
            <v>1.5336800000000104</v>
          </cell>
          <cell r="G95">
            <v>1.5428200000000116</v>
          </cell>
          <cell r="H95">
            <v>0.65899999999997161</v>
          </cell>
          <cell r="I95">
            <v>1.2062800000000042</v>
          </cell>
          <cell r="J95">
            <v>1.5181099999999819</v>
          </cell>
          <cell r="K95">
            <v>1.4704600000000085</v>
          </cell>
          <cell r="L95">
            <v>1.4822200000000079</v>
          </cell>
          <cell r="M95">
            <v>1.5387899999999743</v>
          </cell>
          <cell r="N95">
            <v>-0.52800000000001157</v>
          </cell>
          <cell r="O95">
            <v>15.02530999999991</v>
          </cell>
          <cell r="P95">
            <v>1.5501599999999991</v>
          </cell>
          <cell r="Q95">
            <v>3.0893900000000007</v>
          </cell>
          <cell r="R95">
            <v>4.6019499999999844</v>
          </cell>
          <cell r="S95">
            <v>6.1356299999999946</v>
          </cell>
          <cell r="T95">
            <v>7.6784500000000095</v>
          </cell>
          <cell r="U95">
            <v>8.3374499999999596</v>
          </cell>
          <cell r="V95">
            <v>9.5437299999999965</v>
          </cell>
          <cell r="W95">
            <v>11.061839999999947</v>
          </cell>
          <cell r="X95">
            <v>12.532299999999976</v>
          </cell>
          <cell r="Y95">
            <v>14.014520000000001</v>
          </cell>
          <cell r="Z95">
            <v>15.553309999999939</v>
          </cell>
          <cell r="AA95">
            <v>15.02530999999991</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0</v>
          </cell>
          <cell r="D97">
            <v>0</v>
          </cell>
          <cell r="E97">
            <v>0</v>
          </cell>
          <cell r="F97">
            <v>7.2300000000000003E-3</v>
          </cell>
          <cell r="G97">
            <v>7.3700000000000002E-2</v>
          </cell>
          <cell r="H97">
            <v>8.448E-2</v>
          </cell>
          <cell r="I97">
            <v>0.11209999999999998</v>
          </cell>
          <cell r="J97">
            <v>0.10817000000000004</v>
          </cell>
          <cell r="K97">
            <v>0.10225999999999996</v>
          </cell>
          <cell r="L97">
            <v>0.10614000000000007</v>
          </cell>
          <cell r="M97">
            <v>0.10319999999999996</v>
          </cell>
          <cell r="N97">
            <v>0.10714999999999997</v>
          </cell>
          <cell r="O97">
            <v>0.80442999999999998</v>
          </cell>
          <cell r="P97">
            <v>0</v>
          </cell>
          <cell r="Q97">
            <v>0</v>
          </cell>
          <cell r="R97">
            <v>0</v>
          </cell>
          <cell r="S97">
            <v>7.2300000000000003E-3</v>
          </cell>
          <cell r="T97">
            <v>8.0930000000000002E-2</v>
          </cell>
          <cell r="U97">
            <v>0.16541</v>
          </cell>
          <cell r="V97">
            <v>0.27750999999999998</v>
          </cell>
          <cell r="W97">
            <v>0.38568000000000002</v>
          </cell>
          <cell r="X97">
            <v>0.48793999999999998</v>
          </cell>
          <cell r="Y97">
            <v>0.59408000000000005</v>
          </cell>
          <cell r="Z97">
            <v>0.69728000000000001</v>
          </cell>
          <cell r="AA97">
            <v>0.80442999999999998</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0</v>
          </cell>
          <cell r="D99">
            <v>0</v>
          </cell>
          <cell r="E99">
            <v>0</v>
          </cell>
          <cell r="F99">
            <v>7.2300000000000003E-3</v>
          </cell>
          <cell r="G99">
            <v>7.3700000000000002E-2</v>
          </cell>
          <cell r="H99">
            <v>8.448E-2</v>
          </cell>
          <cell r="I99">
            <v>0.11209999999999998</v>
          </cell>
          <cell r="J99">
            <v>0.10817000000000004</v>
          </cell>
          <cell r="K99">
            <v>0.10225999999999996</v>
          </cell>
          <cell r="L99">
            <v>0.10614000000000007</v>
          </cell>
          <cell r="M99">
            <v>0.10319999999999996</v>
          </cell>
          <cell r="N99">
            <v>0.10714999999999997</v>
          </cell>
          <cell r="O99">
            <v>0.80442999999999998</v>
          </cell>
          <cell r="P99">
            <v>0</v>
          </cell>
          <cell r="Q99">
            <v>0</v>
          </cell>
          <cell r="R99">
            <v>0</v>
          </cell>
          <cell r="S99">
            <v>7.2300000000000003E-3</v>
          </cell>
          <cell r="T99">
            <v>8.0930000000000002E-2</v>
          </cell>
          <cell r="U99">
            <v>0.16541</v>
          </cell>
          <cell r="V99">
            <v>0.27750999999999998</v>
          </cell>
          <cell r="W99">
            <v>0.38568000000000002</v>
          </cell>
          <cell r="X99">
            <v>0.48793999999999998</v>
          </cell>
          <cell r="Y99">
            <v>0.59408000000000005</v>
          </cell>
          <cell r="Z99">
            <v>0.69728000000000001</v>
          </cell>
          <cell r="AA99">
            <v>0.80442999999999998</v>
          </cell>
        </row>
        <row r="100">
          <cell r="A100" t="str">
            <v>Dtd04</v>
          </cell>
          <cell r="B100" t="str">
            <v>Fee Income</v>
          </cell>
          <cell r="C100">
            <v>18.957639999999998</v>
          </cell>
          <cell r="D100">
            <v>19.602900000000005</v>
          </cell>
          <cell r="E100">
            <v>34.53</v>
          </cell>
          <cell r="F100">
            <v>27.05</v>
          </cell>
          <cell r="G100">
            <v>19.501000000000005</v>
          </cell>
          <cell r="H100">
            <v>22.705520000000007</v>
          </cell>
          <cell r="I100">
            <v>23.935519999999997</v>
          </cell>
          <cell r="J100">
            <v>20.428219999999982</v>
          </cell>
          <cell r="K100">
            <v>20.715520000000026</v>
          </cell>
          <cell r="L100">
            <v>22.568219999999997</v>
          </cell>
          <cell r="M100">
            <v>22.620720000000006</v>
          </cell>
          <cell r="N100">
            <v>34.027219999999971</v>
          </cell>
          <cell r="O100">
            <v>286.64247999999998</v>
          </cell>
          <cell r="P100">
            <v>18.957639999999998</v>
          </cell>
          <cell r="Q100">
            <v>38.560540000000003</v>
          </cell>
          <cell r="R100">
            <v>73.090540000000004</v>
          </cell>
          <cell r="S100">
            <v>100.14054</v>
          </cell>
          <cell r="T100">
            <v>119.64154000000001</v>
          </cell>
          <cell r="U100">
            <v>142.34706</v>
          </cell>
          <cell r="V100">
            <v>166.28258</v>
          </cell>
          <cell r="W100">
            <v>186.71079999999998</v>
          </cell>
          <cell r="X100">
            <v>207.42632</v>
          </cell>
          <cell r="Y100">
            <v>229.99454</v>
          </cell>
          <cell r="Z100">
            <v>252.61526000000001</v>
          </cell>
          <cell r="AA100">
            <v>286.64247999999998</v>
          </cell>
        </row>
        <row r="101">
          <cell r="A101" t="str">
            <v>Dtd05</v>
          </cell>
          <cell r="B101" t="str">
            <v>Commission expense</v>
          </cell>
          <cell r="C101">
            <v>-3.3000000000000002E-2</v>
          </cell>
          <cell r="D101">
            <v>-6.5000000000000002E-2</v>
          </cell>
          <cell r="E101">
            <v>-3.7000000000000005E-2</v>
          </cell>
          <cell r="F101">
            <v>-3.5000000000000003E-2</v>
          </cell>
          <cell r="G101">
            <v>-3.3000000000000002E-2</v>
          </cell>
          <cell r="H101">
            <v>-3.6999999999999977E-2</v>
          </cell>
          <cell r="I101">
            <v>-3.3000000000000029E-2</v>
          </cell>
          <cell r="J101">
            <v>-3.6999999999999977E-2</v>
          </cell>
          <cell r="K101">
            <v>-3.5000000000000003E-2</v>
          </cell>
          <cell r="L101">
            <v>-3.5000000000000003E-2</v>
          </cell>
          <cell r="M101">
            <v>-3.5000000000000003E-2</v>
          </cell>
          <cell r="N101">
            <v>-4.2500000000000003E-2</v>
          </cell>
          <cell r="O101">
            <v>-0.45750000000000002</v>
          </cell>
          <cell r="P101">
            <v>-3.3000000000000002E-2</v>
          </cell>
          <cell r="Q101">
            <v>-9.8000000000000004E-2</v>
          </cell>
          <cell r="R101">
            <v>-0.13500000000000001</v>
          </cell>
          <cell r="S101">
            <v>-0.17</v>
          </cell>
          <cell r="T101">
            <v>-0.20300000000000001</v>
          </cell>
          <cell r="U101">
            <v>-0.24</v>
          </cell>
          <cell r="V101">
            <v>-0.27300000000000002</v>
          </cell>
          <cell r="W101">
            <v>-0.31</v>
          </cell>
          <cell r="X101">
            <v>-0.34499999999999997</v>
          </cell>
          <cell r="Y101">
            <v>-0.38</v>
          </cell>
          <cell r="Z101">
            <v>-0.41500000000000004</v>
          </cell>
          <cell r="AA101">
            <v>-0.45750000000000002</v>
          </cell>
        </row>
        <row r="102">
          <cell r="A102" t="str">
            <v>Dtd06</v>
          </cell>
          <cell r="B102" t="str">
            <v>Net fee and commission income</v>
          </cell>
          <cell r="C102">
            <v>18.924639999999997</v>
          </cell>
          <cell r="D102">
            <v>19.537900000000004</v>
          </cell>
          <cell r="E102">
            <v>34.493000000000002</v>
          </cell>
          <cell r="F102">
            <v>27.015000000000001</v>
          </cell>
          <cell r="G102">
            <v>19.468000000000004</v>
          </cell>
          <cell r="H102">
            <v>22.668520000000008</v>
          </cell>
          <cell r="I102">
            <v>23.902519999999996</v>
          </cell>
          <cell r="J102">
            <v>20.391219999999983</v>
          </cell>
          <cell r="K102">
            <v>20.680520000000026</v>
          </cell>
          <cell r="L102">
            <v>22.533219999999996</v>
          </cell>
          <cell r="M102">
            <v>22.585720000000006</v>
          </cell>
          <cell r="N102">
            <v>33.984719999999975</v>
          </cell>
          <cell r="O102">
            <v>286.18498</v>
          </cell>
          <cell r="P102">
            <v>18.924639999999997</v>
          </cell>
          <cell r="Q102">
            <v>38.462540000000004</v>
          </cell>
          <cell r="R102">
            <v>72.955539999999999</v>
          </cell>
          <cell r="S102">
            <v>99.97054</v>
          </cell>
          <cell r="T102">
            <v>119.43854</v>
          </cell>
          <cell r="U102">
            <v>142.10705999999999</v>
          </cell>
          <cell r="V102">
            <v>166.00958</v>
          </cell>
          <cell r="W102">
            <v>186.40079999999998</v>
          </cell>
          <cell r="X102">
            <v>207.08132000000001</v>
          </cell>
          <cell r="Y102">
            <v>229.61454000000001</v>
          </cell>
          <cell r="Z102">
            <v>252.20026000000001</v>
          </cell>
          <cell r="AA102">
            <v>286.18498</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0.17</v>
          </cell>
          <cell r="D106">
            <v>0.1</v>
          </cell>
          <cell r="E106">
            <v>0.10007999999999995</v>
          </cell>
          <cell r="F106">
            <v>0.10038000000000002</v>
          </cell>
          <cell r="G106">
            <v>0.1</v>
          </cell>
          <cell r="H106">
            <v>0.10066999999999993</v>
          </cell>
          <cell r="I106">
            <v>0.1</v>
          </cell>
          <cell r="J106">
            <v>0.46057000000000003</v>
          </cell>
          <cell r="K106">
            <v>0.10038999999999998</v>
          </cell>
          <cell r="L106">
            <v>0.10037000000000007</v>
          </cell>
          <cell r="M106">
            <v>9.9999999999999867E-2</v>
          </cell>
          <cell r="N106">
            <v>0.1</v>
          </cell>
          <cell r="O106">
            <v>1.63246</v>
          </cell>
          <cell r="P106">
            <v>0.17</v>
          </cell>
          <cell r="Q106">
            <v>0.27</v>
          </cell>
          <cell r="R106">
            <v>0.37007999999999996</v>
          </cell>
          <cell r="S106">
            <v>0.47045999999999999</v>
          </cell>
          <cell r="T106">
            <v>0.57045999999999997</v>
          </cell>
          <cell r="U106">
            <v>0.67112999999999989</v>
          </cell>
          <cell r="V106">
            <v>0.77112999999999987</v>
          </cell>
          <cell r="W106">
            <v>1.2317</v>
          </cell>
          <cell r="X106">
            <v>1.33209</v>
          </cell>
          <cell r="Y106">
            <v>1.4324600000000001</v>
          </cell>
          <cell r="Z106">
            <v>1.5324599999999999</v>
          </cell>
          <cell r="AA106">
            <v>1.63246</v>
          </cell>
        </row>
        <row r="107">
          <cell r="A107" t="str">
            <v>Dtd11</v>
          </cell>
          <cell r="B107" t="str">
            <v>Other income</v>
          </cell>
          <cell r="C107">
            <v>19.094639999999998</v>
          </cell>
          <cell r="D107">
            <v>19.637900000000005</v>
          </cell>
          <cell r="E107">
            <v>34.59308</v>
          </cell>
          <cell r="F107">
            <v>27.115380000000002</v>
          </cell>
          <cell r="G107">
            <v>19.568000000000005</v>
          </cell>
          <cell r="H107">
            <v>22.769190000000009</v>
          </cell>
          <cell r="I107">
            <v>24.002519999999997</v>
          </cell>
          <cell r="J107">
            <v>20.851789999999983</v>
          </cell>
          <cell r="K107">
            <v>20.780910000000027</v>
          </cell>
          <cell r="L107">
            <v>22.633589999999998</v>
          </cell>
          <cell r="M107">
            <v>22.685720000000007</v>
          </cell>
          <cell r="N107">
            <v>34.084719999999976</v>
          </cell>
          <cell r="O107">
            <v>287.81743999999998</v>
          </cell>
          <cell r="P107">
            <v>19.094639999999998</v>
          </cell>
          <cell r="Q107">
            <v>38.732540000000007</v>
          </cell>
          <cell r="R107">
            <v>73.325620000000001</v>
          </cell>
          <cell r="S107">
            <v>100.441</v>
          </cell>
          <cell r="T107">
            <v>120.009</v>
          </cell>
          <cell r="U107">
            <v>142.77819</v>
          </cell>
          <cell r="V107">
            <v>166.78071</v>
          </cell>
          <cell r="W107">
            <v>187.63249999999996</v>
          </cell>
          <cell r="X107">
            <v>208.41341</v>
          </cell>
          <cell r="Y107">
            <v>231.047</v>
          </cell>
          <cell r="Z107">
            <v>253.73272</v>
          </cell>
          <cell r="AA107">
            <v>287.81743999999998</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19.094639999999998</v>
          </cell>
          <cell r="D109">
            <v>19.637900000000005</v>
          </cell>
          <cell r="E109">
            <v>34.59308</v>
          </cell>
          <cell r="F109">
            <v>27.122610000000002</v>
          </cell>
          <cell r="G109">
            <v>19.641700000000004</v>
          </cell>
          <cell r="H109">
            <v>22.853670000000008</v>
          </cell>
          <cell r="I109">
            <v>24.114619999999999</v>
          </cell>
          <cell r="J109">
            <v>20.959959999999985</v>
          </cell>
          <cell r="K109">
            <v>20.883170000000028</v>
          </cell>
          <cell r="L109">
            <v>22.739729999999998</v>
          </cell>
          <cell r="M109">
            <v>22.788920000000008</v>
          </cell>
          <cell r="N109">
            <v>34.191869999999973</v>
          </cell>
          <cell r="O109">
            <v>288.62187</v>
          </cell>
          <cell r="P109">
            <v>19.094639999999998</v>
          </cell>
          <cell r="Q109">
            <v>38.732540000000007</v>
          </cell>
          <cell r="R109">
            <v>73.325620000000001</v>
          </cell>
          <cell r="S109">
            <v>100.44823000000001</v>
          </cell>
          <cell r="T109">
            <v>120.08993</v>
          </cell>
          <cell r="U109">
            <v>142.9436</v>
          </cell>
          <cell r="V109">
            <v>167.05822000000001</v>
          </cell>
          <cell r="W109">
            <v>188.01817999999997</v>
          </cell>
          <cell r="X109">
            <v>208.90135000000001</v>
          </cell>
          <cell r="Y109">
            <v>231.64107999999999</v>
          </cell>
          <cell r="Z109">
            <v>254.43</v>
          </cell>
          <cell r="AA109">
            <v>288.62187</v>
          </cell>
        </row>
        <row r="110">
          <cell r="A110" t="str">
            <v>Dtd13</v>
          </cell>
          <cell r="B110" t="str">
            <v>Personnel expenses</v>
          </cell>
          <cell r="C110">
            <v>1.04427</v>
          </cell>
          <cell r="D110">
            <v>1.04427</v>
          </cell>
          <cell r="E110">
            <v>1.04427</v>
          </cell>
          <cell r="F110">
            <v>1.04427</v>
          </cell>
          <cell r="G110">
            <v>1.04427</v>
          </cell>
          <cell r="H110">
            <v>1.04427</v>
          </cell>
          <cell r="I110">
            <v>1.04427</v>
          </cell>
          <cell r="J110">
            <v>1.04427</v>
          </cell>
          <cell r="K110">
            <v>1.0442700000000009</v>
          </cell>
          <cell r="L110">
            <v>1.0442699999999991</v>
          </cell>
          <cell r="M110">
            <v>1.0442699999999991</v>
          </cell>
          <cell r="N110">
            <v>1.0442700000000009</v>
          </cell>
          <cell r="O110">
            <v>12.53124</v>
          </cell>
          <cell r="P110">
            <v>1.04427</v>
          </cell>
          <cell r="Q110">
            <v>2.0885400000000001</v>
          </cell>
          <cell r="R110">
            <v>3.1328100000000001</v>
          </cell>
          <cell r="S110">
            <v>4.1770800000000001</v>
          </cell>
          <cell r="T110">
            <v>5.2213500000000002</v>
          </cell>
          <cell r="U110">
            <v>6.2656200000000002</v>
          </cell>
          <cell r="V110">
            <v>7.3098900000000002</v>
          </cell>
          <cell r="W110">
            <v>8.3541600000000003</v>
          </cell>
          <cell r="X110">
            <v>9.3984300000000012</v>
          </cell>
          <cell r="Y110">
            <v>10.4427</v>
          </cell>
          <cell r="Z110">
            <v>11.486969999999999</v>
          </cell>
          <cell r="AA110">
            <v>12.53124</v>
          </cell>
        </row>
        <row r="111">
          <cell r="A111" t="str">
            <v>Dtd14</v>
          </cell>
          <cell r="B111" t="str">
            <v>General and administrative expenses</v>
          </cell>
          <cell r="C111">
            <v>15.900510000000001</v>
          </cell>
          <cell r="D111">
            <v>18.337820000000004</v>
          </cell>
          <cell r="E111">
            <v>32.680800000000005</v>
          </cell>
          <cell r="F111">
            <v>24.919439999999994</v>
          </cell>
          <cell r="G111">
            <v>17.370709999999988</v>
          </cell>
          <cell r="H111">
            <v>22.190960000000004</v>
          </cell>
          <cell r="I111">
            <v>21.805170000000004</v>
          </cell>
          <cell r="J111">
            <v>18.750220000000013</v>
          </cell>
          <cell r="K111">
            <v>18.584959999999995</v>
          </cell>
          <cell r="L111">
            <v>20.437659999999994</v>
          </cell>
          <cell r="M111">
            <v>20.490290000000016</v>
          </cell>
          <cell r="N111">
            <v>24.891729999999995</v>
          </cell>
          <cell r="O111">
            <v>256.36027000000001</v>
          </cell>
          <cell r="P111">
            <v>15.900510000000001</v>
          </cell>
          <cell r="Q111">
            <v>34.238330000000005</v>
          </cell>
          <cell r="R111">
            <v>66.91913000000001</v>
          </cell>
          <cell r="S111">
            <v>91.838570000000004</v>
          </cell>
          <cell r="T111">
            <v>109.20927999999999</v>
          </cell>
          <cell r="U111">
            <v>131.40024</v>
          </cell>
          <cell r="V111">
            <v>153.20541</v>
          </cell>
          <cell r="W111">
            <v>171.95563000000001</v>
          </cell>
          <cell r="X111">
            <v>190.54059000000001</v>
          </cell>
          <cell r="Y111">
            <v>210.97825</v>
          </cell>
          <cell r="Z111">
            <v>231.46854000000002</v>
          </cell>
          <cell r="AA111">
            <v>256.36027000000001</v>
          </cell>
        </row>
        <row r="112">
          <cell r="A112" t="str">
            <v>Dtd15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Dtd16</v>
          </cell>
          <cell r="B113" t="str">
            <v>Total operating expenses</v>
          </cell>
          <cell r="C113">
            <v>16.944780000000002</v>
          </cell>
          <cell r="D113">
            <v>19.382090000000005</v>
          </cell>
          <cell r="E113">
            <v>33.725070000000002</v>
          </cell>
          <cell r="F113">
            <v>25.963709999999995</v>
          </cell>
          <cell r="G113">
            <v>18.414979999999989</v>
          </cell>
          <cell r="H113">
            <v>23.235230000000005</v>
          </cell>
          <cell r="I113">
            <v>22.849440000000005</v>
          </cell>
          <cell r="J113">
            <v>19.794490000000014</v>
          </cell>
          <cell r="K113">
            <v>19.629229999999996</v>
          </cell>
          <cell r="L113">
            <v>21.481929999999991</v>
          </cell>
          <cell r="M113">
            <v>21.534560000000013</v>
          </cell>
          <cell r="N113">
            <v>25.935999999999996</v>
          </cell>
          <cell r="O113">
            <v>268.89151000000004</v>
          </cell>
          <cell r="P113">
            <v>16.944780000000002</v>
          </cell>
          <cell r="Q113">
            <v>36.326870000000007</v>
          </cell>
          <cell r="R113">
            <v>70.051940000000016</v>
          </cell>
          <cell r="S113">
            <v>96.015650000000008</v>
          </cell>
          <cell r="T113">
            <v>114.43062999999999</v>
          </cell>
          <cell r="U113">
            <v>137.66586000000001</v>
          </cell>
          <cell r="V113">
            <v>160.5153</v>
          </cell>
          <cell r="W113">
            <v>180.30979000000002</v>
          </cell>
          <cell r="X113">
            <v>199.93902</v>
          </cell>
          <cell r="Y113">
            <v>221.42095</v>
          </cell>
          <cell r="Z113">
            <v>242.95551</v>
          </cell>
          <cell r="AA113">
            <v>268.89151000000004</v>
          </cell>
        </row>
        <row r="114">
          <cell r="A114" t="str">
            <v>Dtd17</v>
          </cell>
          <cell r="B114" t="str">
            <v>Operating profit before provisions</v>
          </cell>
          <cell r="C114">
            <v>2.1498599999999968</v>
          </cell>
          <cell r="D114">
            <v>0.25581000000000031</v>
          </cell>
          <cell r="E114">
            <v>0.86800999999999817</v>
          </cell>
          <cell r="F114">
            <v>1.1589000000000063</v>
          </cell>
          <cell r="G114">
            <v>1.2267200000000145</v>
          </cell>
          <cell r="H114">
            <v>-0.38155999999999679</v>
          </cell>
          <cell r="I114">
            <v>1.2651799999999938</v>
          </cell>
          <cell r="J114">
            <v>1.1654699999999707</v>
          </cell>
          <cell r="K114">
            <v>1.253940000000032</v>
          </cell>
          <cell r="L114">
            <v>1.2578000000000067</v>
          </cell>
          <cell r="M114">
            <v>1.2543599999999948</v>
          </cell>
          <cell r="N114">
            <v>8.2558699999999767</v>
          </cell>
          <cell r="O114">
            <v>19.730359999999962</v>
          </cell>
          <cell r="P114">
            <v>2.1498599999999968</v>
          </cell>
          <cell r="Q114">
            <v>2.4056700000000006</v>
          </cell>
          <cell r="R114">
            <v>3.2736799999999846</v>
          </cell>
          <cell r="S114">
            <v>4.4325800000000015</v>
          </cell>
          <cell r="T114">
            <v>5.6593000000000018</v>
          </cell>
          <cell r="U114">
            <v>5.2777399999999943</v>
          </cell>
          <cell r="V114">
            <v>6.5429200000000094</v>
          </cell>
          <cell r="W114">
            <v>7.7083899999999517</v>
          </cell>
          <cell r="X114">
            <v>8.9623300000000086</v>
          </cell>
          <cell r="Y114">
            <v>10.220129999999983</v>
          </cell>
          <cell r="Z114">
            <v>11.474490000000003</v>
          </cell>
          <cell r="AA114">
            <v>19.730359999999962</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2.1498599999999968</v>
          </cell>
          <cell r="D119">
            <v>0.25581000000000031</v>
          </cell>
          <cell r="E119">
            <v>0.86800999999999817</v>
          </cell>
          <cell r="F119">
            <v>1.1589000000000063</v>
          </cell>
          <cell r="G119">
            <v>1.2267200000000145</v>
          </cell>
          <cell r="H119">
            <v>-0.38155999999999679</v>
          </cell>
          <cell r="I119">
            <v>1.2651799999999938</v>
          </cell>
          <cell r="J119">
            <v>1.1654699999999707</v>
          </cell>
          <cell r="K119">
            <v>1.253940000000032</v>
          </cell>
          <cell r="L119">
            <v>1.2578000000000067</v>
          </cell>
          <cell r="M119">
            <v>1.2543599999999948</v>
          </cell>
          <cell r="N119">
            <v>8.2558699999999767</v>
          </cell>
          <cell r="O119">
            <v>19.730359999999962</v>
          </cell>
          <cell r="P119">
            <v>2.1498599999999968</v>
          </cell>
          <cell r="Q119">
            <v>2.4056700000000006</v>
          </cell>
          <cell r="R119">
            <v>3.2736799999999846</v>
          </cell>
          <cell r="S119">
            <v>4.4325800000000015</v>
          </cell>
          <cell r="T119">
            <v>5.6593000000000018</v>
          </cell>
          <cell r="U119">
            <v>5.2777399999999943</v>
          </cell>
          <cell r="V119">
            <v>6.5429200000000094</v>
          </cell>
          <cell r="W119">
            <v>7.7083899999999517</v>
          </cell>
          <cell r="X119">
            <v>8.9623300000000086</v>
          </cell>
          <cell r="Y119">
            <v>10.220129999999983</v>
          </cell>
          <cell r="Z119">
            <v>11.474490000000003</v>
          </cell>
          <cell r="AA119">
            <v>19.730359999999962</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2.1498599999999968</v>
          </cell>
          <cell r="D123">
            <v>0.25581000000000031</v>
          </cell>
          <cell r="E123">
            <v>0.86800999999999817</v>
          </cell>
          <cell r="F123">
            <v>1.1589000000000063</v>
          </cell>
          <cell r="G123">
            <v>1.2267200000000145</v>
          </cell>
          <cell r="H123">
            <v>-0.38155999999999679</v>
          </cell>
          <cell r="I123">
            <v>1.2651799999999938</v>
          </cell>
          <cell r="J123">
            <v>1.1654699999999707</v>
          </cell>
          <cell r="K123">
            <v>1.253940000000032</v>
          </cell>
          <cell r="L123">
            <v>1.2578000000000067</v>
          </cell>
          <cell r="M123">
            <v>1.2543599999999948</v>
          </cell>
          <cell r="N123">
            <v>8.2558699999999767</v>
          </cell>
          <cell r="O123">
            <v>19.730359999999962</v>
          </cell>
          <cell r="P123">
            <v>2.1498599999999968</v>
          </cell>
          <cell r="Q123">
            <v>2.4056700000000006</v>
          </cell>
          <cell r="R123">
            <v>3.2736799999999846</v>
          </cell>
          <cell r="S123">
            <v>4.4325800000000015</v>
          </cell>
          <cell r="T123">
            <v>5.6593000000000018</v>
          </cell>
          <cell r="U123">
            <v>5.2777399999999943</v>
          </cell>
          <cell r="V123">
            <v>6.5429200000000094</v>
          </cell>
          <cell r="W123">
            <v>7.7083899999999517</v>
          </cell>
          <cell r="X123">
            <v>8.9623300000000086</v>
          </cell>
          <cell r="Y123">
            <v>10.220129999999983</v>
          </cell>
          <cell r="Z123">
            <v>11.474490000000003</v>
          </cell>
          <cell r="AA123">
            <v>19.730359999999962</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-0.40300000000000002</v>
          </cell>
          <cell r="D125">
            <v>-4.7999999999999987E-2</v>
          </cell>
          <cell r="E125">
            <v>-0.16500000000000001</v>
          </cell>
          <cell r="F125">
            <v>-0.22099999999999997</v>
          </cell>
          <cell r="G125">
            <v>-0.2330000000000001</v>
          </cell>
          <cell r="H125">
            <v>7.3000000000000065E-2</v>
          </cell>
          <cell r="I125">
            <v>-0.24099999999999999</v>
          </cell>
          <cell r="J125">
            <v>-0.22199999999999998</v>
          </cell>
          <cell r="K125">
            <v>-0.2370000000000001</v>
          </cell>
          <cell r="L125">
            <v>-0.23899999999999988</v>
          </cell>
          <cell r="M125">
            <v>-0.23899999999999988</v>
          </cell>
          <cell r="N125">
            <v>-1.6710000000000003</v>
          </cell>
          <cell r="O125">
            <v>-3.8460000000000001</v>
          </cell>
          <cell r="P125">
            <v>-0.40300000000000002</v>
          </cell>
          <cell r="Q125">
            <v>-0.45100000000000001</v>
          </cell>
          <cell r="R125">
            <v>-0.61599999999999999</v>
          </cell>
          <cell r="S125">
            <v>-0.83699999999999997</v>
          </cell>
          <cell r="T125">
            <v>-1.07</v>
          </cell>
          <cell r="U125">
            <v>-0.997</v>
          </cell>
          <cell r="V125">
            <v>-1.238</v>
          </cell>
          <cell r="W125">
            <v>-1.46</v>
          </cell>
          <cell r="X125">
            <v>-1.6970000000000001</v>
          </cell>
          <cell r="Y125">
            <v>-1.9359999999999999</v>
          </cell>
          <cell r="Z125">
            <v>-2.1749999999999998</v>
          </cell>
          <cell r="AA125">
            <v>-3.8460000000000001</v>
          </cell>
        </row>
        <row r="126">
          <cell r="A126" t="str">
            <v>Dtd28</v>
          </cell>
          <cell r="B126" t="str">
            <v>Profit after tax</v>
          </cell>
          <cell r="C126">
            <v>1.7468599999999967</v>
          </cell>
          <cell r="D126">
            <v>0.20781000000000033</v>
          </cell>
          <cell r="E126">
            <v>0.70300999999999814</v>
          </cell>
          <cell r="F126">
            <v>0.93790000000000628</v>
          </cell>
          <cell r="G126">
            <v>0.99372000000001437</v>
          </cell>
          <cell r="H126">
            <v>-0.30855999999999673</v>
          </cell>
          <cell r="I126">
            <v>1.0241799999999937</v>
          </cell>
          <cell r="J126">
            <v>0.94346999999997072</v>
          </cell>
          <cell r="K126">
            <v>1.0169400000000319</v>
          </cell>
          <cell r="L126">
            <v>1.0188000000000068</v>
          </cell>
          <cell r="M126">
            <v>1.0153599999999949</v>
          </cell>
          <cell r="N126">
            <v>6.5848699999999765</v>
          </cell>
          <cell r="O126">
            <v>15.884359999999962</v>
          </cell>
          <cell r="P126">
            <v>1.7468599999999967</v>
          </cell>
          <cell r="Q126">
            <v>1.9546700000000006</v>
          </cell>
          <cell r="R126">
            <v>2.6576799999999845</v>
          </cell>
          <cell r="S126">
            <v>3.5955800000000018</v>
          </cell>
          <cell r="T126">
            <v>4.5893000000000015</v>
          </cell>
          <cell r="U126">
            <v>4.2807399999999944</v>
          </cell>
          <cell r="V126">
            <v>5.3049200000000098</v>
          </cell>
          <cell r="W126">
            <v>6.2483899999999517</v>
          </cell>
          <cell r="X126">
            <v>7.2653300000000085</v>
          </cell>
          <cell r="Y126">
            <v>8.2841299999999833</v>
          </cell>
          <cell r="Z126">
            <v>9.2994900000000023</v>
          </cell>
          <cell r="AA126">
            <v>15.884359999999962</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Dtd04</v>
          </cell>
          <cell r="B131" t="str">
            <v>Fee Income</v>
          </cell>
          <cell r="C131">
            <v>0</v>
          </cell>
          <cell r="D131">
            <v>0</v>
          </cell>
          <cell r="E131">
            <v>0</v>
          </cell>
          <cell r="F131">
            <v>0</v>
          </cell>
          <cell r="G131">
            <v>0</v>
          </cell>
          <cell r="H131">
            <v>59.730530000000002</v>
          </cell>
          <cell r="I131">
            <v>13.890999999999991</v>
          </cell>
          <cell r="J131">
            <v>13.51100000000001</v>
          </cell>
          <cell r="K131">
            <v>14.237339999999989</v>
          </cell>
          <cell r="L131">
            <v>20.739000000000004</v>
          </cell>
          <cell r="M131">
            <v>21.822270000000032</v>
          </cell>
          <cell r="N131">
            <v>19.720539999999971</v>
          </cell>
          <cell r="O131">
            <v>163.65168</v>
          </cell>
          <cell r="P131">
            <v>0</v>
          </cell>
          <cell r="Q131">
            <v>0</v>
          </cell>
          <cell r="R131">
            <v>0</v>
          </cell>
          <cell r="S131">
            <v>0</v>
          </cell>
          <cell r="T131">
            <v>0</v>
          </cell>
          <cell r="U131">
            <v>59.730530000000002</v>
          </cell>
          <cell r="V131">
            <v>73.621529999999993</v>
          </cell>
          <cell r="W131">
            <v>87.132530000000003</v>
          </cell>
          <cell r="X131">
            <v>101.36986999999999</v>
          </cell>
          <cell r="Y131">
            <v>122.10887</v>
          </cell>
          <cell r="Z131">
            <v>143.93114000000003</v>
          </cell>
          <cell r="AA131">
            <v>163.65168</v>
          </cell>
        </row>
        <row r="132">
          <cell r="A132" t="str">
            <v>Dtd05</v>
          </cell>
          <cell r="B132" t="str">
            <v>Commission expense</v>
          </cell>
          <cell r="C132">
            <v>0</v>
          </cell>
          <cell r="D132">
            <v>-7.8E-2</v>
          </cell>
          <cell r="E132">
            <v>-1.1999999999999997E-2</v>
          </cell>
          <cell r="F132">
            <v>-1.1999999999999997E-2</v>
          </cell>
          <cell r="G132">
            <v>-1.2000000000000011E-2</v>
          </cell>
          <cell r="H132">
            <v>-1.6E-2</v>
          </cell>
          <cell r="I132">
            <v>-1.5999999999999986E-2</v>
          </cell>
          <cell r="J132">
            <v>-1.8000000000000016E-2</v>
          </cell>
          <cell r="K132">
            <v>-1.7999999999999988E-2</v>
          </cell>
          <cell r="L132">
            <v>-2.5999999999999995E-2</v>
          </cell>
          <cell r="M132">
            <v>-2.0000000000000018E-2</v>
          </cell>
          <cell r="N132">
            <v>-5.5499999999999966E-2</v>
          </cell>
          <cell r="O132">
            <v>-0.28349999999999997</v>
          </cell>
          <cell r="P132">
            <v>0</v>
          </cell>
          <cell r="Q132">
            <v>-7.8E-2</v>
          </cell>
          <cell r="R132">
            <v>-0.09</v>
          </cell>
          <cell r="S132">
            <v>-0.10199999999999999</v>
          </cell>
          <cell r="T132">
            <v>-0.114</v>
          </cell>
          <cell r="U132">
            <v>-0.13</v>
          </cell>
          <cell r="V132">
            <v>-0.14599999999999999</v>
          </cell>
          <cell r="W132">
            <v>-0.16400000000000001</v>
          </cell>
          <cell r="X132">
            <v>-0.182</v>
          </cell>
          <cell r="Y132">
            <v>-0.20799999999999999</v>
          </cell>
          <cell r="Z132">
            <v>-0.22800000000000001</v>
          </cell>
          <cell r="AA132">
            <v>-0.28349999999999997</v>
          </cell>
        </row>
        <row r="133">
          <cell r="A133" t="str">
            <v>Dtd06</v>
          </cell>
          <cell r="B133" t="str">
            <v>Net fee and commission income</v>
          </cell>
          <cell r="C133">
            <v>0</v>
          </cell>
          <cell r="D133">
            <v>-7.8E-2</v>
          </cell>
          <cell r="E133">
            <v>-1.1999999999999997E-2</v>
          </cell>
          <cell r="F133">
            <v>-1.1999999999999997E-2</v>
          </cell>
          <cell r="G133">
            <v>-1.2000000000000011E-2</v>
          </cell>
          <cell r="H133">
            <v>59.714530000000003</v>
          </cell>
          <cell r="I133">
            <v>13.874999999999991</v>
          </cell>
          <cell r="J133">
            <v>13.493000000000009</v>
          </cell>
          <cell r="K133">
            <v>14.219339999999988</v>
          </cell>
          <cell r="L133">
            <v>20.713000000000005</v>
          </cell>
          <cell r="M133">
            <v>21.802270000000032</v>
          </cell>
          <cell r="N133">
            <v>19.665039999999973</v>
          </cell>
          <cell r="O133">
            <v>163.36818</v>
          </cell>
          <cell r="P133">
            <v>0</v>
          </cell>
          <cell r="Q133">
            <v>-7.8E-2</v>
          </cell>
          <cell r="R133">
            <v>-0.09</v>
          </cell>
          <cell r="S133">
            <v>-0.10199999999999999</v>
          </cell>
          <cell r="T133">
            <v>-0.114</v>
          </cell>
          <cell r="U133">
            <v>59.600529999999999</v>
          </cell>
          <cell r="V133">
            <v>73.475529999999992</v>
          </cell>
          <cell r="W133">
            <v>86.968530000000001</v>
          </cell>
          <cell r="X133">
            <v>101.18786999999999</v>
          </cell>
          <cell r="Y133">
            <v>121.90087</v>
          </cell>
          <cell r="Z133">
            <v>143.70314000000002</v>
          </cell>
          <cell r="AA133">
            <v>163.36818</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Dtd10</v>
          </cell>
          <cell r="B137" t="str">
            <v>Other operating income / expenses</v>
          </cell>
          <cell r="C137">
            <v>0</v>
          </cell>
          <cell r="D137">
            <v>0</v>
          </cell>
          <cell r="E137">
            <v>0</v>
          </cell>
          <cell r="F137">
            <v>0</v>
          </cell>
          <cell r="G137">
            <v>0</v>
          </cell>
          <cell r="H137">
            <v>0</v>
          </cell>
          <cell r="I137">
            <v>0.2</v>
          </cell>
          <cell r="J137">
            <v>0.10005999999999998</v>
          </cell>
          <cell r="K137">
            <v>0.10069</v>
          </cell>
          <cell r="L137">
            <v>9.9880000000000024E-2</v>
          </cell>
          <cell r="M137">
            <v>9.9419999999999953E-2</v>
          </cell>
          <cell r="N137">
            <v>9.9949999999999983E-2</v>
          </cell>
          <cell r="O137">
            <v>0.7</v>
          </cell>
          <cell r="P137">
            <v>0</v>
          </cell>
          <cell r="Q137">
            <v>0</v>
          </cell>
          <cell r="R137">
            <v>0</v>
          </cell>
          <cell r="S137">
            <v>0</v>
          </cell>
          <cell r="T137">
            <v>0</v>
          </cell>
          <cell r="U137">
            <v>0</v>
          </cell>
          <cell r="V137">
            <v>0.2</v>
          </cell>
          <cell r="W137">
            <v>0.30005999999999999</v>
          </cell>
          <cell r="X137">
            <v>0.40075</v>
          </cell>
          <cell r="Y137">
            <v>0.50063000000000002</v>
          </cell>
          <cell r="Z137">
            <v>0.60004999999999997</v>
          </cell>
          <cell r="AA137">
            <v>0.7</v>
          </cell>
        </row>
        <row r="138">
          <cell r="A138" t="str">
            <v>Dtd11</v>
          </cell>
          <cell r="B138" t="str">
            <v>Other income</v>
          </cell>
          <cell r="C138">
            <v>0</v>
          </cell>
          <cell r="D138">
            <v>-7.8E-2</v>
          </cell>
          <cell r="E138">
            <v>-1.1999999999999997E-2</v>
          </cell>
          <cell r="F138">
            <v>-1.1999999999999997E-2</v>
          </cell>
          <cell r="G138">
            <v>-1.2000000000000011E-2</v>
          </cell>
          <cell r="H138">
            <v>59.714530000000003</v>
          </cell>
          <cell r="I138">
            <v>14.07499999999999</v>
          </cell>
          <cell r="J138">
            <v>13.593060000000008</v>
          </cell>
          <cell r="K138">
            <v>14.320029999999988</v>
          </cell>
          <cell r="L138">
            <v>20.812880000000003</v>
          </cell>
          <cell r="M138">
            <v>21.901690000000031</v>
          </cell>
          <cell r="N138">
            <v>19.764989999999973</v>
          </cell>
          <cell r="O138">
            <v>164.06817999999998</v>
          </cell>
          <cell r="P138">
            <v>0</v>
          </cell>
          <cell r="Q138">
            <v>-7.8E-2</v>
          </cell>
          <cell r="R138">
            <v>-0.09</v>
          </cell>
          <cell r="S138">
            <v>-0.10199999999999999</v>
          </cell>
          <cell r="T138">
            <v>-0.114</v>
          </cell>
          <cell r="U138">
            <v>59.600529999999999</v>
          </cell>
          <cell r="V138">
            <v>73.675529999999995</v>
          </cell>
          <cell r="W138">
            <v>87.268590000000003</v>
          </cell>
          <cell r="X138">
            <v>101.58861999999999</v>
          </cell>
          <cell r="Y138">
            <v>122.4015</v>
          </cell>
          <cell r="Z138">
            <v>144.30319000000003</v>
          </cell>
          <cell r="AA138">
            <v>164.06817999999998</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0</v>
          </cell>
          <cell r="D140">
            <v>-7.8E-2</v>
          </cell>
          <cell r="E140">
            <v>-1.1999999999999997E-2</v>
          </cell>
          <cell r="F140">
            <v>-1.1999999999999997E-2</v>
          </cell>
          <cell r="G140">
            <v>-1.2000000000000011E-2</v>
          </cell>
          <cell r="H140">
            <v>59.714530000000003</v>
          </cell>
          <cell r="I140">
            <v>14.07499999999999</v>
          </cell>
          <cell r="J140">
            <v>13.593060000000008</v>
          </cell>
          <cell r="K140">
            <v>14.320029999999988</v>
          </cell>
          <cell r="L140">
            <v>20.812880000000003</v>
          </cell>
          <cell r="M140">
            <v>21.901690000000031</v>
          </cell>
          <cell r="N140">
            <v>19.764989999999973</v>
          </cell>
          <cell r="O140">
            <v>164.06817999999998</v>
          </cell>
          <cell r="P140">
            <v>0</v>
          </cell>
          <cell r="Q140">
            <v>-7.8E-2</v>
          </cell>
          <cell r="R140">
            <v>-0.09</v>
          </cell>
          <cell r="S140">
            <v>-0.10199999999999999</v>
          </cell>
          <cell r="T140">
            <v>-0.114</v>
          </cell>
          <cell r="U140">
            <v>59.600529999999999</v>
          </cell>
          <cell r="V140">
            <v>73.675529999999995</v>
          </cell>
          <cell r="W140">
            <v>87.268590000000003</v>
          </cell>
          <cell r="X140">
            <v>101.58861999999999</v>
          </cell>
          <cell r="Y140">
            <v>122.4015</v>
          </cell>
          <cell r="Z140">
            <v>144.30319000000003</v>
          </cell>
          <cell r="AA140">
            <v>164.06817999999998</v>
          </cell>
        </row>
        <row r="141">
          <cell r="A141" t="str">
            <v>Dtd13</v>
          </cell>
          <cell r="B141" t="str">
            <v>Personnel expenses</v>
          </cell>
          <cell r="C141">
            <v>0</v>
          </cell>
          <cell r="D141">
            <v>0.78385000000000005</v>
          </cell>
          <cell r="E141">
            <v>1.0454399999999997</v>
          </cell>
          <cell r="F141">
            <v>1.04427</v>
          </cell>
          <cell r="G141">
            <v>1.04427</v>
          </cell>
          <cell r="H141">
            <v>1.0442700000000005</v>
          </cell>
          <cell r="I141">
            <v>1.0442699999999991</v>
          </cell>
          <cell r="J141">
            <v>1.0442700000000009</v>
          </cell>
          <cell r="K141">
            <v>1.04427</v>
          </cell>
          <cell r="L141">
            <v>1.0442699999999991</v>
          </cell>
          <cell r="M141">
            <v>1.0442700000000009</v>
          </cell>
          <cell r="N141">
            <v>1.0442699999999991</v>
          </cell>
          <cell r="O141">
            <v>11.22772</v>
          </cell>
          <cell r="P141">
            <v>0</v>
          </cell>
          <cell r="Q141">
            <v>0.78385000000000005</v>
          </cell>
          <cell r="R141">
            <v>1.8292899999999999</v>
          </cell>
          <cell r="S141">
            <v>2.8735599999999999</v>
          </cell>
          <cell r="T141">
            <v>3.9178299999999999</v>
          </cell>
          <cell r="U141">
            <v>4.9621000000000004</v>
          </cell>
          <cell r="V141">
            <v>6.0063699999999995</v>
          </cell>
          <cell r="W141">
            <v>7.0506400000000005</v>
          </cell>
          <cell r="X141">
            <v>8.0949100000000005</v>
          </cell>
          <cell r="Y141">
            <v>9.1391799999999996</v>
          </cell>
          <cell r="Z141">
            <v>10.183450000000001</v>
          </cell>
          <cell r="AA141">
            <v>11.22772</v>
          </cell>
        </row>
        <row r="142">
          <cell r="A142" t="str">
            <v>Dtd14</v>
          </cell>
          <cell r="B142" t="str">
            <v>General and administrative expenses</v>
          </cell>
          <cell r="C142">
            <v>0</v>
          </cell>
          <cell r="D142">
            <v>6.0108000000000006</v>
          </cell>
          <cell r="E142">
            <v>9.1147799999999997</v>
          </cell>
          <cell r="F142">
            <v>10.34526</v>
          </cell>
          <cell r="G142">
            <v>4.0928600000000017</v>
          </cell>
          <cell r="H142">
            <v>10.538069999999994</v>
          </cell>
          <cell r="I142">
            <v>10.686720000000001</v>
          </cell>
          <cell r="J142">
            <v>10.783230000000003</v>
          </cell>
          <cell r="K142">
            <v>11.113330000000005</v>
          </cell>
          <cell r="L142">
            <v>15.237239999999986</v>
          </cell>
          <cell r="M142">
            <v>20.918270000000007</v>
          </cell>
          <cell r="N142">
            <v>28.663320000000013</v>
          </cell>
          <cell r="O142">
            <v>137.50388000000001</v>
          </cell>
          <cell r="P142">
            <v>0</v>
          </cell>
          <cell r="Q142">
            <v>6.0108000000000006</v>
          </cell>
          <cell r="R142">
            <v>15.125579999999999</v>
          </cell>
          <cell r="S142">
            <v>25.470839999999999</v>
          </cell>
          <cell r="T142">
            <v>29.563700000000001</v>
          </cell>
          <cell r="U142">
            <v>40.101769999999995</v>
          </cell>
          <cell r="V142">
            <v>50.788489999999996</v>
          </cell>
          <cell r="W142">
            <v>61.571719999999999</v>
          </cell>
          <cell r="X142">
            <v>72.685050000000004</v>
          </cell>
          <cell r="Y142">
            <v>87.92228999999999</v>
          </cell>
          <cell r="Z142">
            <v>108.84056</v>
          </cell>
          <cell r="AA142">
            <v>137.50388000000001</v>
          </cell>
        </row>
        <row r="143">
          <cell r="A143" t="str">
            <v>Dtd15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Dtd16</v>
          </cell>
          <cell r="B144" t="str">
            <v>Total operating expenses</v>
          </cell>
          <cell r="C144">
            <v>0</v>
          </cell>
          <cell r="D144">
            <v>6.7946500000000007</v>
          </cell>
          <cell r="E144">
            <v>10.160219999999999</v>
          </cell>
          <cell r="F144">
            <v>11.389530000000001</v>
          </cell>
          <cell r="G144">
            <v>5.1371300000000018</v>
          </cell>
          <cell r="H144">
            <v>11.582339999999995</v>
          </cell>
          <cell r="I144">
            <v>11.73099</v>
          </cell>
          <cell r="J144">
            <v>11.827500000000004</v>
          </cell>
          <cell r="K144">
            <v>12.157600000000006</v>
          </cell>
          <cell r="L144">
            <v>16.281509999999983</v>
          </cell>
          <cell r="M144">
            <v>21.962540000000008</v>
          </cell>
          <cell r="N144">
            <v>29.70759000000001</v>
          </cell>
          <cell r="O144">
            <v>148.73160000000001</v>
          </cell>
          <cell r="P144">
            <v>0</v>
          </cell>
          <cell r="Q144">
            <v>6.7946500000000007</v>
          </cell>
          <cell r="R144">
            <v>16.95487</v>
          </cell>
          <cell r="S144">
            <v>28.3444</v>
          </cell>
          <cell r="T144">
            <v>33.481529999999999</v>
          </cell>
          <cell r="U144">
            <v>45.063869999999994</v>
          </cell>
          <cell r="V144">
            <v>56.794859999999993</v>
          </cell>
          <cell r="W144">
            <v>68.62236</v>
          </cell>
          <cell r="X144">
            <v>80.779960000000003</v>
          </cell>
          <cell r="Y144">
            <v>97.061469999999986</v>
          </cell>
          <cell r="Z144">
            <v>119.02401</v>
          </cell>
          <cell r="AA144">
            <v>148.73160000000001</v>
          </cell>
        </row>
        <row r="145">
          <cell r="A145" t="str">
            <v>Dtd17</v>
          </cell>
          <cell r="B145" t="str">
            <v>Operating profit before provisions</v>
          </cell>
          <cell r="C145">
            <v>0</v>
          </cell>
          <cell r="D145">
            <v>-6.872650000000001</v>
          </cell>
          <cell r="E145">
            <v>-10.172219999999999</v>
          </cell>
          <cell r="F145">
            <v>-11.401530000000001</v>
          </cell>
          <cell r="G145">
            <v>-5.1491300000000013</v>
          </cell>
          <cell r="H145">
            <v>48.132190000000008</v>
          </cell>
          <cell r="I145">
            <v>2.3440099999999902</v>
          </cell>
          <cell r="J145">
            <v>1.7655600000000042</v>
          </cell>
          <cell r="K145">
            <v>2.1624299999999828</v>
          </cell>
          <cell r="L145">
            <v>4.5313700000000203</v>
          </cell>
          <cell r="M145">
            <v>-6.08499999999772E-2</v>
          </cell>
          <cell r="N145">
            <v>-9.9426000000000379</v>
          </cell>
          <cell r="O145">
            <v>15.336579999999969</v>
          </cell>
          <cell r="P145">
            <v>0</v>
          </cell>
          <cell r="Q145">
            <v>-6.872650000000001</v>
          </cell>
          <cell r="R145">
            <v>-17.04487</v>
          </cell>
          <cell r="S145">
            <v>-28.446400000000001</v>
          </cell>
          <cell r="T145">
            <v>-33.595529999999997</v>
          </cell>
          <cell r="U145">
            <v>14.536660000000005</v>
          </cell>
          <cell r="V145">
            <v>16.880670000000002</v>
          </cell>
          <cell r="W145">
            <v>18.646230000000003</v>
          </cell>
          <cell r="X145">
            <v>20.808659999999989</v>
          </cell>
          <cell r="Y145">
            <v>25.340030000000013</v>
          </cell>
          <cell r="Z145">
            <v>25.279180000000025</v>
          </cell>
          <cell r="AA145">
            <v>15.336579999999969</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0</v>
          </cell>
          <cell r="D150">
            <v>-6.872650000000001</v>
          </cell>
          <cell r="E150">
            <v>-10.172219999999999</v>
          </cell>
          <cell r="F150">
            <v>-11.401530000000001</v>
          </cell>
          <cell r="G150">
            <v>-5.1491300000000013</v>
          </cell>
          <cell r="H150">
            <v>48.132190000000008</v>
          </cell>
          <cell r="I150">
            <v>2.3440099999999902</v>
          </cell>
          <cell r="J150">
            <v>1.7655600000000042</v>
          </cell>
          <cell r="K150">
            <v>2.1624299999999828</v>
          </cell>
          <cell r="L150">
            <v>4.5313700000000203</v>
          </cell>
          <cell r="M150">
            <v>-6.08499999999772E-2</v>
          </cell>
          <cell r="N150">
            <v>-9.9426000000000379</v>
          </cell>
          <cell r="O150">
            <v>15.336579999999969</v>
          </cell>
          <cell r="P150">
            <v>0</v>
          </cell>
          <cell r="Q150">
            <v>-6.872650000000001</v>
          </cell>
          <cell r="R150">
            <v>-17.04487</v>
          </cell>
          <cell r="S150">
            <v>-28.446400000000001</v>
          </cell>
          <cell r="T150">
            <v>-33.595529999999997</v>
          </cell>
          <cell r="U150">
            <v>14.536660000000005</v>
          </cell>
          <cell r="V150">
            <v>16.880670000000002</v>
          </cell>
          <cell r="W150">
            <v>18.646230000000003</v>
          </cell>
          <cell r="X150">
            <v>20.808659999999989</v>
          </cell>
          <cell r="Y150">
            <v>25.340030000000013</v>
          </cell>
          <cell r="Z150">
            <v>25.279180000000025</v>
          </cell>
          <cell r="AA150">
            <v>15.336579999999969</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0</v>
          </cell>
          <cell r="D154">
            <v>-6.872650000000001</v>
          </cell>
          <cell r="E154">
            <v>-10.172219999999999</v>
          </cell>
          <cell r="F154">
            <v>-11.401530000000001</v>
          </cell>
          <cell r="G154">
            <v>-5.1491300000000013</v>
          </cell>
          <cell r="H154">
            <v>48.132190000000008</v>
          </cell>
          <cell r="I154">
            <v>2.3440099999999902</v>
          </cell>
          <cell r="J154">
            <v>1.7655600000000042</v>
          </cell>
          <cell r="K154">
            <v>2.1624299999999828</v>
          </cell>
          <cell r="L154">
            <v>4.5313700000000203</v>
          </cell>
          <cell r="M154">
            <v>-6.08499999999772E-2</v>
          </cell>
          <cell r="N154">
            <v>-9.9426000000000379</v>
          </cell>
          <cell r="O154">
            <v>15.336579999999969</v>
          </cell>
          <cell r="P154">
            <v>0</v>
          </cell>
          <cell r="Q154">
            <v>-6.872650000000001</v>
          </cell>
          <cell r="R154">
            <v>-17.04487</v>
          </cell>
          <cell r="S154">
            <v>-28.446400000000001</v>
          </cell>
          <cell r="T154">
            <v>-33.595529999999997</v>
          </cell>
          <cell r="U154">
            <v>14.536660000000005</v>
          </cell>
          <cell r="V154">
            <v>16.880670000000002</v>
          </cell>
          <cell r="W154">
            <v>18.646230000000003</v>
          </cell>
          <cell r="X154">
            <v>20.808659999999989</v>
          </cell>
          <cell r="Y154">
            <v>25.340030000000013</v>
          </cell>
          <cell r="Z154">
            <v>25.279180000000025</v>
          </cell>
          <cell r="AA154">
            <v>15.336579999999969</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0</v>
          </cell>
          <cell r="D156">
            <v>0</v>
          </cell>
          <cell r="E156">
            <v>0</v>
          </cell>
          <cell r="F156">
            <v>0</v>
          </cell>
          <cell r="G156">
            <v>0</v>
          </cell>
          <cell r="H156">
            <v>-2.8079999999999998</v>
          </cell>
          <cell r="I156">
            <v>-0.44600000000000017</v>
          </cell>
          <cell r="J156">
            <v>-0.42600000000000016</v>
          </cell>
          <cell r="K156">
            <v>-0.41100000000000003</v>
          </cell>
          <cell r="L156">
            <v>-0.86099999999999977</v>
          </cell>
          <cell r="M156">
            <v>0</v>
          </cell>
          <cell r="N156">
            <v>1.9220000000000002</v>
          </cell>
          <cell r="O156">
            <v>-3.03</v>
          </cell>
          <cell r="P156">
            <v>0</v>
          </cell>
          <cell r="Q156">
            <v>0</v>
          </cell>
          <cell r="R156">
            <v>0</v>
          </cell>
          <cell r="S156">
            <v>0</v>
          </cell>
          <cell r="T156">
            <v>0</v>
          </cell>
          <cell r="U156">
            <v>-2.8079999999999998</v>
          </cell>
          <cell r="V156">
            <v>-3.254</v>
          </cell>
          <cell r="W156">
            <v>-3.68</v>
          </cell>
          <cell r="X156">
            <v>-4.0910000000000002</v>
          </cell>
          <cell r="Y156">
            <v>-4.952</v>
          </cell>
          <cell r="Z156">
            <v>-4.952</v>
          </cell>
          <cell r="AA156">
            <v>-3.03</v>
          </cell>
        </row>
        <row r="157">
          <cell r="A157" t="str">
            <v>Dtd28</v>
          </cell>
          <cell r="B157" t="str">
            <v>Profit after tax</v>
          </cell>
          <cell r="C157">
            <v>0</v>
          </cell>
          <cell r="D157">
            <v>-6.872650000000001</v>
          </cell>
          <cell r="E157">
            <v>-10.172219999999999</v>
          </cell>
          <cell r="F157">
            <v>-11.401530000000001</v>
          </cell>
          <cell r="G157">
            <v>-5.1491300000000013</v>
          </cell>
          <cell r="H157">
            <v>45.324190000000009</v>
          </cell>
          <cell r="I157">
            <v>1.89800999999999</v>
          </cell>
          <cell r="J157">
            <v>1.3395600000000041</v>
          </cell>
          <cell r="K157">
            <v>1.7514299999999827</v>
          </cell>
          <cell r="L157">
            <v>3.6703700000000206</v>
          </cell>
          <cell r="M157">
            <v>-6.08499999999772E-2</v>
          </cell>
          <cell r="N157">
            <v>-8.0206000000000373</v>
          </cell>
          <cell r="O157">
            <v>12.30657999999997</v>
          </cell>
          <cell r="P157">
            <v>0</v>
          </cell>
          <cell r="Q157">
            <v>-6.872650000000001</v>
          </cell>
          <cell r="R157">
            <v>-17.04487</v>
          </cell>
          <cell r="S157">
            <v>-28.446400000000001</v>
          </cell>
          <cell r="T157">
            <v>-33.595529999999997</v>
          </cell>
          <cell r="U157">
            <v>11.728660000000005</v>
          </cell>
          <cell r="V157">
            <v>13.626670000000003</v>
          </cell>
          <cell r="W157">
            <v>14.966230000000003</v>
          </cell>
          <cell r="X157">
            <v>16.717659999999988</v>
          </cell>
          <cell r="Y157">
            <v>20.388030000000015</v>
          </cell>
          <cell r="Z157">
            <v>20.327180000000027</v>
          </cell>
          <cell r="AA157">
            <v>12.30657999999997</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row>
        <row r="162">
          <cell r="A162" t="str">
            <v>Dto04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Dto05</v>
          </cell>
          <cell r="B163" t="str">
            <v>Commission expense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Dto06</v>
          </cell>
          <cell r="B164" t="str">
            <v>Net fee and commission income</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row>
        <row r="169">
          <cell r="A169" t="str">
            <v>Dto11</v>
          </cell>
          <cell r="B169" t="str">
            <v>Other income</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Dto13</v>
          </cell>
          <cell r="B172" t="str">
            <v>Personnel expenses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Dto14</v>
          </cell>
          <cell r="B173" t="str">
            <v>General and administrative expenses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Dto15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Dto16</v>
          </cell>
          <cell r="B175" t="str">
            <v>Total operating expenses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A176" t="str">
            <v>Dto17</v>
          </cell>
          <cell r="B176" t="str">
            <v>Operating profit before provisions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Dto28</v>
          </cell>
          <cell r="B188" t="str">
            <v>Profit after tax</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row>
        <row r="193">
          <cell r="A193" t="str">
            <v>Dtr04</v>
          </cell>
          <cell r="B193" t="str">
            <v>Fee Income</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Dtr05</v>
          </cell>
          <cell r="B194" t="str">
            <v>Commission expense</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row>
        <row r="195">
          <cell r="A195" t="str">
            <v>Dtr06</v>
          </cell>
          <cell r="B195" t="str">
            <v>Net fee and commission income</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row>
        <row r="200">
          <cell r="A200" t="str">
            <v>Dtr11</v>
          </cell>
          <cell r="B200" t="str">
            <v>Other income</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row>
        <row r="203">
          <cell r="A203" t="str">
            <v>Dtr13</v>
          </cell>
          <cell r="B203" t="str">
            <v>Personnel expenses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row>
        <row r="204">
          <cell r="A204" t="str">
            <v>Dtr14</v>
          </cell>
          <cell r="B204" t="str">
            <v>General and administrative expenses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row>
        <row r="205">
          <cell r="A205" t="str">
            <v>Dtr15</v>
          </cell>
          <cell r="B205" t="str">
            <v>Depreciation / Amortisation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row>
        <row r="206">
          <cell r="A206" t="str">
            <v>Dtr16</v>
          </cell>
          <cell r="B206" t="str">
            <v>Total operating expenses</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row>
        <row r="207">
          <cell r="A207" t="str">
            <v>Dtr17</v>
          </cell>
          <cell r="B207" t="str">
            <v>Operating profit before provisions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Dtr28</v>
          </cell>
          <cell r="B219" t="str">
            <v>Profit after tax</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row>
        <row r="220">
          <cell r="A220">
            <v>0</v>
          </cell>
          <cell r="B220" t="str">
            <v>Actual Profit and Loss 2006 tys.zł</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row>
        <row r="224">
          <cell r="A224" t="str">
            <v>Dts04</v>
          </cell>
          <cell r="B224" t="str">
            <v>Fee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Dts05</v>
          </cell>
          <cell r="B225" t="str">
            <v>Commission expense</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Dts06</v>
          </cell>
          <cell r="B226" t="str">
            <v>Net fee and commission income</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row>
        <row r="231">
          <cell r="A231" t="str">
            <v>Dts11</v>
          </cell>
          <cell r="B231" t="str">
            <v>Other income</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row>
        <row r="234">
          <cell r="A234" t="str">
            <v>Dts13</v>
          </cell>
          <cell r="B234" t="str">
            <v>Personnel expenses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Dts14</v>
          </cell>
          <cell r="B235" t="str">
            <v>General and administrative expenses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row>
        <row r="236">
          <cell r="A236" t="str">
            <v>Dts15</v>
          </cell>
          <cell r="B236" t="str">
            <v>Depreciation / Amortisation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Dts16</v>
          </cell>
          <cell r="B237" t="str">
            <v>Total operating expenses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row>
        <row r="238">
          <cell r="A238" t="str">
            <v>Dts17</v>
          </cell>
          <cell r="B238" t="str">
            <v>Operating profit before provisions</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row>
        <row r="250">
          <cell r="A250" t="str">
            <v>Dts28</v>
          </cell>
          <cell r="B250" t="str">
            <v>Profit after tax</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row>
        <row r="251">
          <cell r="A251">
            <v>0</v>
          </cell>
          <cell r="B251" t="str">
            <v>Actual Profit and Loss 2005 tys.zł</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row>
        <row r="253">
          <cell r="A253" t="str">
            <v>Dtq02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Dtq03</v>
          </cell>
          <cell r="B254" t="str">
            <v>Net interest income</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row>
        <row r="255">
          <cell r="A255" t="str">
            <v>Dtq04</v>
          </cell>
          <cell r="B255" t="str">
            <v>Fee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Dtq05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Dtq06</v>
          </cell>
          <cell r="B257" t="str">
            <v>Net fee and commission income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Dtq11</v>
          </cell>
          <cell r="B262" t="str">
            <v>Other income</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row>
        <row r="265">
          <cell r="A265" t="str">
            <v>Dtq13</v>
          </cell>
          <cell r="B265" t="str">
            <v>Personnel expenses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Dtq14</v>
          </cell>
          <cell r="B266" t="str">
            <v>General and administrative expenses</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row>
        <row r="267">
          <cell r="A267" t="str">
            <v>Dtq15</v>
          </cell>
          <cell r="B267" t="str">
            <v>Depreciation / Amortisation</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row>
        <row r="268">
          <cell r="A268" t="str">
            <v>Dtq16</v>
          </cell>
          <cell r="B268" t="str">
            <v>Total operating expenses</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row>
        <row r="269">
          <cell r="A269" t="str">
            <v>Dtq17</v>
          </cell>
          <cell r="B269" t="str">
            <v>Operating profit before provisions</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row>
        <row r="281">
          <cell r="A281" t="str">
            <v>Dtq28</v>
          </cell>
          <cell r="B281" t="str">
            <v>Profit after tax</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row>
        <row r="293">
          <cell r="A293" t="str">
            <v>Dtc11</v>
          </cell>
          <cell r="B293" t="str">
            <v>Other income</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row>
        <row r="296">
          <cell r="A296" t="str">
            <v>Dtc13</v>
          </cell>
          <cell r="B296" t="str">
            <v>Personnel expenses</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row>
        <row r="297">
          <cell r="A297" t="str">
            <v>Dtc14</v>
          </cell>
          <cell r="B297" t="str">
            <v>General and administrative expenses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row>
        <row r="298">
          <cell r="A298" t="str">
            <v>Dtc15</v>
          </cell>
          <cell r="B298" t="str">
            <v>Depreciation / Amortisation</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row>
        <row r="299">
          <cell r="A299" t="str">
            <v>Dtc16</v>
          </cell>
          <cell r="B299" t="str">
            <v>Total operating expenses</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row>
        <row r="300">
          <cell r="A300" t="str">
            <v>Dtc17</v>
          </cell>
          <cell r="B300" t="str">
            <v>Operating profit before provisions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row>
        <row r="312">
          <cell r="A312" t="str">
            <v>Dtc28</v>
          </cell>
          <cell r="B312" t="str">
            <v>Profit after tax</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row>
      </sheetData>
      <sheetData sheetId="8">
        <row r="1">
          <cell r="A1">
            <v>1</v>
          </cell>
        </row>
      </sheetData>
      <sheetData sheetId="9">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AIB Towarzyst. Fun. Inwest.</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288.57292000000001</v>
          </cell>
          <cell r="D4">
            <v>281.25339000000002</v>
          </cell>
          <cell r="E4">
            <v>301.7418899999999</v>
          </cell>
          <cell r="F4">
            <v>102.55768000000012</v>
          </cell>
          <cell r="G4">
            <v>119.66197000000011</v>
          </cell>
          <cell r="H4">
            <v>126.93832999999972</v>
          </cell>
          <cell r="I4">
            <v>148.8442500000001</v>
          </cell>
          <cell r="J4">
            <v>174.05853000000002</v>
          </cell>
          <cell r="K4">
            <v>180.24801000000002</v>
          </cell>
          <cell r="L4">
            <v>198.53852000000006</v>
          </cell>
          <cell r="M4">
            <v>211.9833000000001</v>
          </cell>
          <cell r="N4">
            <v>225.12962000000016</v>
          </cell>
          <cell r="O4">
            <v>2359.5284100000003</v>
          </cell>
          <cell r="P4">
            <v>288.57292000000001</v>
          </cell>
          <cell r="Q4">
            <v>569.82631000000003</v>
          </cell>
          <cell r="R4">
            <v>871.56819999999993</v>
          </cell>
          <cell r="S4">
            <v>974.12588000000005</v>
          </cell>
          <cell r="T4">
            <v>1093.7878500000002</v>
          </cell>
          <cell r="U4">
            <v>1220.7261799999999</v>
          </cell>
          <cell r="V4">
            <v>1369.57043</v>
          </cell>
          <cell r="W4">
            <v>1543.62896</v>
          </cell>
          <cell r="X4">
            <v>1723.87697</v>
          </cell>
          <cell r="Y4">
            <v>1922.4154900000001</v>
          </cell>
          <cell r="Z4">
            <v>2134.3987900000002</v>
          </cell>
          <cell r="AA4">
            <v>2359.5284100000003</v>
          </cell>
        </row>
        <row r="5">
          <cell r="A5" t="str">
            <v>Act02</v>
          </cell>
          <cell r="B5" t="str">
            <v>Interest expense</v>
          </cell>
          <cell r="C5">
            <v>0</v>
          </cell>
          <cell r="D5">
            <v>0</v>
          </cell>
          <cell r="E5">
            <v>-13.135629999999999</v>
          </cell>
          <cell r="F5">
            <v>-4.5074300000000029</v>
          </cell>
          <cell r="G5">
            <v>-3.9220099999999967</v>
          </cell>
          <cell r="H5">
            <v>-4.1611900000000013</v>
          </cell>
          <cell r="I5">
            <v>-4.0639099999999999</v>
          </cell>
          <cell r="J5">
            <v>-3.7840299999999978</v>
          </cell>
          <cell r="K5">
            <v>-4.0870300000000057</v>
          </cell>
          <cell r="L5">
            <v>-3.2429500000000004</v>
          </cell>
          <cell r="M5">
            <v>-6.1245999999999938</v>
          </cell>
          <cell r="N5">
            <v>-4.5242399999999989</v>
          </cell>
          <cell r="O5">
            <v>-51.553019999999997</v>
          </cell>
          <cell r="P5">
            <v>0</v>
          </cell>
          <cell r="Q5">
            <v>0</v>
          </cell>
          <cell r="R5">
            <v>-13.135629999999999</v>
          </cell>
          <cell r="S5">
            <v>-17.643060000000002</v>
          </cell>
          <cell r="T5">
            <v>-21.565069999999999</v>
          </cell>
          <cell r="U5">
            <v>-25.72626</v>
          </cell>
          <cell r="V5">
            <v>-29.79017</v>
          </cell>
          <cell r="W5">
            <v>-33.574199999999998</v>
          </cell>
          <cell r="X5">
            <v>-37.661230000000003</v>
          </cell>
          <cell r="Y5">
            <v>-40.904180000000004</v>
          </cell>
          <cell r="Z5">
            <v>-47.028779999999998</v>
          </cell>
          <cell r="AA5">
            <v>-51.553019999999997</v>
          </cell>
        </row>
        <row r="6">
          <cell r="A6" t="str">
            <v>Act03</v>
          </cell>
          <cell r="B6" t="str">
            <v>Net interest income</v>
          </cell>
          <cell r="C6">
            <v>288.57292000000001</v>
          </cell>
          <cell r="D6">
            <v>281.25339000000002</v>
          </cell>
          <cell r="E6">
            <v>288.60625999999991</v>
          </cell>
          <cell r="F6">
            <v>98.050250000000119</v>
          </cell>
          <cell r="G6">
            <v>115.73996000000011</v>
          </cell>
          <cell r="H6">
            <v>122.77713999999972</v>
          </cell>
          <cell r="I6">
            <v>144.78034000000011</v>
          </cell>
          <cell r="J6">
            <v>170.27450000000002</v>
          </cell>
          <cell r="K6">
            <v>176.16098000000002</v>
          </cell>
          <cell r="L6">
            <v>195.29557000000005</v>
          </cell>
          <cell r="M6">
            <v>205.85870000000011</v>
          </cell>
          <cell r="N6">
            <v>220.60538000000017</v>
          </cell>
          <cell r="O6">
            <v>2307.9753900000005</v>
          </cell>
          <cell r="P6">
            <v>288.57292000000001</v>
          </cell>
          <cell r="Q6">
            <v>569.82631000000003</v>
          </cell>
          <cell r="R6">
            <v>858.43256999999994</v>
          </cell>
          <cell r="S6">
            <v>956.48282000000006</v>
          </cell>
          <cell r="T6">
            <v>1072.2227800000001</v>
          </cell>
          <cell r="U6">
            <v>1194.99992</v>
          </cell>
          <cell r="V6">
            <v>1339.78026</v>
          </cell>
          <cell r="W6">
            <v>1510.05476</v>
          </cell>
          <cell r="X6">
            <v>1686.2157400000001</v>
          </cell>
          <cell r="Y6">
            <v>1881.5113100000001</v>
          </cell>
          <cell r="Z6">
            <v>2087.3700100000001</v>
          </cell>
          <cell r="AA6">
            <v>2307.9753900000005</v>
          </cell>
        </row>
        <row r="7">
          <cell r="A7" t="str">
            <v>Act04</v>
          </cell>
          <cell r="B7" t="str">
            <v>Fee Income</v>
          </cell>
          <cell r="C7">
            <v>17460.46904</v>
          </cell>
          <cell r="D7">
            <v>17302.572410000004</v>
          </cell>
          <cell r="E7">
            <v>18640.921339999994</v>
          </cell>
          <cell r="F7">
            <v>17689.366669999996</v>
          </cell>
          <cell r="G7">
            <v>17940.045270000017</v>
          </cell>
          <cell r="H7">
            <v>17375.312759999986</v>
          </cell>
          <cell r="I7">
            <v>17336.903149999998</v>
          </cell>
          <cell r="J7">
            <v>18163.627580000015</v>
          </cell>
          <cell r="K7">
            <v>17608.76966999998</v>
          </cell>
          <cell r="L7">
            <v>17824.294250000006</v>
          </cell>
          <cell r="M7">
            <v>17637.044999999984</v>
          </cell>
          <cell r="N7">
            <v>18647.351900000009</v>
          </cell>
          <cell r="O7">
            <v>213626.67903999999</v>
          </cell>
          <cell r="P7">
            <v>17460.46904</v>
          </cell>
          <cell r="Q7">
            <v>34763.041450000004</v>
          </cell>
          <cell r="R7">
            <v>53403.962789999998</v>
          </cell>
          <cell r="S7">
            <v>71093.329459999994</v>
          </cell>
          <cell r="T7">
            <v>89033.37473000001</v>
          </cell>
          <cell r="U7">
            <v>106408.68749</v>
          </cell>
          <cell r="V7">
            <v>123745.59063999999</v>
          </cell>
          <cell r="W7">
            <v>141909.21822000001</v>
          </cell>
          <cell r="X7">
            <v>159517.98788999999</v>
          </cell>
          <cell r="Y7">
            <v>177342.28214</v>
          </cell>
          <cell r="Z7">
            <v>194979.32713999998</v>
          </cell>
          <cell r="AA7">
            <v>213626.67903999999</v>
          </cell>
        </row>
        <row r="8">
          <cell r="A8" t="str">
            <v>Act05</v>
          </cell>
          <cell r="B8" t="str">
            <v>Commission expense</v>
          </cell>
          <cell r="C8">
            <v>-12763.952929999999</v>
          </cell>
          <cell r="D8">
            <v>-12350.20738</v>
          </cell>
          <cell r="E8">
            <v>-13146.725059999997</v>
          </cell>
          <cell r="F8">
            <v>-12649.892789999998</v>
          </cell>
          <cell r="G8">
            <v>-12420.536950000002</v>
          </cell>
          <cell r="H8">
            <v>-12467.152489999993</v>
          </cell>
          <cell r="I8">
            <v>-12982.647090000013</v>
          </cell>
          <cell r="J8">
            <v>-13059.400309999997</v>
          </cell>
          <cell r="K8">
            <v>-12679.630120000002</v>
          </cell>
          <cell r="L8">
            <v>-12842.183569999994</v>
          </cell>
          <cell r="M8">
            <v>-12907.312839999999</v>
          </cell>
          <cell r="N8">
            <v>-12242.056359999988</v>
          </cell>
          <cell r="O8">
            <v>-152511.69788999998</v>
          </cell>
          <cell r="P8">
            <v>-12763.952929999999</v>
          </cell>
          <cell r="Q8">
            <v>-25114.160309999999</v>
          </cell>
          <cell r="R8">
            <v>-38260.885369999996</v>
          </cell>
          <cell r="S8">
            <v>-50910.778159999994</v>
          </cell>
          <cell r="T8">
            <v>-63331.315109999996</v>
          </cell>
          <cell r="U8">
            <v>-75798.467599999989</v>
          </cell>
          <cell r="V8">
            <v>-88781.114690000002</v>
          </cell>
          <cell r="W8">
            <v>-101840.515</v>
          </cell>
          <cell r="X8">
            <v>-114520.14512</v>
          </cell>
          <cell r="Y8">
            <v>-127362.32868999999</v>
          </cell>
          <cell r="Z8">
            <v>-140269.64152999999</v>
          </cell>
          <cell r="AA8">
            <v>-152511.69788999998</v>
          </cell>
        </row>
        <row r="9">
          <cell r="A9" t="str">
            <v>Act06</v>
          </cell>
          <cell r="B9" t="str">
            <v>Net fee and commission income</v>
          </cell>
          <cell r="C9">
            <v>4696.5161100000005</v>
          </cell>
          <cell r="D9">
            <v>4952.3650300000045</v>
          </cell>
          <cell r="E9">
            <v>5494.1962799999965</v>
          </cell>
          <cell r="F9">
            <v>5039.4738799999977</v>
          </cell>
          <cell r="G9">
            <v>5519.5083200000154</v>
          </cell>
          <cell r="H9">
            <v>4908.160269999993</v>
          </cell>
          <cell r="I9">
            <v>4354.2560599999852</v>
          </cell>
          <cell r="J9">
            <v>5104.2272700000176</v>
          </cell>
          <cell r="K9">
            <v>4929.139549999978</v>
          </cell>
          <cell r="L9">
            <v>4982.1106800000125</v>
          </cell>
          <cell r="M9">
            <v>4729.732159999985</v>
          </cell>
          <cell r="N9">
            <v>6405.295540000021</v>
          </cell>
          <cell r="O9">
            <v>61114.981150000007</v>
          </cell>
          <cell r="P9">
            <v>4696.5161100000005</v>
          </cell>
          <cell r="Q9">
            <v>9648.881140000005</v>
          </cell>
          <cell r="R9">
            <v>15143.077420000001</v>
          </cell>
          <cell r="S9">
            <v>20182.551299999999</v>
          </cell>
          <cell r="T9">
            <v>25702.059620000015</v>
          </cell>
          <cell r="U9">
            <v>30610.219890000008</v>
          </cell>
          <cell r="V9">
            <v>34964.475949999993</v>
          </cell>
          <cell r="W9">
            <v>40068.70322000001</v>
          </cell>
          <cell r="X9">
            <v>44997.842769999988</v>
          </cell>
          <cell r="Y9">
            <v>49979.953450000001</v>
          </cell>
          <cell r="Z9">
            <v>54709.685609999986</v>
          </cell>
          <cell r="AA9">
            <v>61114.981150000007</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0.37744</v>
          </cell>
          <cell r="D11">
            <v>-5.9670000000000001E-2</v>
          </cell>
          <cell r="E11">
            <v>-0.19131000000000001</v>
          </cell>
          <cell r="F11">
            <v>-0.13418999999999998</v>
          </cell>
          <cell r="G11">
            <v>-0.21060000000000001</v>
          </cell>
          <cell r="H11">
            <v>-1.2239999999999973E-2</v>
          </cell>
          <cell r="I11">
            <v>3.2560000000000006E-2</v>
          </cell>
          <cell r="J11">
            <v>-0.17169999999999999</v>
          </cell>
          <cell r="K11">
            <v>-6.4939999999999998E-2</v>
          </cell>
          <cell r="L11">
            <v>-7.130000000000003E-2</v>
          </cell>
          <cell r="M11">
            <v>-8.3559999999999968E-2</v>
          </cell>
          <cell r="N11">
            <v>-6.2470000000000026E-2</v>
          </cell>
          <cell r="O11">
            <v>-0.65198</v>
          </cell>
          <cell r="P11">
            <v>0.37744</v>
          </cell>
          <cell r="Q11">
            <v>0.31777</v>
          </cell>
          <cell r="R11">
            <v>0.12645999999999999</v>
          </cell>
          <cell r="S11">
            <v>-7.7300000000000008E-3</v>
          </cell>
          <cell r="T11">
            <v>-0.21833000000000002</v>
          </cell>
          <cell r="U11">
            <v>-0.23057</v>
          </cell>
          <cell r="V11">
            <v>-0.19800999999999999</v>
          </cell>
          <cell r="W11">
            <v>-0.36970999999999998</v>
          </cell>
          <cell r="X11">
            <v>-0.43464999999999998</v>
          </cell>
          <cell r="Y11">
            <v>-0.50595000000000001</v>
          </cell>
          <cell r="Z11">
            <v>-0.58950999999999998</v>
          </cell>
          <cell r="AA11">
            <v>-0.65198</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5.2928199999999999</v>
          </cell>
          <cell r="D13">
            <v>-5.6000499999999995</v>
          </cell>
          <cell r="E13">
            <v>-1.2488999999999999</v>
          </cell>
          <cell r="F13">
            <v>8.5700099999999999</v>
          </cell>
          <cell r="G13">
            <v>0.32979999999999965</v>
          </cell>
          <cell r="H13">
            <v>-573.76541999999995</v>
          </cell>
          <cell r="I13">
            <v>865.79422</v>
          </cell>
          <cell r="J13">
            <v>-7.4530000000000314</v>
          </cell>
          <cell r="K13">
            <v>42.275630000000035</v>
          </cell>
          <cell r="L13">
            <v>-3.6094099999999685</v>
          </cell>
          <cell r="M13">
            <v>-40.100390000000061</v>
          </cell>
          <cell r="N13">
            <v>-5176.5478599999997</v>
          </cell>
          <cell r="O13">
            <v>-4886.0625499999996</v>
          </cell>
          <cell r="P13">
            <v>5.2928199999999999</v>
          </cell>
          <cell r="Q13">
            <v>-0.30723</v>
          </cell>
          <cell r="R13">
            <v>-1.55613</v>
          </cell>
          <cell r="S13">
            <v>7.0138800000000003</v>
          </cell>
          <cell r="T13">
            <v>7.34368</v>
          </cell>
          <cell r="U13">
            <v>-566.42174</v>
          </cell>
          <cell r="V13">
            <v>299.37248</v>
          </cell>
          <cell r="W13">
            <v>291.91947999999996</v>
          </cell>
          <cell r="X13">
            <v>334.19511</v>
          </cell>
          <cell r="Y13">
            <v>330.58570000000003</v>
          </cell>
          <cell r="Z13">
            <v>290.48530999999997</v>
          </cell>
          <cell r="AA13">
            <v>-4886.0625499999996</v>
          </cell>
        </row>
        <row r="14">
          <cell r="A14" t="str">
            <v>Act11</v>
          </cell>
          <cell r="B14" t="str">
            <v>Other income</v>
          </cell>
          <cell r="C14">
            <v>4702.1863700000004</v>
          </cell>
          <cell r="D14">
            <v>4946.7053100000048</v>
          </cell>
          <cell r="E14">
            <v>5492.7560699999967</v>
          </cell>
          <cell r="F14">
            <v>5047.9096999999983</v>
          </cell>
          <cell r="G14">
            <v>5519.6275200000155</v>
          </cell>
          <cell r="H14">
            <v>4334.3826099999933</v>
          </cell>
          <cell r="I14">
            <v>5220.0828399999846</v>
          </cell>
          <cell r="J14">
            <v>5096.6025700000173</v>
          </cell>
          <cell r="K14">
            <v>4971.3502399999779</v>
          </cell>
          <cell r="L14">
            <v>4978.4299700000129</v>
          </cell>
          <cell r="M14">
            <v>4689.5482099999845</v>
          </cell>
          <cell r="N14">
            <v>1228.6852100000215</v>
          </cell>
          <cell r="O14">
            <v>56228.266620000002</v>
          </cell>
          <cell r="P14">
            <v>4702.1863700000004</v>
          </cell>
          <cell r="Q14">
            <v>9648.8916800000043</v>
          </cell>
          <cell r="R14">
            <v>15141.64775</v>
          </cell>
          <cell r="S14">
            <v>20189.557449999997</v>
          </cell>
          <cell r="T14">
            <v>25709.184970000017</v>
          </cell>
          <cell r="U14">
            <v>30043.567580000006</v>
          </cell>
          <cell r="V14">
            <v>35263.650419999991</v>
          </cell>
          <cell r="W14">
            <v>40360.252990000008</v>
          </cell>
          <cell r="X14">
            <v>45331.603229999986</v>
          </cell>
          <cell r="Y14">
            <v>50310.033200000005</v>
          </cell>
          <cell r="Z14">
            <v>54999.581409999984</v>
          </cell>
          <cell r="AA14">
            <v>56228.266620000002</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4990.75929</v>
          </cell>
          <cell r="D16">
            <v>5227.9587000000047</v>
          </cell>
          <cell r="E16">
            <v>5781.3623299999963</v>
          </cell>
          <cell r="F16">
            <v>5145.9599499999986</v>
          </cell>
          <cell r="G16">
            <v>5635.3674800000153</v>
          </cell>
          <cell r="H16">
            <v>4457.1597499999934</v>
          </cell>
          <cell r="I16">
            <v>5364.8631799999848</v>
          </cell>
          <cell r="J16">
            <v>5266.8770700000177</v>
          </cell>
          <cell r="K16">
            <v>5147.5112199999776</v>
          </cell>
          <cell r="L16">
            <v>5173.7255400000131</v>
          </cell>
          <cell r="M16">
            <v>4895.4069099999842</v>
          </cell>
          <cell r="N16">
            <v>1449.2905900000217</v>
          </cell>
          <cell r="O16">
            <v>58536.242010000002</v>
          </cell>
          <cell r="P16">
            <v>4990.75929</v>
          </cell>
          <cell r="Q16">
            <v>10218.717990000005</v>
          </cell>
          <cell r="R16">
            <v>16000.080320000001</v>
          </cell>
          <cell r="S16">
            <v>21146.040269999998</v>
          </cell>
          <cell r="T16">
            <v>26781.407750000017</v>
          </cell>
          <cell r="U16">
            <v>31238.567500000005</v>
          </cell>
          <cell r="V16">
            <v>36603.43067999999</v>
          </cell>
          <cell r="W16">
            <v>41870.307750000007</v>
          </cell>
          <cell r="X16">
            <v>47017.818969999986</v>
          </cell>
          <cell r="Y16">
            <v>52191.544510000007</v>
          </cell>
          <cell r="Z16">
            <v>57086.951419999983</v>
          </cell>
          <cell r="AA16">
            <v>58536.242010000002</v>
          </cell>
        </row>
        <row r="17">
          <cell r="A17" t="str">
            <v>Act13</v>
          </cell>
          <cell r="B17" t="str">
            <v>Personnel expenses</v>
          </cell>
          <cell r="C17">
            <v>1179.0640700000001</v>
          </cell>
          <cell r="D17">
            <v>998.34541999999988</v>
          </cell>
          <cell r="E17">
            <v>1215.95003</v>
          </cell>
          <cell r="F17">
            <v>1019.5975500000004</v>
          </cell>
          <cell r="G17">
            <v>1260.2986499999997</v>
          </cell>
          <cell r="H17">
            <v>930.99862999999914</v>
          </cell>
          <cell r="I17">
            <v>1008.4290900000015</v>
          </cell>
          <cell r="J17">
            <v>916.74735999999939</v>
          </cell>
          <cell r="K17">
            <v>918.59166999999979</v>
          </cell>
          <cell r="L17">
            <v>891.07378000000062</v>
          </cell>
          <cell r="M17">
            <v>1455.5242299999991</v>
          </cell>
          <cell r="N17">
            <v>1495.3804900000014</v>
          </cell>
          <cell r="O17">
            <v>13290.000970000001</v>
          </cell>
          <cell r="P17">
            <v>1179.0640700000001</v>
          </cell>
          <cell r="Q17">
            <v>2177.40949</v>
          </cell>
          <cell r="R17">
            <v>3393.35952</v>
          </cell>
          <cell r="S17">
            <v>4412.9570700000004</v>
          </cell>
          <cell r="T17">
            <v>5673.2557200000001</v>
          </cell>
          <cell r="U17">
            <v>6604.2543499999992</v>
          </cell>
          <cell r="V17">
            <v>7612.6834400000007</v>
          </cell>
          <cell r="W17">
            <v>8529.4308000000001</v>
          </cell>
          <cell r="X17">
            <v>9448.0224699999999</v>
          </cell>
          <cell r="Y17">
            <v>10339.096250000001</v>
          </cell>
          <cell r="Z17">
            <v>11794.62048</v>
          </cell>
          <cell r="AA17">
            <v>13290.000970000001</v>
          </cell>
        </row>
        <row r="18">
          <cell r="A18" t="str">
            <v>Act14</v>
          </cell>
          <cell r="B18" t="str">
            <v>General and administrative expenses</v>
          </cell>
          <cell r="C18">
            <v>328.64971000000003</v>
          </cell>
          <cell r="D18">
            <v>367.21938999999998</v>
          </cell>
          <cell r="E18">
            <v>379.08076000000017</v>
          </cell>
          <cell r="F18">
            <v>381.8427899999997</v>
          </cell>
          <cell r="G18">
            <v>379.74131000000011</v>
          </cell>
          <cell r="H18">
            <v>406.38082999999983</v>
          </cell>
          <cell r="I18">
            <v>297.64148000000023</v>
          </cell>
          <cell r="J18">
            <v>519.91631000000007</v>
          </cell>
          <cell r="K18">
            <v>356.03214000000025</v>
          </cell>
          <cell r="L18">
            <v>386.56852999999956</v>
          </cell>
          <cell r="M18">
            <v>262.25850999999966</v>
          </cell>
          <cell r="N18">
            <v>560.69669999999996</v>
          </cell>
          <cell r="O18">
            <v>4626.0284599999995</v>
          </cell>
          <cell r="P18">
            <v>328.64971000000003</v>
          </cell>
          <cell r="Q18">
            <v>695.8691</v>
          </cell>
          <cell r="R18">
            <v>1074.9498600000002</v>
          </cell>
          <cell r="S18">
            <v>1456.7926499999999</v>
          </cell>
          <cell r="T18">
            <v>1836.53396</v>
          </cell>
          <cell r="U18">
            <v>2242.9147899999998</v>
          </cell>
          <cell r="V18">
            <v>2540.55627</v>
          </cell>
          <cell r="W18">
            <v>3060.4725800000001</v>
          </cell>
          <cell r="X18">
            <v>3416.5047200000004</v>
          </cell>
          <cell r="Y18">
            <v>3803.0732499999999</v>
          </cell>
          <cell r="Z18">
            <v>4065.3317599999996</v>
          </cell>
          <cell r="AA18">
            <v>4626.0284599999995</v>
          </cell>
        </row>
        <row r="19">
          <cell r="A19" t="str">
            <v>Act15</v>
          </cell>
          <cell r="B19" t="str">
            <v>Depreciation / Amortisation</v>
          </cell>
          <cell r="C19">
            <v>76.466189999999997</v>
          </cell>
          <cell r="D19">
            <v>109.39226999999998</v>
          </cell>
          <cell r="E19">
            <v>108.12817000000001</v>
          </cell>
          <cell r="F19">
            <v>107.39015999999998</v>
          </cell>
          <cell r="G19">
            <v>101.38024000000007</v>
          </cell>
          <cell r="H19">
            <v>87.370589999999936</v>
          </cell>
          <cell r="I19">
            <v>78.308130000000006</v>
          </cell>
          <cell r="J19">
            <v>78.104640000000018</v>
          </cell>
          <cell r="K19">
            <v>78.224439999999959</v>
          </cell>
          <cell r="L19">
            <v>81.670610000000011</v>
          </cell>
          <cell r="M19">
            <v>83.365850000000023</v>
          </cell>
          <cell r="N19">
            <v>83.256659999999897</v>
          </cell>
          <cell r="O19">
            <v>1073.0579499999999</v>
          </cell>
          <cell r="P19">
            <v>76.466189999999997</v>
          </cell>
          <cell r="Q19">
            <v>185.85845999999998</v>
          </cell>
          <cell r="R19">
            <v>293.98662999999999</v>
          </cell>
          <cell r="S19">
            <v>401.37678999999997</v>
          </cell>
          <cell r="T19">
            <v>502.75703000000004</v>
          </cell>
          <cell r="U19">
            <v>590.12761999999998</v>
          </cell>
          <cell r="V19">
            <v>668.43574999999998</v>
          </cell>
          <cell r="W19">
            <v>746.54039</v>
          </cell>
          <cell r="X19">
            <v>824.76482999999996</v>
          </cell>
          <cell r="Y19">
            <v>906.43543999999997</v>
          </cell>
          <cell r="Z19">
            <v>989.80128999999999</v>
          </cell>
          <cell r="AA19">
            <v>1073.0579499999999</v>
          </cell>
        </row>
        <row r="20">
          <cell r="A20" t="str">
            <v>Act16</v>
          </cell>
          <cell r="B20" t="str">
            <v>Total operating expenses</v>
          </cell>
          <cell r="C20">
            <v>1584.1799700000001</v>
          </cell>
          <cell r="D20">
            <v>1474.9570799999999</v>
          </cell>
          <cell r="E20">
            <v>1703.1589600000002</v>
          </cell>
          <cell r="F20">
            <v>1508.8305</v>
          </cell>
          <cell r="G20">
            <v>1741.4202</v>
          </cell>
          <cell r="H20">
            <v>1424.750049999999</v>
          </cell>
          <cell r="I20">
            <v>1384.3787000000016</v>
          </cell>
          <cell r="J20">
            <v>1514.7683099999995</v>
          </cell>
          <cell r="K20">
            <v>1352.84825</v>
          </cell>
          <cell r="L20">
            <v>1359.3129200000003</v>
          </cell>
          <cell r="M20">
            <v>1801.1485899999989</v>
          </cell>
          <cell r="N20">
            <v>2139.3338500000013</v>
          </cell>
          <cell r="O20">
            <v>18989.087380000001</v>
          </cell>
          <cell r="P20">
            <v>1584.1799700000001</v>
          </cell>
          <cell r="Q20">
            <v>3059.1370499999998</v>
          </cell>
          <cell r="R20">
            <v>4762.2960100000009</v>
          </cell>
          <cell r="S20">
            <v>6271.1265100000001</v>
          </cell>
          <cell r="T20">
            <v>8012.5467099999996</v>
          </cell>
          <cell r="U20">
            <v>9437.2967599999974</v>
          </cell>
          <cell r="V20">
            <v>10821.675460000002</v>
          </cell>
          <cell r="W20">
            <v>12336.44377</v>
          </cell>
          <cell r="X20">
            <v>13689.292020000001</v>
          </cell>
          <cell r="Y20">
            <v>15048.604939999999</v>
          </cell>
          <cell r="Z20">
            <v>16849.753529999998</v>
          </cell>
          <cell r="AA20">
            <v>18989.087380000001</v>
          </cell>
        </row>
        <row r="21">
          <cell r="A21" t="str">
            <v>Act17</v>
          </cell>
          <cell r="B21" t="str">
            <v>Operating profit before provisions</v>
          </cell>
          <cell r="C21">
            <v>3406.5793199999998</v>
          </cell>
          <cell r="D21">
            <v>3753.0016200000046</v>
          </cell>
          <cell r="E21">
            <v>4078.2033699999961</v>
          </cell>
          <cell r="F21">
            <v>3637.1294499999985</v>
          </cell>
          <cell r="G21">
            <v>3893.9472800000153</v>
          </cell>
          <cell r="H21">
            <v>3032.4096999999947</v>
          </cell>
          <cell r="I21">
            <v>3980.4844799999833</v>
          </cell>
          <cell r="J21">
            <v>3752.1087600000183</v>
          </cell>
          <cell r="K21">
            <v>3794.6629699999776</v>
          </cell>
          <cell r="L21">
            <v>3814.4126200000128</v>
          </cell>
          <cell r="M21">
            <v>3094.2583199999854</v>
          </cell>
          <cell r="N21">
            <v>-690.04325999997968</v>
          </cell>
          <cell r="O21">
            <v>39547.154630000005</v>
          </cell>
          <cell r="P21">
            <v>3406.5793199999998</v>
          </cell>
          <cell r="Q21">
            <v>7159.5809400000053</v>
          </cell>
          <cell r="R21">
            <v>11237.784309999999</v>
          </cell>
          <cell r="S21">
            <v>14874.913759999998</v>
          </cell>
          <cell r="T21">
            <v>18768.861040000018</v>
          </cell>
          <cell r="U21">
            <v>21801.270740000007</v>
          </cell>
          <cell r="V21">
            <v>25781.755219999988</v>
          </cell>
          <cell r="W21">
            <v>29533.863980000009</v>
          </cell>
          <cell r="X21">
            <v>33328.526949999985</v>
          </cell>
          <cell r="Y21">
            <v>37142.93957000001</v>
          </cell>
          <cell r="Z21">
            <v>40237.197889999981</v>
          </cell>
          <cell r="AA21">
            <v>39547.154630000005</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3406.5793199999998</v>
          </cell>
          <cell r="D26">
            <v>3753.0016200000046</v>
          </cell>
          <cell r="E26">
            <v>4078.2033699999961</v>
          </cell>
          <cell r="F26">
            <v>3637.1294499999985</v>
          </cell>
          <cell r="G26">
            <v>3893.9472800000153</v>
          </cell>
          <cell r="H26">
            <v>3032.4096999999947</v>
          </cell>
          <cell r="I26">
            <v>3980.4844799999833</v>
          </cell>
          <cell r="J26">
            <v>3752.1087600000183</v>
          </cell>
          <cell r="K26">
            <v>3794.6629699999776</v>
          </cell>
          <cell r="L26">
            <v>3814.4126200000128</v>
          </cell>
          <cell r="M26">
            <v>3094.2583199999854</v>
          </cell>
          <cell r="N26">
            <v>-690.04325999997968</v>
          </cell>
          <cell r="O26">
            <v>39547.154630000005</v>
          </cell>
          <cell r="P26">
            <v>3406.5793199999998</v>
          </cell>
          <cell r="Q26">
            <v>7159.5809400000053</v>
          </cell>
          <cell r="R26">
            <v>11237.784309999999</v>
          </cell>
          <cell r="S26">
            <v>14874.913759999998</v>
          </cell>
          <cell r="T26">
            <v>18768.861040000018</v>
          </cell>
          <cell r="U26">
            <v>21801.270740000007</v>
          </cell>
          <cell r="V26">
            <v>25781.755219999988</v>
          </cell>
          <cell r="W26">
            <v>29533.863980000009</v>
          </cell>
          <cell r="X26">
            <v>33328.526949999985</v>
          </cell>
          <cell r="Y26">
            <v>37142.93957000001</v>
          </cell>
          <cell r="Z26">
            <v>40237.197889999981</v>
          </cell>
          <cell r="AA26">
            <v>39547.154630000005</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3406.5793199999998</v>
          </cell>
          <cell r="D30">
            <v>3753.0016200000046</v>
          </cell>
          <cell r="E30">
            <v>4078.2033699999961</v>
          </cell>
          <cell r="F30">
            <v>3637.1294499999985</v>
          </cell>
          <cell r="G30">
            <v>3893.9472800000153</v>
          </cell>
          <cell r="H30">
            <v>3032.4096999999947</v>
          </cell>
          <cell r="I30">
            <v>3980.4844799999833</v>
          </cell>
          <cell r="J30">
            <v>3752.1087600000183</v>
          </cell>
          <cell r="K30">
            <v>3794.6629699999776</v>
          </cell>
          <cell r="L30">
            <v>3814.4126200000128</v>
          </cell>
          <cell r="M30">
            <v>3094.2583199999854</v>
          </cell>
          <cell r="N30">
            <v>-690.04325999997968</v>
          </cell>
          <cell r="O30">
            <v>39547.154630000005</v>
          </cell>
          <cell r="P30">
            <v>3406.5793199999998</v>
          </cell>
          <cell r="Q30">
            <v>7159.5809400000053</v>
          </cell>
          <cell r="R30">
            <v>11237.784309999999</v>
          </cell>
          <cell r="S30">
            <v>14874.913759999998</v>
          </cell>
          <cell r="T30">
            <v>18768.861040000018</v>
          </cell>
          <cell r="U30">
            <v>21801.270740000007</v>
          </cell>
          <cell r="V30">
            <v>25781.755219999988</v>
          </cell>
          <cell r="W30">
            <v>29533.863980000009</v>
          </cell>
          <cell r="X30">
            <v>33328.526949999985</v>
          </cell>
          <cell r="Y30">
            <v>37142.93957000001</v>
          </cell>
          <cell r="Z30">
            <v>40237.197889999981</v>
          </cell>
          <cell r="AA30">
            <v>39547.154630000005</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-651.47982999999999</v>
          </cell>
          <cell r="D32">
            <v>-718.23218999999995</v>
          </cell>
          <cell r="E32">
            <v>-780.10235999999986</v>
          </cell>
          <cell r="F32">
            <v>-696.18768000000046</v>
          </cell>
          <cell r="G32">
            <v>-744.15056999999979</v>
          </cell>
          <cell r="H32">
            <v>-690.88416000000007</v>
          </cell>
          <cell r="I32">
            <v>-689.51537999999982</v>
          </cell>
          <cell r="J32">
            <v>-718.77171999999973</v>
          </cell>
          <cell r="K32">
            <v>-725.41491000000042</v>
          </cell>
          <cell r="L32">
            <v>-729.99514999999974</v>
          </cell>
          <cell r="M32">
            <v>-593.4984199999999</v>
          </cell>
          <cell r="N32">
            <v>-859.77984000000106</v>
          </cell>
          <cell r="O32">
            <v>-8598.0122100000008</v>
          </cell>
          <cell r="P32">
            <v>-651.47982999999999</v>
          </cell>
          <cell r="Q32">
            <v>-1369.7120199999999</v>
          </cell>
          <cell r="R32">
            <v>-2149.8143799999998</v>
          </cell>
          <cell r="S32">
            <v>-2846.0020600000003</v>
          </cell>
          <cell r="T32">
            <v>-3590.15263</v>
          </cell>
          <cell r="U32">
            <v>-4281.0367900000001</v>
          </cell>
          <cell r="V32">
            <v>-4970.5521699999999</v>
          </cell>
          <cell r="W32">
            <v>-5689.3238899999997</v>
          </cell>
          <cell r="X32">
            <v>-6414.7388000000001</v>
          </cell>
          <cell r="Y32">
            <v>-7144.7339499999998</v>
          </cell>
          <cell r="Z32">
            <v>-7738.2323699999997</v>
          </cell>
          <cell r="AA32">
            <v>-8598.0122100000008</v>
          </cell>
        </row>
        <row r="33">
          <cell r="A33" t="str">
            <v>Act28</v>
          </cell>
          <cell r="B33" t="str">
            <v>Profit after tax</v>
          </cell>
          <cell r="C33">
            <v>2755.0994899999996</v>
          </cell>
          <cell r="D33">
            <v>3034.7694300000048</v>
          </cell>
          <cell r="E33">
            <v>3298.1010099999962</v>
          </cell>
          <cell r="F33">
            <v>2940.9417699999981</v>
          </cell>
          <cell r="G33">
            <v>3149.7967100000155</v>
          </cell>
          <cell r="H33">
            <v>2341.5255399999946</v>
          </cell>
          <cell r="I33">
            <v>3290.9690999999834</v>
          </cell>
          <cell r="J33">
            <v>3033.3370400000185</v>
          </cell>
          <cell r="K33">
            <v>3069.2480599999772</v>
          </cell>
          <cell r="L33">
            <v>3084.4174700000131</v>
          </cell>
          <cell r="M33">
            <v>2500.7598999999855</v>
          </cell>
          <cell r="N33">
            <v>-1549.8230999999807</v>
          </cell>
          <cell r="O33">
            <v>30949.142420000004</v>
          </cell>
          <cell r="P33">
            <v>2755.0994899999996</v>
          </cell>
          <cell r="Q33">
            <v>5789.8689200000053</v>
          </cell>
          <cell r="R33">
            <v>9087.9699299999993</v>
          </cell>
          <cell r="S33">
            <v>12028.911699999997</v>
          </cell>
          <cell r="T33">
            <v>15178.708410000017</v>
          </cell>
          <cell r="U33">
            <v>17520.233950000009</v>
          </cell>
          <cell r="V33">
            <v>20811.203049999989</v>
          </cell>
          <cell r="W33">
            <v>23844.54009000001</v>
          </cell>
          <cell r="X33">
            <v>26913.788149999986</v>
          </cell>
          <cell r="Y33">
            <v>29998.205620000008</v>
          </cell>
          <cell r="Z33">
            <v>32498.965519999983</v>
          </cell>
          <cell r="AA33">
            <v>30949.142420000004</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300.54767266169489</v>
          </cell>
          <cell r="D35">
            <v>312.39904203796391</v>
          </cell>
          <cell r="E35">
            <v>323.24913437005506</v>
          </cell>
          <cell r="F35">
            <v>202.59170106446473</v>
          </cell>
          <cell r="G35">
            <v>108.76659918076011</v>
          </cell>
          <cell r="H35">
            <v>119.80177719068904</v>
          </cell>
          <cell r="I35">
            <v>130.50452824098605</v>
          </cell>
          <cell r="J35">
            <v>141.10248431310717</v>
          </cell>
          <cell r="K35">
            <v>152.58279439503909</v>
          </cell>
          <cell r="L35">
            <v>164.17705456701071</v>
          </cell>
          <cell r="M35">
            <v>175.83500706338327</v>
          </cell>
          <cell r="N35">
            <v>187.11038955665035</v>
          </cell>
          <cell r="O35">
            <v>2318.6681846418046</v>
          </cell>
          <cell r="P35">
            <v>300.54767266169489</v>
          </cell>
          <cell r="Q35">
            <v>612.94671469965874</v>
          </cell>
          <cell r="R35">
            <v>936.19584906971386</v>
          </cell>
          <cell r="S35">
            <v>1138.7875501341787</v>
          </cell>
          <cell r="T35">
            <v>1247.5541493149387</v>
          </cell>
          <cell r="U35">
            <v>1367.3559265056278</v>
          </cell>
          <cell r="V35">
            <v>1497.8604547466139</v>
          </cell>
          <cell r="W35">
            <v>1638.9629390597211</v>
          </cell>
          <cell r="X35">
            <v>1791.5457334547602</v>
          </cell>
          <cell r="Y35">
            <v>1955.7227880217711</v>
          </cell>
          <cell r="Z35">
            <v>2131.5577950851543</v>
          </cell>
          <cell r="AA35">
            <v>2318.6681846418046</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300.54767266169489</v>
          </cell>
          <cell r="D37">
            <v>312.39904203796391</v>
          </cell>
          <cell r="E37">
            <v>323.24913437005506</v>
          </cell>
          <cell r="F37">
            <v>202.59170106446473</v>
          </cell>
          <cell r="G37">
            <v>108.76659918076011</v>
          </cell>
          <cell r="H37">
            <v>119.80177719068904</v>
          </cell>
          <cell r="I37">
            <v>130.50452824098605</v>
          </cell>
          <cell r="J37">
            <v>141.10248431310717</v>
          </cell>
          <cell r="K37">
            <v>152.58279439503909</v>
          </cell>
          <cell r="L37">
            <v>164.17705456701071</v>
          </cell>
          <cell r="M37">
            <v>175.83500706338327</v>
          </cell>
          <cell r="N37">
            <v>187.11038955665035</v>
          </cell>
          <cell r="O37">
            <v>2318.6681846418046</v>
          </cell>
          <cell r="P37">
            <v>300.54767266169489</v>
          </cell>
          <cell r="Q37">
            <v>612.94671469965874</v>
          </cell>
          <cell r="R37">
            <v>936.19584906971386</v>
          </cell>
          <cell r="S37">
            <v>1138.7875501341787</v>
          </cell>
          <cell r="T37">
            <v>1247.5541493149387</v>
          </cell>
          <cell r="U37">
            <v>1367.3559265056278</v>
          </cell>
          <cell r="V37">
            <v>1497.8604547466139</v>
          </cell>
          <cell r="W37">
            <v>1638.9629390597211</v>
          </cell>
          <cell r="X37">
            <v>1791.5457334547602</v>
          </cell>
          <cell r="Y37">
            <v>1955.7227880217711</v>
          </cell>
          <cell r="Z37">
            <v>2131.5577950851543</v>
          </cell>
          <cell r="AA37">
            <v>2318.6681846418046</v>
          </cell>
        </row>
        <row r="38">
          <cell r="A38" t="str">
            <v>Bud04</v>
          </cell>
          <cell r="B38" t="str">
            <v>Fee Income</v>
          </cell>
          <cell r="C38">
            <v>4860.5411991435731</v>
          </cell>
          <cell r="D38">
            <v>4428.8805200341749</v>
          </cell>
          <cell r="E38">
            <v>4974.6561868308772</v>
          </cell>
          <cell r="F38">
            <v>4945.6569733123006</v>
          </cell>
          <cell r="G38">
            <v>5160.0869352820891</v>
          </cell>
          <cell r="H38">
            <v>4969.7495408546674</v>
          </cell>
          <cell r="I38">
            <v>5303.1792596472897</v>
          </cell>
          <cell r="J38">
            <v>5276.6753589002847</v>
          </cell>
          <cell r="K38">
            <v>5008.1486921309724</v>
          </cell>
          <cell r="L38">
            <v>5271.2864818770931</v>
          </cell>
          <cell r="M38">
            <v>5036.2627316753233</v>
          </cell>
          <cell r="N38">
            <v>5132.1375253249535</v>
          </cell>
          <cell r="O38">
            <v>60367.261405013589</v>
          </cell>
          <cell r="P38">
            <v>4860.5411991435731</v>
          </cell>
          <cell r="Q38">
            <v>9289.4217191777479</v>
          </cell>
          <cell r="R38">
            <v>14264.077906008624</v>
          </cell>
          <cell r="S38">
            <v>19209.734879320924</v>
          </cell>
          <cell r="T38">
            <v>24369.821814603012</v>
          </cell>
          <cell r="U38">
            <v>29339.57135545768</v>
          </cell>
          <cell r="V38">
            <v>34642.750615104967</v>
          </cell>
          <cell r="W38">
            <v>39919.425974005251</v>
          </cell>
          <cell r="X38">
            <v>44927.574666136221</v>
          </cell>
          <cell r="Y38">
            <v>50198.861148013311</v>
          </cell>
          <cell r="Z38">
            <v>55235.123879688632</v>
          </cell>
          <cell r="AA38">
            <v>60367.261405013589</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4860.5411991435731</v>
          </cell>
          <cell r="D40">
            <v>4428.8805200341749</v>
          </cell>
          <cell r="E40">
            <v>4974.6561868308772</v>
          </cell>
          <cell r="F40">
            <v>4945.6569733123006</v>
          </cell>
          <cell r="G40">
            <v>5160.0869352820891</v>
          </cell>
          <cell r="H40">
            <v>4969.7495408546674</v>
          </cell>
          <cell r="I40">
            <v>5303.1792596472897</v>
          </cell>
          <cell r="J40">
            <v>5276.6753589002847</v>
          </cell>
          <cell r="K40">
            <v>5008.1486921309724</v>
          </cell>
          <cell r="L40">
            <v>5271.2864818770931</v>
          </cell>
          <cell r="M40">
            <v>5036.2627316753233</v>
          </cell>
          <cell r="N40">
            <v>5132.1375253249535</v>
          </cell>
          <cell r="O40">
            <v>60367.261405013589</v>
          </cell>
          <cell r="P40">
            <v>4860.5411991435731</v>
          </cell>
          <cell r="Q40">
            <v>9289.4217191777479</v>
          </cell>
          <cell r="R40">
            <v>14264.077906008624</v>
          </cell>
          <cell r="S40">
            <v>19209.734879320924</v>
          </cell>
          <cell r="T40">
            <v>24369.821814603012</v>
          </cell>
          <cell r="U40">
            <v>29339.57135545768</v>
          </cell>
          <cell r="V40">
            <v>34642.750615104967</v>
          </cell>
          <cell r="W40">
            <v>39919.425974005251</v>
          </cell>
          <cell r="X40">
            <v>44927.574666136221</v>
          </cell>
          <cell r="Y40">
            <v>50198.861148013311</v>
          </cell>
          <cell r="Z40">
            <v>55235.123879688632</v>
          </cell>
          <cell r="AA40">
            <v>60367.261405013589</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4860.5411991435731</v>
          </cell>
          <cell r="D45">
            <v>4428.8805200341749</v>
          </cell>
          <cell r="E45">
            <v>4974.6561868308772</v>
          </cell>
          <cell r="F45">
            <v>4945.6569733123006</v>
          </cell>
          <cell r="G45">
            <v>5160.0869352820891</v>
          </cell>
          <cell r="H45">
            <v>4969.7495408546674</v>
          </cell>
          <cell r="I45">
            <v>5303.1792596472897</v>
          </cell>
          <cell r="J45">
            <v>5276.6753589002847</v>
          </cell>
          <cell r="K45">
            <v>5008.1486921309724</v>
          </cell>
          <cell r="L45">
            <v>5271.2864818770931</v>
          </cell>
          <cell r="M45">
            <v>5036.2627316753233</v>
          </cell>
          <cell r="N45">
            <v>5132.1375253249535</v>
          </cell>
          <cell r="O45">
            <v>60367.261405013589</v>
          </cell>
          <cell r="P45">
            <v>4860.5411991435731</v>
          </cell>
          <cell r="Q45">
            <v>9289.4217191777479</v>
          </cell>
          <cell r="R45">
            <v>14264.077906008624</v>
          </cell>
          <cell r="S45">
            <v>19209.734879320924</v>
          </cell>
          <cell r="T45">
            <v>24369.821814603012</v>
          </cell>
          <cell r="U45">
            <v>29339.57135545768</v>
          </cell>
          <cell r="V45">
            <v>34642.750615104967</v>
          </cell>
          <cell r="W45">
            <v>39919.425974005251</v>
          </cell>
          <cell r="X45">
            <v>44927.574666136221</v>
          </cell>
          <cell r="Y45">
            <v>50198.861148013311</v>
          </cell>
          <cell r="Z45">
            <v>55235.123879688632</v>
          </cell>
          <cell r="AA45">
            <v>60367.261405013589</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5161.0888718052684</v>
          </cell>
          <cell r="D47">
            <v>4741.279562072139</v>
          </cell>
          <cell r="E47">
            <v>5297.9053212009321</v>
          </cell>
          <cell r="F47">
            <v>5148.2486743767649</v>
          </cell>
          <cell r="G47">
            <v>5268.853534462849</v>
          </cell>
          <cell r="H47">
            <v>5089.5513180453563</v>
          </cell>
          <cell r="I47">
            <v>5433.6837878882761</v>
          </cell>
          <cell r="J47">
            <v>5417.7778432133919</v>
          </cell>
          <cell r="K47">
            <v>5160.7314865260114</v>
          </cell>
          <cell r="L47">
            <v>5435.4635364441037</v>
          </cell>
          <cell r="M47">
            <v>5212.0977387387065</v>
          </cell>
          <cell r="N47">
            <v>5319.2479148816037</v>
          </cell>
          <cell r="O47">
            <v>62685.929589655396</v>
          </cell>
          <cell r="P47">
            <v>5161.0888718052684</v>
          </cell>
          <cell r="Q47">
            <v>9902.3684338774074</v>
          </cell>
          <cell r="R47">
            <v>15200.273755078339</v>
          </cell>
          <cell r="S47">
            <v>20348.522429455101</v>
          </cell>
          <cell r="T47">
            <v>25617.375963917952</v>
          </cell>
          <cell r="U47">
            <v>30706.927281963308</v>
          </cell>
          <cell r="V47">
            <v>36140.611069851584</v>
          </cell>
          <cell r="W47">
            <v>41558.38891306497</v>
          </cell>
          <cell r="X47">
            <v>46719.120399590982</v>
          </cell>
          <cell r="Y47">
            <v>52154.58393603508</v>
          </cell>
          <cell r="Z47">
            <v>57366.681674773783</v>
          </cell>
          <cell r="AA47">
            <v>62685.929589655396</v>
          </cell>
        </row>
        <row r="48">
          <cell r="A48" t="str">
            <v>Bud13</v>
          </cell>
          <cell r="B48" t="str">
            <v>Personnel expenses</v>
          </cell>
          <cell r="C48">
            <v>1135.688936649552</v>
          </cell>
          <cell r="D48">
            <v>1085.4954344614521</v>
          </cell>
          <cell r="E48">
            <v>1251.062934461452</v>
          </cell>
          <cell r="F48">
            <v>1090.1814276472019</v>
          </cell>
          <cell r="G48">
            <v>1078.438984416752</v>
          </cell>
          <cell r="H48">
            <v>1072.5281068375018</v>
          </cell>
          <cell r="I48">
            <v>1135.0588151802519</v>
          </cell>
          <cell r="J48">
            <v>1052.0588151802519</v>
          </cell>
          <cell r="K48">
            <v>1047.8549385115018</v>
          </cell>
          <cell r="L48">
            <v>1045.377796872752</v>
          </cell>
          <cell r="M48">
            <v>1034.5525843472769</v>
          </cell>
          <cell r="N48">
            <v>1034.5525843472769</v>
          </cell>
          <cell r="O48">
            <v>13062.851358913224</v>
          </cell>
          <cell r="P48">
            <v>1135.688936649552</v>
          </cell>
          <cell r="Q48">
            <v>2221.1843711110041</v>
          </cell>
          <cell r="R48">
            <v>3472.2473055724558</v>
          </cell>
          <cell r="S48">
            <v>4562.4287332196582</v>
          </cell>
          <cell r="T48">
            <v>5640.8677176364099</v>
          </cell>
          <cell r="U48">
            <v>6713.3958244739115</v>
          </cell>
          <cell r="V48">
            <v>7848.4546396541637</v>
          </cell>
          <cell r="W48">
            <v>8900.5134548344158</v>
          </cell>
          <cell r="X48">
            <v>9948.3683933459179</v>
          </cell>
          <cell r="Y48">
            <v>10993.74619021867</v>
          </cell>
          <cell r="Z48">
            <v>12028.298774565947</v>
          </cell>
          <cell r="AA48">
            <v>13062.851358913224</v>
          </cell>
        </row>
        <row r="49">
          <cell r="A49" t="str">
            <v>Bud14</v>
          </cell>
          <cell r="B49" t="str">
            <v>General and administrative expenses</v>
          </cell>
          <cell r="C49">
            <v>473.01557301456847</v>
          </cell>
          <cell r="D49">
            <v>429.29957301456818</v>
          </cell>
          <cell r="E49">
            <v>557.25600634790123</v>
          </cell>
          <cell r="F49">
            <v>467.15940634790149</v>
          </cell>
          <cell r="G49">
            <v>470.68640634790199</v>
          </cell>
          <cell r="H49">
            <v>524.97900634790165</v>
          </cell>
          <cell r="I49">
            <v>455.7324063479013</v>
          </cell>
          <cell r="J49">
            <v>421.81640634790176</v>
          </cell>
          <cell r="K49">
            <v>536.51840634790176</v>
          </cell>
          <cell r="L49">
            <v>501.64100634790179</v>
          </cell>
          <cell r="M49">
            <v>505.85840634790145</v>
          </cell>
          <cell r="N49">
            <v>557.12840634790211</v>
          </cell>
          <cell r="O49">
            <v>5901.0910095081526</v>
          </cell>
          <cell r="P49">
            <v>473.01557301456847</v>
          </cell>
          <cell r="Q49">
            <v>902.31514602913671</v>
          </cell>
          <cell r="R49">
            <v>1459.5711523770378</v>
          </cell>
          <cell r="S49">
            <v>1926.7305587249393</v>
          </cell>
          <cell r="T49">
            <v>2397.4169650728413</v>
          </cell>
          <cell r="U49">
            <v>2922.3959714207431</v>
          </cell>
          <cell r="V49">
            <v>3378.1283777686444</v>
          </cell>
          <cell r="W49">
            <v>3799.9447841165461</v>
          </cell>
          <cell r="X49">
            <v>4336.4631904644475</v>
          </cell>
          <cell r="Y49">
            <v>4838.1041968123491</v>
          </cell>
          <cell r="Z49">
            <v>5343.9626031602502</v>
          </cell>
          <cell r="AA49">
            <v>5901.0910095081526</v>
          </cell>
        </row>
        <row r="50">
          <cell r="A50" t="str">
            <v>Bud15</v>
          </cell>
          <cell r="B50" t="str">
            <v>Depreciation / Amortisation</v>
          </cell>
          <cell r="C50">
            <v>246.45276000000001</v>
          </cell>
          <cell r="D50">
            <v>247.87064666666663</v>
          </cell>
          <cell r="E50">
            <v>247.04947555555557</v>
          </cell>
          <cell r="F50">
            <v>251.2157722222222</v>
          </cell>
          <cell r="G50">
            <v>137.03577666666666</v>
          </cell>
          <cell r="H50">
            <v>125.05249666666667</v>
          </cell>
          <cell r="I50">
            <v>116.72652555555554</v>
          </cell>
          <cell r="J50">
            <v>121.97696111111111</v>
          </cell>
          <cell r="K50">
            <v>131.9773911111111</v>
          </cell>
          <cell r="L50">
            <v>117.8969711111111</v>
          </cell>
          <cell r="M50">
            <v>117.05785111111112</v>
          </cell>
          <cell r="N50">
            <v>112.14480999999999</v>
          </cell>
          <cell r="O50">
            <v>1972.4574377777776</v>
          </cell>
          <cell r="P50">
            <v>246.45276000000001</v>
          </cell>
          <cell r="Q50">
            <v>494.32340666666664</v>
          </cell>
          <cell r="R50">
            <v>741.37288222222219</v>
          </cell>
          <cell r="S50">
            <v>992.58865444444439</v>
          </cell>
          <cell r="T50">
            <v>1129.6244311111111</v>
          </cell>
          <cell r="U50">
            <v>1254.6769277777778</v>
          </cell>
          <cell r="V50">
            <v>1371.4034533333333</v>
          </cell>
          <cell r="W50">
            <v>1493.3804144444443</v>
          </cell>
          <cell r="X50">
            <v>1625.3578055555554</v>
          </cell>
          <cell r="Y50">
            <v>1743.2547766666664</v>
          </cell>
          <cell r="Z50">
            <v>1860.3126277777776</v>
          </cell>
          <cell r="AA50">
            <v>1972.4574377777776</v>
          </cell>
        </row>
        <row r="51">
          <cell r="A51" t="str">
            <v>Bud16</v>
          </cell>
          <cell r="B51" t="str">
            <v>Total operating expenses</v>
          </cell>
          <cell r="C51">
            <v>1855.1572696641206</v>
          </cell>
          <cell r="D51">
            <v>1762.6656541426869</v>
          </cell>
          <cell r="E51">
            <v>2055.3684163649086</v>
          </cell>
          <cell r="F51">
            <v>1808.5566062173257</v>
          </cell>
          <cell r="G51">
            <v>1686.1611674313206</v>
          </cell>
          <cell r="H51">
            <v>1722.55960985207</v>
          </cell>
          <cell r="I51">
            <v>1707.5177470837089</v>
          </cell>
          <cell r="J51">
            <v>1595.8521826392648</v>
          </cell>
          <cell r="K51">
            <v>1716.3507359705145</v>
          </cell>
          <cell r="L51">
            <v>1664.9157743317649</v>
          </cell>
          <cell r="M51">
            <v>1657.4688418062897</v>
          </cell>
          <cell r="N51">
            <v>1703.8258006951789</v>
          </cell>
          <cell r="O51">
            <v>20936.399806199155</v>
          </cell>
          <cell r="P51">
            <v>1855.1572696641206</v>
          </cell>
          <cell r="Q51">
            <v>3617.822923806807</v>
          </cell>
          <cell r="R51">
            <v>5673.1913401717156</v>
          </cell>
          <cell r="S51">
            <v>7481.7479463890422</v>
          </cell>
          <cell r="T51">
            <v>9167.9091138203621</v>
          </cell>
          <cell r="U51">
            <v>10890.468723672433</v>
          </cell>
          <cell r="V51">
            <v>12597.986470756143</v>
          </cell>
          <cell r="W51">
            <v>14193.838653395405</v>
          </cell>
          <cell r="X51">
            <v>15910.189389365922</v>
          </cell>
          <cell r="Y51">
            <v>17575.105163697684</v>
          </cell>
          <cell r="Z51">
            <v>19232.574005503975</v>
          </cell>
          <cell r="AA51">
            <v>20936.399806199155</v>
          </cell>
        </row>
        <row r="52">
          <cell r="A52" t="str">
            <v>Bud17</v>
          </cell>
          <cell r="B52" t="str">
            <v>Operating profit before provisions</v>
          </cell>
          <cell r="C52">
            <v>3305.9316021411478</v>
          </cell>
          <cell r="D52">
            <v>2978.6139079294521</v>
          </cell>
          <cell r="E52">
            <v>3242.5369048360235</v>
          </cell>
          <cell r="F52">
            <v>3339.6920681594393</v>
          </cell>
          <cell r="G52">
            <v>3582.6923670315282</v>
          </cell>
          <cell r="H52">
            <v>3366.9917081932863</v>
          </cell>
          <cell r="I52">
            <v>3726.1660408045673</v>
          </cell>
          <cell r="J52">
            <v>3821.9256605741271</v>
          </cell>
          <cell r="K52">
            <v>3444.3807505554969</v>
          </cell>
          <cell r="L52">
            <v>3770.5477621123391</v>
          </cell>
          <cell r="M52">
            <v>3554.6288969324169</v>
          </cell>
          <cell r="N52">
            <v>3615.4221141864246</v>
          </cell>
          <cell r="O52">
            <v>41749.529783456237</v>
          </cell>
          <cell r="P52">
            <v>3305.9316021411478</v>
          </cell>
          <cell r="Q52">
            <v>6284.5455100706004</v>
          </cell>
          <cell r="R52">
            <v>9527.0824149066229</v>
          </cell>
          <cell r="S52">
            <v>12866.774483066059</v>
          </cell>
          <cell r="T52">
            <v>16449.466850097589</v>
          </cell>
          <cell r="U52">
            <v>19816.458558290877</v>
          </cell>
          <cell r="V52">
            <v>23542.624599095441</v>
          </cell>
          <cell r="W52">
            <v>27364.550259669566</v>
          </cell>
          <cell r="X52">
            <v>30808.93101022506</v>
          </cell>
          <cell r="Y52">
            <v>34579.478772337396</v>
          </cell>
          <cell r="Z52">
            <v>38134.107669269812</v>
          </cell>
          <cell r="AA52">
            <v>41749.529783456237</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3305.9316021411478</v>
          </cell>
          <cell r="D57">
            <v>2978.6139079294521</v>
          </cell>
          <cell r="E57">
            <v>3242.5369048360235</v>
          </cell>
          <cell r="F57">
            <v>3339.6920681594393</v>
          </cell>
          <cell r="G57">
            <v>3582.6923670315282</v>
          </cell>
          <cell r="H57">
            <v>3366.9917081932863</v>
          </cell>
          <cell r="I57">
            <v>3726.1660408045673</v>
          </cell>
          <cell r="J57">
            <v>3821.9256605741271</v>
          </cell>
          <cell r="K57">
            <v>3444.3807505554969</v>
          </cell>
          <cell r="L57">
            <v>3770.5477621123391</v>
          </cell>
          <cell r="M57">
            <v>3554.6288969324169</v>
          </cell>
          <cell r="N57">
            <v>3615.4221141864246</v>
          </cell>
          <cell r="O57">
            <v>41749.529783456237</v>
          </cell>
          <cell r="P57">
            <v>3305.9316021411478</v>
          </cell>
          <cell r="Q57">
            <v>6284.5455100706004</v>
          </cell>
          <cell r="R57">
            <v>9527.0824149066229</v>
          </cell>
          <cell r="S57">
            <v>12866.774483066059</v>
          </cell>
          <cell r="T57">
            <v>16449.466850097589</v>
          </cell>
          <cell r="U57">
            <v>19816.458558290877</v>
          </cell>
          <cell r="V57">
            <v>23542.624599095441</v>
          </cell>
          <cell r="W57">
            <v>27364.550259669566</v>
          </cell>
          <cell r="X57">
            <v>30808.93101022506</v>
          </cell>
          <cell r="Y57">
            <v>34579.478772337396</v>
          </cell>
          <cell r="Z57">
            <v>38134.107669269812</v>
          </cell>
          <cell r="AA57">
            <v>41749.529783456237</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3305.9316021411478</v>
          </cell>
          <cell r="D61">
            <v>2978.6139079294521</v>
          </cell>
          <cell r="E61">
            <v>3242.5369048360235</v>
          </cell>
          <cell r="F61">
            <v>3339.6920681594393</v>
          </cell>
          <cell r="G61">
            <v>3582.6923670315282</v>
          </cell>
          <cell r="H61">
            <v>3366.9917081932863</v>
          </cell>
          <cell r="I61">
            <v>3726.1660408045673</v>
          </cell>
          <cell r="J61">
            <v>3821.9256605741271</v>
          </cell>
          <cell r="K61">
            <v>3444.3807505554969</v>
          </cell>
          <cell r="L61">
            <v>3770.5477621123391</v>
          </cell>
          <cell r="M61">
            <v>3554.6288969324169</v>
          </cell>
          <cell r="N61">
            <v>3615.4221141864246</v>
          </cell>
          <cell r="O61">
            <v>41749.529783456237</v>
          </cell>
          <cell r="P61">
            <v>3305.9316021411478</v>
          </cell>
          <cell r="Q61">
            <v>6284.5455100706004</v>
          </cell>
          <cell r="R61">
            <v>9527.0824149066229</v>
          </cell>
          <cell r="S61">
            <v>12866.774483066059</v>
          </cell>
          <cell r="T61">
            <v>16449.466850097589</v>
          </cell>
          <cell r="U61">
            <v>19816.458558290877</v>
          </cell>
          <cell r="V61">
            <v>23542.624599095441</v>
          </cell>
          <cell r="W61">
            <v>27364.550259669566</v>
          </cell>
          <cell r="X61">
            <v>30808.93101022506</v>
          </cell>
          <cell r="Y61">
            <v>34579.478772337396</v>
          </cell>
          <cell r="Z61">
            <v>38134.107669269812</v>
          </cell>
          <cell r="AA61">
            <v>41749.529783456237</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-628.12700440681806</v>
          </cell>
          <cell r="D63">
            <v>-565.93664250659594</v>
          </cell>
          <cell r="E63">
            <v>-616.0820119188445</v>
          </cell>
          <cell r="F63">
            <v>-634.54149295029345</v>
          </cell>
          <cell r="G63">
            <v>-680.71154973599039</v>
          </cell>
          <cell r="H63">
            <v>-639.72842455672435</v>
          </cell>
          <cell r="I63">
            <v>-707.97154775286776</v>
          </cell>
          <cell r="J63">
            <v>-726.16587550908412</v>
          </cell>
          <cell r="K63">
            <v>-654.43234260554436</v>
          </cell>
          <cell r="L63">
            <v>-716.40407480134445</v>
          </cell>
          <cell r="M63">
            <v>-675.37949041715922</v>
          </cell>
          <cell r="N63">
            <v>-686.93020169542069</v>
          </cell>
          <cell r="O63">
            <v>-7932.4106588566865</v>
          </cell>
          <cell r="P63">
            <v>-628.12700440681806</v>
          </cell>
          <cell r="Q63">
            <v>-1194.063646913414</v>
          </cell>
          <cell r="R63">
            <v>-1810.1456588322585</v>
          </cell>
          <cell r="S63">
            <v>-2444.6871517825521</v>
          </cell>
          <cell r="T63">
            <v>-3125.3987015185426</v>
          </cell>
          <cell r="U63">
            <v>-3765.1271260752669</v>
          </cell>
          <cell r="V63">
            <v>-4473.0986738281345</v>
          </cell>
          <cell r="W63">
            <v>-5199.2645493372183</v>
          </cell>
          <cell r="X63">
            <v>-5853.6968919427627</v>
          </cell>
          <cell r="Y63">
            <v>-6570.1009667441067</v>
          </cell>
          <cell r="Z63">
            <v>-7245.4804571612658</v>
          </cell>
          <cell r="AA63">
            <v>-7932.4106588566865</v>
          </cell>
        </row>
        <row r="64">
          <cell r="A64" t="str">
            <v>Bud28</v>
          </cell>
          <cell r="B64" t="str">
            <v>Profit after tax</v>
          </cell>
          <cell r="C64">
            <v>2677.8045977343299</v>
          </cell>
          <cell r="D64">
            <v>2412.6772654228562</v>
          </cell>
          <cell r="E64">
            <v>2626.4548929171788</v>
          </cell>
          <cell r="F64">
            <v>2705.1505752091457</v>
          </cell>
          <cell r="G64">
            <v>2901.9808172955377</v>
          </cell>
          <cell r="H64">
            <v>2727.2632836365619</v>
          </cell>
          <cell r="I64">
            <v>3018.1944930516993</v>
          </cell>
          <cell r="J64">
            <v>3095.7597850650427</v>
          </cell>
          <cell r="K64">
            <v>2789.9484079499525</v>
          </cell>
          <cell r="L64">
            <v>3054.1436873109947</v>
          </cell>
          <cell r="M64">
            <v>2879.2494065152578</v>
          </cell>
          <cell r="N64">
            <v>2928.4919124910039</v>
          </cell>
          <cell r="O64">
            <v>33817.119124599551</v>
          </cell>
          <cell r="P64">
            <v>2677.8045977343299</v>
          </cell>
          <cell r="Q64">
            <v>5090.4818631571861</v>
          </cell>
          <cell r="R64">
            <v>7716.9367560743649</v>
          </cell>
          <cell r="S64">
            <v>10422.087331283507</v>
          </cell>
          <cell r="T64">
            <v>13324.068148579046</v>
          </cell>
          <cell r="U64">
            <v>16051.331432215609</v>
          </cell>
          <cell r="V64">
            <v>19069.525925267306</v>
          </cell>
          <cell r="W64">
            <v>22165.285710332348</v>
          </cell>
          <cell r="X64">
            <v>24955.234118282297</v>
          </cell>
          <cell r="Y64">
            <v>28009.377805593289</v>
          </cell>
          <cell r="Z64">
            <v>30888.627212108546</v>
          </cell>
          <cell r="AA64">
            <v>33817.119124599551</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310.21066999999999</v>
          </cell>
          <cell r="D66">
            <v>327.01721000000003</v>
          </cell>
          <cell r="E66">
            <v>375.40886</v>
          </cell>
          <cell r="F66">
            <v>387.59888999999987</v>
          </cell>
          <cell r="G66">
            <v>139.29344000000015</v>
          </cell>
          <cell r="H66">
            <v>159.5902900000001</v>
          </cell>
          <cell r="I66">
            <v>185.92998999999986</v>
          </cell>
          <cell r="J66">
            <v>173.99055999999996</v>
          </cell>
          <cell r="K66">
            <v>223.09646999999995</v>
          </cell>
          <cell r="L66">
            <v>234.53561000000036</v>
          </cell>
          <cell r="M66">
            <v>251.30996999999979</v>
          </cell>
          <cell r="N66">
            <v>275.19444999999996</v>
          </cell>
          <cell r="O66">
            <v>3043.17641</v>
          </cell>
          <cell r="P66">
            <v>310.21066999999999</v>
          </cell>
          <cell r="Q66">
            <v>637.22788000000003</v>
          </cell>
          <cell r="R66">
            <v>1012.63674</v>
          </cell>
          <cell r="S66">
            <v>1400.2356299999999</v>
          </cell>
          <cell r="T66">
            <v>1539.52907</v>
          </cell>
          <cell r="U66">
            <v>1699.1193600000001</v>
          </cell>
          <cell r="V66">
            <v>1885.04935</v>
          </cell>
          <cell r="W66">
            <v>2059.03991</v>
          </cell>
          <cell r="X66">
            <v>2282.1363799999999</v>
          </cell>
          <cell r="Y66">
            <v>2516.6719900000003</v>
          </cell>
          <cell r="Z66">
            <v>2767.9819600000001</v>
          </cell>
          <cell r="AA66">
            <v>3043.17641</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310.21066999999999</v>
          </cell>
          <cell r="D68">
            <v>327.01721000000003</v>
          </cell>
          <cell r="E68">
            <v>375.40886</v>
          </cell>
          <cell r="F68">
            <v>387.59888999999987</v>
          </cell>
          <cell r="G68">
            <v>139.29344000000015</v>
          </cell>
          <cell r="H68">
            <v>159.5902900000001</v>
          </cell>
          <cell r="I68">
            <v>185.92998999999986</v>
          </cell>
          <cell r="J68">
            <v>173.99055999999996</v>
          </cell>
          <cell r="K68">
            <v>223.09646999999995</v>
          </cell>
          <cell r="L68">
            <v>234.53561000000036</v>
          </cell>
          <cell r="M68">
            <v>251.30996999999979</v>
          </cell>
          <cell r="N68">
            <v>275.19444999999996</v>
          </cell>
          <cell r="O68">
            <v>3043.17641</v>
          </cell>
          <cell r="P68">
            <v>310.21066999999999</v>
          </cell>
          <cell r="Q68">
            <v>637.22788000000003</v>
          </cell>
          <cell r="R68">
            <v>1012.63674</v>
          </cell>
          <cell r="S68">
            <v>1400.2356299999999</v>
          </cell>
          <cell r="T68">
            <v>1539.52907</v>
          </cell>
          <cell r="U68">
            <v>1699.1193600000001</v>
          </cell>
          <cell r="V68">
            <v>1885.04935</v>
          </cell>
          <cell r="W68">
            <v>2059.03991</v>
          </cell>
          <cell r="X68">
            <v>2282.1363799999999</v>
          </cell>
          <cell r="Y68">
            <v>2516.6719900000003</v>
          </cell>
          <cell r="Z68">
            <v>2767.9819600000001</v>
          </cell>
          <cell r="AA68">
            <v>3043.17641</v>
          </cell>
        </row>
        <row r="69">
          <cell r="A69" t="str">
            <v>Dtp04</v>
          </cell>
          <cell r="B69" t="str">
            <v>Fee Income</v>
          </cell>
          <cell r="C69">
            <v>26319.124769999999</v>
          </cell>
          <cell r="D69">
            <v>23088.857739999996</v>
          </cell>
          <cell r="E69">
            <v>24957.838990000011</v>
          </cell>
          <cell r="F69">
            <v>24149.709709999981</v>
          </cell>
          <cell r="G69">
            <v>24037.733540000016</v>
          </cell>
          <cell r="H69">
            <v>22411.725650000008</v>
          </cell>
          <cell r="I69">
            <v>22406.858299999993</v>
          </cell>
          <cell r="J69">
            <v>19558.896399999998</v>
          </cell>
          <cell r="K69">
            <v>18102.65055000002</v>
          </cell>
          <cell r="L69">
            <v>18746.138409999985</v>
          </cell>
          <cell r="M69">
            <v>17652.356910000002</v>
          </cell>
          <cell r="N69">
            <v>17471.330489999993</v>
          </cell>
          <cell r="O69">
            <v>258903.22146</v>
          </cell>
          <cell r="P69">
            <v>26319.124769999999</v>
          </cell>
          <cell r="Q69">
            <v>49407.982509999994</v>
          </cell>
          <cell r="R69">
            <v>74365.821500000005</v>
          </cell>
          <cell r="S69">
            <v>98515.531209999986</v>
          </cell>
          <cell r="T69">
            <v>122553.26475</v>
          </cell>
          <cell r="U69">
            <v>144964.99040000001</v>
          </cell>
          <cell r="V69">
            <v>167371.8487</v>
          </cell>
          <cell r="W69">
            <v>186930.7451</v>
          </cell>
          <cell r="X69">
            <v>205033.39565000002</v>
          </cell>
          <cell r="Y69">
            <v>223779.53406000001</v>
          </cell>
          <cell r="Z69">
            <v>241431.89097000001</v>
          </cell>
          <cell r="AA69">
            <v>258903.22146</v>
          </cell>
        </row>
        <row r="70">
          <cell r="A70" t="str">
            <v>Dtp05</v>
          </cell>
          <cell r="B70" t="str">
            <v>Commission expense</v>
          </cell>
          <cell r="C70">
            <v>-14267.384900000001</v>
          </cell>
          <cell r="D70">
            <v>-13426.058209999999</v>
          </cell>
          <cell r="E70">
            <v>-13801.141770000002</v>
          </cell>
          <cell r="F70">
            <v>-13667.149460000001</v>
          </cell>
          <cell r="G70">
            <v>-13468.344619999996</v>
          </cell>
          <cell r="H70">
            <v>-12849.024749999997</v>
          </cell>
          <cell r="I70">
            <v>-15012.095230000006</v>
          </cell>
          <cell r="J70">
            <v>-13637.730290000007</v>
          </cell>
          <cell r="K70">
            <v>-12778.537979999979</v>
          </cell>
          <cell r="L70">
            <v>-13018.620380000022</v>
          </cell>
          <cell r="M70">
            <v>-12518.503900000011</v>
          </cell>
          <cell r="N70">
            <v>-12494.73695999998</v>
          </cell>
          <cell r="O70">
            <v>-160939.32845</v>
          </cell>
          <cell r="P70">
            <v>-14267.384900000001</v>
          </cell>
          <cell r="Q70">
            <v>-27693.44311</v>
          </cell>
          <cell r="R70">
            <v>-41494.584880000002</v>
          </cell>
          <cell r="S70">
            <v>-55161.734340000003</v>
          </cell>
          <cell r="T70">
            <v>-68630.078959999999</v>
          </cell>
          <cell r="U70">
            <v>-81479.103709999996</v>
          </cell>
          <cell r="V70">
            <v>-96491.198940000002</v>
          </cell>
          <cell r="W70">
            <v>-110128.92923000001</v>
          </cell>
          <cell r="X70">
            <v>-122907.46720999999</v>
          </cell>
          <cell r="Y70">
            <v>-135926.08759000001</v>
          </cell>
          <cell r="Z70">
            <v>-148444.59149000002</v>
          </cell>
          <cell r="AA70">
            <v>-160939.32845</v>
          </cell>
        </row>
        <row r="71">
          <cell r="A71" t="str">
            <v>Dtp06</v>
          </cell>
          <cell r="B71" t="str">
            <v>Net fee and commission income</v>
          </cell>
          <cell r="C71">
            <v>12051.739869999998</v>
          </cell>
          <cell r="D71">
            <v>9662.7995299999966</v>
          </cell>
          <cell r="E71">
            <v>11156.697220000009</v>
          </cell>
          <cell r="F71">
            <v>10482.56024999998</v>
          </cell>
          <cell r="G71">
            <v>10569.388920000019</v>
          </cell>
          <cell r="H71">
            <v>9562.7009000000107</v>
          </cell>
          <cell r="I71">
            <v>7394.7630699999863</v>
          </cell>
          <cell r="J71">
            <v>5921.166109999991</v>
          </cell>
          <cell r="K71">
            <v>5324.1125700000412</v>
          </cell>
          <cell r="L71">
            <v>5727.5180299999629</v>
          </cell>
          <cell r="M71">
            <v>5133.8530099999916</v>
          </cell>
          <cell r="N71">
            <v>4976.5935300000128</v>
          </cell>
          <cell r="O71">
            <v>97963.89301</v>
          </cell>
          <cell r="P71">
            <v>12051.739869999998</v>
          </cell>
          <cell r="Q71">
            <v>21714.539399999994</v>
          </cell>
          <cell r="R71">
            <v>32871.236620000003</v>
          </cell>
          <cell r="S71">
            <v>43353.796869999984</v>
          </cell>
          <cell r="T71">
            <v>53923.185790000003</v>
          </cell>
          <cell r="U71">
            <v>63485.886690000014</v>
          </cell>
          <cell r="V71">
            <v>70880.64976</v>
          </cell>
          <cell r="W71">
            <v>76801.815869999991</v>
          </cell>
          <cell r="X71">
            <v>82125.928440000032</v>
          </cell>
          <cell r="Y71">
            <v>87853.446469999995</v>
          </cell>
          <cell r="Z71">
            <v>92987.299479999987</v>
          </cell>
          <cell r="AA71">
            <v>97963.89301</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-0.45527999999999996</v>
          </cell>
          <cell r="D73">
            <v>-8.276E-2</v>
          </cell>
          <cell r="E73">
            <v>-0.42381000000000002</v>
          </cell>
          <cell r="F73">
            <v>-0.32222999999999991</v>
          </cell>
          <cell r="G73">
            <v>-9.7370000000000179E-2</v>
          </cell>
          <cell r="H73">
            <v>-0.5116099999999999</v>
          </cell>
          <cell r="I73">
            <v>-0.65656000000000003</v>
          </cell>
          <cell r="J73">
            <v>-5.3887099999999997</v>
          </cell>
          <cell r="K73">
            <v>-0.29483999999999977</v>
          </cell>
          <cell r="L73">
            <v>-4.7480000000000189E-2</v>
          </cell>
          <cell r="M73">
            <v>-0.19908999999999999</v>
          </cell>
          <cell r="N73">
            <v>-6.8440000000000722E-2</v>
          </cell>
          <cell r="O73">
            <v>-8.5481800000000003</v>
          </cell>
          <cell r="P73">
            <v>-0.45527999999999996</v>
          </cell>
          <cell r="Q73">
            <v>-0.53803999999999996</v>
          </cell>
          <cell r="R73">
            <v>-0.96184999999999998</v>
          </cell>
          <cell r="S73">
            <v>-1.2840799999999999</v>
          </cell>
          <cell r="T73">
            <v>-1.3814500000000001</v>
          </cell>
          <cell r="U73">
            <v>-1.89306</v>
          </cell>
          <cell r="V73">
            <v>-2.54962</v>
          </cell>
          <cell r="W73">
            <v>-7.9383299999999997</v>
          </cell>
          <cell r="X73">
            <v>-8.2331699999999994</v>
          </cell>
          <cell r="Y73">
            <v>-8.2806499999999996</v>
          </cell>
          <cell r="Z73">
            <v>-8.4797399999999996</v>
          </cell>
          <cell r="AA73">
            <v>-8.5481800000000003</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230.79399000000001</v>
          </cell>
          <cell r="D75">
            <v>5.9052699999999767</v>
          </cell>
          <cell r="E75">
            <v>1.0300200000000135</v>
          </cell>
          <cell r="F75">
            <v>-151.91571000000002</v>
          </cell>
          <cell r="G75">
            <v>-0.22839000000000098</v>
          </cell>
          <cell r="H75">
            <v>31.984720000000003</v>
          </cell>
          <cell r="I75">
            <v>11.278849999999995</v>
          </cell>
          <cell r="J75">
            <v>56.525150000000011</v>
          </cell>
          <cell r="K75">
            <v>-6743.1044599999996</v>
          </cell>
          <cell r="L75">
            <v>81.727699999999146</v>
          </cell>
          <cell r="M75">
            <v>-62.97192999999956</v>
          </cell>
          <cell r="N75">
            <v>-4185.4830499999998</v>
          </cell>
          <cell r="O75">
            <v>-10724.457839999999</v>
          </cell>
          <cell r="P75">
            <v>230.79399000000001</v>
          </cell>
          <cell r="Q75">
            <v>236.69925999999998</v>
          </cell>
          <cell r="R75">
            <v>237.72927999999999</v>
          </cell>
          <cell r="S75">
            <v>85.81356999999997</v>
          </cell>
          <cell r="T75">
            <v>85.585179999999966</v>
          </cell>
          <cell r="U75">
            <v>117.56989999999996</v>
          </cell>
          <cell r="V75">
            <v>128.84874999999997</v>
          </cell>
          <cell r="W75">
            <v>185.37389999999999</v>
          </cell>
          <cell r="X75">
            <v>-6557.73056</v>
          </cell>
          <cell r="Y75">
            <v>-6476.0028600000005</v>
          </cell>
          <cell r="Z75">
            <v>-6538.9747900000002</v>
          </cell>
          <cell r="AA75">
            <v>-10724.457839999999</v>
          </cell>
        </row>
        <row r="76">
          <cell r="A76" t="str">
            <v>Dtp11</v>
          </cell>
          <cell r="B76" t="str">
            <v>Other income</v>
          </cell>
          <cell r="C76">
            <v>12282.078579999998</v>
          </cell>
          <cell r="D76">
            <v>9668.6220399999966</v>
          </cell>
          <cell r="E76">
            <v>11157.303430000009</v>
          </cell>
          <cell r="F76">
            <v>10330.322309999981</v>
          </cell>
          <cell r="G76">
            <v>10569.06316000002</v>
          </cell>
          <cell r="H76">
            <v>9594.1740100000115</v>
          </cell>
          <cell r="I76">
            <v>7405.3853599999857</v>
          </cell>
          <cell r="J76">
            <v>5972.3025499999912</v>
          </cell>
          <cell r="K76">
            <v>-1419.286729999958</v>
          </cell>
          <cell r="L76">
            <v>5809.1982499999622</v>
          </cell>
          <cell r="M76">
            <v>5070.6819899999919</v>
          </cell>
          <cell r="N76">
            <v>791.042040000013</v>
          </cell>
          <cell r="O76">
            <v>87230.886989999999</v>
          </cell>
          <cell r="P76">
            <v>12282.078579999998</v>
          </cell>
          <cell r="Q76">
            <v>21950.700619999996</v>
          </cell>
          <cell r="R76">
            <v>33108.004050000003</v>
          </cell>
          <cell r="S76">
            <v>43438.326359999985</v>
          </cell>
          <cell r="T76">
            <v>54007.389520000004</v>
          </cell>
          <cell r="U76">
            <v>63601.563530000014</v>
          </cell>
          <cell r="V76">
            <v>71006.94889</v>
          </cell>
          <cell r="W76">
            <v>76979.251439999993</v>
          </cell>
          <cell r="X76">
            <v>75559.964710000029</v>
          </cell>
          <cell r="Y76">
            <v>81369.162959999987</v>
          </cell>
          <cell r="Z76">
            <v>86439.844949999999</v>
          </cell>
          <cell r="AA76">
            <v>87230.886989999999</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12592.289249999998</v>
          </cell>
          <cell r="D78">
            <v>9995.6392499999965</v>
          </cell>
          <cell r="E78">
            <v>11532.712290000009</v>
          </cell>
          <cell r="F78">
            <v>10717.921199999981</v>
          </cell>
          <cell r="G78">
            <v>10708.356600000019</v>
          </cell>
          <cell r="H78">
            <v>9753.7643000000116</v>
          </cell>
          <cell r="I78">
            <v>7591.3153499999853</v>
          </cell>
          <cell r="J78">
            <v>6146.2931099999914</v>
          </cell>
          <cell r="K78">
            <v>-1196.190259999958</v>
          </cell>
          <cell r="L78">
            <v>6043.7338599999621</v>
          </cell>
          <cell r="M78">
            <v>5321.9919599999921</v>
          </cell>
          <cell r="N78">
            <v>1066.236490000013</v>
          </cell>
          <cell r="O78">
            <v>90274.063399999999</v>
          </cell>
          <cell r="P78">
            <v>12592.289249999998</v>
          </cell>
          <cell r="Q78">
            <v>22587.928499999995</v>
          </cell>
          <cell r="R78">
            <v>34120.640790000005</v>
          </cell>
          <cell r="S78">
            <v>44838.561989999987</v>
          </cell>
          <cell r="T78">
            <v>55546.918590000001</v>
          </cell>
          <cell r="U78">
            <v>65300.682890000011</v>
          </cell>
          <cell r="V78">
            <v>72891.998240000001</v>
          </cell>
          <cell r="W78">
            <v>79038.29135</v>
          </cell>
          <cell r="X78">
            <v>77842.101090000026</v>
          </cell>
          <cell r="Y78">
            <v>83885.834949999989</v>
          </cell>
          <cell r="Z78">
            <v>89207.826910000003</v>
          </cell>
          <cell r="AA78">
            <v>90274.063399999999</v>
          </cell>
        </row>
        <row r="79">
          <cell r="A79" t="str">
            <v>Dtp13</v>
          </cell>
          <cell r="B79" t="str">
            <v>Personnel expenses</v>
          </cell>
          <cell r="C79">
            <v>1345.4016100000001</v>
          </cell>
          <cell r="D79">
            <v>1317.5591399999998</v>
          </cell>
          <cell r="E79">
            <v>1644.8249100000007</v>
          </cell>
          <cell r="F79">
            <v>1242.9971599999994</v>
          </cell>
          <cell r="G79">
            <v>780.49362999999994</v>
          </cell>
          <cell r="H79">
            <v>283.53301999999985</v>
          </cell>
          <cell r="I79">
            <v>912.73048000000051</v>
          </cell>
          <cell r="J79">
            <v>944.06283999999869</v>
          </cell>
          <cell r="K79">
            <v>858.98660000000223</v>
          </cell>
          <cell r="L79">
            <v>846.85290999999847</v>
          </cell>
          <cell r="M79">
            <v>871.86410000000058</v>
          </cell>
          <cell r="N79">
            <v>738.71540999999888</v>
          </cell>
          <cell r="O79">
            <v>11788.021809999998</v>
          </cell>
          <cell r="P79">
            <v>1345.4016100000001</v>
          </cell>
          <cell r="Q79">
            <v>2662.9607500000002</v>
          </cell>
          <cell r="R79">
            <v>4307.7856600000014</v>
          </cell>
          <cell r="S79">
            <v>5550.7828200000004</v>
          </cell>
          <cell r="T79">
            <v>6331.2764500000003</v>
          </cell>
          <cell r="U79">
            <v>6614.8094700000001</v>
          </cell>
          <cell r="V79">
            <v>7527.5399500000003</v>
          </cell>
          <cell r="W79">
            <v>8471.602789999999</v>
          </cell>
          <cell r="X79">
            <v>9330.589390000001</v>
          </cell>
          <cell r="Y79">
            <v>10177.442299999999</v>
          </cell>
          <cell r="Z79">
            <v>11049.306399999999</v>
          </cell>
          <cell r="AA79">
            <v>11788.021809999998</v>
          </cell>
        </row>
        <row r="80">
          <cell r="A80" t="str">
            <v>Dtp14</v>
          </cell>
          <cell r="B80" t="str">
            <v>General and administrative expenses</v>
          </cell>
          <cell r="C80">
            <v>358.89686999999998</v>
          </cell>
          <cell r="D80">
            <v>420.87474000000003</v>
          </cell>
          <cell r="E80">
            <v>658.74224000000015</v>
          </cell>
          <cell r="F80">
            <v>938.99148999999989</v>
          </cell>
          <cell r="G80">
            <v>656.83016999999995</v>
          </cell>
          <cell r="H80">
            <v>476.30011000000002</v>
          </cell>
          <cell r="I80">
            <v>451.8029300000004</v>
          </cell>
          <cell r="J80">
            <v>599.1767999999995</v>
          </cell>
          <cell r="K80">
            <v>528.50643000000048</v>
          </cell>
          <cell r="L80">
            <v>439.93591000000129</v>
          </cell>
          <cell r="M80">
            <v>440.74728999999854</v>
          </cell>
          <cell r="N80">
            <v>710.97932999999921</v>
          </cell>
          <cell r="O80">
            <v>6681.7843099999991</v>
          </cell>
          <cell r="P80">
            <v>358.89686999999998</v>
          </cell>
          <cell r="Q80">
            <v>779.77161000000001</v>
          </cell>
          <cell r="R80">
            <v>1438.5138500000003</v>
          </cell>
          <cell r="S80">
            <v>2377.5053400000002</v>
          </cell>
          <cell r="T80">
            <v>3034.3355099999999</v>
          </cell>
          <cell r="U80">
            <v>3510.63562</v>
          </cell>
          <cell r="V80">
            <v>3962.4385500000003</v>
          </cell>
          <cell r="W80">
            <v>4561.61535</v>
          </cell>
          <cell r="X80">
            <v>5090.1217800000004</v>
          </cell>
          <cell r="Y80">
            <v>5530.0576900000015</v>
          </cell>
          <cell r="Z80">
            <v>5970.8049799999999</v>
          </cell>
          <cell r="AA80">
            <v>6681.7843099999991</v>
          </cell>
        </row>
        <row r="81">
          <cell r="A81" t="str">
            <v>Dtp15</v>
          </cell>
          <cell r="B81" t="str">
            <v>Depreciation / Amortisation</v>
          </cell>
          <cell r="C81">
            <v>242.02096</v>
          </cell>
          <cell r="D81">
            <v>241.59872000000001</v>
          </cell>
          <cell r="E81">
            <v>239.84671000000003</v>
          </cell>
          <cell r="F81">
            <v>257.28680999999995</v>
          </cell>
          <cell r="G81">
            <v>250.20742000000007</v>
          </cell>
          <cell r="H81">
            <v>249.33464000000004</v>
          </cell>
          <cell r="I81">
            <v>249.31072999999992</v>
          </cell>
          <cell r="J81">
            <v>250.58436000000006</v>
          </cell>
          <cell r="K81">
            <v>260.03914000000009</v>
          </cell>
          <cell r="L81">
            <v>261.88123999999971</v>
          </cell>
          <cell r="M81">
            <v>261.72689000000037</v>
          </cell>
          <cell r="N81">
            <v>260.8744499999998</v>
          </cell>
          <cell r="O81">
            <v>3024.71207</v>
          </cell>
          <cell r="P81">
            <v>242.02096</v>
          </cell>
          <cell r="Q81">
            <v>483.61968000000002</v>
          </cell>
          <cell r="R81">
            <v>723.46639000000005</v>
          </cell>
          <cell r="S81">
            <v>980.75319999999999</v>
          </cell>
          <cell r="T81">
            <v>1230.9606200000001</v>
          </cell>
          <cell r="U81">
            <v>1480.2952600000001</v>
          </cell>
          <cell r="V81">
            <v>1729.60599</v>
          </cell>
          <cell r="W81">
            <v>1980.1903500000001</v>
          </cell>
          <cell r="X81">
            <v>2240.2294900000002</v>
          </cell>
          <cell r="Y81">
            <v>2502.1107299999999</v>
          </cell>
          <cell r="Z81">
            <v>2763.8376200000002</v>
          </cell>
          <cell r="AA81">
            <v>3024.71207</v>
          </cell>
        </row>
        <row r="82">
          <cell r="A82" t="str">
            <v>Dtp16</v>
          </cell>
          <cell r="B82" t="str">
            <v>Total operating expenses</v>
          </cell>
          <cell r="C82">
            <v>1946.3194400000002</v>
          </cell>
          <cell r="D82">
            <v>1980.0325999999998</v>
          </cell>
          <cell r="E82">
            <v>2543.4138600000006</v>
          </cell>
          <cell r="F82">
            <v>2439.2754599999994</v>
          </cell>
          <cell r="G82">
            <v>1687.5312199999998</v>
          </cell>
          <cell r="H82">
            <v>1009.1677699999999</v>
          </cell>
          <cell r="I82">
            <v>1613.8441400000008</v>
          </cell>
          <cell r="J82">
            <v>1793.8239999999983</v>
          </cell>
          <cell r="K82">
            <v>1647.5321700000029</v>
          </cell>
          <cell r="L82">
            <v>1548.6700599999995</v>
          </cell>
          <cell r="M82">
            <v>1574.3382799999995</v>
          </cell>
          <cell r="N82">
            <v>1710.5691899999979</v>
          </cell>
          <cell r="O82">
            <v>21494.518189999999</v>
          </cell>
          <cell r="P82">
            <v>1946.3194400000002</v>
          </cell>
          <cell r="Q82">
            <v>3926.3520399999998</v>
          </cell>
          <cell r="R82">
            <v>6469.7659000000021</v>
          </cell>
          <cell r="S82">
            <v>8909.0413599999993</v>
          </cell>
          <cell r="T82">
            <v>10596.57258</v>
          </cell>
          <cell r="U82">
            <v>11605.740350000002</v>
          </cell>
          <cell r="V82">
            <v>13219.584490000001</v>
          </cell>
          <cell r="W82">
            <v>15013.40849</v>
          </cell>
          <cell r="X82">
            <v>16660.940660000004</v>
          </cell>
          <cell r="Y82">
            <v>18209.610720000001</v>
          </cell>
          <cell r="Z82">
            <v>19783.949000000001</v>
          </cell>
          <cell r="AA82">
            <v>21494.518189999999</v>
          </cell>
        </row>
        <row r="83">
          <cell r="A83" t="str">
            <v>Dtp17</v>
          </cell>
          <cell r="B83" t="str">
            <v>Operating profit before provisions</v>
          </cell>
          <cell r="C83">
            <v>10645.969809999999</v>
          </cell>
          <cell r="D83">
            <v>8015.606649999997</v>
          </cell>
          <cell r="E83">
            <v>8989.298430000008</v>
          </cell>
          <cell r="F83">
            <v>8278.6457399999817</v>
          </cell>
          <cell r="G83">
            <v>9020.8253800000202</v>
          </cell>
          <cell r="H83">
            <v>8744.5965300000116</v>
          </cell>
          <cell r="I83">
            <v>5977.4712099999842</v>
          </cell>
          <cell r="J83">
            <v>4352.4691099999927</v>
          </cell>
          <cell r="K83">
            <v>-2843.7224299999607</v>
          </cell>
          <cell r="L83">
            <v>4495.0637999999626</v>
          </cell>
          <cell r="M83">
            <v>3747.6536799999926</v>
          </cell>
          <cell r="N83">
            <v>-644.33269999998492</v>
          </cell>
          <cell r="O83">
            <v>68779.545209999997</v>
          </cell>
          <cell r="P83">
            <v>10645.969809999999</v>
          </cell>
          <cell r="Q83">
            <v>18661.576459999997</v>
          </cell>
          <cell r="R83">
            <v>27650.874890000003</v>
          </cell>
          <cell r="S83">
            <v>35929.520629999985</v>
          </cell>
          <cell r="T83">
            <v>44950.346010000001</v>
          </cell>
          <cell r="U83">
            <v>53694.942540000011</v>
          </cell>
          <cell r="V83">
            <v>59672.41375</v>
          </cell>
          <cell r="W83">
            <v>64024.882859999998</v>
          </cell>
          <cell r="X83">
            <v>61181.160430000018</v>
          </cell>
          <cell r="Y83">
            <v>65676.224229999993</v>
          </cell>
          <cell r="Z83">
            <v>69423.87791000001</v>
          </cell>
          <cell r="AA83">
            <v>68779.545209999997</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10645.969809999999</v>
          </cell>
          <cell r="D88">
            <v>8015.606649999997</v>
          </cell>
          <cell r="E88">
            <v>8989.298430000008</v>
          </cell>
          <cell r="F88">
            <v>8278.6457399999817</v>
          </cell>
          <cell r="G88">
            <v>9020.8253800000202</v>
          </cell>
          <cell r="H88">
            <v>8744.5965300000116</v>
          </cell>
          <cell r="I88">
            <v>5977.4712099999842</v>
          </cell>
          <cell r="J88">
            <v>4352.4691099999927</v>
          </cell>
          <cell r="K88">
            <v>-2843.7224299999607</v>
          </cell>
          <cell r="L88">
            <v>4495.0637999999626</v>
          </cell>
          <cell r="M88">
            <v>3747.6536799999926</v>
          </cell>
          <cell r="N88">
            <v>-644.33269999998492</v>
          </cell>
          <cell r="O88">
            <v>68779.545209999997</v>
          </cell>
          <cell r="P88">
            <v>10645.969809999999</v>
          </cell>
          <cell r="Q88">
            <v>18661.576459999997</v>
          </cell>
          <cell r="R88">
            <v>27650.874890000003</v>
          </cell>
          <cell r="S88">
            <v>35929.520629999985</v>
          </cell>
          <cell r="T88">
            <v>44950.346010000001</v>
          </cell>
          <cell r="U88">
            <v>53694.942540000011</v>
          </cell>
          <cell r="V88">
            <v>59672.41375</v>
          </cell>
          <cell r="W88">
            <v>64024.882859999998</v>
          </cell>
          <cell r="X88">
            <v>61181.160430000018</v>
          </cell>
          <cell r="Y88">
            <v>65676.224229999993</v>
          </cell>
          <cell r="Z88">
            <v>69423.87791000001</v>
          </cell>
          <cell r="AA88">
            <v>68779.545209999997</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10645.969809999999</v>
          </cell>
          <cell r="D92">
            <v>8015.606649999997</v>
          </cell>
          <cell r="E92">
            <v>8989.298430000008</v>
          </cell>
          <cell r="F92">
            <v>8278.6457399999817</v>
          </cell>
          <cell r="G92">
            <v>9020.8253800000202</v>
          </cell>
          <cell r="H92">
            <v>8744.5965300000116</v>
          </cell>
          <cell r="I92">
            <v>5977.4712099999842</v>
          </cell>
          <cell r="J92">
            <v>4352.4691099999927</v>
          </cell>
          <cell r="K92">
            <v>-2843.7224299999607</v>
          </cell>
          <cell r="L92">
            <v>4495.0637999999626</v>
          </cell>
          <cell r="M92">
            <v>3747.6536799999926</v>
          </cell>
          <cell r="N92">
            <v>-644.33269999998492</v>
          </cell>
          <cell r="O92">
            <v>68779.545209999997</v>
          </cell>
          <cell r="P92">
            <v>10645.969809999999</v>
          </cell>
          <cell r="Q92">
            <v>18661.576459999997</v>
          </cell>
          <cell r="R92">
            <v>27650.874890000003</v>
          </cell>
          <cell r="S92">
            <v>35929.520629999985</v>
          </cell>
          <cell r="T92">
            <v>44950.346010000001</v>
          </cell>
          <cell r="U92">
            <v>53694.942540000011</v>
          </cell>
          <cell r="V92">
            <v>59672.41375</v>
          </cell>
          <cell r="W92">
            <v>64024.882859999998</v>
          </cell>
          <cell r="X92">
            <v>61181.160430000018</v>
          </cell>
          <cell r="Y92">
            <v>65676.224229999993</v>
          </cell>
          <cell r="Z92">
            <v>69423.87791000001</v>
          </cell>
          <cell r="AA92">
            <v>68779.545209999997</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-2026.19937</v>
          </cell>
          <cell r="D94">
            <v>-1526.7958799999999</v>
          </cell>
          <cell r="E94">
            <v>-1716.2652900000003</v>
          </cell>
          <cell r="F94">
            <v>-1581.1245999999992</v>
          </cell>
          <cell r="G94">
            <v>-1718.5596200000009</v>
          </cell>
          <cell r="H94">
            <v>-1666.2179299999989</v>
          </cell>
          <cell r="I94">
            <v>-1139.967950000002</v>
          </cell>
          <cell r="J94">
            <v>-861.22654999999759</v>
          </cell>
          <cell r="K94">
            <v>-750.30327000000216</v>
          </cell>
          <cell r="L94">
            <v>-863.43185999999878</v>
          </cell>
          <cell r="M94">
            <v>-721.45398000000023</v>
          </cell>
          <cell r="N94">
            <v>8.3502800000005664</v>
          </cell>
          <cell r="O94">
            <v>-14563.196019999999</v>
          </cell>
          <cell r="P94">
            <v>-2026.19937</v>
          </cell>
          <cell r="Q94">
            <v>-3552.9952499999999</v>
          </cell>
          <cell r="R94">
            <v>-5269.2605400000002</v>
          </cell>
          <cell r="S94">
            <v>-6850.3851399999994</v>
          </cell>
          <cell r="T94">
            <v>-8568.9447600000003</v>
          </cell>
          <cell r="U94">
            <v>-10235.162689999999</v>
          </cell>
          <cell r="V94">
            <v>-11375.130640000001</v>
          </cell>
          <cell r="W94">
            <v>-12236.357189999999</v>
          </cell>
          <cell r="X94">
            <v>-12986.660460000001</v>
          </cell>
          <cell r="Y94">
            <v>-13850.09232</v>
          </cell>
          <cell r="Z94">
            <v>-14571.5463</v>
          </cell>
          <cell r="AA94">
            <v>-14563.196019999999</v>
          </cell>
        </row>
        <row r="95">
          <cell r="A95" t="str">
            <v>Dtp28</v>
          </cell>
          <cell r="B95" t="str">
            <v>Profit after tax</v>
          </cell>
          <cell r="C95">
            <v>8619.7704399999984</v>
          </cell>
          <cell r="D95">
            <v>6488.8107699999973</v>
          </cell>
          <cell r="E95">
            <v>7273.0331400000077</v>
          </cell>
          <cell r="F95">
            <v>6697.5211399999826</v>
          </cell>
          <cell r="G95">
            <v>7302.2657600000193</v>
          </cell>
          <cell r="H95">
            <v>7078.3786000000127</v>
          </cell>
          <cell r="I95">
            <v>4837.5032599999822</v>
          </cell>
          <cell r="J95">
            <v>3491.2425599999951</v>
          </cell>
          <cell r="K95">
            <v>-3594.0256999999629</v>
          </cell>
          <cell r="L95">
            <v>3631.6319399999638</v>
          </cell>
          <cell r="M95">
            <v>3026.1996999999924</v>
          </cell>
          <cell r="N95">
            <v>-635.98241999998436</v>
          </cell>
          <cell r="O95">
            <v>54216.349189999994</v>
          </cell>
          <cell r="P95">
            <v>8619.7704399999984</v>
          </cell>
          <cell r="Q95">
            <v>15108.581209999997</v>
          </cell>
          <cell r="R95">
            <v>22381.614350000003</v>
          </cell>
          <cell r="S95">
            <v>29079.135489999986</v>
          </cell>
          <cell r="T95">
            <v>36381.401250000003</v>
          </cell>
          <cell r="U95">
            <v>43459.779850000014</v>
          </cell>
          <cell r="V95">
            <v>48297.283109999997</v>
          </cell>
          <cell r="W95">
            <v>51788.525670000003</v>
          </cell>
          <cell r="X95">
            <v>48194.499970000019</v>
          </cell>
          <cell r="Y95">
            <v>51826.131909999996</v>
          </cell>
          <cell r="Z95">
            <v>54852.331610000008</v>
          </cell>
          <cell r="AA95">
            <v>54216.349189999994</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315.25053000000003</v>
          </cell>
          <cell r="D97">
            <v>329.97057999999993</v>
          </cell>
          <cell r="E97">
            <v>383.90730000000008</v>
          </cell>
          <cell r="F97">
            <v>372.80155999999988</v>
          </cell>
          <cell r="G97">
            <v>338.29844000000003</v>
          </cell>
          <cell r="H97">
            <v>132.29478999999992</v>
          </cell>
          <cell r="I97">
            <v>155.14551000000006</v>
          </cell>
          <cell r="J97">
            <v>176.44144000000006</v>
          </cell>
          <cell r="K97">
            <v>175.02248000000009</v>
          </cell>
          <cell r="L97">
            <v>200.84130999999979</v>
          </cell>
          <cell r="M97">
            <v>207.72559000000001</v>
          </cell>
          <cell r="N97">
            <v>277.17949999999973</v>
          </cell>
          <cell r="O97">
            <v>3064.8790299999996</v>
          </cell>
          <cell r="P97">
            <v>315.25053000000003</v>
          </cell>
          <cell r="Q97">
            <v>645.22110999999995</v>
          </cell>
          <cell r="R97">
            <v>1029.12841</v>
          </cell>
          <cell r="S97">
            <v>1401.9299699999999</v>
          </cell>
          <cell r="T97">
            <v>1740.2284099999999</v>
          </cell>
          <cell r="U97">
            <v>1872.5231999999999</v>
          </cell>
          <cell r="V97">
            <v>2027.6687099999999</v>
          </cell>
          <cell r="W97">
            <v>2204.11015</v>
          </cell>
          <cell r="X97">
            <v>2379.1326300000001</v>
          </cell>
          <cell r="Y97">
            <v>2579.9739399999999</v>
          </cell>
          <cell r="Z97">
            <v>2787.6995299999999</v>
          </cell>
          <cell r="AA97">
            <v>3064.8790299999996</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315.25053000000003</v>
          </cell>
          <cell r="D99">
            <v>329.97057999999993</v>
          </cell>
          <cell r="E99">
            <v>383.90730000000008</v>
          </cell>
          <cell r="F99">
            <v>372.80155999999988</v>
          </cell>
          <cell r="G99">
            <v>338.29844000000003</v>
          </cell>
          <cell r="H99">
            <v>132.29478999999992</v>
          </cell>
          <cell r="I99">
            <v>155.14551000000006</v>
          </cell>
          <cell r="J99">
            <v>176.44144000000006</v>
          </cell>
          <cell r="K99">
            <v>175.02248000000009</v>
          </cell>
          <cell r="L99">
            <v>200.84130999999979</v>
          </cell>
          <cell r="M99">
            <v>207.72559000000001</v>
          </cell>
          <cell r="N99">
            <v>277.17949999999973</v>
          </cell>
          <cell r="O99">
            <v>3064.8790299999996</v>
          </cell>
          <cell r="P99">
            <v>315.25053000000003</v>
          </cell>
          <cell r="Q99">
            <v>645.22110999999995</v>
          </cell>
          <cell r="R99">
            <v>1029.12841</v>
          </cell>
          <cell r="S99">
            <v>1401.9299699999999</v>
          </cell>
          <cell r="T99">
            <v>1740.2284099999999</v>
          </cell>
          <cell r="U99">
            <v>1872.5231999999999</v>
          </cell>
          <cell r="V99">
            <v>2027.6687099999999</v>
          </cell>
          <cell r="W99">
            <v>2204.11015</v>
          </cell>
          <cell r="X99">
            <v>2379.1326300000001</v>
          </cell>
          <cell r="Y99">
            <v>2579.9739399999999</v>
          </cell>
          <cell r="Z99">
            <v>2787.6995299999999</v>
          </cell>
          <cell r="AA99">
            <v>3064.8790299999996</v>
          </cell>
        </row>
        <row r="100">
          <cell r="A100" t="str">
            <v>Dtd04</v>
          </cell>
          <cell r="B100" t="str">
            <v>Fee Income</v>
          </cell>
          <cell r="C100">
            <v>27264.458050000001</v>
          </cell>
          <cell r="D100">
            <v>23873.695179999995</v>
          </cell>
          <cell r="E100">
            <v>27291.754710000008</v>
          </cell>
          <cell r="F100">
            <v>27972.126269999993</v>
          </cell>
          <cell r="G100">
            <v>26546.701669999995</v>
          </cell>
          <cell r="H100">
            <v>24692.910849999986</v>
          </cell>
          <cell r="I100">
            <v>25122.034920000035</v>
          </cell>
          <cell r="J100">
            <v>25347.336819999997</v>
          </cell>
          <cell r="K100">
            <v>24788.069199999969</v>
          </cell>
          <cell r="L100">
            <v>26184.015290000039</v>
          </cell>
          <cell r="M100">
            <v>25472.842359999981</v>
          </cell>
          <cell r="N100">
            <v>26407.436519999988</v>
          </cell>
          <cell r="O100">
            <v>310963.38183999999</v>
          </cell>
          <cell r="P100">
            <v>27264.458050000001</v>
          </cell>
          <cell r="Q100">
            <v>51138.153229999996</v>
          </cell>
          <cell r="R100">
            <v>78429.907940000005</v>
          </cell>
          <cell r="S100">
            <v>106402.03421</v>
          </cell>
          <cell r="T100">
            <v>132948.73587999999</v>
          </cell>
          <cell r="U100">
            <v>157641.64672999998</v>
          </cell>
          <cell r="V100">
            <v>182763.68165000001</v>
          </cell>
          <cell r="W100">
            <v>208111.01847000001</v>
          </cell>
          <cell r="X100">
            <v>232899.08766999998</v>
          </cell>
          <cell r="Y100">
            <v>259083.10296000002</v>
          </cell>
          <cell r="Z100">
            <v>284555.94532</v>
          </cell>
          <cell r="AA100">
            <v>310963.38183999999</v>
          </cell>
        </row>
        <row r="101">
          <cell r="A101" t="str">
            <v>Dtd05</v>
          </cell>
          <cell r="B101" t="str">
            <v>Commission expense</v>
          </cell>
          <cell r="C101">
            <v>-14954.140589999999</v>
          </cell>
          <cell r="D101">
            <v>-13293.256460000001</v>
          </cell>
          <cell r="E101">
            <v>-14915.391970000004</v>
          </cell>
          <cell r="F101">
            <v>-15341.24308</v>
          </cell>
          <cell r="G101">
            <v>-14124.82043</v>
          </cell>
          <cell r="H101">
            <v>-13525.477599999998</v>
          </cell>
          <cell r="I101">
            <v>-13642.666070000007</v>
          </cell>
          <cell r="J101">
            <v>-13678.056489999988</v>
          </cell>
          <cell r="K101">
            <v>-13407.675669999997</v>
          </cell>
          <cell r="L101">
            <v>-14575.68998000001</v>
          </cell>
          <cell r="M101">
            <v>-13942.868469999987</v>
          </cell>
          <cell r="N101">
            <v>-14602.417409999995</v>
          </cell>
          <cell r="O101">
            <v>-170003.70421999999</v>
          </cell>
          <cell r="P101">
            <v>-14954.140589999999</v>
          </cell>
          <cell r="Q101">
            <v>-28247.39705</v>
          </cell>
          <cell r="R101">
            <v>-43162.789020000004</v>
          </cell>
          <cell r="S101">
            <v>-58504.032100000004</v>
          </cell>
          <cell r="T101">
            <v>-72628.852530000004</v>
          </cell>
          <cell r="U101">
            <v>-86154.330130000002</v>
          </cell>
          <cell r="V101">
            <v>-99796.996200000009</v>
          </cell>
          <cell r="W101">
            <v>-113475.05269</v>
          </cell>
          <cell r="X101">
            <v>-126882.72835999999</v>
          </cell>
          <cell r="Y101">
            <v>-141458.41834</v>
          </cell>
          <cell r="Z101">
            <v>-155401.28680999999</v>
          </cell>
          <cell r="AA101">
            <v>-170003.70421999999</v>
          </cell>
        </row>
        <row r="102">
          <cell r="A102" t="str">
            <v>Dtd06</v>
          </cell>
          <cell r="B102" t="str">
            <v>Net fee and commission income</v>
          </cell>
          <cell r="C102">
            <v>12310.317460000002</v>
          </cell>
          <cell r="D102">
            <v>10580.438719999995</v>
          </cell>
          <cell r="E102">
            <v>12376.362740000004</v>
          </cell>
          <cell r="F102">
            <v>12630.883189999993</v>
          </cell>
          <cell r="G102">
            <v>12421.881239999995</v>
          </cell>
          <cell r="H102">
            <v>11167.433249999987</v>
          </cell>
          <cell r="I102">
            <v>11479.368850000028</v>
          </cell>
          <cell r="J102">
            <v>11669.280330000009</v>
          </cell>
          <cell r="K102">
            <v>11380.393529999972</v>
          </cell>
          <cell r="L102">
            <v>11608.325310000029</v>
          </cell>
          <cell r="M102">
            <v>11529.973889999994</v>
          </cell>
          <cell r="N102">
            <v>11805.019109999994</v>
          </cell>
          <cell r="O102">
            <v>140959.67762</v>
          </cell>
          <cell r="P102">
            <v>12310.317460000002</v>
          </cell>
          <cell r="Q102">
            <v>22890.756179999997</v>
          </cell>
          <cell r="R102">
            <v>35267.118920000001</v>
          </cell>
          <cell r="S102">
            <v>47898.002109999994</v>
          </cell>
          <cell r="T102">
            <v>60319.883349999989</v>
          </cell>
          <cell r="U102">
            <v>71487.316599999976</v>
          </cell>
          <cell r="V102">
            <v>82966.685450000004</v>
          </cell>
          <cell r="W102">
            <v>94635.965780000013</v>
          </cell>
          <cell r="X102">
            <v>106016.35930999999</v>
          </cell>
          <cell r="Y102">
            <v>117624.68462000001</v>
          </cell>
          <cell r="Z102">
            <v>129154.65851000001</v>
          </cell>
          <cell r="AA102">
            <v>140959.67762</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-1.5509999999999999E-2</v>
          </cell>
          <cell r="D104">
            <v>-9.0880000000000002E-2</v>
          </cell>
          <cell r="E104">
            <v>-3.3860000000000015E-2</v>
          </cell>
          <cell r="F104">
            <v>-0.11255999999999997</v>
          </cell>
          <cell r="G104">
            <v>-0.20549000000000001</v>
          </cell>
          <cell r="H104">
            <v>-0.4037</v>
          </cell>
          <cell r="I104">
            <v>-6.5220000000000056E-2</v>
          </cell>
          <cell r="J104">
            <v>-0.28823999999999994</v>
          </cell>
          <cell r="K104">
            <v>-4.1530000000000067E-2</v>
          </cell>
          <cell r="L104">
            <v>-0.45738999999999996</v>
          </cell>
          <cell r="M104">
            <v>-1.4550699999999999</v>
          </cell>
          <cell r="N104">
            <v>-0.28883000000000036</v>
          </cell>
          <cell r="O104">
            <v>-3.4582800000000002</v>
          </cell>
          <cell r="P104">
            <v>-1.5509999999999999E-2</v>
          </cell>
          <cell r="Q104">
            <v>-0.10639</v>
          </cell>
          <cell r="R104">
            <v>-0.14025000000000001</v>
          </cell>
          <cell r="S104">
            <v>-0.25280999999999998</v>
          </cell>
          <cell r="T104">
            <v>-0.45829999999999999</v>
          </cell>
          <cell r="U104">
            <v>-0.86199999999999999</v>
          </cell>
          <cell r="V104">
            <v>-0.92722000000000004</v>
          </cell>
          <cell r="W104">
            <v>-1.21546</v>
          </cell>
          <cell r="X104">
            <v>-1.2569900000000001</v>
          </cell>
          <cell r="Y104">
            <v>-1.71438</v>
          </cell>
          <cell r="Z104">
            <v>-3.1694499999999999</v>
          </cell>
          <cell r="AA104">
            <v>-3.4582800000000002</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37.368490000000001</v>
          </cell>
          <cell r="D106">
            <v>-55.866780000000006</v>
          </cell>
          <cell r="E106">
            <v>14.417070000000001</v>
          </cell>
          <cell r="F106">
            <v>-8.5419999999999998</v>
          </cell>
          <cell r="G106">
            <v>2.0504299999999986</v>
          </cell>
          <cell r="H106">
            <v>0.23236000000000168</v>
          </cell>
          <cell r="I106">
            <v>18.852350000000001</v>
          </cell>
          <cell r="J106">
            <v>13.770039999999998</v>
          </cell>
          <cell r="K106">
            <v>3.5320200000000028</v>
          </cell>
          <cell r="L106">
            <v>90.396720000000002</v>
          </cell>
          <cell r="M106">
            <v>15.601590000000016</v>
          </cell>
          <cell r="N106">
            <v>-12.376580000000018</v>
          </cell>
          <cell r="O106">
            <v>119.43571</v>
          </cell>
          <cell r="P106">
            <v>37.368490000000001</v>
          </cell>
          <cell r="Q106">
            <v>-18.498290000000004</v>
          </cell>
          <cell r="R106">
            <v>-4.0812200000000036</v>
          </cell>
          <cell r="S106">
            <v>-12.623220000000003</v>
          </cell>
          <cell r="T106">
            <v>-10.572790000000005</v>
          </cell>
          <cell r="U106">
            <v>-10.340430000000003</v>
          </cell>
          <cell r="V106">
            <v>8.5119199999999982</v>
          </cell>
          <cell r="W106">
            <v>22.281959999999998</v>
          </cell>
          <cell r="X106">
            <v>25.813980000000001</v>
          </cell>
          <cell r="Y106">
            <v>116.2107</v>
          </cell>
          <cell r="Z106">
            <v>131.81229000000002</v>
          </cell>
          <cell r="AA106">
            <v>119.43571</v>
          </cell>
        </row>
        <row r="107">
          <cell r="A107" t="str">
            <v>Dtd11</v>
          </cell>
          <cell r="B107" t="str">
            <v>Other income</v>
          </cell>
          <cell r="C107">
            <v>12347.670440000004</v>
          </cell>
          <cell r="D107">
            <v>10524.481059999995</v>
          </cell>
          <cell r="E107">
            <v>12390.745950000004</v>
          </cell>
          <cell r="F107">
            <v>12622.228629999994</v>
          </cell>
          <cell r="G107">
            <v>12423.726179999994</v>
          </cell>
          <cell r="H107">
            <v>11167.261909999987</v>
          </cell>
          <cell r="I107">
            <v>11498.155980000027</v>
          </cell>
          <cell r="J107">
            <v>11682.762130000008</v>
          </cell>
          <cell r="K107">
            <v>11383.884019999972</v>
          </cell>
          <cell r="L107">
            <v>11698.26464000003</v>
          </cell>
          <cell r="M107">
            <v>11544.120409999994</v>
          </cell>
          <cell r="N107">
            <v>11792.353699999994</v>
          </cell>
          <cell r="O107">
            <v>141075.65505</v>
          </cell>
          <cell r="P107">
            <v>12347.670440000004</v>
          </cell>
          <cell r="Q107">
            <v>22872.151499999996</v>
          </cell>
          <cell r="R107">
            <v>35262.897450000004</v>
          </cell>
          <cell r="S107">
            <v>47885.126079999995</v>
          </cell>
          <cell r="T107">
            <v>60308.852259999992</v>
          </cell>
          <cell r="U107">
            <v>71476.114169999986</v>
          </cell>
          <cell r="V107">
            <v>82974.270150000011</v>
          </cell>
          <cell r="W107">
            <v>94657.032279999999</v>
          </cell>
          <cell r="X107">
            <v>106040.9163</v>
          </cell>
          <cell r="Y107">
            <v>117739.18094000001</v>
          </cell>
          <cell r="Z107">
            <v>129283.30135000001</v>
          </cell>
          <cell r="AA107">
            <v>141075.65505</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12662.920970000003</v>
          </cell>
          <cell r="D109">
            <v>10854.451639999994</v>
          </cell>
          <cell r="E109">
            <v>12774.653250000005</v>
          </cell>
          <cell r="F109">
            <v>12995.030189999994</v>
          </cell>
          <cell r="G109">
            <v>12762.024619999995</v>
          </cell>
          <cell r="H109">
            <v>11299.556699999986</v>
          </cell>
          <cell r="I109">
            <v>11653.301490000027</v>
          </cell>
          <cell r="J109">
            <v>11859.203570000009</v>
          </cell>
          <cell r="K109">
            <v>11558.906499999972</v>
          </cell>
          <cell r="L109">
            <v>11899.10595000003</v>
          </cell>
          <cell r="M109">
            <v>11751.845999999994</v>
          </cell>
          <cell r="N109">
            <v>12069.533199999994</v>
          </cell>
          <cell r="O109">
            <v>144140.53408000001</v>
          </cell>
          <cell r="P109">
            <v>12662.920970000003</v>
          </cell>
          <cell r="Q109">
            <v>23517.372609999995</v>
          </cell>
          <cell r="R109">
            <v>36292.025860000002</v>
          </cell>
          <cell r="S109">
            <v>49287.056049999992</v>
          </cell>
          <cell r="T109">
            <v>62049.080669999996</v>
          </cell>
          <cell r="U109">
            <v>73348.637369999982</v>
          </cell>
          <cell r="V109">
            <v>85001.938860000009</v>
          </cell>
          <cell r="W109">
            <v>96861.142429999993</v>
          </cell>
          <cell r="X109">
            <v>108420.04892999999</v>
          </cell>
          <cell r="Y109">
            <v>120319.15488</v>
          </cell>
          <cell r="Z109">
            <v>132071.00088000001</v>
          </cell>
          <cell r="AA109">
            <v>144140.53408000001</v>
          </cell>
        </row>
        <row r="110">
          <cell r="A110" t="str">
            <v>Dtd13</v>
          </cell>
          <cell r="B110" t="str">
            <v>Personnel expenses</v>
          </cell>
          <cell r="C110">
            <v>1135.40852</v>
          </cell>
          <cell r="D110">
            <v>977.57523999999967</v>
          </cell>
          <cell r="E110">
            <v>1529.3656500000006</v>
          </cell>
          <cell r="F110">
            <v>1265.8783999999991</v>
          </cell>
          <cell r="G110">
            <v>1180.0064200000006</v>
          </cell>
          <cell r="H110">
            <v>1361.6421</v>
          </cell>
          <cell r="I110">
            <v>1310.6886300000015</v>
          </cell>
          <cell r="J110">
            <v>1058.9457299999976</v>
          </cell>
          <cell r="K110">
            <v>1946.2017400000004</v>
          </cell>
          <cell r="L110">
            <v>1252.94758</v>
          </cell>
          <cell r="M110">
            <v>1375.9220800000003</v>
          </cell>
          <cell r="N110">
            <v>79.020050000000992</v>
          </cell>
          <cell r="O110">
            <v>14473.602140000001</v>
          </cell>
          <cell r="P110">
            <v>1135.40852</v>
          </cell>
          <cell r="Q110">
            <v>2112.9837599999996</v>
          </cell>
          <cell r="R110">
            <v>3642.3494100000003</v>
          </cell>
          <cell r="S110">
            <v>4908.2278099999994</v>
          </cell>
          <cell r="T110">
            <v>6088.23423</v>
          </cell>
          <cell r="U110">
            <v>7449.8763300000001</v>
          </cell>
          <cell r="V110">
            <v>8760.5649600000015</v>
          </cell>
          <cell r="W110">
            <v>9819.5106899999992</v>
          </cell>
          <cell r="X110">
            <v>11765.71243</v>
          </cell>
          <cell r="Y110">
            <v>13018.66001</v>
          </cell>
          <cell r="Z110">
            <v>14394.58209</v>
          </cell>
          <cell r="AA110">
            <v>14473.602140000001</v>
          </cell>
        </row>
        <row r="111">
          <cell r="A111" t="str">
            <v>Dtd14</v>
          </cell>
          <cell r="B111" t="str">
            <v>General and administrative expenses</v>
          </cell>
          <cell r="C111">
            <v>388.79534999999998</v>
          </cell>
          <cell r="D111">
            <v>492.16804999999999</v>
          </cell>
          <cell r="E111">
            <v>1937.4621400000001</v>
          </cell>
          <cell r="F111">
            <v>424.27901999999995</v>
          </cell>
          <cell r="G111">
            <v>427.67616999999973</v>
          </cell>
          <cell r="H111">
            <v>1667.2599499999997</v>
          </cell>
          <cell r="I111">
            <v>436.79150000000027</v>
          </cell>
          <cell r="J111">
            <v>544.70270999999957</v>
          </cell>
          <cell r="K111">
            <v>929.64314000000104</v>
          </cell>
          <cell r="L111">
            <v>574.04034999999931</v>
          </cell>
          <cell r="M111">
            <v>665.32295000000067</v>
          </cell>
          <cell r="N111">
            <v>1065.0609399999994</v>
          </cell>
          <cell r="O111">
            <v>9553.2022699999998</v>
          </cell>
          <cell r="P111">
            <v>388.79534999999998</v>
          </cell>
          <cell r="Q111">
            <v>880.96339999999998</v>
          </cell>
          <cell r="R111">
            <v>2818.4255400000002</v>
          </cell>
          <cell r="S111">
            <v>3242.7045600000001</v>
          </cell>
          <cell r="T111">
            <v>3670.3807299999999</v>
          </cell>
          <cell r="U111">
            <v>5337.6406799999995</v>
          </cell>
          <cell r="V111">
            <v>5774.4321799999998</v>
          </cell>
          <cell r="W111">
            <v>6319.1348899999994</v>
          </cell>
          <cell r="X111">
            <v>7248.7780300000004</v>
          </cell>
          <cell r="Y111">
            <v>7822.8183799999997</v>
          </cell>
          <cell r="Z111">
            <v>8488.1413300000004</v>
          </cell>
          <cell r="AA111">
            <v>9553.2022699999998</v>
          </cell>
        </row>
        <row r="112">
          <cell r="A112" t="str">
            <v>Dtd15</v>
          </cell>
          <cell r="B112" t="str">
            <v>Depreciation / Amortisation</v>
          </cell>
          <cell r="C112">
            <v>245.72423000000001</v>
          </cell>
          <cell r="D112">
            <v>245.17353</v>
          </cell>
          <cell r="E112">
            <v>244.45089000000002</v>
          </cell>
          <cell r="F112">
            <v>245.27044999999998</v>
          </cell>
          <cell r="G112">
            <v>247.89474000000007</v>
          </cell>
          <cell r="H112">
            <v>244.11839999999984</v>
          </cell>
          <cell r="I112">
            <v>231.00172999999995</v>
          </cell>
          <cell r="J112">
            <v>234.13094999999998</v>
          </cell>
          <cell r="K112">
            <v>240.87820000000033</v>
          </cell>
          <cell r="L112">
            <v>246.03737000000001</v>
          </cell>
          <cell r="M112">
            <v>247.29709999999977</v>
          </cell>
          <cell r="N112">
            <v>254.90482999999995</v>
          </cell>
          <cell r="O112">
            <v>2926.8824199999999</v>
          </cell>
          <cell r="P112">
            <v>245.72423000000001</v>
          </cell>
          <cell r="Q112">
            <v>490.89776000000001</v>
          </cell>
          <cell r="R112">
            <v>735.34865000000002</v>
          </cell>
          <cell r="S112">
            <v>980.6191</v>
          </cell>
          <cell r="T112">
            <v>1228.5138400000001</v>
          </cell>
          <cell r="U112">
            <v>1472.6322399999999</v>
          </cell>
          <cell r="V112">
            <v>1703.6339699999999</v>
          </cell>
          <cell r="W112">
            <v>1937.7649199999998</v>
          </cell>
          <cell r="X112">
            <v>2178.6431200000002</v>
          </cell>
          <cell r="Y112">
            <v>2424.6804900000002</v>
          </cell>
          <cell r="Z112">
            <v>2671.97759</v>
          </cell>
          <cell r="AA112">
            <v>2926.8824199999999</v>
          </cell>
        </row>
        <row r="113">
          <cell r="A113" t="str">
            <v>Dtd16</v>
          </cell>
          <cell r="B113" t="str">
            <v>Total operating expenses</v>
          </cell>
          <cell r="C113">
            <v>1769.9280999999999</v>
          </cell>
          <cell r="D113">
            <v>1714.9168199999997</v>
          </cell>
          <cell r="E113">
            <v>3711.2786800000008</v>
          </cell>
          <cell r="F113">
            <v>1935.4278699999991</v>
          </cell>
          <cell r="G113">
            <v>1855.5773300000005</v>
          </cell>
          <cell r="H113">
            <v>3273.0204499999995</v>
          </cell>
          <cell r="I113">
            <v>1978.4818600000017</v>
          </cell>
          <cell r="J113">
            <v>1837.7793899999972</v>
          </cell>
          <cell r="K113">
            <v>3116.7230800000016</v>
          </cell>
          <cell r="L113">
            <v>2073.0252999999993</v>
          </cell>
          <cell r="M113">
            <v>2288.5421300000007</v>
          </cell>
          <cell r="N113">
            <v>1398.9858200000003</v>
          </cell>
          <cell r="O113">
            <v>26953.686829999999</v>
          </cell>
          <cell r="P113">
            <v>1769.9280999999999</v>
          </cell>
          <cell r="Q113">
            <v>3484.8449199999995</v>
          </cell>
          <cell r="R113">
            <v>7196.1236000000008</v>
          </cell>
          <cell r="S113">
            <v>9131.5514700000003</v>
          </cell>
          <cell r="T113">
            <v>10987.128799999999</v>
          </cell>
          <cell r="U113">
            <v>14260.149249999999</v>
          </cell>
          <cell r="V113">
            <v>16238.631110000002</v>
          </cell>
          <cell r="W113">
            <v>18076.410499999998</v>
          </cell>
          <cell r="X113">
            <v>21193.133580000002</v>
          </cell>
          <cell r="Y113">
            <v>23266.158879999999</v>
          </cell>
          <cell r="Z113">
            <v>25554.701010000001</v>
          </cell>
          <cell r="AA113">
            <v>26953.686829999999</v>
          </cell>
        </row>
        <row r="114">
          <cell r="A114" t="str">
            <v>Dtd17</v>
          </cell>
          <cell r="B114" t="str">
            <v>Operating profit before provisions</v>
          </cell>
          <cell r="C114">
            <v>10892.992870000004</v>
          </cell>
          <cell r="D114">
            <v>9139.5348199999935</v>
          </cell>
          <cell r="E114">
            <v>9063.3745700000036</v>
          </cell>
          <cell r="F114">
            <v>11059.602319999995</v>
          </cell>
          <cell r="G114">
            <v>10906.447289999995</v>
          </cell>
          <cell r="H114">
            <v>8026.5362499999865</v>
          </cell>
          <cell r="I114">
            <v>9674.8196300000254</v>
          </cell>
          <cell r="J114">
            <v>10021.424180000011</v>
          </cell>
          <cell r="K114">
            <v>8442.1834199999703</v>
          </cell>
          <cell r="L114">
            <v>9826.0806500000308</v>
          </cell>
          <cell r="M114">
            <v>9463.3038699999925</v>
          </cell>
          <cell r="N114">
            <v>10670.547379999995</v>
          </cell>
          <cell r="O114">
            <v>117186.84725000002</v>
          </cell>
          <cell r="P114">
            <v>10892.992870000004</v>
          </cell>
          <cell r="Q114">
            <v>20032.527689999995</v>
          </cell>
          <cell r="R114">
            <v>29095.902260000003</v>
          </cell>
          <cell r="S114">
            <v>40155.504579999993</v>
          </cell>
          <cell r="T114">
            <v>51061.951869999997</v>
          </cell>
          <cell r="U114">
            <v>59088.48811999998</v>
          </cell>
          <cell r="V114">
            <v>68763.307750000007</v>
          </cell>
          <cell r="W114">
            <v>78784.731929999994</v>
          </cell>
          <cell r="X114">
            <v>87226.915349999996</v>
          </cell>
          <cell r="Y114">
            <v>97052.995999999999</v>
          </cell>
          <cell r="Z114">
            <v>106516.29987</v>
          </cell>
          <cell r="AA114">
            <v>117186.84725000002</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10892.992870000004</v>
          </cell>
          <cell r="D119">
            <v>9139.5348199999935</v>
          </cell>
          <cell r="E119">
            <v>9063.3745700000036</v>
          </cell>
          <cell r="F119">
            <v>11059.602319999995</v>
          </cell>
          <cell r="G119">
            <v>10906.447289999995</v>
          </cell>
          <cell r="H119">
            <v>8026.5362499999865</v>
          </cell>
          <cell r="I119">
            <v>9674.8196300000254</v>
          </cell>
          <cell r="J119">
            <v>10021.424180000011</v>
          </cell>
          <cell r="K119">
            <v>8442.1834199999703</v>
          </cell>
          <cell r="L119">
            <v>9826.0806500000308</v>
          </cell>
          <cell r="M119">
            <v>9463.3038699999925</v>
          </cell>
          <cell r="N119">
            <v>10670.547379999995</v>
          </cell>
          <cell r="O119">
            <v>117186.84725000002</v>
          </cell>
          <cell r="P119">
            <v>10892.992870000004</v>
          </cell>
          <cell r="Q119">
            <v>20032.527689999995</v>
          </cell>
          <cell r="R119">
            <v>29095.902260000003</v>
          </cell>
          <cell r="S119">
            <v>40155.504579999993</v>
          </cell>
          <cell r="T119">
            <v>51061.951869999997</v>
          </cell>
          <cell r="U119">
            <v>59088.48811999998</v>
          </cell>
          <cell r="V119">
            <v>68763.307750000007</v>
          </cell>
          <cell r="W119">
            <v>78784.731929999994</v>
          </cell>
          <cell r="X119">
            <v>87226.915349999996</v>
          </cell>
          <cell r="Y119">
            <v>97052.995999999999</v>
          </cell>
          <cell r="Z119">
            <v>106516.29987</v>
          </cell>
          <cell r="AA119">
            <v>117186.84725000002</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10892.992870000004</v>
          </cell>
          <cell r="D123">
            <v>9139.5348199999935</v>
          </cell>
          <cell r="E123">
            <v>9063.3745700000036</v>
          </cell>
          <cell r="F123">
            <v>11059.602319999995</v>
          </cell>
          <cell r="G123">
            <v>10906.447289999995</v>
          </cell>
          <cell r="H123">
            <v>8026.5362499999865</v>
          </cell>
          <cell r="I123">
            <v>9674.8196300000254</v>
          </cell>
          <cell r="J123">
            <v>10021.424180000011</v>
          </cell>
          <cell r="K123">
            <v>8442.1834199999703</v>
          </cell>
          <cell r="L123">
            <v>9826.0806500000308</v>
          </cell>
          <cell r="M123">
            <v>9463.3038699999925</v>
          </cell>
          <cell r="N123">
            <v>10670.547379999995</v>
          </cell>
          <cell r="O123">
            <v>117186.84725000002</v>
          </cell>
          <cell r="P123">
            <v>10892.992870000004</v>
          </cell>
          <cell r="Q123">
            <v>20032.527689999995</v>
          </cell>
          <cell r="R123">
            <v>29095.902260000003</v>
          </cell>
          <cell r="S123">
            <v>40155.504579999993</v>
          </cell>
          <cell r="T123">
            <v>51061.951869999997</v>
          </cell>
          <cell r="U123">
            <v>59088.48811999998</v>
          </cell>
          <cell r="V123">
            <v>68763.307750000007</v>
          </cell>
          <cell r="W123">
            <v>78784.731929999994</v>
          </cell>
          <cell r="X123">
            <v>87226.915349999996</v>
          </cell>
          <cell r="Y123">
            <v>97052.995999999999</v>
          </cell>
          <cell r="Z123">
            <v>106516.29987</v>
          </cell>
          <cell r="AA123">
            <v>117186.84725000002</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-2073.4029599999999</v>
          </cell>
          <cell r="D125">
            <v>-1740.7286600000002</v>
          </cell>
          <cell r="E125">
            <v>-1725.9797600000002</v>
          </cell>
          <cell r="F125">
            <v>-2105.921589999999</v>
          </cell>
          <cell r="G125">
            <v>-2076.1996000000008</v>
          </cell>
          <cell r="H125">
            <v>-1529.1433500000003</v>
          </cell>
          <cell r="I125">
            <v>-1842.1618499999986</v>
          </cell>
          <cell r="J125">
            <v>-1908.1638500000008</v>
          </cell>
          <cell r="K125">
            <v>-1607.4310399999995</v>
          </cell>
          <cell r="L125">
            <v>-1872.3030500000023</v>
          </cell>
          <cell r="M125">
            <v>-1804.6683099999973</v>
          </cell>
          <cell r="N125">
            <v>-2035.6859200000035</v>
          </cell>
          <cell r="O125">
            <v>-22321.789940000002</v>
          </cell>
          <cell r="P125">
            <v>-2073.4029599999999</v>
          </cell>
          <cell r="Q125">
            <v>-3814.1316200000001</v>
          </cell>
          <cell r="R125">
            <v>-5540.1113800000003</v>
          </cell>
          <cell r="S125">
            <v>-7646.0329699999993</v>
          </cell>
          <cell r="T125">
            <v>-9722.2325700000001</v>
          </cell>
          <cell r="U125">
            <v>-11251.37592</v>
          </cell>
          <cell r="V125">
            <v>-13093.537769999999</v>
          </cell>
          <cell r="W125">
            <v>-15001.70162</v>
          </cell>
          <cell r="X125">
            <v>-16609.132659999999</v>
          </cell>
          <cell r="Y125">
            <v>-18481.435710000002</v>
          </cell>
          <cell r="Z125">
            <v>-20286.104019999999</v>
          </cell>
          <cell r="AA125">
            <v>-22321.789940000002</v>
          </cell>
        </row>
        <row r="126">
          <cell r="A126" t="str">
            <v>Dtd28</v>
          </cell>
          <cell r="B126" t="str">
            <v>Profit after tax</v>
          </cell>
          <cell r="C126">
            <v>8819.5899100000042</v>
          </cell>
          <cell r="D126">
            <v>7398.8061599999928</v>
          </cell>
          <cell r="E126">
            <v>7337.3948100000034</v>
          </cell>
          <cell r="F126">
            <v>8953.6807299999964</v>
          </cell>
          <cell r="G126">
            <v>8830.2476899999929</v>
          </cell>
          <cell r="H126">
            <v>6497.3928999999862</v>
          </cell>
          <cell r="I126">
            <v>7832.6577800000268</v>
          </cell>
          <cell r="J126">
            <v>8113.2603300000101</v>
          </cell>
          <cell r="K126">
            <v>6834.7523799999708</v>
          </cell>
          <cell r="L126">
            <v>7953.7776000000285</v>
          </cell>
          <cell r="M126">
            <v>7658.6355599999952</v>
          </cell>
          <cell r="N126">
            <v>8634.861459999991</v>
          </cell>
          <cell r="O126">
            <v>94865.057310000018</v>
          </cell>
          <cell r="P126">
            <v>8819.5899100000042</v>
          </cell>
          <cell r="Q126">
            <v>16218.396069999995</v>
          </cell>
          <cell r="R126">
            <v>23555.79088</v>
          </cell>
          <cell r="S126">
            <v>32509.471609999993</v>
          </cell>
          <cell r="T126">
            <v>41339.719299999997</v>
          </cell>
          <cell r="U126">
            <v>47837.112199999981</v>
          </cell>
          <cell r="V126">
            <v>55669.769980000012</v>
          </cell>
          <cell r="W126">
            <v>63783.030309999995</v>
          </cell>
          <cell r="X126">
            <v>70617.782689999993</v>
          </cell>
          <cell r="Y126">
            <v>78571.560289999994</v>
          </cell>
          <cell r="Z126">
            <v>86230.195850000004</v>
          </cell>
          <cell r="AA126">
            <v>94865.057310000018</v>
          </cell>
        </row>
        <row r="127">
          <cell r="A127">
            <v>0</v>
          </cell>
          <cell r="B127" t="str">
            <v>Actual Profit and Loss 2009</v>
          </cell>
          <cell r="C127" t="str">
            <v>OK!</v>
          </cell>
          <cell r="D127" t="str">
            <v>OK!</v>
          </cell>
          <cell r="E127" t="str">
            <v>OK!</v>
          </cell>
          <cell r="F127" t="str">
            <v>OK!</v>
          </cell>
          <cell r="G127" t="str">
            <v>OK!</v>
          </cell>
          <cell r="H127" t="str">
            <v>OK!</v>
          </cell>
          <cell r="I127" t="str">
            <v>OK!</v>
          </cell>
          <cell r="J127" t="str">
            <v>OK!</v>
          </cell>
          <cell r="K127" t="str">
            <v>OK!</v>
          </cell>
          <cell r="L127" t="str">
            <v>OK!</v>
          </cell>
          <cell r="M127" t="str">
            <v>OK!</v>
          </cell>
          <cell r="N127" t="str">
            <v>OK!</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738.94641000000001</v>
          </cell>
          <cell r="D128">
            <v>570.41313999999988</v>
          </cell>
          <cell r="E128">
            <v>345.93681000000015</v>
          </cell>
          <cell r="F128">
            <v>59.799769999999853</v>
          </cell>
          <cell r="G128">
            <v>78.341229999999996</v>
          </cell>
          <cell r="H128">
            <v>93.235600000000204</v>
          </cell>
          <cell r="I128">
            <v>122.6396699999998</v>
          </cell>
          <cell r="J128">
            <v>184.5348899999999</v>
          </cell>
          <cell r="K128">
            <v>194.6556700000001</v>
          </cell>
          <cell r="L128">
            <v>220.02129000000014</v>
          </cell>
          <cell r="M128">
            <v>270.49508999999989</v>
          </cell>
          <cell r="N128">
            <v>289.23014999999987</v>
          </cell>
          <cell r="O128">
            <v>3168.2497199999998</v>
          </cell>
          <cell r="P128">
            <v>738.94641000000001</v>
          </cell>
          <cell r="Q128">
            <v>1309.3595499999999</v>
          </cell>
          <cell r="R128">
            <v>1655.29636</v>
          </cell>
          <cell r="S128">
            <v>1715.0961299999999</v>
          </cell>
          <cell r="T128">
            <v>1793.4373599999999</v>
          </cell>
          <cell r="U128">
            <v>1886.6729600000001</v>
          </cell>
          <cell r="V128">
            <v>2009.3126299999999</v>
          </cell>
          <cell r="W128">
            <v>2193.8475199999998</v>
          </cell>
          <cell r="X128">
            <v>2388.5031899999999</v>
          </cell>
          <cell r="Y128">
            <v>2608.52448</v>
          </cell>
          <cell r="Z128">
            <v>2879.0195699999999</v>
          </cell>
          <cell r="AA128">
            <v>3168.2497199999998</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738.94641000000001</v>
          </cell>
          <cell r="D130">
            <v>570.41313999999988</v>
          </cell>
          <cell r="E130">
            <v>345.93681000000015</v>
          </cell>
          <cell r="F130">
            <v>59.799769999999853</v>
          </cell>
          <cell r="G130">
            <v>78.341229999999996</v>
          </cell>
          <cell r="H130">
            <v>93.235600000000204</v>
          </cell>
          <cell r="I130">
            <v>122.6396699999998</v>
          </cell>
          <cell r="J130">
            <v>184.5348899999999</v>
          </cell>
          <cell r="K130">
            <v>194.6556700000001</v>
          </cell>
          <cell r="L130">
            <v>220.02129000000014</v>
          </cell>
          <cell r="M130">
            <v>270.49508999999989</v>
          </cell>
          <cell r="N130">
            <v>289.23014999999987</v>
          </cell>
          <cell r="O130">
            <v>3168.2497199999998</v>
          </cell>
          <cell r="P130">
            <v>738.94641000000001</v>
          </cell>
          <cell r="Q130">
            <v>1309.3595499999999</v>
          </cell>
          <cell r="R130">
            <v>1655.29636</v>
          </cell>
          <cell r="S130">
            <v>1715.0961299999999</v>
          </cell>
          <cell r="T130">
            <v>1793.4373599999999</v>
          </cell>
          <cell r="U130">
            <v>1886.6729600000001</v>
          </cell>
          <cell r="V130">
            <v>2009.3126299999999</v>
          </cell>
          <cell r="W130">
            <v>2193.8475199999998</v>
          </cell>
          <cell r="X130">
            <v>2388.5031899999999</v>
          </cell>
          <cell r="Y130">
            <v>2608.52448</v>
          </cell>
          <cell r="Z130">
            <v>2879.0195699999999</v>
          </cell>
          <cell r="AA130">
            <v>3168.2497199999998</v>
          </cell>
        </row>
        <row r="131">
          <cell r="A131" t="str">
            <v>Dtd04</v>
          </cell>
          <cell r="B131" t="str">
            <v>Fee Income</v>
          </cell>
          <cell r="C131">
            <v>18313.605</v>
          </cell>
          <cell r="D131">
            <v>15172.01621</v>
          </cell>
          <cell r="E131">
            <v>16072.169749999995</v>
          </cell>
          <cell r="F131">
            <v>18075.806690000009</v>
          </cell>
          <cell r="G131">
            <v>20361.610610000003</v>
          </cell>
          <cell r="H131">
            <v>20332.297929999997</v>
          </cell>
          <cell r="I131">
            <v>21460.579289999991</v>
          </cell>
          <cell r="J131">
            <v>25486.146929999995</v>
          </cell>
          <cell r="K131">
            <v>24880.434660000006</v>
          </cell>
          <cell r="L131">
            <v>26221.710300000006</v>
          </cell>
          <cell r="M131">
            <v>25310.257510000003</v>
          </cell>
          <cell r="N131">
            <v>26254.067970000004</v>
          </cell>
          <cell r="O131">
            <v>257940.70285</v>
          </cell>
          <cell r="P131">
            <v>18313.605</v>
          </cell>
          <cell r="Q131">
            <v>33485.621209999998</v>
          </cell>
          <cell r="R131">
            <v>49557.790959999991</v>
          </cell>
          <cell r="S131">
            <v>67633.597649999996</v>
          </cell>
          <cell r="T131">
            <v>87995.208259999999</v>
          </cell>
          <cell r="U131">
            <v>108327.50619</v>
          </cell>
          <cell r="V131">
            <v>129788.08547999999</v>
          </cell>
          <cell r="W131">
            <v>155274.23241</v>
          </cell>
          <cell r="X131">
            <v>180154.66707</v>
          </cell>
          <cell r="Y131">
            <v>206376.37737</v>
          </cell>
          <cell r="Z131">
            <v>231686.63488</v>
          </cell>
          <cell r="AA131">
            <v>257940.70285</v>
          </cell>
        </row>
        <row r="132">
          <cell r="A132" t="str">
            <v>Dtd05</v>
          </cell>
          <cell r="B132" t="str">
            <v>Commission expense</v>
          </cell>
          <cell r="C132">
            <v>-11161.50563</v>
          </cell>
          <cell r="D132">
            <v>-8951.5391999999993</v>
          </cell>
          <cell r="E132">
            <v>-9101.3899399999991</v>
          </cell>
          <cell r="F132">
            <v>-10252.593940000001</v>
          </cell>
          <cell r="G132">
            <v>-11290.325339999999</v>
          </cell>
          <cell r="H132">
            <v>-11170.728939999999</v>
          </cell>
          <cell r="I132">
            <v>-11726.891059999998</v>
          </cell>
          <cell r="J132">
            <v>-13794.370929999997</v>
          </cell>
          <cell r="K132">
            <v>-13569.715690000001</v>
          </cell>
          <cell r="L132">
            <v>-14035.770180000001</v>
          </cell>
          <cell r="M132">
            <v>-13615.217269999999</v>
          </cell>
          <cell r="N132">
            <v>-12489.722650000005</v>
          </cell>
          <cell r="O132">
            <v>-141159.77077</v>
          </cell>
          <cell r="P132">
            <v>-11161.50563</v>
          </cell>
          <cell r="Q132">
            <v>-20113.044829999999</v>
          </cell>
          <cell r="R132">
            <v>-29214.43477</v>
          </cell>
          <cell r="S132">
            <v>-39467.028709999999</v>
          </cell>
          <cell r="T132">
            <v>-50757.354049999994</v>
          </cell>
          <cell r="U132">
            <v>-61928.082989999995</v>
          </cell>
          <cell r="V132">
            <v>-73654.97404999999</v>
          </cell>
          <cell r="W132">
            <v>-87449.344979999994</v>
          </cell>
          <cell r="X132">
            <v>-101019.06066999999</v>
          </cell>
          <cell r="Y132">
            <v>-115054.83085</v>
          </cell>
          <cell r="Z132">
            <v>-128670.04811999999</v>
          </cell>
          <cell r="AA132">
            <v>-141159.77077</v>
          </cell>
        </row>
        <row r="133">
          <cell r="A133" t="str">
            <v>Dtd06</v>
          </cell>
          <cell r="B133" t="str">
            <v>Net fee and commission income</v>
          </cell>
          <cell r="C133">
            <v>7152.0993699999999</v>
          </cell>
          <cell r="D133">
            <v>6220.4770100000005</v>
          </cell>
          <cell r="E133">
            <v>6970.7798099999964</v>
          </cell>
          <cell r="F133">
            <v>7823.2127500000079</v>
          </cell>
          <cell r="G133">
            <v>9071.2852700000039</v>
          </cell>
          <cell r="H133">
            <v>9161.5689899999979</v>
          </cell>
          <cell r="I133">
            <v>9733.6882299999925</v>
          </cell>
          <cell r="J133">
            <v>11691.775999999998</v>
          </cell>
          <cell r="K133">
            <v>11310.718970000005</v>
          </cell>
          <cell r="L133">
            <v>12185.940120000005</v>
          </cell>
          <cell r="M133">
            <v>11695.040240000004</v>
          </cell>
          <cell r="N133">
            <v>13764.345319999999</v>
          </cell>
          <cell r="O133">
            <v>116780.93208</v>
          </cell>
          <cell r="P133">
            <v>7152.0993699999999</v>
          </cell>
          <cell r="Q133">
            <v>13372.576379999999</v>
          </cell>
          <cell r="R133">
            <v>20343.356189999991</v>
          </cell>
          <cell r="S133">
            <v>28166.568939999997</v>
          </cell>
          <cell r="T133">
            <v>37237.854210000005</v>
          </cell>
          <cell r="U133">
            <v>46399.423200000005</v>
          </cell>
          <cell r="V133">
            <v>56133.111430000004</v>
          </cell>
          <cell r="W133">
            <v>67824.887430000002</v>
          </cell>
          <cell r="X133">
            <v>79135.606400000004</v>
          </cell>
          <cell r="Y133">
            <v>91321.546520000004</v>
          </cell>
          <cell r="Z133">
            <v>103016.58676000001</v>
          </cell>
          <cell r="AA133">
            <v>116780.93208</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-0.54085000000000005</v>
          </cell>
          <cell r="D135">
            <v>-0.13156999999999996</v>
          </cell>
          <cell r="E135">
            <v>0.12058000000000002</v>
          </cell>
          <cell r="F135">
            <v>0.29198000000000002</v>
          </cell>
          <cell r="G135">
            <v>-0.21189000000000002</v>
          </cell>
          <cell r="H135">
            <v>-0.16154999999999997</v>
          </cell>
          <cell r="I135">
            <v>0.35127999999999998</v>
          </cell>
          <cell r="J135">
            <v>-0.73507999999999996</v>
          </cell>
          <cell r="K135">
            <v>-0.17527000000000004</v>
          </cell>
          <cell r="L135">
            <v>-1.69272</v>
          </cell>
          <cell r="M135">
            <v>3.9000000000000146E-2</v>
          </cell>
          <cell r="N135">
            <v>-1.8226800000000005</v>
          </cell>
          <cell r="O135">
            <v>-4.6687700000000003</v>
          </cell>
          <cell r="P135">
            <v>-0.54085000000000005</v>
          </cell>
          <cell r="Q135">
            <v>-0.67242000000000002</v>
          </cell>
          <cell r="R135">
            <v>-0.55184</v>
          </cell>
          <cell r="S135">
            <v>-0.25985999999999998</v>
          </cell>
          <cell r="T135">
            <v>-0.47175</v>
          </cell>
          <cell r="U135">
            <v>-0.63329999999999997</v>
          </cell>
          <cell r="V135">
            <v>-0.28201999999999999</v>
          </cell>
          <cell r="W135">
            <v>-1.0170999999999999</v>
          </cell>
          <cell r="X135">
            <v>-1.1923699999999999</v>
          </cell>
          <cell r="Y135">
            <v>-2.8850899999999999</v>
          </cell>
          <cell r="Z135">
            <v>-2.8460899999999998</v>
          </cell>
          <cell r="AA135">
            <v>-4.6687700000000003</v>
          </cell>
        </row>
        <row r="136">
          <cell r="A136" t="str">
            <v>Dtd09</v>
          </cell>
          <cell r="B136" t="str">
            <v>Gains or losses from investments</v>
          </cell>
          <cell r="C136">
            <v>0</v>
          </cell>
          <cell r="D136">
            <v>-0.82499999999999996</v>
          </cell>
          <cell r="E136">
            <v>0</v>
          </cell>
          <cell r="F136">
            <v>0</v>
          </cell>
          <cell r="G136">
            <v>0</v>
          </cell>
          <cell r="H136">
            <v>0</v>
          </cell>
          <cell r="I136">
            <v>0.82499999999999996</v>
          </cell>
          <cell r="J136">
            <v>0</v>
          </cell>
          <cell r="K136">
            <v>0</v>
          </cell>
          <cell r="L136">
            <v>0</v>
          </cell>
          <cell r="M136">
            <v>0</v>
          </cell>
          <cell r="N136">
            <v>0</v>
          </cell>
          <cell r="O136">
            <v>0</v>
          </cell>
          <cell r="P136">
            <v>0</v>
          </cell>
          <cell r="Q136">
            <v>-0.82499999999999996</v>
          </cell>
          <cell r="R136">
            <v>-0.82499999999999996</v>
          </cell>
          <cell r="S136">
            <v>-0.82499999999999996</v>
          </cell>
          <cell r="T136">
            <v>-0.82499999999999996</v>
          </cell>
          <cell r="U136">
            <v>-0.82499999999999996</v>
          </cell>
          <cell r="V136">
            <v>0</v>
          </cell>
          <cell r="W136">
            <v>0</v>
          </cell>
          <cell r="X136">
            <v>0</v>
          </cell>
          <cell r="Y136">
            <v>0</v>
          </cell>
          <cell r="Z136">
            <v>0</v>
          </cell>
          <cell r="AA136">
            <v>0</v>
          </cell>
        </row>
        <row r="137">
          <cell r="A137" t="str">
            <v>Dtd10</v>
          </cell>
          <cell r="B137" t="str">
            <v>Other operating income / expenses</v>
          </cell>
          <cell r="C137">
            <v>60.710560000000001</v>
          </cell>
          <cell r="D137">
            <v>9.8426599999999951</v>
          </cell>
          <cell r="E137">
            <v>35.12024000000001</v>
          </cell>
          <cell r="F137">
            <v>8.6340000000000003</v>
          </cell>
          <cell r="G137">
            <v>13.638439999999989</v>
          </cell>
          <cell r="H137">
            <v>4.491500000000002</v>
          </cell>
          <cell r="I137">
            <v>18.084890000000001</v>
          </cell>
          <cell r="J137">
            <v>4.1187199999999962</v>
          </cell>
          <cell r="K137">
            <v>23.793630000000007</v>
          </cell>
          <cell r="L137">
            <v>0.24000000000000909</v>
          </cell>
          <cell r="M137">
            <v>0.28600299999999379</v>
          </cell>
          <cell r="N137">
            <v>405.11129700000004</v>
          </cell>
          <cell r="O137">
            <v>584.07194000000004</v>
          </cell>
          <cell r="P137">
            <v>60.710560000000001</v>
          </cell>
          <cell r="Q137">
            <v>70.553219999999996</v>
          </cell>
          <cell r="R137">
            <v>105.67346000000001</v>
          </cell>
          <cell r="S137">
            <v>114.30746000000001</v>
          </cell>
          <cell r="T137">
            <v>127.94589999999999</v>
          </cell>
          <cell r="U137">
            <v>132.4374</v>
          </cell>
          <cell r="V137">
            <v>150.52229</v>
          </cell>
          <cell r="W137">
            <v>154.64100999999999</v>
          </cell>
          <cell r="X137">
            <v>178.43464</v>
          </cell>
          <cell r="Y137">
            <v>178.67464000000001</v>
          </cell>
          <cell r="Z137">
            <v>178.960643</v>
          </cell>
          <cell r="AA137">
            <v>584.07194000000004</v>
          </cell>
        </row>
        <row r="138">
          <cell r="A138" t="str">
            <v>Dtd11</v>
          </cell>
          <cell r="B138" t="str">
            <v>Other income</v>
          </cell>
          <cell r="C138">
            <v>7212.26908</v>
          </cell>
          <cell r="D138">
            <v>6229.3631000000014</v>
          </cell>
          <cell r="E138">
            <v>7006.0206299999963</v>
          </cell>
          <cell r="F138">
            <v>7832.1387300000079</v>
          </cell>
          <cell r="G138">
            <v>9084.7118200000041</v>
          </cell>
          <cell r="H138">
            <v>9165.8989399999973</v>
          </cell>
          <cell r="I138">
            <v>9752.9493999999941</v>
          </cell>
          <cell r="J138">
            <v>11695.159639999998</v>
          </cell>
          <cell r="K138">
            <v>11334.337330000006</v>
          </cell>
          <cell r="L138">
            <v>12184.487400000005</v>
          </cell>
          <cell r="M138">
            <v>11695.365243000004</v>
          </cell>
          <cell r="N138">
            <v>14167.633936999999</v>
          </cell>
          <cell r="O138">
            <v>117360.33524999999</v>
          </cell>
          <cell r="P138">
            <v>7212.26908</v>
          </cell>
          <cell r="Q138">
            <v>13441.632179999997</v>
          </cell>
          <cell r="R138">
            <v>20447.652809999992</v>
          </cell>
          <cell r="S138">
            <v>28279.791539999998</v>
          </cell>
          <cell r="T138">
            <v>37364.50336000001</v>
          </cell>
          <cell r="U138">
            <v>46530.402300000009</v>
          </cell>
          <cell r="V138">
            <v>56283.351700000007</v>
          </cell>
          <cell r="W138">
            <v>67978.511340000012</v>
          </cell>
          <cell r="X138">
            <v>79312.848670000007</v>
          </cell>
          <cell r="Y138">
            <v>91497.336070000005</v>
          </cell>
          <cell r="Z138">
            <v>103192.701313</v>
          </cell>
          <cell r="AA138">
            <v>117360.33524999999</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7951.2154900000005</v>
          </cell>
          <cell r="D140">
            <v>6799.7762400000011</v>
          </cell>
          <cell r="E140">
            <v>7351.9574399999965</v>
          </cell>
          <cell r="F140">
            <v>7891.9385000000075</v>
          </cell>
          <cell r="G140">
            <v>9163.0530500000041</v>
          </cell>
          <cell r="H140">
            <v>9259.1345399999973</v>
          </cell>
          <cell r="I140">
            <v>9875.5890699999945</v>
          </cell>
          <cell r="J140">
            <v>11879.694529999997</v>
          </cell>
          <cell r="K140">
            <v>11528.993000000006</v>
          </cell>
          <cell r="L140">
            <v>12404.508690000006</v>
          </cell>
          <cell r="M140">
            <v>11965.860333000004</v>
          </cell>
          <cell r="N140">
            <v>14456.864086999998</v>
          </cell>
          <cell r="O140">
            <v>120528.58497</v>
          </cell>
          <cell r="P140">
            <v>7951.2154900000005</v>
          </cell>
          <cell r="Q140">
            <v>14750.991729999996</v>
          </cell>
          <cell r="R140">
            <v>22102.949169999993</v>
          </cell>
          <cell r="S140">
            <v>29994.887669999996</v>
          </cell>
          <cell r="T140">
            <v>39157.940720000013</v>
          </cell>
          <cell r="U140">
            <v>48417.075260000012</v>
          </cell>
          <cell r="V140">
            <v>58292.664330000007</v>
          </cell>
          <cell r="W140">
            <v>70172.358860000008</v>
          </cell>
          <cell r="X140">
            <v>81701.35186000001</v>
          </cell>
          <cell r="Y140">
            <v>94105.860550000012</v>
          </cell>
          <cell r="Z140">
            <v>106071.720883</v>
          </cell>
          <cell r="AA140">
            <v>120528.58497</v>
          </cell>
        </row>
        <row r="141">
          <cell r="A141" t="str">
            <v>Dtd13</v>
          </cell>
          <cell r="B141" t="str">
            <v>Personnel expenses</v>
          </cell>
          <cell r="C141">
            <v>1079.53043</v>
          </cell>
          <cell r="D141">
            <v>917.20803000000001</v>
          </cell>
          <cell r="E141">
            <v>955.28647000000001</v>
          </cell>
          <cell r="F141">
            <v>1114.0144100000002</v>
          </cell>
          <cell r="G141">
            <v>1229.1827999999996</v>
          </cell>
          <cell r="H141">
            <v>1000.48801</v>
          </cell>
          <cell r="I141">
            <v>1037.2302399999999</v>
          </cell>
          <cell r="J141">
            <v>988.68261999999959</v>
          </cell>
          <cell r="K141">
            <v>1031.3428200000017</v>
          </cell>
          <cell r="L141">
            <v>1674.4959500000004</v>
          </cell>
          <cell r="M141">
            <v>937.52085999999872</v>
          </cell>
          <cell r="N141">
            <v>866.18481000000065</v>
          </cell>
          <cell r="O141">
            <v>12831.167450000001</v>
          </cell>
          <cell r="P141">
            <v>1079.53043</v>
          </cell>
          <cell r="Q141">
            <v>1996.73846</v>
          </cell>
          <cell r="R141">
            <v>2952.02493</v>
          </cell>
          <cell r="S141">
            <v>4066.0393400000003</v>
          </cell>
          <cell r="T141">
            <v>5295.2221399999999</v>
          </cell>
          <cell r="U141">
            <v>6295.7101499999999</v>
          </cell>
          <cell r="V141">
            <v>7332.9403899999998</v>
          </cell>
          <cell r="W141">
            <v>8321.6230099999993</v>
          </cell>
          <cell r="X141">
            <v>9352.965830000001</v>
          </cell>
          <cell r="Y141">
            <v>11027.461780000001</v>
          </cell>
          <cell r="Z141">
            <v>11964.98264</v>
          </cell>
          <cell r="AA141">
            <v>12831.167450000001</v>
          </cell>
        </row>
        <row r="142">
          <cell r="A142" t="str">
            <v>Dtd14</v>
          </cell>
          <cell r="B142" t="str">
            <v>General and administrative expenses</v>
          </cell>
          <cell r="C142">
            <v>219.53844999999998</v>
          </cell>
          <cell r="D142">
            <v>326.99349999999993</v>
          </cell>
          <cell r="E142">
            <v>412.83364000000006</v>
          </cell>
          <cell r="F142">
            <v>347.87382000000014</v>
          </cell>
          <cell r="G142">
            <v>289.70013999999992</v>
          </cell>
          <cell r="H142">
            <v>342.30502999999976</v>
          </cell>
          <cell r="I142">
            <v>516.28977000000009</v>
          </cell>
          <cell r="J142">
            <v>319.97271000000046</v>
          </cell>
          <cell r="K142">
            <v>414.65378999999984</v>
          </cell>
          <cell r="L142">
            <v>448.39031000000023</v>
          </cell>
          <cell r="M142">
            <v>614.59958000000051</v>
          </cell>
          <cell r="N142">
            <v>945.0648000000001</v>
          </cell>
          <cell r="O142">
            <v>5198.2155400000011</v>
          </cell>
          <cell r="P142">
            <v>219.53844999999998</v>
          </cell>
          <cell r="Q142">
            <v>546.53194999999994</v>
          </cell>
          <cell r="R142">
            <v>959.36559</v>
          </cell>
          <cell r="S142">
            <v>1307.2394100000001</v>
          </cell>
          <cell r="T142">
            <v>1596.9395500000001</v>
          </cell>
          <cell r="U142">
            <v>1939.2445799999998</v>
          </cell>
          <cell r="V142">
            <v>2455.5343499999999</v>
          </cell>
          <cell r="W142">
            <v>2775.5070600000004</v>
          </cell>
          <cell r="X142">
            <v>3190.1608500000002</v>
          </cell>
          <cell r="Y142">
            <v>3638.5511600000004</v>
          </cell>
          <cell r="Z142">
            <v>4253.150740000001</v>
          </cell>
          <cell r="AA142">
            <v>5198.2155400000011</v>
          </cell>
        </row>
        <row r="143">
          <cell r="A143" t="str">
            <v>Dtd15</v>
          </cell>
          <cell r="B143" t="str">
            <v>Depreciation / Amortisation</v>
          </cell>
          <cell r="C143">
            <v>234.92905999999999</v>
          </cell>
          <cell r="D143">
            <v>233.56315000000001</v>
          </cell>
          <cell r="E143">
            <v>233.56348000000003</v>
          </cell>
          <cell r="F143">
            <v>233.35969</v>
          </cell>
          <cell r="G143">
            <v>232.55551000000003</v>
          </cell>
          <cell r="H143">
            <v>235.85656999999992</v>
          </cell>
          <cell r="I143">
            <v>234.15688999999998</v>
          </cell>
          <cell r="J143">
            <v>234.00531000000001</v>
          </cell>
          <cell r="K143">
            <v>234.00596000000019</v>
          </cell>
          <cell r="L143">
            <v>233.77982999999995</v>
          </cell>
          <cell r="M143">
            <v>234.29435999999987</v>
          </cell>
          <cell r="N143">
            <v>239.22308000000021</v>
          </cell>
          <cell r="O143">
            <v>2813.2928900000002</v>
          </cell>
          <cell r="P143">
            <v>234.92905999999999</v>
          </cell>
          <cell r="Q143">
            <v>468.49221</v>
          </cell>
          <cell r="R143">
            <v>702.05569000000003</v>
          </cell>
          <cell r="S143">
            <v>935.41538000000003</v>
          </cell>
          <cell r="T143">
            <v>1167.9708900000001</v>
          </cell>
          <cell r="U143">
            <v>1403.82746</v>
          </cell>
          <cell r="V143">
            <v>1637.9843499999999</v>
          </cell>
          <cell r="W143">
            <v>1871.98966</v>
          </cell>
          <cell r="X143">
            <v>2105.9956200000001</v>
          </cell>
          <cell r="Y143">
            <v>2339.7754500000001</v>
          </cell>
          <cell r="Z143">
            <v>2574.06981</v>
          </cell>
          <cell r="AA143">
            <v>2813.2928900000002</v>
          </cell>
        </row>
        <row r="144">
          <cell r="A144" t="str">
            <v>Dtd16</v>
          </cell>
          <cell r="B144" t="str">
            <v>Total operating expenses</v>
          </cell>
          <cell r="C144">
            <v>1533.99794</v>
          </cell>
          <cell r="D144">
            <v>1477.7646799999998</v>
          </cell>
          <cell r="E144">
            <v>1601.6835900000001</v>
          </cell>
          <cell r="F144">
            <v>1695.2479200000005</v>
          </cell>
          <cell r="G144">
            <v>1751.4384499999996</v>
          </cell>
          <cell r="H144">
            <v>1578.6496099999997</v>
          </cell>
          <cell r="I144">
            <v>1787.6768999999999</v>
          </cell>
          <cell r="J144">
            <v>1542.6606400000001</v>
          </cell>
          <cell r="K144">
            <v>1680.0025700000017</v>
          </cell>
          <cell r="L144">
            <v>2356.6660900000006</v>
          </cell>
          <cell r="M144">
            <v>1786.4147999999991</v>
          </cell>
          <cell r="N144">
            <v>2050.472690000001</v>
          </cell>
          <cell r="O144">
            <v>20842.675880000003</v>
          </cell>
          <cell r="P144">
            <v>1533.99794</v>
          </cell>
          <cell r="Q144">
            <v>3011.76262</v>
          </cell>
          <cell r="R144">
            <v>4613.4462100000001</v>
          </cell>
          <cell r="S144">
            <v>6308.6941300000008</v>
          </cell>
          <cell r="T144">
            <v>8060.1325799999995</v>
          </cell>
          <cell r="U144">
            <v>9638.7821899999999</v>
          </cell>
          <cell r="V144">
            <v>11426.45909</v>
          </cell>
          <cell r="W144">
            <v>12969.119729999999</v>
          </cell>
          <cell r="X144">
            <v>14649.122300000001</v>
          </cell>
          <cell r="Y144">
            <v>17005.788390000002</v>
          </cell>
          <cell r="Z144">
            <v>18792.20319</v>
          </cell>
          <cell r="AA144">
            <v>20842.675880000003</v>
          </cell>
        </row>
        <row r="145">
          <cell r="A145" t="str">
            <v>Dtd17</v>
          </cell>
          <cell r="B145" t="str">
            <v>Operating profit before provisions</v>
          </cell>
          <cell r="C145">
            <v>6417.2175500000003</v>
          </cell>
          <cell r="D145">
            <v>5322.0115600000008</v>
          </cell>
          <cell r="E145">
            <v>5750.2738499999959</v>
          </cell>
          <cell r="F145">
            <v>6196.6905800000068</v>
          </cell>
          <cell r="G145">
            <v>7411.6146000000044</v>
          </cell>
          <cell r="H145">
            <v>7680.4849299999978</v>
          </cell>
          <cell r="I145">
            <v>8087.9121699999941</v>
          </cell>
          <cell r="J145">
            <v>10337.033889999997</v>
          </cell>
          <cell r="K145">
            <v>9848.9904300000035</v>
          </cell>
          <cell r="L145">
            <v>10047.842600000005</v>
          </cell>
          <cell r="M145">
            <v>10179.445533000006</v>
          </cell>
          <cell r="N145">
            <v>12406.391396999998</v>
          </cell>
          <cell r="O145">
            <v>99685.909090000001</v>
          </cell>
          <cell r="P145">
            <v>6417.2175500000003</v>
          </cell>
          <cell r="Q145">
            <v>11739.229109999997</v>
          </cell>
          <cell r="R145">
            <v>17489.502959999991</v>
          </cell>
          <cell r="S145">
            <v>23686.193539999997</v>
          </cell>
          <cell r="T145">
            <v>31097.808140000016</v>
          </cell>
          <cell r="U145">
            <v>38778.293070000014</v>
          </cell>
          <cell r="V145">
            <v>46866.20524000001</v>
          </cell>
          <cell r="W145">
            <v>57203.239130000009</v>
          </cell>
          <cell r="X145">
            <v>67052.229560000007</v>
          </cell>
          <cell r="Y145">
            <v>77100.072160000011</v>
          </cell>
          <cell r="Z145">
            <v>87279.517693000002</v>
          </cell>
          <cell r="AA145">
            <v>99685.909090000001</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6417.2175500000003</v>
          </cell>
          <cell r="D150">
            <v>5322.0115600000008</v>
          </cell>
          <cell r="E150">
            <v>5750.2738499999959</v>
          </cell>
          <cell r="F150">
            <v>6196.6905800000068</v>
          </cell>
          <cell r="G150">
            <v>7411.6146000000044</v>
          </cell>
          <cell r="H150">
            <v>7680.4849299999978</v>
          </cell>
          <cell r="I150">
            <v>8087.9121699999941</v>
          </cell>
          <cell r="J150">
            <v>10337.033889999997</v>
          </cell>
          <cell r="K150">
            <v>9848.9904300000035</v>
          </cell>
          <cell r="L150">
            <v>10047.842600000005</v>
          </cell>
          <cell r="M150">
            <v>10179.445533000006</v>
          </cell>
          <cell r="N150">
            <v>12406.391396999998</v>
          </cell>
          <cell r="O150">
            <v>99685.909090000001</v>
          </cell>
          <cell r="P150">
            <v>6417.2175500000003</v>
          </cell>
          <cell r="Q150">
            <v>11739.229109999997</v>
          </cell>
          <cell r="R150">
            <v>17489.502959999991</v>
          </cell>
          <cell r="S150">
            <v>23686.193539999997</v>
          </cell>
          <cell r="T150">
            <v>31097.808140000016</v>
          </cell>
          <cell r="U150">
            <v>38778.293070000014</v>
          </cell>
          <cell r="V150">
            <v>46866.20524000001</v>
          </cell>
          <cell r="W150">
            <v>57203.239130000009</v>
          </cell>
          <cell r="X150">
            <v>67052.229560000007</v>
          </cell>
          <cell r="Y150">
            <v>77100.072160000011</v>
          </cell>
          <cell r="Z150">
            <v>87279.517693000002</v>
          </cell>
          <cell r="AA150">
            <v>99685.909090000001</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6417.2175500000003</v>
          </cell>
          <cell r="D154">
            <v>5322.0115600000008</v>
          </cell>
          <cell r="E154">
            <v>5750.2738499999959</v>
          </cell>
          <cell r="F154">
            <v>6196.6905800000068</v>
          </cell>
          <cell r="G154">
            <v>7411.6146000000044</v>
          </cell>
          <cell r="H154">
            <v>7680.4849299999978</v>
          </cell>
          <cell r="I154">
            <v>8087.9121699999941</v>
          </cell>
          <cell r="J154">
            <v>10337.033889999997</v>
          </cell>
          <cell r="K154">
            <v>9848.9904300000035</v>
          </cell>
          <cell r="L154">
            <v>10047.842600000005</v>
          </cell>
          <cell r="M154">
            <v>10179.445533000006</v>
          </cell>
          <cell r="N154">
            <v>12406.391396999998</v>
          </cell>
          <cell r="O154">
            <v>99685.909090000001</v>
          </cell>
          <cell r="P154">
            <v>6417.2175500000003</v>
          </cell>
          <cell r="Q154">
            <v>11739.229109999997</v>
          </cell>
          <cell r="R154">
            <v>17489.502959999991</v>
          </cell>
          <cell r="S154">
            <v>23686.193539999997</v>
          </cell>
          <cell r="T154">
            <v>31097.808140000016</v>
          </cell>
          <cell r="U154">
            <v>38778.293070000014</v>
          </cell>
          <cell r="V154">
            <v>46866.20524000001</v>
          </cell>
          <cell r="W154">
            <v>57203.239130000009</v>
          </cell>
          <cell r="X154">
            <v>67052.229560000007</v>
          </cell>
          <cell r="Y154">
            <v>77100.072160000011</v>
          </cell>
          <cell r="Z154">
            <v>87279.517693000002</v>
          </cell>
          <cell r="AA154">
            <v>99685.909090000001</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-1463.0111899999999</v>
          </cell>
          <cell r="D156">
            <v>-1030.4048300000002</v>
          </cell>
          <cell r="E156">
            <v>-1124.6361899999997</v>
          </cell>
          <cell r="F156">
            <v>-1215.5597600000001</v>
          </cell>
          <cell r="G156">
            <v>-1447.7228000000005</v>
          </cell>
          <cell r="H156">
            <v>-1507.7039799999993</v>
          </cell>
          <cell r="I156">
            <v>-1578.1665200000007</v>
          </cell>
          <cell r="J156">
            <v>-2008.8300099999997</v>
          </cell>
          <cell r="K156">
            <v>-1912.6744899999994</v>
          </cell>
          <cell r="L156">
            <v>-1983.3018200000006</v>
          </cell>
          <cell r="M156">
            <v>-1962.9523199999985</v>
          </cell>
          <cell r="N156">
            <v>-2314.7227899999998</v>
          </cell>
          <cell r="O156">
            <v>-19549.686699999998</v>
          </cell>
          <cell r="P156">
            <v>-1463.0111899999999</v>
          </cell>
          <cell r="Q156">
            <v>-2493.4160200000001</v>
          </cell>
          <cell r="R156">
            <v>-3618.0522099999998</v>
          </cell>
          <cell r="S156">
            <v>-4833.6119699999999</v>
          </cell>
          <cell r="T156">
            <v>-6281.3347700000004</v>
          </cell>
          <cell r="U156">
            <v>-7789.0387499999997</v>
          </cell>
          <cell r="V156">
            <v>-9367.2052700000004</v>
          </cell>
          <cell r="W156">
            <v>-11376.03528</v>
          </cell>
          <cell r="X156">
            <v>-13288.709769999999</v>
          </cell>
          <cell r="Y156">
            <v>-15272.01159</v>
          </cell>
          <cell r="Z156">
            <v>-17234.963909999999</v>
          </cell>
          <cell r="AA156">
            <v>-19549.686699999998</v>
          </cell>
        </row>
        <row r="157">
          <cell r="A157" t="str">
            <v>Dtd28</v>
          </cell>
          <cell r="B157" t="str">
            <v>Profit after tax</v>
          </cell>
          <cell r="C157">
            <v>4954.2063600000001</v>
          </cell>
          <cell r="D157">
            <v>4291.6067300000004</v>
          </cell>
          <cell r="E157">
            <v>4625.6376599999967</v>
          </cell>
          <cell r="F157">
            <v>4981.1308200000067</v>
          </cell>
          <cell r="G157">
            <v>5963.891800000004</v>
          </cell>
          <cell r="H157">
            <v>6172.7809499999985</v>
          </cell>
          <cell r="I157">
            <v>6509.7456499999935</v>
          </cell>
          <cell r="J157">
            <v>8328.2038799999973</v>
          </cell>
          <cell r="K157">
            <v>7936.315940000004</v>
          </cell>
          <cell r="L157">
            <v>8064.5407800000048</v>
          </cell>
          <cell r="M157">
            <v>8216.493213000007</v>
          </cell>
          <cell r="N157">
            <v>10091.668606999998</v>
          </cell>
          <cell r="O157">
            <v>80136.22239000001</v>
          </cell>
          <cell r="P157">
            <v>4954.2063600000001</v>
          </cell>
          <cell r="Q157">
            <v>9245.813089999996</v>
          </cell>
          <cell r="R157">
            <v>13871.450749999991</v>
          </cell>
          <cell r="S157">
            <v>18852.581569999995</v>
          </cell>
          <cell r="T157">
            <v>24816.473370000014</v>
          </cell>
          <cell r="U157">
            <v>30989.254320000015</v>
          </cell>
          <cell r="V157">
            <v>37498.999970000012</v>
          </cell>
          <cell r="W157">
            <v>45827.203850000005</v>
          </cell>
          <cell r="X157">
            <v>53763.519790000006</v>
          </cell>
          <cell r="Y157">
            <v>61828.060570000009</v>
          </cell>
          <cell r="Z157">
            <v>70044.55378300001</v>
          </cell>
          <cell r="AA157">
            <v>80136.22239000001</v>
          </cell>
        </row>
        <row r="158">
          <cell r="A158">
            <v>0</v>
          </cell>
          <cell r="B158" t="str">
            <v>Actual Profit and Loss 2008</v>
          </cell>
          <cell r="C158">
            <v>17624.901949999996</v>
          </cell>
          <cell r="D158">
            <v>11960.519879999993</v>
          </cell>
          <cell r="E158">
            <v>8989.1382400000002</v>
          </cell>
          <cell r="F158">
            <v>9505.1043200000204</v>
          </cell>
          <cell r="G158">
            <v>9365.407229999988</v>
          </cell>
          <cell r="H158">
            <v>9925.0288299999993</v>
          </cell>
          <cell r="I158">
            <v>6912.8185899999935</v>
          </cell>
          <cell r="J158">
            <v>8454.1792699999769</v>
          </cell>
          <cell r="K158">
            <v>7148.2611000000679</v>
          </cell>
          <cell r="L158">
            <v>4523.6766899999566</v>
          </cell>
          <cell r="M158">
            <v>3430.6828500000111</v>
          </cell>
          <cell r="N158">
            <v>8936.8508299999976</v>
          </cell>
          <cell r="O158">
            <v>106776.56977999992</v>
          </cell>
          <cell r="P158">
            <v>17624.901949999996</v>
          </cell>
          <cell r="Q158">
            <v>29585.421829999988</v>
          </cell>
          <cell r="R158">
            <v>38574.56006999997</v>
          </cell>
          <cell r="S158">
            <v>48079.664389999969</v>
          </cell>
          <cell r="T158">
            <v>57445.071619999944</v>
          </cell>
          <cell r="U158">
            <v>67370.100449999925</v>
          </cell>
          <cell r="V158">
            <v>74282.91903999995</v>
          </cell>
          <cell r="W158">
            <v>82737.09830999987</v>
          </cell>
          <cell r="X158">
            <v>89885.359409999946</v>
          </cell>
          <cell r="Y158">
            <v>94409.03609999991</v>
          </cell>
          <cell r="Z158">
            <v>97839.718949999879</v>
          </cell>
          <cell r="AA158">
            <v>106776.56977999992</v>
          </cell>
        </row>
        <row r="159">
          <cell r="A159" t="str">
            <v>Dto01</v>
          </cell>
          <cell r="B159" t="str">
            <v>Interest income</v>
          </cell>
          <cell r="C159">
            <v>1240</v>
          </cell>
          <cell r="D159">
            <v>1259.3686899999998</v>
          </cell>
          <cell r="E159">
            <v>652.79193000000032</v>
          </cell>
          <cell r="F159">
            <v>293.76406999999972</v>
          </cell>
          <cell r="G159">
            <v>355.73811999999998</v>
          </cell>
          <cell r="H159">
            <v>397.02778000000035</v>
          </cell>
          <cell r="I159">
            <v>480.23089999999956</v>
          </cell>
          <cell r="J159">
            <v>617.36059999999998</v>
          </cell>
          <cell r="K159">
            <v>646.57762000000002</v>
          </cell>
          <cell r="L159">
            <v>731.19506000000001</v>
          </cell>
          <cell r="M159">
            <v>777.8063200000006</v>
          </cell>
          <cell r="N159">
            <v>810.07368999999926</v>
          </cell>
          <cell r="O159">
            <v>8261.9347799999996</v>
          </cell>
          <cell r="P159">
            <v>1240</v>
          </cell>
          <cell r="Q159">
            <v>2499.3686899999998</v>
          </cell>
          <cell r="R159">
            <v>3152.1606200000001</v>
          </cell>
          <cell r="S159">
            <v>3445.9246899999998</v>
          </cell>
          <cell r="T159">
            <v>3801.6628099999998</v>
          </cell>
          <cell r="U159">
            <v>4198.6905900000002</v>
          </cell>
          <cell r="V159">
            <v>4678.9214899999997</v>
          </cell>
          <cell r="W159">
            <v>5296.2820899999997</v>
          </cell>
          <cell r="X159">
            <v>5942.8597099999997</v>
          </cell>
          <cell r="Y159">
            <v>6674.0547699999997</v>
          </cell>
          <cell r="Z159">
            <v>7451.8610900000003</v>
          </cell>
          <cell r="AA159">
            <v>8261.9347799999996</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1240</v>
          </cell>
          <cell r="D161">
            <v>1259.3686899999998</v>
          </cell>
          <cell r="E161">
            <v>652.79193000000032</v>
          </cell>
          <cell r="F161">
            <v>293.76406999999972</v>
          </cell>
          <cell r="G161">
            <v>355.73811999999998</v>
          </cell>
          <cell r="H161">
            <v>397.02778000000035</v>
          </cell>
          <cell r="I161">
            <v>480.23089999999956</v>
          </cell>
          <cell r="J161">
            <v>617.36059999999998</v>
          </cell>
          <cell r="K161">
            <v>646.57762000000002</v>
          </cell>
          <cell r="L161">
            <v>731.19506000000001</v>
          </cell>
          <cell r="M161">
            <v>777.8063200000006</v>
          </cell>
          <cell r="N161">
            <v>810.07368999999926</v>
          </cell>
          <cell r="O161">
            <v>8261.9347799999996</v>
          </cell>
          <cell r="P161">
            <v>1240</v>
          </cell>
          <cell r="Q161">
            <v>2499.3686899999998</v>
          </cell>
          <cell r="R161">
            <v>3152.1606200000001</v>
          </cell>
          <cell r="S161">
            <v>3445.9246899999998</v>
          </cell>
          <cell r="T161">
            <v>3801.6628099999998</v>
          </cell>
          <cell r="U161">
            <v>4198.6905900000002</v>
          </cell>
          <cell r="V161">
            <v>4678.9214899999997</v>
          </cell>
          <cell r="W161">
            <v>5296.2820899999997</v>
          </cell>
          <cell r="X161">
            <v>5942.8597099999997</v>
          </cell>
          <cell r="Y161">
            <v>6674.0547699999997</v>
          </cell>
          <cell r="Z161">
            <v>7451.8610900000003</v>
          </cell>
          <cell r="AA161">
            <v>8261.9347799999996</v>
          </cell>
        </row>
        <row r="162">
          <cell r="A162" t="str">
            <v>Dto04</v>
          </cell>
          <cell r="B162" t="str">
            <v>Fee Income</v>
          </cell>
          <cell r="C162">
            <v>51490.864099999999</v>
          </cell>
          <cell r="D162">
            <v>39959.857589999992</v>
          </cell>
          <cell r="E162">
            <v>39828.994579999999</v>
          </cell>
          <cell r="F162">
            <v>37714.77466000001</v>
          </cell>
          <cell r="G162">
            <v>38986.271010000004</v>
          </cell>
          <cell r="H162">
            <v>35872.706809999989</v>
          </cell>
          <cell r="I162">
            <v>33312.097299999979</v>
          </cell>
          <cell r="J162">
            <v>32187.957450000002</v>
          </cell>
          <cell r="K162">
            <v>29608.988160000044</v>
          </cell>
          <cell r="L162">
            <v>23885.073159999978</v>
          </cell>
          <cell r="M162">
            <v>19112.299439999995</v>
          </cell>
          <cell r="N162">
            <v>18770.574449999993</v>
          </cell>
          <cell r="O162">
            <v>400730.45870999992</v>
          </cell>
          <cell r="P162">
            <v>51490.864099999999</v>
          </cell>
          <cell r="Q162">
            <v>91450.721689999991</v>
          </cell>
          <cell r="R162">
            <v>131279.71626999998</v>
          </cell>
          <cell r="S162">
            <v>168994.49092999997</v>
          </cell>
          <cell r="T162">
            <v>207980.76193999997</v>
          </cell>
          <cell r="U162">
            <v>243853.46874999994</v>
          </cell>
          <cell r="V162">
            <v>277165.56604999991</v>
          </cell>
          <cell r="W162">
            <v>309353.52349999989</v>
          </cell>
          <cell r="X162">
            <v>338962.51165999996</v>
          </cell>
          <cell r="Y162">
            <v>362847.58481999993</v>
          </cell>
          <cell r="Z162">
            <v>381959.8842599999</v>
          </cell>
          <cell r="AA162">
            <v>400730.45870999992</v>
          </cell>
        </row>
        <row r="163">
          <cell r="A163" t="str">
            <v>Dto05</v>
          </cell>
          <cell r="B163" t="str">
            <v>Commission expense</v>
          </cell>
          <cell r="C163">
            <v>-25311.598380000003</v>
          </cell>
          <cell r="D163">
            <v>-20575.80919</v>
          </cell>
          <cell r="E163">
            <v>-21739.618490000001</v>
          </cell>
          <cell r="F163">
            <v>-19587.088929999994</v>
          </cell>
          <cell r="G163">
            <v>-20142.3789</v>
          </cell>
          <cell r="H163">
            <v>-18692.072549999997</v>
          </cell>
          <cell r="I163">
            <v>-19056.531339999998</v>
          </cell>
          <cell r="J163">
            <v>-16617.230460000006</v>
          </cell>
          <cell r="K163">
            <v>-15371.437520000003</v>
          </cell>
          <cell r="L163">
            <v>-13151.122380000008</v>
          </cell>
          <cell r="M163">
            <v>-10827.583769999999</v>
          </cell>
          <cell r="N163">
            <v>-10388.818829999975</v>
          </cell>
          <cell r="O163">
            <v>-211461.29074</v>
          </cell>
          <cell r="P163">
            <v>-25311.598380000003</v>
          </cell>
          <cell r="Q163">
            <v>-45887.407570000003</v>
          </cell>
          <cell r="R163">
            <v>-67627.026060000004</v>
          </cell>
          <cell r="S163">
            <v>-87214.114990000002</v>
          </cell>
          <cell r="T163">
            <v>-107356.49389</v>
          </cell>
          <cell r="U163">
            <v>-126048.56644</v>
          </cell>
          <cell r="V163">
            <v>-145105.09777999998</v>
          </cell>
          <cell r="W163">
            <v>-161722.32824</v>
          </cell>
          <cell r="X163">
            <v>-177093.76576000001</v>
          </cell>
          <cell r="Y163">
            <v>-190244.88814000002</v>
          </cell>
          <cell r="Z163">
            <v>-201072.47191000002</v>
          </cell>
          <cell r="AA163">
            <v>-211461.29074</v>
          </cell>
        </row>
        <row r="164">
          <cell r="A164" t="str">
            <v>Dto06</v>
          </cell>
          <cell r="B164" t="str">
            <v>Net fee and commission income</v>
          </cell>
          <cell r="C164">
            <v>26179.265719999996</v>
          </cell>
          <cell r="D164">
            <v>19384.048399999992</v>
          </cell>
          <cell r="E164">
            <v>18089.376089999998</v>
          </cell>
          <cell r="F164">
            <v>18127.685730000016</v>
          </cell>
          <cell r="G164">
            <v>18843.892110000004</v>
          </cell>
          <cell r="H164">
            <v>17180.634259999992</v>
          </cell>
          <cell r="I164">
            <v>14255.565959999982</v>
          </cell>
          <cell r="J164">
            <v>15570.726989999996</v>
          </cell>
          <cell r="K164">
            <v>14237.550640000041</v>
          </cell>
          <cell r="L164">
            <v>10733.95077999997</v>
          </cell>
          <cell r="M164">
            <v>8284.715669999996</v>
          </cell>
          <cell r="N164">
            <v>8381.7556200000181</v>
          </cell>
          <cell r="O164">
            <v>189269.16796999992</v>
          </cell>
          <cell r="P164">
            <v>26179.265719999996</v>
          </cell>
          <cell r="Q164">
            <v>45563.314119999988</v>
          </cell>
          <cell r="R164">
            <v>63652.690209999972</v>
          </cell>
          <cell r="S164">
            <v>81780.375939999969</v>
          </cell>
          <cell r="T164">
            <v>100624.26804999997</v>
          </cell>
          <cell r="U164">
            <v>117804.90230999995</v>
          </cell>
          <cell r="V164">
            <v>132060.46826999992</v>
          </cell>
          <cell r="W164">
            <v>147631.19525999989</v>
          </cell>
          <cell r="X164">
            <v>161868.74589999995</v>
          </cell>
          <cell r="Y164">
            <v>172602.69667999991</v>
          </cell>
          <cell r="Z164">
            <v>180887.41234999988</v>
          </cell>
          <cell r="AA164">
            <v>189269.16796999992</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6.9510000000000002E-2</v>
          </cell>
          <cell r="D166">
            <v>-0.2319</v>
          </cell>
          <cell r="E166">
            <v>-5.914999999999998E-2</v>
          </cell>
          <cell r="F166">
            <v>0.32284999999999997</v>
          </cell>
          <cell r="G166">
            <v>-1.7390000000000003E-2</v>
          </cell>
          <cell r="H166">
            <v>-0.51536999999999999</v>
          </cell>
          <cell r="I166">
            <v>1.1120000000000019E-2</v>
          </cell>
          <cell r="J166">
            <v>-0.40922000000000003</v>
          </cell>
          <cell r="K166">
            <v>-0.12934000000000001</v>
          </cell>
          <cell r="L166">
            <v>-7.412939999999999</v>
          </cell>
          <cell r="M166">
            <v>-0.42862000000000045</v>
          </cell>
          <cell r="N166">
            <v>-7.3030500000000007</v>
          </cell>
          <cell r="O166">
            <v>-16.1035</v>
          </cell>
          <cell r="P166">
            <v>6.9510000000000002E-2</v>
          </cell>
          <cell r="Q166">
            <v>-0.16238999999999998</v>
          </cell>
          <cell r="R166">
            <v>-0.22153999999999996</v>
          </cell>
          <cell r="S166">
            <v>0.10131000000000001</v>
          </cell>
          <cell r="T166">
            <v>8.3920000000000008E-2</v>
          </cell>
          <cell r="U166">
            <v>-0.43145</v>
          </cell>
          <cell r="V166">
            <v>-0.42032999999999998</v>
          </cell>
          <cell r="W166">
            <v>-0.82955000000000001</v>
          </cell>
          <cell r="X166">
            <v>-0.95889000000000002</v>
          </cell>
          <cell r="Y166">
            <v>-8.3718299999999992</v>
          </cell>
          <cell r="Z166">
            <v>-8.8004499999999997</v>
          </cell>
          <cell r="AA166">
            <v>-16.1035</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145.70096000000001</v>
          </cell>
          <cell r="D168">
            <v>259.56882999999999</v>
          </cell>
          <cell r="E168">
            <v>161.99319999999994</v>
          </cell>
          <cell r="F168">
            <v>69.49822000000006</v>
          </cell>
          <cell r="G168">
            <v>113.59743000000003</v>
          </cell>
          <cell r="H168">
            <v>80.700919999999996</v>
          </cell>
          <cell r="I168">
            <v>123.28189999999995</v>
          </cell>
          <cell r="J168">
            <v>84.493430000000103</v>
          </cell>
          <cell r="K168">
            <v>38.897749999999817</v>
          </cell>
          <cell r="L168">
            <v>15.676080000000184</v>
          </cell>
          <cell r="M168">
            <v>1.0771799999998164</v>
          </cell>
          <cell r="N168">
            <v>14.373410000000103</v>
          </cell>
          <cell r="O168">
            <v>1108.8593100000001</v>
          </cell>
          <cell r="P168">
            <v>145.70096000000001</v>
          </cell>
          <cell r="Q168">
            <v>405.26979</v>
          </cell>
          <cell r="R168">
            <v>567.26298999999995</v>
          </cell>
          <cell r="S168">
            <v>636.76121000000001</v>
          </cell>
          <cell r="T168">
            <v>750.35864000000004</v>
          </cell>
          <cell r="U168">
            <v>831.05956000000003</v>
          </cell>
          <cell r="V168">
            <v>954.34145999999998</v>
          </cell>
          <cell r="W168">
            <v>1038.8348900000001</v>
          </cell>
          <cell r="X168">
            <v>1077.7326399999999</v>
          </cell>
          <cell r="Y168">
            <v>1093.4087200000001</v>
          </cell>
          <cell r="Z168">
            <v>1094.4858999999999</v>
          </cell>
          <cell r="AA168">
            <v>1108.8593100000001</v>
          </cell>
        </row>
        <row r="169">
          <cell r="A169" t="str">
            <v>Dto11</v>
          </cell>
          <cell r="B169" t="str">
            <v>Other income</v>
          </cell>
          <cell r="C169">
            <v>26325.036189999995</v>
          </cell>
          <cell r="D169">
            <v>19643.385329999994</v>
          </cell>
          <cell r="E169">
            <v>18251.310139999998</v>
          </cell>
          <cell r="F169">
            <v>18197.506800000017</v>
          </cell>
          <cell r="G169">
            <v>18957.472150000005</v>
          </cell>
          <cell r="H169">
            <v>17260.81980999999</v>
          </cell>
          <cell r="I169">
            <v>14378.858979999981</v>
          </cell>
          <cell r="J169">
            <v>15654.811199999996</v>
          </cell>
          <cell r="K169">
            <v>14276.319050000042</v>
          </cell>
          <cell r="L169">
            <v>10742.213919999969</v>
          </cell>
          <cell r="M169">
            <v>8285.3642299999956</v>
          </cell>
          <cell r="N169">
            <v>8388.8259800000178</v>
          </cell>
          <cell r="O169">
            <v>190361.92377999992</v>
          </cell>
          <cell r="P169">
            <v>26325.036189999995</v>
          </cell>
          <cell r="Q169">
            <v>45968.421519999989</v>
          </cell>
          <cell r="R169">
            <v>64219.731659999976</v>
          </cell>
          <cell r="S169">
            <v>82417.238459999964</v>
          </cell>
          <cell r="T169">
            <v>101374.71060999998</v>
          </cell>
          <cell r="U169">
            <v>118635.53041999994</v>
          </cell>
          <cell r="V169">
            <v>133014.38939999993</v>
          </cell>
          <cell r="W169">
            <v>148669.20059999989</v>
          </cell>
          <cell r="X169">
            <v>162945.51964999994</v>
          </cell>
          <cell r="Y169">
            <v>173687.73356999992</v>
          </cell>
          <cell r="Z169">
            <v>181973.09779999987</v>
          </cell>
          <cell r="AA169">
            <v>190361.92377999992</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27565.036189999995</v>
          </cell>
          <cell r="D171">
            <v>20902.754019999993</v>
          </cell>
          <cell r="E171">
            <v>18904.102069999997</v>
          </cell>
          <cell r="F171">
            <v>18491.270870000018</v>
          </cell>
          <cell r="G171">
            <v>19313.210270000003</v>
          </cell>
          <cell r="H171">
            <v>17657.84758999999</v>
          </cell>
          <cell r="I171">
            <v>14859.089879999981</v>
          </cell>
          <cell r="J171">
            <v>16272.171799999996</v>
          </cell>
          <cell r="K171">
            <v>14922.896670000042</v>
          </cell>
          <cell r="L171">
            <v>11473.408979999969</v>
          </cell>
          <cell r="M171">
            <v>9063.1705499999953</v>
          </cell>
          <cell r="N171">
            <v>9198.8996700000171</v>
          </cell>
          <cell r="O171">
            <v>198623.85855999994</v>
          </cell>
          <cell r="P171">
            <v>27565.036189999995</v>
          </cell>
          <cell r="Q171">
            <v>48467.790209999992</v>
          </cell>
          <cell r="R171">
            <v>67371.892279999971</v>
          </cell>
          <cell r="S171">
            <v>85863.163149999964</v>
          </cell>
          <cell r="T171">
            <v>105176.37341999997</v>
          </cell>
          <cell r="U171">
            <v>122834.22100999994</v>
          </cell>
          <cell r="V171">
            <v>137693.31088999994</v>
          </cell>
          <cell r="W171">
            <v>153965.48268999989</v>
          </cell>
          <cell r="X171">
            <v>168888.37935999993</v>
          </cell>
          <cell r="Y171">
            <v>180361.78833999991</v>
          </cell>
          <cell r="Z171">
            <v>189424.95888999986</v>
          </cell>
          <cell r="AA171">
            <v>198623.85855999994</v>
          </cell>
        </row>
        <row r="172">
          <cell r="A172" t="str">
            <v>Dto13</v>
          </cell>
          <cell r="B172" t="str">
            <v>Personnel expenses</v>
          </cell>
          <cell r="C172">
            <v>1731.1657600000001</v>
          </cell>
          <cell r="D172">
            <v>1689.5580700000003</v>
          </cell>
          <cell r="E172">
            <v>1728.0014599999997</v>
          </cell>
          <cell r="F172">
            <v>1675.2237600000001</v>
          </cell>
          <cell r="G172">
            <v>2243.12255</v>
          </cell>
          <cell r="H172">
            <v>1910.2791300000001</v>
          </cell>
          <cell r="I172">
            <v>1565.7959399999997</v>
          </cell>
          <cell r="J172">
            <v>1591.1362200000008</v>
          </cell>
          <cell r="K172">
            <v>1483.24029</v>
          </cell>
          <cell r="L172">
            <v>1396.623059999999</v>
          </cell>
          <cell r="M172">
            <v>1219.8192100000012</v>
          </cell>
          <cell r="N172">
            <v>-930.44194000000061</v>
          </cell>
          <cell r="O172">
            <v>17303.523509999999</v>
          </cell>
          <cell r="P172">
            <v>1731.1657600000001</v>
          </cell>
          <cell r="Q172">
            <v>3420.7238300000004</v>
          </cell>
          <cell r="R172">
            <v>5148.7252900000003</v>
          </cell>
          <cell r="S172">
            <v>6823.9490500000002</v>
          </cell>
          <cell r="T172">
            <v>9067.0715999999993</v>
          </cell>
          <cell r="U172">
            <v>10977.35073</v>
          </cell>
          <cell r="V172">
            <v>12543.14667</v>
          </cell>
          <cell r="W172">
            <v>14134.28289</v>
          </cell>
          <cell r="X172">
            <v>15617.52318</v>
          </cell>
          <cell r="Y172">
            <v>17014.146239999998</v>
          </cell>
          <cell r="Z172">
            <v>18233.96545</v>
          </cell>
          <cell r="AA172">
            <v>17303.523509999999</v>
          </cell>
        </row>
        <row r="173">
          <cell r="A173" t="str">
            <v>Dto14</v>
          </cell>
          <cell r="B173" t="str">
            <v>General and administrative expenses</v>
          </cell>
          <cell r="C173">
            <v>486.01830999999993</v>
          </cell>
          <cell r="D173">
            <v>487.4751</v>
          </cell>
          <cell r="E173">
            <v>2001.9640199999999</v>
          </cell>
          <cell r="F173">
            <v>1215.95128</v>
          </cell>
          <cell r="G173">
            <v>1353.9802800000002</v>
          </cell>
          <cell r="H173">
            <v>386.74065999999965</v>
          </cell>
          <cell r="I173">
            <v>512.21086000000003</v>
          </cell>
          <cell r="J173">
            <v>310.24164000000019</v>
          </cell>
          <cell r="K173">
            <v>636.20120999999995</v>
          </cell>
          <cell r="L173">
            <v>527.11108000000002</v>
          </cell>
          <cell r="M173">
            <v>366.71180999999967</v>
          </cell>
          <cell r="N173">
            <v>755.33416999999986</v>
          </cell>
          <cell r="O173">
            <v>9039.940419999999</v>
          </cell>
          <cell r="P173">
            <v>486.01830999999993</v>
          </cell>
          <cell r="Q173">
            <v>973.49340999999993</v>
          </cell>
          <cell r="R173">
            <v>2975.4574299999999</v>
          </cell>
          <cell r="S173">
            <v>4191.4087099999997</v>
          </cell>
          <cell r="T173">
            <v>5545.3889899999995</v>
          </cell>
          <cell r="U173">
            <v>5932.1296499999989</v>
          </cell>
          <cell r="V173">
            <v>6444.3405099999991</v>
          </cell>
          <cell r="W173">
            <v>6754.5821499999993</v>
          </cell>
          <cell r="X173">
            <v>7390.7833599999994</v>
          </cell>
          <cell r="Y173">
            <v>7917.8944399999991</v>
          </cell>
          <cell r="Z173">
            <v>8284.6062499999989</v>
          </cell>
          <cell r="AA173">
            <v>9039.940419999999</v>
          </cell>
        </row>
        <row r="174">
          <cell r="A174" t="str">
            <v>Dto15</v>
          </cell>
          <cell r="B174" t="str">
            <v>Depreciation / Amortisation</v>
          </cell>
          <cell r="C174">
            <v>50.862740000000002</v>
          </cell>
          <cell r="D174">
            <v>53.178159999999991</v>
          </cell>
          <cell r="E174">
            <v>72.107550000000003</v>
          </cell>
          <cell r="F174">
            <v>55.27967000000001</v>
          </cell>
          <cell r="G174">
            <v>57.607339999999994</v>
          </cell>
          <cell r="H174">
            <v>60.069369999999992</v>
          </cell>
          <cell r="I174">
            <v>66.986230000000035</v>
          </cell>
          <cell r="J174">
            <v>75.518429999999967</v>
          </cell>
          <cell r="K174">
            <v>80.360370000000046</v>
          </cell>
          <cell r="L174">
            <v>81.838789999999904</v>
          </cell>
          <cell r="M174">
            <v>103.87798000000009</v>
          </cell>
          <cell r="N174">
            <v>202.03377999999998</v>
          </cell>
          <cell r="O174">
            <v>959.72041000000002</v>
          </cell>
          <cell r="P174">
            <v>50.862740000000002</v>
          </cell>
          <cell r="Q174">
            <v>104.04089999999999</v>
          </cell>
          <cell r="R174">
            <v>176.14845</v>
          </cell>
          <cell r="S174">
            <v>231.42812000000001</v>
          </cell>
          <cell r="T174">
            <v>289.03546</v>
          </cell>
          <cell r="U174">
            <v>349.10482999999999</v>
          </cell>
          <cell r="V174">
            <v>416.09106000000003</v>
          </cell>
          <cell r="W174">
            <v>491.60948999999999</v>
          </cell>
          <cell r="X174">
            <v>571.96986000000004</v>
          </cell>
          <cell r="Y174">
            <v>653.80864999999994</v>
          </cell>
          <cell r="Z174">
            <v>757.68663000000004</v>
          </cell>
          <cell r="AA174">
            <v>959.72041000000002</v>
          </cell>
        </row>
        <row r="175">
          <cell r="A175" t="str">
            <v>Dto16</v>
          </cell>
          <cell r="B175" t="str">
            <v>Total operating expenses</v>
          </cell>
          <cell r="C175">
            <v>2268.0468100000003</v>
          </cell>
          <cell r="D175">
            <v>2230.2113300000001</v>
          </cell>
          <cell r="E175">
            <v>3802.07303</v>
          </cell>
          <cell r="F175">
            <v>2946.45471</v>
          </cell>
          <cell r="G175">
            <v>3654.7101700000003</v>
          </cell>
          <cell r="H175">
            <v>2357.08916</v>
          </cell>
          <cell r="I175">
            <v>2144.9930299999996</v>
          </cell>
          <cell r="J175">
            <v>1976.896290000001</v>
          </cell>
          <cell r="K175">
            <v>2199.8018699999998</v>
          </cell>
          <cell r="L175">
            <v>2005.5729299999989</v>
          </cell>
          <cell r="M175">
            <v>1690.409000000001</v>
          </cell>
          <cell r="N175">
            <v>26.926009999999224</v>
          </cell>
          <cell r="O175">
            <v>27303.18434</v>
          </cell>
          <cell r="P175">
            <v>2268.0468100000003</v>
          </cell>
          <cell r="Q175">
            <v>4498.2581399999999</v>
          </cell>
          <cell r="R175">
            <v>8300.3311700000013</v>
          </cell>
          <cell r="S175">
            <v>11246.785879999999</v>
          </cell>
          <cell r="T175">
            <v>14901.496049999998</v>
          </cell>
          <cell r="U175">
            <v>17258.585210000001</v>
          </cell>
          <cell r="V175">
            <v>19403.578239999999</v>
          </cell>
          <cell r="W175">
            <v>21380.47453</v>
          </cell>
          <cell r="X175">
            <v>23580.276399999999</v>
          </cell>
          <cell r="Y175">
            <v>25585.849329999997</v>
          </cell>
          <cell r="Z175">
            <v>27276.258330000001</v>
          </cell>
          <cell r="AA175">
            <v>27303.18434</v>
          </cell>
        </row>
        <row r="176">
          <cell r="A176" t="str">
            <v>Dto17</v>
          </cell>
          <cell r="B176" t="str">
            <v>Operating profit before provisions</v>
          </cell>
          <cell r="C176">
            <v>25296.989379999995</v>
          </cell>
          <cell r="D176">
            <v>18672.542689999995</v>
          </cell>
          <cell r="E176">
            <v>15102.029039999998</v>
          </cell>
          <cell r="F176">
            <v>15544.816160000018</v>
          </cell>
          <cell r="G176">
            <v>15658.500100000003</v>
          </cell>
          <cell r="H176">
            <v>15300.758429999991</v>
          </cell>
          <cell r="I176">
            <v>12714.096849999982</v>
          </cell>
          <cell r="J176">
            <v>14295.275509999996</v>
          </cell>
          <cell r="K176">
            <v>12723.094800000043</v>
          </cell>
          <cell r="L176">
            <v>9467.8360499999708</v>
          </cell>
          <cell r="M176">
            <v>7372.7615499999938</v>
          </cell>
          <cell r="N176">
            <v>9171.9736600000178</v>
          </cell>
          <cell r="O176">
            <v>171320.67421999993</v>
          </cell>
          <cell r="P176">
            <v>25296.989379999995</v>
          </cell>
          <cell r="Q176">
            <v>43969.532069999994</v>
          </cell>
          <cell r="R176">
            <v>59071.561109999966</v>
          </cell>
          <cell r="S176">
            <v>74616.377269999968</v>
          </cell>
          <cell r="T176">
            <v>90274.877369999973</v>
          </cell>
          <cell r="U176">
            <v>105575.63579999993</v>
          </cell>
          <cell r="V176">
            <v>118289.73264999993</v>
          </cell>
          <cell r="W176">
            <v>132585.00815999988</v>
          </cell>
          <cell r="X176">
            <v>145308.10295999993</v>
          </cell>
          <cell r="Y176">
            <v>154775.93900999991</v>
          </cell>
          <cell r="Z176">
            <v>162148.70055999985</v>
          </cell>
          <cell r="AA176">
            <v>171320.67421999993</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25296.989379999995</v>
          </cell>
          <cell r="D181">
            <v>18672.542689999995</v>
          </cell>
          <cell r="E181">
            <v>15102.029039999998</v>
          </cell>
          <cell r="F181">
            <v>15544.816160000018</v>
          </cell>
          <cell r="G181">
            <v>15658.500100000003</v>
          </cell>
          <cell r="H181">
            <v>15300.758429999991</v>
          </cell>
          <cell r="I181">
            <v>12714.096849999982</v>
          </cell>
          <cell r="J181">
            <v>14295.275509999996</v>
          </cell>
          <cell r="K181">
            <v>12723.094800000043</v>
          </cell>
          <cell r="L181">
            <v>9467.8360499999708</v>
          </cell>
          <cell r="M181">
            <v>7372.7615499999938</v>
          </cell>
          <cell r="N181">
            <v>9171.9736600000178</v>
          </cell>
          <cell r="O181">
            <v>171320.67421999993</v>
          </cell>
          <cell r="P181">
            <v>25296.989379999995</v>
          </cell>
          <cell r="Q181">
            <v>43969.532069999994</v>
          </cell>
          <cell r="R181">
            <v>59071.561109999966</v>
          </cell>
          <cell r="S181">
            <v>74616.377269999968</v>
          </cell>
          <cell r="T181">
            <v>90274.877369999973</v>
          </cell>
          <cell r="U181">
            <v>105575.63579999993</v>
          </cell>
          <cell r="V181">
            <v>118289.73264999993</v>
          </cell>
          <cell r="W181">
            <v>132585.00815999988</v>
          </cell>
          <cell r="X181">
            <v>145308.10295999993</v>
          </cell>
          <cell r="Y181">
            <v>154775.93900999991</v>
          </cell>
          <cell r="Z181">
            <v>162148.70055999985</v>
          </cell>
          <cell r="AA181">
            <v>171320.67421999993</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25296.989379999995</v>
          </cell>
          <cell r="D185">
            <v>18672.542689999995</v>
          </cell>
          <cell r="E185">
            <v>15102.029039999998</v>
          </cell>
          <cell r="F185">
            <v>15544.816160000018</v>
          </cell>
          <cell r="G185">
            <v>15658.500100000003</v>
          </cell>
          <cell r="H185">
            <v>15300.758429999991</v>
          </cell>
          <cell r="I185">
            <v>12714.096849999982</v>
          </cell>
          <cell r="J185">
            <v>14295.275509999996</v>
          </cell>
          <cell r="K185">
            <v>12723.094800000043</v>
          </cell>
          <cell r="L185">
            <v>9467.8360499999708</v>
          </cell>
          <cell r="M185">
            <v>7372.7615499999938</v>
          </cell>
          <cell r="N185">
            <v>9171.9736600000178</v>
          </cell>
          <cell r="O185">
            <v>171320.67421999993</v>
          </cell>
          <cell r="P185">
            <v>25296.989379999995</v>
          </cell>
          <cell r="Q185">
            <v>43969.532069999994</v>
          </cell>
          <cell r="R185">
            <v>59071.561109999966</v>
          </cell>
          <cell r="S185">
            <v>74616.377269999968</v>
          </cell>
          <cell r="T185">
            <v>90274.877369999973</v>
          </cell>
          <cell r="U185">
            <v>105575.63579999993</v>
          </cell>
          <cell r="V185">
            <v>118289.73264999993</v>
          </cell>
          <cell r="W185">
            <v>132585.00815999988</v>
          </cell>
          <cell r="X185">
            <v>145308.10295999993</v>
          </cell>
          <cell r="Y185">
            <v>154775.93900999991</v>
          </cell>
          <cell r="Z185">
            <v>162148.70055999985</v>
          </cell>
          <cell r="AA185">
            <v>171320.67421999993</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-4916.98794</v>
          </cell>
          <cell r="D187">
            <v>-3677.2533799999992</v>
          </cell>
          <cell r="E187">
            <v>-2814.7897900000007</v>
          </cell>
          <cell r="F187">
            <v>-3098.7700700000005</v>
          </cell>
          <cell r="G187">
            <v>-3143.2961599999999</v>
          </cell>
          <cell r="H187">
            <v>-3034.2040599999964</v>
          </cell>
          <cell r="I187">
            <v>-2510.3091600000043</v>
          </cell>
          <cell r="J187">
            <v>-2807.7592000000004</v>
          </cell>
          <cell r="K187">
            <v>-2505.5856399999975</v>
          </cell>
          <cell r="L187">
            <v>-1859.7418900000011</v>
          </cell>
          <cell r="M187">
            <v>-1441.3187999999973</v>
          </cell>
          <cell r="N187">
            <v>-1784.9459300000017</v>
          </cell>
          <cell r="O187">
            <v>-33594.962019999999</v>
          </cell>
          <cell r="P187">
            <v>-4916.98794</v>
          </cell>
          <cell r="Q187">
            <v>-8594.2413199999992</v>
          </cell>
          <cell r="R187">
            <v>-11409.03111</v>
          </cell>
          <cell r="S187">
            <v>-14507.80118</v>
          </cell>
          <cell r="T187">
            <v>-17651.09734</v>
          </cell>
          <cell r="U187">
            <v>-20685.301399999997</v>
          </cell>
          <cell r="V187">
            <v>-23195.610560000001</v>
          </cell>
          <cell r="W187">
            <v>-26003.369760000001</v>
          </cell>
          <cell r="X187">
            <v>-28508.955399999999</v>
          </cell>
          <cell r="Y187">
            <v>-30368.69729</v>
          </cell>
          <cell r="Z187">
            <v>-31810.016089999997</v>
          </cell>
          <cell r="AA187">
            <v>-33594.962019999999</v>
          </cell>
        </row>
        <row r="188">
          <cell r="A188" t="str">
            <v>Dto28</v>
          </cell>
          <cell r="B188" t="str">
            <v>Profit after tax</v>
          </cell>
          <cell r="C188">
            <v>20380.001439999996</v>
          </cell>
          <cell r="D188">
            <v>14995.289309999996</v>
          </cell>
          <cell r="E188">
            <v>12287.239249999997</v>
          </cell>
          <cell r="F188">
            <v>12446.046090000018</v>
          </cell>
          <cell r="G188">
            <v>12515.203940000003</v>
          </cell>
          <cell r="H188">
            <v>12266.554369999994</v>
          </cell>
          <cell r="I188">
            <v>10203.787689999977</v>
          </cell>
          <cell r="J188">
            <v>11487.516309999995</v>
          </cell>
          <cell r="K188">
            <v>10217.509160000045</v>
          </cell>
          <cell r="L188">
            <v>7608.0941599999696</v>
          </cell>
          <cell r="M188">
            <v>5931.4427499999965</v>
          </cell>
          <cell r="N188">
            <v>7387.0277300000162</v>
          </cell>
          <cell r="O188">
            <v>137725.71219999992</v>
          </cell>
          <cell r="P188">
            <v>20380.001439999996</v>
          </cell>
          <cell r="Q188">
            <v>35375.290749999993</v>
          </cell>
          <cell r="R188">
            <v>47662.52999999997</v>
          </cell>
          <cell r="S188">
            <v>60108.576089999966</v>
          </cell>
          <cell r="T188">
            <v>72623.780029999965</v>
          </cell>
          <cell r="U188">
            <v>84890.334399999934</v>
          </cell>
          <cell r="V188">
            <v>95094.122089999932</v>
          </cell>
          <cell r="W188">
            <v>106581.63839999988</v>
          </cell>
          <cell r="X188">
            <v>116799.14755999992</v>
          </cell>
          <cell r="Y188">
            <v>124407.24171999992</v>
          </cell>
          <cell r="Z188">
            <v>130338.68446999986</v>
          </cell>
          <cell r="AA188">
            <v>137725.71219999992</v>
          </cell>
        </row>
        <row r="189">
          <cell r="A189">
            <v>0</v>
          </cell>
          <cell r="B189" t="str">
            <v>Actual Profit and Loss 2007 tys.zł</v>
          </cell>
          <cell r="C189" t="str">
            <v>OK!</v>
          </cell>
          <cell r="D189" t="str">
            <v>OK!</v>
          </cell>
          <cell r="E189" t="str">
            <v>OK!</v>
          </cell>
          <cell r="F189" t="str">
            <v>OK!</v>
          </cell>
          <cell r="G189" t="str">
            <v>OK!</v>
          </cell>
          <cell r="H189" t="str">
            <v>OK!</v>
          </cell>
          <cell r="I189" t="str">
            <v>OK!</v>
          </cell>
          <cell r="J189" t="str">
            <v>OK!</v>
          </cell>
          <cell r="K189" t="str">
            <v>OK!</v>
          </cell>
          <cell r="L189" t="str">
            <v>OK!</v>
          </cell>
          <cell r="M189" t="str">
            <v>OK!</v>
          </cell>
          <cell r="N189" t="str">
            <v>OK!</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432.06903999999997</v>
          </cell>
          <cell r="D190">
            <v>439.81407000000002</v>
          </cell>
          <cell r="E190">
            <v>486.11689000000001</v>
          </cell>
          <cell r="F190">
            <v>198.82025999999996</v>
          </cell>
          <cell r="G190">
            <v>286.17974000000004</v>
          </cell>
          <cell r="H190">
            <v>371.57884999999987</v>
          </cell>
          <cell r="I190">
            <v>506.42115000000013</v>
          </cell>
          <cell r="J190">
            <v>610.07564000000002</v>
          </cell>
          <cell r="K190">
            <v>694.28062</v>
          </cell>
          <cell r="L190">
            <v>843.41274999999996</v>
          </cell>
          <cell r="M190">
            <v>914.50650000000041</v>
          </cell>
          <cell r="N190">
            <v>1084.5355</v>
          </cell>
          <cell r="O190">
            <v>6867.8110100000004</v>
          </cell>
          <cell r="P190">
            <v>432.06903999999997</v>
          </cell>
          <cell r="Q190">
            <v>871.88310999999999</v>
          </cell>
          <cell r="R190">
            <v>1358</v>
          </cell>
          <cell r="S190">
            <v>1556.82026</v>
          </cell>
          <cell r="T190">
            <v>1843</v>
          </cell>
          <cell r="U190">
            <v>2214.5788499999999</v>
          </cell>
          <cell r="V190">
            <v>2721</v>
          </cell>
          <cell r="W190">
            <v>3331.07564</v>
          </cell>
          <cell r="X190">
            <v>4025.35626</v>
          </cell>
          <cell r="Y190">
            <v>4868.76901</v>
          </cell>
          <cell r="Z190">
            <v>5783.2755100000004</v>
          </cell>
          <cell r="AA190">
            <v>6867.8110100000004</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432.06903999999997</v>
          </cell>
          <cell r="D192">
            <v>439.81407000000002</v>
          </cell>
          <cell r="E192">
            <v>486.11689000000001</v>
          </cell>
          <cell r="F192">
            <v>198.82025999999996</v>
          </cell>
          <cell r="G192">
            <v>286.17974000000004</v>
          </cell>
          <cell r="H192">
            <v>371.57884999999987</v>
          </cell>
          <cell r="I192">
            <v>506.42115000000013</v>
          </cell>
          <cell r="J192">
            <v>610.07564000000002</v>
          </cell>
          <cell r="K192">
            <v>694.28062</v>
          </cell>
          <cell r="L192">
            <v>843.41274999999996</v>
          </cell>
          <cell r="M192">
            <v>914.50650000000041</v>
          </cell>
          <cell r="N192">
            <v>1084.5355</v>
          </cell>
          <cell r="O192">
            <v>6867.8110100000004</v>
          </cell>
          <cell r="P192">
            <v>432.06903999999997</v>
          </cell>
          <cell r="Q192">
            <v>871.88310999999999</v>
          </cell>
          <cell r="R192">
            <v>1358</v>
          </cell>
          <cell r="S192">
            <v>1556.82026</v>
          </cell>
          <cell r="T192">
            <v>1843</v>
          </cell>
          <cell r="U192">
            <v>2214.5788499999999</v>
          </cell>
          <cell r="V192">
            <v>2721</v>
          </cell>
          <cell r="W192">
            <v>3331.07564</v>
          </cell>
          <cell r="X192">
            <v>4025.35626</v>
          </cell>
          <cell r="Y192">
            <v>4868.76901</v>
          </cell>
          <cell r="Z192">
            <v>5783.2755100000004</v>
          </cell>
          <cell r="AA192">
            <v>6867.8110100000004</v>
          </cell>
        </row>
        <row r="193">
          <cell r="A193" t="str">
            <v>Dtr04</v>
          </cell>
          <cell r="B193" t="str">
            <v>Fee Income</v>
          </cell>
          <cell r="C193">
            <v>53404.507169999997</v>
          </cell>
          <cell r="D193">
            <v>51912.316100000004</v>
          </cell>
          <cell r="E193">
            <v>55307.751189999995</v>
          </cell>
          <cell r="F193">
            <v>55794.929779999999</v>
          </cell>
          <cell r="G193">
            <v>58580.872429999996</v>
          </cell>
          <cell r="H193">
            <v>59336.612179999982</v>
          </cell>
          <cell r="I193">
            <v>62288.946060000009</v>
          </cell>
          <cell r="J193">
            <v>60578.081980000017</v>
          </cell>
          <cell r="K193">
            <v>56962.044120000013</v>
          </cell>
          <cell r="L193">
            <v>63045.55907000001</v>
          </cell>
          <cell r="M193">
            <v>57312.704209999967</v>
          </cell>
          <cell r="N193">
            <v>63424.031299999959</v>
          </cell>
          <cell r="O193">
            <v>697948.35558999993</v>
          </cell>
          <cell r="P193">
            <v>53404.507169999997</v>
          </cell>
          <cell r="Q193">
            <v>105316.82326999999</v>
          </cell>
          <cell r="R193">
            <v>160624.57445999997</v>
          </cell>
          <cell r="S193">
            <v>216419.50423999998</v>
          </cell>
          <cell r="T193">
            <v>275000.37666999997</v>
          </cell>
          <cell r="U193">
            <v>334336.98884999997</v>
          </cell>
          <cell r="V193">
            <v>396625.93490999995</v>
          </cell>
          <cell r="W193">
            <v>457204.01688999997</v>
          </cell>
          <cell r="X193">
            <v>514166.06101</v>
          </cell>
          <cell r="Y193">
            <v>577211.62008000002</v>
          </cell>
          <cell r="Z193">
            <v>634524.32429000002</v>
          </cell>
          <cell r="AA193">
            <v>697948.35558999993</v>
          </cell>
        </row>
        <row r="194">
          <cell r="A194" t="str">
            <v>Dtr05</v>
          </cell>
          <cell r="B194" t="str">
            <v>Commission expense</v>
          </cell>
          <cell r="C194">
            <v>-31766.418809999999</v>
          </cell>
          <cell r="D194">
            <v>-31406.90698</v>
          </cell>
          <cell r="E194">
            <v>-30635.186499999996</v>
          </cell>
          <cell r="F194">
            <v>-28954.93345</v>
          </cell>
          <cell r="G194">
            <v>-30113.871900000006</v>
          </cell>
          <cell r="H194">
            <v>-31258.27760999999</v>
          </cell>
          <cell r="I194">
            <v>-32131.300089999997</v>
          </cell>
          <cell r="J194">
            <v>-29905.593580000004</v>
          </cell>
          <cell r="K194">
            <v>-28480.840680000005</v>
          </cell>
          <cell r="L194">
            <v>-31918.985770000007</v>
          </cell>
          <cell r="M194">
            <v>-29550.774029999993</v>
          </cell>
          <cell r="N194">
            <v>-28628.71656999999</v>
          </cell>
          <cell r="O194">
            <v>-364743.78526999999</v>
          </cell>
          <cell r="P194">
            <v>-31766.418809999999</v>
          </cell>
          <cell r="Q194">
            <v>-63173.325790000003</v>
          </cell>
          <cell r="R194">
            <v>-93808.512289999999</v>
          </cell>
          <cell r="S194">
            <v>-122763.44574</v>
          </cell>
          <cell r="T194">
            <v>-152877.31763999999</v>
          </cell>
          <cell r="U194">
            <v>-184135.59524999998</v>
          </cell>
          <cell r="V194">
            <v>-216266.89533999999</v>
          </cell>
          <cell r="W194">
            <v>-246172.48892</v>
          </cell>
          <cell r="X194">
            <v>-274653.3296</v>
          </cell>
          <cell r="Y194">
            <v>-306572.31537000003</v>
          </cell>
          <cell r="Z194">
            <v>-336123.0894</v>
          </cell>
          <cell r="AA194">
            <v>-364751.80596999999</v>
          </cell>
        </row>
        <row r="195">
          <cell r="A195" t="str">
            <v>Dtr06</v>
          </cell>
          <cell r="B195" t="str">
            <v>Net fee and commission income</v>
          </cell>
          <cell r="C195">
            <v>21638.088359999998</v>
          </cell>
          <cell r="D195">
            <v>20505.409120000004</v>
          </cell>
          <cell r="E195">
            <v>24672.564689999999</v>
          </cell>
          <cell r="F195">
            <v>26839.996329999998</v>
          </cell>
          <cell r="G195">
            <v>28467.00052999999</v>
          </cell>
          <cell r="H195">
            <v>28078.334569999992</v>
          </cell>
          <cell r="I195">
            <v>30157.645970000012</v>
          </cell>
          <cell r="J195">
            <v>30672.488400000013</v>
          </cell>
          <cell r="K195">
            <v>28481.203440000008</v>
          </cell>
          <cell r="L195">
            <v>31126.573300000004</v>
          </cell>
          <cell r="M195">
            <v>27761.930179999974</v>
          </cell>
          <cell r="N195">
            <v>34795.314729999969</v>
          </cell>
          <cell r="O195">
            <v>333204.57031999994</v>
          </cell>
          <cell r="P195">
            <v>21638.088359999998</v>
          </cell>
          <cell r="Q195">
            <v>42143.497479999991</v>
          </cell>
          <cell r="R195">
            <v>66816.062169999976</v>
          </cell>
          <cell r="S195">
            <v>93656.058499999985</v>
          </cell>
          <cell r="T195">
            <v>122123.05902999997</v>
          </cell>
          <cell r="U195">
            <v>150201.39359999998</v>
          </cell>
          <cell r="V195">
            <v>180359.03956999996</v>
          </cell>
          <cell r="W195">
            <v>211031.52796999997</v>
          </cell>
          <cell r="X195">
            <v>239512.73141000001</v>
          </cell>
          <cell r="Y195">
            <v>270639.30471</v>
          </cell>
          <cell r="Z195">
            <v>298401.23489000002</v>
          </cell>
          <cell r="AA195">
            <v>333196.54961999995</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-0.13771</v>
          </cell>
          <cell r="D197">
            <v>-5.9480000000000005E-2</v>
          </cell>
          <cell r="E197">
            <v>-0.14836000000000002</v>
          </cell>
          <cell r="F197">
            <v>-8.5779999999999967E-2</v>
          </cell>
          <cell r="G197">
            <v>-0.11087999999999998</v>
          </cell>
          <cell r="H197">
            <v>-0.34716000000000002</v>
          </cell>
          <cell r="I197">
            <v>-0.10724</v>
          </cell>
          <cell r="J197">
            <v>-0.19094999999999995</v>
          </cell>
          <cell r="K197">
            <v>-2.909000000000006E-2</v>
          </cell>
          <cell r="L197">
            <v>8.2079999999999931E-2</v>
          </cell>
          <cell r="M197">
            <v>-0.42077999999999993</v>
          </cell>
          <cell r="N197">
            <v>-0.4861000000000002</v>
          </cell>
          <cell r="O197">
            <v>-2.0414500000000002</v>
          </cell>
          <cell r="P197">
            <v>-0.13771</v>
          </cell>
          <cell r="Q197">
            <v>-0.19719</v>
          </cell>
          <cell r="R197">
            <v>-0.34555000000000002</v>
          </cell>
          <cell r="S197">
            <v>-0.43132999999999999</v>
          </cell>
          <cell r="T197">
            <v>-0.54220999999999997</v>
          </cell>
          <cell r="U197">
            <v>-0.88936999999999999</v>
          </cell>
          <cell r="V197">
            <v>-0.99661</v>
          </cell>
          <cell r="W197">
            <v>-1.1875599999999999</v>
          </cell>
          <cell r="X197">
            <v>-1.21665</v>
          </cell>
          <cell r="Y197">
            <v>-1.1345700000000001</v>
          </cell>
          <cell r="Z197">
            <v>-1.55535</v>
          </cell>
          <cell r="AA197">
            <v>-2.0414500000000002</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20.24213</v>
          </cell>
          <cell r="D199">
            <v>126.39177000000001</v>
          </cell>
          <cell r="E199">
            <v>97.263939999999991</v>
          </cell>
          <cell r="F199">
            <v>145.76876000000001</v>
          </cell>
          <cell r="G199">
            <v>54.77583999999996</v>
          </cell>
          <cell r="H199">
            <v>52.882510000000025</v>
          </cell>
          <cell r="I199">
            <v>61.95386000000002</v>
          </cell>
          <cell r="J199">
            <v>21.061149999999998</v>
          </cell>
          <cell r="K199">
            <v>92.842419999999947</v>
          </cell>
          <cell r="L199">
            <v>39.734490000000051</v>
          </cell>
          <cell r="M199">
            <v>31.472019999999929</v>
          </cell>
          <cell r="N199">
            <v>77.609340000000088</v>
          </cell>
          <cell r="O199">
            <v>821.99823000000004</v>
          </cell>
          <cell r="P199">
            <v>20.24213</v>
          </cell>
          <cell r="Q199">
            <v>146.63390000000001</v>
          </cell>
          <cell r="R199">
            <v>243.89784</v>
          </cell>
          <cell r="S199">
            <v>389.66660000000002</v>
          </cell>
          <cell r="T199">
            <v>444.44243999999998</v>
          </cell>
          <cell r="U199">
            <v>497.32495</v>
          </cell>
          <cell r="V199">
            <v>559.27881000000002</v>
          </cell>
          <cell r="W199">
            <v>580.33996000000002</v>
          </cell>
          <cell r="X199">
            <v>673.18237999999997</v>
          </cell>
          <cell r="Y199">
            <v>712.91687000000002</v>
          </cell>
          <cell r="Z199">
            <v>744.38888999999995</v>
          </cell>
          <cell r="AA199">
            <v>821.99823000000004</v>
          </cell>
        </row>
        <row r="200">
          <cell r="A200" t="str">
            <v>Dtr11</v>
          </cell>
          <cell r="B200" t="str">
            <v>Other income</v>
          </cell>
          <cell r="C200">
            <v>21658.192779999998</v>
          </cell>
          <cell r="D200">
            <v>20631.741410000002</v>
          </cell>
          <cell r="E200">
            <v>24769.680270000001</v>
          </cell>
          <cell r="F200">
            <v>26985.679309999996</v>
          </cell>
          <cell r="G200">
            <v>28521.665489999988</v>
          </cell>
          <cell r="H200">
            <v>28130.86991999999</v>
          </cell>
          <cell r="I200">
            <v>30219.492590000013</v>
          </cell>
          <cell r="J200">
            <v>30693.358600000014</v>
          </cell>
          <cell r="K200">
            <v>28574.016770000009</v>
          </cell>
          <cell r="L200">
            <v>31166.389870000003</v>
          </cell>
          <cell r="M200">
            <v>27792.981419999975</v>
          </cell>
          <cell r="N200">
            <v>34872.43796999997</v>
          </cell>
          <cell r="O200">
            <v>334024.52709999995</v>
          </cell>
          <cell r="P200">
            <v>21658.192779999998</v>
          </cell>
          <cell r="Q200">
            <v>42289.934189999993</v>
          </cell>
          <cell r="R200">
            <v>67059.614459999983</v>
          </cell>
          <cell r="S200">
            <v>94045.293769999975</v>
          </cell>
          <cell r="T200">
            <v>122566.95925999997</v>
          </cell>
          <cell r="U200">
            <v>150697.82918</v>
          </cell>
          <cell r="V200">
            <v>180917.32176999995</v>
          </cell>
          <cell r="W200">
            <v>211610.68036999999</v>
          </cell>
          <cell r="X200">
            <v>240184.69714000003</v>
          </cell>
          <cell r="Y200">
            <v>271351.08701000002</v>
          </cell>
          <cell r="Z200">
            <v>299144.06843000004</v>
          </cell>
          <cell r="AA200">
            <v>334016.50639999995</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22090.261819999996</v>
          </cell>
          <cell r="D202">
            <v>21071.555480000003</v>
          </cell>
          <cell r="E202">
            <v>25255.797160000002</v>
          </cell>
          <cell r="F202">
            <v>27184.499569999996</v>
          </cell>
          <cell r="G202">
            <v>28807.845229999988</v>
          </cell>
          <cell r="H202">
            <v>28502.448769999988</v>
          </cell>
          <cell r="I202">
            <v>30725.913740000011</v>
          </cell>
          <cell r="J202">
            <v>31303.434240000013</v>
          </cell>
          <cell r="K202">
            <v>29268.297390000011</v>
          </cell>
          <cell r="L202">
            <v>32009.802620000002</v>
          </cell>
          <cell r="M202">
            <v>28707.487919999974</v>
          </cell>
          <cell r="N202">
            <v>35956.973469999968</v>
          </cell>
          <cell r="O202">
            <v>340892.33810999995</v>
          </cell>
          <cell r="P202">
            <v>22090.261819999996</v>
          </cell>
          <cell r="Q202">
            <v>43161.817299999995</v>
          </cell>
          <cell r="R202">
            <v>68417.614459999983</v>
          </cell>
          <cell r="S202">
            <v>95602.114029999968</v>
          </cell>
          <cell r="T202">
            <v>124409.95925999997</v>
          </cell>
          <cell r="U202">
            <v>152912.40802999999</v>
          </cell>
          <cell r="V202">
            <v>183638.32176999995</v>
          </cell>
          <cell r="W202">
            <v>214941.75600999998</v>
          </cell>
          <cell r="X202">
            <v>244210.05340000003</v>
          </cell>
          <cell r="Y202">
            <v>276219.85602000001</v>
          </cell>
          <cell r="Z202">
            <v>304927.34394000005</v>
          </cell>
          <cell r="AA202">
            <v>340884.31740999996</v>
          </cell>
        </row>
        <row r="203">
          <cell r="A203" t="str">
            <v>Dtr13</v>
          </cell>
          <cell r="B203" t="str">
            <v>Personnel expenses</v>
          </cell>
          <cell r="C203">
            <v>703.73609999999996</v>
          </cell>
          <cell r="D203">
            <v>1993.7133899999999</v>
          </cell>
          <cell r="E203">
            <v>1383.9882799999996</v>
          </cell>
          <cell r="F203">
            <v>1217.8287300000002</v>
          </cell>
          <cell r="G203">
            <v>1313.8284699999999</v>
          </cell>
          <cell r="H203">
            <v>1962.1520299999997</v>
          </cell>
          <cell r="I203">
            <v>1321.0094900000006</v>
          </cell>
          <cell r="J203">
            <v>1438.9689299999998</v>
          </cell>
          <cell r="K203">
            <v>3740.1349100000007</v>
          </cell>
          <cell r="L203">
            <v>1157.7048499999989</v>
          </cell>
          <cell r="M203">
            <v>2003.0060000000005</v>
          </cell>
          <cell r="N203">
            <v>2520.2515799999992</v>
          </cell>
          <cell r="O203">
            <v>20756.322759999999</v>
          </cell>
          <cell r="P203">
            <v>703.73609999999996</v>
          </cell>
          <cell r="Q203">
            <v>2697.44949</v>
          </cell>
          <cell r="R203">
            <v>4081.4377699999995</v>
          </cell>
          <cell r="S203">
            <v>5299.2664999999997</v>
          </cell>
          <cell r="T203">
            <v>6613.0949700000001</v>
          </cell>
          <cell r="U203">
            <v>8575.2469999999994</v>
          </cell>
          <cell r="V203">
            <v>9896.2564899999998</v>
          </cell>
          <cell r="W203">
            <v>11335.225419999999</v>
          </cell>
          <cell r="X203">
            <v>15075.36033</v>
          </cell>
          <cell r="Y203">
            <v>16233.065179999998</v>
          </cell>
          <cell r="Z203">
            <v>18236.071179999999</v>
          </cell>
          <cell r="AA203">
            <v>20756.322759999999</v>
          </cell>
        </row>
        <row r="204">
          <cell r="A204" t="str">
            <v>Dtr14</v>
          </cell>
          <cell r="B204" t="str">
            <v>General and administrative expenses</v>
          </cell>
          <cell r="C204">
            <v>3368.91336</v>
          </cell>
          <cell r="D204">
            <v>2306.80879</v>
          </cell>
          <cell r="E204">
            <v>1250.9018599999997</v>
          </cell>
          <cell r="F204">
            <v>512.10017000000084</v>
          </cell>
          <cell r="G204">
            <v>501.83029999999957</v>
          </cell>
          <cell r="H204">
            <v>3306.5357200000003</v>
          </cell>
          <cell r="I204">
            <v>2524.7949300000005</v>
          </cell>
          <cell r="J204">
            <v>1623.9743200000007</v>
          </cell>
          <cell r="K204">
            <v>2183.8274399999996</v>
          </cell>
          <cell r="L204">
            <v>6697.1444499999998</v>
          </cell>
          <cell r="M204">
            <v>3557.401440000001</v>
          </cell>
          <cell r="N204">
            <v>2315.2086499999996</v>
          </cell>
          <cell r="O204">
            <v>30149.441430000003</v>
          </cell>
          <cell r="P204">
            <v>3368.91336</v>
          </cell>
          <cell r="Q204">
            <v>5675.7221499999996</v>
          </cell>
          <cell r="R204">
            <v>6926.6240099999995</v>
          </cell>
          <cell r="S204">
            <v>7438.7241800000002</v>
          </cell>
          <cell r="T204">
            <v>7940.5544799999998</v>
          </cell>
          <cell r="U204">
            <v>11247.090200000001</v>
          </cell>
          <cell r="V204">
            <v>13771.885130000001</v>
          </cell>
          <cell r="W204">
            <v>15395.859450000002</v>
          </cell>
          <cell r="X204">
            <v>17579.686890000001</v>
          </cell>
          <cell r="Y204">
            <v>24276.831340000001</v>
          </cell>
          <cell r="Z204">
            <v>27834.232780000002</v>
          </cell>
          <cell r="AA204">
            <v>30149.441430000003</v>
          </cell>
        </row>
        <row r="205">
          <cell r="A205" t="str">
            <v>Dtr15</v>
          </cell>
          <cell r="B205" t="str">
            <v>Depreciation / Amortisation</v>
          </cell>
          <cell r="C205">
            <v>30.363289999999999</v>
          </cell>
          <cell r="D205">
            <v>30.674860000000002</v>
          </cell>
          <cell r="E205">
            <v>36.846199999999996</v>
          </cell>
          <cell r="F205">
            <v>33.148669999999996</v>
          </cell>
          <cell r="G205">
            <v>33.25809000000001</v>
          </cell>
          <cell r="H205">
            <v>38.126499999999993</v>
          </cell>
          <cell r="I205">
            <v>36.05256</v>
          </cell>
          <cell r="J205">
            <v>35.807720000000018</v>
          </cell>
          <cell r="K205">
            <v>71.614419999999996</v>
          </cell>
          <cell r="L205">
            <v>36.266919999999971</v>
          </cell>
          <cell r="M205">
            <v>37.513720000000035</v>
          </cell>
          <cell r="N205">
            <v>46.508069999999975</v>
          </cell>
          <cell r="O205">
            <v>466.18101999999999</v>
          </cell>
          <cell r="P205">
            <v>30.363289999999999</v>
          </cell>
          <cell r="Q205">
            <v>61.038150000000002</v>
          </cell>
          <cell r="R205">
            <v>97.884349999999998</v>
          </cell>
          <cell r="S205">
            <v>131.03301999999999</v>
          </cell>
          <cell r="T205">
            <v>164.29111</v>
          </cell>
          <cell r="U205">
            <v>202.41761</v>
          </cell>
          <cell r="V205">
            <v>238.47017</v>
          </cell>
          <cell r="W205">
            <v>274.27789000000001</v>
          </cell>
          <cell r="X205">
            <v>345.89231000000001</v>
          </cell>
          <cell r="Y205">
            <v>382.15922999999998</v>
          </cell>
          <cell r="Z205">
            <v>419.67295000000001</v>
          </cell>
          <cell r="AA205">
            <v>466.18101999999999</v>
          </cell>
        </row>
        <row r="206">
          <cell r="A206" t="str">
            <v>Dtr16</v>
          </cell>
          <cell r="B206" t="str">
            <v>Total operating expenses</v>
          </cell>
          <cell r="C206">
            <v>4103.0127499999999</v>
          </cell>
          <cell r="D206">
            <v>4331.19704</v>
          </cell>
          <cell r="E206">
            <v>2671.7363399999995</v>
          </cell>
          <cell r="F206">
            <v>1763.0775700000011</v>
          </cell>
          <cell r="G206">
            <v>1848.9168599999996</v>
          </cell>
          <cell r="H206">
            <v>5306.8142500000004</v>
          </cell>
          <cell r="I206">
            <v>3881.8569800000014</v>
          </cell>
          <cell r="J206">
            <v>3098.7509700000001</v>
          </cell>
          <cell r="K206">
            <v>5995.5767699999997</v>
          </cell>
          <cell r="L206">
            <v>7891.116219999999</v>
          </cell>
          <cell r="M206">
            <v>5597.9211600000017</v>
          </cell>
          <cell r="N206">
            <v>4881.9682999999986</v>
          </cell>
          <cell r="O206">
            <v>51371.945210000005</v>
          </cell>
          <cell r="P206">
            <v>4103.0127499999999</v>
          </cell>
          <cell r="Q206">
            <v>8434.2097900000008</v>
          </cell>
          <cell r="R206">
            <v>11105.94613</v>
          </cell>
          <cell r="S206">
            <v>12869.0237</v>
          </cell>
          <cell r="T206">
            <v>14717.940560000001</v>
          </cell>
          <cell r="U206">
            <v>20024.754810000002</v>
          </cell>
          <cell r="V206">
            <v>23906.611790000003</v>
          </cell>
          <cell r="W206">
            <v>27005.36276</v>
          </cell>
          <cell r="X206">
            <v>33000.939530000003</v>
          </cell>
          <cell r="Y206">
            <v>40892.055749999992</v>
          </cell>
          <cell r="Z206">
            <v>46489.976910000005</v>
          </cell>
          <cell r="AA206">
            <v>51371.945210000005</v>
          </cell>
        </row>
        <row r="207">
          <cell r="A207" t="str">
            <v>Dtr17</v>
          </cell>
          <cell r="B207" t="str">
            <v>Operating profit before provisions</v>
          </cell>
          <cell r="C207">
            <v>17987.249069999998</v>
          </cell>
          <cell r="D207">
            <v>16740.358440000004</v>
          </cell>
          <cell r="E207">
            <v>22584.060820000002</v>
          </cell>
          <cell r="F207">
            <v>25421.421999999995</v>
          </cell>
          <cell r="G207">
            <v>26958.928369999987</v>
          </cell>
          <cell r="H207">
            <v>23195.634519999989</v>
          </cell>
          <cell r="I207">
            <v>26844.05676000001</v>
          </cell>
          <cell r="J207">
            <v>28204.683270000012</v>
          </cell>
          <cell r="K207">
            <v>23272.720620000011</v>
          </cell>
          <cell r="L207">
            <v>24118.686400000002</v>
          </cell>
          <cell r="M207">
            <v>23109.566759999972</v>
          </cell>
          <cell r="N207">
            <v>31075.005169999968</v>
          </cell>
          <cell r="O207">
            <v>289520.39289999998</v>
          </cell>
          <cell r="P207">
            <v>17987.249069999998</v>
          </cell>
          <cell r="Q207">
            <v>34727.607509999994</v>
          </cell>
          <cell r="R207">
            <v>57311.668329999986</v>
          </cell>
          <cell r="S207">
            <v>82733.090329999963</v>
          </cell>
          <cell r="T207">
            <v>109692.01869999997</v>
          </cell>
          <cell r="U207">
            <v>132887.65321999998</v>
          </cell>
          <cell r="V207">
            <v>159731.70997999996</v>
          </cell>
          <cell r="W207">
            <v>187936.39324999999</v>
          </cell>
          <cell r="X207">
            <v>211209.11387000003</v>
          </cell>
          <cell r="Y207">
            <v>235327.80027000001</v>
          </cell>
          <cell r="Z207">
            <v>258437.36703000005</v>
          </cell>
          <cell r="AA207">
            <v>289512.37219999998</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17987.249069999998</v>
          </cell>
          <cell r="D212">
            <v>16740.358440000004</v>
          </cell>
          <cell r="E212">
            <v>22584.060820000002</v>
          </cell>
          <cell r="F212">
            <v>25421.421999999995</v>
          </cell>
          <cell r="G212">
            <v>26958.928369999987</v>
          </cell>
          <cell r="H212">
            <v>23195.634519999989</v>
          </cell>
          <cell r="I212">
            <v>26844.05676000001</v>
          </cell>
          <cell r="J212">
            <v>28204.683270000012</v>
          </cell>
          <cell r="K212">
            <v>23272.720620000011</v>
          </cell>
          <cell r="L212">
            <v>24118.686400000002</v>
          </cell>
          <cell r="M212">
            <v>23109.566759999972</v>
          </cell>
          <cell r="N212">
            <v>31075.005169999968</v>
          </cell>
          <cell r="O212">
            <v>289520.39289999998</v>
          </cell>
          <cell r="P212">
            <v>17987.249069999998</v>
          </cell>
          <cell r="Q212">
            <v>34727.607509999994</v>
          </cell>
          <cell r="R212">
            <v>57311.668329999986</v>
          </cell>
          <cell r="S212">
            <v>82733.090329999963</v>
          </cell>
          <cell r="T212">
            <v>109692.01869999997</v>
          </cell>
          <cell r="U212">
            <v>132887.65321999998</v>
          </cell>
          <cell r="V212">
            <v>159731.70997999996</v>
          </cell>
          <cell r="W212">
            <v>187936.39324999999</v>
          </cell>
          <cell r="X212">
            <v>211209.11387000003</v>
          </cell>
          <cell r="Y212">
            <v>235327.80027000001</v>
          </cell>
          <cell r="Z212">
            <v>258437.36703000005</v>
          </cell>
          <cell r="AA212">
            <v>289512.37219999998</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17987.249069999998</v>
          </cell>
          <cell r="D216">
            <v>16740.358440000004</v>
          </cell>
          <cell r="E216">
            <v>22584.060820000002</v>
          </cell>
          <cell r="F216">
            <v>25421.421999999995</v>
          </cell>
          <cell r="G216">
            <v>26958.928369999987</v>
          </cell>
          <cell r="H216">
            <v>23195.634519999989</v>
          </cell>
          <cell r="I216">
            <v>26844.05676000001</v>
          </cell>
          <cell r="J216">
            <v>28204.683270000012</v>
          </cell>
          <cell r="K216">
            <v>23272.720620000011</v>
          </cell>
          <cell r="L216">
            <v>24118.686400000002</v>
          </cell>
          <cell r="M216">
            <v>23109.566759999972</v>
          </cell>
          <cell r="N216">
            <v>31075.005169999968</v>
          </cell>
          <cell r="O216">
            <v>289520.39289999998</v>
          </cell>
          <cell r="P216">
            <v>17987.249069999998</v>
          </cell>
          <cell r="Q216">
            <v>34727.607509999994</v>
          </cell>
          <cell r="R216">
            <v>57311.668329999986</v>
          </cell>
          <cell r="S216">
            <v>82733.090329999963</v>
          </cell>
          <cell r="T216">
            <v>109692.01869999997</v>
          </cell>
          <cell r="U216">
            <v>132887.65321999998</v>
          </cell>
          <cell r="V216">
            <v>159731.70997999996</v>
          </cell>
          <cell r="W216">
            <v>187936.39324999999</v>
          </cell>
          <cell r="X216">
            <v>211209.11387000003</v>
          </cell>
          <cell r="Y216">
            <v>235327.80027000001</v>
          </cell>
          <cell r="Z216">
            <v>258437.36703000005</v>
          </cell>
          <cell r="AA216">
            <v>289512.37219999998</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-3421.96396</v>
          </cell>
          <cell r="D218">
            <v>-3418.5708999999997</v>
          </cell>
          <cell r="E218">
            <v>-4393.0855499999998</v>
          </cell>
          <cell r="F218">
            <v>-4932.2445100000004</v>
          </cell>
          <cell r="G218">
            <v>-5221.13508</v>
          </cell>
          <cell r="H218">
            <v>-4630.8637200000012</v>
          </cell>
          <cell r="I218">
            <v>-5223.1362799999988</v>
          </cell>
          <cell r="J218">
            <v>-5481.4650899999979</v>
          </cell>
          <cell r="K218">
            <v>-4976.4635500000004</v>
          </cell>
          <cell r="L218">
            <v>-4673.6281200000012</v>
          </cell>
          <cell r="M218">
            <v>-4544.7305400000041</v>
          </cell>
          <cell r="N218">
            <v>-6161.0320299999948</v>
          </cell>
          <cell r="O218">
            <v>-57078.319329999998</v>
          </cell>
          <cell r="P218">
            <v>-3421.96396</v>
          </cell>
          <cell r="Q218">
            <v>-6840.5348599999998</v>
          </cell>
          <cell r="R218">
            <v>-11233.62041</v>
          </cell>
          <cell r="S218">
            <v>-16165.86492</v>
          </cell>
          <cell r="T218">
            <v>-21387</v>
          </cell>
          <cell r="U218">
            <v>-26017.863720000001</v>
          </cell>
          <cell r="V218">
            <v>-31241</v>
          </cell>
          <cell r="W218">
            <v>-36722.465089999998</v>
          </cell>
          <cell r="X218">
            <v>-41698.928639999998</v>
          </cell>
          <cell r="Y218">
            <v>-46372.556759999999</v>
          </cell>
          <cell r="Z218">
            <v>-50917.287300000004</v>
          </cell>
          <cell r="AA218">
            <v>-57078.319329999998</v>
          </cell>
        </row>
        <row r="219">
          <cell r="A219" t="str">
            <v>Dtr28</v>
          </cell>
          <cell r="B219" t="str">
            <v>Profit after tax</v>
          </cell>
          <cell r="C219">
            <v>14565.285109999997</v>
          </cell>
          <cell r="D219">
            <v>13321.787540000005</v>
          </cell>
          <cell r="E219">
            <v>18190.975270000003</v>
          </cell>
          <cell r="F219">
            <v>20489.177489999995</v>
          </cell>
          <cell r="G219">
            <v>21737.793289999987</v>
          </cell>
          <cell r="H219">
            <v>18564.770799999988</v>
          </cell>
          <cell r="I219">
            <v>21620.920480000012</v>
          </cell>
          <cell r="J219">
            <v>22723.218180000014</v>
          </cell>
          <cell r="K219">
            <v>18296.257070000011</v>
          </cell>
          <cell r="L219">
            <v>19445.058280000001</v>
          </cell>
          <cell r="M219">
            <v>18564.836219999968</v>
          </cell>
          <cell r="N219">
            <v>24913.973139999973</v>
          </cell>
          <cell r="O219">
            <v>232442.07356999998</v>
          </cell>
          <cell r="P219">
            <v>14565.285109999997</v>
          </cell>
          <cell r="Q219">
            <v>27887.072649999995</v>
          </cell>
          <cell r="R219">
            <v>46078.047919999983</v>
          </cell>
          <cell r="S219">
            <v>66567.225409999955</v>
          </cell>
          <cell r="T219">
            <v>88305.018699999971</v>
          </cell>
          <cell r="U219">
            <v>106869.78949999998</v>
          </cell>
          <cell r="V219">
            <v>128490.70997999996</v>
          </cell>
          <cell r="W219">
            <v>151213.92816000001</v>
          </cell>
          <cell r="X219">
            <v>169510.18523000003</v>
          </cell>
          <cell r="Y219">
            <v>188955.24351</v>
          </cell>
          <cell r="Z219">
            <v>207520.07973000006</v>
          </cell>
          <cell r="AA219">
            <v>232434.05286999998</v>
          </cell>
        </row>
        <row r="220">
          <cell r="A220">
            <v>0</v>
          </cell>
          <cell r="B220" t="str">
            <v>Actual Profit and Loss 2006 tys.zł</v>
          </cell>
          <cell r="C220">
            <v>5928.2851099999971</v>
          </cell>
          <cell r="D220">
            <v>6826.7875400000048</v>
          </cell>
          <cell r="E220">
            <v>10060.850410000005</v>
          </cell>
          <cell r="F220">
            <v>9525.3582599999972</v>
          </cell>
          <cell r="G220">
            <v>8481.3506799999923</v>
          </cell>
          <cell r="H220">
            <v>9543.0131599999877</v>
          </cell>
          <cell r="I220">
            <v>10669.561340000013</v>
          </cell>
          <cell r="J220">
            <v>11162.453480000013</v>
          </cell>
          <cell r="K220">
            <v>6940.1849600000241</v>
          </cell>
          <cell r="L220">
            <v>8430.9380159999819</v>
          </cell>
          <cell r="M220">
            <v>6849.5713039999864</v>
          </cell>
          <cell r="N220">
            <v>16017.091318999986</v>
          </cell>
          <cell r="O220">
            <v>110443.46627900006</v>
          </cell>
          <cell r="P220">
            <v>5928.2851099999971</v>
          </cell>
          <cell r="Q220">
            <v>12755.072649999995</v>
          </cell>
          <cell r="R220">
            <v>22815.923059999983</v>
          </cell>
          <cell r="S220">
            <v>32341.281319999958</v>
          </cell>
          <cell r="T220">
            <v>40822.631999999983</v>
          </cell>
          <cell r="U220">
            <v>50365.645160000007</v>
          </cell>
          <cell r="V220">
            <v>61035.206499999986</v>
          </cell>
          <cell r="W220">
            <v>72197.659980000011</v>
          </cell>
          <cell r="X220">
            <v>79137.844940000054</v>
          </cell>
          <cell r="Y220">
            <v>87568.782956000068</v>
          </cell>
          <cell r="Z220">
            <v>94418.35426000008</v>
          </cell>
          <cell r="AA220">
            <v>110435.44557900006</v>
          </cell>
        </row>
        <row r="221">
          <cell r="A221" t="str">
            <v>Dts01</v>
          </cell>
          <cell r="B221" t="str">
            <v>Interest income</v>
          </cell>
          <cell r="C221">
            <v>207</v>
          </cell>
          <cell r="D221">
            <v>210</v>
          </cell>
          <cell r="E221">
            <v>262.83126000000004</v>
          </cell>
          <cell r="F221">
            <v>286.16873999999996</v>
          </cell>
          <cell r="G221">
            <v>182.05805000000004</v>
          </cell>
          <cell r="H221">
            <v>192.21784999999994</v>
          </cell>
          <cell r="I221">
            <v>238.72410000000002</v>
          </cell>
          <cell r="J221">
            <v>296.88847000000004</v>
          </cell>
          <cell r="K221">
            <v>328.11152999999996</v>
          </cell>
          <cell r="L221">
            <v>344.29119000000014</v>
          </cell>
          <cell r="M221">
            <v>368.66176000000002</v>
          </cell>
          <cell r="N221">
            <v>402.51134100000002</v>
          </cell>
          <cell r="O221">
            <v>3319.4642909999998</v>
          </cell>
          <cell r="P221">
            <v>207</v>
          </cell>
          <cell r="Q221">
            <v>417</v>
          </cell>
          <cell r="R221">
            <v>679.83126000000004</v>
          </cell>
          <cell r="S221">
            <v>966</v>
          </cell>
          <cell r="T221">
            <v>1148.0580500000001</v>
          </cell>
          <cell r="U221">
            <v>1340.2759000000001</v>
          </cell>
          <cell r="V221">
            <v>1579</v>
          </cell>
          <cell r="W221">
            <v>1875.8884700000001</v>
          </cell>
          <cell r="X221">
            <v>2204</v>
          </cell>
          <cell r="Y221">
            <v>2548.2911899999999</v>
          </cell>
          <cell r="Z221">
            <v>2916.9529499999999</v>
          </cell>
          <cell r="AA221">
            <v>3319.4642909999998</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207</v>
          </cell>
          <cell r="D223">
            <v>210</v>
          </cell>
          <cell r="E223">
            <v>262.83126000000004</v>
          </cell>
          <cell r="F223">
            <v>286.16873999999996</v>
          </cell>
          <cell r="G223">
            <v>182.05805000000004</v>
          </cell>
          <cell r="H223">
            <v>192.21784999999994</v>
          </cell>
          <cell r="I223">
            <v>238.72410000000002</v>
          </cell>
          <cell r="J223">
            <v>296.88847000000004</v>
          </cell>
          <cell r="K223">
            <v>328.11152999999996</v>
          </cell>
          <cell r="L223">
            <v>344.29119000000014</v>
          </cell>
          <cell r="M223">
            <v>368.66176000000002</v>
          </cell>
          <cell r="N223">
            <v>402.51134100000002</v>
          </cell>
          <cell r="O223">
            <v>3319.4642909999998</v>
          </cell>
          <cell r="P223">
            <v>207</v>
          </cell>
          <cell r="Q223">
            <v>417</v>
          </cell>
          <cell r="R223">
            <v>679.83126000000004</v>
          </cell>
          <cell r="S223">
            <v>966</v>
          </cell>
          <cell r="T223">
            <v>1148.0580500000001</v>
          </cell>
          <cell r="U223">
            <v>1340.2759000000001</v>
          </cell>
          <cell r="V223">
            <v>1579</v>
          </cell>
          <cell r="W223">
            <v>1875.8884700000001</v>
          </cell>
          <cell r="X223">
            <v>2204</v>
          </cell>
          <cell r="Y223">
            <v>2548.2911899999999</v>
          </cell>
          <cell r="Z223">
            <v>2916.9529499999999</v>
          </cell>
          <cell r="AA223">
            <v>3319.4642909999998</v>
          </cell>
        </row>
        <row r="224">
          <cell r="A224" t="str">
            <v>Dts04</v>
          </cell>
          <cell r="B224" t="str">
            <v>Fee Income</v>
          </cell>
          <cell r="C224">
            <v>27617</v>
          </cell>
          <cell r="D224">
            <v>28017</v>
          </cell>
          <cell r="E224">
            <v>35265.65281</v>
          </cell>
          <cell r="F224">
            <v>36728.213889999999</v>
          </cell>
          <cell r="G224">
            <v>39509.128279999997</v>
          </cell>
          <cell r="H224">
            <v>29494.961329999998</v>
          </cell>
          <cell r="I224">
            <v>32391.467620000003</v>
          </cell>
          <cell r="J224">
            <v>33690.307120000012</v>
          </cell>
          <cell r="K224">
            <v>33593.323059999981</v>
          </cell>
          <cell r="L224">
            <v>37754.356830000026</v>
          </cell>
          <cell r="M224">
            <v>43317.480299999981</v>
          </cell>
          <cell r="N224">
            <v>48346.154849999992</v>
          </cell>
          <cell r="O224">
            <v>425725.04608999996</v>
          </cell>
          <cell r="P224">
            <v>27617</v>
          </cell>
          <cell r="Q224">
            <v>55634</v>
          </cell>
          <cell r="R224">
            <v>90899.65281</v>
          </cell>
          <cell r="S224">
            <v>127627.8667</v>
          </cell>
          <cell r="T224">
            <v>167136.99497999999</v>
          </cell>
          <cell r="U224">
            <v>196631.95630999998</v>
          </cell>
          <cell r="V224">
            <v>229023.42392999999</v>
          </cell>
          <cell r="W224">
            <v>262713.73105</v>
          </cell>
          <cell r="X224">
            <v>296307.05410999997</v>
          </cell>
          <cell r="Y224">
            <v>334061.41093999997</v>
          </cell>
          <cell r="Z224">
            <v>377378.89123999997</v>
          </cell>
          <cell r="AA224">
            <v>425725.04608999996</v>
          </cell>
        </row>
        <row r="225">
          <cell r="A225" t="str">
            <v>Dts05</v>
          </cell>
          <cell r="B225" t="str">
            <v>Commission expense</v>
          </cell>
          <cell r="C225">
            <v>-16374</v>
          </cell>
          <cell r="D225">
            <v>-16864</v>
          </cell>
          <cell r="E225">
            <v>-21131.419270000002</v>
          </cell>
          <cell r="F225">
            <v>-21387.639050000002</v>
          </cell>
          <cell r="G225">
            <v>-22754.796610000005</v>
          </cell>
          <cell r="H225">
            <v>-17412.710789999997</v>
          </cell>
          <cell r="I225">
            <v>-18168.362100000002</v>
          </cell>
          <cell r="J225">
            <v>-18731.57767000001</v>
          </cell>
          <cell r="K225">
            <v>-18557.721029999993</v>
          </cell>
          <cell r="L225">
            <v>-20917.629916000009</v>
          </cell>
          <cell r="M225">
            <v>-25378.553663999995</v>
          </cell>
          <cell r="N225">
            <v>-27946.219440000004</v>
          </cell>
          <cell r="O225">
            <v>-245624.62954000002</v>
          </cell>
          <cell r="P225">
            <v>-16374</v>
          </cell>
          <cell r="Q225">
            <v>-33238</v>
          </cell>
          <cell r="R225">
            <v>-54369.419269999999</v>
          </cell>
          <cell r="S225">
            <v>-75757.058319999996</v>
          </cell>
          <cell r="T225">
            <v>-98511.854930000001</v>
          </cell>
          <cell r="U225">
            <v>-115924.56572</v>
          </cell>
          <cell r="V225">
            <v>-134092.92782000001</v>
          </cell>
          <cell r="W225">
            <v>-152824.50549000001</v>
          </cell>
          <cell r="X225">
            <v>-171382.22652</v>
          </cell>
          <cell r="Y225">
            <v>-192299.856436</v>
          </cell>
          <cell r="Z225">
            <v>-217678.41010000001</v>
          </cell>
          <cell r="AA225">
            <v>-245624.62954000002</v>
          </cell>
        </row>
        <row r="226">
          <cell r="A226" t="str">
            <v>Dts06</v>
          </cell>
          <cell r="B226" t="str">
            <v>Net fee and commission income</v>
          </cell>
          <cell r="C226">
            <v>11243</v>
          </cell>
          <cell r="D226">
            <v>11153</v>
          </cell>
          <cell r="E226">
            <v>14134.233539999997</v>
          </cell>
          <cell r="F226">
            <v>15340.574839999997</v>
          </cell>
          <cell r="G226">
            <v>16754.331669999992</v>
          </cell>
          <cell r="H226">
            <v>12082.250540000001</v>
          </cell>
          <cell r="I226">
            <v>14223.105520000001</v>
          </cell>
          <cell r="J226">
            <v>14958.729450000003</v>
          </cell>
          <cell r="K226">
            <v>15035.602029999987</v>
          </cell>
          <cell r="L226">
            <v>16836.726914000017</v>
          </cell>
          <cell r="M226">
            <v>17938.926635999986</v>
          </cell>
          <cell r="N226">
            <v>20399.935409999987</v>
          </cell>
          <cell r="O226">
            <v>180100.41654999994</v>
          </cell>
          <cell r="P226">
            <v>11243</v>
          </cell>
          <cell r="Q226">
            <v>22396</v>
          </cell>
          <cell r="R226">
            <v>36530.233540000001</v>
          </cell>
          <cell r="S226">
            <v>51870.808380000002</v>
          </cell>
          <cell r="T226">
            <v>68625.140049999987</v>
          </cell>
          <cell r="U226">
            <v>80707.390589999981</v>
          </cell>
          <cell r="V226">
            <v>94930.496109999978</v>
          </cell>
          <cell r="W226">
            <v>109889.22555999999</v>
          </cell>
          <cell r="X226">
            <v>124924.82758999997</v>
          </cell>
          <cell r="Y226">
            <v>141761.55450399997</v>
          </cell>
          <cell r="Z226">
            <v>159700.48113999996</v>
          </cell>
          <cell r="AA226">
            <v>180100.41654999994</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0</v>
          </cell>
          <cell r="E228">
            <v>-0.36137999999999998</v>
          </cell>
          <cell r="F228">
            <v>-7.4840000000000018E-2</v>
          </cell>
          <cell r="G228">
            <v>0.94569999999999999</v>
          </cell>
          <cell r="H228">
            <v>-1.0590000000000044E-2</v>
          </cell>
          <cell r="I228">
            <v>0</v>
          </cell>
          <cell r="J228">
            <v>0</v>
          </cell>
          <cell r="K228">
            <v>0</v>
          </cell>
          <cell r="L228">
            <v>0</v>
          </cell>
          <cell r="M228">
            <v>-6.4299999999999913E-3</v>
          </cell>
          <cell r="N228">
            <v>-7.2000000000000008E-2</v>
          </cell>
          <cell r="O228">
            <v>0.42045999999999989</v>
          </cell>
          <cell r="P228">
            <v>0</v>
          </cell>
          <cell r="Q228">
            <v>0</v>
          </cell>
          <cell r="R228">
            <v>-0.36137999999999998</v>
          </cell>
          <cell r="S228">
            <v>-0.43622</v>
          </cell>
          <cell r="T228">
            <v>0.50947999999999993</v>
          </cell>
          <cell r="U228">
            <v>0.49888999999999989</v>
          </cell>
          <cell r="V228">
            <v>0.49888999999999989</v>
          </cell>
          <cell r="W228">
            <v>0.49888999999999989</v>
          </cell>
          <cell r="X228">
            <v>0.49888999999999989</v>
          </cell>
          <cell r="Y228">
            <v>0.49888999999999989</v>
          </cell>
          <cell r="Z228">
            <v>0.4924599999999999</v>
          </cell>
          <cell r="AA228">
            <v>0.42045999999999989</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-2</v>
          </cell>
          <cell r="D230">
            <v>21</v>
          </cell>
          <cell r="E230">
            <v>12.158989999999999</v>
          </cell>
          <cell r="F230">
            <v>8.1579999999999977</v>
          </cell>
          <cell r="G230">
            <v>39.072139999999997</v>
          </cell>
          <cell r="H230">
            <v>16.881</v>
          </cell>
          <cell r="I230">
            <v>8.679000000000002</v>
          </cell>
          <cell r="J230">
            <v>9.6870100000000008</v>
          </cell>
          <cell r="K230">
            <v>30.694000000000003</v>
          </cell>
          <cell r="L230">
            <v>2.5301200000000108</v>
          </cell>
          <cell r="M230">
            <v>3.933179999999993</v>
          </cell>
          <cell r="N230">
            <v>1.3029999999999973</v>
          </cell>
          <cell r="O230">
            <v>152.09644</v>
          </cell>
          <cell r="P230">
            <v>-2</v>
          </cell>
          <cell r="Q230">
            <v>19</v>
          </cell>
          <cell r="R230">
            <v>31.158989999999999</v>
          </cell>
          <cell r="S230">
            <v>39.316989999999997</v>
          </cell>
          <cell r="T230">
            <v>78.389129999999994</v>
          </cell>
          <cell r="U230">
            <v>95.270129999999995</v>
          </cell>
          <cell r="V230">
            <v>103.94913</v>
          </cell>
          <cell r="W230">
            <v>113.63614</v>
          </cell>
          <cell r="X230">
            <v>144.33014</v>
          </cell>
          <cell r="Y230">
            <v>146.86026000000001</v>
          </cell>
          <cell r="Z230">
            <v>150.79344</v>
          </cell>
          <cell r="AA230">
            <v>152.09644</v>
          </cell>
        </row>
        <row r="231">
          <cell r="A231" t="str">
            <v>Dts11</v>
          </cell>
          <cell r="B231" t="str">
            <v>Other income</v>
          </cell>
          <cell r="C231">
            <v>11241</v>
          </cell>
          <cell r="D231">
            <v>11174</v>
          </cell>
          <cell r="E231">
            <v>14146.031149999997</v>
          </cell>
          <cell r="F231">
            <v>15348.657999999998</v>
          </cell>
          <cell r="G231">
            <v>16794.349509999993</v>
          </cell>
          <cell r="H231">
            <v>12099.12095</v>
          </cell>
          <cell r="I231">
            <v>14231.784520000001</v>
          </cell>
          <cell r="J231">
            <v>14968.416460000002</v>
          </cell>
          <cell r="K231">
            <v>15066.296029999987</v>
          </cell>
          <cell r="L231">
            <v>16839.257034000017</v>
          </cell>
          <cell r="M231">
            <v>17942.853385999984</v>
          </cell>
          <cell r="N231">
            <v>20401.166409999987</v>
          </cell>
          <cell r="O231">
            <v>180252.93344999992</v>
          </cell>
          <cell r="P231">
            <v>11241</v>
          </cell>
          <cell r="Q231">
            <v>22415</v>
          </cell>
          <cell r="R231">
            <v>36561.031150000003</v>
          </cell>
          <cell r="S231">
            <v>51909.689149999998</v>
          </cell>
          <cell r="T231">
            <v>68704.038659999977</v>
          </cell>
          <cell r="U231">
            <v>80803.159609999988</v>
          </cell>
          <cell r="V231">
            <v>95034.944129999974</v>
          </cell>
          <cell r="W231">
            <v>110003.36059</v>
          </cell>
          <cell r="X231">
            <v>125069.65661999998</v>
          </cell>
          <cell r="Y231">
            <v>141908.91365399995</v>
          </cell>
          <cell r="Z231">
            <v>159851.76703999998</v>
          </cell>
          <cell r="AA231">
            <v>180252.93344999992</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11448</v>
          </cell>
          <cell r="D233">
            <v>11384</v>
          </cell>
          <cell r="E233">
            <v>14408.862409999998</v>
          </cell>
          <cell r="F233">
            <v>15634.826739999997</v>
          </cell>
          <cell r="G233">
            <v>16976.407559999992</v>
          </cell>
          <cell r="H233">
            <v>12291.3388</v>
          </cell>
          <cell r="I233">
            <v>14470.508620000001</v>
          </cell>
          <cell r="J233">
            <v>15265.304930000002</v>
          </cell>
          <cell r="K233">
            <v>15394.407559999987</v>
          </cell>
          <cell r="L233">
            <v>17183.548224000016</v>
          </cell>
          <cell r="M233">
            <v>18311.515145999983</v>
          </cell>
          <cell r="N233">
            <v>20803.677750999988</v>
          </cell>
          <cell r="O233">
            <v>183572.39774099994</v>
          </cell>
          <cell r="P233">
            <v>11448</v>
          </cell>
          <cell r="Q233">
            <v>22832</v>
          </cell>
          <cell r="R233">
            <v>37240.862410000002</v>
          </cell>
          <cell r="S233">
            <v>52875.689149999998</v>
          </cell>
          <cell r="T233">
            <v>69852.096709999983</v>
          </cell>
          <cell r="U233">
            <v>82143.435509999981</v>
          </cell>
          <cell r="V233">
            <v>96613.944129999974</v>
          </cell>
          <cell r="W233">
            <v>111879.24906</v>
          </cell>
          <cell r="X233">
            <v>127273.65661999998</v>
          </cell>
          <cell r="Y233">
            <v>144457.20484399993</v>
          </cell>
          <cell r="Z233">
            <v>162768.71998999998</v>
          </cell>
          <cell r="AA233">
            <v>183572.39774099994</v>
          </cell>
        </row>
        <row r="234">
          <cell r="A234" t="str">
            <v>Dts13</v>
          </cell>
          <cell r="B234" t="str">
            <v>Personnel expenses</v>
          </cell>
          <cell r="C234">
            <v>468</v>
          </cell>
          <cell r="D234">
            <v>482</v>
          </cell>
          <cell r="E234">
            <v>682.89728000000002</v>
          </cell>
          <cell r="F234">
            <v>526.19583999999986</v>
          </cell>
          <cell r="G234">
            <v>529.4356499999999</v>
          </cell>
          <cell r="H234">
            <v>532.31519000000026</v>
          </cell>
          <cell r="I234">
            <v>541.64541999999983</v>
          </cell>
          <cell r="J234">
            <v>562.82995999999991</v>
          </cell>
          <cell r="K234">
            <v>553.13259000000016</v>
          </cell>
          <cell r="L234">
            <v>519.28736000000026</v>
          </cell>
          <cell r="M234">
            <v>555.88417999999979</v>
          </cell>
          <cell r="N234">
            <v>4839.3644800000002</v>
          </cell>
          <cell r="O234">
            <v>10792.987950000001</v>
          </cell>
          <cell r="P234">
            <v>468</v>
          </cell>
          <cell r="Q234">
            <v>950</v>
          </cell>
          <cell r="R234">
            <v>1632.8972800000001</v>
          </cell>
          <cell r="S234">
            <v>2159.09312</v>
          </cell>
          <cell r="T234">
            <v>2688.5287699999999</v>
          </cell>
          <cell r="U234">
            <v>3220.8439600000002</v>
          </cell>
          <cell r="V234">
            <v>3762.48938</v>
          </cell>
          <cell r="W234">
            <v>4325.31934</v>
          </cell>
          <cell r="X234">
            <v>4878.4519300000002</v>
          </cell>
          <cell r="Y234">
            <v>5397.7392900000004</v>
          </cell>
          <cell r="Z234">
            <v>5953.6234700000005</v>
          </cell>
          <cell r="AA234">
            <v>10792.987950000001</v>
          </cell>
        </row>
        <row r="235">
          <cell r="A235" t="str">
            <v>Dts14</v>
          </cell>
          <cell r="B235" t="str">
            <v>General and administrative expenses</v>
          </cell>
          <cell r="C235">
            <v>293</v>
          </cell>
          <cell r="D235">
            <v>2863</v>
          </cell>
          <cell r="E235">
            <v>3666.3186099999998</v>
          </cell>
          <cell r="F235">
            <v>1552.7100199999995</v>
          </cell>
          <cell r="G235">
            <v>52.64174000000002</v>
          </cell>
          <cell r="H235">
            <v>592.33709999999996</v>
          </cell>
          <cell r="I235">
            <v>385.22043000000002</v>
          </cell>
          <cell r="J235">
            <v>398.17452999999995</v>
          </cell>
          <cell r="K235">
            <v>765.33600000000081</v>
          </cell>
          <cell r="L235">
            <v>2639.5802599999975</v>
          </cell>
          <cell r="M235">
            <v>3634.1465700000012</v>
          </cell>
          <cell r="N235">
            <v>4054.2326000000007</v>
          </cell>
          <cell r="O235">
            <v>20896.69786</v>
          </cell>
          <cell r="P235">
            <v>293</v>
          </cell>
          <cell r="Q235">
            <v>3156</v>
          </cell>
          <cell r="R235">
            <v>6822.3186100000003</v>
          </cell>
          <cell r="S235">
            <v>8375.0286300000007</v>
          </cell>
          <cell r="T235">
            <v>8427.6703699999998</v>
          </cell>
          <cell r="U235">
            <v>9020.0074700000005</v>
          </cell>
          <cell r="V235">
            <v>9405.2278999999999</v>
          </cell>
          <cell r="W235">
            <v>9803.4024300000001</v>
          </cell>
          <cell r="X235">
            <v>10568.738430000001</v>
          </cell>
          <cell r="Y235">
            <v>13208.318689999998</v>
          </cell>
          <cell r="Z235">
            <v>16842.465260000001</v>
          </cell>
          <cell r="AA235">
            <v>20896.69786</v>
          </cell>
        </row>
        <row r="236">
          <cell r="A236" t="str">
            <v>Dts15</v>
          </cell>
          <cell r="B236" t="str">
            <v>Depreciation / Amortisation</v>
          </cell>
          <cell r="C236">
            <v>17</v>
          </cell>
          <cell r="D236">
            <v>17</v>
          </cell>
          <cell r="E236">
            <v>19.108370000000001</v>
          </cell>
          <cell r="F236">
            <v>18.501619999999996</v>
          </cell>
          <cell r="G236">
            <v>21.062970000000007</v>
          </cell>
          <cell r="H236">
            <v>21.323329999999999</v>
          </cell>
          <cell r="I236">
            <v>20.727079999999987</v>
          </cell>
          <cell r="J236">
            <v>27.256220000000013</v>
          </cell>
          <cell r="K236">
            <v>28.146379999999994</v>
          </cell>
          <cell r="L236">
            <v>22.454180000000008</v>
          </cell>
          <cell r="M236">
            <v>56.690729999999974</v>
          </cell>
          <cell r="N236">
            <v>25.816520000000025</v>
          </cell>
          <cell r="O236">
            <v>295.0874</v>
          </cell>
          <cell r="P236">
            <v>17</v>
          </cell>
          <cell r="Q236">
            <v>34</v>
          </cell>
          <cell r="R236">
            <v>53.108370000000001</v>
          </cell>
          <cell r="S236">
            <v>71.609989999999996</v>
          </cell>
          <cell r="T236">
            <v>92.672960000000003</v>
          </cell>
          <cell r="U236">
            <v>113.99629</v>
          </cell>
          <cell r="V236">
            <v>134.72336999999999</v>
          </cell>
          <cell r="W236">
            <v>161.97959</v>
          </cell>
          <cell r="X236">
            <v>190.12597</v>
          </cell>
          <cell r="Y236">
            <v>212.58015</v>
          </cell>
          <cell r="Z236">
            <v>269.27087999999998</v>
          </cell>
          <cell r="AA236">
            <v>295.0874</v>
          </cell>
        </row>
        <row r="237">
          <cell r="A237" t="str">
            <v>Dts16</v>
          </cell>
          <cell r="B237" t="str">
            <v>Total operating expenses</v>
          </cell>
          <cell r="C237">
            <v>778</v>
          </cell>
          <cell r="D237">
            <v>3362</v>
          </cell>
          <cell r="E237">
            <v>4368.3242599999994</v>
          </cell>
          <cell r="F237">
            <v>2097.4074799999994</v>
          </cell>
          <cell r="G237">
            <v>603.14035999999987</v>
          </cell>
          <cell r="H237">
            <v>1145.9756200000002</v>
          </cell>
          <cell r="I237">
            <v>947.59292999999991</v>
          </cell>
          <cell r="J237">
            <v>988.26070999999979</v>
          </cell>
          <cell r="K237">
            <v>1346.6149700000008</v>
          </cell>
          <cell r="L237">
            <v>3181.3217999999979</v>
          </cell>
          <cell r="M237">
            <v>4246.7214800000011</v>
          </cell>
          <cell r="N237">
            <v>8919.4136000000017</v>
          </cell>
          <cell r="O237">
            <v>31984.773210000003</v>
          </cell>
          <cell r="P237">
            <v>778</v>
          </cell>
          <cell r="Q237">
            <v>4140</v>
          </cell>
          <cell r="R237">
            <v>8508.3242599999994</v>
          </cell>
          <cell r="S237">
            <v>10605.731740000001</v>
          </cell>
          <cell r="T237">
            <v>11208.872100000001</v>
          </cell>
          <cell r="U237">
            <v>12354.84772</v>
          </cell>
          <cell r="V237">
            <v>13302.44065</v>
          </cell>
          <cell r="W237">
            <v>14290.701360000001</v>
          </cell>
          <cell r="X237">
            <v>15637.31633</v>
          </cell>
          <cell r="Y237">
            <v>18818.638129999999</v>
          </cell>
          <cell r="Z237">
            <v>23065.359610000003</v>
          </cell>
          <cell r="AA237">
            <v>31984.773210000003</v>
          </cell>
        </row>
        <row r="238">
          <cell r="A238" t="str">
            <v>Dts17</v>
          </cell>
          <cell r="B238" t="str">
            <v>Operating profit before provisions</v>
          </cell>
          <cell r="C238">
            <v>10670</v>
          </cell>
          <cell r="D238">
            <v>8022</v>
          </cell>
          <cell r="E238">
            <v>10040.538149999998</v>
          </cell>
          <cell r="F238">
            <v>13537.419259999997</v>
          </cell>
          <cell r="G238">
            <v>16373.267199999993</v>
          </cell>
          <cell r="H238">
            <v>11145.36318</v>
          </cell>
          <cell r="I238">
            <v>13522.91569</v>
          </cell>
          <cell r="J238">
            <v>14277.044220000002</v>
          </cell>
          <cell r="K238">
            <v>14047.792589999986</v>
          </cell>
          <cell r="L238">
            <v>14002.226424000019</v>
          </cell>
          <cell r="M238">
            <v>14064.793665999983</v>
          </cell>
          <cell r="N238">
            <v>11884.264150999987</v>
          </cell>
          <cell r="O238">
            <v>151587.62453099992</v>
          </cell>
          <cell r="P238">
            <v>10670</v>
          </cell>
          <cell r="Q238">
            <v>18692</v>
          </cell>
          <cell r="R238">
            <v>28732.53815</v>
          </cell>
          <cell r="S238">
            <v>42269.957409999995</v>
          </cell>
          <cell r="T238">
            <v>58643.224609999983</v>
          </cell>
          <cell r="U238">
            <v>69788.587789999976</v>
          </cell>
          <cell r="V238">
            <v>83311.50347999997</v>
          </cell>
          <cell r="W238">
            <v>97588.547699999996</v>
          </cell>
          <cell r="X238">
            <v>111636.34028999998</v>
          </cell>
          <cell r="Y238">
            <v>125638.56671399993</v>
          </cell>
          <cell r="Z238">
            <v>139703.36037999997</v>
          </cell>
          <cell r="AA238">
            <v>151587.62453099992</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10670</v>
          </cell>
          <cell r="D243">
            <v>8022</v>
          </cell>
          <cell r="E243">
            <v>10040.538149999998</v>
          </cell>
          <cell r="F243">
            <v>13537.419259999997</v>
          </cell>
          <cell r="G243">
            <v>16373.267199999993</v>
          </cell>
          <cell r="H243">
            <v>11145.36318</v>
          </cell>
          <cell r="I243">
            <v>13522.91569</v>
          </cell>
          <cell r="J243">
            <v>14277.044220000002</v>
          </cell>
          <cell r="K243">
            <v>14047.792589999986</v>
          </cell>
          <cell r="L243">
            <v>14002.226424000019</v>
          </cell>
          <cell r="M243">
            <v>14064.793665999983</v>
          </cell>
          <cell r="N243">
            <v>11884.264150999987</v>
          </cell>
          <cell r="O243">
            <v>151587.62453099992</v>
          </cell>
          <cell r="P243">
            <v>10670</v>
          </cell>
          <cell r="Q243">
            <v>18692</v>
          </cell>
          <cell r="R243">
            <v>28732.53815</v>
          </cell>
          <cell r="S243">
            <v>42269.957409999995</v>
          </cell>
          <cell r="T243">
            <v>58643.224609999983</v>
          </cell>
          <cell r="U243">
            <v>69788.587789999976</v>
          </cell>
          <cell r="V243">
            <v>83311.50347999997</v>
          </cell>
          <cell r="W243">
            <v>97588.547699999996</v>
          </cell>
          <cell r="X243">
            <v>111636.34028999998</v>
          </cell>
          <cell r="Y243">
            <v>125638.56671399993</v>
          </cell>
          <cell r="Z243">
            <v>139703.36037999997</v>
          </cell>
          <cell r="AA243">
            <v>151587.62453099992</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10670</v>
          </cell>
          <cell r="D247">
            <v>8022</v>
          </cell>
          <cell r="E247">
            <v>10040.538149999998</v>
          </cell>
          <cell r="F247">
            <v>13537.419259999997</v>
          </cell>
          <cell r="G247">
            <v>16373.267199999993</v>
          </cell>
          <cell r="H247">
            <v>11145.36318</v>
          </cell>
          <cell r="I247">
            <v>13522.91569</v>
          </cell>
          <cell r="J247">
            <v>14277.044220000002</v>
          </cell>
          <cell r="K247">
            <v>14047.792589999986</v>
          </cell>
          <cell r="L247">
            <v>14002.226424000019</v>
          </cell>
          <cell r="M247">
            <v>14064.793665999983</v>
          </cell>
          <cell r="N247">
            <v>11884.264150999987</v>
          </cell>
          <cell r="O247">
            <v>151587.62453099992</v>
          </cell>
          <cell r="P247">
            <v>10670</v>
          </cell>
          <cell r="Q247">
            <v>18692</v>
          </cell>
          <cell r="R247">
            <v>28732.53815</v>
          </cell>
          <cell r="S247">
            <v>42269.957409999995</v>
          </cell>
          <cell r="T247">
            <v>58643.224609999983</v>
          </cell>
          <cell r="U247">
            <v>69788.587789999976</v>
          </cell>
          <cell r="V247">
            <v>83311.50347999997</v>
          </cell>
          <cell r="W247">
            <v>97588.547699999996</v>
          </cell>
          <cell r="X247">
            <v>111636.34028999998</v>
          </cell>
          <cell r="Y247">
            <v>125638.56671399993</v>
          </cell>
          <cell r="Z247">
            <v>139703.36037999997</v>
          </cell>
          <cell r="AA247">
            <v>151587.62453099992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-2033</v>
          </cell>
          <cell r="D249">
            <v>-1527</v>
          </cell>
          <cell r="E249">
            <v>-1910.4132900000004</v>
          </cell>
          <cell r="F249">
            <v>-2573.6000299999996</v>
          </cell>
          <cell r="G249">
            <v>-3116.8245899999984</v>
          </cell>
          <cell r="H249">
            <v>-2123.6055400000005</v>
          </cell>
          <cell r="I249">
            <v>-2571.5565500000012</v>
          </cell>
          <cell r="J249">
            <v>-2716.27952</v>
          </cell>
          <cell r="K249">
            <v>-2691.72048</v>
          </cell>
          <cell r="L249">
            <v>-2988.1061599999994</v>
          </cell>
          <cell r="M249">
            <v>-2349.5287500000013</v>
          </cell>
          <cell r="N249">
            <v>-2987.3823300000004</v>
          </cell>
          <cell r="O249">
            <v>-29589.017240000001</v>
          </cell>
          <cell r="P249">
            <v>-2033</v>
          </cell>
          <cell r="Q249">
            <v>-3560</v>
          </cell>
          <cell r="R249">
            <v>-5470.4132900000004</v>
          </cell>
          <cell r="S249">
            <v>-8044.01332</v>
          </cell>
          <cell r="T249">
            <v>-11160.837909999998</v>
          </cell>
          <cell r="U249">
            <v>-13284.443449999999</v>
          </cell>
          <cell r="V249">
            <v>-15856</v>
          </cell>
          <cell r="W249">
            <v>-18572.27952</v>
          </cell>
          <cell r="X249">
            <v>-21264</v>
          </cell>
          <cell r="Y249">
            <v>-24252.106159999999</v>
          </cell>
          <cell r="Z249">
            <v>-26601.634910000001</v>
          </cell>
          <cell r="AA249">
            <v>-29589.017240000001</v>
          </cell>
        </row>
        <row r="250">
          <cell r="A250" t="str">
            <v>Dts28</v>
          </cell>
          <cell r="B250" t="str">
            <v>Profit after tax</v>
          </cell>
          <cell r="C250">
            <v>8637</v>
          </cell>
          <cell r="D250">
            <v>6495</v>
          </cell>
          <cell r="E250">
            <v>8130.1248599999981</v>
          </cell>
          <cell r="F250">
            <v>10963.819229999997</v>
          </cell>
          <cell r="G250">
            <v>13256.442609999995</v>
          </cell>
          <cell r="H250">
            <v>9021.7576399999998</v>
          </cell>
          <cell r="I250">
            <v>10951.359139999999</v>
          </cell>
          <cell r="J250">
            <v>11560.764700000002</v>
          </cell>
          <cell r="K250">
            <v>11356.072109999986</v>
          </cell>
          <cell r="L250">
            <v>11014.120264000019</v>
          </cell>
          <cell r="M250">
            <v>11715.264915999982</v>
          </cell>
          <cell r="N250">
            <v>8896.8818209999863</v>
          </cell>
          <cell r="O250">
            <v>121998.60729099992</v>
          </cell>
          <cell r="P250">
            <v>8637</v>
          </cell>
          <cell r="Q250">
            <v>15132</v>
          </cell>
          <cell r="R250">
            <v>23262.12486</v>
          </cell>
          <cell r="S250">
            <v>34225.944089999997</v>
          </cell>
          <cell r="T250">
            <v>47482.386699999988</v>
          </cell>
          <cell r="U250">
            <v>56504.144339999977</v>
          </cell>
          <cell r="V250">
            <v>67455.50347999997</v>
          </cell>
          <cell r="W250">
            <v>79016.268179999999</v>
          </cell>
          <cell r="X250">
            <v>90372.340289999978</v>
          </cell>
          <cell r="Y250">
            <v>101386.46055399993</v>
          </cell>
          <cell r="Z250">
            <v>113101.72546999998</v>
          </cell>
          <cell r="AA250">
            <v>121998.60729099992</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177</v>
          </cell>
          <cell r="D252">
            <v>175</v>
          </cell>
          <cell r="E252">
            <v>219</v>
          </cell>
          <cell r="F252">
            <v>136</v>
          </cell>
          <cell r="G252">
            <v>134</v>
          </cell>
          <cell r="H252">
            <v>135</v>
          </cell>
          <cell r="I252">
            <v>148</v>
          </cell>
          <cell r="J252">
            <v>153</v>
          </cell>
          <cell r="K252">
            <v>151</v>
          </cell>
          <cell r="L252">
            <v>163</v>
          </cell>
          <cell r="M252">
            <v>166</v>
          </cell>
          <cell r="N252">
            <v>184</v>
          </cell>
          <cell r="O252">
            <v>1941</v>
          </cell>
          <cell r="P252">
            <v>177</v>
          </cell>
          <cell r="Q252">
            <v>352</v>
          </cell>
          <cell r="R252">
            <v>571</v>
          </cell>
          <cell r="S252">
            <v>707</v>
          </cell>
          <cell r="T252">
            <v>841</v>
          </cell>
          <cell r="U252">
            <v>976</v>
          </cell>
          <cell r="V252">
            <v>1124</v>
          </cell>
          <cell r="W252">
            <v>1277</v>
          </cell>
          <cell r="X252">
            <v>1428</v>
          </cell>
          <cell r="Y252">
            <v>1591</v>
          </cell>
          <cell r="Z252">
            <v>1757</v>
          </cell>
          <cell r="AA252">
            <v>1941</v>
          </cell>
        </row>
        <row r="253">
          <cell r="A253" t="str">
            <v>Dtq02</v>
          </cell>
          <cell r="B253" t="str">
            <v>Interest expense</v>
          </cell>
          <cell r="C253">
            <v>-3</v>
          </cell>
          <cell r="D253">
            <v>-2</v>
          </cell>
          <cell r="E253">
            <v>-3</v>
          </cell>
          <cell r="F253">
            <v>-2</v>
          </cell>
          <cell r="G253">
            <v>-4</v>
          </cell>
          <cell r="H253">
            <v>0</v>
          </cell>
          <cell r="I253">
            <v>-2</v>
          </cell>
          <cell r="J253">
            <v>-2</v>
          </cell>
          <cell r="K253">
            <v>17</v>
          </cell>
          <cell r="L253">
            <v>0</v>
          </cell>
          <cell r="M253">
            <v>0</v>
          </cell>
          <cell r="N253">
            <v>1</v>
          </cell>
          <cell r="O253">
            <v>0</v>
          </cell>
          <cell r="P253">
            <v>-3</v>
          </cell>
          <cell r="Q253">
            <v>-5</v>
          </cell>
          <cell r="R253">
            <v>-8</v>
          </cell>
          <cell r="S253">
            <v>-10</v>
          </cell>
          <cell r="T253">
            <v>-14</v>
          </cell>
          <cell r="U253">
            <v>-14</v>
          </cell>
          <cell r="V253">
            <v>-16</v>
          </cell>
          <cell r="W253">
            <v>-18</v>
          </cell>
          <cell r="X253">
            <v>-1</v>
          </cell>
          <cell r="Y253">
            <v>-1</v>
          </cell>
          <cell r="Z253">
            <v>-1</v>
          </cell>
          <cell r="AA253">
            <v>0</v>
          </cell>
        </row>
        <row r="254">
          <cell r="A254" t="str">
            <v>Dtq03</v>
          </cell>
          <cell r="B254" t="str">
            <v>Net interest income</v>
          </cell>
          <cell r="C254">
            <v>174</v>
          </cell>
          <cell r="D254">
            <v>173</v>
          </cell>
          <cell r="E254">
            <v>216</v>
          </cell>
          <cell r="F254">
            <v>134</v>
          </cell>
          <cell r="G254">
            <v>130</v>
          </cell>
          <cell r="H254">
            <v>135</v>
          </cell>
          <cell r="I254">
            <v>146</v>
          </cell>
          <cell r="J254">
            <v>151</v>
          </cell>
          <cell r="K254">
            <v>168</v>
          </cell>
          <cell r="L254">
            <v>163</v>
          </cell>
          <cell r="M254">
            <v>166</v>
          </cell>
          <cell r="N254">
            <v>185</v>
          </cell>
          <cell r="O254">
            <v>1941</v>
          </cell>
          <cell r="P254">
            <v>174</v>
          </cell>
          <cell r="Q254">
            <v>347</v>
          </cell>
          <cell r="R254">
            <v>563</v>
          </cell>
          <cell r="S254">
            <v>697</v>
          </cell>
          <cell r="T254">
            <v>827</v>
          </cell>
          <cell r="U254">
            <v>962</v>
          </cell>
          <cell r="V254">
            <v>1108</v>
          </cell>
          <cell r="W254">
            <v>1259</v>
          </cell>
          <cell r="X254">
            <v>1427</v>
          </cell>
          <cell r="Y254">
            <v>1590</v>
          </cell>
          <cell r="Z254">
            <v>1756</v>
          </cell>
          <cell r="AA254">
            <v>1941</v>
          </cell>
        </row>
        <row r="255">
          <cell r="A255" t="str">
            <v>Dtq04</v>
          </cell>
          <cell r="B255" t="str">
            <v>Fee Income</v>
          </cell>
          <cell r="C255">
            <v>7109</v>
          </cell>
          <cell r="D255">
            <v>7444</v>
          </cell>
          <cell r="E255">
            <v>8272</v>
          </cell>
          <cell r="F255">
            <v>7545</v>
          </cell>
          <cell r="G255">
            <v>7717</v>
          </cell>
          <cell r="H255">
            <v>8845</v>
          </cell>
          <cell r="I255">
            <v>10203</v>
          </cell>
          <cell r="J255">
            <v>11756</v>
          </cell>
          <cell r="K255">
            <v>13338</v>
          </cell>
          <cell r="L255">
            <v>17252</v>
          </cell>
          <cell r="M255">
            <v>19361</v>
          </cell>
          <cell r="N255">
            <v>22513</v>
          </cell>
          <cell r="O255">
            <v>141355</v>
          </cell>
          <cell r="P255">
            <v>7109</v>
          </cell>
          <cell r="Q255">
            <v>14553</v>
          </cell>
          <cell r="R255">
            <v>22825</v>
          </cell>
          <cell r="S255">
            <v>30370</v>
          </cell>
          <cell r="T255">
            <v>38087</v>
          </cell>
          <cell r="U255">
            <v>46932</v>
          </cell>
          <cell r="V255">
            <v>57135</v>
          </cell>
          <cell r="W255">
            <v>68891</v>
          </cell>
          <cell r="X255">
            <v>82229</v>
          </cell>
          <cell r="Y255">
            <v>99481</v>
          </cell>
          <cell r="Z255">
            <v>118842</v>
          </cell>
          <cell r="AA255">
            <v>141355</v>
          </cell>
        </row>
        <row r="256">
          <cell r="A256" t="str">
            <v>Dtq05</v>
          </cell>
          <cell r="B256" t="str">
            <v>Commission expense</v>
          </cell>
          <cell r="C256">
            <v>-3561</v>
          </cell>
          <cell r="D256">
            <v>-3799</v>
          </cell>
          <cell r="E256">
            <v>-4176</v>
          </cell>
          <cell r="F256">
            <v>-3759</v>
          </cell>
          <cell r="G256">
            <v>-3816</v>
          </cell>
          <cell r="H256">
            <v>-4472</v>
          </cell>
          <cell r="I256">
            <v>-5267</v>
          </cell>
          <cell r="J256">
            <v>-6236</v>
          </cell>
          <cell r="K256">
            <v>-7068</v>
          </cell>
          <cell r="L256">
            <v>-10009</v>
          </cell>
          <cell r="M256">
            <v>-11702</v>
          </cell>
          <cell r="N256">
            <v>-12917</v>
          </cell>
          <cell r="O256">
            <v>-76782</v>
          </cell>
          <cell r="P256">
            <v>-3561</v>
          </cell>
          <cell r="Q256">
            <v>-7360</v>
          </cell>
          <cell r="R256">
            <v>-11536</v>
          </cell>
          <cell r="S256">
            <v>-15295</v>
          </cell>
          <cell r="T256">
            <v>-19111</v>
          </cell>
          <cell r="U256">
            <v>-23583</v>
          </cell>
          <cell r="V256">
            <v>-28850</v>
          </cell>
          <cell r="W256">
            <v>-35086</v>
          </cell>
          <cell r="X256">
            <v>-42154</v>
          </cell>
          <cell r="Y256">
            <v>-52163</v>
          </cell>
          <cell r="Z256">
            <v>-63865</v>
          </cell>
          <cell r="AA256">
            <v>-76782</v>
          </cell>
        </row>
        <row r="257">
          <cell r="A257" t="str">
            <v>Dtq06</v>
          </cell>
          <cell r="B257" t="str">
            <v>Net fee and commission income</v>
          </cell>
          <cell r="C257">
            <v>3548</v>
          </cell>
          <cell r="D257">
            <v>3645</v>
          </cell>
          <cell r="E257">
            <v>4096</v>
          </cell>
          <cell r="F257">
            <v>3786</v>
          </cell>
          <cell r="G257">
            <v>3901</v>
          </cell>
          <cell r="H257">
            <v>4373</v>
          </cell>
          <cell r="I257">
            <v>4936</v>
          </cell>
          <cell r="J257">
            <v>5520</v>
          </cell>
          <cell r="K257">
            <v>6270</v>
          </cell>
          <cell r="L257">
            <v>7243</v>
          </cell>
          <cell r="M257">
            <v>7659</v>
          </cell>
          <cell r="N257">
            <v>9596</v>
          </cell>
          <cell r="O257">
            <v>64573</v>
          </cell>
          <cell r="P257">
            <v>3548</v>
          </cell>
          <cell r="Q257">
            <v>7193</v>
          </cell>
          <cell r="R257">
            <v>11289</v>
          </cell>
          <cell r="S257">
            <v>15075</v>
          </cell>
          <cell r="T257">
            <v>18976</v>
          </cell>
          <cell r="U257">
            <v>23349</v>
          </cell>
          <cell r="V257">
            <v>28285</v>
          </cell>
          <cell r="W257">
            <v>33805</v>
          </cell>
          <cell r="X257">
            <v>40075</v>
          </cell>
          <cell r="Y257">
            <v>47318</v>
          </cell>
          <cell r="Z257">
            <v>54977</v>
          </cell>
          <cell r="AA257">
            <v>64573</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-1</v>
          </cell>
          <cell r="O259">
            <v>-1</v>
          </cell>
          <cell r="P259">
            <v>0</v>
          </cell>
          <cell r="Q259">
            <v>0</v>
          </cell>
          <cell r="R259">
            <v>0</v>
          </cell>
          <cell r="S259">
            <v>0</v>
          </cell>
          <cell r="T259">
            <v>0</v>
          </cell>
          <cell r="U259">
            <v>0</v>
          </cell>
          <cell r="V259">
            <v>0</v>
          </cell>
          <cell r="W259">
            <v>0</v>
          </cell>
          <cell r="X259">
            <v>0</v>
          </cell>
          <cell r="Y259">
            <v>0</v>
          </cell>
          <cell r="Z259">
            <v>0</v>
          </cell>
          <cell r="AA259">
            <v>-1</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3</v>
          </cell>
          <cell r="D261">
            <v>0</v>
          </cell>
          <cell r="E261">
            <v>1</v>
          </cell>
          <cell r="F261">
            <v>11</v>
          </cell>
          <cell r="G261">
            <v>19</v>
          </cell>
          <cell r="H261">
            <v>0</v>
          </cell>
          <cell r="I261">
            <v>0</v>
          </cell>
          <cell r="J261">
            <v>0</v>
          </cell>
          <cell r="K261">
            <v>-1</v>
          </cell>
          <cell r="L261">
            <v>0</v>
          </cell>
          <cell r="M261">
            <v>0</v>
          </cell>
          <cell r="N261">
            <v>-41</v>
          </cell>
          <cell r="O261">
            <v>-8</v>
          </cell>
          <cell r="P261">
            <v>3</v>
          </cell>
          <cell r="Q261">
            <v>3</v>
          </cell>
          <cell r="R261">
            <v>4</v>
          </cell>
          <cell r="S261">
            <v>15</v>
          </cell>
          <cell r="T261">
            <v>34</v>
          </cell>
          <cell r="U261">
            <v>34</v>
          </cell>
          <cell r="V261">
            <v>34</v>
          </cell>
          <cell r="W261">
            <v>34</v>
          </cell>
          <cell r="X261">
            <v>33</v>
          </cell>
          <cell r="Y261">
            <v>33</v>
          </cell>
          <cell r="Z261">
            <v>33</v>
          </cell>
          <cell r="AA261">
            <v>-8</v>
          </cell>
        </row>
        <row r="262">
          <cell r="A262" t="str">
            <v>Dtq11</v>
          </cell>
          <cell r="B262" t="str">
            <v>Other income</v>
          </cell>
          <cell r="C262">
            <v>3551</v>
          </cell>
          <cell r="D262">
            <v>3645</v>
          </cell>
          <cell r="E262">
            <v>4097</v>
          </cell>
          <cell r="F262">
            <v>3797</v>
          </cell>
          <cell r="G262">
            <v>3920</v>
          </cell>
          <cell r="H262">
            <v>4373</v>
          </cell>
          <cell r="I262">
            <v>4936</v>
          </cell>
          <cell r="J262">
            <v>5520</v>
          </cell>
          <cell r="K262">
            <v>6269</v>
          </cell>
          <cell r="L262">
            <v>7243</v>
          </cell>
          <cell r="M262">
            <v>7659</v>
          </cell>
          <cell r="N262">
            <v>9554</v>
          </cell>
          <cell r="O262">
            <v>64564</v>
          </cell>
          <cell r="P262">
            <v>3551</v>
          </cell>
          <cell r="Q262">
            <v>7196</v>
          </cell>
          <cell r="R262">
            <v>11293</v>
          </cell>
          <cell r="S262">
            <v>15090</v>
          </cell>
          <cell r="T262">
            <v>19010</v>
          </cell>
          <cell r="U262">
            <v>23383</v>
          </cell>
          <cell r="V262">
            <v>28319</v>
          </cell>
          <cell r="W262">
            <v>33839</v>
          </cell>
          <cell r="X262">
            <v>40108</v>
          </cell>
          <cell r="Y262">
            <v>47351</v>
          </cell>
          <cell r="Z262">
            <v>55010</v>
          </cell>
          <cell r="AA262">
            <v>64564</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3725</v>
          </cell>
          <cell r="D264">
            <v>3818</v>
          </cell>
          <cell r="E264">
            <v>4313</v>
          </cell>
          <cell r="F264">
            <v>3931</v>
          </cell>
          <cell r="G264">
            <v>4050</v>
          </cell>
          <cell r="H264">
            <v>4508</v>
          </cell>
          <cell r="I264">
            <v>5082</v>
          </cell>
          <cell r="J264">
            <v>5671</v>
          </cell>
          <cell r="K264">
            <v>6437</v>
          </cell>
          <cell r="L264">
            <v>7406</v>
          </cell>
          <cell r="M264">
            <v>7825</v>
          </cell>
          <cell r="N264">
            <v>9739</v>
          </cell>
          <cell r="O264">
            <v>66505</v>
          </cell>
          <cell r="P264">
            <v>3725</v>
          </cell>
          <cell r="Q264">
            <v>7543</v>
          </cell>
          <cell r="R264">
            <v>11856</v>
          </cell>
          <cell r="S264">
            <v>15787</v>
          </cell>
          <cell r="T264">
            <v>19837</v>
          </cell>
          <cell r="U264">
            <v>24345</v>
          </cell>
          <cell r="V264">
            <v>29427</v>
          </cell>
          <cell r="W264">
            <v>35098</v>
          </cell>
          <cell r="X264">
            <v>41535</v>
          </cell>
          <cell r="Y264">
            <v>48941</v>
          </cell>
          <cell r="Z264">
            <v>56766</v>
          </cell>
          <cell r="AA264">
            <v>66505</v>
          </cell>
        </row>
        <row r="265">
          <cell r="A265" t="str">
            <v>Dtq13</v>
          </cell>
          <cell r="B265" t="str">
            <v>Personnel expenses</v>
          </cell>
          <cell r="C265">
            <v>216</v>
          </cell>
          <cell r="D265">
            <v>221</v>
          </cell>
          <cell r="E265">
            <v>234</v>
          </cell>
          <cell r="F265">
            <v>763</v>
          </cell>
          <cell r="G265">
            <v>281</v>
          </cell>
          <cell r="H265">
            <v>304</v>
          </cell>
          <cell r="I265">
            <v>326</v>
          </cell>
          <cell r="J265">
            <v>306</v>
          </cell>
          <cell r="K265">
            <v>313</v>
          </cell>
          <cell r="L265">
            <v>435</v>
          </cell>
          <cell r="M265">
            <v>417</v>
          </cell>
          <cell r="N265">
            <v>752</v>
          </cell>
          <cell r="O265">
            <v>4568</v>
          </cell>
          <cell r="P265">
            <v>216</v>
          </cell>
          <cell r="Q265">
            <v>437</v>
          </cell>
          <cell r="R265">
            <v>671</v>
          </cell>
          <cell r="S265">
            <v>1434</v>
          </cell>
          <cell r="T265">
            <v>1715</v>
          </cell>
          <cell r="U265">
            <v>2019</v>
          </cell>
          <cell r="V265">
            <v>2345</v>
          </cell>
          <cell r="W265">
            <v>2651</v>
          </cell>
          <cell r="X265">
            <v>2964</v>
          </cell>
          <cell r="Y265">
            <v>3399</v>
          </cell>
          <cell r="Z265">
            <v>3816</v>
          </cell>
          <cell r="AA265">
            <v>4568</v>
          </cell>
        </row>
        <row r="266">
          <cell r="A266" t="str">
            <v>Dtq14</v>
          </cell>
          <cell r="B266" t="str">
            <v>General and administrative expenses</v>
          </cell>
          <cell r="C266">
            <v>565</v>
          </cell>
          <cell r="D266">
            <v>903</v>
          </cell>
          <cell r="E266">
            <v>240</v>
          </cell>
          <cell r="F266">
            <v>203</v>
          </cell>
          <cell r="G266">
            <v>399</v>
          </cell>
          <cell r="H266">
            <v>1257</v>
          </cell>
          <cell r="I266">
            <v>150</v>
          </cell>
          <cell r="J266">
            <v>201</v>
          </cell>
          <cell r="K266">
            <v>1033</v>
          </cell>
          <cell r="L266">
            <v>3554</v>
          </cell>
          <cell r="M266">
            <v>1877</v>
          </cell>
          <cell r="N266">
            <v>1031</v>
          </cell>
          <cell r="O266">
            <v>11413</v>
          </cell>
          <cell r="P266">
            <v>565</v>
          </cell>
          <cell r="Q266">
            <v>1468</v>
          </cell>
          <cell r="R266">
            <v>1708</v>
          </cell>
          <cell r="S266">
            <v>1911</v>
          </cell>
          <cell r="T266">
            <v>2310</v>
          </cell>
          <cell r="U266">
            <v>3567</v>
          </cell>
          <cell r="V266">
            <v>3717</v>
          </cell>
          <cell r="W266">
            <v>3918</v>
          </cell>
          <cell r="X266">
            <v>4951</v>
          </cell>
          <cell r="Y266">
            <v>8505</v>
          </cell>
          <cell r="Z266">
            <v>10382</v>
          </cell>
          <cell r="AA266">
            <v>11413</v>
          </cell>
        </row>
        <row r="267">
          <cell r="A267" t="str">
            <v>Dtq15</v>
          </cell>
          <cell r="B267" t="str">
            <v>Depreciation / Amortisation</v>
          </cell>
          <cell r="C267">
            <v>11</v>
          </cell>
          <cell r="D267">
            <v>15</v>
          </cell>
          <cell r="E267">
            <v>14</v>
          </cell>
          <cell r="F267">
            <v>21</v>
          </cell>
          <cell r="G267">
            <v>16</v>
          </cell>
          <cell r="H267">
            <v>13</v>
          </cell>
          <cell r="I267">
            <v>32</v>
          </cell>
          <cell r="J267">
            <v>13</v>
          </cell>
          <cell r="K267">
            <v>16</v>
          </cell>
          <cell r="L267">
            <v>17</v>
          </cell>
          <cell r="M267">
            <v>14</v>
          </cell>
          <cell r="N267">
            <v>40</v>
          </cell>
          <cell r="O267">
            <v>222</v>
          </cell>
          <cell r="P267">
            <v>11</v>
          </cell>
          <cell r="Q267">
            <v>26</v>
          </cell>
          <cell r="R267">
            <v>40</v>
          </cell>
          <cell r="S267">
            <v>61</v>
          </cell>
          <cell r="T267">
            <v>77</v>
          </cell>
          <cell r="U267">
            <v>90</v>
          </cell>
          <cell r="V267">
            <v>122</v>
          </cell>
          <cell r="W267">
            <v>135</v>
          </cell>
          <cell r="X267">
            <v>151</v>
          </cell>
          <cell r="Y267">
            <v>168</v>
          </cell>
          <cell r="Z267">
            <v>182</v>
          </cell>
          <cell r="AA267">
            <v>222</v>
          </cell>
        </row>
        <row r="268">
          <cell r="A268" t="str">
            <v>Dtq16</v>
          </cell>
          <cell r="B268" t="str">
            <v>Total operating expenses</v>
          </cell>
          <cell r="C268">
            <v>792</v>
          </cell>
          <cell r="D268">
            <v>1139</v>
          </cell>
          <cell r="E268">
            <v>488</v>
          </cell>
          <cell r="F268">
            <v>987</v>
          </cell>
          <cell r="G268">
            <v>696</v>
          </cell>
          <cell r="H268">
            <v>1574</v>
          </cell>
          <cell r="I268">
            <v>508</v>
          </cell>
          <cell r="J268">
            <v>520</v>
          </cell>
          <cell r="K268">
            <v>1362</v>
          </cell>
          <cell r="L268">
            <v>4006</v>
          </cell>
          <cell r="M268">
            <v>2308</v>
          </cell>
          <cell r="N268">
            <v>1823</v>
          </cell>
          <cell r="O268">
            <v>16203</v>
          </cell>
          <cell r="P268">
            <v>792</v>
          </cell>
          <cell r="Q268">
            <v>1931</v>
          </cell>
          <cell r="R268">
            <v>2419</v>
          </cell>
          <cell r="S268">
            <v>3406</v>
          </cell>
          <cell r="T268">
            <v>4102</v>
          </cell>
          <cell r="U268">
            <v>5676</v>
          </cell>
          <cell r="V268">
            <v>6184</v>
          </cell>
          <cell r="W268">
            <v>6704</v>
          </cell>
          <cell r="X268">
            <v>8066</v>
          </cell>
          <cell r="Y268">
            <v>12072</v>
          </cell>
          <cell r="Z268">
            <v>14380</v>
          </cell>
          <cell r="AA268">
            <v>16203</v>
          </cell>
        </row>
        <row r="269">
          <cell r="A269" t="str">
            <v>Dtq17</v>
          </cell>
          <cell r="B269" t="str">
            <v>Operating profit before provisions</v>
          </cell>
          <cell r="C269">
            <v>2933</v>
          </cell>
          <cell r="D269">
            <v>2679</v>
          </cell>
          <cell r="E269">
            <v>3825</v>
          </cell>
          <cell r="F269">
            <v>2944</v>
          </cell>
          <cell r="G269">
            <v>3354</v>
          </cell>
          <cell r="H269">
            <v>2934</v>
          </cell>
          <cell r="I269">
            <v>4574</v>
          </cell>
          <cell r="J269">
            <v>5151</v>
          </cell>
          <cell r="K269">
            <v>5075</v>
          </cell>
          <cell r="L269">
            <v>3400</v>
          </cell>
          <cell r="M269">
            <v>5517</v>
          </cell>
          <cell r="N269">
            <v>7916</v>
          </cell>
          <cell r="O269">
            <v>82708</v>
          </cell>
          <cell r="P269">
            <v>2933</v>
          </cell>
          <cell r="Q269">
            <v>5612</v>
          </cell>
          <cell r="R269">
            <v>9437</v>
          </cell>
          <cell r="S269">
            <v>12381</v>
          </cell>
          <cell r="T269">
            <v>15735</v>
          </cell>
          <cell r="U269">
            <v>18669</v>
          </cell>
          <cell r="V269">
            <v>23243</v>
          </cell>
          <cell r="W269">
            <v>28394</v>
          </cell>
          <cell r="X269">
            <v>33469</v>
          </cell>
          <cell r="Y269">
            <v>36869</v>
          </cell>
          <cell r="Z269">
            <v>42386</v>
          </cell>
          <cell r="AA269">
            <v>50302</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2933</v>
          </cell>
          <cell r="D274">
            <v>2679</v>
          </cell>
          <cell r="E274">
            <v>3825</v>
          </cell>
          <cell r="F274">
            <v>2944</v>
          </cell>
          <cell r="G274">
            <v>3354</v>
          </cell>
          <cell r="H274">
            <v>2934</v>
          </cell>
          <cell r="I274">
            <v>4574</v>
          </cell>
          <cell r="J274">
            <v>5151</v>
          </cell>
          <cell r="K274">
            <v>5075</v>
          </cell>
          <cell r="L274">
            <v>3400</v>
          </cell>
          <cell r="M274">
            <v>5517</v>
          </cell>
          <cell r="N274">
            <v>7916</v>
          </cell>
          <cell r="O274">
            <v>82708</v>
          </cell>
          <cell r="P274">
            <v>2933</v>
          </cell>
          <cell r="Q274">
            <v>5612</v>
          </cell>
          <cell r="R274">
            <v>9437</v>
          </cell>
          <cell r="S274">
            <v>12381</v>
          </cell>
          <cell r="T274">
            <v>15735</v>
          </cell>
          <cell r="U274">
            <v>18669</v>
          </cell>
          <cell r="V274">
            <v>23243</v>
          </cell>
          <cell r="W274">
            <v>28394</v>
          </cell>
          <cell r="X274">
            <v>33469</v>
          </cell>
          <cell r="Y274">
            <v>36869</v>
          </cell>
          <cell r="Z274">
            <v>42386</v>
          </cell>
          <cell r="AA274">
            <v>50302</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2933</v>
          </cell>
          <cell r="D278">
            <v>2679</v>
          </cell>
          <cell r="E278">
            <v>3825</v>
          </cell>
          <cell r="F278">
            <v>2944</v>
          </cell>
          <cell r="G278">
            <v>3354</v>
          </cell>
          <cell r="H278">
            <v>2934</v>
          </cell>
          <cell r="I278">
            <v>4574</v>
          </cell>
          <cell r="J278">
            <v>5151</v>
          </cell>
          <cell r="K278">
            <v>5075</v>
          </cell>
          <cell r="L278">
            <v>3400</v>
          </cell>
          <cell r="M278">
            <v>5517</v>
          </cell>
          <cell r="N278">
            <v>7916</v>
          </cell>
          <cell r="O278">
            <v>82708</v>
          </cell>
          <cell r="P278">
            <v>2933</v>
          </cell>
          <cell r="Q278">
            <v>5612</v>
          </cell>
          <cell r="R278">
            <v>9437</v>
          </cell>
          <cell r="S278">
            <v>12381</v>
          </cell>
          <cell r="T278">
            <v>15735</v>
          </cell>
          <cell r="U278">
            <v>18669</v>
          </cell>
          <cell r="V278">
            <v>23243</v>
          </cell>
          <cell r="W278">
            <v>28394</v>
          </cell>
          <cell r="X278">
            <v>33469</v>
          </cell>
          <cell r="Y278">
            <v>36869</v>
          </cell>
          <cell r="Z278">
            <v>42386</v>
          </cell>
          <cell r="AA278">
            <v>50302</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-561</v>
          </cell>
          <cell r="D280">
            <v>-510</v>
          </cell>
          <cell r="E280">
            <v>-726</v>
          </cell>
          <cell r="F280">
            <v>-509</v>
          </cell>
          <cell r="G280">
            <v>-690</v>
          </cell>
          <cell r="H280">
            <v>-558</v>
          </cell>
          <cell r="I280">
            <v>-871</v>
          </cell>
          <cell r="J280">
            <v>-979</v>
          </cell>
          <cell r="K280">
            <v>-967.00000000000057</v>
          </cell>
          <cell r="L280">
            <v>-646.99999999999932</v>
          </cell>
          <cell r="M280">
            <v>-1053</v>
          </cell>
          <cell r="N280">
            <v>-1515</v>
          </cell>
          <cell r="O280">
            <v>-9586</v>
          </cell>
          <cell r="P280">
            <v>-561</v>
          </cell>
          <cell r="Q280">
            <v>-1071</v>
          </cell>
          <cell r="R280">
            <v>-1797</v>
          </cell>
          <cell r="S280">
            <v>-2306</v>
          </cell>
          <cell r="T280">
            <v>-2996</v>
          </cell>
          <cell r="U280">
            <v>-3554</v>
          </cell>
          <cell r="V280">
            <v>-4425</v>
          </cell>
          <cell r="W280">
            <v>-5404</v>
          </cell>
          <cell r="X280">
            <v>-6371.0000000000009</v>
          </cell>
          <cell r="Y280">
            <v>-7018</v>
          </cell>
          <cell r="Z280">
            <v>-8071</v>
          </cell>
          <cell r="AA280">
            <v>-9586</v>
          </cell>
        </row>
        <row r="281">
          <cell r="A281" t="str">
            <v>Dtq28</v>
          </cell>
          <cell r="B281" t="str">
            <v>Profit after tax</v>
          </cell>
          <cell r="C281">
            <v>2372</v>
          </cell>
          <cell r="D281">
            <v>2169</v>
          </cell>
          <cell r="E281">
            <v>3099</v>
          </cell>
          <cell r="F281">
            <v>2435</v>
          </cell>
          <cell r="G281">
            <v>2664</v>
          </cell>
          <cell r="H281">
            <v>2376</v>
          </cell>
          <cell r="I281">
            <v>3703</v>
          </cell>
          <cell r="J281">
            <v>4172</v>
          </cell>
          <cell r="K281">
            <v>4107.9999999999991</v>
          </cell>
          <cell r="L281">
            <v>2753.0000000000009</v>
          </cell>
          <cell r="M281">
            <v>4464</v>
          </cell>
          <cell r="N281">
            <v>6401</v>
          </cell>
          <cell r="O281">
            <v>73122</v>
          </cell>
          <cell r="P281">
            <v>2372</v>
          </cell>
          <cell r="Q281">
            <v>4541</v>
          </cell>
          <cell r="R281">
            <v>7640</v>
          </cell>
          <cell r="S281">
            <v>10075</v>
          </cell>
          <cell r="T281">
            <v>12739</v>
          </cell>
          <cell r="U281">
            <v>15115</v>
          </cell>
          <cell r="V281">
            <v>18818</v>
          </cell>
          <cell r="W281">
            <v>22990</v>
          </cell>
          <cell r="X281">
            <v>27098</v>
          </cell>
          <cell r="Y281">
            <v>29851</v>
          </cell>
          <cell r="Z281">
            <v>34315</v>
          </cell>
          <cell r="AA281">
            <v>40716</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64</v>
          </cell>
          <cell r="D283">
            <v>67</v>
          </cell>
          <cell r="E283">
            <v>72</v>
          </cell>
          <cell r="F283">
            <v>72</v>
          </cell>
          <cell r="G283">
            <v>84</v>
          </cell>
          <cell r="H283">
            <v>86</v>
          </cell>
          <cell r="I283">
            <v>127</v>
          </cell>
          <cell r="J283">
            <v>100</v>
          </cell>
          <cell r="K283">
            <v>108</v>
          </cell>
          <cell r="L283">
            <v>123</v>
          </cell>
          <cell r="M283">
            <v>134</v>
          </cell>
          <cell r="N283">
            <v>881</v>
          </cell>
          <cell r="O283">
            <v>1918</v>
          </cell>
          <cell r="P283">
            <v>64</v>
          </cell>
          <cell r="Q283">
            <v>131</v>
          </cell>
          <cell r="R283">
            <v>203</v>
          </cell>
          <cell r="S283">
            <v>275</v>
          </cell>
          <cell r="T283">
            <v>359</v>
          </cell>
          <cell r="U283">
            <v>445</v>
          </cell>
          <cell r="V283">
            <v>572</v>
          </cell>
          <cell r="W283">
            <v>672</v>
          </cell>
          <cell r="X283">
            <v>780</v>
          </cell>
          <cell r="Y283">
            <v>903</v>
          </cell>
          <cell r="Z283">
            <v>1037</v>
          </cell>
          <cell r="AA283">
            <v>1918</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64</v>
          </cell>
          <cell r="D285">
            <v>67</v>
          </cell>
          <cell r="E285">
            <v>72</v>
          </cell>
          <cell r="F285">
            <v>72</v>
          </cell>
          <cell r="G285">
            <v>84</v>
          </cell>
          <cell r="H285">
            <v>86</v>
          </cell>
          <cell r="I285">
            <v>127</v>
          </cell>
          <cell r="J285">
            <v>100</v>
          </cell>
          <cell r="K285">
            <v>108</v>
          </cell>
          <cell r="L285">
            <v>123</v>
          </cell>
          <cell r="M285">
            <v>134</v>
          </cell>
          <cell r="N285">
            <v>881</v>
          </cell>
          <cell r="O285">
            <v>1918</v>
          </cell>
          <cell r="P285">
            <v>64</v>
          </cell>
          <cell r="Q285">
            <v>131</v>
          </cell>
          <cell r="R285">
            <v>203</v>
          </cell>
          <cell r="S285">
            <v>275</v>
          </cell>
          <cell r="T285">
            <v>359</v>
          </cell>
          <cell r="U285">
            <v>445</v>
          </cell>
          <cell r="V285">
            <v>572</v>
          </cell>
          <cell r="W285">
            <v>672</v>
          </cell>
          <cell r="X285">
            <v>780</v>
          </cell>
          <cell r="Y285">
            <v>903</v>
          </cell>
          <cell r="Z285">
            <v>1037</v>
          </cell>
          <cell r="AA285">
            <v>1918</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1237</v>
          </cell>
          <cell r="D292">
            <v>1349</v>
          </cell>
          <cell r="E292">
            <v>2109</v>
          </cell>
          <cell r="F292">
            <v>2462</v>
          </cell>
          <cell r="G292">
            <v>2461</v>
          </cell>
          <cell r="H292">
            <v>2460</v>
          </cell>
          <cell r="I292">
            <v>3746</v>
          </cell>
          <cell r="J292">
            <v>2855</v>
          </cell>
          <cell r="K292">
            <v>2422</v>
          </cell>
          <cell r="L292">
            <v>3494</v>
          </cell>
          <cell r="M292">
            <v>2869</v>
          </cell>
          <cell r="N292">
            <v>3279</v>
          </cell>
          <cell r="O292">
            <v>30743</v>
          </cell>
          <cell r="P292">
            <v>1237</v>
          </cell>
          <cell r="Q292">
            <v>2586</v>
          </cell>
          <cell r="R292">
            <v>4695</v>
          </cell>
          <cell r="S292">
            <v>7157</v>
          </cell>
          <cell r="T292">
            <v>9618</v>
          </cell>
          <cell r="U292">
            <v>12078</v>
          </cell>
          <cell r="V292">
            <v>15824</v>
          </cell>
          <cell r="W292">
            <v>18679</v>
          </cell>
          <cell r="X292">
            <v>21101</v>
          </cell>
          <cell r="Y292">
            <v>24595</v>
          </cell>
          <cell r="Z292">
            <v>27464</v>
          </cell>
          <cell r="AA292">
            <v>30743</v>
          </cell>
        </row>
        <row r="293">
          <cell r="A293" t="str">
            <v>Dtc11</v>
          </cell>
          <cell r="B293" t="str">
            <v>Other income</v>
          </cell>
          <cell r="C293">
            <v>1237</v>
          </cell>
          <cell r="D293">
            <v>1349</v>
          </cell>
          <cell r="E293">
            <v>2109</v>
          </cell>
          <cell r="F293">
            <v>2462</v>
          </cell>
          <cell r="G293">
            <v>2461</v>
          </cell>
          <cell r="H293">
            <v>2460</v>
          </cell>
          <cell r="I293">
            <v>3746</v>
          </cell>
          <cell r="J293">
            <v>2855</v>
          </cell>
          <cell r="K293">
            <v>2422</v>
          </cell>
          <cell r="L293">
            <v>3494</v>
          </cell>
          <cell r="M293">
            <v>2869</v>
          </cell>
          <cell r="N293">
            <v>3279</v>
          </cell>
          <cell r="O293">
            <v>30743</v>
          </cell>
          <cell r="P293">
            <v>1237</v>
          </cell>
          <cell r="Q293">
            <v>2586</v>
          </cell>
          <cell r="R293">
            <v>4695</v>
          </cell>
          <cell r="S293">
            <v>7157</v>
          </cell>
          <cell r="T293">
            <v>9618</v>
          </cell>
          <cell r="U293">
            <v>12078</v>
          </cell>
          <cell r="V293">
            <v>15824</v>
          </cell>
          <cell r="W293">
            <v>18679</v>
          </cell>
          <cell r="X293">
            <v>21101</v>
          </cell>
          <cell r="Y293">
            <v>24595</v>
          </cell>
          <cell r="Z293">
            <v>27464</v>
          </cell>
          <cell r="AA293">
            <v>30743</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1301</v>
          </cell>
          <cell r="D295">
            <v>1416</v>
          </cell>
          <cell r="E295">
            <v>2181</v>
          </cell>
          <cell r="F295">
            <v>2534</v>
          </cell>
          <cell r="G295">
            <v>2545</v>
          </cell>
          <cell r="H295">
            <v>2546</v>
          </cell>
          <cell r="I295">
            <v>3873</v>
          </cell>
          <cell r="J295">
            <v>2955</v>
          </cell>
          <cell r="K295">
            <v>2530</v>
          </cell>
          <cell r="L295">
            <v>3617</v>
          </cell>
          <cell r="M295">
            <v>3003</v>
          </cell>
          <cell r="N295">
            <v>4160</v>
          </cell>
          <cell r="O295">
            <v>32661</v>
          </cell>
          <cell r="P295">
            <v>1301</v>
          </cell>
          <cell r="Q295">
            <v>2717</v>
          </cell>
          <cell r="R295">
            <v>4898</v>
          </cell>
          <cell r="S295">
            <v>7432</v>
          </cell>
          <cell r="T295">
            <v>9977</v>
          </cell>
          <cell r="U295">
            <v>12523</v>
          </cell>
          <cell r="V295">
            <v>16396</v>
          </cell>
          <cell r="W295">
            <v>19351</v>
          </cell>
          <cell r="X295">
            <v>21881</v>
          </cell>
          <cell r="Y295">
            <v>25498</v>
          </cell>
          <cell r="Z295">
            <v>28501</v>
          </cell>
          <cell r="AA295">
            <v>32661</v>
          </cell>
        </row>
        <row r="296">
          <cell r="A296" t="str">
            <v>Dtc13</v>
          </cell>
          <cell r="B296" t="str">
            <v>Personnel expenses</v>
          </cell>
          <cell r="C296">
            <v>127</v>
          </cell>
          <cell r="D296">
            <v>139</v>
          </cell>
          <cell r="E296">
            <v>164</v>
          </cell>
          <cell r="F296">
            <v>248</v>
          </cell>
          <cell r="G296">
            <v>188</v>
          </cell>
          <cell r="H296">
            <v>161</v>
          </cell>
          <cell r="I296">
            <v>266</v>
          </cell>
          <cell r="J296">
            <v>162</v>
          </cell>
          <cell r="K296">
            <v>165</v>
          </cell>
          <cell r="L296">
            <v>189</v>
          </cell>
          <cell r="M296">
            <v>172</v>
          </cell>
          <cell r="N296">
            <v>510</v>
          </cell>
          <cell r="O296">
            <v>2491</v>
          </cell>
          <cell r="P296">
            <v>127</v>
          </cell>
          <cell r="Q296">
            <v>266</v>
          </cell>
          <cell r="R296">
            <v>430</v>
          </cell>
          <cell r="S296">
            <v>678</v>
          </cell>
          <cell r="T296">
            <v>866</v>
          </cell>
          <cell r="U296">
            <v>1027</v>
          </cell>
          <cell r="V296">
            <v>1293</v>
          </cell>
          <cell r="W296">
            <v>1455</v>
          </cell>
          <cell r="X296">
            <v>1620</v>
          </cell>
          <cell r="Y296">
            <v>1809</v>
          </cell>
          <cell r="Z296">
            <v>1981</v>
          </cell>
          <cell r="AA296">
            <v>2491</v>
          </cell>
        </row>
        <row r="297">
          <cell r="A297" t="str">
            <v>Dtc14</v>
          </cell>
          <cell r="B297" t="str">
            <v>General and administrative expenses</v>
          </cell>
          <cell r="C297">
            <v>170</v>
          </cell>
          <cell r="D297">
            <v>607</v>
          </cell>
          <cell r="E297">
            <v>288</v>
          </cell>
          <cell r="F297">
            <v>672</v>
          </cell>
          <cell r="G297">
            <v>1524</v>
          </cell>
          <cell r="H297">
            <v>709</v>
          </cell>
          <cell r="I297">
            <v>8.999999999999897</v>
          </cell>
          <cell r="J297">
            <v>186</v>
          </cell>
          <cell r="K297">
            <v>102</v>
          </cell>
          <cell r="L297">
            <v>367</v>
          </cell>
          <cell r="M297">
            <v>-100.00000000000054</v>
          </cell>
          <cell r="N297">
            <v>109</v>
          </cell>
          <cell r="O297">
            <v>4642.9999999999991</v>
          </cell>
          <cell r="P297">
            <v>170</v>
          </cell>
          <cell r="Q297">
            <v>777</v>
          </cell>
          <cell r="R297">
            <v>1065</v>
          </cell>
          <cell r="S297">
            <v>1737</v>
          </cell>
          <cell r="T297">
            <v>3261</v>
          </cell>
          <cell r="U297">
            <v>3970</v>
          </cell>
          <cell r="V297">
            <v>3979</v>
          </cell>
          <cell r="W297">
            <v>4165</v>
          </cell>
          <cell r="X297">
            <v>4267</v>
          </cell>
          <cell r="Y297">
            <v>4634</v>
          </cell>
          <cell r="Z297">
            <v>4533.9999999999991</v>
          </cell>
          <cell r="AA297">
            <v>4642.9999999999991</v>
          </cell>
        </row>
        <row r="298">
          <cell r="A298" t="str">
            <v>Dtc15</v>
          </cell>
          <cell r="B298" t="str">
            <v>Depreciation / Amortisation</v>
          </cell>
          <cell r="C298">
            <v>8</v>
          </cell>
          <cell r="D298">
            <v>11</v>
          </cell>
          <cell r="E298">
            <v>8</v>
          </cell>
          <cell r="F298">
            <v>9</v>
          </cell>
          <cell r="G298">
            <v>8</v>
          </cell>
          <cell r="H298">
            <v>12</v>
          </cell>
          <cell r="I298">
            <v>12</v>
          </cell>
          <cell r="J298">
            <v>7.9999999999999929</v>
          </cell>
          <cell r="K298">
            <v>8.0000000000000071</v>
          </cell>
          <cell r="L298">
            <v>8.9999999999999947</v>
          </cell>
          <cell r="M298">
            <v>8.9999999999999947</v>
          </cell>
          <cell r="N298">
            <v>16</v>
          </cell>
          <cell r="O298">
            <v>118</v>
          </cell>
          <cell r="P298">
            <v>8</v>
          </cell>
          <cell r="Q298">
            <v>19</v>
          </cell>
          <cell r="R298">
            <v>27</v>
          </cell>
          <cell r="S298">
            <v>36</v>
          </cell>
          <cell r="T298">
            <v>44</v>
          </cell>
          <cell r="U298">
            <v>56</v>
          </cell>
          <cell r="V298">
            <v>68</v>
          </cell>
          <cell r="W298">
            <v>76</v>
          </cell>
          <cell r="X298">
            <v>84</v>
          </cell>
          <cell r="Y298">
            <v>93</v>
          </cell>
          <cell r="Z298">
            <v>102</v>
          </cell>
          <cell r="AA298">
            <v>118</v>
          </cell>
        </row>
        <row r="299">
          <cell r="A299" t="str">
            <v>Dtc16</v>
          </cell>
          <cell r="B299" t="str">
            <v>Total operating expenses</v>
          </cell>
          <cell r="C299">
            <v>305</v>
          </cell>
          <cell r="D299">
            <v>757</v>
          </cell>
          <cell r="E299">
            <v>460</v>
          </cell>
          <cell r="F299">
            <v>929</v>
          </cell>
          <cell r="G299">
            <v>1720</v>
          </cell>
          <cell r="H299">
            <v>882</v>
          </cell>
          <cell r="I299">
            <v>286.99999999999989</v>
          </cell>
          <cell r="J299">
            <v>356</v>
          </cell>
          <cell r="K299">
            <v>275</v>
          </cell>
          <cell r="L299">
            <v>565</v>
          </cell>
          <cell r="M299">
            <v>80.99999999999946</v>
          </cell>
          <cell r="N299">
            <v>635</v>
          </cell>
          <cell r="O299">
            <v>7251.9999999999991</v>
          </cell>
          <cell r="P299">
            <v>305</v>
          </cell>
          <cell r="Q299">
            <v>1062</v>
          </cell>
          <cell r="R299">
            <v>1522</v>
          </cell>
          <cell r="S299">
            <v>2451</v>
          </cell>
          <cell r="T299">
            <v>4171</v>
          </cell>
          <cell r="U299">
            <v>5053</v>
          </cell>
          <cell r="V299">
            <v>5340</v>
          </cell>
          <cell r="W299">
            <v>5696</v>
          </cell>
          <cell r="X299">
            <v>5971</v>
          </cell>
          <cell r="Y299">
            <v>6536</v>
          </cell>
          <cell r="Z299">
            <v>6616.9999999999991</v>
          </cell>
          <cell r="AA299">
            <v>7251.9999999999991</v>
          </cell>
        </row>
        <row r="300">
          <cell r="A300" t="str">
            <v>Dtc17</v>
          </cell>
          <cell r="B300" t="str">
            <v>Operating profit before provisions</v>
          </cell>
          <cell r="C300">
            <v>996</v>
          </cell>
          <cell r="D300">
            <v>659</v>
          </cell>
          <cell r="E300">
            <v>1721</v>
          </cell>
          <cell r="F300">
            <v>1605</v>
          </cell>
          <cell r="G300">
            <v>825</v>
          </cell>
          <cell r="H300">
            <v>1664</v>
          </cell>
          <cell r="I300">
            <v>3586</v>
          </cell>
          <cell r="J300">
            <v>2599</v>
          </cell>
          <cell r="K300">
            <v>2255</v>
          </cell>
          <cell r="L300">
            <v>3052</v>
          </cell>
          <cell r="M300">
            <v>2922.0000000000005</v>
          </cell>
          <cell r="N300">
            <v>3525</v>
          </cell>
          <cell r="O300">
            <v>39913</v>
          </cell>
          <cell r="P300">
            <v>996</v>
          </cell>
          <cell r="Q300">
            <v>1655</v>
          </cell>
          <cell r="R300">
            <v>3376</v>
          </cell>
          <cell r="S300">
            <v>4981</v>
          </cell>
          <cell r="T300">
            <v>5806</v>
          </cell>
          <cell r="U300">
            <v>7470</v>
          </cell>
          <cell r="V300">
            <v>11056</v>
          </cell>
          <cell r="W300">
            <v>13655</v>
          </cell>
          <cell r="X300">
            <v>15910</v>
          </cell>
          <cell r="Y300">
            <v>18962</v>
          </cell>
          <cell r="Z300">
            <v>21884</v>
          </cell>
          <cell r="AA300">
            <v>25409</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996</v>
          </cell>
          <cell r="D305">
            <v>659</v>
          </cell>
          <cell r="E305">
            <v>1721</v>
          </cell>
          <cell r="F305">
            <v>1605</v>
          </cell>
          <cell r="G305">
            <v>825</v>
          </cell>
          <cell r="H305">
            <v>1664</v>
          </cell>
          <cell r="I305">
            <v>3586</v>
          </cell>
          <cell r="J305">
            <v>2599</v>
          </cell>
          <cell r="K305">
            <v>2255</v>
          </cell>
          <cell r="L305">
            <v>3052</v>
          </cell>
          <cell r="M305">
            <v>2922.0000000000005</v>
          </cell>
          <cell r="N305">
            <v>3525</v>
          </cell>
          <cell r="O305">
            <v>39913</v>
          </cell>
          <cell r="P305">
            <v>996</v>
          </cell>
          <cell r="Q305">
            <v>1655</v>
          </cell>
          <cell r="R305">
            <v>3376</v>
          </cell>
          <cell r="S305">
            <v>4981</v>
          </cell>
          <cell r="T305">
            <v>5806</v>
          </cell>
          <cell r="U305">
            <v>7470</v>
          </cell>
          <cell r="V305">
            <v>11056</v>
          </cell>
          <cell r="W305">
            <v>13655</v>
          </cell>
          <cell r="X305">
            <v>15910</v>
          </cell>
          <cell r="Y305">
            <v>18962</v>
          </cell>
          <cell r="Z305">
            <v>21884</v>
          </cell>
          <cell r="AA305">
            <v>25409</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996</v>
          </cell>
          <cell r="D309">
            <v>659</v>
          </cell>
          <cell r="E309">
            <v>1721</v>
          </cell>
          <cell r="F309">
            <v>1605</v>
          </cell>
          <cell r="G309">
            <v>825</v>
          </cell>
          <cell r="H309">
            <v>1664</v>
          </cell>
          <cell r="I309">
            <v>3586</v>
          </cell>
          <cell r="J309">
            <v>2599</v>
          </cell>
          <cell r="K309">
            <v>2255</v>
          </cell>
          <cell r="L309">
            <v>3052</v>
          </cell>
          <cell r="M309">
            <v>2922.0000000000005</v>
          </cell>
          <cell r="N309">
            <v>3525</v>
          </cell>
          <cell r="O309">
            <v>39913</v>
          </cell>
          <cell r="P309">
            <v>996</v>
          </cell>
          <cell r="Q309">
            <v>1655</v>
          </cell>
          <cell r="R309">
            <v>3376</v>
          </cell>
          <cell r="S309">
            <v>4981</v>
          </cell>
          <cell r="T309">
            <v>5806</v>
          </cell>
          <cell r="U309">
            <v>7470</v>
          </cell>
          <cell r="V309">
            <v>11056</v>
          </cell>
          <cell r="W309">
            <v>13655</v>
          </cell>
          <cell r="X309">
            <v>15910</v>
          </cell>
          <cell r="Y309">
            <v>18962</v>
          </cell>
          <cell r="Z309">
            <v>21884</v>
          </cell>
          <cell r="AA309">
            <v>25409</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-190</v>
          </cell>
          <cell r="D311">
            <v>-127</v>
          </cell>
          <cell r="E311">
            <v>-328</v>
          </cell>
          <cell r="F311">
            <v>-306</v>
          </cell>
          <cell r="G311">
            <v>-158</v>
          </cell>
          <cell r="H311">
            <v>-318</v>
          </cell>
          <cell r="I311">
            <v>-682</v>
          </cell>
          <cell r="J311">
            <v>-523</v>
          </cell>
          <cell r="K311">
            <v>-430</v>
          </cell>
          <cell r="L311">
            <v>-555</v>
          </cell>
          <cell r="M311">
            <v>-556</v>
          </cell>
          <cell r="N311">
            <v>-700</v>
          </cell>
          <cell r="O311">
            <v>-4873</v>
          </cell>
          <cell r="P311">
            <v>-190</v>
          </cell>
          <cell r="Q311">
            <v>-317</v>
          </cell>
          <cell r="R311">
            <v>-645</v>
          </cell>
          <cell r="S311">
            <v>-951</v>
          </cell>
          <cell r="T311">
            <v>-1109</v>
          </cell>
          <cell r="U311">
            <v>-1427</v>
          </cell>
          <cell r="V311">
            <v>-2109</v>
          </cell>
          <cell r="W311">
            <v>-2632</v>
          </cell>
          <cell r="X311">
            <v>-3062</v>
          </cell>
          <cell r="Y311">
            <v>-3617</v>
          </cell>
          <cell r="Z311">
            <v>-4173</v>
          </cell>
          <cell r="AA311">
            <v>-4873</v>
          </cell>
        </row>
        <row r="312">
          <cell r="A312" t="str">
            <v>Dtc28</v>
          </cell>
          <cell r="B312" t="str">
            <v>Profit after tax</v>
          </cell>
          <cell r="C312">
            <v>806</v>
          </cell>
          <cell r="D312">
            <v>532</v>
          </cell>
          <cell r="E312">
            <v>1393</v>
          </cell>
          <cell r="F312">
            <v>1299</v>
          </cell>
          <cell r="G312">
            <v>667</v>
          </cell>
          <cell r="H312">
            <v>1346</v>
          </cell>
          <cell r="I312">
            <v>2904</v>
          </cell>
          <cell r="J312">
            <v>2076</v>
          </cell>
          <cell r="K312">
            <v>1825</v>
          </cell>
          <cell r="L312">
            <v>2497</v>
          </cell>
          <cell r="M312">
            <v>2366.0000000000005</v>
          </cell>
          <cell r="N312">
            <v>2825</v>
          </cell>
          <cell r="O312">
            <v>35040</v>
          </cell>
          <cell r="P312">
            <v>806</v>
          </cell>
          <cell r="Q312">
            <v>1338</v>
          </cell>
          <cell r="R312">
            <v>2731</v>
          </cell>
          <cell r="S312">
            <v>4030</v>
          </cell>
          <cell r="T312">
            <v>4697</v>
          </cell>
          <cell r="U312">
            <v>6043</v>
          </cell>
          <cell r="V312">
            <v>8947</v>
          </cell>
          <cell r="W312">
            <v>11023</v>
          </cell>
          <cell r="X312">
            <v>12848</v>
          </cell>
          <cell r="Y312">
            <v>15345</v>
          </cell>
          <cell r="Z312">
            <v>17711</v>
          </cell>
          <cell r="AA312">
            <v>20536</v>
          </cell>
        </row>
        <row r="313">
          <cell r="A313">
            <v>0</v>
          </cell>
          <cell r="B313">
            <v>0</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row>
      </sheetData>
      <sheetData sheetId="10">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AIB Asset Management</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729.42048</v>
          </cell>
          <cell r="D4">
            <v>660.16725999999994</v>
          </cell>
          <cell r="E4">
            <v>717.68667000000005</v>
          </cell>
          <cell r="F4">
            <v>923.58449999999993</v>
          </cell>
          <cell r="G4">
            <v>1004.5747700000002</v>
          </cell>
          <cell r="H4">
            <v>905.32830000000013</v>
          </cell>
          <cell r="I4">
            <v>1004.2195499999998</v>
          </cell>
          <cell r="J4">
            <v>1016.1786600000005</v>
          </cell>
          <cell r="K4">
            <v>961.69356999999945</v>
          </cell>
          <cell r="L4">
            <v>517.46968000000015</v>
          </cell>
          <cell r="M4">
            <v>506.05697999999938</v>
          </cell>
          <cell r="N4">
            <v>529.87125999999989</v>
          </cell>
          <cell r="O4">
            <v>9476.2516799999994</v>
          </cell>
          <cell r="P4">
            <v>729.42048</v>
          </cell>
          <cell r="Q4">
            <v>1389.5877399999999</v>
          </cell>
          <cell r="R4">
            <v>2107.27441</v>
          </cell>
          <cell r="S4">
            <v>3030.8589099999999</v>
          </cell>
          <cell r="T4">
            <v>4035.4336800000001</v>
          </cell>
          <cell r="U4">
            <v>4940.7619800000002</v>
          </cell>
          <cell r="V4">
            <v>5944.98153</v>
          </cell>
          <cell r="W4">
            <v>6961.1601900000005</v>
          </cell>
          <cell r="X4">
            <v>7922.85376</v>
          </cell>
          <cell r="Y4">
            <v>8440.3234400000001</v>
          </cell>
          <cell r="Z4">
            <v>8946.3804199999995</v>
          </cell>
          <cell r="AA4">
            <v>9476.2516799999994</v>
          </cell>
        </row>
        <row r="5">
          <cell r="A5" t="str">
            <v>Act02</v>
          </cell>
          <cell r="B5" t="str">
            <v>Interest expense</v>
          </cell>
          <cell r="C5">
            <v>0</v>
          </cell>
          <cell r="D5">
            <v>0</v>
          </cell>
          <cell r="E5">
            <v>-3.96102</v>
          </cell>
          <cell r="F5">
            <v>-1.2346299999999997</v>
          </cell>
          <cell r="G5">
            <v>-1.6939100000000007</v>
          </cell>
          <cell r="H5">
            <v>-1.3963700000000001</v>
          </cell>
          <cell r="I5">
            <v>-2.0811100000000007</v>
          </cell>
          <cell r="J5">
            <v>-2.2129299999999983</v>
          </cell>
          <cell r="K5">
            <v>-2.2675900000000002</v>
          </cell>
          <cell r="L5">
            <v>-1.9842999999999993</v>
          </cell>
          <cell r="M5">
            <v>-2.1296700000000008</v>
          </cell>
          <cell r="N5">
            <v>-2.0838800000000006</v>
          </cell>
          <cell r="O5">
            <v>-21.04541</v>
          </cell>
          <cell r="P5">
            <v>0</v>
          </cell>
          <cell r="Q5">
            <v>0</v>
          </cell>
          <cell r="R5">
            <v>-3.96102</v>
          </cell>
          <cell r="S5">
            <v>-5.1956499999999997</v>
          </cell>
          <cell r="T5">
            <v>-6.8895600000000004</v>
          </cell>
          <cell r="U5">
            <v>-8.2859300000000005</v>
          </cell>
          <cell r="V5">
            <v>-10.367040000000001</v>
          </cell>
          <cell r="W5">
            <v>-12.579969999999999</v>
          </cell>
          <cell r="X5">
            <v>-14.84756</v>
          </cell>
          <cell r="Y5">
            <v>-16.831859999999999</v>
          </cell>
          <cell r="Z5">
            <v>-18.96153</v>
          </cell>
          <cell r="AA5">
            <v>-21.04541</v>
          </cell>
        </row>
        <row r="6">
          <cell r="A6" t="str">
            <v>Act03</v>
          </cell>
          <cell r="B6" t="str">
            <v>Net interest income</v>
          </cell>
          <cell r="C6">
            <v>729.42048</v>
          </cell>
          <cell r="D6">
            <v>660.16725999999994</v>
          </cell>
          <cell r="E6">
            <v>713.72565000000009</v>
          </cell>
          <cell r="F6">
            <v>922.3498699999999</v>
          </cell>
          <cell r="G6">
            <v>1002.8808600000002</v>
          </cell>
          <cell r="H6">
            <v>903.93193000000008</v>
          </cell>
          <cell r="I6">
            <v>1002.1384399999998</v>
          </cell>
          <cell r="J6">
            <v>1013.9657300000005</v>
          </cell>
          <cell r="K6">
            <v>959.42597999999941</v>
          </cell>
          <cell r="L6">
            <v>515.48538000000019</v>
          </cell>
          <cell r="M6">
            <v>503.92730999999941</v>
          </cell>
          <cell r="N6">
            <v>527.78737999999987</v>
          </cell>
          <cell r="O6">
            <v>9455.2062699999988</v>
          </cell>
          <cell r="P6">
            <v>729.42048</v>
          </cell>
          <cell r="Q6">
            <v>1389.5877399999999</v>
          </cell>
          <cell r="R6">
            <v>2103.3133899999998</v>
          </cell>
          <cell r="S6">
            <v>3025.6632599999998</v>
          </cell>
          <cell r="T6">
            <v>4028.54412</v>
          </cell>
          <cell r="U6">
            <v>4932.4760500000002</v>
          </cell>
          <cell r="V6">
            <v>5934.6144899999999</v>
          </cell>
          <cell r="W6">
            <v>6948.5802200000007</v>
          </cell>
          <cell r="X6">
            <v>7908.0061999999998</v>
          </cell>
          <cell r="Y6">
            <v>8423.4915799999999</v>
          </cell>
          <cell r="Z6">
            <v>8927.418889999999</v>
          </cell>
          <cell r="AA6">
            <v>9455.2062699999988</v>
          </cell>
        </row>
        <row r="7">
          <cell r="A7" t="str">
            <v>Act04</v>
          </cell>
          <cell r="B7" t="str">
            <v>Fee Income</v>
          </cell>
          <cell r="C7">
            <v>3259.5146299999997</v>
          </cell>
          <cell r="D7">
            <v>3187.1743200000001</v>
          </cell>
          <cell r="E7">
            <v>3400.5401900000015</v>
          </cell>
          <cell r="F7">
            <v>3238.6625399999975</v>
          </cell>
          <cell r="G7">
            <v>3231.0151000000005</v>
          </cell>
          <cell r="H7">
            <v>3105.3360200000006</v>
          </cell>
          <cell r="I7">
            <v>3266.8831299999983</v>
          </cell>
          <cell r="J7">
            <v>3272.5625100000034</v>
          </cell>
          <cell r="K7">
            <v>3137.0969899999982</v>
          </cell>
          <cell r="L7">
            <v>3236.0536000000029</v>
          </cell>
          <cell r="M7">
            <v>3140.2494599999991</v>
          </cell>
          <cell r="N7">
            <v>3235.8879499999966</v>
          </cell>
          <cell r="O7">
            <v>38710.976439999999</v>
          </cell>
          <cell r="P7">
            <v>3259.5146299999997</v>
          </cell>
          <cell r="Q7">
            <v>6446.6889499999997</v>
          </cell>
          <cell r="R7">
            <v>9847.2291400000013</v>
          </cell>
          <cell r="S7">
            <v>13085.891679999999</v>
          </cell>
          <cell r="T7">
            <v>16316.906779999999</v>
          </cell>
          <cell r="U7">
            <v>19422.2428</v>
          </cell>
          <cell r="V7">
            <v>22689.125929999998</v>
          </cell>
          <cell r="W7">
            <v>25961.688440000002</v>
          </cell>
          <cell r="X7">
            <v>29098.78543</v>
          </cell>
          <cell r="Y7">
            <v>32334.839030000003</v>
          </cell>
          <cell r="Z7">
            <v>35475.088490000002</v>
          </cell>
          <cell r="AA7">
            <v>38710.976439999999</v>
          </cell>
        </row>
        <row r="8">
          <cell r="A8" t="str">
            <v>Act05</v>
          </cell>
          <cell r="B8" t="str">
            <v>Commission expense</v>
          </cell>
          <cell r="C8">
            <v>-1.08121</v>
          </cell>
          <cell r="D8">
            <v>-0.62075000000000014</v>
          </cell>
          <cell r="E8">
            <v>-13.105599999999999</v>
          </cell>
          <cell r="F8">
            <v>-5.2681700000000014</v>
          </cell>
          <cell r="G8">
            <v>-4.9784799999999976</v>
          </cell>
          <cell r="H8">
            <v>-4.7495100000000043</v>
          </cell>
          <cell r="I8">
            <v>-5.1980400000000024</v>
          </cell>
          <cell r="J8">
            <v>-5.1374199999999988</v>
          </cell>
          <cell r="K8">
            <v>-4.898069999999997</v>
          </cell>
          <cell r="L8">
            <v>-5.7235799999999983</v>
          </cell>
          <cell r="M8">
            <v>-5.0794600000000045</v>
          </cell>
          <cell r="N8">
            <v>-5.0808699999999973</v>
          </cell>
          <cell r="O8">
            <v>-60.92116</v>
          </cell>
          <cell r="P8">
            <v>-1.08121</v>
          </cell>
          <cell r="Q8">
            <v>-1.7019600000000001</v>
          </cell>
          <cell r="R8">
            <v>-14.807559999999999</v>
          </cell>
          <cell r="S8">
            <v>-20.07573</v>
          </cell>
          <cell r="T8">
            <v>-25.054209999999998</v>
          </cell>
          <cell r="U8">
            <v>-29.803720000000002</v>
          </cell>
          <cell r="V8">
            <v>-35.001760000000004</v>
          </cell>
          <cell r="W8">
            <v>-40.139180000000003</v>
          </cell>
          <cell r="X8">
            <v>-45.03725</v>
          </cell>
          <cell r="Y8">
            <v>-50.760829999999999</v>
          </cell>
          <cell r="Z8">
            <v>-55.840290000000003</v>
          </cell>
          <cell r="AA8">
            <v>-60.92116</v>
          </cell>
        </row>
        <row r="9">
          <cell r="A9" t="str">
            <v>Act06</v>
          </cell>
          <cell r="B9" t="str">
            <v>Net fee and commission income</v>
          </cell>
          <cell r="C9">
            <v>3258.4334199999998</v>
          </cell>
          <cell r="D9">
            <v>3186.55357</v>
          </cell>
          <cell r="E9">
            <v>3387.4345900000017</v>
          </cell>
          <cell r="F9">
            <v>3233.3943699999977</v>
          </cell>
          <cell r="G9">
            <v>3226.0366200000003</v>
          </cell>
          <cell r="H9">
            <v>3100.5865100000005</v>
          </cell>
          <cell r="I9">
            <v>3261.6850899999981</v>
          </cell>
          <cell r="J9">
            <v>3267.4250900000034</v>
          </cell>
          <cell r="K9">
            <v>3132.198919999998</v>
          </cell>
          <cell r="L9">
            <v>3230.3300200000031</v>
          </cell>
          <cell r="M9">
            <v>3135.1699999999992</v>
          </cell>
          <cell r="N9">
            <v>3230.8070799999969</v>
          </cell>
          <cell r="O9">
            <v>38650.05528</v>
          </cell>
          <cell r="P9">
            <v>3258.4334199999998</v>
          </cell>
          <cell r="Q9">
            <v>6444.9869899999994</v>
          </cell>
          <cell r="R9">
            <v>9832.421580000002</v>
          </cell>
          <cell r="S9">
            <v>13065.815949999998</v>
          </cell>
          <cell r="T9">
            <v>16291.852569999999</v>
          </cell>
          <cell r="U9">
            <v>19392.43908</v>
          </cell>
          <cell r="V9">
            <v>22654.124169999999</v>
          </cell>
          <cell r="W9">
            <v>25921.549260000003</v>
          </cell>
          <cell r="X9">
            <v>29053.748179999999</v>
          </cell>
          <cell r="Y9">
            <v>32284.078200000004</v>
          </cell>
          <cell r="Z9">
            <v>35419.248200000002</v>
          </cell>
          <cell r="AA9">
            <v>38650.05528</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3.4366699999999999</v>
          </cell>
          <cell r="D11">
            <v>-0.1228899999999995</v>
          </cell>
          <cell r="E11">
            <v>-0.24703000000000053</v>
          </cell>
          <cell r="F11">
            <v>-8.48611</v>
          </cell>
          <cell r="G11">
            <v>-3.673960000000001</v>
          </cell>
          <cell r="H11">
            <v>-0.15598999999999918</v>
          </cell>
          <cell r="I11">
            <v>-5.5561300000000013</v>
          </cell>
          <cell r="J11">
            <v>9.8330000000000695E-2</v>
          </cell>
          <cell r="K11">
            <v>-0.16159999999999819</v>
          </cell>
          <cell r="L11">
            <v>-8.0308500000000027</v>
          </cell>
          <cell r="M11">
            <v>0.41883999999999943</v>
          </cell>
          <cell r="N11">
            <v>-1.4440999999999988</v>
          </cell>
          <cell r="O11">
            <v>-23.92482</v>
          </cell>
          <cell r="P11">
            <v>3.4366699999999999</v>
          </cell>
          <cell r="Q11">
            <v>3.3137800000000004</v>
          </cell>
          <cell r="R11">
            <v>3.0667499999999999</v>
          </cell>
          <cell r="S11">
            <v>-5.4193599999999993</v>
          </cell>
          <cell r="T11">
            <v>-9.0933200000000003</v>
          </cell>
          <cell r="U11">
            <v>-9.2493099999999995</v>
          </cell>
          <cell r="V11">
            <v>-14.805440000000001</v>
          </cell>
          <cell r="W11">
            <v>-14.70711</v>
          </cell>
          <cell r="X11">
            <v>-14.868709999999998</v>
          </cell>
          <cell r="Y11">
            <v>-22.899560000000001</v>
          </cell>
          <cell r="Z11">
            <v>-22.480720000000002</v>
          </cell>
          <cell r="AA11">
            <v>-23.92482</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9.30288</v>
          </cell>
          <cell r="D13">
            <v>-110.82054000000001</v>
          </cell>
          <cell r="E13">
            <v>0.97421000000261415</v>
          </cell>
          <cell r="F13">
            <v>0.25488000000041211</v>
          </cell>
          <cell r="G13">
            <v>26.949799999994866</v>
          </cell>
          <cell r="H13">
            <v>6.7252900000021327</v>
          </cell>
          <cell r="I13">
            <v>21.841529999997874</v>
          </cell>
          <cell r="J13">
            <v>-0.13129999999364372</v>
          </cell>
          <cell r="K13">
            <v>24.184189999992668</v>
          </cell>
          <cell r="L13">
            <v>22.916479999999865</v>
          </cell>
          <cell r="M13">
            <v>-1.1479099999996834</v>
          </cell>
          <cell r="N13">
            <v>-106.71970000000147</v>
          </cell>
          <cell r="O13">
            <v>-105.67019000000437</v>
          </cell>
          <cell r="P13">
            <v>9.30288</v>
          </cell>
          <cell r="Q13">
            <v>-101.51766000000001</v>
          </cell>
          <cell r="R13">
            <v>-100.54344999999739</v>
          </cell>
          <cell r="S13">
            <v>-100.28856999999698</v>
          </cell>
          <cell r="T13">
            <v>-73.338770000002114</v>
          </cell>
          <cell r="U13">
            <v>-66.613479999999981</v>
          </cell>
          <cell r="V13">
            <v>-44.771950000002107</v>
          </cell>
          <cell r="W13">
            <v>-44.903249999995751</v>
          </cell>
          <cell r="X13">
            <v>-20.719060000003083</v>
          </cell>
          <cell r="Y13">
            <v>2.1974199999967823</v>
          </cell>
          <cell r="Z13">
            <v>1.0495099999970989</v>
          </cell>
          <cell r="AA13">
            <v>-105.67019000000437</v>
          </cell>
        </row>
        <row r="14">
          <cell r="A14" t="str">
            <v>Act11</v>
          </cell>
          <cell r="B14" t="str">
            <v>Other income</v>
          </cell>
          <cell r="C14">
            <v>3271.1729700000001</v>
          </cell>
          <cell r="D14">
            <v>3075.6101399999998</v>
          </cell>
          <cell r="E14">
            <v>3388.1617700000043</v>
          </cell>
          <cell r="F14">
            <v>3225.1631399999983</v>
          </cell>
          <cell r="G14">
            <v>3249.3124599999951</v>
          </cell>
          <cell r="H14">
            <v>3107.1558100000025</v>
          </cell>
          <cell r="I14">
            <v>3277.9704899999961</v>
          </cell>
          <cell r="J14">
            <v>3267.3921200000095</v>
          </cell>
          <cell r="K14">
            <v>3156.2215099999908</v>
          </cell>
          <cell r="L14">
            <v>3245.2156500000028</v>
          </cell>
          <cell r="M14">
            <v>3134.4409299999993</v>
          </cell>
          <cell r="N14">
            <v>3122.6432799999952</v>
          </cell>
          <cell r="O14">
            <v>38520.460269999996</v>
          </cell>
          <cell r="P14">
            <v>3271.1729700000001</v>
          </cell>
          <cell r="Q14">
            <v>6346.7831099999994</v>
          </cell>
          <cell r="R14">
            <v>9734.9448800000046</v>
          </cell>
          <cell r="S14">
            <v>12960.108020000001</v>
          </cell>
          <cell r="T14">
            <v>16209.420479999997</v>
          </cell>
          <cell r="U14">
            <v>19316.576290000001</v>
          </cell>
          <cell r="V14">
            <v>22594.546779999997</v>
          </cell>
          <cell r="W14">
            <v>25861.938900000008</v>
          </cell>
          <cell r="X14">
            <v>29018.160409999997</v>
          </cell>
          <cell r="Y14">
            <v>32263.376059999999</v>
          </cell>
          <cell r="Z14">
            <v>35397.816989999999</v>
          </cell>
          <cell r="AA14">
            <v>38520.460269999996</v>
          </cell>
        </row>
        <row r="15">
          <cell r="A15" t="str">
            <v>Act11.1</v>
          </cell>
          <cell r="B15" t="str">
            <v>Dividend income</v>
          </cell>
          <cell r="C15">
            <v>0</v>
          </cell>
          <cell r="D15">
            <v>0</v>
          </cell>
          <cell r="E15">
            <v>54215.333200000001</v>
          </cell>
          <cell r="F15">
            <v>0</v>
          </cell>
          <cell r="G15">
            <v>0</v>
          </cell>
          <cell r="H15">
            <v>0</v>
          </cell>
          <cell r="I15">
            <v>0</v>
          </cell>
          <cell r="J15">
            <v>0</v>
          </cell>
          <cell r="K15">
            <v>0</v>
          </cell>
          <cell r="L15">
            <v>0</v>
          </cell>
          <cell r="M15">
            <v>0</v>
          </cell>
          <cell r="N15">
            <v>0</v>
          </cell>
          <cell r="O15">
            <v>54215.333200000001</v>
          </cell>
          <cell r="P15">
            <v>0</v>
          </cell>
          <cell r="Q15">
            <v>0</v>
          </cell>
          <cell r="R15">
            <v>54215.333200000001</v>
          </cell>
          <cell r="S15">
            <v>54215.333200000001</v>
          </cell>
          <cell r="T15">
            <v>54215.333200000001</v>
          </cell>
          <cell r="U15">
            <v>54215.333200000001</v>
          </cell>
          <cell r="V15">
            <v>54215.333200000001</v>
          </cell>
          <cell r="W15">
            <v>54215.333200000001</v>
          </cell>
          <cell r="X15">
            <v>54215.333200000001</v>
          </cell>
          <cell r="Y15">
            <v>54215.333200000001</v>
          </cell>
          <cell r="Z15">
            <v>54215.333200000001</v>
          </cell>
          <cell r="AA15">
            <v>54215.333200000001</v>
          </cell>
        </row>
        <row r="16">
          <cell r="A16" t="str">
            <v>Act12</v>
          </cell>
          <cell r="B16" t="str">
            <v>Total income</v>
          </cell>
          <cell r="C16">
            <v>4000.5934500000003</v>
          </cell>
          <cell r="D16">
            <v>3735.7773999999999</v>
          </cell>
          <cell r="E16">
            <v>58317.220620000007</v>
          </cell>
          <cell r="F16">
            <v>4147.5130099999978</v>
          </cell>
          <cell r="G16">
            <v>4252.1933199999949</v>
          </cell>
          <cell r="H16">
            <v>4011.0877400000027</v>
          </cell>
          <cell r="I16">
            <v>4280.1089299999958</v>
          </cell>
          <cell r="J16">
            <v>4281.3578500000103</v>
          </cell>
          <cell r="K16">
            <v>4115.6474899999903</v>
          </cell>
          <cell r="L16">
            <v>3760.7010300000029</v>
          </cell>
          <cell r="M16">
            <v>3638.3682399999989</v>
          </cell>
          <cell r="N16">
            <v>3650.430659999995</v>
          </cell>
          <cell r="O16">
            <v>102190.99974</v>
          </cell>
          <cell r="P16">
            <v>4000.5934500000003</v>
          </cell>
          <cell r="Q16">
            <v>7736.3708499999993</v>
          </cell>
          <cell r="R16">
            <v>66053.591470000014</v>
          </cell>
          <cell r="S16">
            <v>70201.104480000009</v>
          </cell>
          <cell r="T16">
            <v>74453.2978</v>
          </cell>
          <cell r="U16">
            <v>78464.385540000003</v>
          </cell>
          <cell r="V16">
            <v>82744.494470000005</v>
          </cell>
          <cell r="W16">
            <v>87025.852320000005</v>
          </cell>
          <cell r="X16">
            <v>91141.499809999994</v>
          </cell>
          <cell r="Y16">
            <v>94902.200840000005</v>
          </cell>
          <cell r="Z16">
            <v>98540.569080000001</v>
          </cell>
          <cell r="AA16">
            <v>102190.99974</v>
          </cell>
        </row>
        <row r="17">
          <cell r="A17" t="str">
            <v>Act13</v>
          </cell>
          <cell r="B17" t="str">
            <v>Personnel expenses</v>
          </cell>
          <cell r="C17">
            <v>679.41453999999999</v>
          </cell>
          <cell r="D17">
            <v>729.00341000000003</v>
          </cell>
          <cell r="E17">
            <v>828.57706999999982</v>
          </cell>
          <cell r="F17">
            <v>857.54915000000028</v>
          </cell>
          <cell r="G17">
            <v>370.97943999999961</v>
          </cell>
          <cell r="H17">
            <v>891.78331000000026</v>
          </cell>
          <cell r="I17">
            <v>937.42820000000029</v>
          </cell>
          <cell r="J17">
            <v>968.19707000000017</v>
          </cell>
          <cell r="K17">
            <v>833.04680999999982</v>
          </cell>
          <cell r="L17">
            <v>719.29327999999987</v>
          </cell>
          <cell r="M17">
            <v>42.02314000000024</v>
          </cell>
          <cell r="N17">
            <v>611.66221000000041</v>
          </cell>
          <cell r="O17">
            <v>8468.9576300000008</v>
          </cell>
          <cell r="P17">
            <v>679.41453999999999</v>
          </cell>
          <cell r="Q17">
            <v>1408.41795</v>
          </cell>
          <cell r="R17">
            <v>2236.9950199999998</v>
          </cell>
          <cell r="S17">
            <v>3094.5441700000001</v>
          </cell>
          <cell r="T17">
            <v>3465.5236099999997</v>
          </cell>
          <cell r="U17">
            <v>4357.30692</v>
          </cell>
          <cell r="V17">
            <v>5294.7351200000003</v>
          </cell>
          <cell r="W17">
            <v>6262.9321900000004</v>
          </cell>
          <cell r="X17">
            <v>7095.9790000000003</v>
          </cell>
          <cell r="Y17">
            <v>7815.2722800000001</v>
          </cell>
          <cell r="Z17">
            <v>7857.2954200000004</v>
          </cell>
          <cell r="AA17">
            <v>8468.9576300000008</v>
          </cell>
        </row>
        <row r="18">
          <cell r="A18" t="str">
            <v>Act14</v>
          </cell>
          <cell r="B18" t="str">
            <v>General and administrative expenses</v>
          </cell>
          <cell r="C18">
            <v>360.59084000000001</v>
          </cell>
          <cell r="D18">
            <v>375.65736999999996</v>
          </cell>
          <cell r="E18">
            <v>358.31673000000001</v>
          </cell>
          <cell r="F18">
            <v>347.52598999999987</v>
          </cell>
          <cell r="G18">
            <v>405.80160000000024</v>
          </cell>
          <cell r="H18">
            <v>349.99005999999963</v>
          </cell>
          <cell r="I18">
            <v>374.02328000000034</v>
          </cell>
          <cell r="J18">
            <v>326.65135000000009</v>
          </cell>
          <cell r="K18">
            <v>420.47164999999995</v>
          </cell>
          <cell r="L18">
            <v>473.83062000000018</v>
          </cell>
          <cell r="M18">
            <v>352.02165000000014</v>
          </cell>
          <cell r="N18">
            <v>405.84402999999929</v>
          </cell>
          <cell r="O18">
            <v>4550.7251699999997</v>
          </cell>
          <cell r="P18">
            <v>360.59084000000001</v>
          </cell>
          <cell r="Q18">
            <v>736.24820999999997</v>
          </cell>
          <cell r="R18">
            <v>1094.56494</v>
          </cell>
          <cell r="S18">
            <v>1442.0909299999998</v>
          </cell>
          <cell r="T18">
            <v>1847.8925300000001</v>
          </cell>
          <cell r="U18">
            <v>2197.8825899999997</v>
          </cell>
          <cell r="V18">
            <v>2571.90587</v>
          </cell>
          <cell r="W18">
            <v>2898.5572200000001</v>
          </cell>
          <cell r="X18">
            <v>3319.0288700000001</v>
          </cell>
          <cell r="Y18">
            <v>3792.8594900000003</v>
          </cell>
          <cell r="Z18">
            <v>4144.8811400000004</v>
          </cell>
          <cell r="AA18">
            <v>4550.7251699999997</v>
          </cell>
        </row>
        <row r="19">
          <cell r="A19" t="str">
            <v>Act15</v>
          </cell>
          <cell r="B19" t="str">
            <v>Depreciation / Amortisation</v>
          </cell>
          <cell r="C19">
            <v>256.38591000000002</v>
          </cell>
          <cell r="D19">
            <v>170.75912999999997</v>
          </cell>
          <cell r="E19">
            <v>146.08877000000007</v>
          </cell>
          <cell r="F19">
            <v>145.91986999999995</v>
          </cell>
          <cell r="G19">
            <v>141.33063000000004</v>
          </cell>
          <cell r="H19">
            <v>125.83286999999996</v>
          </cell>
          <cell r="I19">
            <v>125.68029999999999</v>
          </cell>
          <cell r="J19">
            <v>117.19239000000016</v>
          </cell>
          <cell r="K19">
            <v>386.26201999999967</v>
          </cell>
          <cell r="L19">
            <v>144.71411000000012</v>
          </cell>
          <cell r="M19">
            <v>144.68705</v>
          </cell>
          <cell r="N19">
            <v>147.90017999999986</v>
          </cell>
          <cell r="O19">
            <v>2052.7532299999998</v>
          </cell>
          <cell r="P19">
            <v>256.38591000000002</v>
          </cell>
          <cell r="Q19">
            <v>427.14503999999999</v>
          </cell>
          <cell r="R19">
            <v>573.23381000000006</v>
          </cell>
          <cell r="S19">
            <v>719.15368000000001</v>
          </cell>
          <cell r="T19">
            <v>860.48431000000005</v>
          </cell>
          <cell r="U19">
            <v>986.31718000000001</v>
          </cell>
          <cell r="V19">
            <v>1111.99748</v>
          </cell>
          <cell r="W19">
            <v>1229.1898700000002</v>
          </cell>
          <cell r="X19">
            <v>1615.4518899999998</v>
          </cell>
          <cell r="Y19">
            <v>1760.1659999999999</v>
          </cell>
          <cell r="Z19">
            <v>1904.8530499999999</v>
          </cell>
          <cell r="AA19">
            <v>2052.7532299999998</v>
          </cell>
        </row>
        <row r="20">
          <cell r="A20" t="str">
            <v>Act16</v>
          </cell>
          <cell r="B20" t="str">
            <v>Total operating expenses</v>
          </cell>
          <cell r="C20">
            <v>1296.39129</v>
          </cell>
          <cell r="D20">
            <v>1275.4199099999998</v>
          </cell>
          <cell r="E20">
            <v>1332.9825699999999</v>
          </cell>
          <cell r="F20">
            <v>1350.9950100000001</v>
          </cell>
          <cell r="G20">
            <v>918.11166999999989</v>
          </cell>
          <cell r="H20">
            <v>1367.6062399999998</v>
          </cell>
          <cell r="I20">
            <v>1437.1317800000006</v>
          </cell>
          <cell r="J20">
            <v>1412.0408100000004</v>
          </cell>
          <cell r="K20">
            <v>1639.7804799999994</v>
          </cell>
          <cell r="L20">
            <v>1337.8380100000002</v>
          </cell>
          <cell r="M20">
            <v>538.73184000000037</v>
          </cell>
          <cell r="N20">
            <v>1165.4064199999996</v>
          </cell>
          <cell r="O20">
            <v>15072.436030000001</v>
          </cell>
          <cell r="P20">
            <v>1296.39129</v>
          </cell>
          <cell r="Q20">
            <v>2571.8111999999996</v>
          </cell>
          <cell r="R20">
            <v>3904.7937699999998</v>
          </cell>
          <cell r="S20">
            <v>5255.7887799999999</v>
          </cell>
          <cell r="T20">
            <v>6173.9004499999992</v>
          </cell>
          <cell r="U20">
            <v>7541.5066900000002</v>
          </cell>
          <cell r="V20">
            <v>8978.6384699999999</v>
          </cell>
          <cell r="W20">
            <v>10390.67928</v>
          </cell>
          <cell r="X20">
            <v>12030.459760000002</v>
          </cell>
          <cell r="Y20">
            <v>13368.297769999999</v>
          </cell>
          <cell r="Z20">
            <v>13907.02961</v>
          </cell>
          <cell r="AA20">
            <v>15072.436030000001</v>
          </cell>
        </row>
        <row r="21">
          <cell r="A21" t="str">
            <v>Act17</v>
          </cell>
          <cell r="B21" t="str">
            <v>Operating profit before provisions</v>
          </cell>
          <cell r="C21">
            <v>2704.2021600000003</v>
          </cell>
          <cell r="D21">
            <v>2460.3574900000003</v>
          </cell>
          <cell r="E21">
            <v>56984.238050000007</v>
          </cell>
          <cell r="F21">
            <v>2796.5179999999978</v>
          </cell>
          <cell r="G21">
            <v>3334.0816499999951</v>
          </cell>
          <cell r="H21">
            <v>2643.4815000000026</v>
          </cell>
          <cell r="I21">
            <v>2842.9771499999952</v>
          </cell>
          <cell r="J21">
            <v>2869.3170400000099</v>
          </cell>
          <cell r="K21">
            <v>2475.8670099999908</v>
          </cell>
          <cell r="L21">
            <v>2422.8630200000025</v>
          </cell>
          <cell r="M21">
            <v>3099.6363999999985</v>
          </cell>
          <cell r="N21">
            <v>2485.0242399999952</v>
          </cell>
          <cell r="O21">
            <v>87118.563710000002</v>
          </cell>
          <cell r="P21">
            <v>2704.2021600000003</v>
          </cell>
          <cell r="Q21">
            <v>5164.5596499999992</v>
          </cell>
          <cell r="R21">
            <v>62148.797700000017</v>
          </cell>
          <cell r="S21">
            <v>64945.315700000006</v>
          </cell>
          <cell r="T21">
            <v>68279.397349999999</v>
          </cell>
          <cell r="U21">
            <v>70922.878850000008</v>
          </cell>
          <cell r="V21">
            <v>73765.856</v>
          </cell>
          <cell r="W21">
            <v>76635.173040000009</v>
          </cell>
          <cell r="X21">
            <v>79111.040049999996</v>
          </cell>
          <cell r="Y21">
            <v>81533.90307</v>
          </cell>
          <cell r="Z21">
            <v>84633.539470000003</v>
          </cell>
          <cell r="AA21">
            <v>87118.563710000002</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2704.2021600000003</v>
          </cell>
          <cell r="D26">
            <v>2460.3574900000003</v>
          </cell>
          <cell r="E26">
            <v>56984.238050000007</v>
          </cell>
          <cell r="F26">
            <v>2796.5179999999978</v>
          </cell>
          <cell r="G26">
            <v>3334.0816499999951</v>
          </cell>
          <cell r="H26">
            <v>2643.4815000000026</v>
          </cell>
          <cell r="I26">
            <v>2842.9771499999952</v>
          </cell>
          <cell r="J26">
            <v>2869.3170400000099</v>
          </cell>
          <cell r="K26">
            <v>2475.8670099999908</v>
          </cell>
          <cell r="L26">
            <v>2422.8630200000025</v>
          </cell>
          <cell r="M26">
            <v>3099.6363999999985</v>
          </cell>
          <cell r="N26">
            <v>2485.0242399999952</v>
          </cell>
          <cell r="O26">
            <v>87118.563710000002</v>
          </cell>
          <cell r="P26">
            <v>2704.2021600000003</v>
          </cell>
          <cell r="Q26">
            <v>5164.5596499999992</v>
          </cell>
          <cell r="R26">
            <v>62148.797700000017</v>
          </cell>
          <cell r="S26">
            <v>64945.315700000006</v>
          </cell>
          <cell r="T26">
            <v>68279.397349999999</v>
          </cell>
          <cell r="U26">
            <v>70922.878850000008</v>
          </cell>
          <cell r="V26">
            <v>73765.856</v>
          </cell>
          <cell r="W26">
            <v>76635.173040000009</v>
          </cell>
          <cell r="X26">
            <v>79111.040049999996</v>
          </cell>
          <cell r="Y26">
            <v>81533.90307</v>
          </cell>
          <cell r="Z26">
            <v>84633.539470000003</v>
          </cell>
          <cell r="AA26">
            <v>87118.563710000002</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2704.2021600000003</v>
          </cell>
          <cell r="D30">
            <v>2460.3574900000003</v>
          </cell>
          <cell r="E30">
            <v>56984.238050000007</v>
          </cell>
          <cell r="F30">
            <v>2796.5179999999978</v>
          </cell>
          <cell r="G30">
            <v>3334.0816499999951</v>
          </cell>
          <cell r="H30">
            <v>2643.4815000000026</v>
          </cell>
          <cell r="I30">
            <v>2842.9771499999952</v>
          </cell>
          <cell r="J30">
            <v>2869.3170400000099</v>
          </cell>
          <cell r="K30">
            <v>2475.8670099999908</v>
          </cell>
          <cell r="L30">
            <v>2422.8630200000025</v>
          </cell>
          <cell r="M30">
            <v>3099.6363999999985</v>
          </cell>
          <cell r="N30">
            <v>2485.0242399999952</v>
          </cell>
          <cell r="O30">
            <v>87118.563710000002</v>
          </cell>
          <cell r="P30">
            <v>2704.2021600000003</v>
          </cell>
          <cell r="Q30">
            <v>5164.5596499999992</v>
          </cell>
          <cell r="R30">
            <v>62148.797700000017</v>
          </cell>
          <cell r="S30">
            <v>64945.315700000006</v>
          </cell>
          <cell r="T30">
            <v>68279.397349999999</v>
          </cell>
          <cell r="U30">
            <v>70922.878850000008</v>
          </cell>
          <cell r="V30">
            <v>73765.856</v>
          </cell>
          <cell r="W30">
            <v>76635.173040000009</v>
          </cell>
          <cell r="X30">
            <v>79111.040049999996</v>
          </cell>
          <cell r="Y30">
            <v>81533.90307</v>
          </cell>
          <cell r="Z30">
            <v>84633.539470000003</v>
          </cell>
          <cell r="AA30">
            <v>87118.563710000002</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-517.35240999999996</v>
          </cell>
          <cell r="D32">
            <v>-470.01274000000001</v>
          </cell>
          <cell r="E32">
            <v>-528.34690000000012</v>
          </cell>
          <cell r="F32">
            <v>-536.14501000000018</v>
          </cell>
          <cell r="G32">
            <v>-636.43443999999954</v>
          </cell>
          <cell r="H32">
            <v>-505.31451000000015</v>
          </cell>
          <cell r="I32">
            <v>-500.21363000000019</v>
          </cell>
          <cell r="J32">
            <v>-547.09087999999929</v>
          </cell>
          <cell r="K32">
            <v>-473.44140000000061</v>
          </cell>
          <cell r="L32">
            <v>-466.6894199999997</v>
          </cell>
          <cell r="M32">
            <v>-595.18885000000046</v>
          </cell>
          <cell r="N32">
            <v>-500.01798999999937</v>
          </cell>
          <cell r="O32">
            <v>-6276.2481799999996</v>
          </cell>
          <cell r="P32">
            <v>-517.35240999999996</v>
          </cell>
          <cell r="Q32">
            <v>-987.36514999999997</v>
          </cell>
          <cell r="R32">
            <v>-1515.7120500000001</v>
          </cell>
          <cell r="S32">
            <v>-2051.8570600000003</v>
          </cell>
          <cell r="T32">
            <v>-2688.2914999999998</v>
          </cell>
          <cell r="U32">
            <v>-3193.60601</v>
          </cell>
          <cell r="V32">
            <v>-3693.8196400000002</v>
          </cell>
          <cell r="W32">
            <v>-4240.9105199999995</v>
          </cell>
          <cell r="X32">
            <v>-4714.3519200000001</v>
          </cell>
          <cell r="Y32">
            <v>-5181.0413399999998</v>
          </cell>
          <cell r="Z32">
            <v>-5776.2301900000002</v>
          </cell>
          <cell r="AA32">
            <v>-6276.2481799999996</v>
          </cell>
        </row>
        <row r="33">
          <cell r="A33" t="str">
            <v>Act28</v>
          </cell>
          <cell r="B33" t="str">
            <v>Profit after tax</v>
          </cell>
          <cell r="C33">
            <v>2186.8497500000003</v>
          </cell>
          <cell r="D33">
            <v>1990.3447500000002</v>
          </cell>
          <cell r="E33">
            <v>56455.89115000001</v>
          </cell>
          <cell r="F33">
            <v>2260.3729899999976</v>
          </cell>
          <cell r="G33">
            <v>2697.6472099999955</v>
          </cell>
          <cell r="H33">
            <v>2138.1669900000024</v>
          </cell>
          <cell r="I33">
            <v>2342.763519999995</v>
          </cell>
          <cell r="J33">
            <v>2322.2261600000106</v>
          </cell>
          <cell r="K33">
            <v>2002.4256099999902</v>
          </cell>
          <cell r="L33">
            <v>1956.1736000000028</v>
          </cell>
          <cell r="M33">
            <v>2504.447549999998</v>
          </cell>
          <cell r="N33">
            <v>1985.0062499999958</v>
          </cell>
          <cell r="O33">
            <v>80842.315530000007</v>
          </cell>
          <cell r="P33">
            <v>2186.8497500000003</v>
          </cell>
          <cell r="Q33">
            <v>4177.1944999999996</v>
          </cell>
          <cell r="R33">
            <v>60633.085650000015</v>
          </cell>
          <cell r="S33">
            <v>62893.458640000004</v>
          </cell>
          <cell r="T33">
            <v>65591.105849999993</v>
          </cell>
          <cell r="U33">
            <v>67729.272840000005</v>
          </cell>
          <cell r="V33">
            <v>70072.036359999998</v>
          </cell>
          <cell r="W33">
            <v>72394.262520000004</v>
          </cell>
          <cell r="X33">
            <v>74396.688129999995</v>
          </cell>
          <cell r="Y33">
            <v>76352.861730000004</v>
          </cell>
          <cell r="Z33">
            <v>78857.309280000001</v>
          </cell>
          <cell r="AA33">
            <v>80842.315530000007</v>
          </cell>
        </row>
        <row r="34">
          <cell r="A34">
            <v>93484</v>
          </cell>
          <cell r="B34" t="str">
            <v>Budgeted Profit and Loss 2012</v>
          </cell>
          <cell r="C34">
            <v>0</v>
          </cell>
          <cell r="D34">
            <v>0</v>
          </cell>
          <cell r="E34">
            <v>0</v>
          </cell>
          <cell r="F34">
            <v>-53698.026842298277</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672.39277846117704</v>
          </cell>
          <cell r="D35">
            <v>679.45014914215801</v>
          </cell>
          <cell r="E35">
            <v>685.10197124080298</v>
          </cell>
          <cell r="F35">
            <v>554.61183248013469</v>
          </cell>
          <cell r="G35">
            <v>424.43997904937095</v>
          </cell>
          <cell r="H35">
            <v>428.92123020204775</v>
          </cell>
          <cell r="I35">
            <v>433.49796248792137</v>
          </cell>
          <cell r="J35">
            <v>439.52293980798981</v>
          </cell>
          <cell r="K35">
            <v>445.70166451886035</v>
          </cell>
          <cell r="L35">
            <v>451.54227574230316</v>
          </cell>
          <cell r="M35">
            <v>457.58632316821104</v>
          </cell>
          <cell r="N35">
            <v>463.57816595473719</v>
          </cell>
          <cell r="O35">
            <v>6136.3472722557144</v>
          </cell>
          <cell r="P35">
            <v>672.39277846117704</v>
          </cell>
          <cell r="Q35">
            <v>1351.8429276033351</v>
          </cell>
          <cell r="R35">
            <v>2036.9448988441382</v>
          </cell>
          <cell r="S35">
            <v>2591.5567313242727</v>
          </cell>
          <cell r="T35">
            <v>3015.9967103736435</v>
          </cell>
          <cell r="U35">
            <v>3444.9179405756913</v>
          </cell>
          <cell r="V35">
            <v>3878.4159030636129</v>
          </cell>
          <cell r="W35">
            <v>4317.9388428716029</v>
          </cell>
          <cell r="X35">
            <v>4763.6405073904634</v>
          </cell>
          <cell r="Y35">
            <v>5215.1827831327664</v>
          </cell>
          <cell r="Z35">
            <v>5672.769106300977</v>
          </cell>
          <cell r="AA35">
            <v>6136.3472722557144</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672.39277846117704</v>
          </cell>
          <cell r="D37">
            <v>679.45014914215801</v>
          </cell>
          <cell r="E37">
            <v>685.10197124080298</v>
          </cell>
          <cell r="F37">
            <v>554.61183248013469</v>
          </cell>
          <cell r="G37">
            <v>424.43997904937095</v>
          </cell>
          <cell r="H37">
            <v>428.92123020204775</v>
          </cell>
          <cell r="I37">
            <v>433.49796248792137</v>
          </cell>
          <cell r="J37">
            <v>439.52293980798981</v>
          </cell>
          <cell r="K37">
            <v>445.70166451886035</v>
          </cell>
          <cell r="L37">
            <v>451.54227574230316</v>
          </cell>
          <cell r="M37">
            <v>457.58632316821104</v>
          </cell>
          <cell r="N37">
            <v>463.57816595473719</v>
          </cell>
          <cell r="O37">
            <v>6136.3472722557144</v>
          </cell>
          <cell r="P37">
            <v>672.39277846117704</v>
          </cell>
          <cell r="Q37">
            <v>1351.8429276033351</v>
          </cell>
          <cell r="R37">
            <v>2036.9448988441382</v>
          </cell>
          <cell r="S37">
            <v>2591.5567313242727</v>
          </cell>
          <cell r="T37">
            <v>3015.9967103736435</v>
          </cell>
          <cell r="U37">
            <v>3444.9179405756913</v>
          </cell>
          <cell r="V37">
            <v>3878.4159030636129</v>
          </cell>
          <cell r="W37">
            <v>4317.9388428716029</v>
          </cell>
          <cell r="X37">
            <v>4763.6405073904634</v>
          </cell>
          <cell r="Y37">
            <v>5215.1827831327664</v>
          </cell>
          <cell r="Z37">
            <v>5672.769106300977</v>
          </cell>
          <cell r="AA37">
            <v>6136.3472722557144</v>
          </cell>
        </row>
        <row r="38">
          <cell r="A38" t="str">
            <v>Bud04</v>
          </cell>
          <cell r="B38" t="str">
            <v>Fee Income</v>
          </cell>
          <cell r="C38">
            <v>2835.3220146557173</v>
          </cell>
          <cell r="D38">
            <v>2649.7121588021214</v>
          </cell>
          <cell r="E38">
            <v>2781.9665376130783</v>
          </cell>
          <cell r="F38">
            <v>2699.8094444125818</v>
          </cell>
          <cell r="G38">
            <v>2803.1885874290392</v>
          </cell>
          <cell r="H38">
            <v>2301.1529682748801</v>
          </cell>
          <cell r="I38">
            <v>2857.2232930599357</v>
          </cell>
          <cell r="J38">
            <v>2875.680910375404</v>
          </cell>
          <cell r="K38">
            <v>2803.4612939116032</v>
          </cell>
          <cell r="L38">
            <v>2862.4950171407268</v>
          </cell>
          <cell r="M38">
            <v>2840.3013661007153</v>
          </cell>
          <cell r="N38">
            <v>2972.6583076195047</v>
          </cell>
          <cell r="O38">
            <v>33282.971899395307</v>
          </cell>
          <cell r="P38">
            <v>2835.3220146557173</v>
          </cell>
          <cell r="Q38">
            <v>5485.0341734578387</v>
          </cell>
          <cell r="R38">
            <v>8267.0007110709175</v>
          </cell>
          <cell r="S38">
            <v>10966.810155483499</v>
          </cell>
          <cell r="T38">
            <v>13769.998742912539</v>
          </cell>
          <cell r="U38">
            <v>16071.15171118742</v>
          </cell>
          <cell r="V38">
            <v>18928.375004247355</v>
          </cell>
          <cell r="W38">
            <v>21804.055914622761</v>
          </cell>
          <cell r="X38">
            <v>24607.517208534366</v>
          </cell>
          <cell r="Y38">
            <v>27470.012225675091</v>
          </cell>
          <cell r="Z38">
            <v>30310.313591775805</v>
          </cell>
          <cell r="AA38">
            <v>33282.971899395307</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2835.3220146557173</v>
          </cell>
          <cell r="D40">
            <v>2649.7121588021214</v>
          </cell>
          <cell r="E40">
            <v>2781.9665376130783</v>
          </cell>
          <cell r="F40">
            <v>2699.8094444125818</v>
          </cell>
          <cell r="G40">
            <v>2803.1885874290392</v>
          </cell>
          <cell r="H40">
            <v>2301.1529682748801</v>
          </cell>
          <cell r="I40">
            <v>2857.2232930599357</v>
          </cell>
          <cell r="J40">
            <v>2875.680910375404</v>
          </cell>
          <cell r="K40">
            <v>2803.4612939116032</v>
          </cell>
          <cell r="L40">
            <v>2862.4950171407268</v>
          </cell>
          <cell r="M40">
            <v>2840.3013661007153</v>
          </cell>
          <cell r="N40">
            <v>2972.6583076195047</v>
          </cell>
          <cell r="O40">
            <v>33282.971899395307</v>
          </cell>
          <cell r="P40">
            <v>2835.3220146557173</v>
          </cell>
          <cell r="Q40">
            <v>5485.0341734578387</v>
          </cell>
          <cell r="R40">
            <v>8267.0007110709175</v>
          </cell>
          <cell r="S40">
            <v>10966.810155483499</v>
          </cell>
          <cell r="T40">
            <v>13769.998742912539</v>
          </cell>
          <cell r="U40">
            <v>16071.15171118742</v>
          </cell>
          <cell r="V40">
            <v>18928.375004247355</v>
          </cell>
          <cell r="W40">
            <v>21804.055914622761</v>
          </cell>
          <cell r="X40">
            <v>24607.517208534366</v>
          </cell>
          <cell r="Y40">
            <v>27470.012225675091</v>
          </cell>
          <cell r="Z40">
            <v>30310.313591775805</v>
          </cell>
          <cell r="AA40">
            <v>33282.971899395307</v>
          </cell>
        </row>
        <row r="41">
          <cell r="A41" t="str">
            <v>Bud07</v>
          </cell>
          <cell r="B41">
            <v>0</v>
          </cell>
          <cell r="C41">
            <v>0</v>
          </cell>
          <cell r="D41">
            <v>0</v>
          </cell>
          <cell r="E41">
            <v>0</v>
          </cell>
          <cell r="F41">
            <v>53698.02684229827</v>
          </cell>
          <cell r="G41">
            <v>0</v>
          </cell>
          <cell r="H41">
            <v>0</v>
          </cell>
          <cell r="I41">
            <v>0</v>
          </cell>
          <cell r="J41">
            <v>0</v>
          </cell>
          <cell r="K41">
            <v>0</v>
          </cell>
          <cell r="L41">
            <v>0</v>
          </cell>
          <cell r="M41">
            <v>0</v>
          </cell>
          <cell r="N41">
            <v>0</v>
          </cell>
          <cell r="O41">
            <v>53698.02684229827</v>
          </cell>
          <cell r="P41">
            <v>0</v>
          </cell>
          <cell r="Q41">
            <v>0</v>
          </cell>
          <cell r="R41">
            <v>0</v>
          </cell>
          <cell r="S41">
            <v>53698.02684229827</v>
          </cell>
          <cell r="T41">
            <v>53698.02684229827</v>
          </cell>
          <cell r="U41">
            <v>53698.02684229827</v>
          </cell>
          <cell r="V41">
            <v>53698.02684229827</v>
          </cell>
          <cell r="W41">
            <v>53698.02684229827</v>
          </cell>
          <cell r="X41">
            <v>53698.02684229827</v>
          </cell>
          <cell r="Y41">
            <v>53698.02684229827</v>
          </cell>
          <cell r="Z41">
            <v>53698.02684229827</v>
          </cell>
          <cell r="AA41">
            <v>53698.02684229827</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2835.3220146557173</v>
          </cell>
          <cell r="D45">
            <v>2649.7121588021214</v>
          </cell>
          <cell r="E45">
            <v>2781.9665376130783</v>
          </cell>
          <cell r="F45">
            <v>56397.836286710852</v>
          </cell>
          <cell r="G45">
            <v>2803.1885874290392</v>
          </cell>
          <cell r="H45">
            <v>2301.1529682748801</v>
          </cell>
          <cell r="I45">
            <v>2857.2232930599357</v>
          </cell>
          <cell r="J45">
            <v>2875.680910375404</v>
          </cell>
          <cell r="K45">
            <v>2803.4612939116032</v>
          </cell>
          <cell r="L45">
            <v>2862.4950171407268</v>
          </cell>
          <cell r="M45">
            <v>2840.3013661007153</v>
          </cell>
          <cell r="N45">
            <v>2972.6583076195047</v>
          </cell>
          <cell r="O45">
            <v>86980.998741693576</v>
          </cell>
          <cell r="P45">
            <v>2835.3220146557173</v>
          </cell>
          <cell r="Q45">
            <v>5485.0341734578387</v>
          </cell>
          <cell r="R45">
            <v>8267.0007110709175</v>
          </cell>
          <cell r="S45">
            <v>64664.836997781771</v>
          </cell>
          <cell r="T45">
            <v>67468.025585210809</v>
          </cell>
          <cell r="U45">
            <v>69769.17855348569</v>
          </cell>
          <cell r="V45">
            <v>72626.401846545632</v>
          </cell>
          <cell r="W45">
            <v>75502.082756921038</v>
          </cell>
          <cell r="X45">
            <v>78305.544050832628</v>
          </cell>
          <cell r="Y45">
            <v>81168.039067973354</v>
          </cell>
          <cell r="Z45">
            <v>84008.340434074082</v>
          </cell>
          <cell r="AA45">
            <v>86980.998741693576</v>
          </cell>
        </row>
        <row r="46">
          <cell r="A46" t="str">
            <v>Bud11.1</v>
          </cell>
          <cell r="B46" t="str">
            <v>Dividend income</v>
          </cell>
          <cell r="C46">
            <v>0</v>
          </cell>
          <cell r="D46">
            <v>0</v>
          </cell>
          <cell r="E46">
            <v>0</v>
          </cell>
          <cell r="F46">
            <v>53698.02684229827</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3507.7147931168943</v>
          </cell>
          <cell r="D47">
            <v>3329.1623079442793</v>
          </cell>
          <cell r="E47">
            <v>3467.0685088538812</v>
          </cell>
          <cell r="F47">
            <v>110650.47496148926</v>
          </cell>
          <cell r="G47">
            <v>3227.62856647841</v>
          </cell>
          <cell r="H47">
            <v>2730.0741984769279</v>
          </cell>
          <cell r="I47">
            <v>3290.7212555478573</v>
          </cell>
          <cell r="J47">
            <v>3315.203850183394</v>
          </cell>
          <cell r="K47">
            <v>3249.1629584304637</v>
          </cell>
          <cell r="L47">
            <v>3314.0372928830297</v>
          </cell>
          <cell r="M47">
            <v>3297.8876892689264</v>
          </cell>
          <cell r="N47">
            <v>3436.2364735742422</v>
          </cell>
          <cell r="O47">
            <v>93117.346013949296</v>
          </cell>
          <cell r="P47">
            <v>3507.7147931168943</v>
          </cell>
          <cell r="Q47">
            <v>6836.8771010611736</v>
          </cell>
          <cell r="R47">
            <v>10303.945609915056</v>
          </cell>
          <cell r="S47">
            <v>67256.393729106043</v>
          </cell>
          <cell r="T47">
            <v>70484.022295584451</v>
          </cell>
          <cell r="U47">
            <v>73214.096494061378</v>
          </cell>
          <cell r="V47">
            <v>76504.817749609239</v>
          </cell>
          <cell r="W47">
            <v>79820.021599792643</v>
          </cell>
          <cell r="X47">
            <v>83069.184558223089</v>
          </cell>
          <cell r="Y47">
            <v>86383.221851106122</v>
          </cell>
          <cell r="Z47">
            <v>89681.109540375066</v>
          </cell>
          <cell r="AA47">
            <v>93117.346013949296</v>
          </cell>
        </row>
        <row r="48">
          <cell r="A48" t="str">
            <v>Bud13</v>
          </cell>
          <cell r="B48" t="str">
            <v>Personnel expenses</v>
          </cell>
          <cell r="C48">
            <v>1015.7711049534832</v>
          </cell>
          <cell r="D48">
            <v>784.46292754723333</v>
          </cell>
          <cell r="E48">
            <v>880.67349476920833</v>
          </cell>
          <cell r="F48">
            <v>773.56008634970829</v>
          </cell>
          <cell r="G48">
            <v>765.41634159440821</v>
          </cell>
          <cell r="H48">
            <v>764.98532075065816</v>
          </cell>
          <cell r="I48">
            <v>813.55900544483336</v>
          </cell>
          <cell r="J48">
            <v>731.06579431270836</v>
          </cell>
          <cell r="K48">
            <v>730.36191764395835</v>
          </cell>
          <cell r="L48">
            <v>730.52605876120833</v>
          </cell>
          <cell r="M48">
            <v>728.59642673327085</v>
          </cell>
          <cell r="N48">
            <v>728.59642673327085</v>
          </cell>
          <cell r="O48">
            <v>9447.5749055939505</v>
          </cell>
          <cell r="P48">
            <v>1015.7711049534832</v>
          </cell>
          <cell r="Q48">
            <v>1800.2340325007167</v>
          </cell>
          <cell r="R48">
            <v>2680.9075272699251</v>
          </cell>
          <cell r="S48">
            <v>3454.4676136196335</v>
          </cell>
          <cell r="T48">
            <v>4219.8839552140416</v>
          </cell>
          <cell r="U48">
            <v>4984.8692759647001</v>
          </cell>
          <cell r="V48">
            <v>5798.4282814095332</v>
          </cell>
          <cell r="W48">
            <v>6529.4940757222412</v>
          </cell>
          <cell r="X48">
            <v>7259.8559933662</v>
          </cell>
          <cell r="Y48">
            <v>7990.3820521274083</v>
          </cell>
          <cell r="Z48">
            <v>8718.9784788606794</v>
          </cell>
          <cell r="AA48">
            <v>9447.5749055939505</v>
          </cell>
        </row>
        <row r="49">
          <cell r="A49" t="str">
            <v>Bud14</v>
          </cell>
          <cell r="B49" t="str">
            <v>General and administrative expenses</v>
          </cell>
          <cell r="C49">
            <v>453.76597732611111</v>
          </cell>
          <cell r="D49">
            <v>463.26097732611083</v>
          </cell>
          <cell r="E49">
            <v>481.51597732611106</v>
          </cell>
          <cell r="F49">
            <v>466.56097732611107</v>
          </cell>
          <cell r="G49">
            <v>468.49597732611153</v>
          </cell>
          <cell r="H49">
            <v>473.09097732611122</v>
          </cell>
          <cell r="I49">
            <v>434.082643992778</v>
          </cell>
          <cell r="J49">
            <v>431.08764399277771</v>
          </cell>
          <cell r="K49">
            <v>453.62264399277797</v>
          </cell>
          <cell r="L49">
            <v>457.64764399277777</v>
          </cell>
          <cell r="M49">
            <v>421.29464399277799</v>
          </cell>
          <cell r="N49">
            <v>437.78964399277788</v>
          </cell>
          <cell r="O49">
            <v>5442.2157279133335</v>
          </cell>
          <cell r="P49">
            <v>453.76597732611111</v>
          </cell>
          <cell r="Q49">
            <v>917.026954652222</v>
          </cell>
          <cell r="R49">
            <v>1398.5429319783329</v>
          </cell>
          <cell r="S49">
            <v>1865.103909304444</v>
          </cell>
          <cell r="T49">
            <v>2333.5998866305554</v>
          </cell>
          <cell r="U49">
            <v>2806.6908639566664</v>
          </cell>
          <cell r="V49">
            <v>3240.7735079494441</v>
          </cell>
          <cell r="W49">
            <v>3671.861151942222</v>
          </cell>
          <cell r="X49">
            <v>4125.4837959349998</v>
          </cell>
          <cell r="Y49">
            <v>4583.1314399277771</v>
          </cell>
          <cell r="Z49">
            <v>5004.4260839205554</v>
          </cell>
          <cell r="AA49">
            <v>5442.2157279133335</v>
          </cell>
        </row>
        <row r="50">
          <cell r="A50" t="str">
            <v>Bud15</v>
          </cell>
          <cell r="B50" t="str">
            <v>Depreciation / Amortisation</v>
          </cell>
          <cell r="C50">
            <v>187.65045999999998</v>
          </cell>
          <cell r="D50">
            <v>187.51589999999999</v>
          </cell>
          <cell r="E50">
            <v>183.71658888888888</v>
          </cell>
          <cell r="F50">
            <v>190.76635111111108</v>
          </cell>
          <cell r="G50">
            <v>175.56630111111107</v>
          </cell>
          <cell r="H50">
            <v>160.46731111111109</v>
          </cell>
          <cell r="I50">
            <v>146.27119111111111</v>
          </cell>
          <cell r="J50">
            <v>151.82415444444442</v>
          </cell>
          <cell r="K50">
            <v>153.21361333333334</v>
          </cell>
          <cell r="L50">
            <v>156.64379888888888</v>
          </cell>
          <cell r="M50">
            <v>133.63949888888888</v>
          </cell>
          <cell r="N50">
            <v>138.61123222222221</v>
          </cell>
          <cell r="O50">
            <v>1965.8864011111111</v>
          </cell>
          <cell r="P50">
            <v>187.65045999999998</v>
          </cell>
          <cell r="Q50">
            <v>375.16635999999994</v>
          </cell>
          <cell r="R50">
            <v>558.88294888888879</v>
          </cell>
          <cell r="S50">
            <v>749.64929999999981</v>
          </cell>
          <cell r="T50">
            <v>925.21560111111091</v>
          </cell>
          <cell r="U50">
            <v>1085.6829122222221</v>
          </cell>
          <cell r="V50">
            <v>1231.9541033333333</v>
          </cell>
          <cell r="W50">
            <v>1383.7782577777778</v>
          </cell>
          <cell r="X50">
            <v>1536.9918711111111</v>
          </cell>
          <cell r="Y50">
            <v>1693.6356699999999</v>
          </cell>
          <cell r="Z50">
            <v>1827.2751688888889</v>
          </cell>
          <cell r="AA50">
            <v>1965.8864011111111</v>
          </cell>
        </row>
        <row r="51">
          <cell r="A51" t="str">
            <v>Bud16</v>
          </cell>
          <cell r="B51" t="str">
            <v>Total operating expenses</v>
          </cell>
          <cell r="C51">
            <v>1657.1875422795945</v>
          </cell>
          <cell r="D51">
            <v>1435.2398048733439</v>
          </cell>
          <cell r="E51">
            <v>1545.9060609842084</v>
          </cell>
          <cell r="F51">
            <v>1430.8874147869305</v>
          </cell>
          <cell r="G51">
            <v>1409.4786200316307</v>
          </cell>
          <cell r="H51">
            <v>1398.5436091878805</v>
          </cell>
          <cell r="I51">
            <v>1393.9128405487224</v>
          </cell>
          <cell r="J51">
            <v>1313.9775927499306</v>
          </cell>
          <cell r="K51">
            <v>1337.1981749700697</v>
          </cell>
          <cell r="L51">
            <v>1344.817501642875</v>
          </cell>
          <cell r="M51">
            <v>1283.5305696149378</v>
          </cell>
          <cell r="N51">
            <v>1304.997302948271</v>
          </cell>
          <cell r="O51">
            <v>16855.677034618395</v>
          </cell>
          <cell r="P51">
            <v>1657.1875422795945</v>
          </cell>
          <cell r="Q51">
            <v>3092.4273471529386</v>
          </cell>
          <cell r="R51">
            <v>4638.3334081371468</v>
          </cell>
          <cell r="S51">
            <v>6069.2208229240778</v>
          </cell>
          <cell r="T51">
            <v>7478.699442955708</v>
          </cell>
          <cell r="U51">
            <v>8877.243052143589</v>
          </cell>
          <cell r="V51">
            <v>10271.15589269231</v>
          </cell>
          <cell r="W51">
            <v>11585.13348544224</v>
          </cell>
          <cell r="X51">
            <v>12922.331660412312</v>
          </cell>
          <cell r="Y51">
            <v>14267.149162055186</v>
          </cell>
          <cell r="Z51">
            <v>15550.679731670123</v>
          </cell>
          <cell r="AA51">
            <v>16855.677034618395</v>
          </cell>
        </row>
        <row r="52">
          <cell r="A52" t="str">
            <v>Bud17</v>
          </cell>
          <cell r="B52" t="str">
            <v>Operating profit before provisions</v>
          </cell>
          <cell r="C52">
            <v>1850.5272508372998</v>
          </cell>
          <cell r="D52">
            <v>1893.9225030709354</v>
          </cell>
          <cell r="E52">
            <v>1921.1624478696729</v>
          </cell>
          <cell r="F52">
            <v>109219.58754670233</v>
          </cell>
          <cell r="G52">
            <v>1818.1499464467793</v>
          </cell>
          <cell r="H52">
            <v>1331.5305892890474</v>
          </cell>
          <cell r="I52">
            <v>1896.8084149991348</v>
          </cell>
          <cell r="J52">
            <v>2001.2262574334634</v>
          </cell>
          <cell r="K52">
            <v>1911.9647834603941</v>
          </cell>
          <cell r="L52">
            <v>1969.2197912401548</v>
          </cell>
          <cell r="M52">
            <v>2014.3571196539885</v>
          </cell>
          <cell r="N52">
            <v>2131.2391706259714</v>
          </cell>
          <cell r="O52">
            <v>76261.668979330905</v>
          </cell>
          <cell r="P52">
            <v>1850.5272508372998</v>
          </cell>
          <cell r="Q52">
            <v>3744.4497539082349</v>
          </cell>
          <cell r="R52">
            <v>5665.6122017779089</v>
          </cell>
          <cell r="S52">
            <v>61187.172906181964</v>
          </cell>
          <cell r="T52">
            <v>63005.322852628742</v>
          </cell>
          <cell r="U52">
            <v>64336.853441917789</v>
          </cell>
          <cell r="V52">
            <v>66233.661856916937</v>
          </cell>
          <cell r="W52">
            <v>68234.888114350397</v>
          </cell>
          <cell r="X52">
            <v>70146.852897810779</v>
          </cell>
          <cell r="Y52">
            <v>72116.07268905094</v>
          </cell>
          <cell r="Z52">
            <v>74130.429808704939</v>
          </cell>
          <cell r="AA52">
            <v>76261.668979330905</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1850.5272508372998</v>
          </cell>
          <cell r="D57">
            <v>1893.9225030709354</v>
          </cell>
          <cell r="E57">
            <v>1921.1624478696729</v>
          </cell>
          <cell r="F57">
            <v>109219.58754670233</v>
          </cell>
          <cell r="G57">
            <v>1818.1499464467793</v>
          </cell>
          <cell r="H57">
            <v>1331.5305892890474</v>
          </cell>
          <cell r="I57">
            <v>1896.8084149991348</v>
          </cell>
          <cell r="J57">
            <v>2001.2262574334634</v>
          </cell>
          <cell r="K57">
            <v>1911.9647834603941</v>
          </cell>
          <cell r="L57">
            <v>1969.2197912401548</v>
          </cell>
          <cell r="M57">
            <v>2014.3571196539885</v>
          </cell>
          <cell r="N57">
            <v>2131.2391706259714</v>
          </cell>
          <cell r="O57">
            <v>76261.668979330905</v>
          </cell>
          <cell r="P57">
            <v>1850.5272508372998</v>
          </cell>
          <cell r="Q57">
            <v>3744.4497539082349</v>
          </cell>
          <cell r="R57">
            <v>5665.6122017779089</v>
          </cell>
          <cell r="S57">
            <v>61187.172906181964</v>
          </cell>
          <cell r="T57">
            <v>63005.322852628742</v>
          </cell>
          <cell r="U57">
            <v>64336.853441917789</v>
          </cell>
          <cell r="V57">
            <v>66233.661856916937</v>
          </cell>
          <cell r="W57">
            <v>68234.888114350397</v>
          </cell>
          <cell r="X57">
            <v>70146.852897810779</v>
          </cell>
          <cell r="Y57">
            <v>72116.07268905094</v>
          </cell>
          <cell r="Z57">
            <v>74130.429808704939</v>
          </cell>
          <cell r="AA57">
            <v>76261.668979330905</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1850.5272508372998</v>
          </cell>
          <cell r="D61">
            <v>1893.9225030709354</v>
          </cell>
          <cell r="E61">
            <v>1921.1624478696729</v>
          </cell>
          <cell r="F61">
            <v>109219.58754670233</v>
          </cell>
          <cell r="G61">
            <v>1818.1499464467793</v>
          </cell>
          <cell r="H61">
            <v>1331.5305892890474</v>
          </cell>
          <cell r="I61">
            <v>1896.8084149991348</v>
          </cell>
          <cell r="J61">
            <v>2001.2262574334634</v>
          </cell>
          <cell r="K61">
            <v>1911.9647834603941</v>
          </cell>
          <cell r="L61">
            <v>1969.2197912401548</v>
          </cell>
          <cell r="M61">
            <v>2014.3571196539885</v>
          </cell>
          <cell r="N61">
            <v>2131.2391706259714</v>
          </cell>
          <cell r="O61">
            <v>76261.668979330905</v>
          </cell>
          <cell r="P61">
            <v>1850.5272508372998</v>
          </cell>
          <cell r="Q61">
            <v>3744.4497539082349</v>
          </cell>
          <cell r="R61">
            <v>5665.6122017779089</v>
          </cell>
          <cell r="S61">
            <v>61187.172906181964</v>
          </cell>
          <cell r="T61">
            <v>63005.322852628742</v>
          </cell>
          <cell r="U61">
            <v>64336.853441917789</v>
          </cell>
          <cell r="V61">
            <v>66233.661856916937</v>
          </cell>
          <cell r="W61">
            <v>68234.888114350397</v>
          </cell>
          <cell r="X61">
            <v>70146.852897810779</v>
          </cell>
          <cell r="Y61">
            <v>72116.07268905094</v>
          </cell>
          <cell r="Z61">
            <v>74130.429808704939</v>
          </cell>
          <cell r="AA61">
            <v>76261.668979330905</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-351.60017765908697</v>
          </cell>
          <cell r="D63">
            <v>-359.8452755834777</v>
          </cell>
          <cell r="E63">
            <v>-365.02086509523787</v>
          </cell>
          <cell r="F63">
            <v>-346.47143380009931</v>
          </cell>
          <cell r="G63">
            <v>-345.44848982488804</v>
          </cell>
          <cell r="H63">
            <v>-252.990811964919</v>
          </cell>
          <cell r="I63">
            <v>-360.3935988498356</v>
          </cell>
          <cell r="J63">
            <v>-380.23298891235805</v>
          </cell>
          <cell r="K63">
            <v>-363.27330885747489</v>
          </cell>
          <cell r="L63">
            <v>-374.15176033562943</v>
          </cell>
          <cell r="M63">
            <v>-382.72785273425785</v>
          </cell>
          <cell r="N63">
            <v>-404.93544241893454</v>
          </cell>
          <cell r="O63">
            <v>-4287.0920060361987</v>
          </cell>
          <cell r="P63">
            <v>-351.60017765908697</v>
          </cell>
          <cell r="Q63">
            <v>-711.44545324256467</v>
          </cell>
          <cell r="R63">
            <v>-1076.4663183378025</v>
          </cell>
          <cell r="S63">
            <v>-1422.9377521379017</v>
          </cell>
          <cell r="T63">
            <v>-1768.3862419627899</v>
          </cell>
          <cell r="U63">
            <v>-2021.3770539277089</v>
          </cell>
          <cell r="V63">
            <v>-2381.7706527775445</v>
          </cell>
          <cell r="W63">
            <v>-2762.0036416899025</v>
          </cell>
          <cell r="X63">
            <v>-3125.2769505473775</v>
          </cell>
          <cell r="Y63">
            <v>-3499.4287108830067</v>
          </cell>
          <cell r="Z63">
            <v>-3882.1565636172645</v>
          </cell>
          <cell r="AA63">
            <v>-4287.0920060361987</v>
          </cell>
        </row>
        <row r="64">
          <cell r="A64" t="str">
            <v>Bud28</v>
          </cell>
          <cell r="B64" t="str">
            <v>Profit after tax</v>
          </cell>
          <cell r="C64">
            <v>1498.9270731782128</v>
          </cell>
          <cell r="D64">
            <v>1534.0772274874575</v>
          </cell>
          <cell r="E64">
            <v>1556.1415827744349</v>
          </cell>
          <cell r="F64">
            <v>108873.11611290224</v>
          </cell>
          <cell r="G64">
            <v>1472.7014566218913</v>
          </cell>
          <cell r="H64">
            <v>1078.5397773241284</v>
          </cell>
          <cell r="I64">
            <v>1536.4148161492992</v>
          </cell>
          <cell r="J64">
            <v>1620.9932685211054</v>
          </cell>
          <cell r="K64">
            <v>1548.6914746029192</v>
          </cell>
          <cell r="L64">
            <v>1595.0680309045254</v>
          </cell>
          <cell r="M64">
            <v>1631.6292669197308</v>
          </cell>
          <cell r="N64">
            <v>1726.3037282070368</v>
          </cell>
          <cell r="O64">
            <v>71974.576973294708</v>
          </cell>
          <cell r="P64">
            <v>1498.9270731782128</v>
          </cell>
          <cell r="Q64">
            <v>3033.0043006656701</v>
          </cell>
          <cell r="R64">
            <v>4589.1458834401064</v>
          </cell>
          <cell r="S64">
            <v>59764.235154044065</v>
          </cell>
          <cell r="T64">
            <v>61236.936610665951</v>
          </cell>
          <cell r="U64">
            <v>62315.476387990078</v>
          </cell>
          <cell r="V64">
            <v>63851.891204139392</v>
          </cell>
          <cell r="W64">
            <v>65472.884472660495</v>
          </cell>
          <cell r="X64">
            <v>67021.575947263394</v>
          </cell>
          <cell r="Y64">
            <v>68616.643978167936</v>
          </cell>
          <cell r="Z64">
            <v>70248.273245087679</v>
          </cell>
          <cell r="AA64">
            <v>71974.576973294708</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608.06522999999993</v>
          </cell>
          <cell r="D66">
            <v>570.1706200000001</v>
          </cell>
          <cell r="E66">
            <v>649.14400000000001</v>
          </cell>
          <cell r="F66">
            <v>648.1737999999998</v>
          </cell>
          <cell r="G66">
            <v>1013.05258</v>
          </cell>
          <cell r="H66">
            <v>1020.5262399999997</v>
          </cell>
          <cell r="I66">
            <v>1085.0207600000012</v>
          </cell>
          <cell r="J66">
            <v>1093.9667399999989</v>
          </cell>
          <cell r="K66">
            <v>1068.44769</v>
          </cell>
          <cell r="L66">
            <v>633.8774399999993</v>
          </cell>
          <cell r="M66">
            <v>682.60087000000203</v>
          </cell>
          <cell r="N66">
            <v>721.29471999999805</v>
          </cell>
          <cell r="O66">
            <v>9794.3406899999991</v>
          </cell>
          <cell r="P66">
            <v>608.06522999999993</v>
          </cell>
          <cell r="Q66">
            <v>1178.23585</v>
          </cell>
          <cell r="R66">
            <v>1827.37985</v>
          </cell>
          <cell r="S66">
            <v>2475.5536499999998</v>
          </cell>
          <cell r="T66">
            <v>3488.6062299999999</v>
          </cell>
          <cell r="U66">
            <v>4509.1324699999996</v>
          </cell>
          <cell r="V66">
            <v>5594.1532300000008</v>
          </cell>
          <cell r="W66">
            <v>6688.1199699999997</v>
          </cell>
          <cell r="X66">
            <v>7756.5676599999997</v>
          </cell>
          <cell r="Y66">
            <v>8390.445099999999</v>
          </cell>
          <cell r="Z66">
            <v>9073.045970000001</v>
          </cell>
          <cell r="AA66">
            <v>9794.3406899999991</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608.06522999999993</v>
          </cell>
          <cell r="D68">
            <v>570.1706200000001</v>
          </cell>
          <cell r="E68">
            <v>649.14400000000001</v>
          </cell>
          <cell r="F68">
            <v>648.1737999999998</v>
          </cell>
          <cell r="G68">
            <v>1013.05258</v>
          </cell>
          <cell r="H68">
            <v>1020.5262399999997</v>
          </cell>
          <cell r="I68">
            <v>1085.0207600000012</v>
          </cell>
          <cell r="J68">
            <v>1093.9667399999989</v>
          </cell>
          <cell r="K68">
            <v>1068.44769</v>
          </cell>
          <cell r="L68">
            <v>633.8774399999993</v>
          </cell>
          <cell r="M68">
            <v>682.60087000000203</v>
          </cell>
          <cell r="N68">
            <v>721.29471999999805</v>
          </cell>
          <cell r="O68">
            <v>9794.3406899999991</v>
          </cell>
          <cell r="P68">
            <v>608.06522999999993</v>
          </cell>
          <cell r="Q68">
            <v>1178.23585</v>
          </cell>
          <cell r="R68">
            <v>1827.37985</v>
          </cell>
          <cell r="S68">
            <v>2475.5536499999998</v>
          </cell>
          <cell r="T68">
            <v>3488.6062299999999</v>
          </cell>
          <cell r="U68">
            <v>4509.1324699999996</v>
          </cell>
          <cell r="V68">
            <v>5594.1532300000008</v>
          </cell>
          <cell r="W68">
            <v>6688.1199699999997</v>
          </cell>
          <cell r="X68">
            <v>7756.5676599999997</v>
          </cell>
          <cell r="Y68">
            <v>8390.445099999999</v>
          </cell>
          <cell r="Z68">
            <v>9073.045970000001</v>
          </cell>
          <cell r="AA68">
            <v>9794.3406899999991</v>
          </cell>
        </row>
        <row r="69">
          <cell r="A69" t="str">
            <v>Dtp04</v>
          </cell>
          <cell r="B69" t="str">
            <v>Fee Income</v>
          </cell>
          <cell r="C69">
            <v>4985.7241900000008</v>
          </cell>
          <cell r="D69">
            <v>4301.7773699999998</v>
          </cell>
          <cell r="E69">
            <v>4597.2410899999995</v>
          </cell>
          <cell r="F69">
            <v>4443.1728600000024</v>
          </cell>
          <cell r="G69">
            <v>4375.7008199999946</v>
          </cell>
          <cell r="H69">
            <v>3983.5288900000014</v>
          </cell>
          <cell r="I69">
            <v>3907.6696900000024</v>
          </cell>
          <cell r="J69">
            <v>3768.0158700000029</v>
          </cell>
          <cell r="K69">
            <v>3451.0383900000015</v>
          </cell>
          <cell r="L69">
            <v>3537.1091299999898</v>
          </cell>
          <cell r="M69">
            <v>3343.4357200000086</v>
          </cell>
          <cell r="N69">
            <v>3275.5195899999962</v>
          </cell>
          <cell r="O69">
            <v>47969.93361</v>
          </cell>
          <cell r="P69">
            <v>4985.7241900000008</v>
          </cell>
          <cell r="Q69">
            <v>9287.5015600000006</v>
          </cell>
          <cell r="R69">
            <v>13884.74265</v>
          </cell>
          <cell r="S69">
            <v>18327.915510000003</v>
          </cell>
          <cell r="T69">
            <v>22703.616329999997</v>
          </cell>
          <cell r="U69">
            <v>26687.145219999999</v>
          </cell>
          <cell r="V69">
            <v>30594.814910000001</v>
          </cell>
          <cell r="W69">
            <v>34362.830780000004</v>
          </cell>
          <cell r="X69">
            <v>37813.869170000005</v>
          </cell>
          <cell r="Y69">
            <v>41350.978299999995</v>
          </cell>
          <cell r="Z69">
            <v>44694.414020000004</v>
          </cell>
          <cell r="AA69">
            <v>47969.93361</v>
          </cell>
        </row>
        <row r="70">
          <cell r="A70" t="str">
            <v>Dtp05</v>
          </cell>
          <cell r="B70" t="str">
            <v>Commission expense</v>
          </cell>
          <cell r="C70">
            <v>-1.2859800000000001</v>
          </cell>
          <cell r="D70">
            <v>-0.83830000000000005</v>
          </cell>
          <cell r="E70">
            <v>-0.9075899999999999</v>
          </cell>
          <cell r="F70">
            <v>-1.23624</v>
          </cell>
          <cell r="G70">
            <v>-0.90022999999999964</v>
          </cell>
          <cell r="H70">
            <v>-0.87847999999999971</v>
          </cell>
          <cell r="I70">
            <v>-1.13863</v>
          </cell>
          <cell r="J70">
            <v>-1.5303599999999999</v>
          </cell>
          <cell r="K70">
            <v>-0.74835999999999991</v>
          </cell>
          <cell r="L70">
            <v>-1.7563899999999997</v>
          </cell>
          <cell r="M70">
            <v>-1.2392500000000002</v>
          </cell>
          <cell r="N70">
            <v>-1.0317600000000002</v>
          </cell>
          <cell r="O70">
            <v>-13.491569999999999</v>
          </cell>
          <cell r="P70">
            <v>-1.2859800000000001</v>
          </cell>
          <cell r="Q70">
            <v>-2.1242800000000002</v>
          </cell>
          <cell r="R70">
            <v>-3.0318700000000001</v>
          </cell>
          <cell r="S70">
            <v>-4.2681100000000001</v>
          </cell>
          <cell r="T70">
            <v>-5.1683399999999997</v>
          </cell>
          <cell r="U70">
            <v>-6.0468199999999994</v>
          </cell>
          <cell r="V70">
            <v>-7.1854499999999994</v>
          </cell>
          <cell r="W70">
            <v>-8.7158099999999994</v>
          </cell>
          <cell r="X70">
            <v>-9.4641699999999993</v>
          </cell>
          <cell r="Y70">
            <v>-11.220559999999999</v>
          </cell>
          <cell r="Z70">
            <v>-12.459809999999999</v>
          </cell>
          <cell r="AA70">
            <v>-13.491569999999999</v>
          </cell>
        </row>
        <row r="71">
          <cell r="A71" t="str">
            <v>Dtp06</v>
          </cell>
          <cell r="B71" t="str">
            <v>Net fee and commission income</v>
          </cell>
          <cell r="C71">
            <v>4984.4382100000012</v>
          </cell>
          <cell r="D71">
            <v>4300.9390699999994</v>
          </cell>
          <cell r="E71">
            <v>4596.3334999999997</v>
          </cell>
          <cell r="F71">
            <v>4441.9366200000022</v>
          </cell>
          <cell r="G71">
            <v>4374.8005899999944</v>
          </cell>
          <cell r="H71">
            <v>3982.6504100000016</v>
          </cell>
          <cell r="I71">
            <v>3906.5310600000025</v>
          </cell>
          <cell r="J71">
            <v>3766.4855100000027</v>
          </cell>
          <cell r="K71">
            <v>3450.2900300000015</v>
          </cell>
          <cell r="L71">
            <v>3535.3527399999898</v>
          </cell>
          <cell r="M71">
            <v>3342.1964700000085</v>
          </cell>
          <cell r="N71">
            <v>3274.4878299999964</v>
          </cell>
          <cell r="O71">
            <v>47956.442040000002</v>
          </cell>
          <cell r="P71">
            <v>4984.4382100000012</v>
          </cell>
          <cell r="Q71">
            <v>9285.3772800000006</v>
          </cell>
          <cell r="R71">
            <v>13881.710779999999</v>
          </cell>
          <cell r="S71">
            <v>18323.647400000002</v>
          </cell>
          <cell r="T71">
            <v>22698.447989999997</v>
          </cell>
          <cell r="U71">
            <v>26681.098399999999</v>
          </cell>
          <cell r="V71">
            <v>30587.62946</v>
          </cell>
          <cell r="W71">
            <v>34354.114970000002</v>
          </cell>
          <cell r="X71">
            <v>37804.405000000006</v>
          </cell>
          <cell r="Y71">
            <v>41339.757739999994</v>
          </cell>
          <cell r="Z71">
            <v>44681.954210000004</v>
          </cell>
          <cell r="AA71">
            <v>47956.442040000002</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1.4689700000000001</v>
          </cell>
          <cell r="D73">
            <v>-0.57140000000000002</v>
          </cell>
          <cell r="E73">
            <v>-1.6431300000000002</v>
          </cell>
          <cell r="F73">
            <v>6.3819500000000007</v>
          </cell>
          <cell r="G73">
            <v>-6.8454899999999999</v>
          </cell>
          <cell r="H73">
            <v>-0.40866000000000025</v>
          </cell>
          <cell r="I73">
            <v>-9.8218899999999998</v>
          </cell>
          <cell r="J73">
            <v>-6.0349000000000004</v>
          </cell>
          <cell r="K73">
            <v>-2.915999999999741E-2</v>
          </cell>
          <cell r="L73">
            <v>1.7229999999997858E-2</v>
          </cell>
          <cell r="M73">
            <v>-1.0248199999999983</v>
          </cell>
          <cell r="N73">
            <v>-0.5997600000000034</v>
          </cell>
          <cell r="O73">
            <v>-19.111060000000002</v>
          </cell>
          <cell r="P73">
            <v>1.4689700000000001</v>
          </cell>
          <cell r="Q73">
            <v>0.89757000000000009</v>
          </cell>
          <cell r="R73">
            <v>-0.74556000000000011</v>
          </cell>
          <cell r="S73">
            <v>5.6363900000000005</v>
          </cell>
          <cell r="T73">
            <v>-1.2090999999999994</v>
          </cell>
          <cell r="U73">
            <v>-1.6177599999999996</v>
          </cell>
          <cell r="V73">
            <v>-11.43965</v>
          </cell>
          <cell r="W73">
            <v>-17.474550000000001</v>
          </cell>
          <cell r="X73">
            <v>-17.503709999999998</v>
          </cell>
          <cell r="Y73">
            <v>-17.48648</v>
          </cell>
          <cell r="Z73">
            <v>-18.511299999999999</v>
          </cell>
          <cell r="AA73">
            <v>-19.111060000000002</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8.1428799999999999</v>
          </cell>
          <cell r="D75">
            <v>8.9518200000000032</v>
          </cell>
          <cell r="E75">
            <v>-7.0690100000000022</v>
          </cell>
          <cell r="F75">
            <v>24.901420000003704</v>
          </cell>
          <cell r="G75">
            <v>0.23496000000912609</v>
          </cell>
          <cell r="H75">
            <v>12.851429999989062</v>
          </cell>
          <cell r="I75">
            <v>9.366430000005062</v>
          </cell>
          <cell r="J75">
            <v>-16.980120000000319</v>
          </cell>
          <cell r="K75">
            <v>51.00110000000052</v>
          </cell>
          <cell r="L75">
            <v>29.770860000001758</v>
          </cell>
          <cell r="M75">
            <v>-326.9153700000046</v>
          </cell>
          <cell r="N75">
            <v>-215.15610000000785</v>
          </cell>
          <cell r="O75">
            <v>-420.89970000000358</v>
          </cell>
          <cell r="P75">
            <v>8.1428799999999999</v>
          </cell>
          <cell r="Q75">
            <v>17.094700000000003</v>
          </cell>
          <cell r="R75">
            <v>10.025690000000001</v>
          </cell>
          <cell r="S75">
            <v>34.927110000003708</v>
          </cell>
          <cell r="T75">
            <v>35.162070000012832</v>
          </cell>
          <cell r="U75">
            <v>48.013500000001898</v>
          </cell>
          <cell r="V75">
            <v>57.379930000006958</v>
          </cell>
          <cell r="W75">
            <v>40.399810000006639</v>
          </cell>
          <cell r="X75">
            <v>91.400910000007158</v>
          </cell>
          <cell r="Y75">
            <v>121.17177000000892</v>
          </cell>
          <cell r="Z75">
            <v>-205.74359999999569</v>
          </cell>
          <cell r="AA75">
            <v>-420.89970000000358</v>
          </cell>
        </row>
        <row r="76">
          <cell r="A76" t="str">
            <v>Dtp11</v>
          </cell>
          <cell r="B76" t="str">
            <v>Other income</v>
          </cell>
          <cell r="C76">
            <v>4994.0500600000014</v>
          </cell>
          <cell r="D76">
            <v>4309.3194899999999</v>
          </cell>
          <cell r="E76">
            <v>4587.6213599999992</v>
          </cell>
          <cell r="F76">
            <v>4473.219990000006</v>
          </cell>
          <cell r="G76">
            <v>4368.1900600000035</v>
          </cell>
          <cell r="H76">
            <v>3995.0931799999908</v>
          </cell>
          <cell r="I76">
            <v>3906.0756000000074</v>
          </cell>
          <cell r="J76">
            <v>3743.4704900000024</v>
          </cell>
          <cell r="K76">
            <v>3501.2619700000018</v>
          </cell>
          <cell r="L76">
            <v>3565.1408299999916</v>
          </cell>
          <cell r="M76">
            <v>3014.2562800000037</v>
          </cell>
          <cell r="N76">
            <v>3058.7319699999885</v>
          </cell>
          <cell r="O76">
            <v>47516.431279999997</v>
          </cell>
          <cell r="P76">
            <v>4994.0500600000014</v>
          </cell>
          <cell r="Q76">
            <v>9303.3695499999994</v>
          </cell>
          <cell r="R76">
            <v>13890.99091</v>
          </cell>
          <cell r="S76">
            <v>18364.210900000005</v>
          </cell>
          <cell r="T76">
            <v>22732.40096000001</v>
          </cell>
          <cell r="U76">
            <v>26727.494139999999</v>
          </cell>
          <cell r="V76">
            <v>30633.569740000006</v>
          </cell>
          <cell r="W76">
            <v>34377.040230000013</v>
          </cell>
          <cell r="X76">
            <v>37878.302200000013</v>
          </cell>
          <cell r="Y76">
            <v>41443.443030000002</v>
          </cell>
          <cell r="Z76">
            <v>44457.699310000011</v>
          </cell>
          <cell r="AA76">
            <v>47516.431279999997</v>
          </cell>
        </row>
        <row r="77">
          <cell r="A77" t="str">
            <v>Dtp11.1</v>
          </cell>
          <cell r="B77" t="str">
            <v>Dividend income</v>
          </cell>
          <cell r="C77">
            <v>0</v>
          </cell>
          <cell r="D77">
            <v>0</v>
          </cell>
          <cell r="E77">
            <v>0</v>
          </cell>
          <cell r="F77">
            <v>94300.565799999997</v>
          </cell>
          <cell r="G77">
            <v>0</v>
          </cell>
          <cell r="H77">
            <v>0</v>
          </cell>
          <cell r="I77">
            <v>0</v>
          </cell>
          <cell r="J77">
            <v>0</v>
          </cell>
          <cell r="K77">
            <v>0</v>
          </cell>
          <cell r="L77">
            <v>0</v>
          </cell>
          <cell r="M77">
            <v>0</v>
          </cell>
          <cell r="N77">
            <v>0</v>
          </cell>
          <cell r="O77">
            <v>94300.565799999997</v>
          </cell>
          <cell r="P77">
            <v>0</v>
          </cell>
          <cell r="Q77">
            <v>0</v>
          </cell>
          <cell r="R77">
            <v>0</v>
          </cell>
          <cell r="S77">
            <v>94300.565799999997</v>
          </cell>
          <cell r="T77">
            <v>94300.565799999997</v>
          </cell>
          <cell r="U77">
            <v>94300.565799999997</v>
          </cell>
          <cell r="V77">
            <v>94300.565799999997</v>
          </cell>
          <cell r="W77">
            <v>94300.565799999997</v>
          </cell>
          <cell r="X77">
            <v>94300.565799999997</v>
          </cell>
          <cell r="Y77">
            <v>94300.565799999997</v>
          </cell>
          <cell r="Z77">
            <v>94300.565799999997</v>
          </cell>
          <cell r="AA77">
            <v>94300.565799999997</v>
          </cell>
        </row>
        <row r="78">
          <cell r="A78" t="str">
            <v>Dtp12</v>
          </cell>
          <cell r="B78" t="str">
            <v>Total income</v>
          </cell>
          <cell r="C78">
            <v>5602.1152900000016</v>
          </cell>
          <cell r="D78">
            <v>4879.4901099999997</v>
          </cell>
          <cell r="E78">
            <v>5236.7653599999994</v>
          </cell>
          <cell r="F78">
            <v>99421.959590000013</v>
          </cell>
          <cell r="G78">
            <v>5381.242640000004</v>
          </cell>
          <cell r="H78">
            <v>5015.61941999999</v>
          </cell>
          <cell r="I78">
            <v>4991.0963600000086</v>
          </cell>
          <cell r="J78">
            <v>4837.4372300000014</v>
          </cell>
          <cell r="K78">
            <v>4569.7096600000023</v>
          </cell>
          <cell r="L78">
            <v>4199.0182699999914</v>
          </cell>
          <cell r="M78">
            <v>3696.8571500000057</v>
          </cell>
          <cell r="N78">
            <v>3780.0266899999865</v>
          </cell>
          <cell r="O78">
            <v>151611.33776999998</v>
          </cell>
          <cell r="P78">
            <v>5602.1152900000016</v>
          </cell>
          <cell r="Q78">
            <v>10481.6054</v>
          </cell>
          <cell r="R78">
            <v>15718.37076</v>
          </cell>
          <cell r="S78">
            <v>115140.33035</v>
          </cell>
          <cell r="T78">
            <v>120521.57299000002</v>
          </cell>
          <cell r="U78">
            <v>125537.19240999999</v>
          </cell>
          <cell r="V78">
            <v>130528.28877</v>
          </cell>
          <cell r="W78">
            <v>135365.72600000002</v>
          </cell>
          <cell r="X78">
            <v>139935.43566000002</v>
          </cell>
          <cell r="Y78">
            <v>144134.45392999999</v>
          </cell>
          <cell r="Z78">
            <v>147831.31108000001</v>
          </cell>
          <cell r="AA78">
            <v>151611.33776999998</v>
          </cell>
        </row>
        <row r="79">
          <cell r="A79" t="str">
            <v>Dtp13</v>
          </cell>
          <cell r="B79" t="str">
            <v>Personnel expenses</v>
          </cell>
          <cell r="C79">
            <v>1776.1945699999999</v>
          </cell>
          <cell r="D79">
            <v>1408.7578400000004</v>
          </cell>
          <cell r="E79">
            <v>1411.6923299999992</v>
          </cell>
          <cell r="F79">
            <v>1448.5464800000004</v>
          </cell>
          <cell r="G79">
            <v>0.7094900000007609</v>
          </cell>
          <cell r="H79">
            <v>-719.64785000000018</v>
          </cell>
          <cell r="I79">
            <v>1757.9401199999998</v>
          </cell>
          <cell r="J79">
            <v>809.89272000000005</v>
          </cell>
          <cell r="K79">
            <v>677.33564000000013</v>
          </cell>
          <cell r="L79">
            <v>918.5252699999985</v>
          </cell>
          <cell r="M79">
            <v>716.24863000000028</v>
          </cell>
          <cell r="N79">
            <v>285.25175000000047</v>
          </cell>
          <cell r="O79">
            <v>10491.44699</v>
          </cell>
          <cell r="P79">
            <v>1776.1945699999999</v>
          </cell>
          <cell r="Q79">
            <v>3184.9524100000003</v>
          </cell>
          <cell r="R79">
            <v>4596.6447399999997</v>
          </cell>
          <cell r="S79">
            <v>6045.1912200000006</v>
          </cell>
          <cell r="T79">
            <v>6045.9007100000017</v>
          </cell>
          <cell r="U79">
            <v>5326.2528600000014</v>
          </cell>
          <cell r="V79">
            <v>7084.1929800000016</v>
          </cell>
          <cell r="W79">
            <v>7894.0857000000015</v>
          </cell>
          <cell r="X79">
            <v>8571.4213400000008</v>
          </cell>
          <cell r="Y79">
            <v>9489.9466099999991</v>
          </cell>
          <cell r="Z79">
            <v>10206.195239999999</v>
          </cell>
          <cell r="AA79">
            <v>10491.44699</v>
          </cell>
        </row>
        <row r="80">
          <cell r="A80" t="str">
            <v>Dtp14</v>
          </cell>
          <cell r="B80" t="str">
            <v>General and administrative expenses</v>
          </cell>
          <cell r="C80">
            <v>356.09411</v>
          </cell>
          <cell r="D80">
            <v>387.83978000000002</v>
          </cell>
          <cell r="E80">
            <v>505.32683999999989</v>
          </cell>
          <cell r="F80">
            <v>460.19662000000034</v>
          </cell>
          <cell r="G80">
            <v>550.87282999999968</v>
          </cell>
          <cell r="H80">
            <v>447.50799000000018</v>
          </cell>
          <cell r="I80">
            <v>545.51573999999971</v>
          </cell>
          <cell r="J80">
            <v>481.46776</v>
          </cell>
          <cell r="K80">
            <v>480.42892000000057</v>
          </cell>
          <cell r="L80">
            <v>454.56046999999955</v>
          </cell>
          <cell r="M80">
            <v>453.3181399999998</v>
          </cell>
          <cell r="N80">
            <v>551.1923500000006</v>
          </cell>
          <cell r="O80">
            <v>5674.3215499999997</v>
          </cell>
          <cell r="P80">
            <v>356.09411</v>
          </cell>
          <cell r="Q80">
            <v>743.93389000000002</v>
          </cell>
          <cell r="R80">
            <v>1249.26073</v>
          </cell>
          <cell r="S80">
            <v>1709.4573500000004</v>
          </cell>
          <cell r="T80">
            <v>2260.3301799999999</v>
          </cell>
          <cell r="U80">
            <v>2707.83817</v>
          </cell>
          <cell r="V80">
            <v>3253.3539099999998</v>
          </cell>
          <cell r="W80">
            <v>3734.8216699999998</v>
          </cell>
          <cell r="X80">
            <v>4215.2505900000006</v>
          </cell>
          <cell r="Y80">
            <v>4669.81106</v>
          </cell>
          <cell r="Z80">
            <v>5123.1291999999994</v>
          </cell>
          <cell r="AA80">
            <v>5674.3215499999997</v>
          </cell>
        </row>
        <row r="81">
          <cell r="A81" t="str">
            <v>Dtp15</v>
          </cell>
          <cell r="B81" t="str">
            <v>Depreciation / Amortisation</v>
          </cell>
          <cell r="C81">
            <v>163.68635</v>
          </cell>
          <cell r="D81">
            <v>164.71627000000001</v>
          </cell>
          <cell r="E81">
            <v>168.94549999999998</v>
          </cell>
          <cell r="F81">
            <v>198.68775000000005</v>
          </cell>
          <cell r="G81">
            <v>199.25247999999988</v>
          </cell>
          <cell r="H81">
            <v>197.70517000000007</v>
          </cell>
          <cell r="I81">
            <v>206.23530000000005</v>
          </cell>
          <cell r="J81">
            <v>203.59268999999995</v>
          </cell>
          <cell r="K81">
            <v>206.14034000000015</v>
          </cell>
          <cell r="L81">
            <v>203.79468999999995</v>
          </cell>
          <cell r="M81">
            <v>193.99462000000017</v>
          </cell>
          <cell r="N81">
            <v>204.67326999999977</v>
          </cell>
          <cell r="O81">
            <v>2311.42443</v>
          </cell>
          <cell r="P81">
            <v>163.68635</v>
          </cell>
          <cell r="Q81">
            <v>328.40262000000001</v>
          </cell>
          <cell r="R81">
            <v>497.34811999999999</v>
          </cell>
          <cell r="S81">
            <v>696.03587000000005</v>
          </cell>
          <cell r="T81">
            <v>895.28834999999992</v>
          </cell>
          <cell r="U81">
            <v>1092.99352</v>
          </cell>
          <cell r="V81">
            <v>1299.22882</v>
          </cell>
          <cell r="W81">
            <v>1502.82151</v>
          </cell>
          <cell r="X81">
            <v>1708.9618500000001</v>
          </cell>
          <cell r="Y81">
            <v>1912.7565400000001</v>
          </cell>
          <cell r="Z81">
            <v>2106.7511600000003</v>
          </cell>
          <cell r="AA81">
            <v>2311.42443</v>
          </cell>
        </row>
        <row r="82">
          <cell r="A82" t="str">
            <v>Dtp16</v>
          </cell>
          <cell r="B82" t="str">
            <v>Total operating expenses</v>
          </cell>
          <cell r="C82">
            <v>2295.9750299999996</v>
          </cell>
          <cell r="D82">
            <v>1961.3138900000004</v>
          </cell>
          <cell r="E82">
            <v>2085.9646699999989</v>
          </cell>
          <cell r="F82">
            <v>2107.4308500000006</v>
          </cell>
          <cell r="G82">
            <v>750.83480000000031</v>
          </cell>
          <cell r="H82">
            <v>-74.434689999999932</v>
          </cell>
          <cell r="I82">
            <v>2509.6911599999994</v>
          </cell>
          <cell r="J82">
            <v>1494.95317</v>
          </cell>
          <cell r="K82">
            <v>1363.9049000000009</v>
          </cell>
          <cell r="L82">
            <v>1576.8804299999981</v>
          </cell>
          <cell r="M82">
            <v>1363.5613900000003</v>
          </cell>
          <cell r="N82">
            <v>1041.1173700000008</v>
          </cell>
          <cell r="O82">
            <v>18477.19297</v>
          </cell>
          <cell r="P82">
            <v>2295.9750299999996</v>
          </cell>
          <cell r="Q82">
            <v>4257.28892</v>
          </cell>
          <cell r="R82">
            <v>6343.2535899999993</v>
          </cell>
          <cell r="S82">
            <v>8450.6844400000009</v>
          </cell>
          <cell r="T82">
            <v>9201.5192400000033</v>
          </cell>
          <cell r="U82">
            <v>9127.0845500000014</v>
          </cell>
          <cell r="V82">
            <v>11636.775710000002</v>
          </cell>
          <cell r="W82">
            <v>13131.728880000001</v>
          </cell>
          <cell r="X82">
            <v>14495.63378</v>
          </cell>
          <cell r="Y82">
            <v>16072.514209999999</v>
          </cell>
          <cell r="Z82">
            <v>17436.0756</v>
          </cell>
          <cell r="AA82">
            <v>18477.19297</v>
          </cell>
        </row>
        <row r="83">
          <cell r="A83" t="str">
            <v>Dtp17</v>
          </cell>
          <cell r="B83" t="str">
            <v>Operating profit before provisions</v>
          </cell>
          <cell r="C83">
            <v>3306.1402600000019</v>
          </cell>
          <cell r="D83">
            <v>2918.1762199999994</v>
          </cell>
          <cell r="E83">
            <v>3150.8006900000005</v>
          </cell>
          <cell r="F83">
            <v>97314.528740000009</v>
          </cell>
          <cell r="G83">
            <v>4630.4078400000035</v>
          </cell>
          <cell r="H83">
            <v>5090.05410999999</v>
          </cell>
          <cell r="I83">
            <v>2481.4052000000092</v>
          </cell>
          <cell r="J83">
            <v>3342.4840600000016</v>
          </cell>
          <cell r="K83">
            <v>3205.8047600000014</v>
          </cell>
          <cell r="L83">
            <v>2622.137839999993</v>
          </cell>
          <cell r="M83">
            <v>2333.2957600000054</v>
          </cell>
          <cell r="N83">
            <v>2738.9093199999857</v>
          </cell>
          <cell r="O83">
            <v>133134.14479999998</v>
          </cell>
          <cell r="P83">
            <v>3306.1402600000019</v>
          </cell>
          <cell r="Q83">
            <v>6224.3164800000004</v>
          </cell>
          <cell r="R83">
            <v>9375.1171700000014</v>
          </cell>
          <cell r="S83">
            <v>106689.64591000001</v>
          </cell>
          <cell r="T83">
            <v>111320.05375000001</v>
          </cell>
          <cell r="U83">
            <v>116410.10785999999</v>
          </cell>
          <cell r="V83">
            <v>118891.51306</v>
          </cell>
          <cell r="W83">
            <v>122233.99712000003</v>
          </cell>
          <cell r="X83">
            <v>125439.80188000001</v>
          </cell>
          <cell r="Y83">
            <v>128061.93971999999</v>
          </cell>
          <cell r="Z83">
            <v>130395.23548000002</v>
          </cell>
          <cell r="AA83">
            <v>133134.14479999998</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3306.1402600000019</v>
          </cell>
          <cell r="D88">
            <v>2918.1762199999994</v>
          </cell>
          <cell r="E88">
            <v>3150.8006900000005</v>
          </cell>
          <cell r="F88">
            <v>97314.528740000009</v>
          </cell>
          <cell r="G88">
            <v>4630.4078400000035</v>
          </cell>
          <cell r="H88">
            <v>5090.05410999999</v>
          </cell>
          <cell r="I88">
            <v>2481.4052000000092</v>
          </cell>
          <cell r="J88">
            <v>3342.4840600000016</v>
          </cell>
          <cell r="K88">
            <v>3205.8047600000014</v>
          </cell>
          <cell r="L88">
            <v>2622.137839999993</v>
          </cell>
          <cell r="M88">
            <v>2333.2957600000054</v>
          </cell>
          <cell r="N88">
            <v>2738.9093199999857</v>
          </cell>
          <cell r="O88">
            <v>133134.14479999998</v>
          </cell>
          <cell r="P88">
            <v>3306.1402600000019</v>
          </cell>
          <cell r="Q88">
            <v>6224.3164800000004</v>
          </cell>
          <cell r="R88">
            <v>9375.1171700000014</v>
          </cell>
          <cell r="S88">
            <v>106689.64591000001</v>
          </cell>
          <cell r="T88">
            <v>111320.05375000001</v>
          </cell>
          <cell r="U88">
            <v>116410.10785999999</v>
          </cell>
          <cell r="V88">
            <v>118891.51306</v>
          </cell>
          <cell r="W88">
            <v>122233.99712000003</v>
          </cell>
          <cell r="X88">
            <v>125439.80188000001</v>
          </cell>
          <cell r="Y88">
            <v>128061.93971999999</v>
          </cell>
          <cell r="Z88">
            <v>130395.23548000002</v>
          </cell>
          <cell r="AA88">
            <v>133134.14479999998</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3306.1402600000019</v>
          </cell>
          <cell r="D92">
            <v>2918.1762199999994</v>
          </cell>
          <cell r="E92">
            <v>3150.8006900000005</v>
          </cell>
          <cell r="F92">
            <v>97314.528740000009</v>
          </cell>
          <cell r="G92">
            <v>4630.4078400000035</v>
          </cell>
          <cell r="H92">
            <v>5090.05410999999</v>
          </cell>
          <cell r="I92">
            <v>2481.4052000000092</v>
          </cell>
          <cell r="J92">
            <v>3342.4840600000016</v>
          </cell>
          <cell r="K92">
            <v>3205.8047600000014</v>
          </cell>
          <cell r="L92">
            <v>2622.137839999993</v>
          </cell>
          <cell r="M92">
            <v>2333.2957600000054</v>
          </cell>
          <cell r="N92">
            <v>2738.9093199999857</v>
          </cell>
          <cell r="O92">
            <v>133134.14479999998</v>
          </cell>
          <cell r="P92">
            <v>3306.1402600000019</v>
          </cell>
          <cell r="Q92">
            <v>6224.3164800000004</v>
          </cell>
          <cell r="R92">
            <v>9375.1171700000014</v>
          </cell>
          <cell r="S92">
            <v>106689.64591000001</v>
          </cell>
          <cell r="T92">
            <v>111320.05375000001</v>
          </cell>
          <cell r="U92">
            <v>116410.10785999999</v>
          </cell>
          <cell r="V92">
            <v>118891.51306</v>
          </cell>
          <cell r="W92">
            <v>122233.99712000003</v>
          </cell>
          <cell r="X92">
            <v>125439.80188000001</v>
          </cell>
          <cell r="Y92">
            <v>128061.93971999999</v>
          </cell>
          <cell r="Z92">
            <v>130395.23548000002</v>
          </cell>
          <cell r="AA92">
            <v>133134.14479999998</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-629.83660999999995</v>
          </cell>
          <cell r="D94">
            <v>-557.98656999999992</v>
          </cell>
          <cell r="E94">
            <v>-602.33294999999998</v>
          </cell>
          <cell r="F94">
            <v>-577.39337999999998</v>
          </cell>
          <cell r="G94">
            <v>-881.66314000000011</v>
          </cell>
          <cell r="H94">
            <v>-972.79809000000068</v>
          </cell>
          <cell r="I94">
            <v>-474.90349999999944</v>
          </cell>
          <cell r="J94">
            <v>-670.2175699999998</v>
          </cell>
          <cell r="K94">
            <v>-620.67984000000069</v>
          </cell>
          <cell r="L94">
            <v>-509.53456999999889</v>
          </cell>
          <cell r="M94">
            <v>-454.99973000000045</v>
          </cell>
          <cell r="N94">
            <v>-515.26538999999957</v>
          </cell>
          <cell r="O94">
            <v>-7467.6113399999995</v>
          </cell>
          <cell r="P94">
            <v>-629.83660999999995</v>
          </cell>
          <cell r="Q94">
            <v>-1187.8231799999999</v>
          </cell>
          <cell r="R94">
            <v>-1790.1561299999998</v>
          </cell>
          <cell r="S94">
            <v>-2367.5495099999998</v>
          </cell>
          <cell r="T94">
            <v>-3249.2126499999999</v>
          </cell>
          <cell r="U94">
            <v>-4222.0107400000006</v>
          </cell>
          <cell r="V94">
            <v>-4696.9142400000001</v>
          </cell>
          <cell r="W94">
            <v>-5367.1318099999999</v>
          </cell>
          <cell r="X94">
            <v>-5987.8116500000006</v>
          </cell>
          <cell r="Y94">
            <v>-6497.3462199999994</v>
          </cell>
          <cell r="Z94">
            <v>-6952.3459499999999</v>
          </cell>
          <cell r="AA94">
            <v>-7467.6113399999995</v>
          </cell>
        </row>
        <row r="95">
          <cell r="A95" t="str">
            <v>Dtp28</v>
          </cell>
          <cell r="B95" t="str">
            <v>Profit after tax</v>
          </cell>
          <cell r="C95">
            <v>2676.3036500000021</v>
          </cell>
          <cell r="D95">
            <v>2360.1896499999993</v>
          </cell>
          <cell r="E95">
            <v>2548.4677400000005</v>
          </cell>
          <cell r="F95">
            <v>96737.135360000015</v>
          </cell>
          <cell r="G95">
            <v>3748.7447000000034</v>
          </cell>
          <cell r="H95">
            <v>4117.2560199999898</v>
          </cell>
          <cell r="I95">
            <v>2006.5017000000098</v>
          </cell>
          <cell r="J95">
            <v>2672.2664900000018</v>
          </cell>
          <cell r="K95">
            <v>2585.1249200000007</v>
          </cell>
          <cell r="L95">
            <v>2112.6032699999942</v>
          </cell>
          <cell r="M95">
            <v>1878.296030000005</v>
          </cell>
          <cell r="N95">
            <v>2223.6439299999861</v>
          </cell>
          <cell r="O95">
            <v>125666.53345999998</v>
          </cell>
          <cell r="P95">
            <v>2676.3036500000021</v>
          </cell>
          <cell r="Q95">
            <v>5036.4933000000001</v>
          </cell>
          <cell r="R95">
            <v>7584.961040000002</v>
          </cell>
          <cell r="S95">
            <v>104322.09640000001</v>
          </cell>
          <cell r="T95">
            <v>108070.84110000001</v>
          </cell>
          <cell r="U95">
            <v>112188.09711999999</v>
          </cell>
          <cell r="V95">
            <v>114194.59882</v>
          </cell>
          <cell r="W95">
            <v>116866.86531000002</v>
          </cell>
          <cell r="X95">
            <v>119451.99023000001</v>
          </cell>
          <cell r="Y95">
            <v>121564.59349999999</v>
          </cell>
          <cell r="Z95">
            <v>123442.88953000001</v>
          </cell>
          <cell r="AA95">
            <v>125666.53345999998</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379.50211999999999</v>
          </cell>
          <cell r="D97">
            <v>309.69495999999992</v>
          </cell>
          <cell r="E97">
            <v>386.33026000000018</v>
          </cell>
          <cell r="F97">
            <v>387.57470999999987</v>
          </cell>
          <cell r="G97">
            <v>406.28948000000014</v>
          </cell>
          <cell r="H97">
            <v>663.21798999999987</v>
          </cell>
          <cell r="I97">
            <v>690.93606</v>
          </cell>
          <cell r="J97">
            <v>694.94033000000036</v>
          </cell>
          <cell r="K97">
            <v>643.1591699999999</v>
          </cell>
          <cell r="L97">
            <v>513.58454999999958</v>
          </cell>
          <cell r="M97">
            <v>508.21192999999948</v>
          </cell>
          <cell r="N97">
            <v>572.96003000000019</v>
          </cell>
          <cell r="O97">
            <v>6156.4015899999995</v>
          </cell>
          <cell r="P97">
            <v>379.50211999999999</v>
          </cell>
          <cell r="Q97">
            <v>689.19707999999991</v>
          </cell>
          <cell r="R97">
            <v>1075.5273400000001</v>
          </cell>
          <cell r="S97">
            <v>1463.10205</v>
          </cell>
          <cell r="T97">
            <v>1869.3915300000001</v>
          </cell>
          <cell r="U97">
            <v>2532.60952</v>
          </cell>
          <cell r="V97">
            <v>3223.54558</v>
          </cell>
          <cell r="W97">
            <v>3918.4859100000003</v>
          </cell>
          <cell r="X97">
            <v>4561.6450800000002</v>
          </cell>
          <cell r="Y97">
            <v>5075.2296299999998</v>
          </cell>
          <cell r="Z97">
            <v>5583.4415599999993</v>
          </cell>
          <cell r="AA97">
            <v>6156.4015899999995</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379.50211999999999</v>
          </cell>
          <cell r="D99">
            <v>309.69495999999992</v>
          </cell>
          <cell r="E99">
            <v>386.33026000000018</v>
          </cell>
          <cell r="F99">
            <v>387.57470999999987</v>
          </cell>
          <cell r="G99">
            <v>406.28948000000014</v>
          </cell>
          <cell r="H99">
            <v>663.21798999999987</v>
          </cell>
          <cell r="I99">
            <v>690.93606</v>
          </cell>
          <cell r="J99">
            <v>694.94033000000036</v>
          </cell>
          <cell r="K99">
            <v>643.1591699999999</v>
          </cell>
          <cell r="L99">
            <v>513.58454999999958</v>
          </cell>
          <cell r="M99">
            <v>508.21192999999948</v>
          </cell>
          <cell r="N99">
            <v>572.96003000000019</v>
          </cell>
          <cell r="O99">
            <v>6156.4015899999995</v>
          </cell>
          <cell r="P99">
            <v>379.50211999999999</v>
          </cell>
          <cell r="Q99">
            <v>689.19707999999991</v>
          </cell>
          <cell r="R99">
            <v>1075.5273400000001</v>
          </cell>
          <cell r="S99">
            <v>1463.10205</v>
          </cell>
          <cell r="T99">
            <v>1869.3915300000001</v>
          </cell>
          <cell r="U99">
            <v>2532.60952</v>
          </cell>
          <cell r="V99">
            <v>3223.54558</v>
          </cell>
          <cell r="W99">
            <v>3918.4859100000003</v>
          </cell>
          <cell r="X99">
            <v>4561.6450800000002</v>
          </cell>
          <cell r="Y99">
            <v>5075.2296299999998</v>
          </cell>
          <cell r="Z99">
            <v>5583.4415599999993</v>
          </cell>
          <cell r="AA99">
            <v>6156.4015899999995</v>
          </cell>
        </row>
        <row r="100">
          <cell r="A100" t="str">
            <v>Dtd04</v>
          </cell>
          <cell r="B100" t="str">
            <v>Fee Income</v>
          </cell>
          <cell r="C100">
            <v>5749.9783299999999</v>
          </cell>
          <cell r="D100">
            <v>5023.6994800000011</v>
          </cell>
          <cell r="E100">
            <v>6004.3413</v>
          </cell>
          <cell r="F100">
            <v>5841.3245899999965</v>
          </cell>
          <cell r="G100">
            <v>5600.455539999999</v>
          </cell>
          <cell r="H100">
            <v>5483.7947300000051</v>
          </cell>
          <cell r="I100">
            <v>5252.0514999999941</v>
          </cell>
          <cell r="J100">
            <v>5183.6255799999999</v>
          </cell>
          <cell r="K100">
            <v>5229.8515100000077</v>
          </cell>
          <cell r="L100">
            <v>5265.8826599999957</v>
          </cell>
          <cell r="M100">
            <v>4977.1613199999993</v>
          </cell>
          <cell r="N100">
            <v>5128.9491100000014</v>
          </cell>
          <cell r="O100">
            <v>64741.11565</v>
          </cell>
          <cell r="P100">
            <v>5749.9783299999999</v>
          </cell>
          <cell r="Q100">
            <v>10773.677810000001</v>
          </cell>
          <cell r="R100">
            <v>16778.019110000001</v>
          </cell>
          <cell r="S100">
            <v>22619.343699999998</v>
          </cell>
          <cell r="T100">
            <v>28219.799239999997</v>
          </cell>
          <cell r="U100">
            <v>33703.593970000002</v>
          </cell>
          <cell r="V100">
            <v>38955.645469999996</v>
          </cell>
          <cell r="W100">
            <v>44139.271049999996</v>
          </cell>
          <cell r="X100">
            <v>49369.122560000003</v>
          </cell>
          <cell r="Y100">
            <v>54635.005219999999</v>
          </cell>
          <cell r="Z100">
            <v>59612.166539999998</v>
          </cell>
          <cell r="AA100">
            <v>64741.11565</v>
          </cell>
        </row>
        <row r="101">
          <cell r="A101" t="str">
            <v>Dtd05</v>
          </cell>
          <cell r="B101" t="str">
            <v>Commission expense</v>
          </cell>
          <cell r="C101">
            <v>-1.2312400000000001</v>
          </cell>
          <cell r="D101">
            <v>-1.0315400000000001</v>
          </cell>
          <cell r="E101">
            <v>-0.64963999999999977</v>
          </cell>
          <cell r="F101">
            <v>-0.92423999999999973</v>
          </cell>
          <cell r="G101">
            <v>-0.75972000000000017</v>
          </cell>
          <cell r="H101">
            <v>-0.61389000000000049</v>
          </cell>
          <cell r="I101">
            <v>-1.1147999999999989</v>
          </cell>
          <cell r="J101">
            <v>-0.97200000000000042</v>
          </cell>
          <cell r="K101">
            <v>-0.69737000000000027</v>
          </cell>
          <cell r="L101">
            <v>-1.5236500000000008</v>
          </cell>
          <cell r="M101">
            <v>-1.9580599999999997</v>
          </cell>
          <cell r="N101">
            <v>-1.0525</v>
          </cell>
          <cell r="O101">
            <v>-12.528650000000001</v>
          </cell>
          <cell r="P101">
            <v>-1.2312400000000001</v>
          </cell>
          <cell r="Q101">
            <v>-2.2627800000000002</v>
          </cell>
          <cell r="R101">
            <v>-2.91242</v>
          </cell>
          <cell r="S101">
            <v>-3.8366599999999997</v>
          </cell>
          <cell r="T101">
            <v>-4.5963799999999999</v>
          </cell>
          <cell r="U101">
            <v>-5.2102700000000004</v>
          </cell>
          <cell r="V101">
            <v>-6.3250699999999993</v>
          </cell>
          <cell r="W101">
            <v>-7.2970699999999997</v>
          </cell>
          <cell r="X101">
            <v>-7.99444</v>
          </cell>
          <cell r="Y101">
            <v>-9.5180900000000008</v>
          </cell>
          <cell r="Z101">
            <v>-11.476150000000001</v>
          </cell>
          <cell r="AA101">
            <v>-12.528650000000001</v>
          </cell>
        </row>
        <row r="102">
          <cell r="A102" t="str">
            <v>Dtd06</v>
          </cell>
          <cell r="B102" t="str">
            <v>Net fee and commission income</v>
          </cell>
          <cell r="C102">
            <v>5748.7470899999998</v>
          </cell>
          <cell r="D102">
            <v>5022.6679400000012</v>
          </cell>
          <cell r="E102">
            <v>6003.6916600000004</v>
          </cell>
          <cell r="F102">
            <v>5840.4003499999963</v>
          </cell>
          <cell r="G102">
            <v>5599.695819999999</v>
          </cell>
          <cell r="H102">
            <v>5483.1808400000054</v>
          </cell>
          <cell r="I102">
            <v>5250.9366999999938</v>
          </cell>
          <cell r="J102">
            <v>5182.6535800000001</v>
          </cell>
          <cell r="K102">
            <v>5229.1541400000078</v>
          </cell>
          <cell r="L102">
            <v>5264.3590099999956</v>
          </cell>
          <cell r="M102">
            <v>4975.2032599999993</v>
          </cell>
          <cell r="N102">
            <v>5127.8966100000016</v>
          </cell>
          <cell r="O102">
            <v>64728.587</v>
          </cell>
          <cell r="P102">
            <v>5748.7470899999998</v>
          </cell>
          <cell r="Q102">
            <v>10771.415030000002</v>
          </cell>
          <cell r="R102">
            <v>16775.106690000001</v>
          </cell>
          <cell r="S102">
            <v>22615.507039999997</v>
          </cell>
          <cell r="T102">
            <v>28215.202859999998</v>
          </cell>
          <cell r="U102">
            <v>33698.383699999998</v>
          </cell>
          <cell r="V102">
            <v>38949.320399999997</v>
          </cell>
          <cell r="W102">
            <v>44131.973979999995</v>
          </cell>
          <cell r="X102">
            <v>49361.128120000001</v>
          </cell>
          <cell r="Y102">
            <v>54625.487130000001</v>
          </cell>
          <cell r="Z102">
            <v>59600.690389999996</v>
          </cell>
          <cell r="AA102">
            <v>64728.587</v>
          </cell>
        </row>
        <row r="103">
          <cell r="A103" t="str">
            <v>Dtd07</v>
          </cell>
          <cell r="B103" t="str">
            <v>Dividend income</v>
          </cell>
          <cell r="C103">
            <v>0</v>
          </cell>
          <cell r="D103">
            <v>0</v>
          </cell>
          <cell r="E103">
            <v>0</v>
          </cell>
          <cell r="F103">
            <v>0</v>
          </cell>
          <cell r="G103">
            <v>94806.202400000009</v>
          </cell>
          <cell r="H103">
            <v>0</v>
          </cell>
          <cell r="I103">
            <v>0</v>
          </cell>
          <cell r="J103">
            <v>0</v>
          </cell>
          <cell r="K103">
            <v>0</v>
          </cell>
          <cell r="L103">
            <v>0</v>
          </cell>
          <cell r="M103">
            <v>0</v>
          </cell>
          <cell r="N103">
            <v>0</v>
          </cell>
          <cell r="O103">
            <v>94806.202400000009</v>
          </cell>
          <cell r="P103">
            <v>0</v>
          </cell>
          <cell r="Q103">
            <v>0</v>
          </cell>
          <cell r="R103">
            <v>0</v>
          </cell>
          <cell r="S103">
            <v>0</v>
          </cell>
          <cell r="T103">
            <v>94806.202400000009</v>
          </cell>
          <cell r="U103">
            <v>94806.202400000009</v>
          </cell>
          <cell r="V103">
            <v>94806.202400000009</v>
          </cell>
          <cell r="W103">
            <v>94806.202400000009</v>
          </cell>
          <cell r="X103">
            <v>94806.202400000009</v>
          </cell>
          <cell r="Y103">
            <v>94806.202400000009</v>
          </cell>
          <cell r="Z103">
            <v>94806.202400000009</v>
          </cell>
          <cell r="AA103">
            <v>94806.202400000009</v>
          </cell>
        </row>
        <row r="104">
          <cell r="A104" t="str">
            <v>Dtd08</v>
          </cell>
          <cell r="B104" t="str">
            <v>Foreign exchange profit</v>
          </cell>
          <cell r="C104">
            <v>-6.0291699999999997</v>
          </cell>
          <cell r="D104">
            <v>0.66300999999999988</v>
          </cell>
          <cell r="E104">
            <v>-0.11012000000000022</v>
          </cell>
          <cell r="F104">
            <v>-7.0957499999999998</v>
          </cell>
          <cell r="G104">
            <v>-21.021190000000004</v>
          </cell>
          <cell r="H104">
            <v>-3.7819499999999948</v>
          </cell>
          <cell r="I104">
            <v>-0.57973000000000496</v>
          </cell>
          <cell r="J104">
            <v>0</v>
          </cell>
          <cell r="K104">
            <v>-0.11524999999999608</v>
          </cell>
          <cell r="L104">
            <v>-5.0211100000000073</v>
          </cell>
          <cell r="M104">
            <v>-1.686089999999993</v>
          </cell>
          <cell r="N104">
            <v>-1.9980000000003884E-2</v>
          </cell>
          <cell r="O104">
            <v>-44.797330000000002</v>
          </cell>
          <cell r="P104">
            <v>-6.0291699999999997</v>
          </cell>
          <cell r="Q104">
            <v>-5.3661599999999998</v>
          </cell>
          <cell r="R104">
            <v>-5.47628</v>
          </cell>
          <cell r="S104">
            <v>-12.57203</v>
          </cell>
          <cell r="T104">
            <v>-33.593220000000002</v>
          </cell>
          <cell r="U104">
            <v>-37.375169999999997</v>
          </cell>
          <cell r="V104">
            <v>-37.954900000000002</v>
          </cell>
          <cell r="W104">
            <v>-37.954900000000002</v>
          </cell>
          <cell r="X104">
            <v>-38.070149999999998</v>
          </cell>
          <cell r="Y104">
            <v>-43.091260000000005</v>
          </cell>
          <cell r="Z104">
            <v>-44.777349999999998</v>
          </cell>
          <cell r="AA104">
            <v>-44.797330000000002</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31.858820000000001</v>
          </cell>
          <cell r="D106">
            <v>-23.71039</v>
          </cell>
          <cell r="E106">
            <v>0.20499999999999829</v>
          </cell>
          <cell r="F106">
            <v>0.25600000000000023</v>
          </cell>
          <cell r="G106">
            <v>1.7588999999975137</v>
          </cell>
          <cell r="H106">
            <v>18.75272999999288</v>
          </cell>
          <cell r="I106">
            <v>0.26199999998789281</v>
          </cell>
          <cell r="J106">
            <v>5.7505200000159675</v>
          </cell>
          <cell r="K106">
            <v>0.26300000000628643</v>
          </cell>
          <cell r="L106">
            <v>0.54409999998460989</v>
          </cell>
          <cell r="M106">
            <v>17.186260000002221</v>
          </cell>
          <cell r="N106">
            <v>14.821439999999711</v>
          </cell>
          <cell r="O106">
            <v>67.948379999987083</v>
          </cell>
          <cell r="P106">
            <v>31.858820000000001</v>
          </cell>
          <cell r="Q106">
            <v>8.1484300000000012</v>
          </cell>
          <cell r="R106">
            <v>8.3534299999999995</v>
          </cell>
          <cell r="S106">
            <v>8.6094299999999997</v>
          </cell>
          <cell r="T106">
            <v>10.368329999997513</v>
          </cell>
          <cell r="U106">
            <v>29.121059999990393</v>
          </cell>
          <cell r="V106">
            <v>29.383059999978286</v>
          </cell>
          <cell r="W106">
            <v>35.133579999994254</v>
          </cell>
          <cell r="X106">
            <v>35.39658000000054</v>
          </cell>
          <cell r="Y106">
            <v>35.94067999998515</v>
          </cell>
          <cell r="Z106">
            <v>53.126939999987371</v>
          </cell>
          <cell r="AA106">
            <v>67.948379999987083</v>
          </cell>
        </row>
        <row r="107">
          <cell r="A107" t="str">
            <v>Dtd11</v>
          </cell>
          <cell r="B107" t="str">
            <v>Other income</v>
          </cell>
          <cell r="C107">
            <v>5774.5767400000004</v>
          </cell>
          <cell r="D107">
            <v>4999.6205600000012</v>
          </cell>
          <cell r="E107">
            <v>6003.7865400000001</v>
          </cell>
          <cell r="F107">
            <v>5833.5605999999962</v>
          </cell>
          <cell r="G107">
            <v>100386.63593</v>
          </cell>
          <cell r="H107">
            <v>5498.1516199999987</v>
          </cell>
          <cell r="I107">
            <v>5250.6189699999813</v>
          </cell>
          <cell r="J107">
            <v>5188.4041000000161</v>
          </cell>
          <cell r="K107">
            <v>5229.3018900000143</v>
          </cell>
          <cell r="L107">
            <v>5259.8819999999805</v>
          </cell>
          <cell r="M107">
            <v>4990.7034300000014</v>
          </cell>
          <cell r="N107">
            <v>5142.6980700000013</v>
          </cell>
          <cell r="O107">
            <v>159557.94044999999</v>
          </cell>
          <cell r="P107">
            <v>5774.5767400000004</v>
          </cell>
          <cell r="Q107">
            <v>10774.197300000002</v>
          </cell>
          <cell r="R107">
            <v>16777.983840000001</v>
          </cell>
          <cell r="S107">
            <v>22611.544439999998</v>
          </cell>
          <cell r="T107">
            <v>122998.18037</v>
          </cell>
          <cell r="U107">
            <v>128496.33199000001</v>
          </cell>
          <cell r="V107">
            <v>133746.95095999999</v>
          </cell>
          <cell r="W107">
            <v>138935.35506</v>
          </cell>
          <cell r="X107">
            <v>144164.65695</v>
          </cell>
          <cell r="Y107">
            <v>149424.53895000002</v>
          </cell>
          <cell r="Z107">
            <v>154415.24238000001</v>
          </cell>
          <cell r="AA107">
            <v>159557.94044999999</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6154.0788600000005</v>
          </cell>
          <cell r="D109">
            <v>5309.315520000001</v>
          </cell>
          <cell r="E109">
            <v>6390.1167999999998</v>
          </cell>
          <cell r="F109">
            <v>6221.135309999996</v>
          </cell>
          <cell r="G109">
            <v>100792.92541000001</v>
          </cell>
          <cell r="H109">
            <v>6161.3696099999988</v>
          </cell>
          <cell r="I109">
            <v>5941.5550299999813</v>
          </cell>
          <cell r="J109">
            <v>5883.3444300000165</v>
          </cell>
          <cell r="K109">
            <v>5872.4610600000142</v>
          </cell>
          <cell r="L109">
            <v>5773.4665499999801</v>
          </cell>
          <cell r="M109">
            <v>5498.9153600000009</v>
          </cell>
          <cell r="N109">
            <v>5715.6581000000015</v>
          </cell>
          <cell r="O109">
            <v>165714.34203999999</v>
          </cell>
          <cell r="P109">
            <v>6154.0788600000005</v>
          </cell>
          <cell r="Q109">
            <v>11463.394380000002</v>
          </cell>
          <cell r="R109">
            <v>17853.511180000001</v>
          </cell>
          <cell r="S109">
            <v>24074.646489999999</v>
          </cell>
          <cell r="T109">
            <v>124867.5719</v>
          </cell>
          <cell r="U109">
            <v>131028.94151</v>
          </cell>
          <cell r="V109">
            <v>136970.49653999999</v>
          </cell>
          <cell r="W109">
            <v>142853.84096999999</v>
          </cell>
          <cell r="X109">
            <v>148726.30202999999</v>
          </cell>
          <cell r="Y109">
            <v>154499.76858</v>
          </cell>
          <cell r="Z109">
            <v>159998.68394000002</v>
          </cell>
          <cell r="AA109">
            <v>165714.34203999999</v>
          </cell>
        </row>
        <row r="110">
          <cell r="A110" t="str">
            <v>Dtd13</v>
          </cell>
          <cell r="B110" t="str">
            <v>Personnel expenses</v>
          </cell>
          <cell r="C110">
            <v>2638.51082</v>
          </cell>
          <cell r="D110">
            <v>1155.1884599999998</v>
          </cell>
          <cell r="E110">
            <v>1708.8556900000003</v>
          </cell>
          <cell r="F110">
            <v>1567.8528799999995</v>
          </cell>
          <cell r="G110">
            <v>1393.9238000000005</v>
          </cell>
          <cell r="H110">
            <v>1148.8182199999992</v>
          </cell>
          <cell r="I110">
            <v>1105.2644899999996</v>
          </cell>
          <cell r="J110">
            <v>1374.4151200000015</v>
          </cell>
          <cell r="K110">
            <v>1536.1516599999995</v>
          </cell>
          <cell r="L110">
            <v>1841.5421999999999</v>
          </cell>
          <cell r="M110">
            <v>2236.9165100000027</v>
          </cell>
          <cell r="N110">
            <v>-367.92630000000281</v>
          </cell>
          <cell r="O110">
            <v>17339.51355</v>
          </cell>
          <cell r="P110">
            <v>2638.51082</v>
          </cell>
          <cell r="Q110">
            <v>3793.6992799999998</v>
          </cell>
          <cell r="R110">
            <v>5502.5549700000001</v>
          </cell>
          <cell r="S110">
            <v>7070.4078499999996</v>
          </cell>
          <cell r="T110">
            <v>8464.3316500000001</v>
          </cell>
          <cell r="U110">
            <v>9613.1498699999993</v>
          </cell>
          <cell r="V110">
            <v>10718.414359999999</v>
          </cell>
          <cell r="W110">
            <v>12092.82948</v>
          </cell>
          <cell r="X110">
            <v>13628.98114</v>
          </cell>
          <cell r="Y110">
            <v>15470.52334</v>
          </cell>
          <cell r="Z110">
            <v>17707.439850000002</v>
          </cell>
          <cell r="AA110">
            <v>17339.51355</v>
          </cell>
        </row>
        <row r="111">
          <cell r="A111" t="str">
            <v>Dtd14</v>
          </cell>
          <cell r="B111" t="str">
            <v>General and administrative expenses</v>
          </cell>
          <cell r="C111">
            <v>270.46578999999997</v>
          </cell>
          <cell r="D111">
            <v>414.17920000000004</v>
          </cell>
          <cell r="E111">
            <v>375.7838999999999</v>
          </cell>
          <cell r="F111">
            <v>358.65570000000025</v>
          </cell>
          <cell r="G111">
            <v>426.4386099999997</v>
          </cell>
          <cell r="H111">
            <v>458.04007000000024</v>
          </cell>
          <cell r="I111">
            <v>379.32281999999987</v>
          </cell>
          <cell r="J111">
            <v>437.33322999999973</v>
          </cell>
          <cell r="K111">
            <v>383.17768999999998</v>
          </cell>
          <cell r="L111">
            <v>468.47756000000027</v>
          </cell>
          <cell r="M111">
            <v>475.06852999999956</v>
          </cell>
          <cell r="N111">
            <v>570.04820000000018</v>
          </cell>
          <cell r="O111">
            <v>5016.9912999999997</v>
          </cell>
          <cell r="P111">
            <v>270.46578999999997</v>
          </cell>
          <cell r="Q111">
            <v>684.64499000000001</v>
          </cell>
          <cell r="R111">
            <v>1060.4288899999999</v>
          </cell>
          <cell r="S111">
            <v>1419.0845900000002</v>
          </cell>
          <cell r="T111">
            <v>1845.5231999999999</v>
          </cell>
          <cell r="U111">
            <v>2303.5632700000001</v>
          </cell>
          <cell r="V111">
            <v>2682.88609</v>
          </cell>
          <cell r="W111">
            <v>3120.2193199999997</v>
          </cell>
          <cell r="X111">
            <v>3503.3970099999997</v>
          </cell>
          <cell r="Y111">
            <v>3971.8745699999999</v>
          </cell>
          <cell r="Z111">
            <v>4446.9430999999995</v>
          </cell>
          <cell r="AA111">
            <v>5016.9912999999997</v>
          </cell>
        </row>
        <row r="112">
          <cell r="A112" t="str">
            <v>Dtd15</v>
          </cell>
          <cell r="B112" t="str">
            <v>Depreciation / Amortisation</v>
          </cell>
          <cell r="C112">
            <v>133.66037</v>
          </cell>
          <cell r="D112">
            <v>133.91678999999999</v>
          </cell>
          <cell r="E112">
            <v>131.95105999999998</v>
          </cell>
          <cell r="F112">
            <v>132.85992000000005</v>
          </cell>
          <cell r="G112">
            <v>148.69272999999998</v>
          </cell>
          <cell r="H112">
            <v>146.0086</v>
          </cell>
          <cell r="I112">
            <v>144.70505000000003</v>
          </cell>
          <cell r="J112">
            <v>142.18296999999995</v>
          </cell>
          <cell r="K112">
            <v>163.45344999999998</v>
          </cell>
          <cell r="L112">
            <v>147.3574000000001</v>
          </cell>
          <cell r="M112">
            <v>156.37104999999974</v>
          </cell>
          <cell r="N112">
            <v>188.86509000000024</v>
          </cell>
          <cell r="O112">
            <v>1770.02448</v>
          </cell>
          <cell r="P112">
            <v>133.66037</v>
          </cell>
          <cell r="Q112">
            <v>267.57715999999999</v>
          </cell>
          <cell r="R112">
            <v>399.52821999999998</v>
          </cell>
          <cell r="S112">
            <v>532.38814000000002</v>
          </cell>
          <cell r="T112">
            <v>681.08087</v>
          </cell>
          <cell r="U112">
            <v>827.08947000000001</v>
          </cell>
          <cell r="V112">
            <v>971.79452000000003</v>
          </cell>
          <cell r="W112">
            <v>1113.97749</v>
          </cell>
          <cell r="X112">
            <v>1277.43094</v>
          </cell>
          <cell r="Y112">
            <v>1424.7883400000001</v>
          </cell>
          <cell r="Z112">
            <v>1581.1593899999998</v>
          </cell>
          <cell r="AA112">
            <v>1770.02448</v>
          </cell>
        </row>
        <row r="113">
          <cell r="A113" t="str">
            <v>Dtd16</v>
          </cell>
          <cell r="B113" t="str">
            <v>Total operating expenses</v>
          </cell>
          <cell r="C113">
            <v>3042.6369799999998</v>
          </cell>
          <cell r="D113">
            <v>1703.2844499999999</v>
          </cell>
          <cell r="E113">
            <v>2216.5906500000001</v>
          </cell>
          <cell r="F113">
            <v>2059.3684999999996</v>
          </cell>
          <cell r="G113">
            <v>1969.0551400000002</v>
          </cell>
          <cell r="H113">
            <v>1752.8668899999993</v>
          </cell>
          <cell r="I113">
            <v>1629.2923599999995</v>
          </cell>
          <cell r="J113">
            <v>1953.9313200000011</v>
          </cell>
          <cell r="K113">
            <v>2082.7827999999995</v>
          </cell>
          <cell r="L113">
            <v>2457.37716</v>
          </cell>
          <cell r="M113">
            <v>2868.356090000002</v>
          </cell>
          <cell r="N113">
            <v>390.9869899999976</v>
          </cell>
          <cell r="O113">
            <v>24126.529329999998</v>
          </cell>
          <cell r="P113">
            <v>3042.6369799999998</v>
          </cell>
          <cell r="Q113">
            <v>4745.9214299999994</v>
          </cell>
          <cell r="R113">
            <v>6962.5120800000004</v>
          </cell>
          <cell r="S113">
            <v>9021.8805800000009</v>
          </cell>
          <cell r="T113">
            <v>10990.935719999999</v>
          </cell>
          <cell r="U113">
            <v>12743.802610000001</v>
          </cell>
          <cell r="V113">
            <v>14373.094969999998</v>
          </cell>
          <cell r="W113">
            <v>16327.02629</v>
          </cell>
          <cell r="X113">
            <v>18409.809089999999</v>
          </cell>
          <cell r="Y113">
            <v>20867.186249999999</v>
          </cell>
          <cell r="Z113">
            <v>23735.542340000004</v>
          </cell>
          <cell r="AA113">
            <v>24126.529329999998</v>
          </cell>
        </row>
        <row r="114">
          <cell r="A114" t="str">
            <v>Dtd17</v>
          </cell>
          <cell r="B114" t="str">
            <v>Operating profit before provisions</v>
          </cell>
          <cell r="C114">
            <v>3111.4418800000008</v>
          </cell>
          <cell r="D114">
            <v>3606.0310700000009</v>
          </cell>
          <cell r="E114">
            <v>4173.5261499999997</v>
          </cell>
          <cell r="F114">
            <v>4161.7668099999964</v>
          </cell>
          <cell r="G114">
            <v>98823.870270000014</v>
          </cell>
          <cell r="H114">
            <v>4408.5027199999995</v>
          </cell>
          <cell r="I114">
            <v>4312.2626699999819</v>
          </cell>
          <cell r="J114">
            <v>3929.4131100000154</v>
          </cell>
          <cell r="K114">
            <v>3789.6782600000147</v>
          </cell>
          <cell r="L114">
            <v>3316.0893899999801</v>
          </cell>
          <cell r="M114">
            <v>2630.5592699999988</v>
          </cell>
          <cell r="N114">
            <v>5324.6711100000039</v>
          </cell>
          <cell r="O114">
            <v>141587.81271</v>
          </cell>
          <cell r="P114">
            <v>3111.4418800000008</v>
          </cell>
          <cell r="Q114">
            <v>6717.4729500000021</v>
          </cell>
          <cell r="R114">
            <v>10890.999100000001</v>
          </cell>
          <cell r="S114">
            <v>15052.765909999998</v>
          </cell>
          <cell r="T114">
            <v>113876.63618</v>
          </cell>
          <cell r="U114">
            <v>118285.13890000001</v>
          </cell>
          <cell r="V114">
            <v>122597.40156999999</v>
          </cell>
          <cell r="W114">
            <v>126526.81468</v>
          </cell>
          <cell r="X114">
            <v>130316.49294</v>
          </cell>
          <cell r="Y114">
            <v>133632.58233</v>
          </cell>
          <cell r="Z114">
            <v>136263.1416</v>
          </cell>
          <cell r="AA114">
            <v>141587.81271</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3111.4418800000008</v>
          </cell>
          <cell r="D119">
            <v>3606.0310700000009</v>
          </cell>
          <cell r="E119">
            <v>4173.5261499999997</v>
          </cell>
          <cell r="F119">
            <v>4161.7668099999964</v>
          </cell>
          <cell r="G119">
            <v>98823.870270000014</v>
          </cell>
          <cell r="H119">
            <v>4408.5027199999995</v>
          </cell>
          <cell r="I119">
            <v>4312.2626699999819</v>
          </cell>
          <cell r="J119">
            <v>3929.4131100000154</v>
          </cell>
          <cell r="K119">
            <v>3789.6782600000147</v>
          </cell>
          <cell r="L119">
            <v>3316.0893899999801</v>
          </cell>
          <cell r="M119">
            <v>2630.5592699999988</v>
          </cell>
          <cell r="N119">
            <v>5324.6711100000039</v>
          </cell>
          <cell r="O119">
            <v>141587.81271</v>
          </cell>
          <cell r="P119">
            <v>3111.4418800000008</v>
          </cell>
          <cell r="Q119">
            <v>6717.4729500000021</v>
          </cell>
          <cell r="R119">
            <v>10890.999100000001</v>
          </cell>
          <cell r="S119">
            <v>15052.765909999998</v>
          </cell>
          <cell r="T119">
            <v>113876.63618</v>
          </cell>
          <cell r="U119">
            <v>118285.13890000001</v>
          </cell>
          <cell r="V119">
            <v>122597.40156999999</v>
          </cell>
          <cell r="W119">
            <v>126526.81468</v>
          </cell>
          <cell r="X119">
            <v>130316.49294</v>
          </cell>
          <cell r="Y119">
            <v>133632.58233</v>
          </cell>
          <cell r="Z119">
            <v>136263.1416</v>
          </cell>
          <cell r="AA119">
            <v>141587.81271</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3111.4418800000008</v>
          </cell>
          <cell r="D123">
            <v>3606.0310700000009</v>
          </cell>
          <cell r="E123">
            <v>4173.5261499999997</v>
          </cell>
          <cell r="F123">
            <v>4161.7668099999964</v>
          </cell>
          <cell r="G123">
            <v>98823.870270000014</v>
          </cell>
          <cell r="H123">
            <v>4408.5027199999995</v>
          </cell>
          <cell r="I123">
            <v>4312.2626699999819</v>
          </cell>
          <cell r="J123">
            <v>3929.4131100000154</v>
          </cell>
          <cell r="K123">
            <v>3789.6782600000147</v>
          </cell>
          <cell r="L123">
            <v>3316.0893899999801</v>
          </cell>
          <cell r="M123">
            <v>2630.5592699999988</v>
          </cell>
          <cell r="N123">
            <v>5324.6711100000039</v>
          </cell>
          <cell r="O123">
            <v>141587.81271</v>
          </cell>
          <cell r="P123">
            <v>3111.4418800000008</v>
          </cell>
          <cell r="Q123">
            <v>6717.4729500000021</v>
          </cell>
          <cell r="R123">
            <v>10890.999100000001</v>
          </cell>
          <cell r="S123">
            <v>15052.765909999998</v>
          </cell>
          <cell r="T123">
            <v>113876.63618</v>
          </cell>
          <cell r="U123">
            <v>118285.13890000001</v>
          </cell>
          <cell r="V123">
            <v>122597.40156999999</v>
          </cell>
          <cell r="W123">
            <v>126526.81468</v>
          </cell>
          <cell r="X123">
            <v>130316.49294</v>
          </cell>
          <cell r="Y123">
            <v>133632.58233</v>
          </cell>
          <cell r="Z123">
            <v>136263.1416</v>
          </cell>
          <cell r="AA123">
            <v>141587.81271</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-593.04750000000001</v>
          </cell>
          <cell r="D125">
            <v>-704.54561000000001</v>
          </cell>
          <cell r="E125">
            <v>-795.41263999999978</v>
          </cell>
          <cell r="F125">
            <v>-792.67975000000024</v>
          </cell>
          <cell r="G125">
            <v>-765.43238999999994</v>
          </cell>
          <cell r="H125">
            <v>-839.6214700000005</v>
          </cell>
          <cell r="I125">
            <v>-820.68294999999944</v>
          </cell>
          <cell r="J125">
            <v>-757.07340999999997</v>
          </cell>
          <cell r="K125">
            <v>-732.83047000000079</v>
          </cell>
          <cell r="L125">
            <v>-631.52544999999918</v>
          </cell>
          <cell r="M125">
            <v>-508.85386999999992</v>
          </cell>
          <cell r="N125">
            <v>-1013.1007599999994</v>
          </cell>
          <cell r="O125">
            <v>-8954.8062699999991</v>
          </cell>
          <cell r="P125">
            <v>-593.04750000000001</v>
          </cell>
          <cell r="Q125">
            <v>-1297.59311</v>
          </cell>
          <cell r="R125">
            <v>-2093.0057499999998</v>
          </cell>
          <cell r="S125">
            <v>-2885.6855</v>
          </cell>
          <cell r="T125">
            <v>-3651.11789</v>
          </cell>
          <cell r="U125">
            <v>-4490.7393600000005</v>
          </cell>
          <cell r="V125">
            <v>-5311.4223099999999</v>
          </cell>
          <cell r="W125">
            <v>-6068.4957199999999</v>
          </cell>
          <cell r="X125">
            <v>-6801.3261900000007</v>
          </cell>
          <cell r="Y125">
            <v>-7432.8516399999999</v>
          </cell>
          <cell r="Z125">
            <v>-7941.7055099999998</v>
          </cell>
          <cell r="AA125">
            <v>-8954.8062699999991</v>
          </cell>
        </row>
        <row r="126">
          <cell r="A126" t="str">
            <v>Dtd28</v>
          </cell>
          <cell r="B126" t="str">
            <v>Profit after tax</v>
          </cell>
          <cell r="C126">
            <v>2518.3943800000006</v>
          </cell>
          <cell r="D126">
            <v>2901.4854600000008</v>
          </cell>
          <cell r="E126">
            <v>3378.1135100000001</v>
          </cell>
          <cell r="F126">
            <v>3369.0870599999962</v>
          </cell>
          <cell r="G126">
            <v>98058.437880000012</v>
          </cell>
          <cell r="H126">
            <v>3568.881249999999</v>
          </cell>
          <cell r="I126">
            <v>3491.5797199999824</v>
          </cell>
          <cell r="J126">
            <v>3172.3397000000155</v>
          </cell>
          <cell r="K126">
            <v>3056.8477900000139</v>
          </cell>
          <cell r="L126">
            <v>2684.5639399999809</v>
          </cell>
          <cell r="M126">
            <v>2121.7053999999989</v>
          </cell>
          <cell r="N126">
            <v>4311.5703500000045</v>
          </cell>
          <cell r="O126">
            <v>132633.00644</v>
          </cell>
          <cell r="P126">
            <v>2518.3943800000006</v>
          </cell>
          <cell r="Q126">
            <v>5419.8798400000023</v>
          </cell>
          <cell r="R126">
            <v>8797.9933500000006</v>
          </cell>
          <cell r="S126">
            <v>12167.080409999999</v>
          </cell>
          <cell r="T126">
            <v>110225.51829000001</v>
          </cell>
          <cell r="U126">
            <v>113794.39954</v>
          </cell>
          <cell r="V126">
            <v>117285.97925999999</v>
          </cell>
          <cell r="W126">
            <v>120458.31895999999</v>
          </cell>
          <cell r="X126">
            <v>123515.16674999999</v>
          </cell>
          <cell r="Y126">
            <v>126199.73069000001</v>
          </cell>
          <cell r="Z126">
            <v>128321.43609</v>
          </cell>
          <cell r="AA126">
            <v>132633.00644</v>
          </cell>
        </row>
        <row r="127">
          <cell r="A127">
            <v>0</v>
          </cell>
          <cell r="B127" t="str">
            <v>Actual Profit and Loss 2009</v>
          </cell>
          <cell r="C127" t="str">
            <v>OK!</v>
          </cell>
          <cell r="D127" t="str">
            <v>OK!</v>
          </cell>
          <cell r="E127" t="str">
            <v>OK!</v>
          </cell>
          <cell r="F127" t="str">
            <v>OK!</v>
          </cell>
          <cell r="G127" t="str">
            <v>OK!</v>
          </cell>
          <cell r="H127" t="str">
            <v>OK!</v>
          </cell>
          <cell r="I127" t="str">
            <v>OK!</v>
          </cell>
          <cell r="J127" t="str">
            <v>OK!</v>
          </cell>
          <cell r="K127" t="str">
            <v>OK!</v>
          </cell>
          <cell r="L127" t="str">
            <v>OK!</v>
          </cell>
          <cell r="M127" t="str">
            <v>OK!</v>
          </cell>
          <cell r="N127" t="str">
            <v>OK!</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1426.90858</v>
          </cell>
          <cell r="D128">
            <v>1102.9187199999999</v>
          </cell>
          <cell r="E128">
            <v>1182.6968400000001</v>
          </cell>
          <cell r="F128">
            <v>498.00501000000031</v>
          </cell>
          <cell r="G128">
            <v>712.75810999999976</v>
          </cell>
          <cell r="H128">
            <v>702.39038999999957</v>
          </cell>
          <cell r="I128">
            <v>738.61747000000014</v>
          </cell>
          <cell r="J128">
            <v>626.17439000000013</v>
          </cell>
          <cell r="K128">
            <v>390.96942000000035</v>
          </cell>
          <cell r="L128">
            <v>380.26836999999978</v>
          </cell>
          <cell r="M128">
            <v>373.85314000000017</v>
          </cell>
          <cell r="N128">
            <v>392.78141000000051</v>
          </cell>
          <cell r="O128">
            <v>8528.3418500000007</v>
          </cell>
          <cell r="P128">
            <v>1426.90858</v>
          </cell>
          <cell r="Q128">
            <v>2529.8272999999999</v>
          </cell>
          <cell r="R128">
            <v>3712.52414</v>
          </cell>
          <cell r="S128">
            <v>4210.5291500000003</v>
          </cell>
          <cell r="T128">
            <v>4923.2872600000001</v>
          </cell>
          <cell r="U128">
            <v>5625.6776499999996</v>
          </cell>
          <cell r="V128">
            <v>6364.2951199999998</v>
          </cell>
          <cell r="W128">
            <v>6990.4695099999999</v>
          </cell>
          <cell r="X128">
            <v>7381.4389300000003</v>
          </cell>
          <cell r="Y128">
            <v>7761.7073</v>
          </cell>
          <cell r="Z128">
            <v>8135.5604400000002</v>
          </cell>
          <cell r="AA128">
            <v>8528.3418500000007</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1426.90858</v>
          </cell>
          <cell r="D130">
            <v>1102.9187199999999</v>
          </cell>
          <cell r="E130">
            <v>1182.6968400000001</v>
          </cell>
          <cell r="F130">
            <v>498.00501000000031</v>
          </cell>
          <cell r="G130">
            <v>712.75810999999976</v>
          </cell>
          <cell r="H130">
            <v>702.39038999999957</v>
          </cell>
          <cell r="I130">
            <v>738.61747000000014</v>
          </cell>
          <cell r="J130">
            <v>626.17439000000013</v>
          </cell>
          <cell r="K130">
            <v>390.96942000000035</v>
          </cell>
          <cell r="L130">
            <v>380.26836999999978</v>
          </cell>
          <cell r="M130">
            <v>373.85314000000017</v>
          </cell>
          <cell r="N130">
            <v>392.78141000000051</v>
          </cell>
          <cell r="O130">
            <v>8528.3418500000007</v>
          </cell>
          <cell r="P130">
            <v>1426.90858</v>
          </cell>
          <cell r="Q130">
            <v>2529.8272999999999</v>
          </cell>
          <cell r="R130">
            <v>3712.52414</v>
          </cell>
          <cell r="S130">
            <v>4210.5291500000003</v>
          </cell>
          <cell r="T130">
            <v>4923.2872600000001</v>
          </cell>
          <cell r="U130">
            <v>5625.6776499999996</v>
          </cell>
          <cell r="V130">
            <v>6364.2951199999998</v>
          </cell>
          <cell r="W130">
            <v>6990.4695099999999</v>
          </cell>
          <cell r="X130">
            <v>7381.4389300000003</v>
          </cell>
          <cell r="Y130">
            <v>7761.7073</v>
          </cell>
          <cell r="Z130">
            <v>8135.5604400000002</v>
          </cell>
          <cell r="AA130">
            <v>8528.3418500000007</v>
          </cell>
        </row>
        <row r="131">
          <cell r="A131" t="str">
            <v>Dtd04</v>
          </cell>
          <cell r="B131" t="str">
            <v>Fee Income</v>
          </cell>
          <cell r="C131">
            <v>4341.8631999999998</v>
          </cell>
          <cell r="D131">
            <v>3569.8019700000004</v>
          </cell>
          <cell r="E131">
            <v>4023.3778499999999</v>
          </cell>
          <cell r="F131">
            <v>4248.8739000000005</v>
          </cell>
          <cell r="G131">
            <v>4547.8892900000001</v>
          </cell>
          <cell r="H131">
            <v>4390.2045899999994</v>
          </cell>
          <cell r="I131">
            <v>4507.7540100000006</v>
          </cell>
          <cell r="J131">
            <v>5273.933649999999</v>
          </cell>
          <cell r="K131">
            <v>5387.9772499999999</v>
          </cell>
          <cell r="L131">
            <v>5451.0593399999998</v>
          </cell>
          <cell r="M131">
            <v>5316.408660000001</v>
          </cell>
          <cell r="N131">
            <v>5951.5485100000005</v>
          </cell>
          <cell r="O131">
            <v>57010.692219999997</v>
          </cell>
          <cell r="P131">
            <v>4341.8631999999998</v>
          </cell>
          <cell r="Q131">
            <v>7911.6651700000002</v>
          </cell>
          <cell r="R131">
            <v>11935.043020000001</v>
          </cell>
          <cell r="S131">
            <v>16183.916920000001</v>
          </cell>
          <cell r="T131">
            <v>20731.806210000002</v>
          </cell>
          <cell r="U131">
            <v>25122.010800000004</v>
          </cell>
          <cell r="V131">
            <v>29629.764810000004</v>
          </cell>
          <cell r="W131">
            <v>34903.69846</v>
          </cell>
          <cell r="X131">
            <v>40291.675709999996</v>
          </cell>
          <cell r="Y131">
            <v>45742.735049999996</v>
          </cell>
          <cell r="Z131">
            <v>51059.143709999997</v>
          </cell>
          <cell r="AA131">
            <v>57010.692219999997</v>
          </cell>
        </row>
        <row r="132">
          <cell r="A132" t="str">
            <v>Dtd05</v>
          </cell>
          <cell r="B132" t="str">
            <v>Commission expense</v>
          </cell>
          <cell r="C132">
            <v>-2.6843699999999999</v>
          </cell>
          <cell r="D132">
            <v>-2.46848</v>
          </cell>
          <cell r="E132">
            <v>-2.1920000000000002</v>
          </cell>
          <cell r="F132">
            <v>-2.7269200000000007</v>
          </cell>
          <cell r="G132">
            <v>-2.5085699999999989</v>
          </cell>
          <cell r="H132">
            <v>-0.53359000000000023</v>
          </cell>
          <cell r="I132">
            <v>-0.87992999999999988</v>
          </cell>
          <cell r="J132">
            <v>-1.2567000000000004</v>
          </cell>
          <cell r="K132">
            <v>-0.70694999999999908</v>
          </cell>
          <cell r="L132">
            <v>-0.95040000000000191</v>
          </cell>
          <cell r="M132">
            <v>-0.88715999999999795</v>
          </cell>
          <cell r="N132">
            <v>-1.01417</v>
          </cell>
          <cell r="O132">
            <v>-18.809239999999999</v>
          </cell>
          <cell r="P132">
            <v>-2.6843699999999999</v>
          </cell>
          <cell r="Q132">
            <v>-5.1528499999999999</v>
          </cell>
          <cell r="R132">
            <v>-7.3448500000000001</v>
          </cell>
          <cell r="S132">
            <v>-10.071770000000001</v>
          </cell>
          <cell r="T132">
            <v>-12.58034</v>
          </cell>
          <cell r="U132">
            <v>-13.11393</v>
          </cell>
          <cell r="V132">
            <v>-13.99386</v>
          </cell>
          <cell r="W132">
            <v>-15.25056</v>
          </cell>
          <cell r="X132">
            <v>-15.957509999999999</v>
          </cell>
          <cell r="Y132">
            <v>-16.907910000000001</v>
          </cell>
          <cell r="Z132">
            <v>-17.795069999999999</v>
          </cell>
          <cell r="AA132">
            <v>-18.809239999999999</v>
          </cell>
        </row>
        <row r="133">
          <cell r="A133" t="str">
            <v>Dtd06</v>
          </cell>
          <cell r="B133" t="str">
            <v>Net fee and commission income</v>
          </cell>
          <cell r="C133">
            <v>4339.1788299999998</v>
          </cell>
          <cell r="D133">
            <v>3567.3334900000004</v>
          </cell>
          <cell r="E133">
            <v>4021.1858499999998</v>
          </cell>
          <cell r="F133">
            <v>4246.1469800000004</v>
          </cell>
          <cell r="G133">
            <v>4545.3807200000001</v>
          </cell>
          <cell r="H133">
            <v>4389.6709999999994</v>
          </cell>
          <cell r="I133">
            <v>4506.8740800000005</v>
          </cell>
          <cell r="J133">
            <v>5272.6769499999991</v>
          </cell>
          <cell r="K133">
            <v>5387.2703000000001</v>
          </cell>
          <cell r="L133">
            <v>5450.1089400000001</v>
          </cell>
          <cell r="M133">
            <v>5315.5215000000007</v>
          </cell>
          <cell r="N133">
            <v>5950.5343400000002</v>
          </cell>
          <cell r="O133">
            <v>56991.882979999995</v>
          </cell>
          <cell r="P133">
            <v>4339.1788299999998</v>
          </cell>
          <cell r="Q133">
            <v>7906.5123199999998</v>
          </cell>
          <cell r="R133">
            <v>11927.698170000001</v>
          </cell>
          <cell r="S133">
            <v>16173.845150000001</v>
          </cell>
          <cell r="T133">
            <v>20719.225870000002</v>
          </cell>
          <cell r="U133">
            <v>25108.896870000004</v>
          </cell>
          <cell r="V133">
            <v>29615.770950000006</v>
          </cell>
          <cell r="W133">
            <v>34888.447899999999</v>
          </cell>
          <cell r="X133">
            <v>40275.718199999996</v>
          </cell>
          <cell r="Y133">
            <v>45725.827139999994</v>
          </cell>
          <cell r="Z133">
            <v>51041.348639999997</v>
          </cell>
          <cell r="AA133">
            <v>56991.882979999995</v>
          </cell>
        </row>
        <row r="134">
          <cell r="A134" t="str">
            <v>Dtd07</v>
          </cell>
          <cell r="B134" t="str">
            <v>Dividend income</v>
          </cell>
          <cell r="C134">
            <v>0</v>
          </cell>
          <cell r="D134">
            <v>0</v>
          </cell>
          <cell r="E134">
            <v>146462.39999999999</v>
          </cell>
          <cell r="F134">
            <v>0</v>
          </cell>
          <cell r="G134">
            <v>0</v>
          </cell>
          <cell r="H134">
            <v>0</v>
          </cell>
          <cell r="I134">
            <v>0</v>
          </cell>
          <cell r="J134">
            <v>0</v>
          </cell>
          <cell r="K134">
            <v>0</v>
          </cell>
          <cell r="L134">
            <v>0</v>
          </cell>
          <cell r="M134">
            <v>0</v>
          </cell>
          <cell r="N134">
            <v>0</v>
          </cell>
          <cell r="O134">
            <v>146462.39999999999</v>
          </cell>
          <cell r="P134">
            <v>0</v>
          </cell>
          <cell r="Q134">
            <v>0</v>
          </cell>
          <cell r="R134">
            <v>146462.39999999999</v>
          </cell>
          <cell r="S134">
            <v>146462.39999999999</v>
          </cell>
          <cell r="T134">
            <v>146462.39999999999</v>
          </cell>
          <cell r="U134">
            <v>146462.39999999999</v>
          </cell>
          <cell r="V134">
            <v>146462.39999999999</v>
          </cell>
          <cell r="W134">
            <v>146462.39999999999</v>
          </cell>
          <cell r="X134">
            <v>146462.39999999999</v>
          </cell>
          <cell r="Y134">
            <v>146462.39999999999</v>
          </cell>
          <cell r="Z134">
            <v>146462.39999999999</v>
          </cell>
          <cell r="AA134">
            <v>146462.39999999999</v>
          </cell>
        </row>
        <row r="135">
          <cell r="A135" t="str">
            <v>Dtd08</v>
          </cell>
          <cell r="B135" t="str">
            <v>Foreign exchange profit</v>
          </cell>
          <cell r="C135">
            <v>-34.126660000000001</v>
          </cell>
          <cell r="D135">
            <v>-0.23075000000000045</v>
          </cell>
          <cell r="E135">
            <v>0</v>
          </cell>
          <cell r="F135">
            <v>-4.7215899999999991</v>
          </cell>
          <cell r="G135">
            <v>-0.32667999999999608</v>
          </cell>
          <cell r="H135">
            <v>-6.1490000000006262E-2</v>
          </cell>
          <cell r="I135">
            <v>2.8853700000000018</v>
          </cell>
          <cell r="J135">
            <v>-0.18988999999999834</v>
          </cell>
          <cell r="K135">
            <v>-8.160999999999774E-2</v>
          </cell>
          <cell r="L135">
            <v>-3.2743000000000038</v>
          </cell>
          <cell r="M135">
            <v>-0.36733999999999867</v>
          </cell>
          <cell r="N135">
            <v>-5.4313900000000004</v>
          </cell>
          <cell r="O135">
            <v>-45.92633</v>
          </cell>
          <cell r="P135">
            <v>-34.126660000000001</v>
          </cell>
          <cell r="Q135">
            <v>-34.357410000000002</v>
          </cell>
          <cell r="R135">
            <v>-34.357410000000002</v>
          </cell>
          <cell r="S135">
            <v>-39.079000000000001</v>
          </cell>
          <cell r="T135">
            <v>-39.405679999999997</v>
          </cell>
          <cell r="U135">
            <v>-39.467170000000003</v>
          </cell>
          <cell r="V135">
            <v>-36.581800000000001</v>
          </cell>
          <cell r="W135">
            <v>-36.77169</v>
          </cell>
          <cell r="X135">
            <v>-36.853299999999997</v>
          </cell>
          <cell r="Y135">
            <v>-40.127600000000001</v>
          </cell>
          <cell r="Z135">
            <v>-40.49494</v>
          </cell>
          <cell r="AA135">
            <v>-45.92633</v>
          </cell>
        </row>
        <row r="136">
          <cell r="A136" t="str">
            <v>Dtd09</v>
          </cell>
          <cell r="B136" t="str">
            <v>Gains or losses from investments</v>
          </cell>
          <cell r="C136">
            <v>-1.4450700000000001</v>
          </cell>
          <cell r="D136">
            <v>0</v>
          </cell>
          <cell r="E136">
            <v>0</v>
          </cell>
          <cell r="F136">
            <v>0</v>
          </cell>
          <cell r="G136">
            <v>0</v>
          </cell>
          <cell r="H136">
            <v>0</v>
          </cell>
          <cell r="I136">
            <v>0</v>
          </cell>
          <cell r="J136">
            <v>0</v>
          </cell>
          <cell r="K136">
            <v>0</v>
          </cell>
          <cell r="L136">
            <v>0</v>
          </cell>
          <cell r="M136">
            <v>0</v>
          </cell>
          <cell r="N136">
            <v>0</v>
          </cell>
          <cell r="O136">
            <v>-1.4450700000000001</v>
          </cell>
          <cell r="P136">
            <v>-1.4450700000000001</v>
          </cell>
          <cell r="Q136">
            <v>-1.4450700000000001</v>
          </cell>
          <cell r="R136">
            <v>-1.4450700000000001</v>
          </cell>
          <cell r="S136">
            <v>-1.4450700000000001</v>
          </cell>
          <cell r="T136">
            <v>-1.4450700000000001</v>
          </cell>
          <cell r="U136">
            <v>-1.4450700000000001</v>
          </cell>
          <cell r="V136">
            <v>-1.4450700000000001</v>
          </cell>
          <cell r="W136">
            <v>-1.4450700000000001</v>
          </cell>
          <cell r="X136">
            <v>-1.4450700000000001</v>
          </cell>
          <cell r="Y136">
            <v>-1.4450700000000001</v>
          </cell>
          <cell r="Z136">
            <v>-1.4450700000000001</v>
          </cell>
          <cell r="AA136">
            <v>-1.4450700000000001</v>
          </cell>
        </row>
        <row r="137">
          <cell r="A137" t="str">
            <v>Dtd10</v>
          </cell>
          <cell r="B137" t="str">
            <v>Other operating income / expenses</v>
          </cell>
          <cell r="C137">
            <v>32.296280000000003</v>
          </cell>
          <cell r="D137">
            <v>4.8471599999999953</v>
          </cell>
          <cell r="E137">
            <v>36.175229999999999</v>
          </cell>
          <cell r="F137">
            <v>44.212850000000003</v>
          </cell>
          <cell r="G137">
            <v>10.856729999999999</v>
          </cell>
          <cell r="H137">
            <v>272.90975000000003</v>
          </cell>
          <cell r="I137">
            <v>0.19700000000000273</v>
          </cell>
          <cell r="J137">
            <v>0.31833000000000311</v>
          </cell>
          <cell r="K137">
            <v>0.20699999999999363</v>
          </cell>
          <cell r="L137">
            <v>0.21399999999999864</v>
          </cell>
          <cell r="M137">
            <v>6.2461099999999874</v>
          </cell>
          <cell r="N137">
            <v>271.16383999999999</v>
          </cell>
          <cell r="O137">
            <v>679.64427999999998</v>
          </cell>
          <cell r="P137">
            <v>32.296280000000003</v>
          </cell>
          <cell r="Q137">
            <v>37.143439999999998</v>
          </cell>
          <cell r="R137">
            <v>73.318669999999997</v>
          </cell>
          <cell r="S137">
            <v>117.53152</v>
          </cell>
          <cell r="T137">
            <v>128.38825</v>
          </cell>
          <cell r="U137">
            <v>401.298</v>
          </cell>
          <cell r="V137">
            <v>401.495</v>
          </cell>
          <cell r="W137">
            <v>401.81333000000001</v>
          </cell>
          <cell r="X137">
            <v>402.02033</v>
          </cell>
          <cell r="Y137">
            <v>402.23433</v>
          </cell>
          <cell r="Z137">
            <v>408.48043999999999</v>
          </cell>
          <cell r="AA137">
            <v>679.64427999999998</v>
          </cell>
        </row>
        <row r="138">
          <cell r="A138" t="str">
            <v>Dtd11</v>
          </cell>
          <cell r="B138" t="str">
            <v>Other income</v>
          </cell>
          <cell r="C138">
            <v>4335.9033799999997</v>
          </cell>
          <cell r="D138">
            <v>3571.9499000000001</v>
          </cell>
          <cell r="E138">
            <v>150519.76108</v>
          </cell>
          <cell r="F138">
            <v>4285.6382400000002</v>
          </cell>
          <cell r="G138">
            <v>4555.9107700000004</v>
          </cell>
          <cell r="H138">
            <v>4662.5192599999991</v>
          </cell>
          <cell r="I138">
            <v>4509.9564500000006</v>
          </cell>
          <cell r="J138">
            <v>5272.8053899999995</v>
          </cell>
          <cell r="K138">
            <v>5387.3956900000003</v>
          </cell>
          <cell r="L138">
            <v>5447.04864</v>
          </cell>
          <cell r="M138">
            <v>5321.400270000001</v>
          </cell>
          <cell r="N138">
            <v>6216.2667900000006</v>
          </cell>
          <cell r="O138">
            <v>204086.55586000002</v>
          </cell>
          <cell r="P138">
            <v>4335.9033799999997</v>
          </cell>
          <cell r="Q138">
            <v>7907.8532800000003</v>
          </cell>
          <cell r="R138">
            <v>158427.61436000001</v>
          </cell>
          <cell r="S138">
            <v>162713.25260000001</v>
          </cell>
          <cell r="T138">
            <v>167269.16336999999</v>
          </cell>
          <cell r="U138">
            <v>171931.68263000002</v>
          </cell>
          <cell r="V138">
            <v>176441.63907999999</v>
          </cell>
          <cell r="W138">
            <v>181714.44447000002</v>
          </cell>
          <cell r="X138">
            <v>187101.84016000002</v>
          </cell>
          <cell r="Y138">
            <v>192548.88879999999</v>
          </cell>
          <cell r="Z138">
            <v>197870.28907000003</v>
          </cell>
          <cell r="AA138">
            <v>204086.55586000002</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5762.81196</v>
          </cell>
          <cell r="D140">
            <v>4674.8686200000002</v>
          </cell>
          <cell r="E140">
            <v>151702.45791999999</v>
          </cell>
          <cell r="F140">
            <v>4783.643250000001</v>
          </cell>
          <cell r="G140">
            <v>5268.6688800000002</v>
          </cell>
          <cell r="H140">
            <v>5364.9096499999987</v>
          </cell>
          <cell r="I140">
            <v>5248.5739200000007</v>
          </cell>
          <cell r="J140">
            <v>5898.9797799999997</v>
          </cell>
          <cell r="K140">
            <v>5778.3651100000006</v>
          </cell>
          <cell r="L140">
            <v>5827.3170099999998</v>
          </cell>
          <cell r="M140">
            <v>5695.2534100000012</v>
          </cell>
          <cell r="N140">
            <v>6609.0482000000011</v>
          </cell>
          <cell r="O140">
            <v>212614.89771000002</v>
          </cell>
          <cell r="P140">
            <v>5762.81196</v>
          </cell>
          <cell r="Q140">
            <v>10437.68058</v>
          </cell>
          <cell r="R140">
            <v>162140.1385</v>
          </cell>
          <cell r="S140">
            <v>166923.78174999999</v>
          </cell>
          <cell r="T140">
            <v>172192.45063000001</v>
          </cell>
          <cell r="U140">
            <v>177557.36028000002</v>
          </cell>
          <cell r="V140">
            <v>182805.93419999999</v>
          </cell>
          <cell r="W140">
            <v>188704.91398000001</v>
          </cell>
          <cell r="X140">
            <v>194483.27909000003</v>
          </cell>
          <cell r="Y140">
            <v>200310.5961</v>
          </cell>
          <cell r="Z140">
            <v>206005.84951000003</v>
          </cell>
          <cell r="AA140">
            <v>212614.89771000002</v>
          </cell>
        </row>
        <row r="141">
          <cell r="A141" t="str">
            <v>Dtd13</v>
          </cell>
          <cell r="B141" t="str">
            <v>Personnel expenses</v>
          </cell>
          <cell r="C141">
            <v>1554.00308</v>
          </cell>
          <cell r="D141">
            <v>1018.8011799999999</v>
          </cell>
          <cell r="E141">
            <v>1061.9269899999999</v>
          </cell>
          <cell r="F141">
            <v>1185.0590299999994</v>
          </cell>
          <cell r="G141">
            <v>1464.2989300000008</v>
          </cell>
          <cell r="H141">
            <v>2539.2046900000005</v>
          </cell>
          <cell r="I141">
            <v>1193.6115199999986</v>
          </cell>
          <cell r="J141">
            <v>1143.8670800000018</v>
          </cell>
          <cell r="K141">
            <v>5049.0901999999969</v>
          </cell>
          <cell r="L141">
            <v>4243.347480000004</v>
          </cell>
          <cell r="M141">
            <v>2571.1762299999973</v>
          </cell>
          <cell r="N141">
            <v>2343.9851799999997</v>
          </cell>
          <cell r="O141">
            <v>25368.371589999999</v>
          </cell>
          <cell r="P141">
            <v>1554.00308</v>
          </cell>
          <cell r="Q141">
            <v>2572.8042599999999</v>
          </cell>
          <cell r="R141">
            <v>3634.7312499999998</v>
          </cell>
          <cell r="S141">
            <v>4819.7902799999993</v>
          </cell>
          <cell r="T141">
            <v>6284.0892100000001</v>
          </cell>
          <cell r="U141">
            <v>8823.2939000000006</v>
          </cell>
          <cell r="V141">
            <v>10016.905419999999</v>
          </cell>
          <cell r="W141">
            <v>11160.772500000001</v>
          </cell>
          <cell r="X141">
            <v>16209.862699999998</v>
          </cell>
          <cell r="Y141">
            <v>20453.210180000002</v>
          </cell>
          <cell r="Z141">
            <v>23024.386409999999</v>
          </cell>
          <cell r="AA141">
            <v>25368.371589999999</v>
          </cell>
        </row>
        <row r="142">
          <cell r="A142" t="str">
            <v>Dtd14</v>
          </cell>
          <cell r="B142" t="str">
            <v>General and administrative expenses</v>
          </cell>
          <cell r="C142">
            <v>210.93673000000001</v>
          </cell>
          <cell r="D142">
            <v>368.44172999999989</v>
          </cell>
          <cell r="E142">
            <v>243.94617000000017</v>
          </cell>
          <cell r="F142">
            <v>313.98801000000003</v>
          </cell>
          <cell r="G142">
            <v>264.40262999999982</v>
          </cell>
          <cell r="H142">
            <v>284.24936000000002</v>
          </cell>
          <cell r="I142">
            <v>289.46389000000022</v>
          </cell>
          <cell r="J142">
            <v>94.328310000000101</v>
          </cell>
          <cell r="K142">
            <v>508.83221999999978</v>
          </cell>
          <cell r="L142">
            <v>274.32074999999986</v>
          </cell>
          <cell r="M142">
            <v>149.68154000000004</v>
          </cell>
          <cell r="N142">
            <v>746.03426999999965</v>
          </cell>
          <cell r="O142">
            <v>3748.6256099999996</v>
          </cell>
          <cell r="P142">
            <v>210.93673000000001</v>
          </cell>
          <cell r="Q142">
            <v>579.3784599999999</v>
          </cell>
          <cell r="R142">
            <v>823.32463000000007</v>
          </cell>
          <cell r="S142">
            <v>1137.3126400000001</v>
          </cell>
          <cell r="T142">
            <v>1401.7152699999999</v>
          </cell>
          <cell r="U142">
            <v>1685.9646299999999</v>
          </cell>
          <cell r="V142">
            <v>1975.4285200000002</v>
          </cell>
          <cell r="W142">
            <v>2069.7568300000003</v>
          </cell>
          <cell r="X142">
            <v>2578.58905</v>
          </cell>
          <cell r="Y142">
            <v>2852.9097999999999</v>
          </cell>
          <cell r="Z142">
            <v>3002.5913399999999</v>
          </cell>
          <cell r="AA142">
            <v>3748.6256099999996</v>
          </cell>
        </row>
        <row r="143">
          <cell r="A143" t="str">
            <v>Dtd15</v>
          </cell>
          <cell r="B143" t="str">
            <v>Depreciation / Amortisation</v>
          </cell>
          <cell r="C143">
            <v>127.36727999999999</v>
          </cell>
          <cell r="D143">
            <v>128.42894000000001</v>
          </cell>
          <cell r="E143">
            <v>125.02141</v>
          </cell>
          <cell r="F143">
            <v>127.14870999999999</v>
          </cell>
          <cell r="G143">
            <v>126.55391000000003</v>
          </cell>
          <cell r="H143">
            <v>126.93916999999999</v>
          </cell>
          <cell r="I143">
            <v>126.35992999999996</v>
          </cell>
          <cell r="J143">
            <v>126.42674</v>
          </cell>
          <cell r="K143">
            <v>126.43707000000006</v>
          </cell>
          <cell r="L143">
            <v>129.42813000000001</v>
          </cell>
          <cell r="M143">
            <v>132.83969999999999</v>
          </cell>
          <cell r="N143">
            <v>124.26257999999984</v>
          </cell>
          <cell r="O143">
            <v>1527.2135699999999</v>
          </cell>
          <cell r="P143">
            <v>127.36727999999999</v>
          </cell>
          <cell r="Q143">
            <v>255.79622000000001</v>
          </cell>
          <cell r="R143">
            <v>380.81763000000001</v>
          </cell>
          <cell r="S143">
            <v>507.96634</v>
          </cell>
          <cell r="T143">
            <v>634.52025000000003</v>
          </cell>
          <cell r="U143">
            <v>761.45942000000002</v>
          </cell>
          <cell r="V143">
            <v>887.81934999999999</v>
          </cell>
          <cell r="W143">
            <v>1014.24609</v>
          </cell>
          <cell r="X143">
            <v>1140.68316</v>
          </cell>
          <cell r="Y143">
            <v>1270.1112900000001</v>
          </cell>
          <cell r="Z143">
            <v>1402.95099</v>
          </cell>
          <cell r="AA143">
            <v>1527.2135699999999</v>
          </cell>
        </row>
        <row r="144">
          <cell r="A144" t="str">
            <v>Dtd16</v>
          </cell>
          <cell r="B144" t="str">
            <v>Total operating expenses</v>
          </cell>
          <cell r="C144">
            <v>1892.3070899999998</v>
          </cell>
          <cell r="D144">
            <v>1515.6718499999999</v>
          </cell>
          <cell r="E144">
            <v>1430.8945700000002</v>
          </cell>
          <cell r="F144">
            <v>1626.1957499999994</v>
          </cell>
          <cell r="G144">
            <v>1855.2554700000007</v>
          </cell>
          <cell r="H144">
            <v>2950.3932200000004</v>
          </cell>
          <cell r="I144">
            <v>1609.4353399999986</v>
          </cell>
          <cell r="J144">
            <v>1364.622130000002</v>
          </cell>
          <cell r="K144">
            <v>5684.3594899999971</v>
          </cell>
          <cell r="L144">
            <v>4647.0963600000041</v>
          </cell>
          <cell r="M144">
            <v>2853.6974699999973</v>
          </cell>
          <cell r="N144">
            <v>3214.2820299999994</v>
          </cell>
          <cell r="O144">
            <v>30644.210769999998</v>
          </cell>
          <cell r="P144">
            <v>1892.3070899999998</v>
          </cell>
          <cell r="Q144">
            <v>3407.97894</v>
          </cell>
          <cell r="R144">
            <v>4838.8735099999994</v>
          </cell>
          <cell r="S144">
            <v>6465.0692599999993</v>
          </cell>
          <cell r="T144">
            <v>8320.3247300000003</v>
          </cell>
          <cell r="U144">
            <v>11270.71795</v>
          </cell>
          <cell r="V144">
            <v>12880.153289999998</v>
          </cell>
          <cell r="W144">
            <v>14244.775420000002</v>
          </cell>
          <cell r="X144">
            <v>19929.134909999997</v>
          </cell>
          <cell r="Y144">
            <v>24576.231270000004</v>
          </cell>
          <cell r="Z144">
            <v>27429.928739999999</v>
          </cell>
          <cell r="AA144">
            <v>30644.210769999998</v>
          </cell>
        </row>
        <row r="145">
          <cell r="A145" t="str">
            <v>Dtd17</v>
          </cell>
          <cell r="B145" t="str">
            <v>Operating profit before provisions</v>
          </cell>
          <cell r="C145">
            <v>3870.5048700000002</v>
          </cell>
          <cell r="D145">
            <v>3159.1967700000005</v>
          </cell>
          <cell r="E145">
            <v>150271.56334999998</v>
          </cell>
          <cell r="F145">
            <v>3157.4475000000016</v>
          </cell>
          <cell r="G145">
            <v>3413.4134099999992</v>
          </cell>
          <cell r="H145">
            <v>2414.5164299999983</v>
          </cell>
          <cell r="I145">
            <v>3639.1385800000021</v>
          </cell>
          <cell r="J145">
            <v>4534.3576499999981</v>
          </cell>
          <cell r="K145">
            <v>94.005620000003546</v>
          </cell>
          <cell r="L145">
            <v>1180.2206499999957</v>
          </cell>
          <cell r="M145">
            <v>2841.5559400000038</v>
          </cell>
          <cell r="N145">
            <v>3394.7661700000017</v>
          </cell>
          <cell r="O145">
            <v>181970.68694000001</v>
          </cell>
          <cell r="P145">
            <v>3870.5048700000002</v>
          </cell>
          <cell r="Q145">
            <v>7029.7016400000002</v>
          </cell>
          <cell r="R145">
            <v>157301.26499</v>
          </cell>
          <cell r="S145">
            <v>160458.71249000001</v>
          </cell>
          <cell r="T145">
            <v>163872.12590000001</v>
          </cell>
          <cell r="U145">
            <v>166286.64233000003</v>
          </cell>
          <cell r="V145">
            <v>169925.78091</v>
          </cell>
          <cell r="W145">
            <v>174460.13856000002</v>
          </cell>
          <cell r="X145">
            <v>174554.14418000003</v>
          </cell>
          <cell r="Y145">
            <v>175734.36482999998</v>
          </cell>
          <cell r="Z145">
            <v>178575.92077000003</v>
          </cell>
          <cell r="AA145">
            <v>181970.68694000001</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3870.5048700000002</v>
          </cell>
          <cell r="D150">
            <v>3159.1967700000005</v>
          </cell>
          <cell r="E150">
            <v>150271.56334999998</v>
          </cell>
          <cell r="F150">
            <v>3157.4475000000016</v>
          </cell>
          <cell r="G150">
            <v>3413.4134099999992</v>
          </cell>
          <cell r="H150">
            <v>2414.5164299999983</v>
          </cell>
          <cell r="I150">
            <v>3639.1385800000021</v>
          </cell>
          <cell r="J150">
            <v>4534.3576499999981</v>
          </cell>
          <cell r="K150">
            <v>94.005620000003546</v>
          </cell>
          <cell r="L150">
            <v>1180.2206499999957</v>
          </cell>
          <cell r="M150">
            <v>2841.5559400000038</v>
          </cell>
          <cell r="N150">
            <v>3394.7661700000017</v>
          </cell>
          <cell r="O150">
            <v>181970.68694000001</v>
          </cell>
          <cell r="P150">
            <v>3870.5048700000002</v>
          </cell>
          <cell r="Q150">
            <v>7029.7016400000002</v>
          </cell>
          <cell r="R150">
            <v>157301.26499</v>
          </cell>
          <cell r="S150">
            <v>160458.71249000001</v>
          </cell>
          <cell r="T150">
            <v>163872.12590000001</v>
          </cell>
          <cell r="U150">
            <v>166286.64233000003</v>
          </cell>
          <cell r="V150">
            <v>169925.78091</v>
          </cell>
          <cell r="W150">
            <v>174460.13856000002</v>
          </cell>
          <cell r="X150">
            <v>174554.14418000003</v>
          </cell>
          <cell r="Y150">
            <v>175734.36482999998</v>
          </cell>
          <cell r="Z150">
            <v>178575.92077000003</v>
          </cell>
          <cell r="AA150">
            <v>181970.68694000001</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3870.5048700000002</v>
          </cell>
          <cell r="D154">
            <v>3159.1967700000005</v>
          </cell>
          <cell r="E154">
            <v>150271.56334999998</v>
          </cell>
          <cell r="F154">
            <v>3157.4475000000016</v>
          </cell>
          <cell r="G154">
            <v>3413.4134099999992</v>
          </cell>
          <cell r="H154">
            <v>2414.5164299999983</v>
          </cell>
          <cell r="I154">
            <v>3639.1385800000021</v>
          </cell>
          <cell r="J154">
            <v>4534.3576499999981</v>
          </cell>
          <cell r="K154">
            <v>94.005620000003546</v>
          </cell>
          <cell r="L154">
            <v>1180.2206499999957</v>
          </cell>
          <cell r="M154">
            <v>2841.5559400000038</v>
          </cell>
          <cell r="N154">
            <v>3394.7661700000017</v>
          </cell>
          <cell r="O154">
            <v>181970.68694000001</v>
          </cell>
          <cell r="P154">
            <v>3870.5048700000002</v>
          </cell>
          <cell r="Q154">
            <v>7029.7016400000002</v>
          </cell>
          <cell r="R154">
            <v>157301.26499</v>
          </cell>
          <cell r="S154">
            <v>160458.71249000001</v>
          </cell>
          <cell r="T154">
            <v>163872.12590000001</v>
          </cell>
          <cell r="U154">
            <v>166286.64233000003</v>
          </cell>
          <cell r="V154">
            <v>169925.78091</v>
          </cell>
          <cell r="W154">
            <v>174460.13856000002</v>
          </cell>
          <cell r="X154">
            <v>174554.14418000003</v>
          </cell>
          <cell r="Y154">
            <v>175734.36482999998</v>
          </cell>
          <cell r="Z154">
            <v>178575.92077000003</v>
          </cell>
          <cell r="AA154">
            <v>181970.68694000001</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-834.75306999999998</v>
          </cell>
          <cell r="D156">
            <v>-641.44683000000009</v>
          </cell>
          <cell r="E156">
            <v>-779.64744999999994</v>
          </cell>
          <cell r="F156">
            <v>-663.92556999999988</v>
          </cell>
          <cell r="G156">
            <v>-737.42263000000003</v>
          </cell>
          <cell r="H156">
            <v>-553.52187999999978</v>
          </cell>
          <cell r="I156">
            <v>-774.26056000000062</v>
          </cell>
          <cell r="J156">
            <v>-950.80203999999958</v>
          </cell>
          <cell r="K156">
            <v>-99.448049999999967</v>
          </cell>
          <cell r="L156">
            <v>-372.88723000000027</v>
          </cell>
          <cell r="M156">
            <v>-640.10077999999976</v>
          </cell>
          <cell r="N156">
            <v>-667.07416999999987</v>
          </cell>
          <cell r="O156">
            <v>-7715.2902599999998</v>
          </cell>
          <cell r="P156">
            <v>-834.75306999999998</v>
          </cell>
          <cell r="Q156">
            <v>-1476.1999000000001</v>
          </cell>
          <cell r="R156">
            <v>-2255.84735</v>
          </cell>
          <cell r="S156">
            <v>-2919.7729199999999</v>
          </cell>
          <cell r="T156">
            <v>-3657.1955499999999</v>
          </cell>
          <cell r="U156">
            <v>-4210.7174299999997</v>
          </cell>
          <cell r="V156">
            <v>-4984.9779900000003</v>
          </cell>
          <cell r="W156">
            <v>-5935.7800299999999</v>
          </cell>
          <cell r="X156">
            <v>-6035.2280799999999</v>
          </cell>
          <cell r="Y156">
            <v>-6408.1153100000001</v>
          </cell>
          <cell r="Z156">
            <v>-7048.2160899999999</v>
          </cell>
          <cell r="AA156">
            <v>-7715.2902599999998</v>
          </cell>
        </row>
        <row r="157">
          <cell r="A157" t="str">
            <v>Dtd28</v>
          </cell>
          <cell r="B157" t="str">
            <v>Profit after tax</v>
          </cell>
          <cell r="C157">
            <v>3035.7518</v>
          </cell>
          <cell r="D157">
            <v>2517.7499400000006</v>
          </cell>
          <cell r="E157">
            <v>149491.91589999999</v>
          </cell>
          <cell r="F157">
            <v>2493.5219300000017</v>
          </cell>
          <cell r="G157">
            <v>2675.9907799999992</v>
          </cell>
          <cell r="H157">
            <v>1860.9945499999985</v>
          </cell>
          <cell r="I157">
            <v>2864.8780200000015</v>
          </cell>
          <cell r="J157">
            <v>3583.5556099999985</v>
          </cell>
          <cell r="K157">
            <v>-5.4424299999964205</v>
          </cell>
          <cell r="L157">
            <v>807.33341999999539</v>
          </cell>
          <cell r="M157">
            <v>2201.4551600000041</v>
          </cell>
          <cell r="N157">
            <v>2727.6920000000018</v>
          </cell>
          <cell r="O157">
            <v>174255.39668000001</v>
          </cell>
          <cell r="P157">
            <v>3035.7518</v>
          </cell>
          <cell r="Q157">
            <v>5553.5017399999997</v>
          </cell>
          <cell r="R157">
            <v>155045.41764</v>
          </cell>
          <cell r="S157">
            <v>157538.93957000002</v>
          </cell>
          <cell r="T157">
            <v>160214.93035000001</v>
          </cell>
          <cell r="U157">
            <v>162075.92490000004</v>
          </cell>
          <cell r="V157">
            <v>164940.80291999999</v>
          </cell>
          <cell r="W157">
            <v>168524.35853000003</v>
          </cell>
          <cell r="X157">
            <v>168518.91610000003</v>
          </cell>
          <cell r="Y157">
            <v>169326.24951999998</v>
          </cell>
          <cell r="Z157">
            <v>171527.70468000002</v>
          </cell>
          <cell r="AA157">
            <v>174255.39668000001</v>
          </cell>
        </row>
        <row r="158">
          <cell r="A158">
            <v>0</v>
          </cell>
          <cell r="B158" t="str">
            <v>Actual Profit and Loss 2008</v>
          </cell>
          <cell r="C158">
            <v>4725.1502499999997</v>
          </cell>
          <cell r="D158">
            <v>3636.6552499999998</v>
          </cell>
          <cell r="E158">
            <v>168970.10884999999</v>
          </cell>
          <cell r="F158">
            <v>4012.6270100000024</v>
          </cell>
          <cell r="G158">
            <v>3464.3527900000045</v>
          </cell>
          <cell r="H158">
            <v>1963.8330099999976</v>
          </cell>
          <cell r="I158">
            <v>2152.236480000005</v>
          </cell>
          <cell r="J158">
            <v>2317.7738399999894</v>
          </cell>
          <cell r="K158">
            <v>1526.5743900000098</v>
          </cell>
          <cell r="L158">
            <v>1678.8263999999972</v>
          </cell>
          <cell r="M158">
            <v>-1040.447549999998</v>
          </cell>
          <cell r="N158">
            <v>4428.9937500000042</v>
          </cell>
          <cell r="O158">
            <v>197836.68446999998</v>
          </cell>
          <cell r="P158">
            <v>4725.1502499999997</v>
          </cell>
          <cell r="Q158">
            <v>8361.8055000000004</v>
          </cell>
          <cell r="R158">
            <v>177331.91434999998</v>
          </cell>
          <cell r="S158">
            <v>181344.54136</v>
          </cell>
          <cell r="T158">
            <v>184808.89415000001</v>
          </cell>
          <cell r="U158">
            <v>186772.72716000001</v>
          </cell>
          <cell r="V158">
            <v>188924.96364</v>
          </cell>
          <cell r="W158">
            <v>191242.73748000001</v>
          </cell>
          <cell r="X158">
            <v>192769.31187000001</v>
          </cell>
          <cell r="Y158">
            <v>194448.13827</v>
          </cell>
          <cell r="Z158">
            <v>193407.69072000001</v>
          </cell>
          <cell r="AA158">
            <v>197836.68446999998</v>
          </cell>
        </row>
        <row r="159">
          <cell r="A159" t="str">
            <v>Dto01</v>
          </cell>
          <cell r="B159" t="str">
            <v>Interest income</v>
          </cell>
          <cell r="C159">
            <v>1089</v>
          </cell>
          <cell r="D159">
            <v>1018</v>
          </cell>
          <cell r="E159">
            <v>1959</v>
          </cell>
          <cell r="F159">
            <v>2153</v>
          </cell>
          <cell r="G159">
            <v>2328</v>
          </cell>
          <cell r="H159">
            <v>2163</v>
          </cell>
          <cell r="I159">
            <v>1529</v>
          </cell>
          <cell r="J159">
            <v>1539</v>
          </cell>
          <cell r="K159">
            <v>1419</v>
          </cell>
          <cell r="L159">
            <v>1565</v>
          </cell>
          <cell r="M159">
            <v>1569</v>
          </cell>
          <cell r="N159">
            <v>1650</v>
          </cell>
          <cell r="O159">
            <v>19981</v>
          </cell>
          <cell r="P159">
            <v>1089</v>
          </cell>
          <cell r="Q159">
            <v>2107</v>
          </cell>
          <cell r="R159">
            <v>4066</v>
          </cell>
          <cell r="S159">
            <v>6219</v>
          </cell>
          <cell r="T159">
            <v>8547</v>
          </cell>
          <cell r="U159">
            <v>10710</v>
          </cell>
          <cell r="V159">
            <v>12239</v>
          </cell>
          <cell r="W159">
            <v>13778</v>
          </cell>
          <cell r="X159">
            <v>15197</v>
          </cell>
          <cell r="Y159">
            <v>16762</v>
          </cell>
          <cell r="Z159">
            <v>18331</v>
          </cell>
          <cell r="AA159">
            <v>19981</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1089</v>
          </cell>
          <cell r="D161">
            <v>1018</v>
          </cell>
          <cell r="E161">
            <v>1959</v>
          </cell>
          <cell r="F161">
            <v>2153</v>
          </cell>
          <cell r="G161">
            <v>2328</v>
          </cell>
          <cell r="H161">
            <v>2163</v>
          </cell>
          <cell r="I161">
            <v>1529</v>
          </cell>
          <cell r="J161">
            <v>1539</v>
          </cell>
          <cell r="K161">
            <v>1419</v>
          </cell>
          <cell r="L161">
            <v>1565</v>
          </cell>
          <cell r="M161">
            <v>1569</v>
          </cell>
          <cell r="N161">
            <v>1650</v>
          </cell>
          <cell r="O161">
            <v>19981</v>
          </cell>
          <cell r="P161">
            <v>1089</v>
          </cell>
          <cell r="Q161">
            <v>2107</v>
          </cell>
          <cell r="R161">
            <v>4066</v>
          </cell>
          <cell r="S161">
            <v>6219</v>
          </cell>
          <cell r="T161">
            <v>8547</v>
          </cell>
          <cell r="U161">
            <v>10710</v>
          </cell>
          <cell r="V161">
            <v>12239</v>
          </cell>
          <cell r="W161">
            <v>13778</v>
          </cell>
          <cell r="X161">
            <v>15197</v>
          </cell>
          <cell r="Y161">
            <v>16762</v>
          </cell>
          <cell r="Z161">
            <v>18331</v>
          </cell>
          <cell r="AA161">
            <v>19981</v>
          </cell>
        </row>
        <row r="162">
          <cell r="A162" t="str">
            <v>Dto04</v>
          </cell>
          <cell r="B162" t="str">
            <v>Fee Income</v>
          </cell>
          <cell r="C162">
            <v>9823</v>
          </cell>
          <cell r="D162">
            <v>8570</v>
          </cell>
          <cell r="E162">
            <v>9003</v>
          </cell>
          <cell r="F162">
            <v>8356</v>
          </cell>
          <cell r="G162">
            <v>8449</v>
          </cell>
          <cell r="H162">
            <v>7686</v>
          </cell>
          <cell r="I162">
            <v>6584</v>
          </cell>
          <cell r="J162">
            <v>6625</v>
          </cell>
          <cell r="K162">
            <v>6353</v>
          </cell>
          <cell r="L162">
            <v>5177</v>
          </cell>
          <cell r="M162">
            <v>4298</v>
          </cell>
          <cell r="N162">
            <v>4387</v>
          </cell>
          <cell r="O162">
            <v>85311</v>
          </cell>
          <cell r="P162">
            <v>9823</v>
          </cell>
          <cell r="Q162">
            <v>18393</v>
          </cell>
          <cell r="R162">
            <v>27396</v>
          </cell>
          <cell r="S162">
            <v>35752</v>
          </cell>
          <cell r="T162">
            <v>44201</v>
          </cell>
          <cell r="U162">
            <v>51887</v>
          </cell>
          <cell r="V162">
            <v>58471</v>
          </cell>
          <cell r="W162">
            <v>65096</v>
          </cell>
          <cell r="X162">
            <v>71449</v>
          </cell>
          <cell r="Y162">
            <v>76626</v>
          </cell>
          <cell r="Z162">
            <v>80924</v>
          </cell>
          <cell r="AA162">
            <v>85311</v>
          </cell>
        </row>
        <row r="163">
          <cell r="A163" t="str">
            <v>Dto05</v>
          </cell>
          <cell r="B163" t="str">
            <v>Commission expense</v>
          </cell>
          <cell r="C163">
            <v>-3</v>
          </cell>
          <cell r="D163">
            <v>-2</v>
          </cell>
          <cell r="E163">
            <v>-3</v>
          </cell>
          <cell r="F163">
            <v>-2</v>
          </cell>
          <cell r="G163">
            <v>-2</v>
          </cell>
          <cell r="H163">
            <v>-3</v>
          </cell>
          <cell r="I163">
            <v>-3</v>
          </cell>
          <cell r="J163">
            <v>-1</v>
          </cell>
          <cell r="K163">
            <v>-4</v>
          </cell>
          <cell r="L163">
            <v>-2</v>
          </cell>
          <cell r="M163">
            <v>-3</v>
          </cell>
          <cell r="N163">
            <v>-2</v>
          </cell>
          <cell r="O163">
            <v>-30</v>
          </cell>
          <cell r="P163">
            <v>-3</v>
          </cell>
          <cell r="Q163">
            <v>-5</v>
          </cell>
          <cell r="R163">
            <v>-8</v>
          </cell>
          <cell r="S163">
            <v>-10</v>
          </cell>
          <cell r="T163">
            <v>-12</v>
          </cell>
          <cell r="U163">
            <v>-15</v>
          </cell>
          <cell r="V163">
            <v>-18</v>
          </cell>
          <cell r="W163">
            <v>-19</v>
          </cell>
          <cell r="X163">
            <v>-23</v>
          </cell>
          <cell r="Y163">
            <v>-25</v>
          </cell>
          <cell r="Z163">
            <v>-28</v>
          </cell>
          <cell r="AA163">
            <v>-30</v>
          </cell>
        </row>
        <row r="164">
          <cell r="A164" t="str">
            <v>Dto06</v>
          </cell>
          <cell r="B164" t="str">
            <v>Net fee and commission income</v>
          </cell>
          <cell r="C164">
            <v>9820</v>
          </cell>
          <cell r="D164">
            <v>8568</v>
          </cell>
          <cell r="E164">
            <v>9000</v>
          </cell>
          <cell r="F164">
            <v>8354</v>
          </cell>
          <cell r="G164">
            <v>8447</v>
          </cell>
          <cell r="H164">
            <v>7683</v>
          </cell>
          <cell r="I164">
            <v>6581</v>
          </cell>
          <cell r="J164">
            <v>6624</v>
          </cell>
          <cell r="K164">
            <v>6349</v>
          </cell>
          <cell r="L164">
            <v>5175</v>
          </cell>
          <cell r="M164">
            <v>4295</v>
          </cell>
          <cell r="N164">
            <v>4385</v>
          </cell>
          <cell r="O164">
            <v>85281</v>
          </cell>
          <cell r="P164">
            <v>9820</v>
          </cell>
          <cell r="Q164">
            <v>18388</v>
          </cell>
          <cell r="R164">
            <v>27388</v>
          </cell>
          <cell r="S164">
            <v>35742</v>
          </cell>
          <cell r="T164">
            <v>44189</v>
          </cell>
          <cell r="U164">
            <v>51872</v>
          </cell>
          <cell r="V164">
            <v>58453</v>
          </cell>
          <cell r="W164">
            <v>65077</v>
          </cell>
          <cell r="X164">
            <v>71426</v>
          </cell>
          <cell r="Y164">
            <v>76601</v>
          </cell>
          <cell r="Z164">
            <v>80896</v>
          </cell>
          <cell r="AA164">
            <v>85281</v>
          </cell>
        </row>
        <row r="165">
          <cell r="A165" t="str">
            <v>Dto07</v>
          </cell>
          <cell r="B165" t="str">
            <v>Dividend income</v>
          </cell>
          <cell r="C165">
            <v>0</v>
          </cell>
          <cell r="D165">
            <v>0</v>
          </cell>
          <cell r="E165">
            <v>218870</v>
          </cell>
          <cell r="F165">
            <v>0</v>
          </cell>
          <cell r="G165">
            <v>0</v>
          </cell>
          <cell r="H165">
            <v>0</v>
          </cell>
          <cell r="I165">
            <v>0</v>
          </cell>
          <cell r="J165">
            <v>0</v>
          </cell>
          <cell r="K165">
            <v>0</v>
          </cell>
          <cell r="L165">
            <v>0</v>
          </cell>
          <cell r="M165">
            <v>0</v>
          </cell>
          <cell r="N165">
            <v>0</v>
          </cell>
          <cell r="O165">
            <v>218870</v>
          </cell>
          <cell r="P165">
            <v>0</v>
          </cell>
          <cell r="Q165">
            <v>0</v>
          </cell>
          <cell r="R165">
            <v>218870</v>
          </cell>
          <cell r="S165">
            <v>218870</v>
          </cell>
          <cell r="T165">
            <v>218870</v>
          </cell>
          <cell r="U165">
            <v>218870</v>
          </cell>
          <cell r="V165">
            <v>218870</v>
          </cell>
          <cell r="W165">
            <v>218870</v>
          </cell>
          <cell r="X165">
            <v>218870</v>
          </cell>
          <cell r="Y165">
            <v>218870</v>
          </cell>
          <cell r="Z165">
            <v>218870</v>
          </cell>
          <cell r="AA165">
            <v>218870</v>
          </cell>
        </row>
        <row r="166">
          <cell r="A166" t="str">
            <v>Dto08</v>
          </cell>
          <cell r="B166" t="str">
            <v>Foreign exchange profit</v>
          </cell>
          <cell r="C166">
            <v>-2</v>
          </cell>
          <cell r="D166">
            <v>3</v>
          </cell>
          <cell r="E166">
            <v>1</v>
          </cell>
          <cell r="F166">
            <v>0</v>
          </cell>
          <cell r="G166">
            <v>-1</v>
          </cell>
          <cell r="H166">
            <v>-1</v>
          </cell>
          <cell r="I166">
            <v>1</v>
          </cell>
          <cell r="J166">
            <v>3</v>
          </cell>
          <cell r="K166">
            <v>-1</v>
          </cell>
          <cell r="L166">
            <v>-6</v>
          </cell>
          <cell r="M166">
            <v>-3</v>
          </cell>
          <cell r="N166">
            <v>9</v>
          </cell>
          <cell r="O166">
            <v>3</v>
          </cell>
          <cell r="P166">
            <v>-2</v>
          </cell>
          <cell r="Q166">
            <v>1</v>
          </cell>
          <cell r="R166">
            <v>2</v>
          </cell>
          <cell r="S166">
            <v>2</v>
          </cell>
          <cell r="T166">
            <v>1</v>
          </cell>
          <cell r="U166">
            <v>0</v>
          </cell>
          <cell r="V166">
            <v>1</v>
          </cell>
          <cell r="W166">
            <v>4</v>
          </cell>
          <cell r="X166">
            <v>3</v>
          </cell>
          <cell r="Y166">
            <v>-3</v>
          </cell>
          <cell r="Z166">
            <v>-6</v>
          </cell>
          <cell r="AA166">
            <v>3</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633</v>
          </cell>
          <cell r="D168">
            <v>152</v>
          </cell>
          <cell r="E168">
            <v>168</v>
          </cell>
          <cell r="F168">
            <v>28</v>
          </cell>
          <cell r="G168">
            <v>24</v>
          </cell>
          <cell r="H168">
            <v>-1682</v>
          </cell>
          <cell r="I168">
            <v>122</v>
          </cell>
          <cell r="J168">
            <v>58</v>
          </cell>
          <cell r="K168">
            <v>8</v>
          </cell>
          <cell r="L168">
            <v>9</v>
          </cell>
          <cell r="M168">
            <v>-2125</v>
          </cell>
          <cell r="N168">
            <v>-350</v>
          </cell>
          <cell r="O168">
            <v>-2955</v>
          </cell>
          <cell r="P168">
            <v>633</v>
          </cell>
          <cell r="Q168">
            <v>785</v>
          </cell>
          <cell r="R168">
            <v>953</v>
          </cell>
          <cell r="S168">
            <v>981</v>
          </cell>
          <cell r="T168">
            <v>1005</v>
          </cell>
          <cell r="U168">
            <v>-677</v>
          </cell>
          <cell r="V168">
            <v>-555</v>
          </cell>
          <cell r="W168">
            <v>-497</v>
          </cell>
          <cell r="X168">
            <v>-489</v>
          </cell>
          <cell r="Y168">
            <v>-480</v>
          </cell>
          <cell r="Z168">
            <v>-2605</v>
          </cell>
          <cell r="AA168">
            <v>-2955</v>
          </cell>
        </row>
        <row r="169">
          <cell r="A169" t="str">
            <v>Dto11</v>
          </cell>
          <cell r="B169" t="str">
            <v>Other income</v>
          </cell>
          <cell r="C169">
            <v>10451</v>
          </cell>
          <cell r="D169">
            <v>8723</v>
          </cell>
          <cell r="E169">
            <v>228039</v>
          </cell>
          <cell r="F169">
            <v>8382</v>
          </cell>
          <cell r="G169">
            <v>8470</v>
          </cell>
          <cell r="H169">
            <v>6000</v>
          </cell>
          <cell r="I169">
            <v>6704</v>
          </cell>
          <cell r="J169">
            <v>6685</v>
          </cell>
          <cell r="K169">
            <v>6356</v>
          </cell>
          <cell r="L169">
            <v>5178</v>
          </cell>
          <cell r="M169">
            <v>2167</v>
          </cell>
          <cell r="N169">
            <v>4044</v>
          </cell>
          <cell r="O169">
            <v>301199</v>
          </cell>
          <cell r="P169">
            <v>10451</v>
          </cell>
          <cell r="Q169">
            <v>19174</v>
          </cell>
          <cell r="R169">
            <v>247213</v>
          </cell>
          <cell r="S169">
            <v>255595</v>
          </cell>
          <cell r="T169">
            <v>264065</v>
          </cell>
          <cell r="U169">
            <v>270065</v>
          </cell>
          <cell r="V169">
            <v>276769</v>
          </cell>
          <cell r="W169">
            <v>283454</v>
          </cell>
          <cell r="X169">
            <v>289810</v>
          </cell>
          <cell r="Y169">
            <v>294988</v>
          </cell>
          <cell r="Z169">
            <v>297155</v>
          </cell>
          <cell r="AA169">
            <v>301199</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11540</v>
          </cell>
          <cell r="D171">
            <v>9741</v>
          </cell>
          <cell r="E171">
            <v>229998</v>
          </cell>
          <cell r="F171">
            <v>10535</v>
          </cell>
          <cell r="G171">
            <v>10798</v>
          </cell>
          <cell r="H171">
            <v>8163</v>
          </cell>
          <cell r="I171">
            <v>8233</v>
          </cell>
          <cell r="J171">
            <v>8224</v>
          </cell>
          <cell r="K171">
            <v>7775</v>
          </cell>
          <cell r="L171">
            <v>6743</v>
          </cell>
          <cell r="M171">
            <v>3736</v>
          </cell>
          <cell r="N171">
            <v>5694</v>
          </cell>
          <cell r="O171">
            <v>321180</v>
          </cell>
          <cell r="P171">
            <v>11540</v>
          </cell>
          <cell r="Q171">
            <v>21281</v>
          </cell>
          <cell r="R171">
            <v>251279</v>
          </cell>
          <cell r="S171">
            <v>261814</v>
          </cell>
          <cell r="T171">
            <v>272612</v>
          </cell>
          <cell r="U171">
            <v>280775</v>
          </cell>
          <cell r="V171">
            <v>289008</v>
          </cell>
          <cell r="W171">
            <v>297232</v>
          </cell>
          <cell r="X171">
            <v>305007</v>
          </cell>
          <cell r="Y171">
            <v>311750</v>
          </cell>
          <cell r="Z171">
            <v>315486</v>
          </cell>
          <cell r="AA171">
            <v>321180</v>
          </cell>
        </row>
        <row r="172">
          <cell r="A172" t="str">
            <v>Dto13</v>
          </cell>
          <cell r="B172" t="str">
            <v>Personnel expenses</v>
          </cell>
          <cell r="C172">
            <v>2384</v>
          </cell>
          <cell r="D172">
            <v>1972</v>
          </cell>
          <cell r="E172">
            <v>2188</v>
          </cell>
          <cell r="F172">
            <v>2015</v>
          </cell>
          <cell r="G172">
            <v>2252</v>
          </cell>
          <cell r="H172">
            <v>2528</v>
          </cell>
          <cell r="I172">
            <v>1968</v>
          </cell>
          <cell r="J172">
            <v>1927</v>
          </cell>
          <cell r="K172">
            <v>2293</v>
          </cell>
          <cell r="L172">
            <v>1594</v>
          </cell>
          <cell r="M172">
            <v>1345</v>
          </cell>
          <cell r="N172">
            <v>-3037</v>
          </cell>
          <cell r="O172">
            <v>19429</v>
          </cell>
          <cell r="P172">
            <v>2384</v>
          </cell>
          <cell r="Q172">
            <v>4356</v>
          </cell>
          <cell r="R172">
            <v>6544</v>
          </cell>
          <cell r="S172">
            <v>8559</v>
          </cell>
          <cell r="T172">
            <v>10811</v>
          </cell>
          <cell r="U172">
            <v>13339</v>
          </cell>
          <cell r="V172">
            <v>15307</v>
          </cell>
          <cell r="W172">
            <v>17234</v>
          </cell>
          <cell r="X172">
            <v>19527</v>
          </cell>
          <cell r="Y172">
            <v>21121</v>
          </cell>
          <cell r="Z172">
            <v>22466</v>
          </cell>
          <cell r="AA172">
            <v>19429</v>
          </cell>
        </row>
        <row r="173">
          <cell r="A173" t="str">
            <v>Dto14</v>
          </cell>
          <cell r="B173" t="str">
            <v>General and administrative expenses</v>
          </cell>
          <cell r="C173">
            <v>359</v>
          </cell>
          <cell r="D173">
            <v>422</v>
          </cell>
          <cell r="E173">
            <v>433</v>
          </cell>
          <cell r="F173">
            <v>470</v>
          </cell>
          <cell r="G173">
            <v>524</v>
          </cell>
          <cell r="H173">
            <v>384</v>
          </cell>
          <cell r="I173">
            <v>406</v>
          </cell>
          <cell r="J173">
            <v>260</v>
          </cell>
          <cell r="K173">
            <v>816</v>
          </cell>
          <cell r="L173">
            <v>412</v>
          </cell>
          <cell r="M173">
            <v>375</v>
          </cell>
          <cell r="N173">
            <v>501</v>
          </cell>
          <cell r="O173">
            <v>5362</v>
          </cell>
          <cell r="P173">
            <v>359</v>
          </cell>
          <cell r="Q173">
            <v>781</v>
          </cell>
          <cell r="R173">
            <v>1214</v>
          </cell>
          <cell r="S173">
            <v>1684</v>
          </cell>
          <cell r="T173">
            <v>2208</v>
          </cell>
          <cell r="U173">
            <v>2592</v>
          </cell>
          <cell r="V173">
            <v>2998</v>
          </cell>
          <cell r="W173">
            <v>3258</v>
          </cell>
          <cell r="X173">
            <v>4074</v>
          </cell>
          <cell r="Y173">
            <v>4486</v>
          </cell>
          <cell r="Z173">
            <v>4861</v>
          </cell>
          <cell r="AA173">
            <v>5362</v>
          </cell>
        </row>
        <row r="174">
          <cell r="A174" t="str">
            <v>Dto15</v>
          </cell>
          <cell r="B174" t="str">
            <v>Depreciation / Amortisation</v>
          </cell>
          <cell r="C174">
            <v>87</v>
          </cell>
          <cell r="D174">
            <v>89</v>
          </cell>
          <cell r="E174">
            <v>90</v>
          </cell>
          <cell r="F174">
            <v>90</v>
          </cell>
          <cell r="G174">
            <v>89</v>
          </cell>
          <cell r="H174">
            <v>90</v>
          </cell>
          <cell r="I174">
            <v>91</v>
          </cell>
          <cell r="J174">
            <v>94</v>
          </cell>
          <cell r="K174">
            <v>98</v>
          </cell>
          <cell r="L174">
            <v>90</v>
          </cell>
          <cell r="M174">
            <v>120</v>
          </cell>
          <cell r="N174">
            <v>216</v>
          </cell>
          <cell r="O174">
            <v>1244</v>
          </cell>
          <cell r="P174">
            <v>87</v>
          </cell>
          <cell r="Q174">
            <v>176</v>
          </cell>
          <cell r="R174">
            <v>266</v>
          </cell>
          <cell r="S174">
            <v>356</v>
          </cell>
          <cell r="T174">
            <v>445</v>
          </cell>
          <cell r="U174">
            <v>535</v>
          </cell>
          <cell r="V174">
            <v>626</v>
          </cell>
          <cell r="W174">
            <v>720</v>
          </cell>
          <cell r="X174">
            <v>818</v>
          </cell>
          <cell r="Y174">
            <v>908</v>
          </cell>
          <cell r="Z174">
            <v>1028</v>
          </cell>
          <cell r="AA174">
            <v>1244</v>
          </cell>
        </row>
        <row r="175">
          <cell r="A175" t="str">
            <v>Dto16</v>
          </cell>
          <cell r="B175" t="str">
            <v>Total operating expenses</v>
          </cell>
          <cell r="C175">
            <v>2830</v>
          </cell>
          <cell r="D175">
            <v>2483</v>
          </cell>
          <cell r="E175">
            <v>2711</v>
          </cell>
          <cell r="F175">
            <v>2575</v>
          </cell>
          <cell r="G175">
            <v>2865</v>
          </cell>
          <cell r="H175">
            <v>3002</v>
          </cell>
          <cell r="I175">
            <v>2465</v>
          </cell>
          <cell r="J175">
            <v>2281</v>
          </cell>
          <cell r="K175">
            <v>3207</v>
          </cell>
          <cell r="L175">
            <v>2096</v>
          </cell>
          <cell r="M175">
            <v>1840</v>
          </cell>
          <cell r="N175">
            <v>-2320</v>
          </cell>
          <cell r="O175">
            <v>26035</v>
          </cell>
          <cell r="P175">
            <v>2830</v>
          </cell>
          <cell r="Q175">
            <v>5313</v>
          </cell>
          <cell r="R175">
            <v>8024</v>
          </cell>
          <cell r="S175">
            <v>10599</v>
          </cell>
          <cell r="T175">
            <v>13464</v>
          </cell>
          <cell r="U175">
            <v>16466</v>
          </cell>
          <cell r="V175">
            <v>18931</v>
          </cell>
          <cell r="W175">
            <v>21212</v>
          </cell>
          <cell r="X175">
            <v>24419</v>
          </cell>
          <cell r="Y175">
            <v>26515</v>
          </cell>
          <cell r="Z175">
            <v>28355</v>
          </cell>
          <cell r="AA175">
            <v>26035</v>
          </cell>
        </row>
        <row r="176">
          <cell r="A176" t="str">
            <v>Dto17</v>
          </cell>
          <cell r="B176" t="str">
            <v>Operating profit before provisions</v>
          </cell>
          <cell r="C176">
            <v>8710</v>
          </cell>
          <cell r="D176">
            <v>7258</v>
          </cell>
          <cell r="E176">
            <v>227287</v>
          </cell>
          <cell r="F176">
            <v>7960</v>
          </cell>
          <cell r="G176">
            <v>7933</v>
          </cell>
          <cell r="H176">
            <v>5161</v>
          </cell>
          <cell r="I176">
            <v>5768</v>
          </cell>
          <cell r="J176">
            <v>5943</v>
          </cell>
          <cell r="K176">
            <v>4568</v>
          </cell>
          <cell r="L176">
            <v>4647</v>
          </cell>
          <cell r="M176">
            <v>1896</v>
          </cell>
          <cell r="N176">
            <v>8014</v>
          </cell>
          <cell r="O176">
            <v>295145</v>
          </cell>
          <cell r="P176">
            <v>8710</v>
          </cell>
          <cell r="Q176">
            <v>15968</v>
          </cell>
          <cell r="R176">
            <v>243255</v>
          </cell>
          <cell r="S176">
            <v>251215</v>
          </cell>
          <cell r="T176">
            <v>259148</v>
          </cell>
          <cell r="U176">
            <v>264309</v>
          </cell>
          <cell r="V176">
            <v>270077</v>
          </cell>
          <cell r="W176">
            <v>276020</v>
          </cell>
          <cell r="X176">
            <v>280588</v>
          </cell>
          <cell r="Y176">
            <v>285235</v>
          </cell>
          <cell r="Z176">
            <v>287131</v>
          </cell>
          <cell r="AA176">
            <v>295145</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8710</v>
          </cell>
          <cell r="D181">
            <v>7258</v>
          </cell>
          <cell r="E181">
            <v>227287</v>
          </cell>
          <cell r="F181">
            <v>7960</v>
          </cell>
          <cell r="G181">
            <v>7933</v>
          </cell>
          <cell r="H181">
            <v>5161</v>
          </cell>
          <cell r="I181">
            <v>5768</v>
          </cell>
          <cell r="J181">
            <v>5943</v>
          </cell>
          <cell r="K181">
            <v>4568</v>
          </cell>
          <cell r="L181">
            <v>4647</v>
          </cell>
          <cell r="M181">
            <v>1896</v>
          </cell>
          <cell r="N181">
            <v>8014</v>
          </cell>
          <cell r="O181">
            <v>295145</v>
          </cell>
          <cell r="P181">
            <v>8710</v>
          </cell>
          <cell r="Q181">
            <v>15968</v>
          </cell>
          <cell r="R181">
            <v>243255</v>
          </cell>
          <cell r="S181">
            <v>251215</v>
          </cell>
          <cell r="T181">
            <v>259148</v>
          </cell>
          <cell r="U181">
            <v>264309</v>
          </cell>
          <cell r="V181">
            <v>270077</v>
          </cell>
          <cell r="W181">
            <v>276020</v>
          </cell>
          <cell r="X181">
            <v>280588</v>
          </cell>
          <cell r="Y181">
            <v>285235</v>
          </cell>
          <cell r="Z181">
            <v>287131</v>
          </cell>
          <cell r="AA181">
            <v>295145</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8710</v>
          </cell>
          <cell r="D185">
            <v>7258</v>
          </cell>
          <cell r="E185">
            <v>227287</v>
          </cell>
          <cell r="F185">
            <v>7960</v>
          </cell>
          <cell r="G185">
            <v>7933</v>
          </cell>
          <cell r="H185">
            <v>5161</v>
          </cell>
          <cell r="I185">
            <v>5768</v>
          </cell>
          <cell r="J185">
            <v>5943</v>
          </cell>
          <cell r="K185">
            <v>4568</v>
          </cell>
          <cell r="L185">
            <v>4647</v>
          </cell>
          <cell r="M185">
            <v>1896</v>
          </cell>
          <cell r="N185">
            <v>8014</v>
          </cell>
          <cell r="O185">
            <v>295145</v>
          </cell>
          <cell r="P185">
            <v>8710</v>
          </cell>
          <cell r="Q185">
            <v>15968</v>
          </cell>
          <cell r="R185">
            <v>243255</v>
          </cell>
          <cell r="S185">
            <v>251215</v>
          </cell>
          <cell r="T185">
            <v>259148</v>
          </cell>
          <cell r="U185">
            <v>264309</v>
          </cell>
          <cell r="V185">
            <v>270077</v>
          </cell>
          <cell r="W185">
            <v>276020</v>
          </cell>
          <cell r="X185">
            <v>280588</v>
          </cell>
          <cell r="Y185">
            <v>285235</v>
          </cell>
          <cell r="Z185">
            <v>287131</v>
          </cell>
          <cell r="AA185">
            <v>295145</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-1798</v>
          </cell>
          <cell r="D187">
            <v>-1631</v>
          </cell>
          <cell r="E187">
            <v>-1861</v>
          </cell>
          <cell r="F187">
            <v>-1687</v>
          </cell>
          <cell r="G187">
            <v>-1771</v>
          </cell>
          <cell r="H187">
            <v>-1059</v>
          </cell>
          <cell r="I187">
            <v>-1273</v>
          </cell>
          <cell r="J187">
            <v>-1303</v>
          </cell>
          <cell r="K187">
            <v>-1039</v>
          </cell>
          <cell r="L187">
            <v>-1012</v>
          </cell>
          <cell r="M187">
            <v>-432</v>
          </cell>
          <cell r="N187">
            <v>-1600</v>
          </cell>
          <cell r="O187">
            <v>-16466</v>
          </cell>
          <cell r="P187">
            <v>-1798</v>
          </cell>
          <cell r="Q187">
            <v>-3429</v>
          </cell>
          <cell r="R187">
            <v>-5290</v>
          </cell>
          <cell r="S187">
            <v>-6977</v>
          </cell>
          <cell r="T187">
            <v>-8748</v>
          </cell>
          <cell r="U187">
            <v>-9807</v>
          </cell>
          <cell r="V187">
            <v>-11080</v>
          </cell>
          <cell r="W187">
            <v>-12383</v>
          </cell>
          <cell r="X187">
            <v>-13422</v>
          </cell>
          <cell r="Y187">
            <v>-14434</v>
          </cell>
          <cell r="Z187">
            <v>-14866</v>
          </cell>
          <cell r="AA187">
            <v>-16466</v>
          </cell>
        </row>
        <row r="188">
          <cell r="A188" t="str">
            <v>Dto28</v>
          </cell>
          <cell r="B188" t="str">
            <v>Profit after tax</v>
          </cell>
          <cell r="C188">
            <v>6912</v>
          </cell>
          <cell r="D188">
            <v>5627</v>
          </cell>
          <cell r="E188">
            <v>225426</v>
          </cell>
          <cell r="F188">
            <v>6273</v>
          </cell>
          <cell r="G188">
            <v>6162</v>
          </cell>
          <cell r="H188">
            <v>4102</v>
          </cell>
          <cell r="I188">
            <v>4495</v>
          </cell>
          <cell r="J188">
            <v>4640</v>
          </cell>
          <cell r="K188">
            <v>3529</v>
          </cell>
          <cell r="L188">
            <v>3635</v>
          </cell>
          <cell r="M188">
            <v>1464</v>
          </cell>
          <cell r="N188">
            <v>6414</v>
          </cell>
          <cell r="O188">
            <v>278679</v>
          </cell>
          <cell r="P188">
            <v>6912</v>
          </cell>
          <cell r="Q188">
            <v>12539</v>
          </cell>
          <cell r="R188">
            <v>237965</v>
          </cell>
          <cell r="S188">
            <v>244238</v>
          </cell>
          <cell r="T188">
            <v>250400</v>
          </cell>
          <cell r="U188">
            <v>254502</v>
          </cell>
          <cell r="V188">
            <v>258997</v>
          </cell>
          <cell r="W188">
            <v>263637</v>
          </cell>
          <cell r="X188">
            <v>267166</v>
          </cell>
          <cell r="Y188">
            <v>270801</v>
          </cell>
          <cell r="Z188">
            <v>272265</v>
          </cell>
          <cell r="AA188">
            <v>278679</v>
          </cell>
        </row>
        <row r="189">
          <cell r="A189">
            <v>0</v>
          </cell>
          <cell r="B189" t="str">
            <v>Actual Profit and Loss 2007 tys.zł</v>
          </cell>
          <cell r="C189" t="str">
            <v>OK!</v>
          </cell>
          <cell r="D189" t="str">
            <v>OK!</v>
          </cell>
          <cell r="E189" t="str">
            <v>OK!</v>
          </cell>
          <cell r="F189" t="str">
            <v>OK!</v>
          </cell>
          <cell r="G189" t="str">
            <v>OK!</v>
          </cell>
          <cell r="H189" t="str">
            <v>OK!</v>
          </cell>
          <cell r="I189" t="str">
            <v>OK!</v>
          </cell>
          <cell r="J189" t="str">
            <v>OK!</v>
          </cell>
          <cell r="K189" t="str">
            <v>OK!</v>
          </cell>
          <cell r="L189" t="str">
            <v>OK!</v>
          </cell>
          <cell r="M189" t="str">
            <v>OK!</v>
          </cell>
          <cell r="N189" t="str">
            <v>OK!</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339</v>
          </cell>
          <cell r="D190">
            <v>332</v>
          </cell>
          <cell r="E190">
            <v>443</v>
          </cell>
          <cell r="F190">
            <v>765</v>
          </cell>
          <cell r="G190">
            <v>843</v>
          </cell>
          <cell r="H190">
            <v>862</v>
          </cell>
          <cell r="I190">
            <v>705</v>
          </cell>
          <cell r="J190">
            <v>779</v>
          </cell>
          <cell r="K190">
            <v>793</v>
          </cell>
          <cell r="L190">
            <v>880</v>
          </cell>
          <cell r="M190">
            <v>897</v>
          </cell>
          <cell r="N190">
            <v>1024</v>
          </cell>
          <cell r="O190">
            <v>8662</v>
          </cell>
          <cell r="P190">
            <v>339</v>
          </cell>
          <cell r="Q190">
            <v>671</v>
          </cell>
          <cell r="R190">
            <v>1114</v>
          </cell>
          <cell r="S190">
            <v>1879</v>
          </cell>
          <cell r="T190">
            <v>2722</v>
          </cell>
          <cell r="U190">
            <v>3584</v>
          </cell>
          <cell r="V190">
            <v>4289</v>
          </cell>
          <cell r="W190">
            <v>5068</v>
          </cell>
          <cell r="X190">
            <v>5861</v>
          </cell>
          <cell r="Y190">
            <v>6741</v>
          </cell>
          <cell r="Z190">
            <v>7638</v>
          </cell>
          <cell r="AA190">
            <v>8662</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339</v>
          </cell>
          <cell r="D192">
            <v>332</v>
          </cell>
          <cell r="E192">
            <v>443</v>
          </cell>
          <cell r="F192">
            <v>765</v>
          </cell>
          <cell r="G192">
            <v>843</v>
          </cell>
          <cell r="H192">
            <v>862</v>
          </cell>
          <cell r="I192">
            <v>705</v>
          </cell>
          <cell r="J192">
            <v>779</v>
          </cell>
          <cell r="K192">
            <v>793</v>
          </cell>
          <cell r="L192">
            <v>880</v>
          </cell>
          <cell r="M192">
            <v>897</v>
          </cell>
          <cell r="N192">
            <v>1024</v>
          </cell>
          <cell r="O192">
            <v>8662</v>
          </cell>
          <cell r="P192">
            <v>339</v>
          </cell>
          <cell r="Q192">
            <v>671</v>
          </cell>
          <cell r="R192">
            <v>1114</v>
          </cell>
          <cell r="S192">
            <v>1879</v>
          </cell>
          <cell r="T192">
            <v>2722</v>
          </cell>
          <cell r="U192">
            <v>3584</v>
          </cell>
          <cell r="V192">
            <v>4289</v>
          </cell>
          <cell r="W192">
            <v>5068</v>
          </cell>
          <cell r="X192">
            <v>5861</v>
          </cell>
          <cell r="Y192">
            <v>6741</v>
          </cell>
          <cell r="Z192">
            <v>7638</v>
          </cell>
          <cell r="AA192">
            <v>8662</v>
          </cell>
        </row>
        <row r="193">
          <cell r="A193" t="str">
            <v>Dtr04</v>
          </cell>
          <cell r="B193" t="str">
            <v>Fee Income</v>
          </cell>
          <cell r="C193">
            <v>10605</v>
          </cell>
          <cell r="D193">
            <v>10632</v>
          </cell>
          <cell r="E193">
            <v>10321</v>
          </cell>
          <cell r="F193">
            <v>10200</v>
          </cell>
          <cell r="G193">
            <v>10963</v>
          </cell>
          <cell r="H193">
            <v>11291</v>
          </cell>
          <cell r="I193">
            <v>11894</v>
          </cell>
          <cell r="J193">
            <v>11428</v>
          </cell>
          <cell r="K193">
            <v>11477</v>
          </cell>
          <cell r="L193">
            <v>12421</v>
          </cell>
          <cell r="M193">
            <v>12372</v>
          </cell>
          <cell r="N193">
            <v>11455</v>
          </cell>
          <cell r="O193">
            <v>135059</v>
          </cell>
          <cell r="P193">
            <v>10605</v>
          </cell>
          <cell r="Q193">
            <v>21237</v>
          </cell>
          <cell r="R193">
            <v>31558</v>
          </cell>
          <cell r="S193">
            <v>41758</v>
          </cell>
          <cell r="T193">
            <v>52721</v>
          </cell>
          <cell r="U193">
            <v>64012</v>
          </cell>
          <cell r="V193">
            <v>75906</v>
          </cell>
          <cell r="W193">
            <v>87334</v>
          </cell>
          <cell r="X193">
            <v>98811</v>
          </cell>
          <cell r="Y193">
            <v>111232</v>
          </cell>
          <cell r="Z193">
            <v>123604</v>
          </cell>
          <cell r="AA193">
            <v>135059</v>
          </cell>
        </row>
        <row r="194">
          <cell r="A194" t="str">
            <v>Dtr05</v>
          </cell>
          <cell r="B194" t="str">
            <v>Commission expense</v>
          </cell>
          <cell r="C194">
            <v>-3</v>
          </cell>
          <cell r="D194">
            <v>-3</v>
          </cell>
          <cell r="E194">
            <v>-2</v>
          </cell>
          <cell r="F194">
            <v>-3</v>
          </cell>
          <cell r="G194">
            <v>-2</v>
          </cell>
          <cell r="H194">
            <v>-1</v>
          </cell>
          <cell r="I194">
            <v>-6</v>
          </cell>
          <cell r="J194">
            <v>-3</v>
          </cell>
          <cell r="K194">
            <v>-1</v>
          </cell>
          <cell r="L194">
            <v>-5</v>
          </cell>
          <cell r="M194">
            <v>-2</v>
          </cell>
          <cell r="N194">
            <v>-4</v>
          </cell>
          <cell r="O194">
            <v>-35</v>
          </cell>
          <cell r="P194">
            <v>-3</v>
          </cell>
          <cell r="Q194">
            <v>-6</v>
          </cell>
          <cell r="R194">
            <v>-8</v>
          </cell>
          <cell r="S194">
            <v>-11</v>
          </cell>
          <cell r="T194">
            <v>-13</v>
          </cell>
          <cell r="U194">
            <v>-14</v>
          </cell>
          <cell r="V194">
            <v>-20</v>
          </cell>
          <cell r="W194">
            <v>-23</v>
          </cell>
          <cell r="X194">
            <v>-24</v>
          </cell>
          <cell r="Y194">
            <v>-29</v>
          </cell>
          <cell r="Z194">
            <v>-31</v>
          </cell>
          <cell r="AA194">
            <v>-35</v>
          </cell>
        </row>
        <row r="195">
          <cell r="A195" t="str">
            <v>Dtr06</v>
          </cell>
          <cell r="B195" t="str">
            <v>Net fee and commission income</v>
          </cell>
          <cell r="C195">
            <v>10602</v>
          </cell>
          <cell r="D195">
            <v>10629</v>
          </cell>
          <cell r="E195">
            <v>10319</v>
          </cell>
          <cell r="F195">
            <v>10197</v>
          </cell>
          <cell r="G195">
            <v>10961</v>
          </cell>
          <cell r="H195">
            <v>11290</v>
          </cell>
          <cell r="I195">
            <v>11888</v>
          </cell>
          <cell r="J195">
            <v>11425</v>
          </cell>
          <cell r="K195">
            <v>11476</v>
          </cell>
          <cell r="L195">
            <v>12416</v>
          </cell>
          <cell r="M195">
            <v>12370</v>
          </cell>
          <cell r="N195">
            <v>11451</v>
          </cell>
          <cell r="O195">
            <v>135024</v>
          </cell>
          <cell r="P195">
            <v>10602</v>
          </cell>
          <cell r="Q195">
            <v>21231</v>
          </cell>
          <cell r="R195">
            <v>31550</v>
          </cell>
          <cell r="S195">
            <v>41747</v>
          </cell>
          <cell r="T195">
            <v>52708</v>
          </cell>
          <cell r="U195">
            <v>63998</v>
          </cell>
          <cell r="V195">
            <v>75886</v>
          </cell>
          <cell r="W195">
            <v>87311</v>
          </cell>
          <cell r="X195">
            <v>98787</v>
          </cell>
          <cell r="Y195">
            <v>111203</v>
          </cell>
          <cell r="Z195">
            <v>123573</v>
          </cell>
          <cell r="AA195">
            <v>135024</v>
          </cell>
        </row>
        <row r="196">
          <cell r="A196" t="str">
            <v>Dtr07</v>
          </cell>
          <cell r="B196" t="str">
            <v>Dividend income</v>
          </cell>
          <cell r="C196">
            <v>0</v>
          </cell>
          <cell r="D196">
            <v>0</v>
          </cell>
          <cell r="E196">
            <v>112153</v>
          </cell>
          <cell r="F196">
            <v>0</v>
          </cell>
          <cell r="G196">
            <v>0</v>
          </cell>
          <cell r="H196">
            <v>0</v>
          </cell>
          <cell r="I196">
            <v>0</v>
          </cell>
          <cell r="J196">
            <v>0</v>
          </cell>
          <cell r="K196">
            <v>0</v>
          </cell>
          <cell r="L196">
            <v>0</v>
          </cell>
          <cell r="M196">
            <v>0</v>
          </cell>
          <cell r="N196">
            <v>0</v>
          </cell>
          <cell r="O196">
            <v>112153</v>
          </cell>
          <cell r="P196">
            <v>0</v>
          </cell>
          <cell r="Q196">
            <v>0</v>
          </cell>
          <cell r="R196">
            <v>112153</v>
          </cell>
          <cell r="S196">
            <v>112153</v>
          </cell>
          <cell r="T196">
            <v>112153</v>
          </cell>
          <cell r="U196">
            <v>112153</v>
          </cell>
          <cell r="V196">
            <v>112153</v>
          </cell>
          <cell r="W196">
            <v>112153</v>
          </cell>
          <cell r="X196">
            <v>112153</v>
          </cell>
          <cell r="Y196">
            <v>112153</v>
          </cell>
          <cell r="Z196">
            <v>112153</v>
          </cell>
          <cell r="AA196">
            <v>112153</v>
          </cell>
        </row>
        <row r="197">
          <cell r="A197" t="str">
            <v>Dtr08</v>
          </cell>
          <cell r="B197" t="str">
            <v>Foreign exchange profit</v>
          </cell>
          <cell r="C197">
            <v>-3</v>
          </cell>
          <cell r="D197">
            <v>0</v>
          </cell>
          <cell r="E197">
            <v>0</v>
          </cell>
          <cell r="F197">
            <v>13</v>
          </cell>
          <cell r="G197">
            <v>0</v>
          </cell>
          <cell r="H197">
            <v>-1</v>
          </cell>
          <cell r="I197">
            <v>-6</v>
          </cell>
          <cell r="J197">
            <v>-4</v>
          </cell>
          <cell r="K197">
            <v>0</v>
          </cell>
          <cell r="L197">
            <v>18</v>
          </cell>
          <cell r="M197">
            <v>-1</v>
          </cell>
          <cell r="N197">
            <v>-2</v>
          </cell>
          <cell r="O197">
            <v>14</v>
          </cell>
          <cell r="P197">
            <v>-3</v>
          </cell>
          <cell r="Q197">
            <v>-3</v>
          </cell>
          <cell r="R197">
            <v>-3</v>
          </cell>
          <cell r="S197">
            <v>10</v>
          </cell>
          <cell r="T197">
            <v>10</v>
          </cell>
          <cell r="U197">
            <v>9</v>
          </cell>
          <cell r="V197">
            <v>3</v>
          </cell>
          <cell r="W197">
            <v>-1</v>
          </cell>
          <cell r="X197">
            <v>-1</v>
          </cell>
          <cell r="Y197">
            <v>17</v>
          </cell>
          <cell r="Z197">
            <v>16</v>
          </cell>
          <cell r="AA197">
            <v>14</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34</v>
          </cell>
          <cell r="D199">
            <v>80</v>
          </cell>
          <cell r="E199">
            <v>7</v>
          </cell>
          <cell r="F199">
            <v>20</v>
          </cell>
          <cell r="G199">
            <v>24</v>
          </cell>
          <cell r="H199">
            <v>16</v>
          </cell>
          <cell r="I199">
            <v>87</v>
          </cell>
          <cell r="J199">
            <v>74</v>
          </cell>
          <cell r="K199">
            <v>9</v>
          </cell>
          <cell r="L199">
            <v>5</v>
          </cell>
          <cell r="M199">
            <v>10</v>
          </cell>
          <cell r="N199">
            <v>-339</v>
          </cell>
          <cell r="O199">
            <v>27</v>
          </cell>
          <cell r="P199">
            <v>34</v>
          </cell>
          <cell r="Q199">
            <v>114</v>
          </cell>
          <cell r="R199">
            <v>121</v>
          </cell>
          <cell r="S199">
            <v>141</v>
          </cell>
          <cell r="T199">
            <v>165</v>
          </cell>
          <cell r="U199">
            <v>181</v>
          </cell>
          <cell r="V199">
            <v>268</v>
          </cell>
          <cell r="W199">
            <v>342</v>
          </cell>
          <cell r="X199">
            <v>351</v>
          </cell>
          <cell r="Y199">
            <v>356</v>
          </cell>
          <cell r="Z199">
            <v>366</v>
          </cell>
          <cell r="AA199">
            <v>27</v>
          </cell>
        </row>
        <row r="200">
          <cell r="A200" t="str">
            <v>Dtr11</v>
          </cell>
          <cell r="B200" t="str">
            <v>Other income</v>
          </cell>
          <cell r="C200">
            <v>10633</v>
          </cell>
          <cell r="D200">
            <v>10709</v>
          </cell>
          <cell r="E200">
            <v>122479</v>
          </cell>
          <cell r="F200">
            <v>10230</v>
          </cell>
          <cell r="G200">
            <v>10985</v>
          </cell>
          <cell r="H200">
            <v>11305</v>
          </cell>
          <cell r="I200">
            <v>11969</v>
          </cell>
          <cell r="J200">
            <v>11495</v>
          </cell>
          <cell r="K200">
            <v>11485</v>
          </cell>
          <cell r="L200">
            <v>12439</v>
          </cell>
          <cell r="M200">
            <v>12379</v>
          </cell>
          <cell r="N200">
            <v>11110</v>
          </cell>
          <cell r="O200">
            <v>247218</v>
          </cell>
          <cell r="P200">
            <v>10633</v>
          </cell>
          <cell r="Q200">
            <v>21342</v>
          </cell>
          <cell r="R200">
            <v>143821</v>
          </cell>
          <cell r="S200">
            <v>154051</v>
          </cell>
          <cell r="T200">
            <v>165036</v>
          </cell>
          <cell r="U200">
            <v>176341</v>
          </cell>
          <cell r="V200">
            <v>188310</v>
          </cell>
          <cell r="W200">
            <v>199805</v>
          </cell>
          <cell r="X200">
            <v>211290</v>
          </cell>
          <cell r="Y200">
            <v>223729</v>
          </cell>
          <cell r="Z200">
            <v>236108</v>
          </cell>
          <cell r="AA200">
            <v>247218</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10972</v>
          </cell>
          <cell r="D202">
            <v>11041</v>
          </cell>
          <cell r="E202">
            <v>122922</v>
          </cell>
          <cell r="F202">
            <v>10995</v>
          </cell>
          <cell r="G202">
            <v>11828</v>
          </cell>
          <cell r="H202">
            <v>12167</v>
          </cell>
          <cell r="I202">
            <v>12674</v>
          </cell>
          <cell r="J202">
            <v>12274</v>
          </cell>
          <cell r="K202">
            <v>12278</v>
          </cell>
          <cell r="L202">
            <v>13319</v>
          </cell>
          <cell r="M202">
            <v>13276</v>
          </cell>
          <cell r="N202">
            <v>12134</v>
          </cell>
          <cell r="O202">
            <v>255880</v>
          </cell>
          <cell r="P202">
            <v>10972</v>
          </cell>
          <cell r="Q202">
            <v>22013</v>
          </cell>
          <cell r="R202">
            <v>144935</v>
          </cell>
          <cell r="S202">
            <v>155930</v>
          </cell>
          <cell r="T202">
            <v>167758</v>
          </cell>
          <cell r="U202">
            <v>179925</v>
          </cell>
          <cell r="V202">
            <v>192599</v>
          </cell>
          <cell r="W202">
            <v>204873</v>
          </cell>
          <cell r="X202">
            <v>217151</v>
          </cell>
          <cell r="Y202">
            <v>230470</v>
          </cell>
          <cell r="Z202">
            <v>243746</v>
          </cell>
          <cell r="AA202">
            <v>255880</v>
          </cell>
        </row>
        <row r="203">
          <cell r="A203" t="str">
            <v>Dtr13</v>
          </cell>
          <cell r="B203" t="str">
            <v>Personnel expenses</v>
          </cell>
          <cell r="C203">
            <v>1672</v>
          </cell>
          <cell r="D203">
            <v>3378</v>
          </cell>
          <cell r="E203">
            <v>2514</v>
          </cell>
          <cell r="F203">
            <v>2737</v>
          </cell>
          <cell r="G203">
            <v>2484</v>
          </cell>
          <cell r="H203">
            <v>3533</v>
          </cell>
          <cell r="I203">
            <v>1059</v>
          </cell>
          <cell r="J203">
            <v>1030</v>
          </cell>
          <cell r="K203">
            <v>4636</v>
          </cell>
          <cell r="L203">
            <v>2834</v>
          </cell>
          <cell r="M203">
            <v>3661</v>
          </cell>
          <cell r="N203">
            <v>7321</v>
          </cell>
          <cell r="O203">
            <v>36859</v>
          </cell>
          <cell r="P203">
            <v>1672</v>
          </cell>
          <cell r="Q203">
            <v>5050</v>
          </cell>
          <cell r="R203">
            <v>7564</v>
          </cell>
          <cell r="S203">
            <v>10301</v>
          </cell>
          <cell r="T203">
            <v>12785</v>
          </cell>
          <cell r="U203">
            <v>16318</v>
          </cell>
          <cell r="V203">
            <v>17377</v>
          </cell>
          <cell r="W203">
            <v>18407</v>
          </cell>
          <cell r="X203">
            <v>23043</v>
          </cell>
          <cell r="Y203">
            <v>25877</v>
          </cell>
          <cell r="Z203">
            <v>29538</v>
          </cell>
          <cell r="AA203">
            <v>36859</v>
          </cell>
        </row>
        <row r="204">
          <cell r="A204" t="str">
            <v>Dtr14</v>
          </cell>
          <cell r="B204" t="str">
            <v>General and administrative expenses</v>
          </cell>
          <cell r="C204">
            <v>206</v>
          </cell>
          <cell r="D204">
            <v>331</v>
          </cell>
          <cell r="E204">
            <v>267</v>
          </cell>
          <cell r="F204">
            <v>323</v>
          </cell>
          <cell r="G204">
            <v>342</v>
          </cell>
          <cell r="H204">
            <v>291</v>
          </cell>
          <cell r="I204">
            <v>283</v>
          </cell>
          <cell r="J204">
            <v>308</v>
          </cell>
          <cell r="K204">
            <v>444</v>
          </cell>
          <cell r="L204">
            <v>369</v>
          </cell>
          <cell r="M204">
            <v>448</v>
          </cell>
          <cell r="N204">
            <v>1069</v>
          </cell>
          <cell r="O204">
            <v>4681</v>
          </cell>
          <cell r="P204">
            <v>206</v>
          </cell>
          <cell r="Q204">
            <v>537</v>
          </cell>
          <cell r="R204">
            <v>804</v>
          </cell>
          <cell r="S204">
            <v>1127</v>
          </cell>
          <cell r="T204">
            <v>1469</v>
          </cell>
          <cell r="U204">
            <v>1760</v>
          </cell>
          <cell r="V204">
            <v>2043</v>
          </cell>
          <cell r="W204">
            <v>2351</v>
          </cell>
          <cell r="X204">
            <v>2795</v>
          </cell>
          <cell r="Y204">
            <v>3164</v>
          </cell>
          <cell r="Z204">
            <v>3612</v>
          </cell>
          <cell r="AA204">
            <v>4681</v>
          </cell>
        </row>
        <row r="205">
          <cell r="A205" t="str">
            <v>Dtr15</v>
          </cell>
          <cell r="B205" t="str">
            <v>Depreciation / Amortisation</v>
          </cell>
          <cell r="C205">
            <v>53</v>
          </cell>
          <cell r="D205">
            <v>54</v>
          </cell>
          <cell r="E205">
            <v>61</v>
          </cell>
          <cell r="F205">
            <v>63</v>
          </cell>
          <cell r="G205">
            <v>60</v>
          </cell>
          <cell r="H205">
            <v>68</v>
          </cell>
          <cell r="I205">
            <v>66</v>
          </cell>
          <cell r="J205">
            <v>66</v>
          </cell>
          <cell r="K205">
            <v>93</v>
          </cell>
          <cell r="L205">
            <v>67</v>
          </cell>
          <cell r="M205">
            <v>64</v>
          </cell>
          <cell r="N205">
            <v>77</v>
          </cell>
          <cell r="O205">
            <v>792</v>
          </cell>
          <cell r="P205">
            <v>53</v>
          </cell>
          <cell r="Q205">
            <v>107</v>
          </cell>
          <cell r="R205">
            <v>168</v>
          </cell>
          <cell r="S205">
            <v>231</v>
          </cell>
          <cell r="T205">
            <v>291</v>
          </cell>
          <cell r="U205">
            <v>359</v>
          </cell>
          <cell r="V205">
            <v>425</v>
          </cell>
          <cell r="W205">
            <v>491</v>
          </cell>
          <cell r="X205">
            <v>584</v>
          </cell>
          <cell r="Y205">
            <v>651</v>
          </cell>
          <cell r="Z205">
            <v>715</v>
          </cell>
          <cell r="AA205">
            <v>792</v>
          </cell>
        </row>
        <row r="206">
          <cell r="A206" t="str">
            <v>Dtr16</v>
          </cell>
          <cell r="B206" t="str">
            <v>Total operating expenses</v>
          </cell>
          <cell r="C206">
            <v>1931</v>
          </cell>
          <cell r="D206">
            <v>3763</v>
          </cell>
          <cell r="E206">
            <v>2842</v>
          </cell>
          <cell r="F206">
            <v>3123</v>
          </cell>
          <cell r="G206">
            <v>2886</v>
          </cell>
          <cell r="H206">
            <v>3892</v>
          </cell>
          <cell r="I206">
            <v>1408</v>
          </cell>
          <cell r="J206">
            <v>1404</v>
          </cell>
          <cell r="K206">
            <v>5173</v>
          </cell>
          <cell r="L206">
            <v>3270</v>
          </cell>
          <cell r="M206">
            <v>4173</v>
          </cell>
          <cell r="N206">
            <v>8467</v>
          </cell>
          <cell r="O206">
            <v>42332</v>
          </cell>
          <cell r="P206">
            <v>1931</v>
          </cell>
          <cell r="Q206">
            <v>5694</v>
          </cell>
          <cell r="R206">
            <v>8536</v>
          </cell>
          <cell r="S206">
            <v>11659</v>
          </cell>
          <cell r="T206">
            <v>14545</v>
          </cell>
          <cell r="U206">
            <v>18437</v>
          </cell>
          <cell r="V206">
            <v>19845</v>
          </cell>
          <cell r="W206">
            <v>21249</v>
          </cell>
          <cell r="X206">
            <v>26422</v>
          </cell>
          <cell r="Y206">
            <v>29692</v>
          </cell>
          <cell r="Z206">
            <v>33865</v>
          </cell>
          <cell r="AA206">
            <v>42332</v>
          </cell>
        </row>
        <row r="207">
          <cell r="A207" t="str">
            <v>Dtr17</v>
          </cell>
          <cell r="B207" t="str">
            <v>Operating profit before provisions</v>
          </cell>
          <cell r="C207">
            <v>9041</v>
          </cell>
          <cell r="D207">
            <v>7278</v>
          </cell>
          <cell r="E207">
            <v>120080</v>
          </cell>
          <cell r="F207">
            <v>7872</v>
          </cell>
          <cell r="G207">
            <v>8942</v>
          </cell>
          <cell r="H207">
            <v>8275</v>
          </cell>
          <cell r="I207">
            <v>11266</v>
          </cell>
          <cell r="J207">
            <v>10870</v>
          </cell>
          <cell r="K207">
            <v>7105</v>
          </cell>
          <cell r="L207">
            <v>10049</v>
          </cell>
          <cell r="M207">
            <v>9103</v>
          </cell>
          <cell r="N207">
            <v>3667</v>
          </cell>
          <cell r="O207">
            <v>213548</v>
          </cell>
          <cell r="P207">
            <v>9041</v>
          </cell>
          <cell r="Q207">
            <v>16319</v>
          </cell>
          <cell r="R207">
            <v>136399</v>
          </cell>
          <cell r="S207">
            <v>144271</v>
          </cell>
          <cell r="T207">
            <v>153213</v>
          </cell>
          <cell r="U207">
            <v>161488</v>
          </cell>
          <cell r="V207">
            <v>172754</v>
          </cell>
          <cell r="W207">
            <v>183624</v>
          </cell>
          <cell r="X207">
            <v>190729</v>
          </cell>
          <cell r="Y207">
            <v>200778</v>
          </cell>
          <cell r="Z207">
            <v>209881</v>
          </cell>
          <cell r="AA207">
            <v>213548</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9041</v>
          </cell>
          <cell r="D212">
            <v>7278</v>
          </cell>
          <cell r="E212">
            <v>120080</v>
          </cell>
          <cell r="F212">
            <v>7872</v>
          </cell>
          <cell r="G212">
            <v>8942</v>
          </cell>
          <cell r="H212">
            <v>8275</v>
          </cell>
          <cell r="I212">
            <v>11266</v>
          </cell>
          <cell r="J212">
            <v>10870</v>
          </cell>
          <cell r="K212">
            <v>7105</v>
          </cell>
          <cell r="L212">
            <v>10049</v>
          </cell>
          <cell r="M212">
            <v>9103</v>
          </cell>
          <cell r="N212">
            <v>3667</v>
          </cell>
          <cell r="O212">
            <v>213548</v>
          </cell>
          <cell r="P212">
            <v>9041</v>
          </cell>
          <cell r="Q212">
            <v>16319</v>
          </cell>
          <cell r="R212">
            <v>136399</v>
          </cell>
          <cell r="S212">
            <v>144271</v>
          </cell>
          <cell r="T212">
            <v>153213</v>
          </cell>
          <cell r="U212">
            <v>161488</v>
          </cell>
          <cell r="V212">
            <v>172754</v>
          </cell>
          <cell r="W212">
            <v>183624</v>
          </cell>
          <cell r="X212">
            <v>190729</v>
          </cell>
          <cell r="Y212">
            <v>200778</v>
          </cell>
          <cell r="Z212">
            <v>209881</v>
          </cell>
          <cell r="AA212">
            <v>213548</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9041</v>
          </cell>
          <cell r="D216">
            <v>7278</v>
          </cell>
          <cell r="E216">
            <v>120080</v>
          </cell>
          <cell r="F216">
            <v>7872</v>
          </cell>
          <cell r="G216">
            <v>8942</v>
          </cell>
          <cell r="H216">
            <v>8275</v>
          </cell>
          <cell r="I216">
            <v>11266</v>
          </cell>
          <cell r="J216">
            <v>10870</v>
          </cell>
          <cell r="K216">
            <v>7105</v>
          </cell>
          <cell r="L216">
            <v>10049</v>
          </cell>
          <cell r="M216">
            <v>9103</v>
          </cell>
          <cell r="N216">
            <v>3667</v>
          </cell>
          <cell r="O216">
            <v>213548</v>
          </cell>
          <cell r="P216">
            <v>9041</v>
          </cell>
          <cell r="Q216">
            <v>16319</v>
          </cell>
          <cell r="R216">
            <v>136399</v>
          </cell>
          <cell r="S216">
            <v>144271</v>
          </cell>
          <cell r="T216">
            <v>153213</v>
          </cell>
          <cell r="U216">
            <v>161488</v>
          </cell>
          <cell r="V216">
            <v>172754</v>
          </cell>
          <cell r="W216">
            <v>183624</v>
          </cell>
          <cell r="X216">
            <v>190729</v>
          </cell>
          <cell r="Y216">
            <v>200778</v>
          </cell>
          <cell r="Z216">
            <v>209881</v>
          </cell>
          <cell r="AA216">
            <v>213548</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-1719</v>
          </cell>
          <cell r="D218">
            <v>-1729</v>
          </cell>
          <cell r="E218">
            <v>-1676</v>
          </cell>
          <cell r="F218">
            <v>-1650</v>
          </cell>
          <cell r="G218">
            <v>-1851</v>
          </cell>
          <cell r="H218">
            <v>-1922</v>
          </cell>
          <cell r="I218">
            <v>-2327</v>
          </cell>
          <cell r="J218">
            <v>-2251</v>
          </cell>
          <cell r="K218">
            <v>-2213</v>
          </cell>
          <cell r="L218">
            <v>-2062</v>
          </cell>
          <cell r="M218">
            <v>-1885</v>
          </cell>
          <cell r="N218">
            <v>-954</v>
          </cell>
          <cell r="O218">
            <v>-22239</v>
          </cell>
          <cell r="P218">
            <v>-1719</v>
          </cell>
          <cell r="Q218">
            <v>-3448</v>
          </cell>
          <cell r="R218">
            <v>-5124</v>
          </cell>
          <cell r="S218">
            <v>-6774</v>
          </cell>
          <cell r="T218">
            <v>-8625</v>
          </cell>
          <cell r="U218">
            <v>-10547</v>
          </cell>
          <cell r="V218">
            <v>-12874</v>
          </cell>
          <cell r="W218">
            <v>-15125</v>
          </cell>
          <cell r="X218">
            <v>-17338</v>
          </cell>
          <cell r="Y218">
            <v>-19400</v>
          </cell>
          <cell r="Z218">
            <v>-21285</v>
          </cell>
          <cell r="AA218">
            <v>-22239</v>
          </cell>
        </row>
        <row r="219">
          <cell r="A219" t="str">
            <v>Dtr28</v>
          </cell>
          <cell r="B219" t="str">
            <v>Profit after tax</v>
          </cell>
          <cell r="C219">
            <v>7322</v>
          </cell>
          <cell r="D219">
            <v>5549</v>
          </cell>
          <cell r="E219">
            <v>118404</v>
          </cell>
          <cell r="F219">
            <v>6222</v>
          </cell>
          <cell r="G219">
            <v>7091</v>
          </cell>
          <cell r="H219">
            <v>6353</v>
          </cell>
          <cell r="I219">
            <v>8939</v>
          </cell>
          <cell r="J219">
            <v>8619</v>
          </cell>
          <cell r="K219">
            <v>4892</v>
          </cell>
          <cell r="L219">
            <v>7987</v>
          </cell>
          <cell r="M219">
            <v>7218</v>
          </cell>
          <cell r="N219">
            <v>2713</v>
          </cell>
          <cell r="O219">
            <v>191309</v>
          </cell>
          <cell r="P219">
            <v>7322</v>
          </cell>
          <cell r="Q219">
            <v>12871</v>
          </cell>
          <cell r="R219">
            <v>131275</v>
          </cell>
          <cell r="S219">
            <v>137497</v>
          </cell>
          <cell r="T219">
            <v>144588</v>
          </cell>
          <cell r="U219">
            <v>150941</v>
          </cell>
          <cell r="V219">
            <v>159880</v>
          </cell>
          <cell r="W219">
            <v>168499</v>
          </cell>
          <cell r="X219">
            <v>173391</v>
          </cell>
          <cell r="Y219">
            <v>181378</v>
          </cell>
          <cell r="Z219">
            <v>188596</v>
          </cell>
          <cell r="AA219">
            <v>191309</v>
          </cell>
        </row>
        <row r="220">
          <cell r="A220">
            <v>0</v>
          </cell>
          <cell r="B220" t="str">
            <v>Actual Profit and Loss 2006 tys.zł</v>
          </cell>
          <cell r="C220">
            <v>4955</v>
          </cell>
          <cell r="D220">
            <v>3222</v>
          </cell>
          <cell r="E220">
            <v>76140.590689999997</v>
          </cell>
          <cell r="F220">
            <v>2533.4093100000005</v>
          </cell>
          <cell r="G220">
            <v>2351</v>
          </cell>
          <cell r="H220">
            <v>972</v>
          </cell>
          <cell r="I220">
            <v>4584</v>
          </cell>
          <cell r="J220">
            <v>3897</v>
          </cell>
          <cell r="K220">
            <v>279</v>
          </cell>
          <cell r="L220">
            <v>2707</v>
          </cell>
          <cell r="M220">
            <v>1353</v>
          </cell>
          <cell r="N220">
            <v>495.75200000000041</v>
          </cell>
          <cell r="O220">
            <v>103489.75200000001</v>
          </cell>
          <cell r="P220">
            <v>4955</v>
          </cell>
          <cell r="Q220">
            <v>8177</v>
          </cell>
          <cell r="R220">
            <v>84317.590689999997</v>
          </cell>
          <cell r="S220">
            <v>86851</v>
          </cell>
          <cell r="T220">
            <v>89202</v>
          </cell>
          <cell r="U220">
            <v>90174</v>
          </cell>
          <cell r="V220">
            <v>94758</v>
          </cell>
          <cell r="W220">
            <v>98655</v>
          </cell>
          <cell r="X220">
            <v>98934</v>
          </cell>
          <cell r="Y220">
            <v>101641</v>
          </cell>
          <cell r="Z220">
            <v>102994</v>
          </cell>
          <cell r="AA220">
            <v>103489.75200000001</v>
          </cell>
        </row>
        <row r="221">
          <cell r="A221" t="str">
            <v>Dts01</v>
          </cell>
          <cell r="B221" t="str">
            <v>Interest income</v>
          </cell>
          <cell r="C221">
            <v>133</v>
          </cell>
          <cell r="D221">
            <v>165</v>
          </cell>
          <cell r="E221">
            <v>164.74935000000002</v>
          </cell>
          <cell r="F221">
            <v>156.25064999999998</v>
          </cell>
          <cell r="G221">
            <v>281</v>
          </cell>
          <cell r="H221">
            <v>282</v>
          </cell>
          <cell r="I221">
            <v>216</v>
          </cell>
          <cell r="J221">
            <v>242</v>
          </cell>
          <cell r="K221">
            <v>250</v>
          </cell>
          <cell r="L221">
            <v>286</v>
          </cell>
          <cell r="M221">
            <v>270</v>
          </cell>
          <cell r="N221">
            <v>319.5906500000001</v>
          </cell>
          <cell r="O221">
            <v>2765.5906500000001</v>
          </cell>
          <cell r="P221">
            <v>133</v>
          </cell>
          <cell r="Q221">
            <v>298</v>
          </cell>
          <cell r="R221">
            <v>462.74935000000005</v>
          </cell>
          <cell r="S221">
            <v>619</v>
          </cell>
          <cell r="T221">
            <v>900</v>
          </cell>
          <cell r="U221">
            <v>1182</v>
          </cell>
          <cell r="V221">
            <v>1398</v>
          </cell>
          <cell r="W221">
            <v>1640</v>
          </cell>
          <cell r="X221">
            <v>1890</v>
          </cell>
          <cell r="Y221">
            <v>2176</v>
          </cell>
          <cell r="Z221">
            <v>2446</v>
          </cell>
          <cell r="AA221">
            <v>2765.5906500000001</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133</v>
          </cell>
          <cell r="D223">
            <v>165</v>
          </cell>
          <cell r="E223">
            <v>164.74935000000002</v>
          </cell>
          <cell r="F223">
            <v>156.25064999999998</v>
          </cell>
          <cell r="G223">
            <v>281</v>
          </cell>
          <cell r="H223">
            <v>282</v>
          </cell>
          <cell r="I223">
            <v>216</v>
          </cell>
          <cell r="J223">
            <v>242</v>
          </cell>
          <cell r="K223">
            <v>250</v>
          </cell>
          <cell r="L223">
            <v>286</v>
          </cell>
          <cell r="M223">
            <v>270</v>
          </cell>
          <cell r="N223">
            <v>319.5906500000001</v>
          </cell>
          <cell r="O223">
            <v>2765.5906500000001</v>
          </cell>
          <cell r="P223">
            <v>133</v>
          </cell>
          <cell r="Q223">
            <v>298</v>
          </cell>
          <cell r="R223">
            <v>462.74935000000005</v>
          </cell>
          <cell r="S223">
            <v>619</v>
          </cell>
          <cell r="T223">
            <v>900</v>
          </cell>
          <cell r="U223">
            <v>1182</v>
          </cell>
          <cell r="V223">
            <v>1398</v>
          </cell>
          <cell r="W223">
            <v>1640</v>
          </cell>
          <cell r="X223">
            <v>1890</v>
          </cell>
          <cell r="Y223">
            <v>2176</v>
          </cell>
          <cell r="Z223">
            <v>2446</v>
          </cell>
          <cell r="AA223">
            <v>2765.5906500000001</v>
          </cell>
        </row>
        <row r="224">
          <cell r="A224" t="str">
            <v>Dts04</v>
          </cell>
          <cell r="B224" t="str">
            <v>Fee Income</v>
          </cell>
          <cell r="C224">
            <v>4129</v>
          </cell>
          <cell r="D224">
            <v>4245</v>
          </cell>
          <cell r="E224">
            <v>5480.0083400000003</v>
          </cell>
          <cell r="F224">
            <v>6149.9916599999997</v>
          </cell>
          <cell r="G224">
            <v>6999</v>
          </cell>
          <cell r="H224">
            <v>7815</v>
          </cell>
          <cell r="I224">
            <v>6866</v>
          </cell>
          <cell r="J224">
            <v>7070</v>
          </cell>
          <cell r="K224">
            <v>7247</v>
          </cell>
          <cell r="L224">
            <v>8014</v>
          </cell>
          <cell r="M224">
            <v>8580</v>
          </cell>
          <cell r="N224">
            <v>11116.334589999997</v>
          </cell>
          <cell r="O224">
            <v>83711.334589999999</v>
          </cell>
          <cell r="P224">
            <v>4129</v>
          </cell>
          <cell r="Q224">
            <v>8374</v>
          </cell>
          <cell r="R224">
            <v>13854.00834</v>
          </cell>
          <cell r="S224">
            <v>20004</v>
          </cell>
          <cell r="T224">
            <v>27003</v>
          </cell>
          <cell r="U224">
            <v>34818</v>
          </cell>
          <cell r="V224">
            <v>41684</v>
          </cell>
          <cell r="W224">
            <v>48754</v>
          </cell>
          <cell r="X224">
            <v>56001</v>
          </cell>
          <cell r="Y224">
            <v>64015</v>
          </cell>
          <cell r="Z224">
            <v>72595</v>
          </cell>
          <cell r="AA224">
            <v>83711.334589999999</v>
          </cell>
        </row>
        <row r="225">
          <cell r="A225" t="str">
            <v>Dts05</v>
          </cell>
          <cell r="B225" t="str">
            <v>Commission expense</v>
          </cell>
          <cell r="C225">
            <v>-2</v>
          </cell>
          <cell r="D225">
            <v>-3</v>
          </cell>
          <cell r="E225">
            <v>-2.1396100000000002</v>
          </cell>
          <cell r="F225">
            <v>-0.86038999999999977</v>
          </cell>
          <cell r="G225">
            <v>-4</v>
          </cell>
          <cell r="H225">
            <v>-3</v>
          </cell>
          <cell r="I225">
            <v>-2</v>
          </cell>
          <cell r="J225">
            <v>-3</v>
          </cell>
          <cell r="K225">
            <v>-3</v>
          </cell>
          <cell r="L225">
            <v>-2</v>
          </cell>
          <cell r="M225">
            <v>-3</v>
          </cell>
          <cell r="N225">
            <v>-2.5620599999999989</v>
          </cell>
          <cell r="O225">
            <v>-30.562059999999999</v>
          </cell>
          <cell r="P225">
            <v>-2</v>
          </cell>
          <cell r="Q225">
            <v>-5</v>
          </cell>
          <cell r="R225">
            <v>-7.1396100000000002</v>
          </cell>
          <cell r="S225">
            <v>-8</v>
          </cell>
          <cell r="T225">
            <v>-12</v>
          </cell>
          <cell r="U225">
            <v>-15</v>
          </cell>
          <cell r="V225">
            <v>-17</v>
          </cell>
          <cell r="W225">
            <v>-20</v>
          </cell>
          <cell r="X225">
            <v>-23</v>
          </cell>
          <cell r="Y225">
            <v>-25</v>
          </cell>
          <cell r="Z225">
            <v>-28</v>
          </cell>
          <cell r="AA225">
            <v>-30.562059999999999</v>
          </cell>
        </row>
        <row r="226">
          <cell r="A226" t="str">
            <v>Dts06</v>
          </cell>
          <cell r="B226" t="str">
            <v>Net fee and commission income</v>
          </cell>
          <cell r="C226">
            <v>4127</v>
          </cell>
          <cell r="D226">
            <v>4242</v>
          </cell>
          <cell r="E226">
            <v>5477.8687300000001</v>
          </cell>
          <cell r="F226">
            <v>6149.1312699999999</v>
          </cell>
          <cell r="G226">
            <v>6995</v>
          </cell>
          <cell r="H226">
            <v>7812</v>
          </cell>
          <cell r="I226">
            <v>6864</v>
          </cell>
          <cell r="J226">
            <v>7067</v>
          </cell>
          <cell r="K226">
            <v>7244</v>
          </cell>
          <cell r="L226">
            <v>8012</v>
          </cell>
          <cell r="M226">
            <v>8577</v>
          </cell>
          <cell r="N226">
            <v>11113.772529999997</v>
          </cell>
          <cell r="O226">
            <v>83680.772530000002</v>
          </cell>
          <cell r="P226">
            <v>4127</v>
          </cell>
          <cell r="Q226">
            <v>8369</v>
          </cell>
          <cell r="R226">
            <v>13846.86873</v>
          </cell>
          <cell r="S226">
            <v>19996</v>
          </cell>
          <cell r="T226">
            <v>26991</v>
          </cell>
          <cell r="U226">
            <v>34803</v>
          </cell>
          <cell r="V226">
            <v>41667</v>
          </cell>
          <cell r="W226">
            <v>48734</v>
          </cell>
          <cell r="X226">
            <v>55978</v>
          </cell>
          <cell r="Y226">
            <v>63990</v>
          </cell>
          <cell r="Z226">
            <v>72567</v>
          </cell>
          <cell r="AA226">
            <v>83680.772530000002</v>
          </cell>
        </row>
        <row r="227">
          <cell r="A227" t="str">
            <v>Dts07</v>
          </cell>
          <cell r="B227" t="str">
            <v>Dividend income</v>
          </cell>
          <cell r="C227">
            <v>0</v>
          </cell>
          <cell r="D227">
            <v>0</v>
          </cell>
          <cell r="E227">
            <v>38880</v>
          </cell>
          <cell r="F227">
            <v>0</v>
          </cell>
          <cell r="G227">
            <v>0</v>
          </cell>
          <cell r="H227">
            <v>0</v>
          </cell>
          <cell r="I227">
            <v>0</v>
          </cell>
          <cell r="J227">
            <v>0</v>
          </cell>
          <cell r="K227">
            <v>0</v>
          </cell>
          <cell r="L227">
            <v>0</v>
          </cell>
          <cell r="M227">
            <v>0</v>
          </cell>
          <cell r="N227">
            <v>0</v>
          </cell>
          <cell r="O227">
            <v>38880</v>
          </cell>
          <cell r="P227">
            <v>0</v>
          </cell>
          <cell r="Q227">
            <v>0</v>
          </cell>
          <cell r="R227">
            <v>38880</v>
          </cell>
          <cell r="S227">
            <v>38880</v>
          </cell>
          <cell r="T227">
            <v>38880</v>
          </cell>
          <cell r="U227">
            <v>38880</v>
          </cell>
          <cell r="V227">
            <v>38880</v>
          </cell>
          <cell r="W227">
            <v>38880</v>
          </cell>
          <cell r="X227">
            <v>38880</v>
          </cell>
          <cell r="Y227">
            <v>38880</v>
          </cell>
          <cell r="Z227">
            <v>38880</v>
          </cell>
          <cell r="AA227">
            <v>38880</v>
          </cell>
        </row>
        <row r="228">
          <cell r="A228" t="str">
            <v>Dts08</v>
          </cell>
          <cell r="B228" t="str">
            <v>Foreign exchange profit</v>
          </cell>
          <cell r="C228">
            <v>0</v>
          </cell>
          <cell r="D228">
            <v>-1</v>
          </cell>
          <cell r="E228">
            <v>-2.19665</v>
          </cell>
          <cell r="F228">
            <v>0.19664999999999999</v>
          </cell>
          <cell r="G228">
            <v>-3</v>
          </cell>
          <cell r="H228">
            <v>-2</v>
          </cell>
          <cell r="I228">
            <v>0</v>
          </cell>
          <cell r="J228">
            <v>-1</v>
          </cell>
          <cell r="K228">
            <v>0</v>
          </cell>
          <cell r="L228">
            <v>-1</v>
          </cell>
          <cell r="M228">
            <v>0</v>
          </cell>
          <cell r="N228">
            <v>-2.0748800000000003</v>
          </cell>
          <cell r="O228">
            <v>-12.07488</v>
          </cell>
          <cell r="P228">
            <v>0</v>
          </cell>
          <cell r="Q228">
            <v>-1</v>
          </cell>
          <cell r="R228">
            <v>-3.19665</v>
          </cell>
          <cell r="S228">
            <v>-3</v>
          </cell>
          <cell r="T228">
            <v>-6</v>
          </cell>
          <cell r="U228">
            <v>-8</v>
          </cell>
          <cell r="V228">
            <v>-8</v>
          </cell>
          <cell r="W228">
            <v>-9</v>
          </cell>
          <cell r="X228">
            <v>-9</v>
          </cell>
          <cell r="Y228">
            <v>-10</v>
          </cell>
          <cell r="Z228">
            <v>-10</v>
          </cell>
          <cell r="AA228">
            <v>-12.07488</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0</v>
          </cell>
          <cell r="D230">
            <v>3</v>
          </cell>
          <cell r="E230">
            <v>0.87982000000000005</v>
          </cell>
          <cell r="F230">
            <v>0.12017999999999995</v>
          </cell>
          <cell r="G230">
            <v>0</v>
          </cell>
          <cell r="H230">
            <v>1</v>
          </cell>
          <cell r="I230">
            <v>9</v>
          </cell>
          <cell r="J230">
            <v>0</v>
          </cell>
          <cell r="K230">
            <v>0</v>
          </cell>
          <cell r="L230">
            <v>3</v>
          </cell>
          <cell r="M230">
            <v>2</v>
          </cell>
          <cell r="N230">
            <v>7.8310500000000012</v>
          </cell>
          <cell r="O230">
            <v>26.831050000000001</v>
          </cell>
          <cell r="P230">
            <v>0</v>
          </cell>
          <cell r="Q230">
            <v>3</v>
          </cell>
          <cell r="R230">
            <v>3.87982</v>
          </cell>
          <cell r="S230">
            <v>4</v>
          </cell>
          <cell r="T230">
            <v>4</v>
          </cell>
          <cell r="U230">
            <v>5</v>
          </cell>
          <cell r="V230">
            <v>14</v>
          </cell>
          <cell r="W230">
            <v>14</v>
          </cell>
          <cell r="X230">
            <v>14</v>
          </cell>
          <cell r="Y230">
            <v>17</v>
          </cell>
          <cell r="Z230">
            <v>19</v>
          </cell>
          <cell r="AA230">
            <v>26.831050000000001</v>
          </cell>
        </row>
        <row r="231">
          <cell r="A231" t="str">
            <v>Dts11</v>
          </cell>
          <cell r="B231" t="str">
            <v>Other income</v>
          </cell>
          <cell r="C231">
            <v>4127</v>
          </cell>
          <cell r="D231">
            <v>4244</v>
          </cell>
          <cell r="E231">
            <v>44356.551900000006</v>
          </cell>
          <cell r="F231">
            <v>6149.4480999999996</v>
          </cell>
          <cell r="G231">
            <v>6992</v>
          </cell>
          <cell r="H231">
            <v>7811</v>
          </cell>
          <cell r="I231">
            <v>6873</v>
          </cell>
          <cell r="J231">
            <v>7066</v>
          </cell>
          <cell r="K231">
            <v>7244</v>
          </cell>
          <cell r="L231">
            <v>8014</v>
          </cell>
          <cell r="M231">
            <v>8579</v>
          </cell>
          <cell r="N231">
            <v>11119.528699999997</v>
          </cell>
          <cell r="O231">
            <v>122575.5287</v>
          </cell>
          <cell r="P231">
            <v>4127</v>
          </cell>
          <cell r="Q231">
            <v>8371</v>
          </cell>
          <cell r="R231">
            <v>52727.551900000006</v>
          </cell>
          <cell r="S231">
            <v>58877</v>
          </cell>
          <cell r="T231">
            <v>65869</v>
          </cell>
          <cell r="U231">
            <v>73680</v>
          </cell>
          <cell r="V231">
            <v>80553</v>
          </cell>
          <cell r="W231">
            <v>87619</v>
          </cell>
          <cell r="X231">
            <v>94863</v>
          </cell>
          <cell r="Y231">
            <v>102877</v>
          </cell>
          <cell r="Z231">
            <v>111456</v>
          </cell>
          <cell r="AA231">
            <v>122575.5287</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4260</v>
          </cell>
          <cell r="D233">
            <v>4409</v>
          </cell>
          <cell r="E233">
            <v>44521.301250000004</v>
          </cell>
          <cell r="F233">
            <v>6305.6987499999996</v>
          </cell>
          <cell r="G233">
            <v>7273</v>
          </cell>
          <cell r="H233">
            <v>8093</v>
          </cell>
          <cell r="I233">
            <v>7089</v>
          </cell>
          <cell r="J233">
            <v>7308</v>
          </cell>
          <cell r="K233">
            <v>7494</v>
          </cell>
          <cell r="L233">
            <v>8300</v>
          </cell>
          <cell r="M233">
            <v>8849</v>
          </cell>
          <cell r="N233">
            <v>11439.119349999997</v>
          </cell>
          <cell r="O233">
            <v>125341.11934999999</v>
          </cell>
          <cell r="P233">
            <v>4260</v>
          </cell>
          <cell r="Q233">
            <v>8669</v>
          </cell>
          <cell r="R233">
            <v>53190.301250000004</v>
          </cell>
          <cell r="S233">
            <v>59496</v>
          </cell>
          <cell r="T233">
            <v>66769</v>
          </cell>
          <cell r="U233">
            <v>74862</v>
          </cell>
          <cell r="V233">
            <v>81951</v>
          </cell>
          <cell r="W233">
            <v>89259</v>
          </cell>
          <cell r="X233">
            <v>96753</v>
          </cell>
          <cell r="Y233">
            <v>105053</v>
          </cell>
          <cell r="Z233">
            <v>113902</v>
          </cell>
          <cell r="AA233">
            <v>125341.11934999999</v>
          </cell>
        </row>
        <row r="234">
          <cell r="A234" t="str">
            <v>Dts13</v>
          </cell>
          <cell r="B234" t="str">
            <v>Personnel expenses</v>
          </cell>
          <cell r="C234">
            <v>1140</v>
          </cell>
          <cell r="D234">
            <v>1349</v>
          </cell>
          <cell r="E234">
            <v>1286.6001799999999</v>
          </cell>
          <cell r="F234">
            <v>1402.3998200000001</v>
          </cell>
          <cell r="G234">
            <v>1262</v>
          </cell>
          <cell r="H234">
            <v>1232</v>
          </cell>
          <cell r="I234">
            <v>1356</v>
          </cell>
          <cell r="J234">
            <v>1214</v>
          </cell>
          <cell r="K234">
            <v>1512</v>
          </cell>
          <cell r="L234">
            <v>1543</v>
          </cell>
          <cell r="M234">
            <v>1049</v>
          </cell>
          <cell r="N234">
            <v>6757.6257799999985</v>
          </cell>
          <cell r="O234">
            <v>21103.625779999998</v>
          </cell>
          <cell r="P234">
            <v>1140</v>
          </cell>
          <cell r="Q234">
            <v>2489</v>
          </cell>
          <cell r="R234">
            <v>3775.6001799999999</v>
          </cell>
          <cell r="S234">
            <v>5178</v>
          </cell>
          <cell r="T234">
            <v>6440</v>
          </cell>
          <cell r="U234">
            <v>7672</v>
          </cell>
          <cell r="V234">
            <v>9028</v>
          </cell>
          <cell r="W234">
            <v>10242</v>
          </cell>
          <cell r="X234">
            <v>11754</v>
          </cell>
          <cell r="Y234">
            <v>13297</v>
          </cell>
          <cell r="Z234">
            <v>14346</v>
          </cell>
          <cell r="AA234">
            <v>21103.625779999998</v>
          </cell>
        </row>
        <row r="235">
          <cell r="A235" t="str">
            <v>Dts14</v>
          </cell>
          <cell r="B235" t="str">
            <v>General and administrative expenses</v>
          </cell>
          <cell r="C235">
            <v>141</v>
          </cell>
          <cell r="D235">
            <v>113</v>
          </cell>
          <cell r="E235">
            <v>164.62343999999999</v>
          </cell>
          <cell r="F235">
            <v>156.37656000000001</v>
          </cell>
          <cell r="G235">
            <v>244</v>
          </cell>
          <cell r="H235">
            <v>167</v>
          </cell>
          <cell r="I235">
            <v>294</v>
          </cell>
          <cell r="J235">
            <v>205</v>
          </cell>
          <cell r="K235">
            <v>276</v>
          </cell>
          <cell r="L235">
            <v>200</v>
          </cell>
          <cell r="M235">
            <v>498</v>
          </cell>
          <cell r="N235">
            <v>601.13413999999989</v>
          </cell>
          <cell r="O235">
            <v>3060.1341400000001</v>
          </cell>
          <cell r="P235">
            <v>141</v>
          </cell>
          <cell r="Q235">
            <v>254</v>
          </cell>
          <cell r="R235">
            <v>418.62343999999996</v>
          </cell>
          <cell r="S235">
            <v>575</v>
          </cell>
          <cell r="T235">
            <v>819</v>
          </cell>
          <cell r="U235">
            <v>986</v>
          </cell>
          <cell r="V235">
            <v>1280</v>
          </cell>
          <cell r="W235">
            <v>1485</v>
          </cell>
          <cell r="X235">
            <v>1761</v>
          </cell>
          <cell r="Y235">
            <v>1961</v>
          </cell>
          <cell r="Z235">
            <v>2459</v>
          </cell>
          <cell r="AA235">
            <v>3060.1341400000001</v>
          </cell>
        </row>
        <row r="236">
          <cell r="A236" t="str">
            <v>Dts15</v>
          </cell>
          <cell r="B236" t="str">
            <v>Depreciation / Amortisation</v>
          </cell>
          <cell r="C236">
            <v>47</v>
          </cell>
          <cell r="D236">
            <v>44</v>
          </cell>
          <cell r="E236">
            <v>45.482969999999995</v>
          </cell>
          <cell r="F236">
            <v>44.517030000000005</v>
          </cell>
          <cell r="G236">
            <v>54</v>
          </cell>
          <cell r="H236">
            <v>50</v>
          </cell>
          <cell r="I236">
            <v>50</v>
          </cell>
          <cell r="J236">
            <v>39</v>
          </cell>
          <cell r="K236">
            <v>42</v>
          </cell>
          <cell r="L236">
            <v>40</v>
          </cell>
          <cell r="M236">
            <v>47</v>
          </cell>
          <cell r="N236">
            <v>70.640920000000051</v>
          </cell>
          <cell r="O236">
            <v>573.64092000000005</v>
          </cell>
          <cell r="P236">
            <v>47</v>
          </cell>
          <cell r="Q236">
            <v>91</v>
          </cell>
          <cell r="R236">
            <v>136.48296999999999</v>
          </cell>
          <cell r="S236">
            <v>181</v>
          </cell>
          <cell r="T236">
            <v>235</v>
          </cell>
          <cell r="U236">
            <v>285</v>
          </cell>
          <cell r="V236">
            <v>335</v>
          </cell>
          <cell r="W236">
            <v>374</v>
          </cell>
          <cell r="X236">
            <v>416</v>
          </cell>
          <cell r="Y236">
            <v>456</v>
          </cell>
          <cell r="Z236">
            <v>503</v>
          </cell>
          <cell r="AA236">
            <v>573.64092000000005</v>
          </cell>
        </row>
        <row r="237">
          <cell r="A237" t="str">
            <v>Dts16</v>
          </cell>
          <cell r="B237" t="str">
            <v>Total operating expenses</v>
          </cell>
          <cell r="C237">
            <v>1328</v>
          </cell>
          <cell r="D237">
            <v>1506</v>
          </cell>
          <cell r="E237">
            <v>1496.70659</v>
          </cell>
          <cell r="F237">
            <v>1603.29341</v>
          </cell>
          <cell r="G237">
            <v>1560</v>
          </cell>
          <cell r="H237">
            <v>1449</v>
          </cell>
          <cell r="I237">
            <v>1700</v>
          </cell>
          <cell r="J237">
            <v>1458</v>
          </cell>
          <cell r="K237">
            <v>1830</v>
          </cell>
          <cell r="L237">
            <v>1783</v>
          </cell>
          <cell r="M237">
            <v>1594</v>
          </cell>
          <cell r="N237">
            <v>7429.4008399999984</v>
          </cell>
          <cell r="O237">
            <v>24737.400839999998</v>
          </cell>
          <cell r="P237">
            <v>1328</v>
          </cell>
          <cell r="Q237">
            <v>2834</v>
          </cell>
          <cell r="R237">
            <v>4330.7065899999998</v>
          </cell>
          <cell r="S237">
            <v>5934</v>
          </cell>
          <cell r="T237">
            <v>7494</v>
          </cell>
          <cell r="U237">
            <v>8943</v>
          </cell>
          <cell r="V237">
            <v>10643</v>
          </cell>
          <cell r="W237">
            <v>12101</v>
          </cell>
          <cell r="X237">
            <v>13931</v>
          </cell>
          <cell r="Y237">
            <v>15714</v>
          </cell>
          <cell r="Z237">
            <v>17308</v>
          </cell>
          <cell r="AA237">
            <v>24737.400839999998</v>
          </cell>
        </row>
        <row r="238">
          <cell r="A238" t="str">
            <v>Dts17</v>
          </cell>
          <cell r="B238" t="str">
            <v>Operating profit before provisions</v>
          </cell>
          <cell r="C238">
            <v>2932</v>
          </cell>
          <cell r="D238">
            <v>2903</v>
          </cell>
          <cell r="E238">
            <v>43024.594660000002</v>
          </cell>
          <cell r="F238">
            <v>4702.4053399999993</v>
          </cell>
          <cell r="G238">
            <v>5713</v>
          </cell>
          <cell r="H238">
            <v>6644</v>
          </cell>
          <cell r="I238">
            <v>5389</v>
          </cell>
          <cell r="J238">
            <v>5850</v>
          </cell>
          <cell r="K238">
            <v>5664</v>
          </cell>
          <cell r="L238">
            <v>6517</v>
          </cell>
          <cell r="M238">
            <v>7255</v>
          </cell>
          <cell r="N238">
            <v>4009.7185099999988</v>
          </cell>
          <cell r="O238">
            <v>100603.71850999999</v>
          </cell>
          <cell r="P238">
            <v>2932</v>
          </cell>
          <cell r="Q238">
            <v>5835</v>
          </cell>
          <cell r="R238">
            <v>48859.594660000002</v>
          </cell>
          <cell r="S238">
            <v>53562</v>
          </cell>
          <cell r="T238">
            <v>59275</v>
          </cell>
          <cell r="U238">
            <v>65919</v>
          </cell>
          <cell r="V238">
            <v>71308</v>
          </cell>
          <cell r="W238">
            <v>77158</v>
          </cell>
          <cell r="X238">
            <v>82822</v>
          </cell>
          <cell r="Y238">
            <v>89339</v>
          </cell>
          <cell r="Z238">
            <v>96594</v>
          </cell>
          <cell r="AA238">
            <v>100603.71850999999</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2932</v>
          </cell>
          <cell r="D243">
            <v>2903</v>
          </cell>
          <cell r="E243">
            <v>43024.594660000002</v>
          </cell>
          <cell r="F243">
            <v>4702.4053399999993</v>
          </cell>
          <cell r="G243">
            <v>5713</v>
          </cell>
          <cell r="H243">
            <v>6644</v>
          </cell>
          <cell r="I243">
            <v>5389</v>
          </cell>
          <cell r="J243">
            <v>5850</v>
          </cell>
          <cell r="K243">
            <v>5664</v>
          </cell>
          <cell r="L243">
            <v>6517</v>
          </cell>
          <cell r="M243">
            <v>7255</v>
          </cell>
          <cell r="N243">
            <v>4009.7185099999988</v>
          </cell>
          <cell r="O243">
            <v>100603.71850999999</v>
          </cell>
          <cell r="P243">
            <v>2932</v>
          </cell>
          <cell r="Q243">
            <v>5835</v>
          </cell>
          <cell r="R243">
            <v>48859.594660000002</v>
          </cell>
          <cell r="S243">
            <v>53562</v>
          </cell>
          <cell r="T243">
            <v>59275</v>
          </cell>
          <cell r="U243">
            <v>65919</v>
          </cell>
          <cell r="V243">
            <v>71308</v>
          </cell>
          <cell r="W243">
            <v>77158</v>
          </cell>
          <cell r="X243">
            <v>82822</v>
          </cell>
          <cell r="Y243">
            <v>89339</v>
          </cell>
          <cell r="Z243">
            <v>96594</v>
          </cell>
          <cell r="AA243">
            <v>100603.71850999999</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2932</v>
          </cell>
          <cell r="D247">
            <v>2903</v>
          </cell>
          <cell r="E247">
            <v>43024.594660000002</v>
          </cell>
          <cell r="F247">
            <v>4702.4053399999993</v>
          </cell>
          <cell r="G247">
            <v>5713</v>
          </cell>
          <cell r="H247">
            <v>6644</v>
          </cell>
          <cell r="I247">
            <v>5389</v>
          </cell>
          <cell r="J247">
            <v>5850</v>
          </cell>
          <cell r="K247">
            <v>5664</v>
          </cell>
          <cell r="L247">
            <v>6517</v>
          </cell>
          <cell r="M247">
            <v>7255</v>
          </cell>
          <cell r="N247">
            <v>4009.7185099999988</v>
          </cell>
          <cell r="O247">
            <v>100603.71850999999</v>
          </cell>
          <cell r="P247">
            <v>2932</v>
          </cell>
          <cell r="Q247">
            <v>5835</v>
          </cell>
          <cell r="R247">
            <v>48859.594660000002</v>
          </cell>
          <cell r="S247">
            <v>53562</v>
          </cell>
          <cell r="T247">
            <v>59275</v>
          </cell>
          <cell r="U247">
            <v>65919</v>
          </cell>
          <cell r="V247">
            <v>71308</v>
          </cell>
          <cell r="W247">
            <v>77158</v>
          </cell>
          <cell r="X247">
            <v>82822</v>
          </cell>
          <cell r="Y247">
            <v>89339</v>
          </cell>
          <cell r="Z247">
            <v>96594</v>
          </cell>
          <cell r="AA247">
            <v>100603.71850999999</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-565</v>
          </cell>
          <cell r="D249">
            <v>-576</v>
          </cell>
          <cell r="E249">
            <v>-761.1853500000002</v>
          </cell>
          <cell r="F249">
            <v>-1013.8146499999998</v>
          </cell>
          <cell r="G249">
            <v>-973</v>
          </cell>
          <cell r="H249">
            <v>-1263</v>
          </cell>
          <cell r="I249">
            <v>-1034</v>
          </cell>
          <cell r="J249">
            <v>-1128</v>
          </cell>
          <cell r="K249">
            <v>-1051</v>
          </cell>
          <cell r="L249">
            <v>-1237</v>
          </cell>
          <cell r="M249">
            <v>-1390</v>
          </cell>
          <cell r="N249">
            <v>-1792.4705099999992</v>
          </cell>
          <cell r="O249">
            <v>-12784.470509999999</v>
          </cell>
          <cell r="P249">
            <v>-565</v>
          </cell>
          <cell r="Q249">
            <v>-1141</v>
          </cell>
          <cell r="R249">
            <v>-1902.1853500000002</v>
          </cell>
          <cell r="S249">
            <v>-2916</v>
          </cell>
          <cell r="T249">
            <v>-3889</v>
          </cell>
          <cell r="U249">
            <v>-5152</v>
          </cell>
          <cell r="V249">
            <v>-6186</v>
          </cell>
          <cell r="W249">
            <v>-7314</v>
          </cell>
          <cell r="X249">
            <v>-8365</v>
          </cell>
          <cell r="Y249">
            <v>-9602</v>
          </cell>
          <cell r="Z249">
            <v>-10992</v>
          </cell>
          <cell r="AA249">
            <v>-12784.470509999999</v>
          </cell>
        </row>
        <row r="250">
          <cell r="A250" t="str">
            <v>Dts28</v>
          </cell>
          <cell r="B250" t="str">
            <v>Profit after tax</v>
          </cell>
          <cell r="C250">
            <v>2367</v>
          </cell>
          <cell r="D250">
            <v>2327</v>
          </cell>
          <cell r="E250">
            <v>42263.409310000003</v>
          </cell>
          <cell r="F250">
            <v>3688.5906899999995</v>
          </cell>
          <cell r="G250">
            <v>4740</v>
          </cell>
          <cell r="H250">
            <v>5381</v>
          </cell>
          <cell r="I250">
            <v>4355</v>
          </cell>
          <cell r="J250">
            <v>4722</v>
          </cell>
          <cell r="K250">
            <v>4613</v>
          </cell>
          <cell r="L250">
            <v>5280</v>
          </cell>
          <cell r="M250">
            <v>5865</v>
          </cell>
          <cell r="N250">
            <v>2217.2479999999996</v>
          </cell>
          <cell r="O250">
            <v>87819.247999999992</v>
          </cell>
          <cell r="P250">
            <v>2367</v>
          </cell>
          <cell r="Q250">
            <v>4694</v>
          </cell>
          <cell r="R250">
            <v>46957.409310000003</v>
          </cell>
          <cell r="S250">
            <v>50646</v>
          </cell>
          <cell r="T250">
            <v>55386</v>
          </cell>
          <cell r="U250">
            <v>60767</v>
          </cell>
          <cell r="V250">
            <v>65122</v>
          </cell>
          <cell r="W250">
            <v>69844</v>
          </cell>
          <cell r="X250">
            <v>74457</v>
          </cell>
          <cell r="Y250">
            <v>79737</v>
          </cell>
          <cell r="Z250">
            <v>85602</v>
          </cell>
          <cell r="AA250">
            <v>87819.247999999992</v>
          </cell>
        </row>
        <row r="251">
          <cell r="A251">
            <v>0</v>
          </cell>
          <cell r="B251" t="str">
            <v>Actual Profit and Loss 2005 tys.zł</v>
          </cell>
          <cell r="C251" t="str">
            <v>OK!</v>
          </cell>
          <cell r="D251" t="str">
            <v>OK!</v>
          </cell>
          <cell r="E251">
            <v>18752</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68</v>
          </cell>
          <cell r="D252">
            <v>65</v>
          </cell>
          <cell r="E252">
            <v>76</v>
          </cell>
          <cell r="F252">
            <v>137</v>
          </cell>
          <cell r="G252">
            <v>146</v>
          </cell>
          <cell r="H252">
            <v>148</v>
          </cell>
          <cell r="I252">
            <v>148</v>
          </cell>
          <cell r="J252">
            <v>149</v>
          </cell>
          <cell r="K252">
            <v>125</v>
          </cell>
          <cell r="L252">
            <v>134</v>
          </cell>
          <cell r="M252">
            <v>134</v>
          </cell>
          <cell r="N252">
            <v>142</v>
          </cell>
          <cell r="O252">
            <v>1472</v>
          </cell>
          <cell r="P252">
            <v>68</v>
          </cell>
          <cell r="Q252">
            <v>133</v>
          </cell>
          <cell r="R252">
            <v>209</v>
          </cell>
          <cell r="S252">
            <v>346</v>
          </cell>
          <cell r="T252">
            <v>492</v>
          </cell>
          <cell r="U252">
            <v>640</v>
          </cell>
          <cell r="V252">
            <v>788</v>
          </cell>
          <cell r="W252">
            <v>937</v>
          </cell>
          <cell r="X252">
            <v>1062</v>
          </cell>
          <cell r="Y252">
            <v>1196</v>
          </cell>
          <cell r="Z252">
            <v>1330</v>
          </cell>
          <cell r="AA252">
            <v>1472</v>
          </cell>
        </row>
        <row r="253">
          <cell r="A253" t="str">
            <v>Dtq02</v>
          </cell>
          <cell r="B253" t="str">
            <v>Interest expense</v>
          </cell>
          <cell r="C253">
            <v>-1</v>
          </cell>
          <cell r="D253">
            <v>-1</v>
          </cell>
          <cell r="E253">
            <v>0</v>
          </cell>
          <cell r="F253">
            <v>-1</v>
          </cell>
          <cell r="G253">
            <v>0</v>
          </cell>
          <cell r="H253">
            <v>-2</v>
          </cell>
          <cell r="I253">
            <v>-3</v>
          </cell>
          <cell r="J253">
            <v>-2</v>
          </cell>
          <cell r="K253">
            <v>-2</v>
          </cell>
          <cell r="L253">
            <v>-3</v>
          </cell>
          <cell r="M253">
            <v>-3</v>
          </cell>
          <cell r="N253">
            <v>-2</v>
          </cell>
          <cell r="O253">
            <v>-20</v>
          </cell>
          <cell r="P253">
            <v>-1</v>
          </cell>
          <cell r="Q253">
            <v>-2</v>
          </cell>
          <cell r="R253">
            <v>-2</v>
          </cell>
          <cell r="S253">
            <v>-3</v>
          </cell>
          <cell r="T253">
            <v>-3</v>
          </cell>
          <cell r="U253">
            <v>-5</v>
          </cell>
          <cell r="V253">
            <v>-8</v>
          </cell>
          <cell r="W253">
            <v>-10</v>
          </cell>
          <cell r="X253">
            <v>-12</v>
          </cell>
          <cell r="Y253">
            <v>-15</v>
          </cell>
          <cell r="Z253">
            <v>-18</v>
          </cell>
          <cell r="AA253">
            <v>-20</v>
          </cell>
        </row>
        <row r="254">
          <cell r="A254" t="str">
            <v>Dtq03</v>
          </cell>
          <cell r="B254" t="str">
            <v>Net interest income</v>
          </cell>
          <cell r="C254">
            <v>67</v>
          </cell>
          <cell r="D254">
            <v>64</v>
          </cell>
          <cell r="E254">
            <v>76</v>
          </cell>
          <cell r="F254">
            <v>136</v>
          </cell>
          <cell r="G254">
            <v>146</v>
          </cell>
          <cell r="H254">
            <v>146</v>
          </cell>
          <cell r="I254">
            <v>145</v>
          </cell>
          <cell r="J254">
            <v>147</v>
          </cell>
          <cell r="K254">
            <v>123</v>
          </cell>
          <cell r="L254">
            <v>131</v>
          </cell>
          <cell r="M254">
            <v>131</v>
          </cell>
          <cell r="N254">
            <v>140</v>
          </cell>
          <cell r="O254">
            <v>1452</v>
          </cell>
          <cell r="P254">
            <v>67</v>
          </cell>
          <cell r="Q254">
            <v>131</v>
          </cell>
          <cell r="R254">
            <v>207</v>
          </cell>
          <cell r="S254">
            <v>343</v>
          </cell>
          <cell r="T254">
            <v>489</v>
          </cell>
          <cell r="U254">
            <v>635</v>
          </cell>
          <cell r="V254">
            <v>780</v>
          </cell>
          <cell r="W254">
            <v>927</v>
          </cell>
          <cell r="X254">
            <v>1050</v>
          </cell>
          <cell r="Y254">
            <v>1181</v>
          </cell>
          <cell r="Z254">
            <v>1312</v>
          </cell>
          <cell r="AA254">
            <v>1452</v>
          </cell>
        </row>
        <row r="255">
          <cell r="A255" t="str">
            <v>Dtq04</v>
          </cell>
          <cell r="B255" t="str">
            <v>Fee Income</v>
          </cell>
          <cell r="C255">
            <v>1290</v>
          </cell>
          <cell r="D255">
            <v>1285</v>
          </cell>
          <cell r="E255">
            <v>1531</v>
          </cell>
          <cell r="F255">
            <v>1489</v>
          </cell>
          <cell r="G255">
            <v>1583</v>
          </cell>
          <cell r="H255">
            <v>1697</v>
          </cell>
          <cell r="I255">
            <v>1846</v>
          </cell>
          <cell r="J255">
            <v>2037</v>
          </cell>
          <cell r="K255">
            <v>2292</v>
          </cell>
          <cell r="L255">
            <v>2483</v>
          </cell>
          <cell r="M255">
            <v>2669</v>
          </cell>
          <cell r="N255">
            <v>3762</v>
          </cell>
          <cell r="O255">
            <v>23964</v>
          </cell>
          <cell r="P255">
            <v>1290</v>
          </cell>
          <cell r="Q255">
            <v>2575</v>
          </cell>
          <cell r="R255">
            <v>4106</v>
          </cell>
          <cell r="S255">
            <v>5595</v>
          </cell>
          <cell r="T255">
            <v>7178</v>
          </cell>
          <cell r="U255">
            <v>8875</v>
          </cell>
          <cell r="V255">
            <v>10721</v>
          </cell>
          <cell r="W255">
            <v>12758</v>
          </cell>
          <cell r="X255">
            <v>15050</v>
          </cell>
          <cell r="Y255">
            <v>17533</v>
          </cell>
          <cell r="Z255">
            <v>20202</v>
          </cell>
          <cell r="AA255">
            <v>23964</v>
          </cell>
        </row>
        <row r="256">
          <cell r="A256" t="str">
            <v>Dtq05</v>
          </cell>
          <cell r="B256" t="str">
            <v>Commission expense</v>
          </cell>
          <cell r="C256">
            <v>-3</v>
          </cell>
          <cell r="D256">
            <v>-3</v>
          </cell>
          <cell r="E256">
            <v>-4</v>
          </cell>
          <cell r="F256">
            <v>0</v>
          </cell>
          <cell r="G256">
            <v>-6</v>
          </cell>
          <cell r="H256">
            <v>-3</v>
          </cell>
          <cell r="I256">
            <v>0</v>
          </cell>
          <cell r="J256">
            <v>-7</v>
          </cell>
          <cell r="K256">
            <v>-4</v>
          </cell>
          <cell r="L256">
            <v>-4</v>
          </cell>
          <cell r="M256">
            <v>-3</v>
          </cell>
          <cell r="N256">
            <v>-4</v>
          </cell>
          <cell r="O256">
            <v>-41</v>
          </cell>
          <cell r="P256">
            <v>-3</v>
          </cell>
          <cell r="Q256">
            <v>-6</v>
          </cell>
          <cell r="R256">
            <v>-10</v>
          </cell>
          <cell r="S256">
            <v>-10</v>
          </cell>
          <cell r="T256">
            <v>-16</v>
          </cell>
          <cell r="U256">
            <v>-19</v>
          </cell>
          <cell r="V256">
            <v>-19</v>
          </cell>
          <cell r="W256">
            <v>-26</v>
          </cell>
          <cell r="X256">
            <v>-30</v>
          </cell>
          <cell r="Y256">
            <v>-34</v>
          </cell>
          <cell r="Z256">
            <v>-37</v>
          </cell>
          <cell r="AA256">
            <v>-41</v>
          </cell>
        </row>
        <row r="257">
          <cell r="A257" t="str">
            <v>Dtq06</v>
          </cell>
          <cell r="B257" t="str">
            <v>Net fee and commission income</v>
          </cell>
          <cell r="C257">
            <v>1287</v>
          </cell>
          <cell r="D257">
            <v>1282</v>
          </cell>
          <cell r="E257">
            <v>1527</v>
          </cell>
          <cell r="F257">
            <v>1489</v>
          </cell>
          <cell r="G257">
            <v>1577</v>
          </cell>
          <cell r="H257">
            <v>1694</v>
          </cell>
          <cell r="I257">
            <v>1846</v>
          </cell>
          <cell r="J257">
            <v>2030</v>
          </cell>
          <cell r="K257">
            <v>2288</v>
          </cell>
          <cell r="L257">
            <v>2479</v>
          </cell>
          <cell r="M257">
            <v>2666</v>
          </cell>
          <cell r="N257">
            <v>3758</v>
          </cell>
          <cell r="O257">
            <v>23923</v>
          </cell>
          <cell r="P257">
            <v>1287</v>
          </cell>
          <cell r="Q257">
            <v>2569</v>
          </cell>
          <cell r="R257">
            <v>4096</v>
          </cell>
          <cell r="S257">
            <v>5585</v>
          </cell>
          <cell r="T257">
            <v>7162</v>
          </cell>
          <cell r="U257">
            <v>8856</v>
          </cell>
          <cell r="V257">
            <v>10702</v>
          </cell>
          <cell r="W257">
            <v>12732</v>
          </cell>
          <cell r="X257">
            <v>15020</v>
          </cell>
          <cell r="Y257">
            <v>17499</v>
          </cell>
          <cell r="Z257">
            <v>20165</v>
          </cell>
          <cell r="AA257">
            <v>23923</v>
          </cell>
        </row>
        <row r="258">
          <cell r="A258" t="str">
            <v>Dtq07</v>
          </cell>
          <cell r="B258" t="str">
            <v>Dividend income</v>
          </cell>
          <cell r="C258">
            <v>0</v>
          </cell>
          <cell r="D258">
            <v>0</v>
          </cell>
          <cell r="E258">
            <v>18752</v>
          </cell>
          <cell r="F258">
            <v>0</v>
          </cell>
          <cell r="G258">
            <v>0</v>
          </cell>
          <cell r="H258">
            <v>0</v>
          </cell>
          <cell r="I258">
            <v>0</v>
          </cell>
          <cell r="J258">
            <v>0</v>
          </cell>
          <cell r="K258">
            <v>0</v>
          </cell>
          <cell r="L258">
            <v>0</v>
          </cell>
          <cell r="M258">
            <v>0</v>
          </cell>
          <cell r="N258">
            <v>0</v>
          </cell>
          <cell r="O258">
            <v>18752</v>
          </cell>
          <cell r="P258">
            <v>0</v>
          </cell>
          <cell r="Q258">
            <v>0</v>
          </cell>
          <cell r="R258">
            <v>18752</v>
          </cell>
          <cell r="S258">
            <v>18752</v>
          </cell>
          <cell r="T258">
            <v>18752</v>
          </cell>
          <cell r="U258">
            <v>18752</v>
          </cell>
          <cell r="V258">
            <v>18752</v>
          </cell>
          <cell r="W258">
            <v>18752</v>
          </cell>
          <cell r="X258">
            <v>18752</v>
          </cell>
          <cell r="Y258">
            <v>18752</v>
          </cell>
          <cell r="Z258">
            <v>18752</v>
          </cell>
          <cell r="AA258">
            <v>18752</v>
          </cell>
        </row>
        <row r="259">
          <cell r="A259" t="str">
            <v>Dtq08</v>
          </cell>
          <cell r="B259" t="str">
            <v>Foreign exchange profit</v>
          </cell>
          <cell r="C259">
            <v>0</v>
          </cell>
          <cell r="D259">
            <v>0</v>
          </cell>
          <cell r="E259">
            <v>0</v>
          </cell>
          <cell r="F259">
            <v>0</v>
          </cell>
          <cell r="G259">
            <v>0</v>
          </cell>
          <cell r="H259">
            <v>-2</v>
          </cell>
          <cell r="I259">
            <v>-2</v>
          </cell>
          <cell r="J259">
            <v>0</v>
          </cell>
          <cell r="K259">
            <v>0</v>
          </cell>
          <cell r="L259">
            <v>-1</v>
          </cell>
          <cell r="M259">
            <v>1</v>
          </cell>
          <cell r="N259">
            <v>0</v>
          </cell>
          <cell r="O259">
            <v>-4</v>
          </cell>
          <cell r="P259">
            <v>0</v>
          </cell>
          <cell r="Q259">
            <v>0</v>
          </cell>
          <cell r="R259">
            <v>0</v>
          </cell>
          <cell r="S259">
            <v>0</v>
          </cell>
          <cell r="T259">
            <v>0</v>
          </cell>
          <cell r="U259">
            <v>-2</v>
          </cell>
          <cell r="V259">
            <v>-4</v>
          </cell>
          <cell r="W259">
            <v>-4</v>
          </cell>
          <cell r="X259">
            <v>-4</v>
          </cell>
          <cell r="Y259">
            <v>-5</v>
          </cell>
          <cell r="Z259">
            <v>-4</v>
          </cell>
          <cell r="AA259">
            <v>-4</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0</v>
          </cell>
          <cell r="D261">
            <v>5</v>
          </cell>
          <cell r="E261">
            <v>0</v>
          </cell>
          <cell r="F261">
            <v>1</v>
          </cell>
          <cell r="G261">
            <v>0</v>
          </cell>
          <cell r="H261">
            <v>0</v>
          </cell>
          <cell r="I261">
            <v>0</v>
          </cell>
          <cell r="J261">
            <v>0</v>
          </cell>
          <cell r="K261">
            <v>3</v>
          </cell>
          <cell r="L261">
            <v>0</v>
          </cell>
          <cell r="M261">
            <v>0</v>
          </cell>
          <cell r="N261">
            <v>4</v>
          </cell>
          <cell r="O261">
            <v>13</v>
          </cell>
          <cell r="P261">
            <v>0</v>
          </cell>
          <cell r="Q261">
            <v>5</v>
          </cell>
          <cell r="R261">
            <v>5</v>
          </cell>
          <cell r="S261">
            <v>6</v>
          </cell>
          <cell r="T261">
            <v>6</v>
          </cell>
          <cell r="U261">
            <v>6</v>
          </cell>
          <cell r="V261">
            <v>6</v>
          </cell>
          <cell r="W261">
            <v>6</v>
          </cell>
          <cell r="X261">
            <v>9</v>
          </cell>
          <cell r="Y261">
            <v>9</v>
          </cell>
          <cell r="Z261">
            <v>9</v>
          </cell>
          <cell r="AA261">
            <v>13</v>
          </cell>
        </row>
        <row r="262">
          <cell r="A262" t="str">
            <v>Dtq11</v>
          </cell>
          <cell r="B262" t="str">
            <v>Other income</v>
          </cell>
          <cell r="C262">
            <v>1287</v>
          </cell>
          <cell r="D262">
            <v>1287</v>
          </cell>
          <cell r="E262">
            <v>20279</v>
          </cell>
          <cell r="F262">
            <v>1490</v>
          </cell>
          <cell r="G262">
            <v>1577</v>
          </cell>
          <cell r="H262">
            <v>1692</v>
          </cell>
          <cell r="I262">
            <v>1844</v>
          </cell>
          <cell r="J262">
            <v>2030</v>
          </cell>
          <cell r="K262">
            <v>2291</v>
          </cell>
          <cell r="L262">
            <v>2478</v>
          </cell>
          <cell r="M262">
            <v>2667</v>
          </cell>
          <cell r="N262">
            <v>3762</v>
          </cell>
          <cell r="O262">
            <v>42684</v>
          </cell>
          <cell r="P262">
            <v>1287</v>
          </cell>
          <cell r="Q262">
            <v>2574</v>
          </cell>
          <cell r="R262">
            <v>22853</v>
          </cell>
          <cell r="S262">
            <v>24343</v>
          </cell>
          <cell r="T262">
            <v>25920</v>
          </cell>
          <cell r="U262">
            <v>27612</v>
          </cell>
          <cell r="V262">
            <v>29456</v>
          </cell>
          <cell r="W262">
            <v>31486</v>
          </cell>
          <cell r="X262">
            <v>33777</v>
          </cell>
          <cell r="Y262">
            <v>36255</v>
          </cell>
          <cell r="Z262">
            <v>38922</v>
          </cell>
          <cell r="AA262">
            <v>42684</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1354</v>
          </cell>
          <cell r="D264">
            <v>1351</v>
          </cell>
          <cell r="E264">
            <v>20355</v>
          </cell>
          <cell r="F264">
            <v>1626</v>
          </cell>
          <cell r="G264">
            <v>1723</v>
          </cell>
          <cell r="H264">
            <v>1838</v>
          </cell>
          <cell r="I264">
            <v>1989</v>
          </cell>
          <cell r="J264">
            <v>2177</v>
          </cell>
          <cell r="K264">
            <v>2414</v>
          </cell>
          <cell r="L264">
            <v>2609</v>
          </cell>
          <cell r="M264">
            <v>2798</v>
          </cell>
          <cell r="N264">
            <v>3902</v>
          </cell>
          <cell r="O264">
            <v>44136</v>
          </cell>
          <cell r="P264">
            <v>1354</v>
          </cell>
          <cell r="Q264">
            <v>2705</v>
          </cell>
          <cell r="R264">
            <v>23060</v>
          </cell>
          <cell r="S264">
            <v>24686</v>
          </cell>
          <cell r="T264">
            <v>26409</v>
          </cell>
          <cell r="U264">
            <v>28247</v>
          </cell>
          <cell r="V264">
            <v>30236</v>
          </cell>
          <cell r="W264">
            <v>32413</v>
          </cell>
          <cell r="X264">
            <v>34827</v>
          </cell>
          <cell r="Y264">
            <v>37436</v>
          </cell>
          <cell r="Z264">
            <v>40234</v>
          </cell>
          <cell r="AA264">
            <v>44136</v>
          </cell>
        </row>
        <row r="265">
          <cell r="A265" t="str">
            <v>Dtq13</v>
          </cell>
          <cell r="B265" t="str">
            <v>Personnel expenses</v>
          </cell>
          <cell r="C265">
            <v>475</v>
          </cell>
          <cell r="D265">
            <v>178</v>
          </cell>
          <cell r="E265">
            <v>521</v>
          </cell>
          <cell r="F265">
            <v>491</v>
          </cell>
          <cell r="G265">
            <v>283</v>
          </cell>
          <cell r="H265">
            <v>1171</v>
          </cell>
          <cell r="I265">
            <v>448</v>
          </cell>
          <cell r="J265">
            <v>451</v>
          </cell>
          <cell r="K265">
            <v>359</v>
          </cell>
          <cell r="L265">
            <v>636</v>
          </cell>
          <cell r="M265">
            <v>476</v>
          </cell>
          <cell r="N265">
            <v>1050</v>
          </cell>
          <cell r="O265">
            <v>6539</v>
          </cell>
          <cell r="P265">
            <v>475</v>
          </cell>
          <cell r="Q265">
            <v>653</v>
          </cell>
          <cell r="R265">
            <v>1174</v>
          </cell>
          <cell r="S265">
            <v>1665</v>
          </cell>
          <cell r="T265">
            <v>1948</v>
          </cell>
          <cell r="U265">
            <v>3119</v>
          </cell>
          <cell r="V265">
            <v>3567</v>
          </cell>
          <cell r="W265">
            <v>4018</v>
          </cell>
          <cell r="X265">
            <v>4377</v>
          </cell>
          <cell r="Y265">
            <v>5013</v>
          </cell>
          <cell r="Z265">
            <v>5489</v>
          </cell>
          <cell r="AA265">
            <v>6539</v>
          </cell>
        </row>
        <row r="266">
          <cell r="A266" t="str">
            <v>Dtq14</v>
          </cell>
          <cell r="B266" t="str">
            <v>General and administrative expenses</v>
          </cell>
          <cell r="C266">
            <v>108</v>
          </cell>
          <cell r="D266">
            <v>78</v>
          </cell>
          <cell r="E266">
            <v>83</v>
          </cell>
          <cell r="F266">
            <v>107</v>
          </cell>
          <cell r="G266">
            <v>82</v>
          </cell>
          <cell r="H266">
            <v>94</v>
          </cell>
          <cell r="I266">
            <v>95</v>
          </cell>
          <cell r="J266">
            <v>102</v>
          </cell>
          <cell r="K266">
            <v>126</v>
          </cell>
          <cell r="L266">
            <v>135</v>
          </cell>
          <cell r="M266">
            <v>201</v>
          </cell>
          <cell r="N266">
            <v>506</v>
          </cell>
          <cell r="O266">
            <v>1717</v>
          </cell>
          <cell r="P266">
            <v>108</v>
          </cell>
          <cell r="Q266">
            <v>186</v>
          </cell>
          <cell r="R266">
            <v>269</v>
          </cell>
          <cell r="S266">
            <v>376</v>
          </cell>
          <cell r="T266">
            <v>458</v>
          </cell>
          <cell r="U266">
            <v>552</v>
          </cell>
          <cell r="V266">
            <v>647</v>
          </cell>
          <cell r="W266">
            <v>749</v>
          </cell>
          <cell r="X266">
            <v>875</v>
          </cell>
          <cell r="Y266">
            <v>1010</v>
          </cell>
          <cell r="Z266">
            <v>1211</v>
          </cell>
          <cell r="AA266">
            <v>1717</v>
          </cell>
        </row>
        <row r="267">
          <cell r="A267" t="str">
            <v>Dtq15</v>
          </cell>
          <cell r="B267" t="str">
            <v>Depreciation / Amortisation</v>
          </cell>
          <cell r="C267">
            <v>28</v>
          </cell>
          <cell r="D267">
            <v>31</v>
          </cell>
          <cell r="E267">
            <v>27</v>
          </cell>
          <cell r="F267">
            <v>40</v>
          </cell>
          <cell r="G267">
            <v>27.6</v>
          </cell>
          <cell r="H267">
            <v>30.4</v>
          </cell>
          <cell r="I267">
            <v>35</v>
          </cell>
          <cell r="J267">
            <v>33</v>
          </cell>
          <cell r="K267">
            <v>32</v>
          </cell>
          <cell r="L267">
            <v>38</v>
          </cell>
          <cell r="M267">
            <v>39</v>
          </cell>
          <cell r="N267">
            <v>51</v>
          </cell>
          <cell r="O267">
            <v>412</v>
          </cell>
          <cell r="P267">
            <v>28</v>
          </cell>
          <cell r="Q267">
            <v>59</v>
          </cell>
          <cell r="R267">
            <v>86</v>
          </cell>
          <cell r="S267">
            <v>126</v>
          </cell>
          <cell r="T267">
            <v>153.6</v>
          </cell>
          <cell r="U267">
            <v>184</v>
          </cell>
          <cell r="V267">
            <v>219</v>
          </cell>
          <cell r="W267">
            <v>252</v>
          </cell>
          <cell r="X267">
            <v>284</v>
          </cell>
          <cell r="Y267">
            <v>322</v>
          </cell>
          <cell r="Z267">
            <v>361</v>
          </cell>
          <cell r="AA267">
            <v>412</v>
          </cell>
        </row>
        <row r="268">
          <cell r="A268" t="str">
            <v>Dtq16</v>
          </cell>
          <cell r="B268" t="str">
            <v>Total operating expenses</v>
          </cell>
          <cell r="C268">
            <v>611</v>
          </cell>
          <cell r="D268">
            <v>287</v>
          </cell>
          <cell r="E268">
            <v>631</v>
          </cell>
          <cell r="F268">
            <v>638</v>
          </cell>
          <cell r="G268">
            <v>392.6</v>
          </cell>
          <cell r="H268">
            <v>1295.4000000000001</v>
          </cell>
          <cell r="I268">
            <v>578</v>
          </cell>
          <cell r="J268">
            <v>586</v>
          </cell>
          <cell r="K268">
            <v>517</v>
          </cell>
          <cell r="L268">
            <v>809</v>
          </cell>
          <cell r="M268">
            <v>716</v>
          </cell>
          <cell r="N268">
            <v>1607</v>
          </cell>
          <cell r="O268">
            <v>8668</v>
          </cell>
          <cell r="P268">
            <v>611</v>
          </cell>
          <cell r="Q268">
            <v>898</v>
          </cell>
          <cell r="R268">
            <v>1529</v>
          </cell>
          <cell r="S268">
            <v>2167</v>
          </cell>
          <cell r="T268">
            <v>2559.6</v>
          </cell>
          <cell r="U268">
            <v>3855</v>
          </cell>
          <cell r="V268">
            <v>4433</v>
          </cell>
          <cell r="W268">
            <v>5019</v>
          </cell>
          <cell r="X268">
            <v>5536</v>
          </cell>
          <cell r="Y268">
            <v>6345</v>
          </cell>
          <cell r="Z268">
            <v>7061</v>
          </cell>
          <cell r="AA268">
            <v>8668</v>
          </cell>
        </row>
        <row r="269">
          <cell r="A269" t="str">
            <v>Dtq17</v>
          </cell>
          <cell r="B269" t="str">
            <v>Operating profit before provisions</v>
          </cell>
          <cell r="C269">
            <v>743</v>
          </cell>
          <cell r="D269">
            <v>1064</v>
          </cell>
          <cell r="E269">
            <v>19724</v>
          </cell>
          <cell r="F269">
            <v>988</v>
          </cell>
          <cell r="G269">
            <v>1330.4</v>
          </cell>
          <cell r="H269">
            <v>542.59999999999991</v>
          </cell>
          <cell r="I269">
            <v>1411</v>
          </cell>
          <cell r="J269">
            <v>1591</v>
          </cell>
          <cell r="K269">
            <v>1897</v>
          </cell>
          <cell r="L269">
            <v>1800</v>
          </cell>
          <cell r="M269">
            <v>2082</v>
          </cell>
          <cell r="N269">
            <v>2295</v>
          </cell>
          <cell r="O269">
            <v>35468</v>
          </cell>
          <cell r="P269">
            <v>743</v>
          </cell>
          <cell r="Q269">
            <v>1807</v>
          </cell>
          <cell r="R269">
            <v>21531</v>
          </cell>
          <cell r="S269">
            <v>22519</v>
          </cell>
          <cell r="T269">
            <v>23849.4</v>
          </cell>
          <cell r="U269">
            <v>24392</v>
          </cell>
          <cell r="V269">
            <v>25803</v>
          </cell>
          <cell r="W269">
            <v>27394</v>
          </cell>
          <cell r="X269">
            <v>29291</v>
          </cell>
          <cell r="Y269">
            <v>31091</v>
          </cell>
          <cell r="Z269">
            <v>33173</v>
          </cell>
          <cell r="AA269">
            <v>35468</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743</v>
          </cell>
          <cell r="D274">
            <v>1064</v>
          </cell>
          <cell r="E274">
            <v>19724</v>
          </cell>
          <cell r="F274">
            <v>988</v>
          </cell>
          <cell r="G274">
            <v>1330.4</v>
          </cell>
          <cell r="H274">
            <v>542.59999999999991</v>
          </cell>
          <cell r="I274">
            <v>1411</v>
          </cell>
          <cell r="J274">
            <v>1591</v>
          </cell>
          <cell r="K274">
            <v>1897</v>
          </cell>
          <cell r="L274">
            <v>1800</v>
          </cell>
          <cell r="M274">
            <v>2082</v>
          </cell>
          <cell r="N274">
            <v>2295</v>
          </cell>
          <cell r="O274">
            <v>35468</v>
          </cell>
          <cell r="P274">
            <v>743</v>
          </cell>
          <cell r="Q274">
            <v>1807</v>
          </cell>
          <cell r="R274">
            <v>21531</v>
          </cell>
          <cell r="S274">
            <v>22519</v>
          </cell>
          <cell r="T274">
            <v>23849.4</v>
          </cell>
          <cell r="U274">
            <v>24392</v>
          </cell>
          <cell r="V274">
            <v>25803</v>
          </cell>
          <cell r="W274">
            <v>27394</v>
          </cell>
          <cell r="X274">
            <v>29291</v>
          </cell>
          <cell r="Y274">
            <v>31091</v>
          </cell>
          <cell r="Z274">
            <v>33173</v>
          </cell>
          <cell r="AA274">
            <v>35468</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743</v>
          </cell>
          <cell r="D278">
            <v>1064</v>
          </cell>
          <cell r="E278">
            <v>19724</v>
          </cell>
          <cell r="F278">
            <v>988</v>
          </cell>
          <cell r="G278">
            <v>1330.4</v>
          </cell>
          <cell r="H278">
            <v>542.59999999999991</v>
          </cell>
          <cell r="I278">
            <v>1411</v>
          </cell>
          <cell r="J278">
            <v>1591</v>
          </cell>
          <cell r="K278">
            <v>1897</v>
          </cell>
          <cell r="L278">
            <v>1800</v>
          </cell>
          <cell r="M278">
            <v>2082</v>
          </cell>
          <cell r="N278">
            <v>2295</v>
          </cell>
          <cell r="O278">
            <v>35468</v>
          </cell>
          <cell r="P278">
            <v>743</v>
          </cell>
          <cell r="Q278">
            <v>1807</v>
          </cell>
          <cell r="R278">
            <v>21531</v>
          </cell>
          <cell r="S278">
            <v>22519</v>
          </cell>
          <cell r="T278">
            <v>23849.4</v>
          </cell>
          <cell r="U278">
            <v>24392</v>
          </cell>
          <cell r="V278">
            <v>25803</v>
          </cell>
          <cell r="W278">
            <v>27394</v>
          </cell>
          <cell r="X278">
            <v>29291</v>
          </cell>
          <cell r="Y278">
            <v>31091</v>
          </cell>
          <cell r="Z278">
            <v>33173</v>
          </cell>
          <cell r="AA278">
            <v>35468</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-153</v>
          </cell>
          <cell r="D280">
            <v>-190</v>
          </cell>
          <cell r="E280">
            <v>-3627</v>
          </cell>
          <cell r="F280">
            <v>20</v>
          </cell>
          <cell r="G280">
            <v>2972</v>
          </cell>
          <cell r="H280">
            <v>-98.000000000000085</v>
          </cell>
          <cell r="I280">
            <v>-264</v>
          </cell>
          <cell r="J280">
            <v>-326</v>
          </cell>
          <cell r="K280">
            <v>-358</v>
          </cell>
          <cell r="L280">
            <v>-321</v>
          </cell>
          <cell r="M280">
            <v>-395</v>
          </cell>
          <cell r="N280">
            <v>-443</v>
          </cell>
          <cell r="O280">
            <v>-3183</v>
          </cell>
          <cell r="P280">
            <v>-153</v>
          </cell>
          <cell r="Q280">
            <v>-343</v>
          </cell>
          <cell r="R280">
            <v>-3970</v>
          </cell>
          <cell r="S280">
            <v>-3950</v>
          </cell>
          <cell r="T280">
            <v>-978</v>
          </cell>
          <cell r="U280">
            <v>-1076</v>
          </cell>
          <cell r="V280">
            <v>-1340</v>
          </cell>
          <cell r="W280">
            <v>-1666</v>
          </cell>
          <cell r="X280">
            <v>-2024</v>
          </cell>
          <cell r="Y280">
            <v>-2345</v>
          </cell>
          <cell r="Z280">
            <v>-2740</v>
          </cell>
          <cell r="AA280">
            <v>-3183</v>
          </cell>
        </row>
        <row r="281">
          <cell r="A281" t="str">
            <v>Dtq28</v>
          </cell>
          <cell r="B281" t="str">
            <v>Profit after tax</v>
          </cell>
          <cell r="C281">
            <v>590</v>
          </cell>
          <cell r="D281">
            <v>874</v>
          </cell>
          <cell r="E281">
            <v>16097</v>
          </cell>
          <cell r="F281">
            <v>1008</v>
          </cell>
          <cell r="G281">
            <v>4302.3999999999996</v>
          </cell>
          <cell r="H281">
            <v>444.5999999999998</v>
          </cell>
          <cell r="I281">
            <v>1147</v>
          </cell>
          <cell r="J281">
            <v>1265</v>
          </cell>
          <cell r="K281">
            <v>1539</v>
          </cell>
          <cell r="L281">
            <v>1479</v>
          </cell>
          <cell r="M281">
            <v>1687</v>
          </cell>
          <cell r="N281">
            <v>1852</v>
          </cell>
          <cell r="O281">
            <v>32285</v>
          </cell>
          <cell r="P281">
            <v>590</v>
          </cell>
          <cell r="Q281">
            <v>1464</v>
          </cell>
          <cell r="R281">
            <v>17561</v>
          </cell>
          <cell r="S281">
            <v>18569</v>
          </cell>
          <cell r="T281">
            <v>22871.4</v>
          </cell>
          <cell r="U281">
            <v>23316</v>
          </cell>
          <cell r="V281">
            <v>24463</v>
          </cell>
          <cell r="W281">
            <v>25728</v>
          </cell>
          <cell r="X281">
            <v>27267</v>
          </cell>
          <cell r="Y281">
            <v>28746</v>
          </cell>
          <cell r="Z281">
            <v>30433</v>
          </cell>
          <cell r="AA281">
            <v>32285</v>
          </cell>
        </row>
        <row r="282">
          <cell r="A282">
            <v>0</v>
          </cell>
          <cell r="B282" t="str">
            <v>Actual Profit and Loss 2004 tys.zł</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20</v>
          </cell>
          <cell r="D283">
            <v>20</v>
          </cell>
          <cell r="E283">
            <v>23</v>
          </cell>
          <cell r="F283">
            <v>22</v>
          </cell>
          <cell r="G283">
            <v>27</v>
          </cell>
          <cell r="H283">
            <v>29</v>
          </cell>
          <cell r="I283">
            <v>37</v>
          </cell>
          <cell r="J283">
            <v>56</v>
          </cell>
          <cell r="K283">
            <v>40</v>
          </cell>
          <cell r="L283">
            <v>18</v>
          </cell>
          <cell r="M283">
            <v>82</v>
          </cell>
          <cell r="N283">
            <v>61</v>
          </cell>
          <cell r="O283">
            <v>435</v>
          </cell>
          <cell r="P283">
            <v>20</v>
          </cell>
          <cell r="Q283">
            <v>40</v>
          </cell>
          <cell r="R283">
            <v>63</v>
          </cell>
          <cell r="S283">
            <v>85</v>
          </cell>
          <cell r="T283">
            <v>112</v>
          </cell>
          <cell r="U283">
            <v>141</v>
          </cell>
          <cell r="V283">
            <v>178</v>
          </cell>
          <cell r="W283">
            <v>234</v>
          </cell>
          <cell r="X283">
            <v>274</v>
          </cell>
          <cell r="Y283">
            <v>292</v>
          </cell>
          <cell r="Z283">
            <v>374</v>
          </cell>
          <cell r="AA283">
            <v>435</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20</v>
          </cell>
          <cell r="D285">
            <v>20</v>
          </cell>
          <cell r="E285">
            <v>23</v>
          </cell>
          <cell r="F285">
            <v>22</v>
          </cell>
          <cell r="G285">
            <v>27</v>
          </cell>
          <cell r="H285">
            <v>29</v>
          </cell>
          <cell r="I285">
            <v>37</v>
          </cell>
          <cell r="J285">
            <v>56</v>
          </cell>
          <cell r="K285">
            <v>40</v>
          </cell>
          <cell r="L285">
            <v>18</v>
          </cell>
          <cell r="M285">
            <v>82</v>
          </cell>
          <cell r="N285">
            <v>61</v>
          </cell>
          <cell r="O285">
            <v>435</v>
          </cell>
          <cell r="P285">
            <v>20</v>
          </cell>
          <cell r="Q285">
            <v>40</v>
          </cell>
          <cell r="R285">
            <v>63</v>
          </cell>
          <cell r="S285">
            <v>85</v>
          </cell>
          <cell r="T285">
            <v>112</v>
          </cell>
          <cell r="U285">
            <v>141</v>
          </cell>
          <cell r="V285">
            <v>178</v>
          </cell>
          <cell r="W285">
            <v>234</v>
          </cell>
          <cell r="X285">
            <v>274</v>
          </cell>
          <cell r="Y285">
            <v>292</v>
          </cell>
          <cell r="Z285">
            <v>374</v>
          </cell>
          <cell r="AA285">
            <v>435</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617</v>
          </cell>
          <cell r="D292">
            <v>629</v>
          </cell>
          <cell r="E292">
            <v>771</v>
          </cell>
          <cell r="F292">
            <v>836</v>
          </cell>
          <cell r="G292">
            <v>882</v>
          </cell>
          <cell r="H292">
            <v>1105</v>
          </cell>
          <cell r="I292">
            <v>1023</v>
          </cell>
          <cell r="J292">
            <v>1042</v>
          </cell>
          <cell r="K292">
            <v>1192</v>
          </cell>
          <cell r="L292">
            <v>1064</v>
          </cell>
          <cell r="M292">
            <v>1125</v>
          </cell>
          <cell r="N292">
            <v>1810</v>
          </cell>
          <cell r="O292">
            <v>12096</v>
          </cell>
          <cell r="P292">
            <v>617</v>
          </cell>
          <cell r="Q292">
            <v>1246</v>
          </cell>
          <cell r="R292">
            <v>2017</v>
          </cell>
          <cell r="S292">
            <v>2853</v>
          </cell>
          <cell r="T292">
            <v>3735</v>
          </cell>
          <cell r="U292">
            <v>4840</v>
          </cell>
          <cell r="V292">
            <v>5863</v>
          </cell>
          <cell r="W292">
            <v>6905</v>
          </cell>
          <cell r="X292">
            <v>8097</v>
          </cell>
          <cell r="Y292">
            <v>9161</v>
          </cell>
          <cell r="Z292">
            <v>10286</v>
          </cell>
          <cell r="AA292">
            <v>12096</v>
          </cell>
        </row>
        <row r="293">
          <cell r="A293" t="str">
            <v>Dtc11</v>
          </cell>
          <cell r="B293" t="str">
            <v>Other income</v>
          </cell>
          <cell r="C293">
            <v>617</v>
          </cell>
          <cell r="D293">
            <v>629</v>
          </cell>
          <cell r="E293">
            <v>771</v>
          </cell>
          <cell r="F293">
            <v>836</v>
          </cell>
          <cell r="G293">
            <v>882</v>
          </cell>
          <cell r="H293">
            <v>1105</v>
          </cell>
          <cell r="I293">
            <v>1023</v>
          </cell>
          <cell r="J293">
            <v>1042</v>
          </cell>
          <cell r="K293">
            <v>1192</v>
          </cell>
          <cell r="L293">
            <v>1064</v>
          </cell>
          <cell r="M293">
            <v>1125</v>
          </cell>
          <cell r="N293">
            <v>1810</v>
          </cell>
          <cell r="O293">
            <v>12096</v>
          </cell>
          <cell r="P293">
            <v>617</v>
          </cell>
          <cell r="Q293">
            <v>1246</v>
          </cell>
          <cell r="R293">
            <v>2017</v>
          </cell>
          <cell r="S293">
            <v>2853</v>
          </cell>
          <cell r="T293">
            <v>3735</v>
          </cell>
          <cell r="U293">
            <v>4840</v>
          </cell>
          <cell r="V293">
            <v>5863</v>
          </cell>
          <cell r="W293">
            <v>6905</v>
          </cell>
          <cell r="X293">
            <v>8097</v>
          </cell>
          <cell r="Y293">
            <v>9161</v>
          </cell>
          <cell r="Z293">
            <v>10286</v>
          </cell>
          <cell r="AA293">
            <v>12096</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637</v>
          </cell>
          <cell r="D295">
            <v>649</v>
          </cell>
          <cell r="E295">
            <v>794</v>
          </cell>
          <cell r="F295">
            <v>858</v>
          </cell>
          <cell r="G295">
            <v>909</v>
          </cell>
          <cell r="H295">
            <v>1134</v>
          </cell>
          <cell r="I295">
            <v>1060</v>
          </cell>
          <cell r="J295">
            <v>1098</v>
          </cell>
          <cell r="K295">
            <v>1232</v>
          </cell>
          <cell r="L295">
            <v>1082</v>
          </cell>
          <cell r="M295">
            <v>1207</v>
          </cell>
          <cell r="N295">
            <v>1871</v>
          </cell>
          <cell r="O295">
            <v>12531</v>
          </cell>
          <cell r="P295">
            <v>637</v>
          </cell>
          <cell r="Q295">
            <v>1286</v>
          </cell>
          <cell r="R295">
            <v>2080</v>
          </cell>
          <cell r="S295">
            <v>2938</v>
          </cell>
          <cell r="T295">
            <v>3847</v>
          </cell>
          <cell r="U295">
            <v>4981</v>
          </cell>
          <cell r="V295">
            <v>6041</v>
          </cell>
          <cell r="W295">
            <v>7139</v>
          </cell>
          <cell r="X295">
            <v>8371</v>
          </cell>
          <cell r="Y295">
            <v>9453</v>
          </cell>
          <cell r="Z295">
            <v>10660</v>
          </cell>
          <cell r="AA295">
            <v>12531</v>
          </cell>
        </row>
        <row r="296">
          <cell r="A296" t="str">
            <v>Dtc13</v>
          </cell>
          <cell r="B296" t="str">
            <v>Personnel expenses</v>
          </cell>
          <cell r="C296">
            <v>172</v>
          </cell>
          <cell r="D296">
            <v>172</v>
          </cell>
          <cell r="E296">
            <v>196</v>
          </cell>
          <cell r="F296">
            <v>280</v>
          </cell>
          <cell r="G296">
            <v>170</v>
          </cell>
          <cell r="H296">
            <v>178</v>
          </cell>
          <cell r="I296">
            <v>186</v>
          </cell>
          <cell r="J296">
            <v>169</v>
          </cell>
          <cell r="K296">
            <v>166</v>
          </cell>
          <cell r="L296">
            <v>178</v>
          </cell>
          <cell r="M296">
            <v>165</v>
          </cell>
          <cell r="N296">
            <v>531</v>
          </cell>
          <cell r="O296">
            <v>2563</v>
          </cell>
          <cell r="P296">
            <v>172</v>
          </cell>
          <cell r="Q296">
            <v>344</v>
          </cell>
          <cell r="R296">
            <v>540</v>
          </cell>
          <cell r="S296">
            <v>820</v>
          </cell>
          <cell r="T296">
            <v>990</v>
          </cell>
          <cell r="U296">
            <v>1168</v>
          </cell>
          <cell r="V296">
            <v>1354</v>
          </cell>
          <cell r="W296">
            <v>1523</v>
          </cell>
          <cell r="X296">
            <v>1689</v>
          </cell>
          <cell r="Y296">
            <v>1867</v>
          </cell>
          <cell r="Z296">
            <v>2032</v>
          </cell>
          <cell r="AA296">
            <v>2563</v>
          </cell>
        </row>
        <row r="297">
          <cell r="A297" t="str">
            <v>Dtc14</v>
          </cell>
          <cell r="B297" t="str">
            <v>General and administrative expenses</v>
          </cell>
          <cell r="C297">
            <v>68</v>
          </cell>
          <cell r="D297">
            <v>74</v>
          </cell>
          <cell r="E297">
            <v>82</v>
          </cell>
          <cell r="F297">
            <v>89</v>
          </cell>
          <cell r="G297">
            <v>83</v>
          </cell>
          <cell r="H297">
            <v>99</v>
          </cell>
          <cell r="I297">
            <v>82</v>
          </cell>
          <cell r="J297">
            <v>67.000000000000057</v>
          </cell>
          <cell r="K297">
            <v>81</v>
          </cell>
          <cell r="L297">
            <v>88</v>
          </cell>
          <cell r="M297">
            <v>87.000000000000071</v>
          </cell>
          <cell r="N297">
            <v>73</v>
          </cell>
          <cell r="O297">
            <v>973.00000000000011</v>
          </cell>
          <cell r="P297">
            <v>68</v>
          </cell>
          <cell r="Q297">
            <v>142</v>
          </cell>
          <cell r="R297">
            <v>224</v>
          </cell>
          <cell r="S297">
            <v>313</v>
          </cell>
          <cell r="T297">
            <v>396</v>
          </cell>
          <cell r="U297">
            <v>495</v>
          </cell>
          <cell r="V297">
            <v>577</v>
          </cell>
          <cell r="W297">
            <v>644</v>
          </cell>
          <cell r="X297">
            <v>725</v>
          </cell>
          <cell r="Y297">
            <v>813</v>
          </cell>
          <cell r="Z297">
            <v>900.00000000000011</v>
          </cell>
          <cell r="AA297">
            <v>973.00000000000011</v>
          </cell>
        </row>
        <row r="298">
          <cell r="A298" t="str">
            <v>Dtc15</v>
          </cell>
          <cell r="B298" t="str">
            <v>Depreciation / Amortisation</v>
          </cell>
          <cell r="C298">
            <v>22</v>
          </cell>
          <cell r="D298">
            <v>23</v>
          </cell>
          <cell r="E298">
            <v>28</v>
          </cell>
          <cell r="F298">
            <v>27</v>
          </cell>
          <cell r="G298">
            <v>25</v>
          </cell>
          <cell r="H298">
            <v>23</v>
          </cell>
          <cell r="I298">
            <v>32</v>
          </cell>
          <cell r="J298">
            <v>26</v>
          </cell>
          <cell r="K298">
            <v>25</v>
          </cell>
          <cell r="L298">
            <v>26</v>
          </cell>
          <cell r="M298">
            <v>26</v>
          </cell>
          <cell r="N298">
            <v>31</v>
          </cell>
          <cell r="O298">
            <v>314</v>
          </cell>
          <cell r="P298">
            <v>22</v>
          </cell>
          <cell r="Q298">
            <v>45</v>
          </cell>
          <cell r="R298">
            <v>73</v>
          </cell>
          <cell r="S298">
            <v>100</v>
          </cell>
          <cell r="T298">
            <v>125</v>
          </cell>
          <cell r="U298">
            <v>148</v>
          </cell>
          <cell r="V298">
            <v>180</v>
          </cell>
          <cell r="W298">
            <v>206</v>
          </cell>
          <cell r="X298">
            <v>231</v>
          </cell>
          <cell r="Y298">
            <v>257</v>
          </cell>
          <cell r="Z298">
            <v>283</v>
          </cell>
          <cell r="AA298">
            <v>314</v>
          </cell>
        </row>
        <row r="299">
          <cell r="A299" t="str">
            <v>Dtc16</v>
          </cell>
          <cell r="B299" t="str">
            <v>Total operating expenses</v>
          </cell>
          <cell r="C299">
            <v>262</v>
          </cell>
          <cell r="D299">
            <v>269</v>
          </cell>
          <cell r="E299">
            <v>306</v>
          </cell>
          <cell r="F299">
            <v>396</v>
          </cell>
          <cell r="G299">
            <v>278</v>
          </cell>
          <cell r="H299">
            <v>300</v>
          </cell>
          <cell r="I299">
            <v>300</v>
          </cell>
          <cell r="J299">
            <v>262.00000000000006</v>
          </cell>
          <cell r="K299">
            <v>272</v>
          </cell>
          <cell r="L299">
            <v>292</v>
          </cell>
          <cell r="M299">
            <v>278.00000000000006</v>
          </cell>
          <cell r="N299">
            <v>635</v>
          </cell>
          <cell r="O299">
            <v>3850</v>
          </cell>
          <cell r="P299">
            <v>262</v>
          </cell>
          <cell r="Q299">
            <v>531</v>
          </cell>
          <cell r="R299">
            <v>837</v>
          </cell>
          <cell r="S299">
            <v>1233</v>
          </cell>
          <cell r="T299">
            <v>1511</v>
          </cell>
          <cell r="U299">
            <v>1811</v>
          </cell>
          <cell r="V299">
            <v>2111</v>
          </cell>
          <cell r="W299">
            <v>2373</v>
          </cell>
          <cell r="X299">
            <v>2645</v>
          </cell>
          <cell r="Y299">
            <v>2937</v>
          </cell>
          <cell r="Z299">
            <v>3215</v>
          </cell>
          <cell r="AA299">
            <v>3850</v>
          </cell>
        </row>
        <row r="300">
          <cell r="A300" t="str">
            <v>Dtc17</v>
          </cell>
          <cell r="B300" t="str">
            <v>Operating profit before provisions</v>
          </cell>
          <cell r="C300">
            <v>375</v>
          </cell>
          <cell r="D300">
            <v>380</v>
          </cell>
          <cell r="E300">
            <v>488</v>
          </cell>
          <cell r="F300">
            <v>462</v>
          </cell>
          <cell r="G300">
            <v>631</v>
          </cell>
          <cell r="H300">
            <v>834</v>
          </cell>
          <cell r="I300">
            <v>760</v>
          </cell>
          <cell r="J300">
            <v>836</v>
          </cell>
          <cell r="K300">
            <v>960</v>
          </cell>
          <cell r="L300">
            <v>790</v>
          </cell>
          <cell r="M300">
            <v>929</v>
          </cell>
          <cell r="N300">
            <v>1236</v>
          </cell>
          <cell r="O300">
            <v>8681</v>
          </cell>
          <cell r="P300">
            <v>375</v>
          </cell>
          <cell r="Q300">
            <v>755</v>
          </cell>
          <cell r="R300">
            <v>1243</v>
          </cell>
          <cell r="S300">
            <v>1705</v>
          </cell>
          <cell r="T300">
            <v>2336</v>
          </cell>
          <cell r="U300">
            <v>3170</v>
          </cell>
          <cell r="V300">
            <v>3930</v>
          </cell>
          <cell r="W300">
            <v>4766</v>
          </cell>
          <cell r="X300">
            <v>5726</v>
          </cell>
          <cell r="Y300">
            <v>6516</v>
          </cell>
          <cell r="Z300">
            <v>7445</v>
          </cell>
          <cell r="AA300">
            <v>8681</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840</v>
          </cell>
          <cell r="D303">
            <v>565</v>
          </cell>
          <cell r="E303">
            <v>1419</v>
          </cell>
          <cell r="F303">
            <v>1297</v>
          </cell>
          <cell r="G303">
            <v>649.99999999999943</v>
          </cell>
          <cell r="H303">
            <v>1357</v>
          </cell>
          <cell r="I303">
            <v>2898</v>
          </cell>
          <cell r="J303">
            <v>2076</v>
          </cell>
          <cell r="K303">
            <v>1877</v>
          </cell>
          <cell r="L303">
            <v>2517</v>
          </cell>
          <cell r="M303">
            <v>2407</v>
          </cell>
          <cell r="N303">
            <v>2316</v>
          </cell>
          <cell r="O303">
            <v>20219</v>
          </cell>
          <cell r="P303">
            <v>840</v>
          </cell>
          <cell r="Q303">
            <v>1405</v>
          </cell>
          <cell r="R303">
            <v>2824</v>
          </cell>
          <cell r="S303">
            <v>4121</v>
          </cell>
          <cell r="T303">
            <v>4770.9999999999991</v>
          </cell>
          <cell r="U303">
            <v>6127.9999999999991</v>
          </cell>
          <cell r="V303">
            <v>9026</v>
          </cell>
          <cell r="W303">
            <v>11102</v>
          </cell>
          <cell r="X303">
            <v>12979</v>
          </cell>
          <cell r="Y303">
            <v>15496</v>
          </cell>
          <cell r="Z303">
            <v>17903</v>
          </cell>
          <cell r="AA303">
            <v>20219</v>
          </cell>
        </row>
        <row r="304">
          <cell r="A304" t="str">
            <v>Dtc21</v>
          </cell>
          <cell r="B304" t="str">
            <v>Total provisions</v>
          </cell>
          <cell r="C304">
            <v>840</v>
          </cell>
          <cell r="D304">
            <v>565</v>
          </cell>
          <cell r="E304">
            <v>1419</v>
          </cell>
          <cell r="F304">
            <v>1297</v>
          </cell>
          <cell r="G304">
            <v>649.99999999999943</v>
          </cell>
          <cell r="H304">
            <v>1357</v>
          </cell>
          <cell r="I304">
            <v>2898</v>
          </cell>
          <cell r="J304">
            <v>2076</v>
          </cell>
          <cell r="K304">
            <v>1877</v>
          </cell>
          <cell r="L304">
            <v>2517</v>
          </cell>
          <cell r="M304">
            <v>2407</v>
          </cell>
          <cell r="N304">
            <v>2316</v>
          </cell>
          <cell r="O304">
            <v>20219</v>
          </cell>
          <cell r="P304">
            <v>840</v>
          </cell>
          <cell r="Q304">
            <v>1405</v>
          </cell>
          <cell r="R304">
            <v>2824</v>
          </cell>
          <cell r="S304">
            <v>4121</v>
          </cell>
          <cell r="T304">
            <v>4770.9999999999991</v>
          </cell>
          <cell r="U304">
            <v>6127.9999999999991</v>
          </cell>
          <cell r="V304">
            <v>9026</v>
          </cell>
          <cell r="W304">
            <v>11102</v>
          </cell>
          <cell r="X304">
            <v>12979</v>
          </cell>
          <cell r="Y304">
            <v>15496</v>
          </cell>
          <cell r="Z304">
            <v>17903</v>
          </cell>
          <cell r="AA304">
            <v>20219</v>
          </cell>
        </row>
        <row r="305">
          <cell r="A305" t="str">
            <v>Dtc22</v>
          </cell>
          <cell r="B305" t="str">
            <v>Operating profit</v>
          </cell>
          <cell r="C305">
            <v>1215</v>
          </cell>
          <cell r="D305">
            <v>945</v>
          </cell>
          <cell r="E305">
            <v>1907</v>
          </cell>
          <cell r="F305">
            <v>1759</v>
          </cell>
          <cell r="G305">
            <v>1280.9999999999995</v>
          </cell>
          <cell r="H305">
            <v>2191</v>
          </cell>
          <cell r="I305">
            <v>3658</v>
          </cell>
          <cell r="J305">
            <v>2912</v>
          </cell>
          <cell r="K305">
            <v>2837</v>
          </cell>
          <cell r="L305">
            <v>3307</v>
          </cell>
          <cell r="M305">
            <v>3336</v>
          </cell>
          <cell r="N305">
            <v>3552</v>
          </cell>
          <cell r="O305">
            <v>28900</v>
          </cell>
          <cell r="P305">
            <v>1215</v>
          </cell>
          <cell r="Q305">
            <v>2160</v>
          </cell>
          <cell r="R305">
            <v>4067</v>
          </cell>
          <cell r="S305">
            <v>5826</v>
          </cell>
          <cell r="T305">
            <v>7106.9999999999991</v>
          </cell>
          <cell r="U305">
            <v>9298</v>
          </cell>
          <cell r="V305">
            <v>12956</v>
          </cell>
          <cell r="W305">
            <v>15868</v>
          </cell>
          <cell r="X305">
            <v>18705</v>
          </cell>
          <cell r="Y305">
            <v>22012</v>
          </cell>
          <cell r="Z305">
            <v>25348</v>
          </cell>
          <cell r="AA305">
            <v>28900</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1215</v>
          </cell>
          <cell r="D309">
            <v>945</v>
          </cell>
          <cell r="E309">
            <v>1907</v>
          </cell>
          <cell r="F309">
            <v>1759</v>
          </cell>
          <cell r="G309">
            <v>1280.9999999999995</v>
          </cell>
          <cell r="H309">
            <v>2191</v>
          </cell>
          <cell r="I309">
            <v>3658</v>
          </cell>
          <cell r="J309">
            <v>2912</v>
          </cell>
          <cell r="K309">
            <v>2837</v>
          </cell>
          <cell r="L309">
            <v>3307</v>
          </cell>
          <cell r="M309">
            <v>3336</v>
          </cell>
          <cell r="N309">
            <v>3552</v>
          </cell>
          <cell r="O309">
            <v>28900</v>
          </cell>
          <cell r="P309">
            <v>1215</v>
          </cell>
          <cell r="Q309">
            <v>2160</v>
          </cell>
          <cell r="R309">
            <v>4067</v>
          </cell>
          <cell r="S309">
            <v>5826</v>
          </cell>
          <cell r="T309">
            <v>7106.9999999999991</v>
          </cell>
          <cell r="U309">
            <v>9298</v>
          </cell>
          <cell r="V309">
            <v>12956</v>
          </cell>
          <cell r="W309">
            <v>15868</v>
          </cell>
          <cell r="X309">
            <v>18705</v>
          </cell>
          <cell r="Y309">
            <v>22012</v>
          </cell>
          <cell r="Z309">
            <v>25348</v>
          </cell>
          <cell r="AA309">
            <v>28900</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-231</v>
          </cell>
          <cell r="D311">
            <v>-179</v>
          </cell>
          <cell r="E311">
            <v>433</v>
          </cell>
          <cell r="F311">
            <v>-334</v>
          </cell>
          <cell r="G311">
            <v>-238</v>
          </cell>
          <cell r="H311">
            <v>-423</v>
          </cell>
          <cell r="I311">
            <v>-1347</v>
          </cell>
          <cell r="J311">
            <v>-390</v>
          </cell>
          <cell r="K311">
            <v>-358</v>
          </cell>
          <cell r="L311">
            <v>-486</v>
          </cell>
          <cell r="M311">
            <v>-467</v>
          </cell>
          <cell r="N311">
            <v>3328</v>
          </cell>
          <cell r="O311">
            <v>-692</v>
          </cell>
          <cell r="P311">
            <v>-231</v>
          </cell>
          <cell r="Q311">
            <v>-410</v>
          </cell>
          <cell r="R311">
            <v>23</v>
          </cell>
          <cell r="S311">
            <v>-311</v>
          </cell>
          <cell r="T311">
            <v>-549</v>
          </cell>
          <cell r="U311">
            <v>-972</v>
          </cell>
          <cell r="V311">
            <v>-2319</v>
          </cell>
          <cell r="W311">
            <v>-2709</v>
          </cell>
          <cell r="X311">
            <v>-3067</v>
          </cell>
          <cell r="Y311">
            <v>-3553</v>
          </cell>
          <cell r="Z311">
            <v>-4020</v>
          </cell>
          <cell r="AA311">
            <v>-692</v>
          </cell>
        </row>
        <row r="312">
          <cell r="A312" t="str">
            <v>Dtc28</v>
          </cell>
          <cell r="B312" t="str">
            <v>Profit after tax</v>
          </cell>
          <cell r="C312">
            <v>984</v>
          </cell>
          <cell r="D312">
            <v>766</v>
          </cell>
          <cell r="E312">
            <v>2340</v>
          </cell>
          <cell r="F312">
            <v>1425</v>
          </cell>
          <cell r="G312">
            <v>1042.9999999999995</v>
          </cell>
          <cell r="H312">
            <v>1768</v>
          </cell>
          <cell r="I312">
            <v>2311</v>
          </cell>
          <cell r="J312">
            <v>2522</v>
          </cell>
          <cell r="K312">
            <v>2479</v>
          </cell>
          <cell r="L312">
            <v>2821</v>
          </cell>
          <cell r="M312">
            <v>2869</v>
          </cell>
          <cell r="N312">
            <v>6880</v>
          </cell>
          <cell r="O312">
            <v>28208</v>
          </cell>
          <cell r="P312">
            <v>984</v>
          </cell>
          <cell r="Q312">
            <v>1750</v>
          </cell>
          <cell r="R312">
            <v>4090</v>
          </cell>
          <cell r="S312">
            <v>5515</v>
          </cell>
          <cell r="T312">
            <v>6557.9999999999991</v>
          </cell>
          <cell r="U312">
            <v>8326</v>
          </cell>
          <cell r="V312">
            <v>10637</v>
          </cell>
          <cell r="W312">
            <v>13159</v>
          </cell>
          <cell r="X312">
            <v>15638</v>
          </cell>
          <cell r="Y312">
            <v>18459</v>
          </cell>
          <cell r="Z312">
            <v>21328</v>
          </cell>
          <cell r="AA312">
            <v>28208</v>
          </cell>
        </row>
      </sheetData>
      <sheetData sheetId="1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Asset MG &amp; TFI consolideated</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1017.9934000000001</v>
          </cell>
          <cell r="D4">
            <v>941.42065000000002</v>
          </cell>
          <cell r="E4">
            <v>1019.4285599999999</v>
          </cell>
          <cell r="F4">
            <v>1026.1421800000001</v>
          </cell>
          <cell r="G4">
            <v>1124.2367400000003</v>
          </cell>
          <cell r="H4">
            <v>1032.2666299999999</v>
          </cell>
          <cell r="I4">
            <v>1153.0637999999999</v>
          </cell>
          <cell r="J4">
            <v>1190.2371900000005</v>
          </cell>
          <cell r="K4">
            <v>1141.9415799999995</v>
          </cell>
          <cell r="L4">
            <v>716.00820000000022</v>
          </cell>
          <cell r="M4">
            <v>718.04027999999948</v>
          </cell>
          <cell r="N4">
            <v>755.00088000000005</v>
          </cell>
          <cell r="O4">
            <v>11835.780089999998</v>
          </cell>
          <cell r="P4">
            <v>1017.9934000000001</v>
          </cell>
          <cell r="Q4">
            <v>1959.4140500000001</v>
          </cell>
          <cell r="R4">
            <v>2978.8426100000001</v>
          </cell>
          <cell r="S4">
            <v>4004.9847900000004</v>
          </cell>
          <cell r="T4">
            <v>5129.2215300000007</v>
          </cell>
          <cell r="U4">
            <v>6161.4881600000008</v>
          </cell>
          <cell r="V4">
            <v>7314.5519600000007</v>
          </cell>
          <cell r="W4">
            <v>8504.7891500000005</v>
          </cell>
          <cell r="X4">
            <v>9646.7307299999993</v>
          </cell>
          <cell r="Y4">
            <v>10362.73893</v>
          </cell>
          <cell r="Z4">
            <v>11080.779209999999</v>
          </cell>
          <cell r="AA4">
            <v>11835.780089999998</v>
          </cell>
        </row>
        <row r="5">
          <cell r="A5" t="str">
            <v>Act02</v>
          </cell>
          <cell r="B5" t="str">
            <v>Interest expense</v>
          </cell>
          <cell r="C5">
            <v>0</v>
          </cell>
          <cell r="D5">
            <v>0</v>
          </cell>
          <cell r="E5">
            <v>-17.09665</v>
          </cell>
          <cell r="F5">
            <v>-5.7420600000000022</v>
          </cell>
          <cell r="G5">
            <v>-5.6159199999999974</v>
          </cell>
          <cell r="H5">
            <v>-5.5575600000000014</v>
          </cell>
          <cell r="I5">
            <v>-6.1450200000000006</v>
          </cell>
          <cell r="J5">
            <v>-5.9969599999999961</v>
          </cell>
          <cell r="K5">
            <v>-6.3546200000000059</v>
          </cell>
          <cell r="L5">
            <v>-5.2272499999999997</v>
          </cell>
          <cell r="M5">
            <v>-8.2542699999999947</v>
          </cell>
          <cell r="N5">
            <v>-6.6081199999999995</v>
          </cell>
          <cell r="O5">
            <v>-72.598429999999993</v>
          </cell>
          <cell r="P5">
            <v>0</v>
          </cell>
          <cell r="Q5">
            <v>0</v>
          </cell>
          <cell r="R5">
            <v>-17.09665</v>
          </cell>
          <cell r="S5">
            <v>-22.838710000000003</v>
          </cell>
          <cell r="T5">
            <v>-28.454630000000002</v>
          </cell>
          <cell r="U5">
            <v>-34.012190000000004</v>
          </cell>
          <cell r="V5">
            <v>-40.157210000000006</v>
          </cell>
          <cell r="W5">
            <v>-46.154170000000001</v>
          </cell>
          <cell r="X5">
            <v>-52.508790000000005</v>
          </cell>
          <cell r="Y5">
            <v>-57.736040000000003</v>
          </cell>
          <cell r="Z5">
            <v>-65.990309999999994</v>
          </cell>
          <cell r="AA5">
            <v>-72.598429999999993</v>
          </cell>
        </row>
        <row r="6">
          <cell r="A6" t="str">
            <v>Act03</v>
          </cell>
          <cell r="B6" t="str">
            <v>Net interest income</v>
          </cell>
          <cell r="C6">
            <v>1017.9934000000001</v>
          </cell>
          <cell r="D6">
            <v>941.42065000000002</v>
          </cell>
          <cell r="E6">
            <v>1002.33191</v>
          </cell>
          <cell r="F6">
            <v>1020.40012</v>
          </cell>
          <cell r="G6">
            <v>1118.6208200000003</v>
          </cell>
          <cell r="H6">
            <v>1026.7090699999999</v>
          </cell>
          <cell r="I6">
            <v>1146.91878</v>
          </cell>
          <cell r="J6">
            <v>1184.2402300000006</v>
          </cell>
          <cell r="K6">
            <v>1135.5869599999994</v>
          </cell>
          <cell r="L6">
            <v>710.78095000000019</v>
          </cell>
          <cell r="M6">
            <v>709.78600999999946</v>
          </cell>
          <cell r="N6">
            <v>748.39276000000007</v>
          </cell>
          <cell r="O6">
            <v>11763.181659999998</v>
          </cell>
          <cell r="P6">
            <v>1017.9934000000001</v>
          </cell>
          <cell r="Q6">
            <v>1959.4140500000001</v>
          </cell>
          <cell r="R6">
            <v>2961.7459600000002</v>
          </cell>
          <cell r="S6">
            <v>3982.1460800000004</v>
          </cell>
          <cell r="T6">
            <v>5100.7669000000005</v>
          </cell>
          <cell r="U6">
            <v>6127.4759700000004</v>
          </cell>
          <cell r="V6">
            <v>7274.3947500000004</v>
          </cell>
          <cell r="W6">
            <v>8458.6349800000007</v>
          </cell>
          <cell r="X6">
            <v>9594.2219399999994</v>
          </cell>
          <cell r="Y6">
            <v>10305.00289</v>
          </cell>
          <cell r="Z6">
            <v>11014.7889</v>
          </cell>
          <cell r="AA6">
            <v>11763.181659999998</v>
          </cell>
        </row>
        <row r="7">
          <cell r="A7" t="str">
            <v>Act04</v>
          </cell>
          <cell r="B7" t="str">
            <v>Fee Income</v>
          </cell>
          <cell r="C7">
            <v>20719.983670000001</v>
          </cell>
          <cell r="D7">
            <v>20489.746730000006</v>
          </cell>
          <cell r="E7">
            <v>22041.461529999993</v>
          </cell>
          <cell r="F7">
            <v>20928.029209999993</v>
          </cell>
          <cell r="G7">
            <v>21171.060370000017</v>
          </cell>
          <cell r="H7">
            <v>20480.648779999989</v>
          </cell>
          <cell r="I7">
            <v>20603.786279999997</v>
          </cell>
          <cell r="J7">
            <v>21436.190090000018</v>
          </cell>
          <cell r="K7">
            <v>20745.866659999978</v>
          </cell>
          <cell r="L7">
            <v>21060.347850000009</v>
          </cell>
          <cell r="M7">
            <v>20777.294459999983</v>
          </cell>
          <cell r="N7">
            <v>21883.239850000005</v>
          </cell>
          <cell r="O7">
            <v>252337.65547999999</v>
          </cell>
          <cell r="P7">
            <v>20719.983670000001</v>
          </cell>
          <cell r="Q7">
            <v>41209.730400000008</v>
          </cell>
          <cell r="R7">
            <v>63251.191930000001</v>
          </cell>
          <cell r="S7">
            <v>84179.221139999994</v>
          </cell>
          <cell r="T7">
            <v>105350.28151000002</v>
          </cell>
          <cell r="U7">
            <v>125830.93029</v>
          </cell>
          <cell r="V7">
            <v>146434.71656999999</v>
          </cell>
          <cell r="W7">
            <v>167870.90666000001</v>
          </cell>
          <cell r="X7">
            <v>188616.77331999998</v>
          </cell>
          <cell r="Y7">
            <v>209677.12117</v>
          </cell>
          <cell r="Z7">
            <v>230454.41562999997</v>
          </cell>
          <cell r="AA7">
            <v>252337.65547999999</v>
          </cell>
        </row>
        <row r="8">
          <cell r="A8" t="str">
            <v>Act05</v>
          </cell>
          <cell r="B8" t="str">
            <v>Commission expense</v>
          </cell>
          <cell r="C8">
            <v>-12765.03414</v>
          </cell>
          <cell r="D8">
            <v>-12350.82813</v>
          </cell>
          <cell r="E8">
            <v>-13159.830659999998</v>
          </cell>
          <cell r="F8">
            <v>-12655.160959999997</v>
          </cell>
          <cell r="G8">
            <v>-12425.515430000001</v>
          </cell>
          <cell r="H8">
            <v>-12471.901999999993</v>
          </cell>
          <cell r="I8">
            <v>-12987.845130000012</v>
          </cell>
          <cell r="J8">
            <v>-13064.537729999996</v>
          </cell>
          <cell r="K8">
            <v>-12684.528190000001</v>
          </cell>
          <cell r="L8">
            <v>-12847.907149999994</v>
          </cell>
          <cell r="M8">
            <v>-12912.3923</v>
          </cell>
          <cell r="N8">
            <v>-12247.137229999988</v>
          </cell>
          <cell r="O8">
            <v>-152572.61904999998</v>
          </cell>
          <cell r="P8">
            <v>-12765.03414</v>
          </cell>
          <cell r="Q8">
            <v>-25115.862269999998</v>
          </cell>
          <cell r="R8">
            <v>-38275.692929999997</v>
          </cell>
          <cell r="S8">
            <v>-50930.853889999999</v>
          </cell>
          <cell r="T8">
            <v>-63356.369319999998</v>
          </cell>
          <cell r="U8">
            <v>-75828.271319999985</v>
          </cell>
          <cell r="V8">
            <v>-88816.116450000001</v>
          </cell>
          <cell r="W8">
            <v>-101880.65418</v>
          </cell>
          <cell r="X8">
            <v>-114565.18236999999</v>
          </cell>
          <cell r="Y8">
            <v>-127413.08951999999</v>
          </cell>
          <cell r="Z8">
            <v>-140325.48181999999</v>
          </cell>
          <cell r="AA8">
            <v>-152572.61904999998</v>
          </cell>
        </row>
        <row r="9">
          <cell r="A9" t="str">
            <v>Act06</v>
          </cell>
          <cell r="B9" t="str">
            <v>Net fee and commission income</v>
          </cell>
          <cell r="C9">
            <v>7954.9495300000017</v>
          </cell>
          <cell r="D9">
            <v>8138.9186000000063</v>
          </cell>
          <cell r="E9">
            <v>8881.6308699999954</v>
          </cell>
          <cell r="F9">
            <v>8272.8682499999959</v>
          </cell>
          <cell r="G9">
            <v>8745.5449400000161</v>
          </cell>
          <cell r="H9">
            <v>8008.7467799999959</v>
          </cell>
          <cell r="I9">
            <v>7615.9411499999842</v>
          </cell>
          <cell r="J9">
            <v>8371.6523600000219</v>
          </cell>
          <cell r="K9">
            <v>8061.338469999977</v>
          </cell>
          <cell r="L9">
            <v>8212.4407000000156</v>
          </cell>
          <cell r="M9">
            <v>7864.9021599999833</v>
          </cell>
          <cell r="N9">
            <v>9636.1026200000179</v>
          </cell>
          <cell r="O9">
            <v>99765.036430000007</v>
          </cell>
          <cell r="P9">
            <v>7954.9495300000017</v>
          </cell>
          <cell r="Q9">
            <v>16093.86813000001</v>
          </cell>
          <cell r="R9">
            <v>24975.499000000003</v>
          </cell>
          <cell r="S9">
            <v>33248.367249999996</v>
          </cell>
          <cell r="T9">
            <v>41993.912190000017</v>
          </cell>
          <cell r="U9">
            <v>50002.658970000019</v>
          </cell>
          <cell r="V9">
            <v>57618.600119999988</v>
          </cell>
          <cell r="W9">
            <v>65990.25248000001</v>
          </cell>
          <cell r="X9">
            <v>74051.590949999983</v>
          </cell>
          <cell r="Y9">
            <v>82264.031650000004</v>
          </cell>
          <cell r="Z9">
            <v>90128.933809999988</v>
          </cell>
          <cell r="AA9">
            <v>99765.036430000007</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3.8141099999999999</v>
          </cell>
          <cell r="D11">
            <v>-0.1825599999999995</v>
          </cell>
          <cell r="E11">
            <v>-0.43834000000000051</v>
          </cell>
          <cell r="F11">
            <v>-8.6203000000000003</v>
          </cell>
          <cell r="G11">
            <v>-3.8845600000000009</v>
          </cell>
          <cell r="H11">
            <v>-0.16822999999999916</v>
          </cell>
          <cell r="I11">
            <v>-5.5235700000000012</v>
          </cell>
          <cell r="J11">
            <v>-7.3369999999999297E-2</v>
          </cell>
          <cell r="K11">
            <v>-0.22653999999999819</v>
          </cell>
          <cell r="L11">
            <v>-8.1021500000000035</v>
          </cell>
          <cell r="M11">
            <v>0.33527999999999947</v>
          </cell>
          <cell r="N11">
            <v>-1.5065699999999989</v>
          </cell>
          <cell r="O11">
            <v>-24.576800000000002</v>
          </cell>
          <cell r="P11">
            <v>3.8141099999999999</v>
          </cell>
          <cell r="Q11">
            <v>3.6315500000000003</v>
          </cell>
          <cell r="R11">
            <v>3.1932099999999997</v>
          </cell>
          <cell r="S11">
            <v>-5.4270900000000006</v>
          </cell>
          <cell r="T11">
            <v>-9.311650000000002</v>
          </cell>
          <cell r="U11">
            <v>-9.4798800000000014</v>
          </cell>
          <cell r="V11">
            <v>-15.003450000000003</v>
          </cell>
          <cell r="W11">
            <v>-15.076820000000001</v>
          </cell>
          <cell r="X11">
            <v>-15.30336</v>
          </cell>
          <cell r="Y11">
            <v>-23.405510000000003</v>
          </cell>
          <cell r="Z11">
            <v>-23.070230000000002</v>
          </cell>
          <cell r="AA11">
            <v>-24.576800000000002</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14.595700000000001</v>
          </cell>
          <cell r="D13">
            <v>-116.42059</v>
          </cell>
          <cell r="E13">
            <v>-0.27468999999738575</v>
          </cell>
          <cell r="F13">
            <v>8.824890000000412</v>
          </cell>
          <cell r="G13">
            <v>27.279599999994865</v>
          </cell>
          <cell r="H13">
            <v>-567.04012999999782</v>
          </cell>
          <cell r="I13">
            <v>887.63574999999787</v>
          </cell>
          <cell r="J13">
            <v>-7.5842999999936751</v>
          </cell>
          <cell r="K13">
            <v>66.459819999992703</v>
          </cell>
          <cell r="L13">
            <v>19.307069999999896</v>
          </cell>
          <cell r="M13">
            <v>-41.248299999999745</v>
          </cell>
          <cell r="N13">
            <v>-5283.2675600000011</v>
          </cell>
          <cell r="O13">
            <v>-4991.732740000004</v>
          </cell>
          <cell r="P13">
            <v>14.595700000000001</v>
          </cell>
          <cell r="Q13">
            <v>-101.82489000000001</v>
          </cell>
          <cell r="R13">
            <v>-102.0995799999974</v>
          </cell>
          <cell r="S13">
            <v>-93.274689999996994</v>
          </cell>
          <cell r="T13">
            <v>-65.995090000002136</v>
          </cell>
          <cell r="U13">
            <v>-633.03521999999998</v>
          </cell>
          <cell r="V13">
            <v>254.60052999999789</v>
          </cell>
          <cell r="W13">
            <v>247.01623000000421</v>
          </cell>
          <cell r="X13">
            <v>313.47604999999692</v>
          </cell>
          <cell r="Y13">
            <v>332.78311999999681</v>
          </cell>
          <cell r="Z13">
            <v>291.53481999999707</v>
          </cell>
          <cell r="AA13">
            <v>-4991.732740000004</v>
          </cell>
        </row>
        <row r="14">
          <cell r="A14" t="str">
            <v>Act11</v>
          </cell>
          <cell r="B14" t="str">
            <v>Other income</v>
          </cell>
          <cell r="C14">
            <v>7973.3593400000018</v>
          </cell>
          <cell r="D14">
            <v>8022.3154500000064</v>
          </cell>
          <cell r="E14">
            <v>8880.9178399999983</v>
          </cell>
          <cell r="F14">
            <v>8273.0728399999953</v>
          </cell>
          <cell r="G14">
            <v>8768.9399800000101</v>
          </cell>
          <cell r="H14">
            <v>7441.538419999998</v>
          </cell>
          <cell r="I14">
            <v>8498.0533299999825</v>
          </cell>
          <cell r="J14">
            <v>8363.9946900000286</v>
          </cell>
          <cell r="K14">
            <v>8127.5717499999701</v>
          </cell>
          <cell r="L14">
            <v>8223.6456200000157</v>
          </cell>
          <cell r="M14">
            <v>7823.9891399999833</v>
          </cell>
          <cell r="N14">
            <v>4351.3284900000172</v>
          </cell>
          <cell r="O14">
            <v>94748.726890000005</v>
          </cell>
          <cell r="P14">
            <v>7973.3593400000018</v>
          </cell>
          <cell r="Q14">
            <v>15995.67479000001</v>
          </cell>
          <cell r="R14">
            <v>24876.592630000006</v>
          </cell>
          <cell r="S14">
            <v>33149.66547</v>
          </cell>
          <cell r="T14">
            <v>41918.60545000001</v>
          </cell>
          <cell r="U14">
            <v>49360.143870000022</v>
          </cell>
          <cell r="V14">
            <v>57858.197199999988</v>
          </cell>
          <cell r="W14">
            <v>66222.191890000016</v>
          </cell>
          <cell r="X14">
            <v>74349.763639999976</v>
          </cell>
          <cell r="Y14">
            <v>82573.40926</v>
          </cell>
          <cell r="Z14">
            <v>90397.398399999991</v>
          </cell>
          <cell r="AA14">
            <v>94748.726890000005</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8991.3527400000021</v>
          </cell>
          <cell r="D16">
            <v>8963.7361000000055</v>
          </cell>
          <cell r="E16">
            <v>9883.249749999999</v>
          </cell>
          <cell r="F16">
            <v>9293.4729599999955</v>
          </cell>
          <cell r="G16">
            <v>9887.5608000000102</v>
          </cell>
          <cell r="H16">
            <v>8468.2474899999979</v>
          </cell>
          <cell r="I16">
            <v>9644.9721099999824</v>
          </cell>
          <cell r="J16">
            <v>9548.2349200000299</v>
          </cell>
          <cell r="K16">
            <v>9263.1587099999688</v>
          </cell>
          <cell r="L16">
            <v>8934.426570000016</v>
          </cell>
          <cell r="M16">
            <v>8533.7751499999831</v>
          </cell>
          <cell r="N16">
            <v>5099.7212500000169</v>
          </cell>
          <cell r="O16">
            <v>106511.90855000001</v>
          </cell>
          <cell r="P16">
            <v>8991.3527400000021</v>
          </cell>
          <cell r="Q16">
            <v>17955.088840000011</v>
          </cell>
          <cell r="R16">
            <v>27838.338590000007</v>
          </cell>
          <cell r="S16">
            <v>37131.811549999999</v>
          </cell>
          <cell r="T16">
            <v>47019.372350000012</v>
          </cell>
          <cell r="U16">
            <v>55487.619840000021</v>
          </cell>
          <cell r="V16">
            <v>65132.591949999987</v>
          </cell>
          <cell r="W16">
            <v>74680.826870000019</v>
          </cell>
          <cell r="X16">
            <v>83943.985579999979</v>
          </cell>
          <cell r="Y16">
            <v>92878.412150000004</v>
          </cell>
          <cell r="Z16">
            <v>101412.18729999999</v>
          </cell>
          <cell r="AA16">
            <v>106511.90855000001</v>
          </cell>
        </row>
        <row r="17">
          <cell r="A17" t="str">
            <v>Act13</v>
          </cell>
          <cell r="B17" t="str">
            <v>Personnel expenses</v>
          </cell>
          <cell r="C17">
            <v>1858.4786100000001</v>
          </cell>
          <cell r="D17">
            <v>1727.3488299999999</v>
          </cell>
          <cell r="E17">
            <v>2044.5270999999998</v>
          </cell>
          <cell r="F17">
            <v>1877.1467000000007</v>
          </cell>
          <cell r="G17">
            <v>1631.2780899999993</v>
          </cell>
          <cell r="H17">
            <v>1822.7819399999994</v>
          </cell>
          <cell r="I17">
            <v>1945.8572900000017</v>
          </cell>
          <cell r="J17">
            <v>1884.9444299999996</v>
          </cell>
          <cell r="K17">
            <v>1751.6384799999996</v>
          </cell>
          <cell r="L17">
            <v>1610.3670600000005</v>
          </cell>
          <cell r="M17">
            <v>1497.5473699999993</v>
          </cell>
          <cell r="N17">
            <v>2107.0427000000018</v>
          </cell>
          <cell r="O17">
            <v>21758.958600000005</v>
          </cell>
          <cell r="P17">
            <v>1858.4786100000001</v>
          </cell>
          <cell r="Q17">
            <v>3585.82744</v>
          </cell>
          <cell r="R17">
            <v>5630.3545400000003</v>
          </cell>
          <cell r="S17">
            <v>7507.5012400000014</v>
          </cell>
          <cell r="T17">
            <v>9138.7793300000012</v>
          </cell>
          <cell r="U17">
            <v>10961.56127</v>
          </cell>
          <cell r="V17">
            <v>12907.418560000002</v>
          </cell>
          <cell r="W17">
            <v>14792.362990000001</v>
          </cell>
          <cell r="X17">
            <v>16544.001470000003</v>
          </cell>
          <cell r="Y17">
            <v>18154.368530000003</v>
          </cell>
          <cell r="Z17">
            <v>19651.915900000004</v>
          </cell>
          <cell r="AA17">
            <v>21758.958600000005</v>
          </cell>
        </row>
        <row r="18">
          <cell r="A18" t="str">
            <v>Act14</v>
          </cell>
          <cell r="B18" t="str">
            <v>General and administrative expenses</v>
          </cell>
          <cell r="C18">
            <v>689.24054999999998</v>
          </cell>
          <cell r="D18">
            <v>742.87675999999988</v>
          </cell>
          <cell r="E18">
            <v>737.39749000000018</v>
          </cell>
          <cell r="F18">
            <v>729.36877999999956</v>
          </cell>
          <cell r="G18">
            <v>785.54291000000035</v>
          </cell>
          <cell r="H18">
            <v>756.37088999999946</v>
          </cell>
          <cell r="I18">
            <v>671.66476000000057</v>
          </cell>
          <cell r="J18">
            <v>846.56766000000016</v>
          </cell>
          <cell r="K18">
            <v>776.50379000000021</v>
          </cell>
          <cell r="L18">
            <v>860.39914999999974</v>
          </cell>
          <cell r="M18">
            <v>614.2801599999998</v>
          </cell>
          <cell r="N18">
            <v>966.54072999999926</v>
          </cell>
          <cell r="O18">
            <v>9176.7536299999992</v>
          </cell>
          <cell r="P18">
            <v>689.24054999999998</v>
          </cell>
          <cell r="Q18">
            <v>1432.1173099999999</v>
          </cell>
          <cell r="R18">
            <v>2169.5147999999999</v>
          </cell>
          <cell r="S18">
            <v>2898.8835799999997</v>
          </cell>
          <cell r="T18">
            <v>3684.4264899999998</v>
          </cell>
          <cell r="U18">
            <v>4440.7973799999991</v>
          </cell>
          <cell r="V18">
            <v>5112.4621399999996</v>
          </cell>
          <cell r="W18">
            <v>5959.0298000000003</v>
          </cell>
          <cell r="X18">
            <v>6735.5335900000009</v>
          </cell>
          <cell r="Y18">
            <v>7595.9327400000002</v>
          </cell>
          <cell r="Z18">
            <v>8210.2129000000004</v>
          </cell>
          <cell r="AA18">
            <v>9176.7536299999992</v>
          </cell>
        </row>
        <row r="19">
          <cell r="A19" t="str">
            <v>Act15</v>
          </cell>
          <cell r="B19" t="str">
            <v>Depreciation / Amortisation</v>
          </cell>
          <cell r="C19">
            <v>332.85210000000001</v>
          </cell>
          <cell r="D19">
            <v>280.15139999999997</v>
          </cell>
          <cell r="E19">
            <v>254.21694000000008</v>
          </cell>
          <cell r="F19">
            <v>253.31002999999993</v>
          </cell>
          <cell r="G19">
            <v>242.71087000000011</v>
          </cell>
          <cell r="H19">
            <v>213.20345999999989</v>
          </cell>
          <cell r="I19">
            <v>203.98842999999999</v>
          </cell>
          <cell r="J19">
            <v>195.29703000000018</v>
          </cell>
          <cell r="K19">
            <v>464.48645999999962</v>
          </cell>
          <cell r="L19">
            <v>226.38472000000013</v>
          </cell>
          <cell r="M19">
            <v>228.05290000000002</v>
          </cell>
          <cell r="N19">
            <v>231.15683999999976</v>
          </cell>
          <cell r="O19">
            <v>3125.8111799999997</v>
          </cell>
          <cell r="P19">
            <v>332.85210000000001</v>
          </cell>
          <cell r="Q19">
            <v>613.00350000000003</v>
          </cell>
          <cell r="R19">
            <v>867.22044000000005</v>
          </cell>
          <cell r="S19">
            <v>1120.5304699999999</v>
          </cell>
          <cell r="T19">
            <v>1363.24134</v>
          </cell>
          <cell r="U19">
            <v>1576.4448</v>
          </cell>
          <cell r="V19">
            <v>1780.4332300000001</v>
          </cell>
          <cell r="W19">
            <v>1975.7302600000003</v>
          </cell>
          <cell r="X19">
            <v>2440.2167199999999</v>
          </cell>
          <cell r="Y19">
            <v>2666.6014399999999</v>
          </cell>
          <cell r="Z19">
            <v>2894.65434</v>
          </cell>
          <cell r="AA19">
            <v>3125.8111799999997</v>
          </cell>
        </row>
        <row r="20">
          <cell r="A20" t="str">
            <v>Act16</v>
          </cell>
          <cell r="B20" t="str">
            <v>Total operating expenses</v>
          </cell>
          <cell r="C20">
            <v>2880.5712600000002</v>
          </cell>
          <cell r="D20">
            <v>2750.3769899999998</v>
          </cell>
          <cell r="E20">
            <v>3036.1415300000003</v>
          </cell>
          <cell r="F20">
            <v>2859.8255100000001</v>
          </cell>
          <cell r="G20">
            <v>2659.5318699999998</v>
          </cell>
          <cell r="H20">
            <v>2792.3562899999988</v>
          </cell>
          <cell r="I20">
            <v>2821.5104800000022</v>
          </cell>
          <cell r="J20">
            <v>2926.8091199999999</v>
          </cell>
          <cell r="K20">
            <v>2992.6287299999995</v>
          </cell>
          <cell r="L20">
            <v>2697.1509300000002</v>
          </cell>
          <cell r="M20">
            <v>2339.8804299999993</v>
          </cell>
          <cell r="N20">
            <v>3304.7402700000007</v>
          </cell>
          <cell r="O20">
            <v>34061.523410000002</v>
          </cell>
          <cell r="P20">
            <v>2880.5712600000002</v>
          </cell>
          <cell r="Q20">
            <v>5630.9482499999995</v>
          </cell>
          <cell r="R20">
            <v>8667.0897800000002</v>
          </cell>
          <cell r="S20">
            <v>11526.915290000001</v>
          </cell>
          <cell r="T20">
            <v>14186.447160000002</v>
          </cell>
          <cell r="U20">
            <v>16978.803449999999</v>
          </cell>
          <cell r="V20">
            <v>19800.31393</v>
          </cell>
          <cell r="W20">
            <v>22727.123050000002</v>
          </cell>
          <cell r="X20">
            <v>25719.751780000002</v>
          </cell>
          <cell r="Y20">
            <v>28416.902710000002</v>
          </cell>
          <cell r="Z20">
            <v>30756.783140000007</v>
          </cell>
          <cell r="AA20">
            <v>34061.523410000002</v>
          </cell>
        </row>
        <row r="21">
          <cell r="A21" t="str">
            <v>Act17</v>
          </cell>
          <cell r="B21" t="str">
            <v>Operating profit before provisions</v>
          </cell>
          <cell r="C21">
            <v>6110.7814800000015</v>
          </cell>
          <cell r="D21">
            <v>6213.3591100000058</v>
          </cell>
          <cell r="E21">
            <v>6847.1082199999983</v>
          </cell>
          <cell r="F21">
            <v>6433.6474499999949</v>
          </cell>
          <cell r="G21">
            <v>7228.0289300000104</v>
          </cell>
          <cell r="H21">
            <v>5675.8911999999991</v>
          </cell>
          <cell r="I21">
            <v>6823.4616299999798</v>
          </cell>
          <cell r="J21">
            <v>6621.42580000003</v>
          </cell>
          <cell r="K21">
            <v>6270.5299799999693</v>
          </cell>
          <cell r="L21">
            <v>6237.2756400000162</v>
          </cell>
          <cell r="M21">
            <v>6193.8947199999839</v>
          </cell>
          <cell r="N21">
            <v>1794.9809800000162</v>
          </cell>
          <cell r="O21">
            <v>72450.385139999999</v>
          </cell>
          <cell r="P21">
            <v>6110.7814800000015</v>
          </cell>
          <cell r="Q21">
            <v>12324.140590000012</v>
          </cell>
          <cell r="R21">
            <v>19171.248810000005</v>
          </cell>
          <cell r="S21">
            <v>25604.896259999998</v>
          </cell>
          <cell r="T21">
            <v>32832.925190000009</v>
          </cell>
          <cell r="U21">
            <v>38508.816390000022</v>
          </cell>
          <cell r="V21">
            <v>45332.278019999983</v>
          </cell>
          <cell r="W21">
            <v>51953.703820000017</v>
          </cell>
          <cell r="X21">
            <v>58224.233799999973</v>
          </cell>
          <cell r="Y21">
            <v>64461.509440000002</v>
          </cell>
          <cell r="Z21">
            <v>70655.404159999976</v>
          </cell>
          <cell r="AA21">
            <v>72450.385139999999</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6110.7814800000015</v>
          </cell>
          <cell r="D26">
            <v>6213.3591100000058</v>
          </cell>
          <cell r="E26">
            <v>6847.1082199999983</v>
          </cell>
          <cell r="F26">
            <v>6433.6474499999949</v>
          </cell>
          <cell r="G26">
            <v>7228.0289300000104</v>
          </cell>
          <cell r="H26">
            <v>5675.8911999999991</v>
          </cell>
          <cell r="I26">
            <v>6823.4616299999798</v>
          </cell>
          <cell r="J26">
            <v>6621.42580000003</v>
          </cell>
          <cell r="K26">
            <v>6270.5299799999693</v>
          </cell>
          <cell r="L26">
            <v>6237.2756400000162</v>
          </cell>
          <cell r="M26">
            <v>6193.8947199999839</v>
          </cell>
          <cell r="N26">
            <v>1794.9809800000162</v>
          </cell>
          <cell r="O26">
            <v>72450.385139999999</v>
          </cell>
          <cell r="P26">
            <v>6110.7814800000015</v>
          </cell>
          <cell r="Q26">
            <v>12324.140590000012</v>
          </cell>
          <cell r="R26">
            <v>19171.248810000005</v>
          </cell>
          <cell r="S26">
            <v>25604.896259999998</v>
          </cell>
          <cell r="T26">
            <v>32832.925190000009</v>
          </cell>
          <cell r="U26">
            <v>38508.816390000022</v>
          </cell>
          <cell r="V26">
            <v>45332.278019999983</v>
          </cell>
          <cell r="W26">
            <v>51953.703820000017</v>
          </cell>
          <cell r="X26">
            <v>58224.233799999973</v>
          </cell>
          <cell r="Y26">
            <v>64461.509440000002</v>
          </cell>
          <cell r="Z26">
            <v>70655.404159999976</v>
          </cell>
          <cell r="AA26">
            <v>72450.385139999999</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6110.7814800000015</v>
          </cell>
          <cell r="D30">
            <v>6213.3591100000058</v>
          </cell>
          <cell r="E30">
            <v>6847.1082199999983</v>
          </cell>
          <cell r="F30">
            <v>6433.6474499999949</v>
          </cell>
          <cell r="G30">
            <v>7228.0289300000104</v>
          </cell>
          <cell r="H30">
            <v>5675.8911999999991</v>
          </cell>
          <cell r="I30">
            <v>6823.4616299999798</v>
          </cell>
          <cell r="J30">
            <v>6621.42580000003</v>
          </cell>
          <cell r="K30">
            <v>6270.5299799999693</v>
          </cell>
          <cell r="L30">
            <v>6237.2756400000162</v>
          </cell>
          <cell r="M30">
            <v>6193.8947199999839</v>
          </cell>
          <cell r="N30">
            <v>1794.9809800000162</v>
          </cell>
          <cell r="O30">
            <v>72450.385139999999</v>
          </cell>
          <cell r="P30">
            <v>6110.7814800000015</v>
          </cell>
          <cell r="Q30">
            <v>12324.140590000012</v>
          </cell>
          <cell r="R30">
            <v>19171.248810000005</v>
          </cell>
          <cell r="S30">
            <v>25604.896259999998</v>
          </cell>
          <cell r="T30">
            <v>32832.925190000009</v>
          </cell>
          <cell r="U30">
            <v>38508.816390000022</v>
          </cell>
          <cell r="V30">
            <v>45332.278019999983</v>
          </cell>
          <cell r="W30">
            <v>51953.703820000017</v>
          </cell>
          <cell r="X30">
            <v>58224.233799999973</v>
          </cell>
          <cell r="Y30">
            <v>64461.509440000002</v>
          </cell>
          <cell r="Z30">
            <v>70655.404159999976</v>
          </cell>
          <cell r="AA30">
            <v>72450.385139999999</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-1168.83224</v>
          </cell>
          <cell r="D32">
            <v>-1188.2449299999998</v>
          </cell>
          <cell r="E32">
            <v>-1308.4492599999999</v>
          </cell>
          <cell r="F32">
            <v>-1232.3326900000006</v>
          </cell>
          <cell r="G32">
            <v>-1380.5850099999993</v>
          </cell>
          <cell r="H32">
            <v>-1196.1986700000002</v>
          </cell>
          <cell r="I32">
            <v>-1189.72901</v>
          </cell>
          <cell r="J32">
            <v>-1265.862599999999</v>
          </cell>
          <cell r="K32">
            <v>-1198.856310000001</v>
          </cell>
          <cell r="L32">
            <v>-1196.6845699999994</v>
          </cell>
          <cell r="M32">
            <v>-1188.6872700000004</v>
          </cell>
          <cell r="N32">
            <v>-1359.7978300000004</v>
          </cell>
          <cell r="O32">
            <v>-14874.260389999999</v>
          </cell>
          <cell r="P32">
            <v>-1168.83224</v>
          </cell>
          <cell r="Q32">
            <v>-2357.0771699999996</v>
          </cell>
          <cell r="R32">
            <v>-3665.5264299999994</v>
          </cell>
          <cell r="S32">
            <v>-4897.8591200000001</v>
          </cell>
          <cell r="T32">
            <v>-6278.4441299999999</v>
          </cell>
          <cell r="U32">
            <v>-7474.6427999999996</v>
          </cell>
          <cell r="V32">
            <v>-8664.3718100000006</v>
          </cell>
          <cell r="W32">
            <v>-9930.2344099999991</v>
          </cell>
          <cell r="X32">
            <v>-11129.09072</v>
          </cell>
          <cell r="Y32">
            <v>-12325.77529</v>
          </cell>
          <cell r="Z32">
            <v>-13514.46256</v>
          </cell>
          <cell r="AA32">
            <v>-14874.260389999999</v>
          </cell>
        </row>
        <row r="33">
          <cell r="A33" t="str">
            <v>Act28</v>
          </cell>
          <cell r="B33" t="str">
            <v>Profit after tax</v>
          </cell>
          <cell r="C33">
            <v>4941.9492400000017</v>
          </cell>
          <cell r="D33">
            <v>5025.1141800000059</v>
          </cell>
          <cell r="E33">
            <v>5538.6589599999988</v>
          </cell>
          <cell r="F33">
            <v>5201.3147599999938</v>
          </cell>
          <cell r="G33">
            <v>5847.4439200000106</v>
          </cell>
          <cell r="H33">
            <v>4479.6925299999984</v>
          </cell>
          <cell r="I33">
            <v>5633.7326199999798</v>
          </cell>
          <cell r="J33">
            <v>5355.5632000000314</v>
          </cell>
          <cell r="K33">
            <v>5071.6736699999683</v>
          </cell>
          <cell r="L33">
            <v>5040.5910700000168</v>
          </cell>
          <cell r="M33">
            <v>5005.2074499999835</v>
          </cell>
          <cell r="N33">
            <v>435.18315000001576</v>
          </cell>
          <cell r="O33">
            <v>57576.124750000003</v>
          </cell>
          <cell r="P33">
            <v>4941.9492400000017</v>
          </cell>
          <cell r="Q33">
            <v>9967.0634200000131</v>
          </cell>
          <cell r="R33">
            <v>15505.722380000005</v>
          </cell>
          <cell r="S33">
            <v>20707.037139999997</v>
          </cell>
          <cell r="T33">
            <v>26554.481060000009</v>
          </cell>
          <cell r="U33">
            <v>31034.17359000002</v>
          </cell>
          <cell r="V33">
            <v>36667.906209999986</v>
          </cell>
          <cell r="W33">
            <v>42023.46941000002</v>
          </cell>
          <cell r="X33">
            <v>47095.143079999973</v>
          </cell>
          <cell r="Y33">
            <v>52135.734150000004</v>
          </cell>
          <cell r="Z33">
            <v>57140.941599999976</v>
          </cell>
          <cell r="AA33">
            <v>57576.124750000003</v>
          </cell>
        </row>
        <row r="34">
          <cell r="A34">
            <v>93484</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972.94045112287199</v>
          </cell>
          <cell r="D35">
            <v>991.84919118012192</v>
          </cell>
          <cell r="E35">
            <v>1008.351105610858</v>
          </cell>
          <cell r="F35">
            <v>757.2035335445994</v>
          </cell>
          <cell r="G35">
            <v>533.20657823013107</v>
          </cell>
          <cell r="H35">
            <v>548.7230073927368</v>
          </cell>
          <cell r="I35">
            <v>564.00249072890745</v>
          </cell>
          <cell r="J35">
            <v>580.62542412109701</v>
          </cell>
          <cell r="K35">
            <v>598.28445891389947</v>
          </cell>
          <cell r="L35">
            <v>615.71933030931382</v>
          </cell>
          <cell r="M35">
            <v>633.42133023159431</v>
          </cell>
          <cell r="N35">
            <v>650.68855551138756</v>
          </cell>
          <cell r="O35">
            <v>8455.0154568975177</v>
          </cell>
          <cell r="P35">
            <v>972.94045112287199</v>
          </cell>
          <cell r="Q35">
            <v>1964.7896423029938</v>
          </cell>
          <cell r="R35">
            <v>2973.1407479138516</v>
          </cell>
          <cell r="S35">
            <v>3730.344281458451</v>
          </cell>
          <cell r="T35">
            <v>4263.550859688582</v>
          </cell>
          <cell r="U35">
            <v>4812.2738670813187</v>
          </cell>
          <cell r="V35">
            <v>5376.2763578102258</v>
          </cell>
          <cell r="W35">
            <v>5956.9017819313231</v>
          </cell>
          <cell r="X35">
            <v>6555.1862408452225</v>
          </cell>
          <cell r="Y35">
            <v>7170.9055711545361</v>
          </cell>
          <cell r="Z35">
            <v>7804.32690138613</v>
          </cell>
          <cell r="AA35">
            <v>8455.0154568975177</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972.94045112287199</v>
          </cell>
          <cell r="D37">
            <v>991.84919118012192</v>
          </cell>
          <cell r="E37">
            <v>1008.351105610858</v>
          </cell>
          <cell r="F37">
            <v>757.2035335445994</v>
          </cell>
          <cell r="G37">
            <v>533.20657823013107</v>
          </cell>
          <cell r="H37">
            <v>548.7230073927368</v>
          </cell>
          <cell r="I37">
            <v>564.00249072890745</v>
          </cell>
          <cell r="J37">
            <v>580.62542412109701</v>
          </cell>
          <cell r="K37">
            <v>598.28445891389947</v>
          </cell>
          <cell r="L37">
            <v>615.71933030931382</v>
          </cell>
          <cell r="M37">
            <v>633.42133023159431</v>
          </cell>
          <cell r="N37">
            <v>650.68855551138756</v>
          </cell>
          <cell r="O37">
            <v>8455.0154568975177</v>
          </cell>
          <cell r="P37">
            <v>972.94045112287199</v>
          </cell>
          <cell r="Q37">
            <v>1964.7896423029938</v>
          </cell>
          <cell r="R37">
            <v>2973.1407479138516</v>
          </cell>
          <cell r="S37">
            <v>3730.344281458451</v>
          </cell>
          <cell r="T37">
            <v>4263.550859688582</v>
          </cell>
          <cell r="U37">
            <v>4812.2738670813187</v>
          </cell>
          <cell r="V37">
            <v>5376.2763578102258</v>
          </cell>
          <cell r="W37">
            <v>5956.9017819313231</v>
          </cell>
          <cell r="X37">
            <v>6555.1862408452225</v>
          </cell>
          <cell r="Y37">
            <v>7170.9055711545361</v>
          </cell>
          <cell r="Z37">
            <v>7804.32690138613</v>
          </cell>
          <cell r="AA37">
            <v>8455.0154568975177</v>
          </cell>
        </row>
        <row r="38">
          <cell r="A38" t="str">
            <v>Bud04</v>
          </cell>
          <cell r="B38" t="str">
            <v>Fee Income</v>
          </cell>
          <cell r="C38">
            <v>7695.86321379929</v>
          </cell>
          <cell r="D38">
            <v>7078.5926788362958</v>
          </cell>
          <cell r="E38">
            <v>7756.622724443956</v>
          </cell>
          <cell r="F38">
            <v>7645.4664177248824</v>
          </cell>
          <cell r="G38">
            <v>7963.2755227111284</v>
          </cell>
          <cell r="H38">
            <v>7270.902509129548</v>
          </cell>
          <cell r="I38">
            <v>8160.4025527072254</v>
          </cell>
          <cell r="J38">
            <v>8152.3562692756886</v>
          </cell>
          <cell r="K38">
            <v>7811.6099860425757</v>
          </cell>
          <cell r="L38">
            <v>8133.7814990178194</v>
          </cell>
          <cell r="M38">
            <v>7876.5640977760386</v>
          </cell>
          <cell r="N38">
            <v>8104.7958329444582</v>
          </cell>
          <cell r="O38">
            <v>93650.233304408888</v>
          </cell>
          <cell r="P38">
            <v>7695.86321379929</v>
          </cell>
          <cell r="Q38">
            <v>14774.455892635586</v>
          </cell>
          <cell r="R38">
            <v>22531.07861707954</v>
          </cell>
          <cell r="S38">
            <v>30176.545034804421</v>
          </cell>
          <cell r="T38">
            <v>38139.820557515552</v>
          </cell>
          <cell r="U38">
            <v>45410.7230666451</v>
          </cell>
          <cell r="V38">
            <v>53571.125619352322</v>
          </cell>
          <cell r="W38">
            <v>61723.481888628012</v>
          </cell>
          <cell r="X38">
            <v>69535.091874670587</v>
          </cell>
          <cell r="Y38">
            <v>77668.873373688402</v>
          </cell>
          <cell r="Z38">
            <v>85545.437471464436</v>
          </cell>
          <cell r="AA38">
            <v>93650.233304408888</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7695.86321379929</v>
          </cell>
          <cell r="D40">
            <v>7078.5926788362958</v>
          </cell>
          <cell r="E40">
            <v>7756.622724443956</v>
          </cell>
          <cell r="F40">
            <v>7645.4664177248824</v>
          </cell>
          <cell r="G40">
            <v>7963.2755227111284</v>
          </cell>
          <cell r="H40">
            <v>7270.902509129548</v>
          </cell>
          <cell r="I40">
            <v>8160.4025527072254</v>
          </cell>
          <cell r="J40">
            <v>8152.3562692756886</v>
          </cell>
          <cell r="K40">
            <v>7811.6099860425757</v>
          </cell>
          <cell r="L40">
            <v>8133.7814990178194</v>
          </cell>
          <cell r="M40">
            <v>7876.5640977760386</v>
          </cell>
          <cell r="N40">
            <v>8104.7958329444582</v>
          </cell>
          <cell r="O40">
            <v>93650.233304408888</v>
          </cell>
          <cell r="P40">
            <v>7695.86321379929</v>
          </cell>
          <cell r="Q40">
            <v>14774.455892635586</v>
          </cell>
          <cell r="R40">
            <v>22531.07861707954</v>
          </cell>
          <cell r="S40">
            <v>30176.545034804421</v>
          </cell>
          <cell r="T40">
            <v>38139.820557515552</v>
          </cell>
          <cell r="U40">
            <v>45410.7230666451</v>
          </cell>
          <cell r="V40">
            <v>53571.125619352322</v>
          </cell>
          <cell r="W40">
            <v>61723.481888628012</v>
          </cell>
          <cell r="X40">
            <v>69535.091874670587</v>
          </cell>
          <cell r="Y40">
            <v>77668.873373688402</v>
          </cell>
          <cell r="Z40">
            <v>85545.437471464436</v>
          </cell>
          <cell r="AA40">
            <v>93650.233304408888</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7695.86321379929</v>
          </cell>
          <cell r="D45">
            <v>7078.5926788362958</v>
          </cell>
          <cell r="E45">
            <v>7756.622724443956</v>
          </cell>
          <cell r="F45">
            <v>7645.4664177248824</v>
          </cell>
          <cell r="G45">
            <v>7963.2755227111284</v>
          </cell>
          <cell r="H45">
            <v>7270.902509129548</v>
          </cell>
          <cell r="I45">
            <v>8160.4025527072254</v>
          </cell>
          <cell r="J45">
            <v>8152.3562692756886</v>
          </cell>
          <cell r="K45">
            <v>7811.6099860425757</v>
          </cell>
          <cell r="L45">
            <v>8133.7814990178194</v>
          </cell>
          <cell r="M45">
            <v>7876.5640977760386</v>
          </cell>
          <cell r="N45">
            <v>8104.7958329444582</v>
          </cell>
          <cell r="O45">
            <v>93650.233304408888</v>
          </cell>
          <cell r="P45">
            <v>7695.86321379929</v>
          </cell>
          <cell r="Q45">
            <v>14774.455892635586</v>
          </cell>
          <cell r="R45">
            <v>22531.07861707954</v>
          </cell>
          <cell r="S45">
            <v>30176.545034804421</v>
          </cell>
          <cell r="T45">
            <v>38139.820557515552</v>
          </cell>
          <cell r="U45">
            <v>45410.7230666451</v>
          </cell>
          <cell r="V45">
            <v>53571.125619352322</v>
          </cell>
          <cell r="W45">
            <v>61723.481888628012</v>
          </cell>
          <cell r="X45">
            <v>69535.091874670587</v>
          </cell>
          <cell r="Y45">
            <v>77668.873373688402</v>
          </cell>
          <cell r="Z45">
            <v>85545.437471464436</v>
          </cell>
          <cell r="AA45">
            <v>93650.233304408888</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8668.8036649221613</v>
          </cell>
          <cell r="D47">
            <v>8070.4418700164179</v>
          </cell>
          <cell r="E47">
            <v>8764.9738300548142</v>
          </cell>
          <cell r="F47">
            <v>8402.6699512694813</v>
          </cell>
          <cell r="G47">
            <v>8496.482100941259</v>
          </cell>
          <cell r="H47">
            <v>7819.6255165222847</v>
          </cell>
          <cell r="I47">
            <v>8724.4050434361325</v>
          </cell>
          <cell r="J47">
            <v>8732.981693396785</v>
          </cell>
          <cell r="K47">
            <v>8409.8944449564751</v>
          </cell>
          <cell r="L47">
            <v>8749.500829327133</v>
          </cell>
          <cell r="M47">
            <v>8509.9854280076324</v>
          </cell>
          <cell r="N47">
            <v>8755.484388455845</v>
          </cell>
          <cell r="O47">
            <v>102105.2487613064</v>
          </cell>
          <cell r="P47">
            <v>8668.8036649221613</v>
          </cell>
          <cell r="Q47">
            <v>16739.245534938578</v>
          </cell>
          <cell r="R47">
            <v>25504.219364993391</v>
          </cell>
          <cell r="S47">
            <v>33906.889316262874</v>
          </cell>
          <cell r="T47">
            <v>42403.371417204136</v>
          </cell>
          <cell r="U47">
            <v>50222.996933726419</v>
          </cell>
          <cell r="V47">
            <v>58947.401977162546</v>
          </cell>
          <cell r="W47">
            <v>67680.383670559328</v>
          </cell>
          <cell r="X47">
            <v>76090.278115515815</v>
          </cell>
          <cell r="Y47">
            <v>84839.778944842939</v>
          </cell>
          <cell r="Z47">
            <v>93349.764372850565</v>
          </cell>
          <cell r="AA47">
            <v>102105.2487613064</v>
          </cell>
        </row>
        <row r="48">
          <cell r="A48" t="str">
            <v>Bud13</v>
          </cell>
          <cell r="B48" t="str">
            <v>Personnel expenses</v>
          </cell>
          <cell r="C48">
            <v>2151.4600416030353</v>
          </cell>
          <cell r="D48">
            <v>1869.9583620086855</v>
          </cell>
          <cell r="E48">
            <v>2131.7364292306602</v>
          </cell>
          <cell r="F48">
            <v>1863.7415139969103</v>
          </cell>
          <cell r="G48">
            <v>1843.8553260111603</v>
          </cell>
          <cell r="H48">
            <v>1837.5134275881601</v>
          </cell>
          <cell r="I48">
            <v>1948.6178206250852</v>
          </cell>
          <cell r="J48">
            <v>1783.1246094929602</v>
          </cell>
          <cell r="K48">
            <v>1778.2168561554602</v>
          </cell>
          <cell r="L48">
            <v>1775.9038556339603</v>
          </cell>
          <cell r="M48">
            <v>1763.1490110805478</v>
          </cell>
          <cell r="N48">
            <v>1763.1490110805478</v>
          </cell>
          <cell r="O48">
            <v>22510.426264507172</v>
          </cell>
          <cell r="P48">
            <v>2151.4600416030353</v>
          </cell>
          <cell r="Q48">
            <v>4021.4184036117208</v>
          </cell>
          <cell r="R48">
            <v>6153.1548328423814</v>
          </cell>
          <cell r="S48">
            <v>8016.8963468392922</v>
          </cell>
          <cell r="T48">
            <v>9860.7516728504525</v>
          </cell>
          <cell r="U48">
            <v>11698.265100438613</v>
          </cell>
          <cell r="V48">
            <v>13646.882921063698</v>
          </cell>
          <cell r="W48">
            <v>15430.007530556657</v>
          </cell>
          <cell r="X48">
            <v>17208.224386712118</v>
          </cell>
          <cell r="Y48">
            <v>18984.12824234608</v>
          </cell>
          <cell r="Z48">
            <v>20747.277253426626</v>
          </cell>
          <cell r="AA48">
            <v>22510.426264507172</v>
          </cell>
        </row>
        <row r="49">
          <cell r="A49" t="str">
            <v>Bud14</v>
          </cell>
          <cell r="B49" t="str">
            <v>General and administrative expenses</v>
          </cell>
          <cell r="C49">
            <v>926.78155034067959</v>
          </cell>
          <cell r="D49">
            <v>892.56055034067901</v>
          </cell>
          <cell r="E49">
            <v>1038.7719836740123</v>
          </cell>
          <cell r="F49">
            <v>933.72038367401251</v>
          </cell>
          <cell r="G49">
            <v>939.18238367401352</v>
          </cell>
          <cell r="H49">
            <v>998.06998367401286</v>
          </cell>
          <cell r="I49">
            <v>889.81505034067936</v>
          </cell>
          <cell r="J49">
            <v>852.90405034067953</v>
          </cell>
          <cell r="K49">
            <v>990.14105034067973</v>
          </cell>
          <cell r="L49">
            <v>959.28865034067962</v>
          </cell>
          <cell r="M49">
            <v>927.15305034067944</v>
          </cell>
          <cell r="N49">
            <v>994.91805034068</v>
          </cell>
          <cell r="O49">
            <v>11343.306737421488</v>
          </cell>
          <cell r="P49">
            <v>926.78155034067959</v>
          </cell>
          <cell r="Q49">
            <v>1819.3421006813587</v>
          </cell>
          <cell r="R49">
            <v>2858.1140843553712</v>
          </cell>
          <cell r="S49">
            <v>3791.834468029384</v>
          </cell>
          <cell r="T49">
            <v>4731.0168517033972</v>
          </cell>
          <cell r="U49">
            <v>5729.0868353774104</v>
          </cell>
          <cell r="V49">
            <v>6618.9018857180899</v>
          </cell>
          <cell r="W49">
            <v>7471.8059360587695</v>
          </cell>
          <cell r="X49">
            <v>8461.9469863994491</v>
          </cell>
          <cell r="Y49">
            <v>9421.235636740128</v>
          </cell>
          <cell r="Z49">
            <v>10348.388687080807</v>
          </cell>
          <cell r="AA49">
            <v>11343.306737421488</v>
          </cell>
        </row>
        <row r="50">
          <cell r="A50" t="str">
            <v>Bud15</v>
          </cell>
          <cell r="B50" t="str">
            <v>Depreciation / Amortisation</v>
          </cell>
          <cell r="C50">
            <v>434.10321999999996</v>
          </cell>
          <cell r="D50">
            <v>435.38654666666662</v>
          </cell>
          <cell r="E50">
            <v>430.76606444444445</v>
          </cell>
          <cell r="F50">
            <v>441.98212333333328</v>
          </cell>
          <cell r="G50">
            <v>312.60207777777771</v>
          </cell>
          <cell r="H50">
            <v>285.51980777777777</v>
          </cell>
          <cell r="I50">
            <v>262.99771666666663</v>
          </cell>
          <cell r="J50">
            <v>273.8011155555555</v>
          </cell>
          <cell r="K50">
            <v>285.19100444444445</v>
          </cell>
          <cell r="L50">
            <v>274.54076999999995</v>
          </cell>
          <cell r="M50">
            <v>250.69735</v>
          </cell>
          <cell r="N50">
            <v>250.75604222222222</v>
          </cell>
          <cell r="O50">
            <v>3938.3438388888885</v>
          </cell>
          <cell r="P50">
            <v>434.10321999999996</v>
          </cell>
          <cell r="Q50">
            <v>869.48976666666658</v>
          </cell>
          <cell r="R50">
            <v>1300.2558311111111</v>
          </cell>
          <cell r="S50">
            <v>1742.2379544444443</v>
          </cell>
          <cell r="T50">
            <v>2054.8400322222219</v>
          </cell>
          <cell r="U50">
            <v>2340.3598399999996</v>
          </cell>
          <cell r="V50">
            <v>2603.3575566666664</v>
          </cell>
          <cell r="W50">
            <v>2877.1586722222219</v>
          </cell>
          <cell r="X50">
            <v>3162.3496766666663</v>
          </cell>
          <cell r="Y50">
            <v>3436.8904466666663</v>
          </cell>
          <cell r="Z50">
            <v>3687.5877966666662</v>
          </cell>
          <cell r="AA50">
            <v>3938.3438388888885</v>
          </cell>
        </row>
        <row r="51">
          <cell r="A51" t="str">
            <v>Bud16</v>
          </cell>
          <cell r="B51" t="str">
            <v>Total operating expenses</v>
          </cell>
          <cell r="C51">
            <v>3512.3448119437148</v>
          </cell>
          <cell r="D51">
            <v>3197.9054590160313</v>
          </cell>
          <cell r="E51">
            <v>3601.2744773491172</v>
          </cell>
          <cell r="F51">
            <v>3239.4440210042558</v>
          </cell>
          <cell r="G51">
            <v>3095.6397874629515</v>
          </cell>
          <cell r="H51">
            <v>3121.1032190399505</v>
          </cell>
          <cell r="I51">
            <v>3101.4305876324315</v>
          </cell>
          <cell r="J51">
            <v>2909.8297753891952</v>
          </cell>
          <cell r="K51">
            <v>3053.5489109405844</v>
          </cell>
          <cell r="L51">
            <v>3009.73327597464</v>
          </cell>
          <cell r="M51">
            <v>2940.9994114212273</v>
          </cell>
          <cell r="N51">
            <v>3008.8231036434499</v>
          </cell>
          <cell r="O51">
            <v>37792.07684081755</v>
          </cell>
          <cell r="P51">
            <v>3512.3448119437148</v>
          </cell>
          <cell r="Q51">
            <v>6710.2502709597456</v>
          </cell>
          <cell r="R51">
            <v>10311.524748308864</v>
          </cell>
          <cell r="S51">
            <v>13550.96876931312</v>
          </cell>
          <cell r="T51">
            <v>16646.608556776071</v>
          </cell>
          <cell r="U51">
            <v>19767.711775816024</v>
          </cell>
          <cell r="V51">
            <v>22869.142363448453</v>
          </cell>
          <cell r="W51">
            <v>25778.972138837649</v>
          </cell>
          <cell r="X51">
            <v>28832.521049778232</v>
          </cell>
          <cell r="Y51">
            <v>31842.254325752874</v>
          </cell>
          <cell r="Z51">
            <v>34783.253737174098</v>
          </cell>
          <cell r="AA51">
            <v>37792.07684081755</v>
          </cell>
        </row>
        <row r="52">
          <cell r="A52" t="str">
            <v>Bud17</v>
          </cell>
          <cell r="B52" t="str">
            <v>Operating profit before provisions</v>
          </cell>
          <cell r="C52">
            <v>5156.4588529784469</v>
          </cell>
          <cell r="D52">
            <v>4872.5364110003866</v>
          </cell>
          <cell r="E52">
            <v>5163.6993527056966</v>
          </cell>
          <cell r="F52">
            <v>5163.2259302652255</v>
          </cell>
          <cell r="G52">
            <v>5400.8423134783079</v>
          </cell>
          <cell r="H52">
            <v>4698.5222974823337</v>
          </cell>
          <cell r="I52">
            <v>5622.9744558037009</v>
          </cell>
          <cell r="J52">
            <v>5823.1519180075902</v>
          </cell>
          <cell r="K52">
            <v>5356.3455340158907</v>
          </cell>
          <cell r="L52">
            <v>5739.7675533524925</v>
          </cell>
          <cell r="M52">
            <v>5568.9860165864047</v>
          </cell>
          <cell r="N52">
            <v>5746.661284812395</v>
          </cell>
          <cell r="O52">
            <v>64313.17192048885</v>
          </cell>
          <cell r="P52">
            <v>5156.4588529784469</v>
          </cell>
          <cell r="Q52">
            <v>10028.995263978832</v>
          </cell>
          <cell r="R52">
            <v>15192.694616684526</v>
          </cell>
          <cell r="S52">
            <v>20355.920546949754</v>
          </cell>
          <cell r="T52">
            <v>25756.762860428065</v>
          </cell>
          <cell r="U52">
            <v>30455.285157910395</v>
          </cell>
          <cell r="V52">
            <v>36078.259613714094</v>
          </cell>
          <cell r="W52">
            <v>41901.411531721678</v>
          </cell>
          <cell r="X52">
            <v>47257.757065737584</v>
          </cell>
          <cell r="Y52">
            <v>52997.524619090065</v>
          </cell>
          <cell r="Z52">
            <v>58566.510635676466</v>
          </cell>
          <cell r="AA52">
            <v>64313.17192048885</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5156.4588529784469</v>
          </cell>
          <cell r="D57">
            <v>4872.5364110003866</v>
          </cell>
          <cell r="E57">
            <v>5163.6993527056966</v>
          </cell>
          <cell r="F57">
            <v>5163.2259302652255</v>
          </cell>
          <cell r="G57">
            <v>5400.8423134783079</v>
          </cell>
          <cell r="H57">
            <v>4698.5222974823337</v>
          </cell>
          <cell r="I57">
            <v>5622.9744558037009</v>
          </cell>
          <cell r="J57">
            <v>5823.1519180075902</v>
          </cell>
          <cell r="K57">
            <v>5356.3455340158907</v>
          </cell>
          <cell r="L57">
            <v>5739.7675533524925</v>
          </cell>
          <cell r="M57">
            <v>5568.9860165864047</v>
          </cell>
          <cell r="N57">
            <v>5746.661284812395</v>
          </cell>
          <cell r="O57">
            <v>64313.17192048885</v>
          </cell>
          <cell r="P57">
            <v>5156.4588529784469</v>
          </cell>
          <cell r="Q57">
            <v>10028.995263978832</v>
          </cell>
          <cell r="R57">
            <v>15192.694616684526</v>
          </cell>
          <cell r="S57">
            <v>20355.920546949754</v>
          </cell>
          <cell r="T57">
            <v>25756.762860428065</v>
          </cell>
          <cell r="U57">
            <v>30455.285157910395</v>
          </cell>
          <cell r="V57">
            <v>36078.259613714094</v>
          </cell>
          <cell r="W57">
            <v>41901.411531721678</v>
          </cell>
          <cell r="X57">
            <v>47257.757065737584</v>
          </cell>
          <cell r="Y57">
            <v>52997.524619090065</v>
          </cell>
          <cell r="Z57">
            <v>58566.510635676466</v>
          </cell>
          <cell r="AA57">
            <v>64313.17192048885</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5156.4588529784469</v>
          </cell>
          <cell r="D61">
            <v>4872.5364110003866</v>
          </cell>
          <cell r="E61">
            <v>5163.6993527056966</v>
          </cell>
          <cell r="F61">
            <v>5163.2259302652255</v>
          </cell>
          <cell r="G61">
            <v>5400.8423134783079</v>
          </cell>
          <cell r="H61">
            <v>4698.5222974823337</v>
          </cell>
          <cell r="I61">
            <v>5622.9744558037009</v>
          </cell>
          <cell r="J61">
            <v>5823.1519180075902</v>
          </cell>
          <cell r="K61">
            <v>5356.3455340158907</v>
          </cell>
          <cell r="L61">
            <v>5739.7675533524925</v>
          </cell>
          <cell r="M61">
            <v>5568.9860165864047</v>
          </cell>
          <cell r="N61">
            <v>5746.661284812395</v>
          </cell>
          <cell r="O61">
            <v>64313.17192048885</v>
          </cell>
          <cell r="P61">
            <v>5156.4588529784469</v>
          </cell>
          <cell r="Q61">
            <v>10028.995263978832</v>
          </cell>
          <cell r="R61">
            <v>15192.694616684526</v>
          </cell>
          <cell r="S61">
            <v>20355.920546949754</v>
          </cell>
          <cell r="T61">
            <v>25756.762860428065</v>
          </cell>
          <cell r="U61">
            <v>30455.285157910395</v>
          </cell>
          <cell r="V61">
            <v>36078.259613714094</v>
          </cell>
          <cell r="W61">
            <v>41901.411531721678</v>
          </cell>
          <cell r="X61">
            <v>47257.757065737584</v>
          </cell>
          <cell r="Y61">
            <v>52997.524619090065</v>
          </cell>
          <cell r="Z61">
            <v>58566.510635676466</v>
          </cell>
          <cell r="AA61">
            <v>64313.17192048885</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-979.72718206590503</v>
          </cell>
          <cell r="D63">
            <v>-925.78191809007365</v>
          </cell>
          <cell r="E63">
            <v>-981.10287701408242</v>
          </cell>
          <cell r="F63">
            <v>-981.01292675039281</v>
          </cell>
          <cell r="G63">
            <v>-1026.1600395608784</v>
          </cell>
          <cell r="H63">
            <v>-892.71923652164332</v>
          </cell>
          <cell r="I63">
            <v>-1068.3651466027034</v>
          </cell>
          <cell r="J63">
            <v>-1106.3988644214421</v>
          </cell>
          <cell r="K63">
            <v>-1017.7056514630192</v>
          </cell>
          <cell r="L63">
            <v>-1090.5558351369739</v>
          </cell>
          <cell r="M63">
            <v>-1058.1073431514171</v>
          </cell>
          <cell r="N63">
            <v>-1091.8656441143553</v>
          </cell>
          <cell r="O63">
            <v>-12219.502664892889</v>
          </cell>
          <cell r="P63">
            <v>-979.72718206590503</v>
          </cell>
          <cell r="Q63">
            <v>-1905.5091001559786</v>
          </cell>
          <cell r="R63">
            <v>-2886.611977170061</v>
          </cell>
          <cell r="S63">
            <v>-3867.624903920454</v>
          </cell>
          <cell r="T63">
            <v>-4893.7849434813324</v>
          </cell>
          <cell r="U63">
            <v>-5786.5041800029758</v>
          </cell>
          <cell r="V63">
            <v>-6854.8693266056789</v>
          </cell>
          <cell r="W63">
            <v>-7961.2681910271212</v>
          </cell>
          <cell r="X63">
            <v>-8978.9738424901407</v>
          </cell>
          <cell r="Y63">
            <v>-10069.529677627115</v>
          </cell>
          <cell r="Z63">
            <v>-11127.637020778533</v>
          </cell>
          <cell r="AA63">
            <v>-12219.502664892889</v>
          </cell>
        </row>
        <row r="64">
          <cell r="A64" t="str">
            <v>Bud28</v>
          </cell>
          <cell r="B64" t="str">
            <v>Profit after tax</v>
          </cell>
          <cell r="C64">
            <v>4176.7316709125416</v>
          </cell>
          <cell r="D64">
            <v>3946.7544929103128</v>
          </cell>
          <cell r="E64">
            <v>4182.5964756916146</v>
          </cell>
          <cell r="F64">
            <v>4182.213003514833</v>
          </cell>
          <cell r="G64">
            <v>4374.6822739174295</v>
          </cell>
          <cell r="H64">
            <v>3805.8030609606903</v>
          </cell>
          <cell r="I64">
            <v>4554.6093092009978</v>
          </cell>
          <cell r="J64">
            <v>4716.7530535861479</v>
          </cell>
          <cell r="K64">
            <v>4338.6398825528713</v>
          </cell>
          <cell r="L64">
            <v>4649.2117182155189</v>
          </cell>
          <cell r="M64">
            <v>4510.8786734349878</v>
          </cell>
          <cell r="N64">
            <v>4654.7956406980393</v>
          </cell>
          <cell r="O64">
            <v>52093.66925559596</v>
          </cell>
          <cell r="P64">
            <v>4176.7316709125416</v>
          </cell>
          <cell r="Q64">
            <v>8123.4861638228531</v>
          </cell>
          <cell r="R64">
            <v>12306.082639514465</v>
          </cell>
          <cell r="S64">
            <v>16488.295643029298</v>
          </cell>
          <cell r="T64">
            <v>20862.977916946733</v>
          </cell>
          <cell r="U64">
            <v>24668.78097790742</v>
          </cell>
          <cell r="V64">
            <v>29223.390287108414</v>
          </cell>
          <cell r="W64">
            <v>33940.143340694558</v>
          </cell>
          <cell r="X64">
            <v>38278.783223247447</v>
          </cell>
          <cell r="Y64">
            <v>42927.994941462952</v>
          </cell>
          <cell r="Z64">
            <v>47438.873614897937</v>
          </cell>
          <cell r="AA64">
            <v>52093.66925559596</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918.27589999999987</v>
          </cell>
          <cell r="D66">
            <v>897.18783000000008</v>
          </cell>
          <cell r="E66">
            <v>1024.55286</v>
          </cell>
          <cell r="F66">
            <v>1035.7726899999998</v>
          </cell>
          <cell r="G66">
            <v>1152.3460200000002</v>
          </cell>
          <cell r="H66">
            <v>1180.1165299999998</v>
          </cell>
          <cell r="I66">
            <v>1270.9507500000011</v>
          </cell>
          <cell r="J66">
            <v>1267.9572999999989</v>
          </cell>
          <cell r="K66">
            <v>1291.5441599999999</v>
          </cell>
          <cell r="L66">
            <v>868.41304999999966</v>
          </cell>
          <cell r="M66">
            <v>933.91084000000183</v>
          </cell>
          <cell r="N66">
            <v>996.48916999999801</v>
          </cell>
          <cell r="O66">
            <v>12837.517099999997</v>
          </cell>
          <cell r="P66">
            <v>918.27589999999987</v>
          </cell>
          <cell r="Q66">
            <v>1815.4637299999999</v>
          </cell>
          <cell r="R66">
            <v>2840.0165900000002</v>
          </cell>
          <cell r="S66">
            <v>3875.78928</v>
          </cell>
          <cell r="T66">
            <v>5028.1352999999999</v>
          </cell>
          <cell r="U66">
            <v>6208.2518299999992</v>
          </cell>
          <cell r="V66">
            <v>7479.2025800000001</v>
          </cell>
          <cell r="W66">
            <v>8747.1598799999992</v>
          </cell>
          <cell r="X66">
            <v>10038.704039999999</v>
          </cell>
          <cell r="Y66">
            <v>10907.117089999998</v>
          </cell>
          <cell r="Z66">
            <v>11841.02793</v>
          </cell>
          <cell r="AA66">
            <v>12837.517099999997</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918.27589999999987</v>
          </cell>
          <cell r="D68">
            <v>897.18783000000008</v>
          </cell>
          <cell r="E68">
            <v>1024.55286</v>
          </cell>
          <cell r="F68">
            <v>1035.7726899999998</v>
          </cell>
          <cell r="G68">
            <v>1152.3460200000002</v>
          </cell>
          <cell r="H68">
            <v>1180.1165299999998</v>
          </cell>
          <cell r="I68">
            <v>1270.9507500000011</v>
          </cell>
          <cell r="J68">
            <v>1267.9572999999989</v>
          </cell>
          <cell r="K68">
            <v>1291.5441599999999</v>
          </cell>
          <cell r="L68">
            <v>868.41304999999966</v>
          </cell>
          <cell r="M68">
            <v>933.91084000000183</v>
          </cell>
          <cell r="N68">
            <v>996.48916999999801</v>
          </cell>
          <cell r="O68">
            <v>12837.517099999997</v>
          </cell>
          <cell r="P68">
            <v>918.27589999999987</v>
          </cell>
          <cell r="Q68">
            <v>1815.4637299999999</v>
          </cell>
          <cell r="R68">
            <v>2840.0165900000002</v>
          </cell>
          <cell r="S68">
            <v>3875.78928</v>
          </cell>
          <cell r="T68">
            <v>5028.1352999999999</v>
          </cell>
          <cell r="U68">
            <v>6208.2518299999992</v>
          </cell>
          <cell r="V68">
            <v>7479.2025800000001</v>
          </cell>
          <cell r="W68">
            <v>8747.1598799999992</v>
          </cell>
          <cell r="X68">
            <v>10038.704039999999</v>
          </cell>
          <cell r="Y68">
            <v>10907.117089999998</v>
          </cell>
          <cell r="Z68">
            <v>11841.02793</v>
          </cell>
          <cell r="AA68">
            <v>12837.517099999997</v>
          </cell>
        </row>
        <row r="69">
          <cell r="A69" t="str">
            <v>Dtp04</v>
          </cell>
          <cell r="B69" t="str">
            <v>Fee Income</v>
          </cell>
          <cell r="C69">
            <v>31304.848959999999</v>
          </cell>
          <cell r="D69">
            <v>27390.635109999996</v>
          </cell>
          <cell r="E69">
            <v>29555.080080000011</v>
          </cell>
          <cell r="F69">
            <v>28592.882569999983</v>
          </cell>
          <cell r="G69">
            <v>28413.43436000001</v>
          </cell>
          <cell r="H69">
            <v>26395.254540000009</v>
          </cell>
          <cell r="I69">
            <v>26314.527989999995</v>
          </cell>
          <cell r="J69">
            <v>23326.912270000001</v>
          </cell>
          <cell r="K69">
            <v>21553.688940000022</v>
          </cell>
          <cell r="L69">
            <v>22283.247539999975</v>
          </cell>
          <cell r="M69">
            <v>20995.792630000011</v>
          </cell>
          <cell r="N69">
            <v>20746.850079999989</v>
          </cell>
          <cell r="O69">
            <v>306873.15506999998</v>
          </cell>
          <cell r="P69">
            <v>31304.848959999999</v>
          </cell>
          <cell r="Q69">
            <v>58695.484069999991</v>
          </cell>
          <cell r="R69">
            <v>88250.564150000006</v>
          </cell>
          <cell r="S69">
            <v>116843.44671999999</v>
          </cell>
          <cell r="T69">
            <v>145256.88107999999</v>
          </cell>
          <cell r="U69">
            <v>171652.13562000002</v>
          </cell>
          <cell r="V69">
            <v>197966.66361000002</v>
          </cell>
          <cell r="W69">
            <v>221293.57588000002</v>
          </cell>
          <cell r="X69">
            <v>242847.26482000004</v>
          </cell>
          <cell r="Y69">
            <v>265130.51235999999</v>
          </cell>
          <cell r="Z69">
            <v>286126.30498999998</v>
          </cell>
          <cell r="AA69">
            <v>306873.15506999998</v>
          </cell>
        </row>
        <row r="70">
          <cell r="A70" t="str">
            <v>Dtp05</v>
          </cell>
          <cell r="B70" t="str">
            <v>Commission expense</v>
          </cell>
          <cell r="C70">
            <v>-14268.670880000001</v>
          </cell>
          <cell r="D70">
            <v>-13426.896509999999</v>
          </cell>
          <cell r="E70">
            <v>-13802.049360000003</v>
          </cell>
          <cell r="F70">
            <v>-13668.385700000001</v>
          </cell>
          <cell r="G70">
            <v>-13469.244849999995</v>
          </cell>
          <cell r="H70">
            <v>-12849.903229999996</v>
          </cell>
          <cell r="I70">
            <v>-15013.233860000006</v>
          </cell>
          <cell r="J70">
            <v>-13639.260650000007</v>
          </cell>
          <cell r="K70">
            <v>-12779.286339999979</v>
          </cell>
          <cell r="L70">
            <v>-13020.376770000023</v>
          </cell>
          <cell r="M70">
            <v>-12519.743150000011</v>
          </cell>
          <cell r="N70">
            <v>-12495.76871999998</v>
          </cell>
          <cell r="O70">
            <v>-160952.82002000001</v>
          </cell>
          <cell r="P70">
            <v>-14268.670880000001</v>
          </cell>
          <cell r="Q70">
            <v>-27695.56739</v>
          </cell>
          <cell r="R70">
            <v>-41497.616750000001</v>
          </cell>
          <cell r="S70">
            <v>-55166.00245</v>
          </cell>
          <cell r="T70">
            <v>-68635.247299999988</v>
          </cell>
          <cell r="U70">
            <v>-81485.150529999984</v>
          </cell>
          <cell r="V70">
            <v>-96498.384389999992</v>
          </cell>
          <cell r="W70">
            <v>-110137.64504</v>
          </cell>
          <cell r="X70">
            <v>-122916.93137999998</v>
          </cell>
          <cell r="Y70">
            <v>-135937.30815</v>
          </cell>
          <cell r="Z70">
            <v>-148457.05130000002</v>
          </cell>
          <cell r="AA70">
            <v>-160952.82002000001</v>
          </cell>
        </row>
        <row r="71">
          <cell r="A71" t="str">
            <v>Dtp06</v>
          </cell>
          <cell r="B71" t="str">
            <v>Net fee and commission income</v>
          </cell>
          <cell r="C71">
            <v>17036.178079999998</v>
          </cell>
          <cell r="D71">
            <v>13963.738599999997</v>
          </cell>
          <cell r="E71">
            <v>15753.030720000008</v>
          </cell>
          <cell r="F71">
            <v>14924.496869999983</v>
          </cell>
          <cell r="G71">
            <v>14944.189510000015</v>
          </cell>
          <cell r="H71">
            <v>13545.351310000013</v>
          </cell>
          <cell r="I71">
            <v>11301.294129999989</v>
          </cell>
          <cell r="J71">
            <v>9687.6516199999933</v>
          </cell>
          <cell r="K71">
            <v>8774.4026000000431</v>
          </cell>
          <cell r="L71">
            <v>9262.8707699999522</v>
          </cell>
          <cell r="M71">
            <v>8476.0494799999997</v>
          </cell>
          <cell r="N71">
            <v>8251.0813600000092</v>
          </cell>
          <cell r="O71">
            <v>145920.33504999997</v>
          </cell>
          <cell r="P71">
            <v>17036.178079999998</v>
          </cell>
          <cell r="Q71">
            <v>30999.916679999991</v>
          </cell>
          <cell r="R71">
            <v>46752.947400000005</v>
          </cell>
          <cell r="S71">
            <v>61677.444269999993</v>
          </cell>
          <cell r="T71">
            <v>76621.633780000004</v>
          </cell>
          <cell r="U71">
            <v>90166.985090000031</v>
          </cell>
          <cell r="V71">
            <v>101468.27922000003</v>
          </cell>
          <cell r="W71">
            <v>111155.93084000002</v>
          </cell>
          <cell r="X71">
            <v>119930.33344000006</v>
          </cell>
          <cell r="Y71">
            <v>129193.20421</v>
          </cell>
          <cell r="Z71">
            <v>137669.25368999995</v>
          </cell>
          <cell r="AA71">
            <v>145920.33504999997</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1.0136900000000002</v>
          </cell>
          <cell r="D73">
            <v>-0.65416000000000007</v>
          </cell>
          <cell r="E73">
            <v>-2.0669400000000002</v>
          </cell>
          <cell r="F73">
            <v>6.0597200000000004</v>
          </cell>
          <cell r="G73">
            <v>-6.9428599999999996</v>
          </cell>
          <cell r="H73">
            <v>-0.92027000000000014</v>
          </cell>
          <cell r="I73">
            <v>-10.47845</v>
          </cell>
          <cell r="J73">
            <v>-11.42361</v>
          </cell>
          <cell r="K73">
            <v>-0.32399999999999718</v>
          </cell>
          <cell r="L73">
            <v>-3.0250000000002331E-2</v>
          </cell>
          <cell r="M73">
            <v>-1.2239099999999983</v>
          </cell>
          <cell r="N73">
            <v>-0.66820000000000412</v>
          </cell>
          <cell r="O73">
            <v>-27.659240000000004</v>
          </cell>
          <cell r="P73">
            <v>1.0136900000000002</v>
          </cell>
          <cell r="Q73">
            <v>0.35953000000000013</v>
          </cell>
          <cell r="R73">
            <v>-1.7074100000000001</v>
          </cell>
          <cell r="S73">
            <v>4.3523100000000001</v>
          </cell>
          <cell r="T73">
            <v>-2.5905499999999995</v>
          </cell>
          <cell r="U73">
            <v>-3.5108199999999998</v>
          </cell>
          <cell r="V73">
            <v>-13.989270000000001</v>
          </cell>
          <cell r="W73">
            <v>-25.412880000000001</v>
          </cell>
          <cell r="X73">
            <v>-25.736879999999999</v>
          </cell>
          <cell r="Y73">
            <v>-25.767130000000002</v>
          </cell>
          <cell r="Z73">
            <v>-26.991039999999998</v>
          </cell>
          <cell r="AA73">
            <v>-27.659240000000004</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238.93687</v>
          </cell>
          <cell r="D75">
            <v>14.85708999999998</v>
          </cell>
          <cell r="E75">
            <v>-6.0389899999999885</v>
          </cell>
          <cell r="F75">
            <v>-127.01428999999632</v>
          </cell>
          <cell r="G75">
            <v>6.5700000091251098E-3</v>
          </cell>
          <cell r="H75">
            <v>44.836149999989061</v>
          </cell>
          <cell r="I75">
            <v>20.645280000005059</v>
          </cell>
          <cell r="J75">
            <v>39.545029999999691</v>
          </cell>
          <cell r="K75">
            <v>-6692.1033599999992</v>
          </cell>
          <cell r="L75">
            <v>111.49856000000091</v>
          </cell>
          <cell r="M75">
            <v>-389.88730000000419</v>
          </cell>
          <cell r="N75">
            <v>-4400.6391500000072</v>
          </cell>
          <cell r="O75">
            <v>-11145.357540000003</v>
          </cell>
          <cell r="P75">
            <v>238.93687</v>
          </cell>
          <cell r="Q75">
            <v>253.79395999999997</v>
          </cell>
          <cell r="R75">
            <v>247.75496999999999</v>
          </cell>
          <cell r="S75">
            <v>120.74068000000366</v>
          </cell>
          <cell r="T75">
            <v>120.74725000001278</v>
          </cell>
          <cell r="U75">
            <v>165.58340000000186</v>
          </cell>
          <cell r="V75">
            <v>186.22868000000693</v>
          </cell>
          <cell r="W75">
            <v>225.77371000000662</v>
          </cell>
          <cell r="X75">
            <v>-6466.3296499999924</v>
          </cell>
          <cell r="Y75">
            <v>-6354.8310899999915</v>
          </cell>
          <cell r="Z75">
            <v>-6744.7183899999955</v>
          </cell>
          <cell r="AA75">
            <v>-11145.357540000003</v>
          </cell>
        </row>
        <row r="76">
          <cell r="A76" t="str">
            <v>Dtp11</v>
          </cell>
          <cell r="B76" t="str">
            <v>Other income</v>
          </cell>
          <cell r="C76">
            <v>17276.128639999999</v>
          </cell>
          <cell r="D76">
            <v>13977.941529999996</v>
          </cell>
          <cell r="E76">
            <v>15744.924790000008</v>
          </cell>
          <cell r="F76">
            <v>14803.542299999986</v>
          </cell>
          <cell r="G76">
            <v>14937.253220000024</v>
          </cell>
          <cell r="H76">
            <v>13589.26719</v>
          </cell>
          <cell r="I76">
            <v>11311.460959999993</v>
          </cell>
          <cell r="J76">
            <v>9715.7730399999928</v>
          </cell>
          <cell r="K76">
            <v>2081.9752400000434</v>
          </cell>
          <cell r="L76">
            <v>9374.3390799999543</v>
          </cell>
          <cell r="M76">
            <v>8084.9382699999951</v>
          </cell>
          <cell r="N76">
            <v>3849.7740100000019</v>
          </cell>
          <cell r="O76">
            <v>134747.31826999996</v>
          </cell>
          <cell r="P76">
            <v>17276.128639999999</v>
          </cell>
          <cell r="Q76">
            <v>31254.070169999992</v>
          </cell>
          <cell r="R76">
            <v>46998.994960000004</v>
          </cell>
          <cell r="S76">
            <v>61802.537259999997</v>
          </cell>
          <cell r="T76">
            <v>76739.790480000025</v>
          </cell>
          <cell r="U76">
            <v>90329.057670000038</v>
          </cell>
          <cell r="V76">
            <v>101640.51863000002</v>
          </cell>
          <cell r="W76">
            <v>111356.29167000002</v>
          </cell>
          <cell r="X76">
            <v>113438.26691000006</v>
          </cell>
          <cell r="Y76">
            <v>122812.60599000001</v>
          </cell>
          <cell r="Z76">
            <v>130897.54425999997</v>
          </cell>
          <cell r="AA76">
            <v>134747.31826999996</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18194.40454</v>
          </cell>
          <cell r="D78">
            <v>14875.129359999997</v>
          </cell>
          <cell r="E78">
            <v>16769.477650000008</v>
          </cell>
          <cell r="F78">
            <v>15839.314989999986</v>
          </cell>
          <cell r="G78">
            <v>16089.599240000025</v>
          </cell>
          <cell r="H78">
            <v>14769.38372</v>
          </cell>
          <cell r="I78">
            <v>12582.411709999995</v>
          </cell>
          <cell r="J78">
            <v>10983.730339999991</v>
          </cell>
          <cell r="K78">
            <v>3373.5194000000433</v>
          </cell>
          <cell r="L78">
            <v>10242.752129999953</v>
          </cell>
          <cell r="M78">
            <v>9018.8491099999974</v>
          </cell>
          <cell r="N78">
            <v>4846.2631799999999</v>
          </cell>
          <cell r="O78">
            <v>147584.83536999996</v>
          </cell>
          <cell r="P78">
            <v>18194.40454</v>
          </cell>
          <cell r="Q78">
            <v>33069.533899999995</v>
          </cell>
          <cell r="R78">
            <v>49839.011550000003</v>
          </cell>
          <cell r="S78">
            <v>65678.326539999995</v>
          </cell>
          <cell r="T78">
            <v>81767.92578000002</v>
          </cell>
          <cell r="U78">
            <v>96537.309500000032</v>
          </cell>
          <cell r="V78">
            <v>109119.72121000002</v>
          </cell>
          <cell r="W78">
            <v>120103.45155000003</v>
          </cell>
          <cell r="X78">
            <v>123476.97095000006</v>
          </cell>
          <cell r="Y78">
            <v>133719.72308</v>
          </cell>
          <cell r="Z78">
            <v>142738.57218999998</v>
          </cell>
          <cell r="AA78">
            <v>147584.83536999996</v>
          </cell>
        </row>
        <row r="79">
          <cell r="A79" t="str">
            <v>Dtp13</v>
          </cell>
          <cell r="B79" t="str">
            <v>Personnel expenses</v>
          </cell>
          <cell r="C79">
            <v>3121.59618</v>
          </cell>
          <cell r="D79">
            <v>2726.3169800000005</v>
          </cell>
          <cell r="E79">
            <v>3056.5172400000001</v>
          </cell>
          <cell r="F79">
            <v>2691.5436399999999</v>
          </cell>
          <cell r="G79">
            <v>781.20312000000069</v>
          </cell>
          <cell r="H79">
            <v>-436.11483000000032</v>
          </cell>
          <cell r="I79">
            <v>2670.6706000000004</v>
          </cell>
          <cell r="J79">
            <v>1753.9555599999987</v>
          </cell>
          <cell r="K79">
            <v>1536.3222400000022</v>
          </cell>
          <cell r="L79">
            <v>1765.378179999997</v>
          </cell>
          <cell r="M79">
            <v>1588.1127300000007</v>
          </cell>
          <cell r="N79">
            <v>1023.9671599999994</v>
          </cell>
          <cell r="O79">
            <v>22279.468799999999</v>
          </cell>
          <cell r="P79">
            <v>3121.59618</v>
          </cell>
          <cell r="Q79">
            <v>5847.9131600000001</v>
          </cell>
          <cell r="R79">
            <v>8904.4304000000011</v>
          </cell>
          <cell r="S79">
            <v>11595.974040000001</v>
          </cell>
          <cell r="T79">
            <v>12377.177160000001</v>
          </cell>
          <cell r="U79">
            <v>11941.062330000001</v>
          </cell>
          <cell r="V79">
            <v>14611.732930000002</v>
          </cell>
          <cell r="W79">
            <v>16365.68849</v>
          </cell>
          <cell r="X79">
            <v>17902.010730000002</v>
          </cell>
          <cell r="Y79">
            <v>19667.388909999998</v>
          </cell>
          <cell r="Z79">
            <v>21255.501639999999</v>
          </cell>
          <cell r="AA79">
            <v>22279.468799999999</v>
          </cell>
        </row>
        <row r="80">
          <cell r="A80" t="str">
            <v>Dtp14</v>
          </cell>
          <cell r="B80" t="str">
            <v>General and administrative expenses</v>
          </cell>
          <cell r="C80">
            <v>714.99098000000004</v>
          </cell>
          <cell r="D80">
            <v>808.71451999999999</v>
          </cell>
          <cell r="E80">
            <v>1164.06908</v>
          </cell>
          <cell r="F80">
            <v>1399.1881100000003</v>
          </cell>
          <cell r="G80">
            <v>1207.7029999999995</v>
          </cell>
          <cell r="H80">
            <v>923.80810000000019</v>
          </cell>
          <cell r="I80">
            <v>997.31867000000011</v>
          </cell>
          <cell r="J80">
            <v>1080.6445599999995</v>
          </cell>
          <cell r="K80">
            <v>1008.9353500000011</v>
          </cell>
          <cell r="L80">
            <v>894.49638000000084</v>
          </cell>
          <cell r="M80">
            <v>894.06542999999829</v>
          </cell>
          <cell r="N80">
            <v>1262.1716799999999</v>
          </cell>
          <cell r="O80">
            <v>12356.10586</v>
          </cell>
          <cell r="P80">
            <v>714.99098000000004</v>
          </cell>
          <cell r="Q80">
            <v>1523.7055</v>
          </cell>
          <cell r="R80">
            <v>2687.7745800000002</v>
          </cell>
          <cell r="S80">
            <v>4086.9626900000003</v>
          </cell>
          <cell r="T80">
            <v>5294.6656899999998</v>
          </cell>
          <cell r="U80">
            <v>6218.47379</v>
          </cell>
          <cell r="V80">
            <v>7215.7924600000006</v>
          </cell>
          <cell r="W80">
            <v>8296.4370199999994</v>
          </cell>
          <cell r="X80">
            <v>9305.372370000001</v>
          </cell>
          <cell r="Y80">
            <v>10199.868750000001</v>
          </cell>
          <cell r="Z80">
            <v>11093.93418</v>
          </cell>
          <cell r="AA80">
            <v>12356.10586</v>
          </cell>
        </row>
        <row r="81">
          <cell r="A81" t="str">
            <v>Dtp15</v>
          </cell>
          <cell r="B81" t="str">
            <v>Depreciation / Amortisation</v>
          </cell>
          <cell r="C81">
            <v>405.70731000000001</v>
          </cell>
          <cell r="D81">
            <v>406.31499000000002</v>
          </cell>
          <cell r="E81">
            <v>408.79221000000001</v>
          </cell>
          <cell r="F81">
            <v>455.97456</v>
          </cell>
          <cell r="G81">
            <v>449.45989999999995</v>
          </cell>
          <cell r="H81">
            <v>447.0398100000001</v>
          </cell>
          <cell r="I81">
            <v>455.54602999999997</v>
          </cell>
          <cell r="J81">
            <v>454.17705000000001</v>
          </cell>
          <cell r="K81">
            <v>466.17948000000024</v>
          </cell>
          <cell r="L81">
            <v>465.67592999999965</v>
          </cell>
          <cell r="M81">
            <v>455.72151000000054</v>
          </cell>
          <cell r="N81">
            <v>465.54771999999957</v>
          </cell>
          <cell r="O81">
            <v>5336.1365000000005</v>
          </cell>
          <cell r="P81">
            <v>405.70731000000001</v>
          </cell>
          <cell r="Q81">
            <v>812.02230000000009</v>
          </cell>
          <cell r="R81">
            <v>1220.8145100000002</v>
          </cell>
          <cell r="S81">
            <v>1676.7890700000003</v>
          </cell>
          <cell r="T81">
            <v>2126.2489700000001</v>
          </cell>
          <cell r="U81">
            <v>2573.2887800000003</v>
          </cell>
          <cell r="V81">
            <v>3028.8348100000003</v>
          </cell>
          <cell r="W81">
            <v>3483.0118600000005</v>
          </cell>
          <cell r="X81">
            <v>3949.1913400000008</v>
          </cell>
          <cell r="Y81">
            <v>4414.8672700000006</v>
          </cell>
          <cell r="Z81">
            <v>4870.588780000001</v>
          </cell>
          <cell r="AA81">
            <v>5336.1365000000005</v>
          </cell>
        </row>
        <row r="82">
          <cell r="A82" t="str">
            <v>Dtp16</v>
          </cell>
          <cell r="B82" t="str">
            <v>Total operating expenses</v>
          </cell>
          <cell r="C82">
            <v>4242.2944699999998</v>
          </cell>
          <cell r="D82">
            <v>3941.3464900000004</v>
          </cell>
          <cell r="E82">
            <v>4629.37853</v>
          </cell>
          <cell r="F82">
            <v>4546.7063099999996</v>
          </cell>
          <cell r="G82">
            <v>2438.3660199999999</v>
          </cell>
          <cell r="H82">
            <v>934.73307999999997</v>
          </cell>
          <cell r="I82">
            <v>4123.5353000000005</v>
          </cell>
          <cell r="J82">
            <v>3288.7771699999985</v>
          </cell>
          <cell r="K82">
            <v>3011.4370700000036</v>
          </cell>
          <cell r="L82">
            <v>3125.5504899999978</v>
          </cell>
          <cell r="M82">
            <v>2937.8996699999998</v>
          </cell>
          <cell r="N82">
            <v>2751.6865599999987</v>
          </cell>
          <cell r="O82">
            <v>39971.711159999999</v>
          </cell>
          <cell r="P82">
            <v>4242.2944699999998</v>
          </cell>
          <cell r="Q82">
            <v>8183.6409600000006</v>
          </cell>
          <cell r="R82">
            <v>12813.019490000002</v>
          </cell>
          <cell r="S82">
            <v>17359.7258</v>
          </cell>
          <cell r="T82">
            <v>19798.091820000001</v>
          </cell>
          <cell r="U82">
            <v>20732.8249</v>
          </cell>
          <cell r="V82">
            <v>24856.360200000003</v>
          </cell>
          <cell r="W82">
            <v>28145.137369999997</v>
          </cell>
          <cell r="X82">
            <v>31156.574440000004</v>
          </cell>
          <cell r="Y82">
            <v>34282.124929999998</v>
          </cell>
          <cell r="Z82">
            <v>37220.024599999997</v>
          </cell>
          <cell r="AA82">
            <v>39971.711159999999</v>
          </cell>
        </row>
        <row r="83">
          <cell r="A83" t="str">
            <v>Dtp17</v>
          </cell>
          <cell r="B83" t="str">
            <v>Operating profit before provisions</v>
          </cell>
          <cell r="C83">
            <v>13952.110069999999</v>
          </cell>
          <cell r="D83">
            <v>10933.782869999997</v>
          </cell>
          <cell r="E83">
            <v>12140.099120000008</v>
          </cell>
          <cell r="F83">
            <v>11292.608679999987</v>
          </cell>
          <cell r="G83">
            <v>13651.233220000026</v>
          </cell>
          <cell r="H83">
            <v>13834.65064</v>
          </cell>
          <cell r="I83">
            <v>8458.8764099999935</v>
          </cell>
          <cell r="J83">
            <v>7694.9531699999925</v>
          </cell>
          <cell r="K83">
            <v>362.08233000003975</v>
          </cell>
          <cell r="L83">
            <v>7117.2016399999557</v>
          </cell>
          <cell r="M83">
            <v>6080.9494399999976</v>
          </cell>
          <cell r="N83">
            <v>2094.5766200000012</v>
          </cell>
          <cell r="O83">
            <v>107613.12420999995</v>
          </cell>
          <cell r="P83">
            <v>13952.110069999999</v>
          </cell>
          <cell r="Q83">
            <v>24885.892939999994</v>
          </cell>
          <cell r="R83">
            <v>37025.992060000004</v>
          </cell>
          <cell r="S83">
            <v>48318.600739999994</v>
          </cell>
          <cell r="T83">
            <v>61969.833960000018</v>
          </cell>
          <cell r="U83">
            <v>75804.484600000025</v>
          </cell>
          <cell r="V83">
            <v>84263.361010000022</v>
          </cell>
          <cell r="W83">
            <v>91958.31418000003</v>
          </cell>
          <cell r="X83">
            <v>92320.39651000005</v>
          </cell>
          <cell r="Y83">
            <v>99437.598150000005</v>
          </cell>
          <cell r="Z83">
            <v>105518.54758999997</v>
          </cell>
          <cell r="AA83">
            <v>107613.12420999995</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13952.110069999999</v>
          </cell>
          <cell r="D88">
            <v>10933.782869999997</v>
          </cell>
          <cell r="E88">
            <v>12140.099120000008</v>
          </cell>
          <cell r="F88">
            <v>11292.608679999987</v>
          </cell>
          <cell r="G88">
            <v>13651.233220000026</v>
          </cell>
          <cell r="H88">
            <v>13834.65064</v>
          </cell>
          <cell r="I88">
            <v>8458.8764099999935</v>
          </cell>
          <cell r="J88">
            <v>7694.9531699999925</v>
          </cell>
          <cell r="K88">
            <v>362.08233000003975</v>
          </cell>
          <cell r="L88">
            <v>7117.2016399999557</v>
          </cell>
          <cell r="M88">
            <v>6080.9494399999976</v>
          </cell>
          <cell r="N88">
            <v>2094.5766200000012</v>
          </cell>
          <cell r="O88">
            <v>107613.12420999995</v>
          </cell>
          <cell r="P88">
            <v>13952.110069999999</v>
          </cell>
          <cell r="Q88">
            <v>24885.892939999994</v>
          </cell>
          <cell r="R88">
            <v>37025.992060000004</v>
          </cell>
          <cell r="S88">
            <v>48318.600739999994</v>
          </cell>
          <cell r="T88">
            <v>61969.833960000018</v>
          </cell>
          <cell r="U88">
            <v>75804.484600000025</v>
          </cell>
          <cell r="V88">
            <v>84263.361010000022</v>
          </cell>
          <cell r="W88">
            <v>91958.31418000003</v>
          </cell>
          <cell r="X88">
            <v>92320.39651000005</v>
          </cell>
          <cell r="Y88">
            <v>99437.598150000005</v>
          </cell>
          <cell r="Z88">
            <v>105518.54758999997</v>
          </cell>
          <cell r="AA88">
            <v>107613.12420999995</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13952.110069999999</v>
          </cell>
          <cell r="D92">
            <v>10933.782869999997</v>
          </cell>
          <cell r="E92">
            <v>12140.099120000008</v>
          </cell>
          <cell r="F92">
            <v>11292.608679999987</v>
          </cell>
          <cell r="G92">
            <v>13651.233220000026</v>
          </cell>
          <cell r="H92">
            <v>13834.65064</v>
          </cell>
          <cell r="I92">
            <v>8458.8764099999935</v>
          </cell>
          <cell r="J92">
            <v>7694.9531699999925</v>
          </cell>
          <cell r="K92">
            <v>362.08233000003975</v>
          </cell>
          <cell r="L92">
            <v>7117.2016399999557</v>
          </cell>
          <cell r="M92">
            <v>6080.9494399999976</v>
          </cell>
          <cell r="N92">
            <v>2094.5766200000012</v>
          </cell>
          <cell r="O92">
            <v>107613.12420999995</v>
          </cell>
          <cell r="P92">
            <v>13952.110069999999</v>
          </cell>
          <cell r="Q92">
            <v>24885.892939999994</v>
          </cell>
          <cell r="R92">
            <v>37025.992060000004</v>
          </cell>
          <cell r="S92">
            <v>48318.600739999994</v>
          </cell>
          <cell r="T92">
            <v>61969.833960000018</v>
          </cell>
          <cell r="U92">
            <v>75804.484600000025</v>
          </cell>
          <cell r="V92">
            <v>84263.361010000022</v>
          </cell>
          <cell r="W92">
            <v>91958.31418000003</v>
          </cell>
          <cell r="X92">
            <v>92320.39651000005</v>
          </cell>
          <cell r="Y92">
            <v>99437.598150000005</v>
          </cell>
          <cell r="Z92">
            <v>105518.54758999997</v>
          </cell>
          <cell r="AA92">
            <v>107613.12420999995</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-2656.0359800000001</v>
          </cell>
          <cell r="D94">
            <v>-2084.7824499999997</v>
          </cell>
          <cell r="E94">
            <v>-2318.5982400000003</v>
          </cell>
          <cell r="F94">
            <v>-2158.5179799999992</v>
          </cell>
          <cell r="G94">
            <v>-2600.222760000001</v>
          </cell>
          <cell r="H94">
            <v>-2639.0160199999996</v>
          </cell>
          <cell r="I94">
            <v>-1614.8714500000015</v>
          </cell>
          <cell r="J94">
            <v>-1531.4441199999974</v>
          </cell>
          <cell r="K94">
            <v>-1370.9831100000029</v>
          </cell>
          <cell r="L94">
            <v>-1372.9664299999977</v>
          </cell>
          <cell r="M94">
            <v>-1176.4537100000007</v>
          </cell>
          <cell r="N94">
            <v>-506.915109999999</v>
          </cell>
          <cell r="O94">
            <v>-22030.807359999999</v>
          </cell>
          <cell r="P94">
            <v>-2656.0359800000001</v>
          </cell>
          <cell r="Q94">
            <v>-4740.8184299999994</v>
          </cell>
          <cell r="R94">
            <v>-7059.4166699999996</v>
          </cell>
          <cell r="S94">
            <v>-9217.9346499999992</v>
          </cell>
          <cell r="T94">
            <v>-11818.15741</v>
          </cell>
          <cell r="U94">
            <v>-14457.173429999999</v>
          </cell>
          <cell r="V94">
            <v>-16072.044880000001</v>
          </cell>
          <cell r="W94">
            <v>-17603.488999999998</v>
          </cell>
          <cell r="X94">
            <v>-18974.472110000002</v>
          </cell>
          <cell r="Y94">
            <v>-20347.438539999999</v>
          </cell>
          <cell r="Z94">
            <v>-21523.892250000001</v>
          </cell>
          <cell r="AA94">
            <v>-22030.807359999999</v>
          </cell>
        </row>
        <row r="95">
          <cell r="A95" t="str">
            <v>Dtp28</v>
          </cell>
          <cell r="B95" t="str">
            <v>Profit after tax</v>
          </cell>
          <cell r="C95">
            <v>11296.074089999998</v>
          </cell>
          <cell r="D95">
            <v>8849.0004199999967</v>
          </cell>
          <cell r="E95">
            <v>9821.5008800000069</v>
          </cell>
          <cell r="F95">
            <v>9134.0906999999879</v>
          </cell>
          <cell r="G95">
            <v>11051.010460000025</v>
          </cell>
          <cell r="H95">
            <v>11195.634620000001</v>
          </cell>
          <cell r="I95">
            <v>6844.004959999992</v>
          </cell>
          <cell r="J95">
            <v>6163.5090499999951</v>
          </cell>
          <cell r="K95">
            <v>-1008.9007799999631</v>
          </cell>
          <cell r="L95">
            <v>5744.235209999958</v>
          </cell>
          <cell r="M95">
            <v>4904.4957299999969</v>
          </cell>
          <cell r="N95">
            <v>1587.6615100000022</v>
          </cell>
          <cell r="O95">
            <v>85582.316849999945</v>
          </cell>
          <cell r="P95">
            <v>11296.074089999998</v>
          </cell>
          <cell r="Q95">
            <v>20145.074509999995</v>
          </cell>
          <cell r="R95">
            <v>29966.575390000005</v>
          </cell>
          <cell r="S95">
            <v>39100.666089999999</v>
          </cell>
          <cell r="T95">
            <v>50151.676550000018</v>
          </cell>
          <cell r="U95">
            <v>61347.31117000003</v>
          </cell>
          <cell r="V95">
            <v>68191.316130000021</v>
          </cell>
          <cell r="W95">
            <v>74354.825180000029</v>
          </cell>
          <cell r="X95">
            <v>73345.924400000047</v>
          </cell>
          <cell r="Y95">
            <v>79090.159610000002</v>
          </cell>
          <cell r="Z95">
            <v>83994.655339999968</v>
          </cell>
          <cell r="AA95">
            <v>85582.316849999945</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694.75265000000002</v>
          </cell>
          <cell r="D97">
            <v>639.66553999999985</v>
          </cell>
          <cell r="E97">
            <v>770.23756000000026</v>
          </cell>
          <cell r="F97">
            <v>760.37626999999975</v>
          </cell>
          <cell r="G97">
            <v>744.58792000000017</v>
          </cell>
          <cell r="H97">
            <v>795.51277999999979</v>
          </cell>
          <cell r="I97">
            <v>846.08157000000006</v>
          </cell>
          <cell r="J97">
            <v>871.38177000000042</v>
          </cell>
          <cell r="K97">
            <v>818.18164999999999</v>
          </cell>
          <cell r="L97">
            <v>714.42585999999937</v>
          </cell>
          <cell r="M97">
            <v>715.93751999999949</v>
          </cell>
          <cell r="N97">
            <v>850.13952999999992</v>
          </cell>
          <cell r="O97">
            <v>9221.2806199999995</v>
          </cell>
          <cell r="P97">
            <v>694.75265000000002</v>
          </cell>
          <cell r="Q97">
            <v>1334.4181899999999</v>
          </cell>
          <cell r="R97">
            <v>2104.6557499999999</v>
          </cell>
          <cell r="S97">
            <v>2865.0320199999996</v>
          </cell>
          <cell r="T97">
            <v>3609.6199399999996</v>
          </cell>
          <cell r="U97">
            <v>4405.1327199999996</v>
          </cell>
          <cell r="V97">
            <v>5251.2142899999999</v>
          </cell>
          <cell r="W97">
            <v>6122.5960599999999</v>
          </cell>
          <cell r="X97">
            <v>6940.7777100000003</v>
          </cell>
          <cell r="Y97">
            <v>7655.2035699999997</v>
          </cell>
          <cell r="Z97">
            <v>8371.1410899999992</v>
          </cell>
          <cell r="AA97">
            <v>9221.2806199999995</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694.75265000000002</v>
          </cell>
          <cell r="D99">
            <v>639.66553999999985</v>
          </cell>
          <cell r="E99">
            <v>770.23756000000026</v>
          </cell>
          <cell r="F99">
            <v>760.37626999999975</v>
          </cell>
          <cell r="G99">
            <v>744.58792000000017</v>
          </cell>
          <cell r="H99">
            <v>795.51277999999979</v>
          </cell>
          <cell r="I99">
            <v>846.08157000000006</v>
          </cell>
          <cell r="J99">
            <v>871.38177000000042</v>
          </cell>
          <cell r="K99">
            <v>818.18164999999999</v>
          </cell>
          <cell r="L99">
            <v>714.42585999999937</v>
          </cell>
          <cell r="M99">
            <v>715.93751999999949</v>
          </cell>
          <cell r="N99">
            <v>850.13952999999992</v>
          </cell>
          <cell r="O99">
            <v>9221.2806199999995</v>
          </cell>
          <cell r="P99">
            <v>694.75265000000002</v>
          </cell>
          <cell r="Q99">
            <v>1334.4181899999999</v>
          </cell>
          <cell r="R99">
            <v>2104.6557499999999</v>
          </cell>
          <cell r="S99">
            <v>2865.0320199999996</v>
          </cell>
          <cell r="T99">
            <v>3609.6199399999996</v>
          </cell>
          <cell r="U99">
            <v>4405.1327199999996</v>
          </cell>
          <cell r="V99">
            <v>5251.2142899999999</v>
          </cell>
          <cell r="W99">
            <v>6122.5960599999999</v>
          </cell>
          <cell r="X99">
            <v>6940.7777100000003</v>
          </cell>
          <cell r="Y99">
            <v>7655.2035699999997</v>
          </cell>
          <cell r="Z99">
            <v>8371.1410899999992</v>
          </cell>
          <cell r="AA99">
            <v>9221.2806199999995</v>
          </cell>
        </row>
        <row r="100">
          <cell r="A100" t="str">
            <v>Dtd04</v>
          </cell>
          <cell r="B100" t="str">
            <v>Fee Income</v>
          </cell>
          <cell r="C100">
            <v>33014.436379999999</v>
          </cell>
          <cell r="D100">
            <v>28897.394659999998</v>
          </cell>
          <cell r="E100">
            <v>33296.096010000008</v>
          </cell>
          <cell r="F100">
            <v>33813.45085999999</v>
          </cell>
          <cell r="G100">
            <v>32147.157209999994</v>
          </cell>
          <cell r="H100">
            <v>30176.705579999991</v>
          </cell>
          <cell r="I100">
            <v>30374.086420000029</v>
          </cell>
          <cell r="J100">
            <v>30530.962399999997</v>
          </cell>
          <cell r="K100">
            <v>30017.920709999977</v>
          </cell>
          <cell r="L100">
            <v>31449.897950000035</v>
          </cell>
          <cell r="M100">
            <v>30450.00367999998</v>
          </cell>
          <cell r="N100">
            <v>31536.38562999999</v>
          </cell>
          <cell r="O100">
            <v>375704.49748999992</v>
          </cell>
          <cell r="P100">
            <v>33014.436379999999</v>
          </cell>
          <cell r="Q100">
            <v>61911.831039999997</v>
          </cell>
          <cell r="R100">
            <v>95207.927049999998</v>
          </cell>
          <cell r="S100">
            <v>129021.37790999998</v>
          </cell>
          <cell r="T100">
            <v>161168.53511999999</v>
          </cell>
          <cell r="U100">
            <v>191345.24069999997</v>
          </cell>
          <cell r="V100">
            <v>221719.32712</v>
          </cell>
          <cell r="W100">
            <v>252250.28951999999</v>
          </cell>
          <cell r="X100">
            <v>282268.21022999997</v>
          </cell>
          <cell r="Y100">
            <v>313718.10817999998</v>
          </cell>
          <cell r="Z100">
            <v>344168.11185999995</v>
          </cell>
          <cell r="AA100">
            <v>375704.49748999992</v>
          </cell>
        </row>
        <row r="101">
          <cell r="A101" t="str">
            <v>Dtd05</v>
          </cell>
          <cell r="B101" t="str">
            <v>Commission expense</v>
          </cell>
          <cell r="C101">
            <v>-14955.371829999998</v>
          </cell>
          <cell r="D101">
            <v>-13294.288</v>
          </cell>
          <cell r="E101">
            <v>-14916.041610000004</v>
          </cell>
          <cell r="F101">
            <v>-15342.16732</v>
          </cell>
          <cell r="G101">
            <v>-14125.58015</v>
          </cell>
          <cell r="H101">
            <v>-13526.091489999999</v>
          </cell>
          <cell r="I101">
            <v>-13643.780870000006</v>
          </cell>
          <cell r="J101">
            <v>-13679.028489999988</v>
          </cell>
          <cell r="K101">
            <v>-13408.373039999997</v>
          </cell>
          <cell r="L101">
            <v>-14577.213630000009</v>
          </cell>
          <cell r="M101">
            <v>-13944.826529999988</v>
          </cell>
          <cell r="N101">
            <v>-14603.469909999994</v>
          </cell>
          <cell r="O101">
            <v>-170016.23286999995</v>
          </cell>
          <cell r="P101">
            <v>-14955.371829999998</v>
          </cell>
          <cell r="Q101">
            <v>-28249.659829999997</v>
          </cell>
          <cell r="R101">
            <v>-43165.701440000004</v>
          </cell>
          <cell r="S101">
            <v>-58507.868760000005</v>
          </cell>
          <cell r="T101">
            <v>-72633.448910000006</v>
          </cell>
          <cell r="U101">
            <v>-86159.540399999998</v>
          </cell>
          <cell r="V101">
            <v>-99803.32127</v>
          </cell>
          <cell r="W101">
            <v>-113482.34975999998</v>
          </cell>
          <cell r="X101">
            <v>-126890.72279999997</v>
          </cell>
          <cell r="Y101">
            <v>-141467.93642999997</v>
          </cell>
          <cell r="Z101">
            <v>-155412.76295999996</v>
          </cell>
          <cell r="AA101">
            <v>-170016.23286999995</v>
          </cell>
        </row>
        <row r="102">
          <cell r="A102" t="str">
            <v>Dtd06</v>
          </cell>
          <cell r="B102" t="str">
            <v>Net fee and commission income</v>
          </cell>
          <cell r="C102">
            <v>18059.064550000003</v>
          </cell>
          <cell r="D102">
            <v>15603.106659999998</v>
          </cell>
          <cell r="E102">
            <v>18380.054400000005</v>
          </cell>
          <cell r="F102">
            <v>18471.283539999989</v>
          </cell>
          <cell r="G102">
            <v>18021.577059999996</v>
          </cell>
          <cell r="H102">
            <v>16650.614089999992</v>
          </cell>
          <cell r="I102">
            <v>16730.305550000023</v>
          </cell>
          <cell r="J102">
            <v>16851.933910000007</v>
          </cell>
          <cell r="K102">
            <v>16609.547669999978</v>
          </cell>
          <cell r="L102">
            <v>16872.684320000026</v>
          </cell>
          <cell r="M102">
            <v>16505.177149999992</v>
          </cell>
          <cell r="N102">
            <v>16932.915719999997</v>
          </cell>
          <cell r="O102">
            <v>205688.26461999997</v>
          </cell>
          <cell r="P102">
            <v>18059.064550000003</v>
          </cell>
          <cell r="Q102">
            <v>33662.17121</v>
          </cell>
          <cell r="R102">
            <v>52042.225609999994</v>
          </cell>
          <cell r="S102">
            <v>70513.509149999969</v>
          </cell>
          <cell r="T102">
            <v>88535.086209999979</v>
          </cell>
          <cell r="U102">
            <v>105185.70029999997</v>
          </cell>
          <cell r="V102">
            <v>121916.00585</v>
          </cell>
          <cell r="W102">
            <v>138767.93976000001</v>
          </cell>
          <cell r="X102">
            <v>155377.48742999998</v>
          </cell>
          <cell r="Y102">
            <v>172250.17175000001</v>
          </cell>
          <cell r="Z102">
            <v>188755.34889999998</v>
          </cell>
          <cell r="AA102">
            <v>205688.26461999997</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-6.0446799999999996</v>
          </cell>
          <cell r="D104">
            <v>0.57212999999999992</v>
          </cell>
          <cell r="E104">
            <v>-0.14398000000000022</v>
          </cell>
          <cell r="F104">
            <v>-7.20831</v>
          </cell>
          <cell r="G104">
            <v>-21.226680000000005</v>
          </cell>
          <cell r="H104">
            <v>-4.1856499999999945</v>
          </cell>
          <cell r="I104">
            <v>-0.64495000000000502</v>
          </cell>
          <cell r="J104">
            <v>-0.28823999999999994</v>
          </cell>
          <cell r="K104">
            <v>-0.15677999999999614</v>
          </cell>
          <cell r="L104">
            <v>-5.4785000000000075</v>
          </cell>
          <cell r="M104">
            <v>-3.1411599999999931</v>
          </cell>
          <cell r="N104">
            <v>-0.30881000000000425</v>
          </cell>
          <cell r="O104">
            <v>-48.255610000000004</v>
          </cell>
          <cell r="P104">
            <v>-6.0446799999999996</v>
          </cell>
          <cell r="Q104">
            <v>-5.47255</v>
          </cell>
          <cell r="R104">
            <v>-5.61653</v>
          </cell>
          <cell r="S104">
            <v>-12.82484</v>
          </cell>
          <cell r="T104">
            <v>-34.051520000000004</v>
          </cell>
          <cell r="U104">
            <v>-38.237169999999999</v>
          </cell>
          <cell r="V104">
            <v>-38.88212</v>
          </cell>
          <cell r="W104">
            <v>-39.170360000000002</v>
          </cell>
          <cell r="X104">
            <v>-39.32714</v>
          </cell>
          <cell r="Y104">
            <v>-44.805640000000011</v>
          </cell>
          <cell r="Z104">
            <v>-47.946800000000003</v>
          </cell>
          <cell r="AA104">
            <v>-48.255610000000004</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69.227310000000003</v>
          </cell>
          <cell r="D106">
            <v>-79.57717000000001</v>
          </cell>
          <cell r="E106">
            <v>14.622069999999999</v>
          </cell>
          <cell r="F106">
            <v>-8.2859999999999996</v>
          </cell>
          <cell r="G106">
            <v>3.8093299999975123</v>
          </cell>
          <cell r="H106">
            <v>18.98508999999288</v>
          </cell>
          <cell r="I106">
            <v>19.114349999987894</v>
          </cell>
          <cell r="J106">
            <v>19.520560000015966</v>
          </cell>
          <cell r="K106">
            <v>3.7950200000062893</v>
          </cell>
          <cell r="L106">
            <v>90.940819999984612</v>
          </cell>
          <cell r="M106">
            <v>32.787850000002237</v>
          </cell>
          <cell r="N106">
            <v>2.4448599999996929</v>
          </cell>
          <cell r="O106">
            <v>187.38408999998705</v>
          </cell>
          <cell r="P106">
            <v>69.227310000000003</v>
          </cell>
          <cell r="Q106">
            <v>-10.349860000000007</v>
          </cell>
          <cell r="R106">
            <v>4.2722099999999923</v>
          </cell>
          <cell r="S106">
            <v>-4.0137900000000073</v>
          </cell>
          <cell r="T106">
            <v>-0.20446000000249498</v>
          </cell>
          <cell r="U106">
            <v>18.780629999990385</v>
          </cell>
          <cell r="V106">
            <v>37.894979999978275</v>
          </cell>
          <cell r="W106">
            <v>57.415539999994238</v>
          </cell>
          <cell r="X106">
            <v>61.210560000000527</v>
          </cell>
          <cell r="Y106">
            <v>152.15137999998512</v>
          </cell>
          <cell r="Z106">
            <v>184.93922999998736</v>
          </cell>
          <cell r="AA106">
            <v>187.38408999998705</v>
          </cell>
        </row>
        <row r="107">
          <cell r="A107" t="str">
            <v>Dtd11</v>
          </cell>
          <cell r="B107" t="str">
            <v>Other income</v>
          </cell>
          <cell r="C107">
            <v>18122.247180000002</v>
          </cell>
          <cell r="D107">
            <v>15524.101619999998</v>
          </cell>
          <cell r="E107">
            <v>18394.532490000005</v>
          </cell>
          <cell r="F107">
            <v>18455.789229999988</v>
          </cell>
          <cell r="G107">
            <v>18004.159709999993</v>
          </cell>
          <cell r="H107">
            <v>16665.413529999987</v>
          </cell>
          <cell r="I107">
            <v>16748.77495000001</v>
          </cell>
          <cell r="J107">
            <v>16871.166230000021</v>
          </cell>
          <cell r="K107">
            <v>16613.185909999982</v>
          </cell>
          <cell r="L107">
            <v>16958.14664000001</v>
          </cell>
          <cell r="M107">
            <v>16534.823839999994</v>
          </cell>
          <cell r="N107">
            <v>16935.051769999998</v>
          </cell>
          <cell r="O107">
            <v>205827.39309999996</v>
          </cell>
          <cell r="P107">
            <v>18122.247180000002</v>
          </cell>
          <cell r="Q107">
            <v>33646.3488</v>
          </cell>
          <cell r="R107">
            <v>52040.881289999998</v>
          </cell>
          <cell r="S107">
            <v>70496.670519999971</v>
          </cell>
          <cell r="T107">
            <v>88500.830229999978</v>
          </cell>
          <cell r="U107">
            <v>105166.24375999997</v>
          </cell>
          <cell r="V107">
            <v>121915.01870999999</v>
          </cell>
          <cell r="W107">
            <v>138786.18494000001</v>
          </cell>
          <cell r="X107">
            <v>155399.37084999998</v>
          </cell>
          <cell r="Y107">
            <v>172357.51749</v>
          </cell>
          <cell r="Z107">
            <v>188892.34132999997</v>
          </cell>
          <cell r="AA107">
            <v>205827.39309999996</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18816.999830000001</v>
          </cell>
          <cell r="D109">
            <v>16163.767159999998</v>
          </cell>
          <cell r="E109">
            <v>19164.770050000006</v>
          </cell>
          <cell r="F109">
            <v>19216.165499999988</v>
          </cell>
          <cell r="G109">
            <v>18748.747629999994</v>
          </cell>
          <cell r="H109">
            <v>17460.926309999988</v>
          </cell>
          <cell r="I109">
            <v>17594.856520000008</v>
          </cell>
          <cell r="J109">
            <v>17742.548000000021</v>
          </cell>
          <cell r="K109">
            <v>17431.367559999981</v>
          </cell>
          <cell r="L109">
            <v>17672.572500000009</v>
          </cell>
          <cell r="M109">
            <v>17250.761359999993</v>
          </cell>
          <cell r="N109">
            <v>17785.191299999999</v>
          </cell>
          <cell r="O109">
            <v>215048.67371999996</v>
          </cell>
          <cell r="P109">
            <v>18816.999830000001</v>
          </cell>
          <cell r="Q109">
            <v>34980.766989999996</v>
          </cell>
          <cell r="R109">
            <v>54145.537039999996</v>
          </cell>
          <cell r="S109">
            <v>73361.702539999969</v>
          </cell>
          <cell r="T109">
            <v>92110.450169999982</v>
          </cell>
          <cell r="U109">
            <v>109571.37647999996</v>
          </cell>
          <cell r="V109">
            <v>127166.23299999999</v>
          </cell>
          <cell r="W109">
            <v>144908.78100000002</v>
          </cell>
          <cell r="X109">
            <v>162340.14855999997</v>
          </cell>
          <cell r="Y109">
            <v>180012.72106000001</v>
          </cell>
          <cell r="Z109">
            <v>197263.48241999996</v>
          </cell>
          <cell r="AA109">
            <v>215048.67371999996</v>
          </cell>
        </row>
        <row r="110">
          <cell r="A110" t="str">
            <v>Dtd13</v>
          </cell>
          <cell r="B110" t="str">
            <v>Personnel expenses</v>
          </cell>
          <cell r="C110">
            <v>3773.9193399999999</v>
          </cell>
          <cell r="D110">
            <v>2132.7636999999995</v>
          </cell>
          <cell r="E110">
            <v>3238.221340000001</v>
          </cell>
          <cell r="F110">
            <v>2833.7312799999986</v>
          </cell>
          <cell r="G110">
            <v>2573.9302200000011</v>
          </cell>
          <cell r="H110">
            <v>2510.4603199999992</v>
          </cell>
          <cell r="I110">
            <v>2415.953120000001</v>
          </cell>
          <cell r="J110">
            <v>2433.3608499999991</v>
          </cell>
          <cell r="K110">
            <v>3482.3534</v>
          </cell>
          <cell r="L110">
            <v>3094.4897799999999</v>
          </cell>
          <cell r="M110">
            <v>3612.838590000003</v>
          </cell>
          <cell r="N110">
            <v>-288.90625000000182</v>
          </cell>
          <cell r="O110">
            <v>31813.115689999999</v>
          </cell>
          <cell r="P110">
            <v>3773.9193399999999</v>
          </cell>
          <cell r="Q110">
            <v>5906.6830399999999</v>
          </cell>
          <cell r="R110">
            <v>9144.9043799999999</v>
          </cell>
          <cell r="S110">
            <v>11978.635659999998</v>
          </cell>
          <cell r="T110">
            <v>14552.565879999998</v>
          </cell>
          <cell r="U110">
            <v>17063.026199999997</v>
          </cell>
          <cell r="V110">
            <v>19478.979319999999</v>
          </cell>
          <cell r="W110">
            <v>21912.340169999996</v>
          </cell>
          <cell r="X110">
            <v>25394.693569999996</v>
          </cell>
          <cell r="Y110">
            <v>28489.183349999996</v>
          </cell>
          <cell r="Z110">
            <v>32102.021939999999</v>
          </cell>
          <cell r="AA110">
            <v>31813.115689999999</v>
          </cell>
        </row>
        <row r="111">
          <cell r="A111" t="str">
            <v>Dtd14</v>
          </cell>
          <cell r="B111" t="str">
            <v>General and administrative expenses</v>
          </cell>
          <cell r="C111">
            <v>659.26113999999995</v>
          </cell>
          <cell r="D111">
            <v>906.34725000000003</v>
          </cell>
          <cell r="E111">
            <v>2313.24604</v>
          </cell>
          <cell r="F111">
            <v>782.9347200000002</v>
          </cell>
          <cell r="G111">
            <v>854.11477999999943</v>
          </cell>
          <cell r="H111">
            <v>2125.3000199999997</v>
          </cell>
          <cell r="I111">
            <v>816.11432000000013</v>
          </cell>
          <cell r="J111">
            <v>982.0359399999993</v>
          </cell>
          <cell r="K111">
            <v>1312.820830000001</v>
          </cell>
          <cell r="L111">
            <v>1042.5179099999996</v>
          </cell>
          <cell r="M111">
            <v>1140.3914800000002</v>
          </cell>
          <cell r="N111">
            <v>1635.1091399999996</v>
          </cell>
          <cell r="O111">
            <v>14570.193569999999</v>
          </cell>
          <cell r="P111">
            <v>659.26113999999995</v>
          </cell>
          <cell r="Q111">
            <v>1565.6083899999999</v>
          </cell>
          <cell r="R111">
            <v>3878.8544299999999</v>
          </cell>
          <cell r="S111">
            <v>4661.7891500000005</v>
          </cell>
          <cell r="T111">
            <v>5515.9039300000004</v>
          </cell>
          <cell r="U111">
            <v>7641.2039500000001</v>
          </cell>
          <cell r="V111">
            <v>8457.3182699999998</v>
          </cell>
          <cell r="W111">
            <v>9439.3542099999995</v>
          </cell>
          <cell r="X111">
            <v>10752.17504</v>
          </cell>
          <cell r="Y111">
            <v>11794.692950000001</v>
          </cell>
          <cell r="Z111">
            <v>12935.084430000001</v>
          </cell>
          <cell r="AA111">
            <v>14570.193569999999</v>
          </cell>
        </row>
        <row r="112">
          <cell r="A112" t="str">
            <v>Dtd15</v>
          </cell>
          <cell r="B112" t="str">
            <v>Depreciation / Amortisation</v>
          </cell>
          <cell r="C112">
            <v>379.38459999999998</v>
          </cell>
          <cell r="D112">
            <v>379.09032000000002</v>
          </cell>
          <cell r="E112">
            <v>376.40195</v>
          </cell>
          <cell r="F112">
            <v>378.13037000000003</v>
          </cell>
          <cell r="G112">
            <v>396.58747000000005</v>
          </cell>
          <cell r="H112">
            <v>390.12699999999984</v>
          </cell>
          <cell r="I112">
            <v>375.70677999999998</v>
          </cell>
          <cell r="J112">
            <v>376.31391999999994</v>
          </cell>
          <cell r="K112">
            <v>404.33165000000031</v>
          </cell>
          <cell r="L112">
            <v>393.39477000000011</v>
          </cell>
          <cell r="M112">
            <v>403.66814999999951</v>
          </cell>
          <cell r="N112">
            <v>443.76992000000018</v>
          </cell>
          <cell r="O112">
            <v>4696.9069</v>
          </cell>
          <cell r="P112">
            <v>379.38459999999998</v>
          </cell>
          <cell r="Q112">
            <v>758.47492</v>
          </cell>
          <cell r="R112">
            <v>1134.8768700000001</v>
          </cell>
          <cell r="S112">
            <v>1513.0072400000001</v>
          </cell>
          <cell r="T112">
            <v>1909.5947100000003</v>
          </cell>
          <cell r="U112">
            <v>2299.7217100000003</v>
          </cell>
          <cell r="V112">
            <v>2675.4284900000002</v>
          </cell>
          <cell r="W112">
            <v>3051.7424100000003</v>
          </cell>
          <cell r="X112">
            <v>3456.0740600000008</v>
          </cell>
          <cell r="Y112">
            <v>3849.4688300000007</v>
          </cell>
          <cell r="Z112">
            <v>4253.1369800000002</v>
          </cell>
          <cell r="AA112">
            <v>4696.9069</v>
          </cell>
        </row>
        <row r="113">
          <cell r="A113" t="str">
            <v>Dtd16</v>
          </cell>
          <cell r="B113" t="str">
            <v>Total operating expenses</v>
          </cell>
          <cell r="C113">
            <v>4812.5650800000003</v>
          </cell>
          <cell r="D113">
            <v>3418.2012699999996</v>
          </cell>
          <cell r="E113">
            <v>5927.8693300000014</v>
          </cell>
          <cell r="F113">
            <v>3994.7963699999987</v>
          </cell>
          <cell r="G113">
            <v>3824.6324700000005</v>
          </cell>
          <cell r="H113">
            <v>5025.8873399999984</v>
          </cell>
          <cell r="I113">
            <v>3607.7742200000012</v>
          </cell>
          <cell r="J113">
            <v>3791.7107099999985</v>
          </cell>
          <cell r="K113">
            <v>5199.5058800000006</v>
          </cell>
          <cell r="L113">
            <v>4530.4024599999993</v>
          </cell>
          <cell r="M113">
            <v>5156.8982200000028</v>
          </cell>
          <cell r="N113">
            <v>1789.9728099999979</v>
          </cell>
          <cell r="O113">
            <v>51080.216159999996</v>
          </cell>
          <cell r="P113">
            <v>4812.5650800000003</v>
          </cell>
          <cell r="Q113">
            <v>8230.7663499999999</v>
          </cell>
          <cell r="R113">
            <v>14158.635679999999</v>
          </cell>
          <cell r="S113">
            <v>18153.432049999996</v>
          </cell>
          <cell r="T113">
            <v>21978.06452</v>
          </cell>
          <cell r="U113">
            <v>27003.951859999997</v>
          </cell>
          <cell r="V113">
            <v>30611.72608</v>
          </cell>
          <cell r="W113">
            <v>34403.436789999992</v>
          </cell>
          <cell r="X113">
            <v>39602.942669999997</v>
          </cell>
          <cell r="Y113">
            <v>44133.345129999994</v>
          </cell>
          <cell r="Z113">
            <v>49290.243350000004</v>
          </cell>
          <cell r="AA113">
            <v>51080.216159999996</v>
          </cell>
        </row>
        <row r="114">
          <cell r="A114" t="str">
            <v>Dtd17</v>
          </cell>
          <cell r="B114" t="str">
            <v>Operating profit before provisions</v>
          </cell>
          <cell r="C114">
            <v>14004.43475</v>
          </cell>
          <cell r="D114">
            <v>12745.565889999998</v>
          </cell>
          <cell r="E114">
            <v>13236.900720000005</v>
          </cell>
          <cell r="F114">
            <v>15221.36912999999</v>
          </cell>
          <cell r="G114">
            <v>14924.115159999994</v>
          </cell>
          <cell r="H114">
            <v>12435.038969999991</v>
          </cell>
          <cell r="I114">
            <v>13987.082300000007</v>
          </cell>
          <cell r="J114">
            <v>13950.837290000021</v>
          </cell>
          <cell r="K114">
            <v>12231.86167999998</v>
          </cell>
          <cell r="L114">
            <v>13142.17004000001</v>
          </cell>
          <cell r="M114">
            <v>12093.86313999999</v>
          </cell>
          <cell r="N114">
            <v>15995.218490000001</v>
          </cell>
          <cell r="O114">
            <v>163968.45755999995</v>
          </cell>
          <cell r="P114">
            <v>14004.43475</v>
          </cell>
          <cell r="Q114">
            <v>26750.000639999998</v>
          </cell>
          <cell r="R114">
            <v>39986.901359999996</v>
          </cell>
          <cell r="S114">
            <v>55208.270489999974</v>
          </cell>
          <cell r="T114">
            <v>70132.385649999982</v>
          </cell>
          <cell r="U114">
            <v>82567.424619999962</v>
          </cell>
          <cell r="V114">
            <v>96554.506919999985</v>
          </cell>
          <cell r="W114">
            <v>110505.34421000002</v>
          </cell>
          <cell r="X114">
            <v>122737.20588999998</v>
          </cell>
          <cell r="Y114">
            <v>135879.37593000001</v>
          </cell>
          <cell r="Z114">
            <v>147973.23906999995</v>
          </cell>
          <cell r="AA114">
            <v>163968.45755999995</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14004.43475</v>
          </cell>
          <cell r="D119">
            <v>12745.565889999998</v>
          </cell>
          <cell r="E119">
            <v>13236.900720000005</v>
          </cell>
          <cell r="F119">
            <v>15221.36912999999</v>
          </cell>
          <cell r="G119">
            <v>14924.115159999994</v>
          </cell>
          <cell r="H119">
            <v>12435.038969999991</v>
          </cell>
          <cell r="I119">
            <v>13987.082300000007</v>
          </cell>
          <cell r="J119">
            <v>13950.837290000021</v>
          </cell>
          <cell r="K119">
            <v>12231.86167999998</v>
          </cell>
          <cell r="L119">
            <v>13142.17004000001</v>
          </cell>
          <cell r="M119">
            <v>12093.86313999999</v>
          </cell>
          <cell r="N119">
            <v>15995.218490000001</v>
          </cell>
          <cell r="O119">
            <v>163968.45755999995</v>
          </cell>
          <cell r="P119">
            <v>14004.43475</v>
          </cell>
          <cell r="Q119">
            <v>26750.000639999998</v>
          </cell>
          <cell r="R119">
            <v>39986.901359999996</v>
          </cell>
          <cell r="S119">
            <v>55208.270489999974</v>
          </cell>
          <cell r="T119">
            <v>70132.385649999982</v>
          </cell>
          <cell r="U119">
            <v>82567.424619999962</v>
          </cell>
          <cell r="V119">
            <v>96554.506919999985</v>
          </cell>
          <cell r="W119">
            <v>110505.34421000002</v>
          </cell>
          <cell r="X119">
            <v>122737.20588999998</v>
          </cell>
          <cell r="Y119">
            <v>135879.37593000001</v>
          </cell>
          <cell r="Z119">
            <v>147973.23906999995</v>
          </cell>
          <cell r="AA119">
            <v>163968.45755999995</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14004.43475</v>
          </cell>
          <cell r="D123">
            <v>12745.565889999998</v>
          </cell>
          <cell r="E123">
            <v>13236.900720000005</v>
          </cell>
          <cell r="F123">
            <v>15221.36912999999</v>
          </cell>
          <cell r="G123">
            <v>14924.115159999994</v>
          </cell>
          <cell r="H123">
            <v>12435.038969999991</v>
          </cell>
          <cell r="I123">
            <v>13987.082300000007</v>
          </cell>
          <cell r="J123">
            <v>13950.837290000021</v>
          </cell>
          <cell r="K123">
            <v>12231.86167999998</v>
          </cell>
          <cell r="L123">
            <v>13142.17004000001</v>
          </cell>
          <cell r="M123">
            <v>12093.86313999999</v>
          </cell>
          <cell r="N123">
            <v>15995.218490000001</v>
          </cell>
          <cell r="O123">
            <v>163968.45755999995</v>
          </cell>
          <cell r="P123">
            <v>14004.43475</v>
          </cell>
          <cell r="Q123">
            <v>26750.000639999998</v>
          </cell>
          <cell r="R123">
            <v>39986.901359999996</v>
          </cell>
          <cell r="S123">
            <v>55208.270489999974</v>
          </cell>
          <cell r="T123">
            <v>70132.385649999982</v>
          </cell>
          <cell r="U123">
            <v>82567.424619999962</v>
          </cell>
          <cell r="V123">
            <v>96554.506919999985</v>
          </cell>
          <cell r="W123">
            <v>110505.34421000002</v>
          </cell>
          <cell r="X123">
            <v>122737.20588999998</v>
          </cell>
          <cell r="Y123">
            <v>135879.37593000001</v>
          </cell>
          <cell r="Z123">
            <v>147973.23906999995</v>
          </cell>
          <cell r="AA123">
            <v>163968.45755999995</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-2666.45046</v>
          </cell>
          <cell r="D125">
            <v>-2445.2742700000003</v>
          </cell>
          <cell r="E125">
            <v>-2521.3923999999997</v>
          </cell>
          <cell r="F125">
            <v>-2898.6013399999993</v>
          </cell>
          <cell r="G125">
            <v>-2841.6319900000008</v>
          </cell>
          <cell r="H125">
            <v>-2368.7648200000008</v>
          </cell>
          <cell r="I125">
            <v>-2662.844799999998</v>
          </cell>
          <cell r="J125">
            <v>-2665.2372600000008</v>
          </cell>
          <cell r="K125">
            <v>-2340.2615100000003</v>
          </cell>
          <cell r="L125">
            <v>-2503.8285000000014</v>
          </cell>
          <cell r="M125">
            <v>-2313.5221799999972</v>
          </cell>
          <cell r="N125">
            <v>-3048.7866800000029</v>
          </cell>
          <cell r="O125">
            <v>-31276.596210000003</v>
          </cell>
          <cell r="P125">
            <v>-2666.45046</v>
          </cell>
          <cell r="Q125">
            <v>-5111.7247299999999</v>
          </cell>
          <cell r="R125">
            <v>-7633.1171299999996</v>
          </cell>
          <cell r="S125">
            <v>-10531.71847</v>
          </cell>
          <cell r="T125">
            <v>-13373.350460000001</v>
          </cell>
          <cell r="U125">
            <v>-15742.115280000002</v>
          </cell>
          <cell r="V125">
            <v>-18404.960080000001</v>
          </cell>
          <cell r="W125">
            <v>-21070.197340000002</v>
          </cell>
          <cell r="X125">
            <v>-23410.458850000003</v>
          </cell>
          <cell r="Y125">
            <v>-25914.287350000006</v>
          </cell>
          <cell r="Z125">
            <v>-28227.809530000002</v>
          </cell>
          <cell r="AA125">
            <v>-31276.596210000003</v>
          </cell>
        </row>
        <row r="126">
          <cell r="A126" t="str">
            <v>Dtd28</v>
          </cell>
          <cell r="B126" t="str">
            <v>Profit after tax</v>
          </cell>
          <cell r="C126">
            <v>11337.98429</v>
          </cell>
          <cell r="D126">
            <v>10300.291619999998</v>
          </cell>
          <cell r="E126">
            <v>10715.508320000004</v>
          </cell>
          <cell r="F126">
            <v>12322.767789999991</v>
          </cell>
          <cell r="G126">
            <v>12082.483169999992</v>
          </cell>
          <cell r="H126">
            <v>10066.27414999999</v>
          </cell>
          <cell r="I126">
            <v>11324.23750000001</v>
          </cell>
          <cell r="J126">
            <v>11285.60003000002</v>
          </cell>
          <cell r="K126">
            <v>9891.6001699999797</v>
          </cell>
          <cell r="L126">
            <v>10638.341540000009</v>
          </cell>
          <cell r="M126">
            <v>9780.3409599999941</v>
          </cell>
          <cell r="N126">
            <v>12946.431809999998</v>
          </cell>
          <cell r="O126">
            <v>132691.86134999996</v>
          </cell>
          <cell r="P126">
            <v>11337.98429</v>
          </cell>
          <cell r="Q126">
            <v>21638.275909999997</v>
          </cell>
          <cell r="R126">
            <v>32353.784229999997</v>
          </cell>
          <cell r="S126">
            <v>44676.552019999974</v>
          </cell>
          <cell r="T126">
            <v>56759.035189999981</v>
          </cell>
          <cell r="U126">
            <v>66825.309339999963</v>
          </cell>
          <cell r="V126">
            <v>78149.546839999981</v>
          </cell>
          <cell r="W126">
            <v>89435.146870000026</v>
          </cell>
          <cell r="X126">
            <v>99326.747039999987</v>
          </cell>
          <cell r="Y126">
            <v>109965.08858000001</v>
          </cell>
          <cell r="Z126">
            <v>119745.42953999995</v>
          </cell>
          <cell r="AA126">
            <v>132691.86134999996</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2165.8549899999998</v>
          </cell>
          <cell r="D128">
            <v>1673.3318599999998</v>
          </cell>
          <cell r="E128">
            <v>1528.6336500000002</v>
          </cell>
          <cell r="F128">
            <v>557.80478000000016</v>
          </cell>
          <cell r="G128">
            <v>791.09933999999976</v>
          </cell>
          <cell r="H128">
            <v>795.62598999999977</v>
          </cell>
          <cell r="I128">
            <v>861.25713999999994</v>
          </cell>
          <cell r="J128">
            <v>810.70928000000004</v>
          </cell>
          <cell r="K128">
            <v>585.62509000000045</v>
          </cell>
          <cell r="L128">
            <v>600.28965999999991</v>
          </cell>
          <cell r="M128">
            <v>644.34823000000006</v>
          </cell>
          <cell r="N128">
            <v>682.01156000000037</v>
          </cell>
          <cell r="O128">
            <v>11696.591570000001</v>
          </cell>
          <cell r="P128">
            <v>2165.8549899999998</v>
          </cell>
          <cell r="Q128">
            <v>3839.1868499999996</v>
          </cell>
          <cell r="R128">
            <v>5367.8204999999998</v>
          </cell>
          <cell r="S128">
            <v>5925.6252800000002</v>
          </cell>
          <cell r="T128">
            <v>6716.72462</v>
          </cell>
          <cell r="U128">
            <v>7512.3506099999995</v>
          </cell>
          <cell r="V128">
            <v>8373.6077499999992</v>
          </cell>
          <cell r="W128">
            <v>9184.3170299999983</v>
          </cell>
          <cell r="X128">
            <v>9769.9421199999997</v>
          </cell>
          <cell r="Y128">
            <v>10370.23178</v>
          </cell>
          <cell r="Z128">
            <v>11014.58001</v>
          </cell>
          <cell r="AA128">
            <v>11696.591570000001</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2165.8549899999998</v>
          </cell>
          <cell r="D130">
            <v>1673.3318599999998</v>
          </cell>
          <cell r="E130">
            <v>1528.6336500000002</v>
          </cell>
          <cell r="F130">
            <v>557.80478000000016</v>
          </cell>
          <cell r="G130">
            <v>791.09933999999976</v>
          </cell>
          <cell r="H130">
            <v>795.62598999999977</v>
          </cell>
          <cell r="I130">
            <v>861.25713999999994</v>
          </cell>
          <cell r="J130">
            <v>810.70928000000004</v>
          </cell>
          <cell r="K130">
            <v>585.62509000000045</v>
          </cell>
          <cell r="L130">
            <v>600.28965999999991</v>
          </cell>
          <cell r="M130">
            <v>644.34823000000006</v>
          </cell>
          <cell r="N130">
            <v>682.01156000000037</v>
          </cell>
          <cell r="O130">
            <v>11696.591570000001</v>
          </cell>
          <cell r="P130">
            <v>2165.8549899999998</v>
          </cell>
          <cell r="Q130">
            <v>3839.1868499999996</v>
          </cell>
          <cell r="R130">
            <v>5367.8204999999998</v>
          </cell>
          <cell r="S130">
            <v>5925.6252800000002</v>
          </cell>
          <cell r="T130">
            <v>6716.72462</v>
          </cell>
          <cell r="U130">
            <v>7512.3506099999995</v>
          </cell>
          <cell r="V130">
            <v>8373.6077499999992</v>
          </cell>
          <cell r="W130">
            <v>9184.3170299999983</v>
          </cell>
          <cell r="X130">
            <v>9769.9421199999997</v>
          </cell>
          <cell r="Y130">
            <v>10370.23178</v>
          </cell>
          <cell r="Z130">
            <v>11014.58001</v>
          </cell>
          <cell r="AA130">
            <v>11696.591570000001</v>
          </cell>
        </row>
        <row r="131">
          <cell r="A131" t="str">
            <v>Dtd04</v>
          </cell>
          <cell r="B131" t="str">
            <v>Fee Income</v>
          </cell>
          <cell r="C131">
            <v>22655.468199999999</v>
          </cell>
          <cell r="D131">
            <v>18741.818180000002</v>
          </cell>
          <cell r="E131">
            <v>20095.547599999994</v>
          </cell>
          <cell r="F131">
            <v>22324.680590000011</v>
          </cell>
          <cell r="G131">
            <v>24909.499900000003</v>
          </cell>
          <cell r="H131">
            <v>24722.502519999995</v>
          </cell>
          <cell r="I131">
            <v>25968.333299999991</v>
          </cell>
          <cell r="J131">
            <v>30760.080579999994</v>
          </cell>
          <cell r="K131">
            <v>30268.411910000006</v>
          </cell>
          <cell r="L131">
            <v>31672.769640000006</v>
          </cell>
          <cell r="M131">
            <v>30626.666170000004</v>
          </cell>
          <cell r="N131">
            <v>32205.616480000004</v>
          </cell>
          <cell r="O131">
            <v>314951.39507000003</v>
          </cell>
          <cell r="P131">
            <v>22655.468199999999</v>
          </cell>
          <cell r="Q131">
            <v>41397.286380000005</v>
          </cell>
          <cell r="R131">
            <v>61492.833979999996</v>
          </cell>
          <cell r="S131">
            <v>83817.514569999999</v>
          </cell>
          <cell r="T131">
            <v>108727.01446999999</v>
          </cell>
          <cell r="U131">
            <v>133449.51698999997</v>
          </cell>
          <cell r="V131">
            <v>159417.85028999997</v>
          </cell>
          <cell r="W131">
            <v>190177.93086999998</v>
          </cell>
          <cell r="X131">
            <v>220446.34277999998</v>
          </cell>
          <cell r="Y131">
            <v>252119.11241999999</v>
          </cell>
          <cell r="Z131">
            <v>282745.77859</v>
          </cell>
          <cell r="AA131">
            <v>314951.39507000003</v>
          </cell>
        </row>
        <row r="132">
          <cell r="A132" t="str">
            <v>Dtd05</v>
          </cell>
          <cell r="B132" t="str">
            <v>Commission expense</v>
          </cell>
          <cell r="C132">
            <v>-11164.19</v>
          </cell>
          <cell r="D132">
            <v>-8954.0076799999988</v>
          </cell>
          <cell r="E132">
            <v>-9103.5819399999982</v>
          </cell>
          <cell r="F132">
            <v>-10255.32086</v>
          </cell>
          <cell r="G132">
            <v>-11292.833909999999</v>
          </cell>
          <cell r="H132">
            <v>-11171.262529999998</v>
          </cell>
          <cell r="I132">
            <v>-11727.770989999997</v>
          </cell>
          <cell r="J132">
            <v>-13795.627629999997</v>
          </cell>
          <cell r="K132">
            <v>-13570.422640000001</v>
          </cell>
          <cell r="L132">
            <v>-14036.720580000001</v>
          </cell>
          <cell r="M132">
            <v>-13616.104429999999</v>
          </cell>
          <cell r="N132">
            <v>-12490.736820000006</v>
          </cell>
          <cell r="O132">
            <v>-141178.58001000003</v>
          </cell>
          <cell r="P132">
            <v>-11164.19</v>
          </cell>
          <cell r="Q132">
            <v>-20118.197679999997</v>
          </cell>
          <cell r="R132">
            <v>-29221.779619999994</v>
          </cell>
          <cell r="S132">
            <v>-39477.100479999994</v>
          </cell>
          <cell r="T132">
            <v>-50769.934389999995</v>
          </cell>
          <cell r="U132">
            <v>-61941.196919999995</v>
          </cell>
          <cell r="V132">
            <v>-73668.967909999992</v>
          </cell>
          <cell r="W132">
            <v>-87464.595539999995</v>
          </cell>
          <cell r="X132">
            <v>-101035.01818</v>
          </cell>
          <cell r="Y132">
            <v>-115071.73876000001</v>
          </cell>
          <cell r="Z132">
            <v>-128687.84319000001</v>
          </cell>
          <cell r="AA132">
            <v>-141178.58001000003</v>
          </cell>
        </row>
        <row r="133">
          <cell r="A133" t="str">
            <v>Dtd06</v>
          </cell>
          <cell r="B133" t="str">
            <v>Net fee and commission income</v>
          </cell>
          <cell r="C133">
            <v>11491.278199999999</v>
          </cell>
          <cell r="D133">
            <v>9787.8105000000032</v>
          </cell>
          <cell r="E133">
            <v>10991.965659999996</v>
          </cell>
          <cell r="F133">
            <v>12069.359730000011</v>
          </cell>
          <cell r="G133">
            <v>13616.665990000003</v>
          </cell>
          <cell r="H133">
            <v>13551.239989999996</v>
          </cell>
          <cell r="I133">
            <v>14240.562309999994</v>
          </cell>
          <cell r="J133">
            <v>16964.452949999999</v>
          </cell>
          <cell r="K133">
            <v>16697.989270000005</v>
          </cell>
          <cell r="L133">
            <v>17636.049060000005</v>
          </cell>
          <cell r="M133">
            <v>17010.561740000005</v>
          </cell>
          <cell r="N133">
            <v>19714.879659999999</v>
          </cell>
          <cell r="O133">
            <v>173772.81505999999</v>
          </cell>
          <cell r="P133">
            <v>11491.278199999999</v>
          </cell>
          <cell r="Q133">
            <v>21279.088700000008</v>
          </cell>
          <cell r="R133">
            <v>32271.054360000002</v>
          </cell>
          <cell r="S133">
            <v>44340.414090000006</v>
          </cell>
          <cell r="T133">
            <v>57957.08008</v>
          </cell>
          <cell r="U133">
            <v>71508.320069999987</v>
          </cell>
          <cell r="V133">
            <v>85748.882379999981</v>
          </cell>
          <cell r="W133">
            <v>102713.33532999999</v>
          </cell>
          <cell r="X133">
            <v>119411.32459999998</v>
          </cell>
          <cell r="Y133">
            <v>137047.37365999998</v>
          </cell>
          <cell r="Z133">
            <v>154057.93539999999</v>
          </cell>
          <cell r="AA133">
            <v>173772.81505999999</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-34.66751</v>
          </cell>
          <cell r="D135">
            <v>-0.36232000000000042</v>
          </cell>
          <cell r="E135">
            <v>0.12058000000000002</v>
          </cell>
          <cell r="F135">
            <v>-4.4296099999999994</v>
          </cell>
          <cell r="G135">
            <v>-0.53856999999999611</v>
          </cell>
          <cell r="H135">
            <v>-0.22304000000000623</v>
          </cell>
          <cell r="I135">
            <v>3.2366500000000018</v>
          </cell>
          <cell r="J135">
            <v>-0.92496999999999829</v>
          </cell>
          <cell r="K135">
            <v>-0.25687999999999778</v>
          </cell>
          <cell r="L135">
            <v>-4.9670200000000033</v>
          </cell>
          <cell r="M135">
            <v>-0.32833999999999852</v>
          </cell>
          <cell r="N135">
            <v>-7.2540700000000005</v>
          </cell>
          <cell r="O135">
            <v>-50.595099999999988</v>
          </cell>
          <cell r="P135">
            <v>-34.66751</v>
          </cell>
          <cell r="Q135">
            <v>-35.029830000000004</v>
          </cell>
          <cell r="R135">
            <v>-34.909250000000007</v>
          </cell>
          <cell r="S135">
            <v>-39.338860000000004</v>
          </cell>
          <cell r="T135">
            <v>-39.877429999999997</v>
          </cell>
          <cell r="U135">
            <v>-40.100470000000001</v>
          </cell>
          <cell r="V135">
            <v>-36.863819999999997</v>
          </cell>
          <cell r="W135">
            <v>-37.788789999999992</v>
          </cell>
          <cell r="X135">
            <v>-38.045669999999987</v>
          </cell>
          <cell r="Y135">
            <v>-43.012689999999992</v>
          </cell>
          <cell r="Z135">
            <v>-43.341029999999989</v>
          </cell>
          <cell r="AA135">
            <v>-50.595099999999988</v>
          </cell>
        </row>
        <row r="136">
          <cell r="A136" t="str">
            <v>Dtd09</v>
          </cell>
          <cell r="B136" t="str">
            <v>Gains or losses from investments</v>
          </cell>
          <cell r="C136">
            <v>-1.4450700000000001</v>
          </cell>
          <cell r="D136">
            <v>-0.82499999999999996</v>
          </cell>
          <cell r="E136">
            <v>0</v>
          </cell>
          <cell r="F136">
            <v>0</v>
          </cell>
          <cell r="G136">
            <v>0</v>
          </cell>
          <cell r="H136">
            <v>0</v>
          </cell>
          <cell r="I136">
            <v>0.82499999999999996</v>
          </cell>
          <cell r="J136">
            <v>0</v>
          </cell>
          <cell r="K136">
            <v>0</v>
          </cell>
          <cell r="L136">
            <v>0</v>
          </cell>
          <cell r="M136">
            <v>0</v>
          </cell>
          <cell r="N136">
            <v>0</v>
          </cell>
          <cell r="O136">
            <v>-1.4450700000000001</v>
          </cell>
          <cell r="P136">
            <v>-1.4450700000000001</v>
          </cell>
          <cell r="Q136">
            <v>-2.27007</v>
          </cell>
          <cell r="R136">
            <v>-2.27007</v>
          </cell>
          <cell r="S136">
            <v>-2.27007</v>
          </cell>
          <cell r="T136">
            <v>-2.27007</v>
          </cell>
          <cell r="U136">
            <v>-2.27007</v>
          </cell>
          <cell r="V136">
            <v>-1.4450700000000001</v>
          </cell>
          <cell r="W136">
            <v>-1.4450700000000001</v>
          </cell>
          <cell r="X136">
            <v>-1.4450700000000001</v>
          </cell>
          <cell r="Y136">
            <v>-1.4450700000000001</v>
          </cell>
          <cell r="Z136">
            <v>-1.4450700000000001</v>
          </cell>
          <cell r="AA136">
            <v>-1.4450700000000001</v>
          </cell>
        </row>
        <row r="137">
          <cell r="A137" t="str">
            <v>Dtd10</v>
          </cell>
          <cell r="B137" t="str">
            <v>Other operating income / expenses</v>
          </cell>
          <cell r="C137">
            <v>93.006840000000011</v>
          </cell>
          <cell r="D137">
            <v>14.68981999999999</v>
          </cell>
          <cell r="E137">
            <v>71.295470000000009</v>
          </cell>
          <cell r="F137">
            <v>52.846850000000003</v>
          </cell>
          <cell r="G137">
            <v>24.495169999999987</v>
          </cell>
          <cell r="H137">
            <v>277.40125</v>
          </cell>
          <cell r="I137">
            <v>18.281890000000004</v>
          </cell>
          <cell r="J137">
            <v>4.4370499999999993</v>
          </cell>
          <cell r="K137">
            <v>24.000630000000001</v>
          </cell>
          <cell r="L137">
            <v>0.45400000000000773</v>
          </cell>
          <cell r="M137">
            <v>6.5321129999999812</v>
          </cell>
          <cell r="N137">
            <v>676.27513700000009</v>
          </cell>
          <cell r="O137">
            <v>1263.71622</v>
          </cell>
          <cell r="P137">
            <v>93.006840000000011</v>
          </cell>
          <cell r="Q137">
            <v>107.69666000000001</v>
          </cell>
          <cell r="R137">
            <v>178.99213000000003</v>
          </cell>
          <cell r="S137">
            <v>231.83898000000005</v>
          </cell>
          <cell r="T137">
            <v>256.33415000000002</v>
          </cell>
          <cell r="U137">
            <v>533.73540000000003</v>
          </cell>
          <cell r="V137">
            <v>552.01729</v>
          </cell>
          <cell r="W137">
            <v>556.45434</v>
          </cell>
          <cell r="X137">
            <v>580.45497</v>
          </cell>
          <cell r="Y137">
            <v>580.90896999999995</v>
          </cell>
          <cell r="Z137">
            <v>587.44108299999994</v>
          </cell>
          <cell r="AA137">
            <v>1263.71622</v>
          </cell>
        </row>
        <row r="138">
          <cell r="A138" t="str">
            <v>Dtd11</v>
          </cell>
          <cell r="B138" t="str">
            <v>Other income</v>
          </cell>
          <cell r="C138">
            <v>11548.17246</v>
          </cell>
          <cell r="D138">
            <v>9801.3130000000019</v>
          </cell>
          <cell r="E138">
            <v>11063.381709999996</v>
          </cell>
          <cell r="F138">
            <v>12117.776970000012</v>
          </cell>
          <cell r="G138">
            <v>13640.622590000003</v>
          </cell>
          <cell r="H138">
            <v>13828.418199999996</v>
          </cell>
          <cell r="I138">
            <v>14262.905849999996</v>
          </cell>
          <cell r="J138">
            <v>16967.965029999999</v>
          </cell>
          <cell r="K138">
            <v>16721.733020000003</v>
          </cell>
          <cell r="L138">
            <v>17631.536040000006</v>
          </cell>
          <cell r="M138">
            <v>17016.765513000006</v>
          </cell>
          <cell r="N138">
            <v>20383.900727</v>
          </cell>
          <cell r="O138">
            <v>174984.49111</v>
          </cell>
          <cell r="P138">
            <v>11548.17246</v>
          </cell>
          <cell r="Q138">
            <v>21349.485460000011</v>
          </cell>
          <cell r="R138">
            <v>32412.867170000001</v>
          </cell>
          <cell r="S138">
            <v>44530.644140000004</v>
          </cell>
          <cell r="T138">
            <v>58171.266730000003</v>
          </cell>
          <cell r="U138">
            <v>71999.684929999989</v>
          </cell>
          <cell r="V138">
            <v>86262.590779999984</v>
          </cell>
          <cell r="W138">
            <v>103230.55580999998</v>
          </cell>
          <cell r="X138">
            <v>119952.28882999998</v>
          </cell>
          <cell r="Y138">
            <v>137583.82486999998</v>
          </cell>
          <cell r="Z138">
            <v>154600.590383</v>
          </cell>
          <cell r="AA138">
            <v>174984.49111</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13714.02745</v>
          </cell>
          <cell r="D140">
            <v>11474.644860000002</v>
          </cell>
          <cell r="E140">
            <v>12592.015359999996</v>
          </cell>
          <cell r="F140">
            <v>12675.581750000012</v>
          </cell>
          <cell r="G140">
            <v>14431.721930000003</v>
          </cell>
          <cell r="H140">
            <v>14624.044189999997</v>
          </cell>
          <cell r="I140">
            <v>15124.162989999995</v>
          </cell>
          <cell r="J140">
            <v>17778.674309999999</v>
          </cell>
          <cell r="K140">
            <v>17307.358110000005</v>
          </cell>
          <cell r="L140">
            <v>18231.825700000005</v>
          </cell>
          <cell r="M140">
            <v>17661.113743000005</v>
          </cell>
          <cell r="N140">
            <v>21065.912286999999</v>
          </cell>
          <cell r="O140">
            <v>186681.08267999999</v>
          </cell>
          <cell r="P140">
            <v>13714.02745</v>
          </cell>
          <cell r="Q140">
            <v>25188.672310000009</v>
          </cell>
          <cell r="R140">
            <v>37780.687669999999</v>
          </cell>
          <cell r="S140">
            <v>50456.269420000004</v>
          </cell>
          <cell r="T140">
            <v>64887.991350000004</v>
          </cell>
          <cell r="U140">
            <v>79512.035539999983</v>
          </cell>
          <cell r="V140">
            <v>94636.19852999998</v>
          </cell>
          <cell r="W140">
            <v>112414.87283999997</v>
          </cell>
          <cell r="X140">
            <v>129722.23094999997</v>
          </cell>
          <cell r="Y140">
            <v>147954.05664999998</v>
          </cell>
          <cell r="Z140">
            <v>165615.17039300001</v>
          </cell>
          <cell r="AA140">
            <v>186681.08267999999</v>
          </cell>
        </row>
        <row r="141">
          <cell r="A141" t="str">
            <v>Dtd13</v>
          </cell>
          <cell r="B141" t="str">
            <v>Personnel expenses</v>
          </cell>
          <cell r="C141">
            <v>2633.5335100000002</v>
          </cell>
          <cell r="D141">
            <v>1936.0092099999999</v>
          </cell>
          <cell r="E141">
            <v>2017.2134599999999</v>
          </cell>
          <cell r="F141">
            <v>2299.0734399999997</v>
          </cell>
          <cell r="G141">
            <v>2693.4817300000004</v>
          </cell>
          <cell r="H141">
            <v>3539.6927000000005</v>
          </cell>
          <cell r="I141">
            <v>2230.8417599999984</v>
          </cell>
          <cell r="J141">
            <v>2132.5497000000014</v>
          </cell>
          <cell r="K141">
            <v>6080.4330199999986</v>
          </cell>
          <cell r="L141">
            <v>5917.8434300000044</v>
          </cell>
          <cell r="M141">
            <v>3508.697089999996</v>
          </cell>
          <cell r="N141">
            <v>3210.1699900000003</v>
          </cell>
          <cell r="O141">
            <v>38199.539040000003</v>
          </cell>
          <cell r="P141">
            <v>2633.5335100000002</v>
          </cell>
          <cell r="Q141">
            <v>4569.5427200000004</v>
          </cell>
          <cell r="R141">
            <v>6586.7561800000003</v>
          </cell>
          <cell r="S141">
            <v>8885.8296200000004</v>
          </cell>
          <cell r="T141">
            <v>11579.31135</v>
          </cell>
          <cell r="U141">
            <v>15119.00405</v>
          </cell>
          <cell r="V141">
            <v>17349.845809999999</v>
          </cell>
          <cell r="W141">
            <v>19482.395510000002</v>
          </cell>
          <cell r="X141">
            <v>25562.828529999999</v>
          </cell>
          <cell r="Y141">
            <v>31480.671960000003</v>
          </cell>
          <cell r="Z141">
            <v>34989.369050000001</v>
          </cell>
          <cell r="AA141">
            <v>38199.539040000003</v>
          </cell>
        </row>
        <row r="142">
          <cell r="A142" t="str">
            <v>Dtd14</v>
          </cell>
          <cell r="B142" t="str">
            <v>General and administrative expenses</v>
          </cell>
          <cell r="C142">
            <v>430.47518000000002</v>
          </cell>
          <cell r="D142">
            <v>695.43522999999982</v>
          </cell>
          <cell r="E142">
            <v>656.77981000000023</v>
          </cell>
          <cell r="F142">
            <v>661.86183000000017</v>
          </cell>
          <cell r="G142">
            <v>554.10276999999974</v>
          </cell>
          <cell r="H142">
            <v>626.55438999999978</v>
          </cell>
          <cell r="I142">
            <v>805.75366000000031</v>
          </cell>
          <cell r="J142">
            <v>414.30102000000056</v>
          </cell>
          <cell r="K142">
            <v>923.48600999999962</v>
          </cell>
          <cell r="L142">
            <v>722.71106000000009</v>
          </cell>
          <cell r="M142">
            <v>764.28112000000056</v>
          </cell>
          <cell r="N142">
            <v>1691.0990699999998</v>
          </cell>
          <cell r="O142">
            <v>8946.8411500000002</v>
          </cell>
          <cell r="P142">
            <v>430.47518000000002</v>
          </cell>
          <cell r="Q142">
            <v>1125.91041</v>
          </cell>
          <cell r="R142">
            <v>1782.6902200000002</v>
          </cell>
          <cell r="S142">
            <v>2444.5520500000002</v>
          </cell>
          <cell r="T142">
            <v>2998.6548199999997</v>
          </cell>
          <cell r="U142">
            <v>3625.2092099999995</v>
          </cell>
          <cell r="V142">
            <v>4430.9628699999994</v>
          </cell>
          <cell r="W142">
            <v>4845.2638900000002</v>
          </cell>
          <cell r="X142">
            <v>5768.7498999999998</v>
          </cell>
          <cell r="Y142">
            <v>6491.4609600000003</v>
          </cell>
          <cell r="Z142">
            <v>7255.7420800000009</v>
          </cell>
          <cell r="AA142">
            <v>8946.8411500000002</v>
          </cell>
        </row>
        <row r="143">
          <cell r="A143" t="str">
            <v>Dtd15</v>
          </cell>
          <cell r="B143" t="str">
            <v>Depreciation / Amortisation</v>
          </cell>
          <cell r="C143">
            <v>362.29633999999999</v>
          </cell>
          <cell r="D143">
            <v>361.99209000000002</v>
          </cell>
          <cell r="E143">
            <v>358.58489000000003</v>
          </cell>
          <cell r="F143">
            <v>360.50839999999999</v>
          </cell>
          <cell r="G143">
            <v>359.10942000000006</v>
          </cell>
          <cell r="H143">
            <v>362.79573999999991</v>
          </cell>
          <cell r="I143">
            <v>360.51681999999994</v>
          </cell>
          <cell r="J143">
            <v>360.43205</v>
          </cell>
          <cell r="K143">
            <v>360.44303000000025</v>
          </cell>
          <cell r="L143">
            <v>363.20795999999996</v>
          </cell>
          <cell r="M143">
            <v>367.13405999999986</v>
          </cell>
          <cell r="N143">
            <v>363.48566000000005</v>
          </cell>
          <cell r="O143">
            <v>4340.5064599999996</v>
          </cell>
          <cell r="P143">
            <v>362.29633999999999</v>
          </cell>
          <cell r="Q143">
            <v>724.28843000000006</v>
          </cell>
          <cell r="R143">
            <v>1082.8733200000001</v>
          </cell>
          <cell r="S143">
            <v>1443.3817200000001</v>
          </cell>
          <cell r="T143">
            <v>1802.4911400000001</v>
          </cell>
          <cell r="U143">
            <v>2165.2868800000001</v>
          </cell>
          <cell r="V143">
            <v>2525.8036999999999</v>
          </cell>
          <cell r="W143">
            <v>2886.2357499999998</v>
          </cell>
          <cell r="X143">
            <v>3246.6787800000002</v>
          </cell>
          <cell r="Y143">
            <v>3609.8867399999999</v>
          </cell>
          <cell r="Z143">
            <v>3977.0207999999998</v>
          </cell>
          <cell r="AA143">
            <v>4340.5064599999996</v>
          </cell>
        </row>
        <row r="144">
          <cell r="A144" t="str">
            <v>Dtd16</v>
          </cell>
          <cell r="B144" t="str">
            <v>Total operating expenses</v>
          </cell>
          <cell r="C144">
            <v>3426.30503</v>
          </cell>
          <cell r="D144">
            <v>2993.4365299999999</v>
          </cell>
          <cell r="E144">
            <v>3032.57816</v>
          </cell>
          <cell r="F144">
            <v>3321.4436700000001</v>
          </cell>
          <cell r="G144">
            <v>3606.6939200000002</v>
          </cell>
          <cell r="H144">
            <v>4529.0428300000003</v>
          </cell>
          <cell r="I144">
            <v>3397.1122399999986</v>
          </cell>
          <cell r="J144">
            <v>2907.2827700000021</v>
          </cell>
          <cell r="K144">
            <v>7364.3620599999986</v>
          </cell>
          <cell r="L144">
            <v>7003.7624500000038</v>
          </cell>
          <cell r="M144">
            <v>4640.112269999996</v>
          </cell>
          <cell r="N144">
            <v>5264.7547200000008</v>
          </cell>
          <cell r="O144">
            <v>51486.88665</v>
          </cell>
          <cell r="P144">
            <v>3426.30503</v>
          </cell>
          <cell r="Q144">
            <v>6419.7415600000004</v>
          </cell>
          <cell r="R144">
            <v>9452.3197200000013</v>
          </cell>
          <cell r="S144">
            <v>12773.76339</v>
          </cell>
          <cell r="T144">
            <v>16380.45731</v>
          </cell>
          <cell r="U144">
            <v>20909.50014</v>
          </cell>
          <cell r="V144">
            <v>24306.612379999999</v>
          </cell>
          <cell r="W144">
            <v>27213.895150000004</v>
          </cell>
          <cell r="X144">
            <v>34578.257209999996</v>
          </cell>
          <cell r="Y144">
            <v>41582.019660000005</v>
          </cell>
          <cell r="Z144">
            <v>46222.131930000003</v>
          </cell>
          <cell r="AA144">
            <v>51486.88665</v>
          </cell>
        </row>
        <row r="145">
          <cell r="A145" t="str">
            <v>Dtd17</v>
          </cell>
          <cell r="B145" t="str">
            <v>Operating profit before provisions</v>
          </cell>
          <cell r="C145">
            <v>10287.72242</v>
          </cell>
          <cell r="D145">
            <v>8481.2083300000013</v>
          </cell>
          <cell r="E145">
            <v>9559.4371999999967</v>
          </cell>
          <cell r="F145">
            <v>9354.1380800000115</v>
          </cell>
          <cell r="G145">
            <v>10825.028010000004</v>
          </cell>
          <cell r="H145">
            <v>10095.001359999997</v>
          </cell>
          <cell r="I145">
            <v>11727.050749999997</v>
          </cell>
          <cell r="J145">
            <v>14871.391539999997</v>
          </cell>
          <cell r="K145">
            <v>9942.9960500000052</v>
          </cell>
          <cell r="L145">
            <v>11228.063250000001</v>
          </cell>
          <cell r="M145">
            <v>13021.001473000009</v>
          </cell>
          <cell r="N145">
            <v>15801.157566999998</v>
          </cell>
          <cell r="O145">
            <v>135194.19602999999</v>
          </cell>
          <cell r="P145">
            <v>10287.72242</v>
          </cell>
          <cell r="Q145">
            <v>18768.930750000007</v>
          </cell>
          <cell r="R145">
            <v>28328.36795</v>
          </cell>
          <cell r="S145">
            <v>37682.506030000004</v>
          </cell>
          <cell r="T145">
            <v>48507.534040000006</v>
          </cell>
          <cell r="U145">
            <v>58602.535399999979</v>
          </cell>
          <cell r="V145">
            <v>70329.586149999988</v>
          </cell>
          <cell r="W145">
            <v>85200.977689999971</v>
          </cell>
          <cell r="X145">
            <v>95143.973739999972</v>
          </cell>
          <cell r="Y145">
            <v>106372.03698999998</v>
          </cell>
          <cell r="Z145">
            <v>119393.038463</v>
          </cell>
          <cell r="AA145">
            <v>135194.19602999999</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10287.72242</v>
          </cell>
          <cell r="D150">
            <v>8481.2083300000013</v>
          </cell>
          <cell r="E150">
            <v>9559.4371999999967</v>
          </cell>
          <cell r="F150">
            <v>9354.1380800000115</v>
          </cell>
          <cell r="G150">
            <v>10825.028010000004</v>
          </cell>
          <cell r="H150">
            <v>10095.001359999997</v>
          </cell>
          <cell r="I150">
            <v>11727.050749999997</v>
          </cell>
          <cell r="J150">
            <v>14871.391539999997</v>
          </cell>
          <cell r="K150">
            <v>9942.9960500000052</v>
          </cell>
          <cell r="L150">
            <v>11228.063250000001</v>
          </cell>
          <cell r="M150">
            <v>13021.001473000009</v>
          </cell>
          <cell r="N150">
            <v>15801.157566999998</v>
          </cell>
          <cell r="O150">
            <v>135194.19602999999</v>
          </cell>
          <cell r="P150">
            <v>10287.72242</v>
          </cell>
          <cell r="Q150">
            <v>18768.930750000007</v>
          </cell>
          <cell r="R150">
            <v>28328.36795</v>
          </cell>
          <cell r="S150">
            <v>37682.506030000004</v>
          </cell>
          <cell r="T150">
            <v>48507.534040000006</v>
          </cell>
          <cell r="U150">
            <v>58602.535399999979</v>
          </cell>
          <cell r="V150">
            <v>70329.586149999988</v>
          </cell>
          <cell r="W150">
            <v>85200.977689999971</v>
          </cell>
          <cell r="X150">
            <v>95143.973739999972</v>
          </cell>
          <cell r="Y150">
            <v>106372.03698999998</v>
          </cell>
          <cell r="Z150">
            <v>119393.038463</v>
          </cell>
          <cell r="AA150">
            <v>135194.19602999999</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10287.72242</v>
          </cell>
          <cell r="D154">
            <v>8481.2083300000013</v>
          </cell>
          <cell r="E154">
            <v>9559.4371999999967</v>
          </cell>
          <cell r="F154">
            <v>9354.1380800000115</v>
          </cell>
          <cell r="G154">
            <v>10825.028010000004</v>
          </cell>
          <cell r="H154">
            <v>10095.001359999997</v>
          </cell>
          <cell r="I154">
            <v>11727.050749999997</v>
          </cell>
          <cell r="J154">
            <v>14871.391539999997</v>
          </cell>
          <cell r="K154">
            <v>9942.9960500000052</v>
          </cell>
          <cell r="L154">
            <v>11228.063250000001</v>
          </cell>
          <cell r="M154">
            <v>13021.001473000009</v>
          </cell>
          <cell r="N154">
            <v>15801.157566999998</v>
          </cell>
          <cell r="O154">
            <v>135194.19602999999</v>
          </cell>
          <cell r="P154">
            <v>10287.72242</v>
          </cell>
          <cell r="Q154">
            <v>18768.930750000007</v>
          </cell>
          <cell r="R154">
            <v>28328.36795</v>
          </cell>
          <cell r="S154">
            <v>37682.506030000004</v>
          </cell>
          <cell r="T154">
            <v>48507.534040000006</v>
          </cell>
          <cell r="U154">
            <v>58602.535399999979</v>
          </cell>
          <cell r="V154">
            <v>70329.586149999988</v>
          </cell>
          <cell r="W154">
            <v>85200.977689999971</v>
          </cell>
          <cell r="X154">
            <v>95143.973739999972</v>
          </cell>
          <cell r="Y154">
            <v>106372.03698999998</v>
          </cell>
          <cell r="Z154">
            <v>119393.038463</v>
          </cell>
          <cell r="AA154">
            <v>135194.19602999999</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-2297.7642599999999</v>
          </cell>
          <cell r="D156">
            <v>-1671.8516600000003</v>
          </cell>
          <cell r="E156">
            <v>-1904.2836399999997</v>
          </cell>
          <cell r="F156">
            <v>-1879.48533</v>
          </cell>
          <cell r="G156">
            <v>-2185.1454300000005</v>
          </cell>
          <cell r="H156">
            <v>-2061.2258599999991</v>
          </cell>
          <cell r="I156">
            <v>-2352.4270800000013</v>
          </cell>
          <cell r="J156">
            <v>-2959.6320499999993</v>
          </cell>
          <cell r="K156">
            <v>-2012.1225399999994</v>
          </cell>
          <cell r="L156">
            <v>-2356.1890500000009</v>
          </cell>
          <cell r="M156">
            <v>-2603.0530999999983</v>
          </cell>
          <cell r="N156">
            <v>-2981.7969599999997</v>
          </cell>
          <cell r="O156">
            <v>-27264.976959999996</v>
          </cell>
          <cell r="P156">
            <v>-2297.7642599999999</v>
          </cell>
          <cell r="Q156">
            <v>-3969.6159200000002</v>
          </cell>
          <cell r="R156">
            <v>-5873.8995599999998</v>
          </cell>
          <cell r="S156">
            <v>-7753.3848899999994</v>
          </cell>
          <cell r="T156">
            <v>-9938.5303199999998</v>
          </cell>
          <cell r="U156">
            <v>-11999.756179999998</v>
          </cell>
          <cell r="V156">
            <v>-14352.18326</v>
          </cell>
          <cell r="W156">
            <v>-17311.815309999998</v>
          </cell>
          <cell r="X156">
            <v>-19323.937849999998</v>
          </cell>
          <cell r="Y156">
            <v>-21680.126899999999</v>
          </cell>
          <cell r="Z156">
            <v>-24283.179999999997</v>
          </cell>
          <cell r="AA156">
            <v>-27264.976959999996</v>
          </cell>
        </row>
        <row r="157">
          <cell r="A157" t="str">
            <v>Dtd28</v>
          </cell>
          <cell r="B157" t="str">
            <v>Profit after tax</v>
          </cell>
          <cell r="C157">
            <v>7989.9581600000001</v>
          </cell>
          <cell r="D157">
            <v>6809.356670000001</v>
          </cell>
          <cell r="E157">
            <v>7655.153559999997</v>
          </cell>
          <cell r="F157">
            <v>7474.652750000012</v>
          </cell>
          <cell r="G157">
            <v>8639.8825800000031</v>
          </cell>
          <cell r="H157">
            <v>8033.7754999999979</v>
          </cell>
          <cell r="I157">
            <v>9374.6236699999954</v>
          </cell>
          <cell r="J157">
            <v>11911.759489999997</v>
          </cell>
          <cell r="K157">
            <v>7930.8735100000058</v>
          </cell>
          <cell r="L157">
            <v>8871.8742000000002</v>
          </cell>
          <cell r="M157">
            <v>10417.94837300001</v>
          </cell>
          <cell r="N157">
            <v>12819.360606999999</v>
          </cell>
          <cell r="O157">
            <v>107929.21906999999</v>
          </cell>
          <cell r="P157">
            <v>7989.9581600000001</v>
          </cell>
          <cell r="Q157">
            <v>14799.314830000007</v>
          </cell>
          <cell r="R157">
            <v>22454.468390000002</v>
          </cell>
          <cell r="S157">
            <v>29929.121140000003</v>
          </cell>
          <cell r="T157">
            <v>38569.003720000008</v>
          </cell>
          <cell r="U157">
            <v>46602.779219999982</v>
          </cell>
          <cell r="V157">
            <v>55977.40288999999</v>
          </cell>
          <cell r="W157">
            <v>67889.162379999965</v>
          </cell>
          <cell r="X157">
            <v>75820.03588999997</v>
          </cell>
          <cell r="Y157">
            <v>84691.910089999976</v>
          </cell>
          <cell r="Z157">
            <v>95109.858463000011</v>
          </cell>
          <cell r="AA157">
            <v>107929.21906999999</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2329</v>
          </cell>
          <cell r="D159">
            <v>2277.3686899999998</v>
          </cell>
          <cell r="E159">
            <v>2611.7919300000003</v>
          </cell>
          <cell r="F159">
            <v>2446.7640699999997</v>
          </cell>
          <cell r="G159">
            <v>2683.73812</v>
          </cell>
          <cell r="H159">
            <v>2560.0277800000003</v>
          </cell>
          <cell r="I159">
            <v>2009.2308999999996</v>
          </cell>
          <cell r="J159">
            <v>2156.3606</v>
          </cell>
          <cell r="K159">
            <v>2065.57762</v>
          </cell>
          <cell r="L159">
            <v>2296.19506</v>
          </cell>
          <cell r="M159">
            <v>2346.8063200000006</v>
          </cell>
          <cell r="N159">
            <v>2460.0736899999993</v>
          </cell>
          <cell r="O159">
            <v>28242.934780000003</v>
          </cell>
          <cell r="P159">
            <v>2329</v>
          </cell>
          <cell r="Q159">
            <v>4606.3686899999993</v>
          </cell>
          <cell r="R159">
            <v>7218.1606199999997</v>
          </cell>
          <cell r="S159">
            <v>9664.9246899999998</v>
          </cell>
          <cell r="T159">
            <v>12348.66281</v>
          </cell>
          <cell r="U159">
            <v>14908.69059</v>
          </cell>
          <cell r="V159">
            <v>16917.921490000001</v>
          </cell>
          <cell r="W159">
            <v>19074.282090000001</v>
          </cell>
          <cell r="X159">
            <v>21139.859710000001</v>
          </cell>
          <cell r="Y159">
            <v>23436.054770000002</v>
          </cell>
          <cell r="Z159">
            <v>25782.861090000002</v>
          </cell>
          <cell r="AA159">
            <v>28242.934780000003</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2329</v>
          </cell>
          <cell r="D161">
            <v>2277.3686899999998</v>
          </cell>
          <cell r="E161">
            <v>2611.7919300000003</v>
          </cell>
          <cell r="F161">
            <v>2446.7640699999997</v>
          </cell>
          <cell r="G161">
            <v>2683.73812</v>
          </cell>
          <cell r="H161">
            <v>2560.0277800000003</v>
          </cell>
          <cell r="I161">
            <v>2009.2308999999996</v>
          </cell>
          <cell r="J161">
            <v>2156.3606</v>
          </cell>
          <cell r="K161">
            <v>2065.57762</v>
          </cell>
          <cell r="L161">
            <v>2296.19506</v>
          </cell>
          <cell r="M161">
            <v>2346.8063200000006</v>
          </cell>
          <cell r="N161">
            <v>2460.0736899999993</v>
          </cell>
          <cell r="O161">
            <v>28242.934780000003</v>
          </cell>
          <cell r="P161">
            <v>2329</v>
          </cell>
          <cell r="Q161">
            <v>4606.3686899999993</v>
          </cell>
          <cell r="R161">
            <v>7218.1606199999997</v>
          </cell>
          <cell r="S161">
            <v>9664.9246899999998</v>
          </cell>
          <cell r="T161">
            <v>12348.66281</v>
          </cell>
          <cell r="U161">
            <v>14908.69059</v>
          </cell>
          <cell r="V161">
            <v>16917.921490000001</v>
          </cell>
          <cell r="W161">
            <v>19074.282090000001</v>
          </cell>
          <cell r="X161">
            <v>21139.859710000001</v>
          </cell>
          <cell r="Y161">
            <v>23436.054770000002</v>
          </cell>
          <cell r="Z161">
            <v>25782.861090000002</v>
          </cell>
          <cell r="AA161">
            <v>28242.934780000003</v>
          </cell>
        </row>
        <row r="162">
          <cell r="A162" t="str">
            <v>Dto04</v>
          </cell>
          <cell r="B162" t="str">
            <v>Fee Income</v>
          </cell>
          <cell r="C162">
            <v>61313.864099999999</v>
          </cell>
          <cell r="D162">
            <v>48529.857589999992</v>
          </cell>
          <cell r="E162">
            <v>48831.994579999999</v>
          </cell>
          <cell r="F162">
            <v>46070.77466000001</v>
          </cell>
          <cell r="G162">
            <v>47435.271010000004</v>
          </cell>
          <cell r="H162">
            <v>43558.706809999989</v>
          </cell>
          <cell r="I162">
            <v>39896.097299999979</v>
          </cell>
          <cell r="J162">
            <v>38812.957450000002</v>
          </cell>
          <cell r="K162">
            <v>35961.988160000044</v>
          </cell>
          <cell r="L162">
            <v>29062.073159999978</v>
          </cell>
          <cell r="M162">
            <v>23410.299439999995</v>
          </cell>
          <cell r="N162">
            <v>23157.574449999993</v>
          </cell>
          <cell r="O162">
            <v>486041.45870999992</v>
          </cell>
          <cell r="P162">
            <v>61313.864099999999</v>
          </cell>
          <cell r="Q162">
            <v>109843.72168999999</v>
          </cell>
          <cell r="R162">
            <v>158675.71626999998</v>
          </cell>
          <cell r="S162">
            <v>204746.49092999997</v>
          </cell>
          <cell r="T162">
            <v>252181.76193999997</v>
          </cell>
          <cell r="U162">
            <v>295740.46874999994</v>
          </cell>
          <cell r="V162">
            <v>335636.56604999991</v>
          </cell>
          <cell r="W162">
            <v>374449.52349999989</v>
          </cell>
          <cell r="X162">
            <v>410411.51165999996</v>
          </cell>
          <cell r="Y162">
            <v>439473.58481999993</v>
          </cell>
          <cell r="Z162">
            <v>462883.8842599999</v>
          </cell>
          <cell r="AA162">
            <v>486041.45870999992</v>
          </cell>
        </row>
        <row r="163">
          <cell r="A163" t="str">
            <v>Dto05</v>
          </cell>
          <cell r="B163" t="str">
            <v>Commission expense</v>
          </cell>
          <cell r="C163">
            <v>-25314.598380000003</v>
          </cell>
          <cell r="D163">
            <v>-20577.80919</v>
          </cell>
          <cell r="E163">
            <v>-21742.618490000001</v>
          </cell>
          <cell r="F163">
            <v>-19589.088929999994</v>
          </cell>
          <cell r="G163">
            <v>-20144.3789</v>
          </cell>
          <cell r="H163">
            <v>-18695.072549999997</v>
          </cell>
          <cell r="I163">
            <v>-19059.531339999998</v>
          </cell>
          <cell r="J163">
            <v>-16618.230460000006</v>
          </cell>
          <cell r="K163">
            <v>-15375.437520000003</v>
          </cell>
          <cell r="L163">
            <v>-13153.122380000008</v>
          </cell>
          <cell r="M163">
            <v>-10830.583769999999</v>
          </cell>
          <cell r="N163">
            <v>-10390.818829999975</v>
          </cell>
          <cell r="O163">
            <v>-211491.29074</v>
          </cell>
          <cell r="P163">
            <v>-25314.598380000003</v>
          </cell>
          <cell r="Q163">
            <v>-45892.407570000003</v>
          </cell>
          <cell r="R163">
            <v>-67635.026060000004</v>
          </cell>
          <cell r="S163">
            <v>-87224.114990000002</v>
          </cell>
          <cell r="T163">
            <v>-107368.49389</v>
          </cell>
          <cell r="U163">
            <v>-126063.56644</v>
          </cell>
          <cell r="V163">
            <v>-145123.09777999998</v>
          </cell>
          <cell r="W163">
            <v>-161741.32824</v>
          </cell>
          <cell r="X163">
            <v>-177116.76576000001</v>
          </cell>
          <cell r="Y163">
            <v>-190269.88814000002</v>
          </cell>
          <cell r="Z163">
            <v>-201100.47191000002</v>
          </cell>
          <cell r="AA163">
            <v>-211491.29074</v>
          </cell>
        </row>
        <row r="164">
          <cell r="A164" t="str">
            <v>Dto06</v>
          </cell>
          <cell r="B164" t="str">
            <v>Net fee and commission income</v>
          </cell>
          <cell r="C164">
            <v>35999.265719999996</v>
          </cell>
          <cell r="D164">
            <v>27952.048399999992</v>
          </cell>
          <cell r="E164">
            <v>27089.376089999998</v>
          </cell>
          <cell r="F164">
            <v>26481.685730000016</v>
          </cell>
          <cell r="G164">
            <v>27290.892110000004</v>
          </cell>
          <cell r="H164">
            <v>24863.634259999992</v>
          </cell>
          <cell r="I164">
            <v>20836.565959999982</v>
          </cell>
          <cell r="J164">
            <v>22194.726989999996</v>
          </cell>
          <cell r="K164">
            <v>20586.550640000041</v>
          </cell>
          <cell r="L164">
            <v>15908.95077999997</v>
          </cell>
          <cell r="M164">
            <v>12579.715669999996</v>
          </cell>
          <cell r="N164">
            <v>12766.755620000018</v>
          </cell>
          <cell r="O164">
            <v>274550.16796999995</v>
          </cell>
          <cell r="P164">
            <v>35999.265719999996</v>
          </cell>
          <cell r="Q164">
            <v>63951.314119999988</v>
          </cell>
          <cell r="R164">
            <v>91040.690209999972</v>
          </cell>
          <cell r="S164">
            <v>117522.37593999997</v>
          </cell>
          <cell r="T164">
            <v>144813.26804999996</v>
          </cell>
          <cell r="U164">
            <v>169676.90230999995</v>
          </cell>
          <cell r="V164">
            <v>190513.46826999992</v>
          </cell>
          <cell r="W164">
            <v>212708.19525999989</v>
          </cell>
          <cell r="X164">
            <v>233294.74589999995</v>
          </cell>
          <cell r="Y164">
            <v>249203.69667999991</v>
          </cell>
          <cell r="Z164">
            <v>261783.41234999988</v>
          </cell>
          <cell r="AA164">
            <v>274550.16796999995</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-1.93049</v>
          </cell>
          <cell r="D166">
            <v>2.7681</v>
          </cell>
          <cell r="E166">
            <v>0.94084999999999996</v>
          </cell>
          <cell r="F166">
            <v>0.32284999999999997</v>
          </cell>
          <cell r="G166">
            <v>-1.01739</v>
          </cell>
          <cell r="H166">
            <v>-1.5153699999999999</v>
          </cell>
          <cell r="I166">
            <v>1.01112</v>
          </cell>
          <cell r="J166">
            <v>2.5907800000000001</v>
          </cell>
          <cell r="K166">
            <v>-1.12934</v>
          </cell>
          <cell r="L166">
            <v>-13.412939999999999</v>
          </cell>
          <cell r="M166">
            <v>-3.4286200000000004</v>
          </cell>
          <cell r="N166">
            <v>1.6969499999999993</v>
          </cell>
          <cell r="O166">
            <v>-13.1035</v>
          </cell>
          <cell r="P166">
            <v>-1.93049</v>
          </cell>
          <cell r="Q166">
            <v>0.83760999999999997</v>
          </cell>
          <cell r="R166">
            <v>1.7784599999999999</v>
          </cell>
          <cell r="S166">
            <v>2.1013099999999998</v>
          </cell>
          <cell r="T166">
            <v>1.0839199999999998</v>
          </cell>
          <cell r="U166">
            <v>-0.43145000000000011</v>
          </cell>
          <cell r="V166">
            <v>0.57966999999999991</v>
          </cell>
          <cell r="W166">
            <v>3.1704499999999998</v>
          </cell>
          <cell r="X166">
            <v>2.0411099999999998</v>
          </cell>
          <cell r="Y166">
            <v>-11.371829999999999</v>
          </cell>
          <cell r="Z166">
            <v>-14.80045</v>
          </cell>
          <cell r="AA166">
            <v>-13.1035</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778.70096000000001</v>
          </cell>
          <cell r="D168">
            <v>411.56882999999999</v>
          </cell>
          <cell r="E168">
            <v>329.99319999999994</v>
          </cell>
          <cell r="F168">
            <v>97.49822000000006</v>
          </cell>
          <cell r="G168">
            <v>137.59743000000003</v>
          </cell>
          <cell r="H168">
            <v>-1601.29908</v>
          </cell>
          <cell r="I168">
            <v>245.28189999999995</v>
          </cell>
          <cell r="J168">
            <v>142.4934300000001</v>
          </cell>
          <cell r="K168">
            <v>46.897749999999817</v>
          </cell>
          <cell r="L168">
            <v>24.676080000000184</v>
          </cell>
          <cell r="M168">
            <v>-2123.9228200000002</v>
          </cell>
          <cell r="N168">
            <v>-335.62658999999991</v>
          </cell>
          <cell r="O168">
            <v>-1846.1406899999997</v>
          </cell>
          <cell r="P168">
            <v>778.70096000000001</v>
          </cell>
          <cell r="Q168">
            <v>1190.2697900000001</v>
          </cell>
          <cell r="R168">
            <v>1520.2629899999999</v>
          </cell>
          <cell r="S168">
            <v>1617.7612100000001</v>
          </cell>
          <cell r="T168">
            <v>1755.3586400000002</v>
          </cell>
          <cell r="U168">
            <v>154.05956000000015</v>
          </cell>
          <cell r="V168">
            <v>399.3414600000001</v>
          </cell>
          <cell r="W168">
            <v>541.8348900000002</v>
          </cell>
          <cell r="X168">
            <v>588.73264000000006</v>
          </cell>
          <cell r="Y168">
            <v>613.40872000000024</v>
          </cell>
          <cell r="Z168">
            <v>-1510.5140999999999</v>
          </cell>
          <cell r="AA168">
            <v>-1846.1406899999997</v>
          </cell>
        </row>
        <row r="169">
          <cell r="A169" t="str">
            <v>Dto11</v>
          </cell>
          <cell r="B169" t="str">
            <v>Other income</v>
          </cell>
          <cell r="C169">
            <v>36776.036189999999</v>
          </cell>
          <cell r="D169">
            <v>28366.385329999994</v>
          </cell>
          <cell r="E169">
            <v>27420.310139999998</v>
          </cell>
          <cell r="F169">
            <v>26579.506800000017</v>
          </cell>
          <cell r="G169">
            <v>27427.472150000005</v>
          </cell>
          <cell r="H169">
            <v>23260.81980999999</v>
          </cell>
          <cell r="I169">
            <v>21082.858979999983</v>
          </cell>
          <cell r="J169">
            <v>22339.811199999993</v>
          </cell>
          <cell r="K169">
            <v>20632.319050000042</v>
          </cell>
          <cell r="L169">
            <v>15920.213919999969</v>
          </cell>
          <cell r="M169">
            <v>10452.364229999996</v>
          </cell>
          <cell r="N169">
            <v>12432.825980000018</v>
          </cell>
          <cell r="O169">
            <v>272690.92377999995</v>
          </cell>
          <cell r="P169">
            <v>36776.036189999999</v>
          </cell>
          <cell r="Q169">
            <v>65142.421519999989</v>
          </cell>
          <cell r="R169">
            <v>92562.731659999976</v>
          </cell>
          <cell r="S169">
            <v>119142.23845999996</v>
          </cell>
          <cell r="T169">
            <v>146569.71060999995</v>
          </cell>
          <cell r="U169">
            <v>169830.53041999994</v>
          </cell>
          <cell r="V169">
            <v>190913.38939999993</v>
          </cell>
          <cell r="W169">
            <v>213253.20059999989</v>
          </cell>
          <cell r="X169">
            <v>233885.51964999994</v>
          </cell>
          <cell r="Y169">
            <v>249805.73356999992</v>
          </cell>
          <cell r="Z169">
            <v>260258.09779999987</v>
          </cell>
          <cell r="AA169">
            <v>272690.92377999995</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39105.036189999999</v>
          </cell>
          <cell r="D171">
            <v>30643.754019999993</v>
          </cell>
          <cell r="E171">
            <v>30032.102069999997</v>
          </cell>
          <cell r="F171">
            <v>29026.270870000018</v>
          </cell>
          <cell r="G171">
            <v>30111.210270000003</v>
          </cell>
          <cell r="H171">
            <v>25820.84758999999</v>
          </cell>
          <cell r="I171">
            <v>23092.089879999981</v>
          </cell>
          <cell r="J171">
            <v>24496.171799999993</v>
          </cell>
          <cell r="K171">
            <v>22697.896670000042</v>
          </cell>
          <cell r="L171">
            <v>18216.408979999971</v>
          </cell>
          <cell r="M171">
            <v>12799.170549999995</v>
          </cell>
          <cell r="N171">
            <v>14892.899670000017</v>
          </cell>
          <cell r="O171">
            <v>300933.85855999996</v>
          </cell>
          <cell r="P171">
            <v>39105.036189999999</v>
          </cell>
          <cell r="Q171">
            <v>69748.790209999992</v>
          </cell>
          <cell r="R171">
            <v>99780.892279999971</v>
          </cell>
          <cell r="S171">
            <v>128807.16314999996</v>
          </cell>
          <cell r="T171">
            <v>158918.37341999996</v>
          </cell>
          <cell r="U171">
            <v>184739.22100999995</v>
          </cell>
          <cell r="V171">
            <v>207831.31088999994</v>
          </cell>
          <cell r="W171">
            <v>232327.48268999989</v>
          </cell>
          <cell r="X171">
            <v>255025.37935999993</v>
          </cell>
          <cell r="Y171">
            <v>273241.78833999991</v>
          </cell>
          <cell r="Z171">
            <v>286040.95888999989</v>
          </cell>
          <cell r="AA171">
            <v>300933.85855999996</v>
          </cell>
        </row>
        <row r="172">
          <cell r="A172" t="str">
            <v>Dto13</v>
          </cell>
          <cell r="B172" t="str">
            <v>Personnel expenses</v>
          </cell>
          <cell r="C172">
            <v>4115.1657599999999</v>
          </cell>
          <cell r="D172">
            <v>3661.55807</v>
          </cell>
          <cell r="E172">
            <v>3916.0014599999995</v>
          </cell>
          <cell r="F172">
            <v>3690.2237599999999</v>
          </cell>
          <cell r="G172">
            <v>4495.12255</v>
          </cell>
          <cell r="H172">
            <v>4438.2791299999999</v>
          </cell>
          <cell r="I172">
            <v>3533.79594</v>
          </cell>
          <cell r="J172">
            <v>3518.1362200000008</v>
          </cell>
          <cell r="K172">
            <v>3776.2402899999997</v>
          </cell>
          <cell r="L172">
            <v>2990.623059999999</v>
          </cell>
          <cell r="M172">
            <v>2564.8192100000015</v>
          </cell>
          <cell r="N172">
            <v>-3967.4419400000006</v>
          </cell>
          <cell r="O172">
            <v>36732.523509999999</v>
          </cell>
          <cell r="P172">
            <v>4115.1657599999999</v>
          </cell>
          <cell r="Q172">
            <v>7776.7238299999999</v>
          </cell>
          <cell r="R172">
            <v>11692.725289999998</v>
          </cell>
          <cell r="S172">
            <v>15382.949049999999</v>
          </cell>
          <cell r="T172">
            <v>19878.071599999999</v>
          </cell>
          <cell r="U172">
            <v>24316.350729999998</v>
          </cell>
          <cell r="V172">
            <v>27850.146669999998</v>
          </cell>
          <cell r="W172">
            <v>31368.282889999999</v>
          </cell>
          <cell r="X172">
            <v>35144.523179999997</v>
          </cell>
          <cell r="Y172">
            <v>38135.146239999995</v>
          </cell>
          <cell r="Z172">
            <v>40699.965449999996</v>
          </cell>
          <cell r="AA172">
            <v>36732.523509999999</v>
          </cell>
        </row>
        <row r="173">
          <cell r="A173" t="str">
            <v>Dto14</v>
          </cell>
          <cell r="B173" t="str">
            <v>General and administrative expenses</v>
          </cell>
          <cell r="C173">
            <v>845.01830999999993</v>
          </cell>
          <cell r="D173">
            <v>909.4751</v>
          </cell>
          <cell r="E173">
            <v>2434.9640199999999</v>
          </cell>
          <cell r="F173">
            <v>1685.95128</v>
          </cell>
          <cell r="G173">
            <v>1877.9802800000002</v>
          </cell>
          <cell r="H173">
            <v>770.74065999999971</v>
          </cell>
          <cell r="I173">
            <v>918.21086000000003</v>
          </cell>
          <cell r="J173">
            <v>570.24164000000019</v>
          </cell>
          <cell r="K173">
            <v>1452.2012099999999</v>
          </cell>
          <cell r="L173">
            <v>939.11108000000002</v>
          </cell>
          <cell r="M173">
            <v>741.71180999999967</v>
          </cell>
          <cell r="N173">
            <v>1256.3341699999999</v>
          </cell>
          <cell r="O173">
            <v>14401.940419999999</v>
          </cell>
          <cell r="P173">
            <v>845.01830999999993</v>
          </cell>
          <cell r="Q173">
            <v>1754.49341</v>
          </cell>
          <cell r="R173">
            <v>4189.4574300000004</v>
          </cell>
          <cell r="S173">
            <v>5875.4087100000006</v>
          </cell>
          <cell r="T173">
            <v>7753.3889900000013</v>
          </cell>
          <cell r="U173">
            <v>8524.1296500000008</v>
          </cell>
          <cell r="V173">
            <v>9442.34051</v>
          </cell>
          <cell r="W173">
            <v>10012.58215</v>
          </cell>
          <cell r="X173">
            <v>11464.783359999999</v>
          </cell>
          <cell r="Y173">
            <v>12403.89444</v>
          </cell>
          <cell r="Z173">
            <v>13145.606249999999</v>
          </cell>
          <cell r="AA173">
            <v>14401.940419999999</v>
          </cell>
        </row>
        <row r="174">
          <cell r="A174" t="str">
            <v>Dto15</v>
          </cell>
          <cell r="B174" t="str">
            <v>Depreciation / Amortisation</v>
          </cell>
          <cell r="C174">
            <v>137.86274</v>
          </cell>
          <cell r="D174">
            <v>142.17815999999999</v>
          </cell>
          <cell r="E174">
            <v>162.10755</v>
          </cell>
          <cell r="F174">
            <v>145.27967000000001</v>
          </cell>
          <cell r="G174">
            <v>146.60733999999999</v>
          </cell>
          <cell r="H174">
            <v>150.06936999999999</v>
          </cell>
          <cell r="I174">
            <v>157.98623000000003</v>
          </cell>
          <cell r="J174">
            <v>169.51842999999997</v>
          </cell>
          <cell r="K174">
            <v>178.36037000000005</v>
          </cell>
          <cell r="L174">
            <v>171.8387899999999</v>
          </cell>
          <cell r="M174">
            <v>223.87798000000009</v>
          </cell>
          <cell r="N174">
            <v>418.03377999999998</v>
          </cell>
          <cell r="O174">
            <v>2203.7204099999999</v>
          </cell>
          <cell r="P174">
            <v>137.86274</v>
          </cell>
          <cell r="Q174">
            <v>280.04089999999997</v>
          </cell>
          <cell r="R174">
            <v>442.14844999999997</v>
          </cell>
          <cell r="S174">
            <v>587.42812000000004</v>
          </cell>
          <cell r="T174">
            <v>734.03546000000006</v>
          </cell>
          <cell r="U174">
            <v>884.10482999999999</v>
          </cell>
          <cell r="V174">
            <v>1042.09106</v>
          </cell>
          <cell r="W174">
            <v>1211.6094899999998</v>
          </cell>
          <cell r="X174">
            <v>1389.9698599999999</v>
          </cell>
          <cell r="Y174">
            <v>1561.8086499999999</v>
          </cell>
          <cell r="Z174">
            <v>1785.6866300000002</v>
          </cell>
          <cell r="AA174">
            <v>2203.7204099999999</v>
          </cell>
        </row>
        <row r="175">
          <cell r="A175" t="str">
            <v>Dto16</v>
          </cell>
          <cell r="B175" t="str">
            <v>Total operating expenses</v>
          </cell>
          <cell r="C175">
            <v>5098.0468099999989</v>
          </cell>
          <cell r="D175">
            <v>4713.2113300000001</v>
          </cell>
          <cell r="E175">
            <v>6513.0730299999987</v>
          </cell>
          <cell r="F175">
            <v>5521.45471</v>
          </cell>
          <cell r="G175">
            <v>6519.7101699999994</v>
          </cell>
          <cell r="H175">
            <v>5359.0891599999995</v>
          </cell>
          <cell r="I175">
            <v>4609.9930300000005</v>
          </cell>
          <cell r="J175">
            <v>4257.8962900000006</v>
          </cell>
          <cell r="K175">
            <v>5406.8018700000002</v>
          </cell>
          <cell r="L175">
            <v>4101.5729299999994</v>
          </cell>
          <cell r="M175">
            <v>3530.4090000000015</v>
          </cell>
          <cell r="N175">
            <v>-2293.0739900000008</v>
          </cell>
          <cell r="O175">
            <v>53338.18434</v>
          </cell>
          <cell r="P175">
            <v>5098.0468099999989</v>
          </cell>
          <cell r="Q175">
            <v>9811.2581399999999</v>
          </cell>
          <cell r="R175">
            <v>16324.331169999999</v>
          </cell>
          <cell r="S175">
            <v>21845.785879999999</v>
          </cell>
          <cell r="T175">
            <v>28365.496050000002</v>
          </cell>
          <cell r="U175">
            <v>33724.585209999997</v>
          </cell>
          <cell r="V175">
            <v>38334.578239999995</v>
          </cell>
          <cell r="W175">
            <v>42592.47453</v>
          </cell>
          <cell r="X175">
            <v>47999.276399999995</v>
          </cell>
          <cell r="Y175">
            <v>52100.84932999999</v>
          </cell>
          <cell r="Z175">
            <v>55631.258329999997</v>
          </cell>
          <cell r="AA175">
            <v>53338.18434</v>
          </cell>
        </row>
        <row r="176">
          <cell r="A176" t="str">
            <v>Dto17</v>
          </cell>
          <cell r="B176" t="str">
            <v>Operating profit before provisions</v>
          </cell>
          <cell r="C176">
            <v>34006.989379999999</v>
          </cell>
          <cell r="D176">
            <v>25930.542689999995</v>
          </cell>
          <cell r="E176">
            <v>23519.029039999998</v>
          </cell>
          <cell r="F176">
            <v>23504.816160000017</v>
          </cell>
          <cell r="G176">
            <v>23591.500100000005</v>
          </cell>
          <cell r="H176">
            <v>20461.758429999991</v>
          </cell>
          <cell r="I176">
            <v>18482.09684999998</v>
          </cell>
          <cell r="J176">
            <v>20238.275509999992</v>
          </cell>
          <cell r="K176">
            <v>17291.094800000043</v>
          </cell>
          <cell r="L176">
            <v>14114.836049999973</v>
          </cell>
          <cell r="M176">
            <v>9268.7615499999938</v>
          </cell>
          <cell r="N176">
            <v>17185.973660000018</v>
          </cell>
          <cell r="O176">
            <v>247595.67421999996</v>
          </cell>
          <cell r="P176">
            <v>34006.989379999999</v>
          </cell>
          <cell r="Q176">
            <v>59937.532069999994</v>
          </cell>
          <cell r="R176">
            <v>83456.561109999966</v>
          </cell>
          <cell r="S176">
            <v>106961.37726999997</v>
          </cell>
          <cell r="T176">
            <v>130552.87736999996</v>
          </cell>
          <cell r="U176">
            <v>151014.63579999996</v>
          </cell>
          <cell r="V176">
            <v>169496.73264999993</v>
          </cell>
          <cell r="W176">
            <v>189735.00815999988</v>
          </cell>
          <cell r="X176">
            <v>207026.10295999993</v>
          </cell>
          <cell r="Y176">
            <v>221140.93900999991</v>
          </cell>
          <cell r="Z176">
            <v>230409.70055999991</v>
          </cell>
          <cell r="AA176">
            <v>247595.67421999996</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34006.989379999999</v>
          </cell>
          <cell r="D181">
            <v>25930.542689999995</v>
          </cell>
          <cell r="E181">
            <v>23519.029039999998</v>
          </cell>
          <cell r="F181">
            <v>23504.816160000017</v>
          </cell>
          <cell r="G181">
            <v>23591.500100000005</v>
          </cell>
          <cell r="H181">
            <v>20461.758429999991</v>
          </cell>
          <cell r="I181">
            <v>18482.09684999998</v>
          </cell>
          <cell r="J181">
            <v>20238.275509999992</v>
          </cell>
          <cell r="K181">
            <v>17291.094800000043</v>
          </cell>
          <cell r="L181">
            <v>14114.836049999973</v>
          </cell>
          <cell r="M181">
            <v>9268.7615499999938</v>
          </cell>
          <cell r="N181">
            <v>17185.973660000018</v>
          </cell>
          <cell r="O181">
            <v>247595.67421999996</v>
          </cell>
          <cell r="P181">
            <v>34006.989379999999</v>
          </cell>
          <cell r="Q181">
            <v>59937.532069999994</v>
          </cell>
          <cell r="R181">
            <v>83456.561109999966</v>
          </cell>
          <cell r="S181">
            <v>106961.37726999997</v>
          </cell>
          <cell r="T181">
            <v>130552.87736999996</v>
          </cell>
          <cell r="U181">
            <v>151014.63579999996</v>
          </cell>
          <cell r="V181">
            <v>169496.73264999993</v>
          </cell>
          <cell r="W181">
            <v>189735.00815999988</v>
          </cell>
          <cell r="X181">
            <v>207026.10295999993</v>
          </cell>
          <cell r="Y181">
            <v>221140.93900999991</v>
          </cell>
          <cell r="Z181">
            <v>230409.70055999991</v>
          </cell>
          <cell r="AA181">
            <v>247595.67421999996</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34006.989379999999</v>
          </cell>
          <cell r="D185">
            <v>25930.542689999995</v>
          </cell>
          <cell r="E185">
            <v>23519.029039999998</v>
          </cell>
          <cell r="F185">
            <v>23504.816160000017</v>
          </cell>
          <cell r="G185">
            <v>23591.500100000005</v>
          </cell>
          <cell r="H185">
            <v>20461.758429999991</v>
          </cell>
          <cell r="I185">
            <v>18482.09684999998</v>
          </cell>
          <cell r="J185">
            <v>20238.275509999992</v>
          </cell>
          <cell r="K185">
            <v>17291.094800000043</v>
          </cell>
          <cell r="L185">
            <v>14114.836049999973</v>
          </cell>
          <cell r="M185">
            <v>9268.7615499999938</v>
          </cell>
          <cell r="N185">
            <v>17185.973660000018</v>
          </cell>
          <cell r="O185">
            <v>247595.67421999996</v>
          </cell>
          <cell r="P185">
            <v>34006.989379999999</v>
          </cell>
          <cell r="Q185">
            <v>59937.532069999994</v>
          </cell>
          <cell r="R185">
            <v>83456.561109999966</v>
          </cell>
          <cell r="S185">
            <v>106961.37726999997</v>
          </cell>
          <cell r="T185">
            <v>130552.87736999996</v>
          </cell>
          <cell r="U185">
            <v>151014.63579999996</v>
          </cell>
          <cell r="V185">
            <v>169496.73264999993</v>
          </cell>
          <cell r="W185">
            <v>189735.00815999988</v>
          </cell>
          <cell r="X185">
            <v>207026.10295999993</v>
          </cell>
          <cell r="Y185">
            <v>221140.93900999991</v>
          </cell>
          <cell r="Z185">
            <v>230409.70055999991</v>
          </cell>
          <cell r="AA185">
            <v>247595.67421999996</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-6714.98794</v>
          </cell>
          <cell r="D187">
            <v>-5308.2533799999992</v>
          </cell>
          <cell r="E187">
            <v>-4675.7897900000007</v>
          </cell>
          <cell r="F187">
            <v>-4785.7700700000005</v>
          </cell>
          <cell r="G187">
            <v>-4914.2961599999999</v>
          </cell>
          <cell r="H187">
            <v>-4093.2040599999964</v>
          </cell>
          <cell r="I187">
            <v>-3783.3091600000043</v>
          </cell>
          <cell r="J187">
            <v>-4110.7592000000004</v>
          </cell>
          <cell r="K187">
            <v>-3544.5856399999975</v>
          </cell>
          <cell r="L187">
            <v>-2871.7418900000011</v>
          </cell>
          <cell r="M187">
            <v>-1873.3187999999973</v>
          </cell>
          <cell r="N187">
            <v>-3384.9459300000017</v>
          </cell>
          <cell r="O187">
            <v>-50060.962019999992</v>
          </cell>
          <cell r="P187">
            <v>-6714.98794</v>
          </cell>
          <cell r="Q187">
            <v>-12023.241319999999</v>
          </cell>
          <cell r="R187">
            <v>-16699.03111</v>
          </cell>
          <cell r="S187">
            <v>-21484.801180000002</v>
          </cell>
          <cell r="T187">
            <v>-26399.09734</v>
          </cell>
          <cell r="U187">
            <v>-30492.301399999997</v>
          </cell>
          <cell r="V187">
            <v>-34275.610560000001</v>
          </cell>
          <cell r="W187">
            <v>-38386.369760000001</v>
          </cell>
          <cell r="X187">
            <v>-41930.955399999999</v>
          </cell>
          <cell r="Y187">
            <v>-44802.697289999996</v>
          </cell>
          <cell r="Z187">
            <v>-46676.01608999999</v>
          </cell>
          <cell r="AA187">
            <v>-50060.962019999992</v>
          </cell>
        </row>
        <row r="188">
          <cell r="A188" t="str">
            <v>Dto28</v>
          </cell>
          <cell r="B188" t="str">
            <v>Profit after tax</v>
          </cell>
          <cell r="C188">
            <v>27292.00144</v>
          </cell>
          <cell r="D188">
            <v>20622.289309999996</v>
          </cell>
          <cell r="E188">
            <v>18843.239249999999</v>
          </cell>
          <cell r="F188">
            <v>18719.046090000018</v>
          </cell>
          <cell r="G188">
            <v>18677.203940000007</v>
          </cell>
          <cell r="H188">
            <v>16368.554369999994</v>
          </cell>
          <cell r="I188">
            <v>14698.787689999976</v>
          </cell>
          <cell r="J188">
            <v>16127.516309999992</v>
          </cell>
          <cell r="K188">
            <v>13746.509160000045</v>
          </cell>
          <cell r="L188">
            <v>11243.094159999971</v>
          </cell>
          <cell r="M188">
            <v>7395.4427499999965</v>
          </cell>
          <cell r="N188">
            <v>13801.027730000016</v>
          </cell>
          <cell r="O188">
            <v>197534.71219999995</v>
          </cell>
          <cell r="P188">
            <v>27292.00144</v>
          </cell>
          <cell r="Q188">
            <v>47914.290749999993</v>
          </cell>
          <cell r="R188">
            <v>66757.52999999997</v>
          </cell>
          <cell r="S188">
            <v>85476.576089999959</v>
          </cell>
          <cell r="T188">
            <v>104153.78002999997</v>
          </cell>
          <cell r="U188">
            <v>120522.33439999996</v>
          </cell>
          <cell r="V188">
            <v>135221.12208999993</v>
          </cell>
          <cell r="W188">
            <v>151348.63839999988</v>
          </cell>
          <cell r="X188">
            <v>165095.14755999992</v>
          </cell>
          <cell r="Y188">
            <v>176338.24171999993</v>
          </cell>
          <cell r="Z188">
            <v>183733.68446999992</v>
          </cell>
          <cell r="AA188">
            <v>197534.71219999995</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771.06903999999997</v>
          </cell>
          <cell r="D190">
            <v>771.81407000000002</v>
          </cell>
          <cell r="E190">
            <v>929.11689000000001</v>
          </cell>
          <cell r="F190">
            <v>963.82025999999996</v>
          </cell>
          <cell r="G190">
            <v>1129.17974</v>
          </cell>
          <cell r="H190">
            <v>1233.5788499999999</v>
          </cell>
          <cell r="I190">
            <v>1211.4211500000001</v>
          </cell>
          <cell r="J190">
            <v>1389.07564</v>
          </cell>
          <cell r="K190">
            <v>1487.28062</v>
          </cell>
          <cell r="L190">
            <v>1723.41275</v>
          </cell>
          <cell r="M190">
            <v>1811.5065000000004</v>
          </cell>
          <cell r="N190">
            <v>2108.5355</v>
          </cell>
          <cell r="O190">
            <v>15529.811009999999</v>
          </cell>
          <cell r="P190">
            <v>771.06903999999997</v>
          </cell>
          <cell r="Q190">
            <v>1542.88311</v>
          </cell>
          <cell r="R190">
            <v>2472</v>
          </cell>
          <cell r="S190">
            <v>3435.82026</v>
          </cell>
          <cell r="T190">
            <v>4565</v>
          </cell>
          <cell r="U190">
            <v>5798.5788499999999</v>
          </cell>
          <cell r="V190">
            <v>7010</v>
          </cell>
          <cell r="W190">
            <v>8399.0756399999991</v>
          </cell>
          <cell r="X190">
            <v>9886.3562599999987</v>
          </cell>
          <cell r="Y190">
            <v>11609.769009999998</v>
          </cell>
          <cell r="Z190">
            <v>13421.275509999999</v>
          </cell>
          <cell r="AA190">
            <v>15529.811009999999</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771.06903999999997</v>
          </cell>
          <cell r="D192">
            <v>771.81407000000002</v>
          </cell>
          <cell r="E192">
            <v>929.11689000000001</v>
          </cell>
          <cell r="F192">
            <v>963.82025999999996</v>
          </cell>
          <cell r="G192">
            <v>1129.17974</v>
          </cell>
          <cell r="H192">
            <v>1233.5788499999999</v>
          </cell>
          <cell r="I192">
            <v>1211.4211500000001</v>
          </cell>
          <cell r="J192">
            <v>1389.07564</v>
          </cell>
          <cell r="K192">
            <v>1487.28062</v>
          </cell>
          <cell r="L192">
            <v>1723.41275</v>
          </cell>
          <cell r="M192">
            <v>1811.5065000000004</v>
          </cell>
          <cell r="N192">
            <v>2108.5355</v>
          </cell>
          <cell r="O192">
            <v>15529.811009999999</v>
          </cell>
          <cell r="P192">
            <v>771.06903999999997</v>
          </cell>
          <cell r="Q192">
            <v>1542.88311</v>
          </cell>
          <cell r="R192">
            <v>2472</v>
          </cell>
          <cell r="S192">
            <v>3435.82026</v>
          </cell>
          <cell r="T192">
            <v>4565</v>
          </cell>
          <cell r="U192">
            <v>5798.5788499999999</v>
          </cell>
          <cell r="V192">
            <v>7010</v>
          </cell>
          <cell r="W192">
            <v>8399.0756399999991</v>
          </cell>
          <cell r="X192">
            <v>9886.3562599999987</v>
          </cell>
          <cell r="Y192">
            <v>11609.769009999998</v>
          </cell>
          <cell r="Z192">
            <v>13421.275509999999</v>
          </cell>
          <cell r="AA192">
            <v>15529.811009999999</v>
          </cell>
        </row>
        <row r="193">
          <cell r="A193" t="str">
            <v>Dtr04</v>
          </cell>
          <cell r="B193" t="str">
            <v>Fee Income</v>
          </cell>
          <cell r="C193">
            <v>64009.507169999997</v>
          </cell>
          <cell r="D193">
            <v>62544.316100000004</v>
          </cell>
          <cell r="E193">
            <v>65628.751189999995</v>
          </cell>
          <cell r="F193">
            <v>65994.929780000006</v>
          </cell>
          <cell r="G193">
            <v>69543.872429999989</v>
          </cell>
          <cell r="H193">
            <v>70627.612179999982</v>
          </cell>
          <cell r="I193">
            <v>74182.946060000017</v>
          </cell>
          <cell r="J193">
            <v>72006.081980000017</v>
          </cell>
          <cell r="K193">
            <v>68439.044120000006</v>
          </cell>
          <cell r="L193">
            <v>75466.559070000018</v>
          </cell>
          <cell r="M193">
            <v>69684.704209999967</v>
          </cell>
          <cell r="N193">
            <v>74879.031299999959</v>
          </cell>
          <cell r="O193">
            <v>833007.35558999993</v>
          </cell>
          <cell r="P193">
            <v>64009.507169999997</v>
          </cell>
          <cell r="Q193">
            <v>126553.82326999999</v>
          </cell>
          <cell r="R193">
            <v>192182.57445999997</v>
          </cell>
          <cell r="S193">
            <v>258177.50423999998</v>
          </cell>
          <cell r="T193">
            <v>327721.37666999997</v>
          </cell>
          <cell r="U193">
            <v>398348.98884999997</v>
          </cell>
          <cell r="V193">
            <v>472531.93490999995</v>
          </cell>
          <cell r="W193">
            <v>544538.01688999997</v>
          </cell>
          <cell r="X193">
            <v>612977.06100999995</v>
          </cell>
          <cell r="Y193">
            <v>688443.62008000002</v>
          </cell>
          <cell r="Z193">
            <v>758128.32429000002</v>
          </cell>
          <cell r="AA193">
            <v>833007.35558999993</v>
          </cell>
        </row>
        <row r="194">
          <cell r="A194" t="str">
            <v>Dtr05</v>
          </cell>
          <cell r="B194" t="str">
            <v>Commission expense</v>
          </cell>
          <cell r="C194">
            <v>-31769.418809999999</v>
          </cell>
          <cell r="D194">
            <v>-31409.90698</v>
          </cell>
          <cell r="E194">
            <v>-30637.186499999996</v>
          </cell>
          <cell r="F194">
            <v>-28957.93345</v>
          </cell>
          <cell r="G194">
            <v>-30115.871900000006</v>
          </cell>
          <cell r="H194">
            <v>-31259.27760999999</v>
          </cell>
          <cell r="I194">
            <v>-32137.300089999997</v>
          </cell>
          <cell r="J194">
            <v>-29908.593580000004</v>
          </cell>
          <cell r="K194">
            <v>-28481.840680000005</v>
          </cell>
          <cell r="L194">
            <v>-31923.985770000007</v>
          </cell>
          <cell r="M194">
            <v>-29552.774029999993</v>
          </cell>
          <cell r="N194">
            <v>-28632.71656999999</v>
          </cell>
          <cell r="O194">
            <v>-364786.80596999999</v>
          </cell>
          <cell r="P194">
            <v>-31769.418809999999</v>
          </cell>
          <cell r="Q194">
            <v>-63179.325790000003</v>
          </cell>
          <cell r="R194">
            <v>-93816.512289999999</v>
          </cell>
          <cell r="S194">
            <v>-122774.44574</v>
          </cell>
          <cell r="T194">
            <v>-152890.31763999999</v>
          </cell>
          <cell r="U194">
            <v>-184149.59524999998</v>
          </cell>
          <cell r="V194">
            <v>-216286.89533999999</v>
          </cell>
          <cell r="W194">
            <v>-246195.48892</v>
          </cell>
          <cell r="X194">
            <v>-274677.3296</v>
          </cell>
          <cell r="Y194">
            <v>-306601.31537000003</v>
          </cell>
          <cell r="Z194">
            <v>-336154.0894</v>
          </cell>
          <cell r="AA194">
            <v>-364786.80596999999</v>
          </cell>
        </row>
        <row r="195">
          <cell r="A195" t="str">
            <v>Dtr06</v>
          </cell>
          <cell r="B195" t="str">
            <v>Net fee and commission income</v>
          </cell>
          <cell r="C195">
            <v>32240.088359999998</v>
          </cell>
          <cell r="D195">
            <v>31134.409120000004</v>
          </cell>
          <cell r="E195">
            <v>34991.564689999999</v>
          </cell>
          <cell r="F195">
            <v>37036.996330000009</v>
          </cell>
          <cell r="G195">
            <v>39428.000529999983</v>
          </cell>
          <cell r="H195">
            <v>39368.334569999992</v>
          </cell>
          <cell r="I195">
            <v>42045.64597000002</v>
          </cell>
          <cell r="J195">
            <v>42097.488400000017</v>
          </cell>
          <cell r="K195">
            <v>39957.203439999997</v>
          </cell>
          <cell r="L195">
            <v>43542.573300000011</v>
          </cell>
          <cell r="M195">
            <v>40131.930179999974</v>
          </cell>
          <cell r="N195">
            <v>46246.314729999969</v>
          </cell>
          <cell r="O195">
            <v>468220.54961999995</v>
          </cell>
          <cell r="P195">
            <v>32240.088359999998</v>
          </cell>
          <cell r="Q195">
            <v>63374.497479999991</v>
          </cell>
          <cell r="R195">
            <v>98366.062169999976</v>
          </cell>
          <cell r="S195">
            <v>135403.05849999998</v>
          </cell>
          <cell r="T195">
            <v>174831.05902999997</v>
          </cell>
          <cell r="U195">
            <v>214199.39359999998</v>
          </cell>
          <cell r="V195">
            <v>256245.03956999996</v>
          </cell>
          <cell r="W195">
            <v>298342.52796999994</v>
          </cell>
          <cell r="X195">
            <v>338299.73140999995</v>
          </cell>
          <cell r="Y195">
            <v>381842.30471</v>
          </cell>
          <cell r="Z195">
            <v>421974.23489000002</v>
          </cell>
          <cell r="AA195">
            <v>468220.54961999995</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-3.1377100000000002</v>
          </cell>
          <cell r="D197">
            <v>-5.9480000000000005E-2</v>
          </cell>
          <cell r="E197">
            <v>-0.14836000000000002</v>
          </cell>
          <cell r="F197">
            <v>12.91422</v>
          </cell>
          <cell r="G197">
            <v>-0.11087999999999998</v>
          </cell>
          <cell r="H197">
            <v>-1.3471600000000001</v>
          </cell>
          <cell r="I197">
            <v>-6.10724</v>
          </cell>
          <cell r="J197">
            <v>-4.19095</v>
          </cell>
          <cell r="K197">
            <v>-2.909000000000006E-2</v>
          </cell>
          <cell r="L197">
            <v>18.082080000000001</v>
          </cell>
          <cell r="M197">
            <v>-1.4207799999999999</v>
          </cell>
          <cell r="N197">
            <v>-2.4861000000000004</v>
          </cell>
          <cell r="O197">
            <v>11.958550000000001</v>
          </cell>
          <cell r="P197">
            <v>-3.1377100000000002</v>
          </cell>
          <cell r="Q197">
            <v>-3.1971900000000004</v>
          </cell>
          <cell r="R197">
            <v>-3.3455500000000002</v>
          </cell>
          <cell r="S197">
            <v>9.5686700000000009</v>
          </cell>
          <cell r="T197">
            <v>9.457790000000001</v>
          </cell>
          <cell r="U197">
            <v>8.1106300000000005</v>
          </cell>
          <cell r="V197">
            <v>2.0033900000000004</v>
          </cell>
          <cell r="W197">
            <v>-2.1875599999999995</v>
          </cell>
          <cell r="X197">
            <v>-2.2166499999999996</v>
          </cell>
          <cell r="Y197">
            <v>15.865430000000002</v>
          </cell>
          <cell r="Z197">
            <v>14.444650000000001</v>
          </cell>
          <cell r="AA197">
            <v>11.958550000000001</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54.242130000000003</v>
          </cell>
          <cell r="D199">
            <v>206.39177000000001</v>
          </cell>
          <cell r="E199">
            <v>104.26393999999999</v>
          </cell>
          <cell r="F199">
            <v>165.76876000000001</v>
          </cell>
          <cell r="G199">
            <v>78.77583999999996</v>
          </cell>
          <cell r="H199">
            <v>68.882510000000025</v>
          </cell>
          <cell r="I199">
            <v>148.95386000000002</v>
          </cell>
          <cell r="J199">
            <v>95.061149999999998</v>
          </cell>
          <cell r="K199">
            <v>101.84241999999995</v>
          </cell>
          <cell r="L199">
            <v>44.734490000000051</v>
          </cell>
          <cell r="M199">
            <v>41.472019999999929</v>
          </cell>
          <cell r="N199">
            <v>-261.39065999999991</v>
          </cell>
          <cell r="O199">
            <v>848.99823000000004</v>
          </cell>
          <cell r="P199">
            <v>54.242130000000003</v>
          </cell>
          <cell r="Q199">
            <v>260.63390000000004</v>
          </cell>
          <cell r="R199">
            <v>364.89784000000003</v>
          </cell>
          <cell r="S199">
            <v>530.66660000000002</v>
          </cell>
          <cell r="T199">
            <v>609.44244000000003</v>
          </cell>
          <cell r="U199">
            <v>678.32495000000006</v>
          </cell>
          <cell r="V199">
            <v>827.27881000000002</v>
          </cell>
          <cell r="W199">
            <v>922.33996000000002</v>
          </cell>
          <cell r="X199">
            <v>1024.18238</v>
          </cell>
          <cell r="Y199">
            <v>1068.91687</v>
          </cell>
          <cell r="Z199">
            <v>1110.3888899999999</v>
          </cell>
          <cell r="AA199">
            <v>848.99823000000004</v>
          </cell>
        </row>
        <row r="200">
          <cell r="A200" t="str">
            <v>Dtr11</v>
          </cell>
          <cell r="B200" t="str">
            <v>Other income</v>
          </cell>
          <cell r="C200">
            <v>32291.192779999998</v>
          </cell>
          <cell r="D200">
            <v>31340.741410000002</v>
          </cell>
          <cell r="E200">
            <v>35095.680269999997</v>
          </cell>
          <cell r="F200">
            <v>37215.679310000007</v>
          </cell>
          <cell r="G200">
            <v>39506.665489999985</v>
          </cell>
          <cell r="H200">
            <v>39435.869919999997</v>
          </cell>
          <cell r="I200">
            <v>42188.492590000023</v>
          </cell>
          <cell r="J200">
            <v>42188.358600000021</v>
          </cell>
          <cell r="K200">
            <v>40059.016769999995</v>
          </cell>
          <cell r="L200">
            <v>43605.389870000014</v>
          </cell>
          <cell r="M200">
            <v>40171.981419999975</v>
          </cell>
          <cell r="N200">
            <v>45982.43796999997</v>
          </cell>
          <cell r="O200">
            <v>469081.50639999995</v>
          </cell>
          <cell r="P200">
            <v>32291.192779999998</v>
          </cell>
          <cell r="Q200">
            <v>63631.934189999993</v>
          </cell>
          <cell r="R200">
            <v>98727.614459999983</v>
          </cell>
          <cell r="S200">
            <v>135943.29376999999</v>
          </cell>
          <cell r="T200">
            <v>175449.95925999997</v>
          </cell>
          <cell r="U200">
            <v>214885.82918</v>
          </cell>
          <cell r="V200">
            <v>257074.32176999995</v>
          </cell>
          <cell r="W200">
            <v>299262.68036999996</v>
          </cell>
          <cell r="X200">
            <v>339321.69713999995</v>
          </cell>
          <cell r="Y200">
            <v>382927.08701000002</v>
          </cell>
          <cell r="Z200">
            <v>423099.06843000004</v>
          </cell>
          <cell r="AA200">
            <v>469081.50639999995</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33062.26182</v>
          </cell>
          <cell r="D202">
            <v>32112.555480000003</v>
          </cell>
          <cell r="E202">
            <v>36024.797159999995</v>
          </cell>
          <cell r="F202">
            <v>38179.499570000007</v>
          </cell>
          <cell r="G202">
            <v>40635.845229999984</v>
          </cell>
          <cell r="H202">
            <v>40669.448769999995</v>
          </cell>
          <cell r="I202">
            <v>43399.913740000025</v>
          </cell>
          <cell r="J202">
            <v>43577.434240000024</v>
          </cell>
          <cell r="K202">
            <v>41546.297389999992</v>
          </cell>
          <cell r="L202">
            <v>45328.802620000017</v>
          </cell>
          <cell r="M202">
            <v>41983.487919999978</v>
          </cell>
          <cell r="N202">
            <v>48090.973469999968</v>
          </cell>
          <cell r="O202">
            <v>484611.31740999996</v>
          </cell>
          <cell r="P202">
            <v>33062.26182</v>
          </cell>
          <cell r="Q202">
            <v>65174.817299999995</v>
          </cell>
          <cell r="R202">
            <v>101199.61445999998</v>
          </cell>
          <cell r="S202">
            <v>139379.11403</v>
          </cell>
          <cell r="T202">
            <v>180014.95925999997</v>
          </cell>
          <cell r="U202">
            <v>220684.40802999999</v>
          </cell>
          <cell r="V202">
            <v>264084.32176999992</v>
          </cell>
          <cell r="W202">
            <v>307661.75600999995</v>
          </cell>
          <cell r="X202">
            <v>349208.05339999992</v>
          </cell>
          <cell r="Y202">
            <v>394536.85602000001</v>
          </cell>
          <cell r="Z202">
            <v>436520.34394000005</v>
          </cell>
          <cell r="AA202">
            <v>484611.31740999996</v>
          </cell>
        </row>
        <row r="203">
          <cell r="A203" t="str">
            <v>Dtr13</v>
          </cell>
          <cell r="B203" t="str">
            <v>Personnel expenses</v>
          </cell>
          <cell r="C203">
            <v>2375.7361000000001</v>
          </cell>
          <cell r="D203">
            <v>5371.7133899999999</v>
          </cell>
          <cell r="E203">
            <v>3897.9882799999996</v>
          </cell>
          <cell r="F203">
            <v>3954.8287300000002</v>
          </cell>
          <cell r="G203">
            <v>3797.8284699999999</v>
          </cell>
          <cell r="H203">
            <v>5495.1520299999993</v>
          </cell>
          <cell r="I203">
            <v>2380.0094900000004</v>
          </cell>
          <cell r="J203">
            <v>2468.96893</v>
          </cell>
          <cell r="K203">
            <v>8376.1349100000007</v>
          </cell>
          <cell r="L203">
            <v>3991.7048499999992</v>
          </cell>
          <cell r="M203">
            <v>5664.0060000000003</v>
          </cell>
          <cell r="N203">
            <v>9841.2515800000001</v>
          </cell>
          <cell r="O203">
            <v>57615.32276000001</v>
          </cell>
          <cell r="P203">
            <v>2375.7361000000001</v>
          </cell>
          <cell r="Q203">
            <v>7747.44949</v>
          </cell>
          <cell r="R203">
            <v>11645.43777</v>
          </cell>
          <cell r="S203">
            <v>15600.266500000002</v>
          </cell>
          <cell r="T203">
            <v>19398.094970000002</v>
          </cell>
          <cell r="U203">
            <v>24893.247000000003</v>
          </cell>
          <cell r="V203">
            <v>27273.256490000003</v>
          </cell>
          <cell r="W203">
            <v>29742.225420000002</v>
          </cell>
          <cell r="X203">
            <v>38118.360330000003</v>
          </cell>
          <cell r="Y203">
            <v>42110.065180000005</v>
          </cell>
          <cell r="Z203">
            <v>47774.071180000006</v>
          </cell>
          <cell r="AA203">
            <v>57615.32276000001</v>
          </cell>
        </row>
        <row r="204">
          <cell r="A204" t="str">
            <v>Dtr14</v>
          </cell>
          <cell r="B204" t="str">
            <v>General and administrative expenses</v>
          </cell>
          <cell r="C204">
            <v>3574.91336</v>
          </cell>
          <cell r="D204">
            <v>2637.80879</v>
          </cell>
          <cell r="E204">
            <v>1517.9018599999997</v>
          </cell>
          <cell r="F204">
            <v>835.10017000000084</v>
          </cell>
          <cell r="G204">
            <v>843.83029999999962</v>
          </cell>
          <cell r="H204">
            <v>3597.5357200000003</v>
          </cell>
          <cell r="I204">
            <v>2807.7949300000005</v>
          </cell>
          <cell r="J204">
            <v>1931.9743200000007</v>
          </cell>
          <cell r="K204">
            <v>2627.8274399999996</v>
          </cell>
          <cell r="L204">
            <v>7066.1444499999998</v>
          </cell>
          <cell r="M204">
            <v>4005.401440000001</v>
          </cell>
          <cell r="N204">
            <v>3384.2086499999996</v>
          </cell>
          <cell r="O204">
            <v>34830.441429999999</v>
          </cell>
          <cell r="P204">
            <v>3574.91336</v>
          </cell>
          <cell r="Q204">
            <v>6212.7221499999996</v>
          </cell>
          <cell r="R204">
            <v>7730.6240099999995</v>
          </cell>
          <cell r="S204">
            <v>8565.7241800000011</v>
          </cell>
          <cell r="T204">
            <v>9409.5544800000007</v>
          </cell>
          <cell r="U204">
            <v>13007.090200000001</v>
          </cell>
          <cell r="V204">
            <v>15814.885130000001</v>
          </cell>
          <cell r="W204">
            <v>17746.85945</v>
          </cell>
          <cell r="X204">
            <v>20374.686890000001</v>
          </cell>
          <cell r="Y204">
            <v>27440.831340000001</v>
          </cell>
          <cell r="Z204">
            <v>31446.232780000002</v>
          </cell>
          <cell r="AA204">
            <v>34830.441429999999</v>
          </cell>
        </row>
        <row r="205">
          <cell r="A205" t="str">
            <v>Dtr15</v>
          </cell>
          <cell r="B205" t="str">
            <v>Depreciation / Amortisation</v>
          </cell>
          <cell r="C205">
            <v>83.363290000000006</v>
          </cell>
          <cell r="D205">
            <v>84.674859999999995</v>
          </cell>
          <cell r="E205">
            <v>97.846199999999996</v>
          </cell>
          <cell r="F205">
            <v>96.148669999999996</v>
          </cell>
          <cell r="G205">
            <v>93.25809000000001</v>
          </cell>
          <cell r="H205">
            <v>106.12649999999999</v>
          </cell>
          <cell r="I205">
            <v>102.05256</v>
          </cell>
          <cell r="J205">
            <v>101.80772000000002</v>
          </cell>
          <cell r="K205">
            <v>164.61442</v>
          </cell>
          <cell r="L205">
            <v>103.26691999999997</v>
          </cell>
          <cell r="M205">
            <v>101.51372000000003</v>
          </cell>
          <cell r="N205">
            <v>123.50806999999998</v>
          </cell>
          <cell r="O205">
            <v>1258.18102</v>
          </cell>
          <cell r="P205">
            <v>83.363290000000006</v>
          </cell>
          <cell r="Q205">
            <v>168.03815</v>
          </cell>
          <cell r="R205">
            <v>265.88434999999998</v>
          </cell>
          <cell r="S205">
            <v>362.03301999999996</v>
          </cell>
          <cell r="T205">
            <v>455.29111</v>
          </cell>
          <cell r="U205">
            <v>561.41760999999997</v>
          </cell>
          <cell r="V205">
            <v>663.47016999999994</v>
          </cell>
          <cell r="W205">
            <v>765.27788999999996</v>
          </cell>
          <cell r="X205">
            <v>929.89230999999995</v>
          </cell>
          <cell r="Y205">
            <v>1033.15923</v>
          </cell>
          <cell r="Z205">
            <v>1134.6729500000001</v>
          </cell>
          <cell r="AA205">
            <v>1258.18102</v>
          </cell>
        </row>
        <row r="206">
          <cell r="A206" t="str">
            <v>Dtr16</v>
          </cell>
          <cell r="B206" t="str">
            <v>Total operating expenses</v>
          </cell>
          <cell r="C206">
            <v>6034.0127500000008</v>
          </cell>
          <cell r="D206">
            <v>8094.19704</v>
          </cell>
          <cell r="E206">
            <v>5513.7363399999995</v>
          </cell>
          <cell r="F206">
            <v>4886.0775700000004</v>
          </cell>
          <cell r="G206">
            <v>4734.9168600000003</v>
          </cell>
          <cell r="H206">
            <v>9198.8142499999994</v>
          </cell>
          <cell r="I206">
            <v>5289.8569800000005</v>
          </cell>
          <cell r="J206">
            <v>4502.7509700000001</v>
          </cell>
          <cell r="K206">
            <v>11168.57677</v>
          </cell>
          <cell r="L206">
            <v>11161.116219999998</v>
          </cell>
          <cell r="M206">
            <v>9770.9211600000017</v>
          </cell>
          <cell r="N206">
            <v>13348.9683</v>
          </cell>
          <cell r="O206">
            <v>93703.94521000002</v>
          </cell>
          <cell r="P206">
            <v>6034.0127500000008</v>
          </cell>
          <cell r="Q206">
            <v>14128.209790000001</v>
          </cell>
          <cell r="R206">
            <v>19641.94613</v>
          </cell>
          <cell r="S206">
            <v>24528.023700000002</v>
          </cell>
          <cell r="T206">
            <v>29262.940560000003</v>
          </cell>
          <cell r="U206">
            <v>38461.754809999999</v>
          </cell>
          <cell r="V206">
            <v>43751.611790000003</v>
          </cell>
          <cell r="W206">
            <v>48254.362760000004</v>
          </cell>
          <cell r="X206">
            <v>59422.939530000011</v>
          </cell>
          <cell r="Y206">
            <v>70584.055750000014</v>
          </cell>
          <cell r="Z206">
            <v>80354.976909999998</v>
          </cell>
          <cell r="AA206">
            <v>93703.94521000002</v>
          </cell>
        </row>
        <row r="207">
          <cell r="A207" t="str">
            <v>Dtr17</v>
          </cell>
          <cell r="B207" t="str">
            <v>Operating profit before provisions</v>
          </cell>
          <cell r="C207">
            <v>27028.249069999998</v>
          </cell>
          <cell r="D207">
            <v>24018.358440000004</v>
          </cell>
          <cell r="E207">
            <v>30511.060819999995</v>
          </cell>
          <cell r="F207">
            <v>33293.422000000006</v>
          </cell>
          <cell r="G207">
            <v>35900.928369999987</v>
          </cell>
          <cell r="H207">
            <v>31470.634519999996</v>
          </cell>
          <cell r="I207">
            <v>38110.056760000021</v>
          </cell>
          <cell r="J207">
            <v>39074.683270000023</v>
          </cell>
          <cell r="K207">
            <v>30377.720619999993</v>
          </cell>
          <cell r="L207">
            <v>34167.686400000021</v>
          </cell>
          <cell r="M207">
            <v>32212.566759999976</v>
          </cell>
          <cell r="N207">
            <v>34742.005169999968</v>
          </cell>
          <cell r="O207">
            <v>390907.37219999993</v>
          </cell>
          <cell r="P207">
            <v>27028.249069999998</v>
          </cell>
          <cell r="Q207">
            <v>51046.607509999994</v>
          </cell>
          <cell r="R207">
            <v>81557.668329999986</v>
          </cell>
          <cell r="S207">
            <v>114851.09032999999</v>
          </cell>
          <cell r="T207">
            <v>150752.01869999996</v>
          </cell>
          <cell r="U207">
            <v>182222.65321999998</v>
          </cell>
          <cell r="V207">
            <v>220332.70997999993</v>
          </cell>
          <cell r="W207">
            <v>259407.39324999996</v>
          </cell>
          <cell r="X207">
            <v>289785.11386999988</v>
          </cell>
          <cell r="Y207">
            <v>323952.80027000001</v>
          </cell>
          <cell r="Z207">
            <v>356165.36703000008</v>
          </cell>
          <cell r="AA207">
            <v>390907.37219999993</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27028.249069999998</v>
          </cell>
          <cell r="D212">
            <v>24018.358440000004</v>
          </cell>
          <cell r="E212">
            <v>30511.060819999995</v>
          </cell>
          <cell r="F212">
            <v>33293.422000000006</v>
          </cell>
          <cell r="G212">
            <v>35900.928369999987</v>
          </cell>
          <cell r="H212">
            <v>31470.634519999996</v>
          </cell>
          <cell r="I212">
            <v>38110.056760000021</v>
          </cell>
          <cell r="J212">
            <v>39074.683270000023</v>
          </cell>
          <cell r="K212">
            <v>30377.720619999993</v>
          </cell>
          <cell r="L212">
            <v>34167.686400000021</v>
          </cell>
          <cell r="M212">
            <v>32212.566759999976</v>
          </cell>
          <cell r="N212">
            <v>34742.005169999968</v>
          </cell>
          <cell r="O212">
            <v>390907.37219999993</v>
          </cell>
          <cell r="P212">
            <v>27028.249069999998</v>
          </cell>
          <cell r="Q212">
            <v>51046.607509999994</v>
          </cell>
          <cell r="R212">
            <v>81557.668329999986</v>
          </cell>
          <cell r="S212">
            <v>114851.09032999999</v>
          </cell>
          <cell r="T212">
            <v>150752.01869999996</v>
          </cell>
          <cell r="U212">
            <v>182222.65321999998</v>
          </cell>
          <cell r="V212">
            <v>220332.70997999993</v>
          </cell>
          <cell r="W212">
            <v>259407.39324999996</v>
          </cell>
          <cell r="X212">
            <v>289785.11386999988</v>
          </cell>
          <cell r="Y212">
            <v>323952.80027000001</v>
          </cell>
          <cell r="Z212">
            <v>356165.36703000008</v>
          </cell>
          <cell r="AA212">
            <v>390907.37219999993</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27028.249069999998</v>
          </cell>
          <cell r="D216">
            <v>24018.358440000004</v>
          </cell>
          <cell r="E216">
            <v>30511.060819999995</v>
          </cell>
          <cell r="F216">
            <v>33293.422000000006</v>
          </cell>
          <cell r="G216">
            <v>35900.928369999987</v>
          </cell>
          <cell r="H216">
            <v>31470.634519999996</v>
          </cell>
          <cell r="I216">
            <v>38110.056760000021</v>
          </cell>
          <cell r="J216">
            <v>39074.683270000023</v>
          </cell>
          <cell r="K216">
            <v>30377.720619999993</v>
          </cell>
          <cell r="L216">
            <v>34167.686400000021</v>
          </cell>
          <cell r="M216">
            <v>32212.566759999976</v>
          </cell>
          <cell r="N216">
            <v>34742.005169999968</v>
          </cell>
          <cell r="O216">
            <v>390907.37219999993</v>
          </cell>
          <cell r="P216">
            <v>27028.249069999998</v>
          </cell>
          <cell r="Q216">
            <v>51046.607509999994</v>
          </cell>
          <cell r="R216">
            <v>81557.668329999986</v>
          </cell>
          <cell r="S216">
            <v>114851.09032999999</v>
          </cell>
          <cell r="T216">
            <v>150752.01869999996</v>
          </cell>
          <cell r="U216">
            <v>182222.65321999998</v>
          </cell>
          <cell r="V216">
            <v>220332.70997999993</v>
          </cell>
          <cell r="W216">
            <v>259407.39324999996</v>
          </cell>
          <cell r="X216">
            <v>289785.11386999988</v>
          </cell>
          <cell r="Y216">
            <v>323952.80027000001</v>
          </cell>
          <cell r="Z216">
            <v>356165.36703000008</v>
          </cell>
          <cell r="AA216">
            <v>390907.37219999993</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-5140.96396</v>
          </cell>
          <cell r="D218">
            <v>-5147.5708999999997</v>
          </cell>
          <cell r="E218">
            <v>-6069.0855499999998</v>
          </cell>
          <cell r="F218">
            <v>-6582.2445100000004</v>
          </cell>
          <cell r="G218">
            <v>-7072.13508</v>
          </cell>
          <cell r="H218">
            <v>-6552.8637200000012</v>
          </cell>
          <cell r="I218">
            <v>-7550.1362799999988</v>
          </cell>
          <cell r="J218">
            <v>-7732.4650899999979</v>
          </cell>
          <cell r="K218">
            <v>-7189.4635500000004</v>
          </cell>
          <cell r="L218">
            <v>-6735.6281200000012</v>
          </cell>
          <cell r="M218">
            <v>-6429.7305400000041</v>
          </cell>
          <cell r="N218">
            <v>-7115.0320299999948</v>
          </cell>
          <cell r="O218">
            <v>-79317.319329999998</v>
          </cell>
          <cell r="P218">
            <v>-5140.96396</v>
          </cell>
          <cell r="Q218">
            <v>-10288.53486</v>
          </cell>
          <cell r="R218">
            <v>-16357.62041</v>
          </cell>
          <cell r="S218">
            <v>-22939.86492</v>
          </cell>
          <cell r="T218">
            <v>-30012</v>
          </cell>
          <cell r="U218">
            <v>-36564.863720000001</v>
          </cell>
          <cell r="V218">
            <v>-44115</v>
          </cell>
          <cell r="W218">
            <v>-51847.465089999998</v>
          </cell>
          <cell r="X218">
            <v>-59036.928639999998</v>
          </cell>
          <cell r="Y218">
            <v>-65772.556760000007</v>
          </cell>
          <cell r="Z218">
            <v>-72202.287300000011</v>
          </cell>
          <cell r="AA218">
            <v>-79317.319329999998</v>
          </cell>
        </row>
        <row r="219">
          <cell r="A219" t="str">
            <v>Dtr28</v>
          </cell>
          <cell r="B219" t="str">
            <v>Profit after tax</v>
          </cell>
          <cell r="C219">
            <v>21887.285109999997</v>
          </cell>
          <cell r="D219">
            <v>18870.787540000005</v>
          </cell>
          <cell r="E219">
            <v>24441.975269999995</v>
          </cell>
          <cell r="F219">
            <v>26711.177490000005</v>
          </cell>
          <cell r="G219">
            <v>28828.793289999987</v>
          </cell>
          <cell r="H219">
            <v>24917.770799999995</v>
          </cell>
          <cell r="I219">
            <v>30559.920480000023</v>
          </cell>
          <cell r="J219">
            <v>31342.218180000025</v>
          </cell>
          <cell r="K219">
            <v>23188.257069999992</v>
          </cell>
          <cell r="L219">
            <v>27432.058280000019</v>
          </cell>
          <cell r="M219">
            <v>25782.836219999972</v>
          </cell>
          <cell r="N219">
            <v>27626.973139999973</v>
          </cell>
          <cell r="O219">
            <v>311590.0528699999</v>
          </cell>
          <cell r="P219">
            <v>21887.285109999997</v>
          </cell>
          <cell r="Q219">
            <v>40758.072649999995</v>
          </cell>
          <cell r="R219">
            <v>65200.047919999983</v>
          </cell>
          <cell r="S219">
            <v>91911.225409999985</v>
          </cell>
          <cell r="T219">
            <v>120740.01869999996</v>
          </cell>
          <cell r="U219">
            <v>145657.78949999998</v>
          </cell>
          <cell r="V219">
            <v>176217.70997999993</v>
          </cell>
          <cell r="W219">
            <v>207559.92815999995</v>
          </cell>
          <cell r="X219">
            <v>230748.18522999989</v>
          </cell>
          <cell r="Y219">
            <v>258180.24351</v>
          </cell>
          <cell r="Z219">
            <v>283963.07973000006</v>
          </cell>
          <cell r="AA219">
            <v>311590.0528699999</v>
          </cell>
        </row>
        <row r="220">
          <cell r="A220">
            <v>0</v>
          </cell>
          <cell r="B220" t="str">
            <v>Actual Profit and Loss 2006 tys.zł</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340</v>
          </cell>
          <cell r="D221">
            <v>375</v>
          </cell>
          <cell r="E221">
            <v>427.58061000000009</v>
          </cell>
          <cell r="F221">
            <v>442.41938999999991</v>
          </cell>
          <cell r="G221">
            <v>463.05805000000004</v>
          </cell>
          <cell r="H221">
            <v>474.21784999999994</v>
          </cell>
          <cell r="I221">
            <v>454.72410000000002</v>
          </cell>
          <cell r="J221">
            <v>538.8884700000001</v>
          </cell>
          <cell r="K221">
            <v>578.1115299999999</v>
          </cell>
          <cell r="L221">
            <v>630.29119000000014</v>
          </cell>
          <cell r="M221">
            <v>638.66175999999996</v>
          </cell>
          <cell r="N221">
            <v>722.10199100000011</v>
          </cell>
          <cell r="O221">
            <v>6085.0549410000003</v>
          </cell>
          <cell r="P221">
            <v>340</v>
          </cell>
          <cell r="Q221">
            <v>715</v>
          </cell>
          <cell r="R221">
            <v>1142.58061</v>
          </cell>
          <cell r="S221">
            <v>1585</v>
          </cell>
          <cell r="T221">
            <v>2048.0580500000001</v>
          </cell>
          <cell r="U221">
            <v>2522.2759000000001</v>
          </cell>
          <cell r="V221">
            <v>2977</v>
          </cell>
          <cell r="W221">
            <v>3515.8884699999999</v>
          </cell>
          <cell r="X221">
            <v>4094</v>
          </cell>
          <cell r="Y221">
            <v>4724.2911899999999</v>
          </cell>
          <cell r="Z221">
            <v>5362.9529499999999</v>
          </cell>
          <cell r="AA221">
            <v>6085.0549410000003</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340</v>
          </cell>
          <cell r="D223">
            <v>375</v>
          </cell>
          <cell r="E223">
            <v>427.58061000000009</v>
          </cell>
          <cell r="F223">
            <v>442.41938999999991</v>
          </cell>
          <cell r="G223">
            <v>463.05805000000004</v>
          </cell>
          <cell r="H223">
            <v>474.21784999999994</v>
          </cell>
          <cell r="I223">
            <v>454.72410000000002</v>
          </cell>
          <cell r="J223">
            <v>538.8884700000001</v>
          </cell>
          <cell r="K223">
            <v>578.1115299999999</v>
          </cell>
          <cell r="L223">
            <v>630.29119000000014</v>
          </cell>
          <cell r="M223">
            <v>638.66175999999996</v>
          </cell>
          <cell r="N223">
            <v>722.10199100000011</v>
          </cell>
          <cell r="O223">
            <v>6085.0549410000003</v>
          </cell>
          <cell r="P223">
            <v>340</v>
          </cell>
          <cell r="Q223">
            <v>715</v>
          </cell>
          <cell r="R223">
            <v>1142.58061</v>
          </cell>
          <cell r="S223">
            <v>1585</v>
          </cell>
          <cell r="T223">
            <v>2048.0580500000001</v>
          </cell>
          <cell r="U223">
            <v>2522.2759000000001</v>
          </cell>
          <cell r="V223">
            <v>2977</v>
          </cell>
          <cell r="W223">
            <v>3515.8884699999999</v>
          </cell>
          <cell r="X223">
            <v>4094</v>
          </cell>
          <cell r="Y223">
            <v>4724.2911899999999</v>
          </cell>
          <cell r="Z223">
            <v>5362.9529499999999</v>
          </cell>
          <cell r="AA223">
            <v>6085.0549410000003</v>
          </cell>
        </row>
        <row r="224">
          <cell r="A224" t="str">
            <v>Dts04</v>
          </cell>
          <cell r="B224" t="str">
            <v>Fee Income</v>
          </cell>
          <cell r="C224">
            <v>31746</v>
          </cell>
          <cell r="D224">
            <v>32262</v>
          </cell>
          <cell r="E224">
            <v>40745.66115</v>
          </cell>
          <cell r="F224">
            <v>42878.205549999999</v>
          </cell>
          <cell r="G224">
            <v>46508.128279999997</v>
          </cell>
          <cell r="H224">
            <v>37309.961329999998</v>
          </cell>
          <cell r="I224">
            <v>39257.467620000003</v>
          </cell>
          <cell r="J224">
            <v>40760.307120000012</v>
          </cell>
          <cell r="K224">
            <v>40840.323059999981</v>
          </cell>
          <cell r="L224">
            <v>45768.356830000026</v>
          </cell>
          <cell r="M224">
            <v>51897.480299999981</v>
          </cell>
          <cell r="N224">
            <v>59462.48943999999</v>
          </cell>
          <cell r="O224">
            <v>509436.38067999994</v>
          </cell>
          <cell r="P224">
            <v>31746</v>
          </cell>
          <cell r="Q224">
            <v>64008</v>
          </cell>
          <cell r="R224">
            <v>104753.66115</v>
          </cell>
          <cell r="S224">
            <v>147631.86670000001</v>
          </cell>
          <cell r="T224">
            <v>194139.99498000002</v>
          </cell>
          <cell r="U224">
            <v>231449.95631000001</v>
          </cell>
          <cell r="V224">
            <v>270707.42392999999</v>
          </cell>
          <cell r="W224">
            <v>311467.73105</v>
          </cell>
          <cell r="X224">
            <v>352308.05410999997</v>
          </cell>
          <cell r="Y224">
            <v>398076.41093999997</v>
          </cell>
          <cell r="Z224">
            <v>449973.89123999997</v>
          </cell>
          <cell r="AA224">
            <v>509436.38067999994</v>
          </cell>
        </row>
        <row r="225">
          <cell r="A225" t="str">
            <v>Dts05</v>
          </cell>
          <cell r="B225" t="str">
            <v>Commission expense</v>
          </cell>
          <cell r="C225">
            <v>-16376</v>
          </cell>
          <cell r="D225">
            <v>-16867</v>
          </cell>
          <cell r="E225">
            <v>-21133.55888</v>
          </cell>
          <cell r="F225">
            <v>-21388.499440000003</v>
          </cell>
          <cell r="G225">
            <v>-22758.796610000005</v>
          </cell>
          <cell r="H225">
            <v>-17415.710789999997</v>
          </cell>
          <cell r="I225">
            <v>-18170.362100000002</v>
          </cell>
          <cell r="J225">
            <v>-18734.57767000001</v>
          </cell>
          <cell r="K225">
            <v>-18560.721029999993</v>
          </cell>
          <cell r="L225">
            <v>-20919.629916000009</v>
          </cell>
          <cell r="M225">
            <v>-25381.553663999995</v>
          </cell>
          <cell r="N225">
            <v>-27948.781500000005</v>
          </cell>
          <cell r="O225">
            <v>-245655.19160000002</v>
          </cell>
          <cell r="P225">
            <v>-16376</v>
          </cell>
          <cell r="Q225">
            <v>-33243</v>
          </cell>
          <cell r="R225">
            <v>-54376.558879999997</v>
          </cell>
          <cell r="S225">
            <v>-75765.058319999996</v>
          </cell>
          <cell r="T225">
            <v>-98523.854930000001</v>
          </cell>
          <cell r="U225">
            <v>-115939.56572</v>
          </cell>
          <cell r="V225">
            <v>-134109.92782000001</v>
          </cell>
          <cell r="W225">
            <v>-152844.50549000001</v>
          </cell>
          <cell r="X225">
            <v>-171405.22652</v>
          </cell>
          <cell r="Y225">
            <v>-192324.856436</v>
          </cell>
          <cell r="Z225">
            <v>-217706.41010000001</v>
          </cell>
          <cell r="AA225">
            <v>-245655.19160000002</v>
          </cell>
        </row>
        <row r="226">
          <cell r="A226" t="str">
            <v>Dts06</v>
          </cell>
          <cell r="B226" t="str">
            <v>Net fee and commission income</v>
          </cell>
          <cell r="C226">
            <v>15370</v>
          </cell>
          <cell r="D226">
            <v>15395</v>
          </cell>
          <cell r="E226">
            <v>19612.102269999999</v>
          </cell>
          <cell r="F226">
            <v>21489.706109999996</v>
          </cell>
          <cell r="G226">
            <v>23749.331669999992</v>
          </cell>
          <cell r="H226">
            <v>19894.250540000001</v>
          </cell>
          <cell r="I226">
            <v>21087.105520000001</v>
          </cell>
          <cell r="J226">
            <v>22025.729450000003</v>
          </cell>
          <cell r="K226">
            <v>22279.602029999987</v>
          </cell>
          <cell r="L226">
            <v>24848.726914000017</v>
          </cell>
          <cell r="M226">
            <v>26515.926635999986</v>
          </cell>
          <cell r="N226">
            <v>31513.707939999986</v>
          </cell>
          <cell r="O226">
            <v>263781.18907999992</v>
          </cell>
          <cell r="P226">
            <v>15370</v>
          </cell>
          <cell r="Q226">
            <v>30765</v>
          </cell>
          <cell r="R226">
            <v>50377.102270000003</v>
          </cell>
          <cell r="S226">
            <v>71866.808380000017</v>
          </cell>
          <cell r="T226">
            <v>95616.140050000016</v>
          </cell>
          <cell r="U226">
            <v>115510.39059000001</v>
          </cell>
          <cell r="V226">
            <v>136597.49610999998</v>
          </cell>
          <cell r="W226">
            <v>158623.22555999999</v>
          </cell>
          <cell r="X226">
            <v>180902.82758999997</v>
          </cell>
          <cell r="Y226">
            <v>205751.55450399997</v>
          </cell>
          <cell r="Z226">
            <v>232267.48113999996</v>
          </cell>
          <cell r="AA226">
            <v>263781.18907999992</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-1</v>
          </cell>
          <cell r="E228">
            <v>-2.55803</v>
          </cell>
          <cell r="F228">
            <v>0.12180999999999997</v>
          </cell>
          <cell r="G228">
            <v>-2.0543</v>
          </cell>
          <cell r="H228">
            <v>-2.0105900000000001</v>
          </cell>
          <cell r="I228">
            <v>0</v>
          </cell>
          <cell r="J228">
            <v>-1</v>
          </cell>
          <cell r="K228">
            <v>0</v>
          </cell>
          <cell r="L228">
            <v>-1</v>
          </cell>
          <cell r="M228">
            <v>-6.4299999999999913E-3</v>
          </cell>
          <cell r="N228">
            <v>-2.1468800000000003</v>
          </cell>
          <cell r="O228">
            <v>-11.654420000000002</v>
          </cell>
          <cell r="P228">
            <v>0</v>
          </cell>
          <cell r="Q228">
            <v>-1</v>
          </cell>
          <cell r="R228">
            <v>-3.55803</v>
          </cell>
          <cell r="S228">
            <v>-3.4362200000000001</v>
          </cell>
          <cell r="T228">
            <v>-5.4905200000000001</v>
          </cell>
          <cell r="U228">
            <v>-7.5011100000000006</v>
          </cell>
          <cell r="V228">
            <v>-7.5011100000000006</v>
          </cell>
          <cell r="W228">
            <v>-8.5011100000000006</v>
          </cell>
          <cell r="X228">
            <v>-8.5011100000000006</v>
          </cell>
          <cell r="Y228">
            <v>-9.5011100000000006</v>
          </cell>
          <cell r="Z228">
            <v>-9.5075400000000005</v>
          </cell>
          <cell r="AA228">
            <v>-11.654420000000002</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-2</v>
          </cell>
          <cell r="D230">
            <v>24</v>
          </cell>
          <cell r="E230">
            <v>13.03881</v>
          </cell>
          <cell r="F230">
            <v>8.2781799999999972</v>
          </cell>
          <cell r="G230">
            <v>39.072139999999997</v>
          </cell>
          <cell r="H230">
            <v>17.881</v>
          </cell>
          <cell r="I230">
            <v>17.679000000000002</v>
          </cell>
          <cell r="J230">
            <v>9.6870100000000008</v>
          </cell>
          <cell r="K230">
            <v>30.694000000000003</v>
          </cell>
          <cell r="L230">
            <v>5.5301200000000108</v>
          </cell>
          <cell r="M230">
            <v>5.933179999999993</v>
          </cell>
          <cell r="N230">
            <v>9.1340499999999984</v>
          </cell>
          <cell r="O230">
            <v>178.92749000000001</v>
          </cell>
          <cell r="P230">
            <v>-2</v>
          </cell>
          <cell r="Q230">
            <v>22</v>
          </cell>
          <cell r="R230">
            <v>35.038809999999998</v>
          </cell>
          <cell r="S230">
            <v>43.316989999999997</v>
          </cell>
          <cell r="T230">
            <v>82.389129999999994</v>
          </cell>
          <cell r="U230">
            <v>100.27012999999999</v>
          </cell>
          <cell r="V230">
            <v>117.94913</v>
          </cell>
          <cell r="W230">
            <v>127.63614</v>
          </cell>
          <cell r="X230">
            <v>158.33014</v>
          </cell>
          <cell r="Y230">
            <v>163.86026000000001</v>
          </cell>
          <cell r="Z230">
            <v>169.79344</v>
          </cell>
          <cell r="AA230">
            <v>178.92749000000001</v>
          </cell>
        </row>
        <row r="231">
          <cell r="A231" t="str">
            <v>Dts11</v>
          </cell>
          <cell r="B231" t="str">
            <v>Other income</v>
          </cell>
          <cell r="C231">
            <v>15368</v>
          </cell>
          <cell r="D231">
            <v>15418</v>
          </cell>
          <cell r="E231">
            <v>19622.583049999997</v>
          </cell>
          <cell r="F231">
            <v>21498.106099999997</v>
          </cell>
          <cell r="G231">
            <v>23786.349509999993</v>
          </cell>
          <cell r="H231">
            <v>19910.12095</v>
          </cell>
          <cell r="I231">
            <v>21104.784520000001</v>
          </cell>
          <cell r="J231">
            <v>22034.416460000004</v>
          </cell>
          <cell r="K231">
            <v>22310.296029999987</v>
          </cell>
          <cell r="L231">
            <v>24853.257034000017</v>
          </cell>
          <cell r="M231">
            <v>26521.853385999984</v>
          </cell>
          <cell r="N231">
            <v>31520.695109999986</v>
          </cell>
          <cell r="O231">
            <v>263948.46214999992</v>
          </cell>
          <cell r="P231">
            <v>15368</v>
          </cell>
          <cell r="Q231">
            <v>30786</v>
          </cell>
          <cell r="R231">
            <v>50408.583050000001</v>
          </cell>
          <cell r="S231">
            <v>71906.68915000002</v>
          </cell>
          <cell r="T231">
            <v>95693.038660000006</v>
          </cell>
          <cell r="U231">
            <v>115603.15961000002</v>
          </cell>
          <cell r="V231">
            <v>136707.94412999996</v>
          </cell>
          <cell r="W231">
            <v>158742.36058999997</v>
          </cell>
          <cell r="X231">
            <v>181052.65661999997</v>
          </cell>
          <cell r="Y231">
            <v>205905.91365399995</v>
          </cell>
          <cell r="Z231">
            <v>232427.76703999998</v>
          </cell>
          <cell r="AA231">
            <v>263948.46214999992</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15708</v>
          </cell>
          <cell r="D233">
            <v>15793</v>
          </cell>
          <cell r="E233">
            <v>20050.163659999998</v>
          </cell>
          <cell r="F233">
            <v>21940.525489999996</v>
          </cell>
          <cell r="G233">
            <v>24249.407559999992</v>
          </cell>
          <cell r="H233">
            <v>20384.338800000001</v>
          </cell>
          <cell r="I233">
            <v>21559.508620000001</v>
          </cell>
          <cell r="J233">
            <v>22573.304930000006</v>
          </cell>
          <cell r="K233">
            <v>22888.407559999985</v>
          </cell>
          <cell r="L233">
            <v>25483.548224000016</v>
          </cell>
          <cell r="M233">
            <v>27160.515145999983</v>
          </cell>
          <cell r="N233">
            <v>32242.797100999986</v>
          </cell>
          <cell r="O233">
            <v>270033.51709099993</v>
          </cell>
          <cell r="P233">
            <v>15708</v>
          </cell>
          <cell r="Q233">
            <v>31501</v>
          </cell>
          <cell r="R233">
            <v>51551.163659999998</v>
          </cell>
          <cell r="S233">
            <v>73491.68915000002</v>
          </cell>
          <cell r="T233">
            <v>97741.096710000013</v>
          </cell>
          <cell r="U233">
            <v>118125.43551000001</v>
          </cell>
          <cell r="V233">
            <v>139684.94412999996</v>
          </cell>
          <cell r="W233">
            <v>162258.24905999997</v>
          </cell>
          <cell r="X233">
            <v>185146.65661999997</v>
          </cell>
          <cell r="Y233">
            <v>210630.20484399993</v>
          </cell>
          <cell r="Z233">
            <v>237790.71998999998</v>
          </cell>
          <cell r="AA233">
            <v>270033.51709099993</v>
          </cell>
        </row>
        <row r="234">
          <cell r="A234" t="str">
            <v>Dts13</v>
          </cell>
          <cell r="B234" t="str">
            <v>Personnel expenses</v>
          </cell>
          <cell r="C234">
            <v>1608</v>
          </cell>
          <cell r="D234">
            <v>1831</v>
          </cell>
          <cell r="E234">
            <v>1969.49746</v>
          </cell>
          <cell r="F234">
            <v>1928.59566</v>
          </cell>
          <cell r="G234">
            <v>1791.4356499999999</v>
          </cell>
          <cell r="H234">
            <v>1764.3151900000003</v>
          </cell>
          <cell r="I234">
            <v>1897.6454199999998</v>
          </cell>
          <cell r="J234">
            <v>1776.82996</v>
          </cell>
          <cell r="K234">
            <v>2065.1325900000002</v>
          </cell>
          <cell r="L234">
            <v>2062.2873600000003</v>
          </cell>
          <cell r="M234">
            <v>1604.8841799999998</v>
          </cell>
          <cell r="N234">
            <v>11596.990259999999</v>
          </cell>
          <cell r="O234">
            <v>31896.613730000005</v>
          </cell>
          <cell r="P234">
            <v>1608</v>
          </cell>
          <cell r="Q234">
            <v>3439</v>
          </cell>
          <cell r="R234">
            <v>5408.4974600000005</v>
          </cell>
          <cell r="S234">
            <v>7337.0931200000005</v>
          </cell>
          <cell r="T234">
            <v>9128.5287700000008</v>
          </cell>
          <cell r="U234">
            <v>10892.843960000002</v>
          </cell>
          <cell r="V234">
            <v>12790.489380000003</v>
          </cell>
          <cell r="W234">
            <v>14567.319340000002</v>
          </cell>
          <cell r="X234">
            <v>16632.451930000003</v>
          </cell>
          <cell r="Y234">
            <v>18694.739290000005</v>
          </cell>
          <cell r="Z234">
            <v>20299.623470000006</v>
          </cell>
          <cell r="AA234">
            <v>31896.613730000005</v>
          </cell>
        </row>
        <row r="235">
          <cell r="A235" t="str">
            <v>Dts14</v>
          </cell>
          <cell r="B235" t="str">
            <v>General and administrative expenses</v>
          </cell>
          <cell r="C235">
            <v>434</v>
          </cell>
          <cell r="D235">
            <v>2976</v>
          </cell>
          <cell r="E235">
            <v>3830.9420499999997</v>
          </cell>
          <cell r="F235">
            <v>1709.0865799999995</v>
          </cell>
          <cell r="G235">
            <v>296.64174000000003</v>
          </cell>
          <cell r="H235">
            <v>759.33709999999996</v>
          </cell>
          <cell r="I235">
            <v>679.22043000000008</v>
          </cell>
          <cell r="J235">
            <v>603.17453</v>
          </cell>
          <cell r="K235">
            <v>1041.3360000000007</v>
          </cell>
          <cell r="L235">
            <v>2839.5802599999975</v>
          </cell>
          <cell r="M235">
            <v>4132.1465700000008</v>
          </cell>
          <cell r="N235">
            <v>4655.3667400000004</v>
          </cell>
          <cell r="O235">
            <v>23956.831999999999</v>
          </cell>
          <cell r="P235">
            <v>434</v>
          </cell>
          <cell r="Q235">
            <v>3410</v>
          </cell>
          <cell r="R235">
            <v>7240.9420499999997</v>
          </cell>
          <cell r="S235">
            <v>8950.0286299999989</v>
          </cell>
          <cell r="T235">
            <v>9246.6703699999998</v>
          </cell>
          <cell r="U235">
            <v>10006.00747</v>
          </cell>
          <cell r="V235">
            <v>10685.2279</v>
          </cell>
          <cell r="W235">
            <v>11288.40243</v>
          </cell>
          <cell r="X235">
            <v>12329.738430000001</v>
          </cell>
          <cell r="Y235">
            <v>15169.318689999998</v>
          </cell>
          <cell r="Z235">
            <v>19301.465259999997</v>
          </cell>
          <cell r="AA235">
            <v>23956.831999999999</v>
          </cell>
        </row>
        <row r="236">
          <cell r="A236" t="str">
            <v>Dts15</v>
          </cell>
          <cell r="B236" t="str">
            <v>Depreciation / Amortisation</v>
          </cell>
          <cell r="C236">
            <v>64</v>
          </cell>
          <cell r="D236">
            <v>61</v>
          </cell>
          <cell r="E236">
            <v>64.591340000000002</v>
          </cell>
          <cell r="F236">
            <v>63.018650000000001</v>
          </cell>
          <cell r="G236">
            <v>75.062970000000007</v>
          </cell>
          <cell r="H236">
            <v>71.323329999999999</v>
          </cell>
          <cell r="I236">
            <v>70.727079999999987</v>
          </cell>
          <cell r="J236">
            <v>66.256220000000013</v>
          </cell>
          <cell r="K236">
            <v>70.146379999999994</v>
          </cell>
          <cell r="L236">
            <v>62.454180000000008</v>
          </cell>
          <cell r="M236">
            <v>103.69072999999997</v>
          </cell>
          <cell r="N236">
            <v>96.457440000000076</v>
          </cell>
          <cell r="O236">
            <v>868.72832000000017</v>
          </cell>
          <cell r="P236">
            <v>64</v>
          </cell>
          <cell r="Q236">
            <v>125</v>
          </cell>
          <cell r="R236">
            <v>189.59134</v>
          </cell>
          <cell r="S236">
            <v>252.60999000000001</v>
          </cell>
          <cell r="T236">
            <v>327.67295999999999</v>
          </cell>
          <cell r="U236">
            <v>398.99628999999999</v>
          </cell>
          <cell r="V236">
            <v>469.72336999999999</v>
          </cell>
          <cell r="W236">
            <v>535.97959000000003</v>
          </cell>
          <cell r="X236">
            <v>606.12597000000005</v>
          </cell>
          <cell r="Y236">
            <v>668.58015</v>
          </cell>
          <cell r="Z236">
            <v>772.27088000000003</v>
          </cell>
          <cell r="AA236">
            <v>868.72832000000017</v>
          </cell>
        </row>
        <row r="237">
          <cell r="A237" t="str">
            <v>Dts16</v>
          </cell>
          <cell r="B237" t="str">
            <v>Total operating expenses</v>
          </cell>
          <cell r="C237">
            <v>2106</v>
          </cell>
          <cell r="D237">
            <v>4868</v>
          </cell>
          <cell r="E237">
            <v>5865.0308500000001</v>
          </cell>
          <cell r="F237">
            <v>3700.7008899999992</v>
          </cell>
          <cell r="G237">
            <v>2163.1403599999999</v>
          </cell>
          <cell r="H237">
            <v>2594.9756200000002</v>
          </cell>
          <cell r="I237">
            <v>2647.5929300000003</v>
          </cell>
          <cell r="J237">
            <v>2446.2607100000005</v>
          </cell>
          <cell r="K237">
            <v>3176.614970000001</v>
          </cell>
          <cell r="L237">
            <v>4964.321799999997</v>
          </cell>
          <cell r="M237">
            <v>5840.7214800000011</v>
          </cell>
          <cell r="N237">
            <v>16348.81444</v>
          </cell>
          <cell r="O237">
            <v>56722.174050000009</v>
          </cell>
          <cell r="P237">
            <v>2106</v>
          </cell>
          <cell r="Q237">
            <v>6974</v>
          </cell>
          <cell r="R237">
            <v>12839.030850000001</v>
          </cell>
          <cell r="S237">
            <v>16539.731739999999</v>
          </cell>
          <cell r="T237">
            <v>18702.872100000001</v>
          </cell>
          <cell r="U237">
            <v>21297.847720000002</v>
          </cell>
          <cell r="V237">
            <v>23945.440650000004</v>
          </cell>
          <cell r="W237">
            <v>26391.701360000003</v>
          </cell>
          <cell r="X237">
            <v>29568.316330000005</v>
          </cell>
          <cell r="Y237">
            <v>34532.638130000007</v>
          </cell>
          <cell r="Z237">
            <v>40373.35961</v>
          </cell>
          <cell r="AA237">
            <v>56722.174050000009</v>
          </cell>
        </row>
        <row r="238">
          <cell r="A238" t="str">
            <v>Dts17</v>
          </cell>
          <cell r="B238" t="str">
            <v>Operating profit before provisions</v>
          </cell>
          <cell r="C238">
            <v>13602</v>
          </cell>
          <cell r="D238">
            <v>10925</v>
          </cell>
          <cell r="E238">
            <v>14185.132809999999</v>
          </cell>
          <cell r="F238">
            <v>18239.824599999996</v>
          </cell>
          <cell r="G238">
            <v>22086.267199999991</v>
          </cell>
          <cell r="H238">
            <v>17789.36318</v>
          </cell>
          <cell r="I238">
            <v>18911.915690000002</v>
          </cell>
          <cell r="J238">
            <v>20127.044220000003</v>
          </cell>
          <cell r="K238">
            <v>19711.792589999983</v>
          </cell>
          <cell r="L238">
            <v>20519.226424000019</v>
          </cell>
          <cell r="M238">
            <v>21319.793665999983</v>
          </cell>
          <cell r="N238">
            <v>15893.982660999985</v>
          </cell>
          <cell r="O238">
            <v>213311.34304099993</v>
          </cell>
          <cell r="P238">
            <v>13602</v>
          </cell>
          <cell r="Q238">
            <v>24527</v>
          </cell>
          <cell r="R238">
            <v>38712.132809999996</v>
          </cell>
          <cell r="S238">
            <v>56951.957410000017</v>
          </cell>
          <cell r="T238">
            <v>79038.224610000005</v>
          </cell>
          <cell r="U238">
            <v>96827.587790000005</v>
          </cell>
          <cell r="V238">
            <v>115739.50347999996</v>
          </cell>
          <cell r="W238">
            <v>135866.54769999997</v>
          </cell>
          <cell r="X238">
            <v>155578.34028999996</v>
          </cell>
          <cell r="Y238">
            <v>176097.56671399993</v>
          </cell>
          <cell r="Z238">
            <v>197417.36037999997</v>
          </cell>
          <cell r="AA238">
            <v>213311.34304099993</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13602</v>
          </cell>
          <cell r="D243">
            <v>10925</v>
          </cell>
          <cell r="E243">
            <v>14185.132809999999</v>
          </cell>
          <cell r="F243">
            <v>18239.824599999996</v>
          </cell>
          <cell r="G243">
            <v>22086.267199999991</v>
          </cell>
          <cell r="H243">
            <v>17789.36318</v>
          </cell>
          <cell r="I243">
            <v>18911.915690000002</v>
          </cell>
          <cell r="J243">
            <v>20127.044220000003</v>
          </cell>
          <cell r="K243">
            <v>19711.792589999983</v>
          </cell>
          <cell r="L243">
            <v>20519.226424000019</v>
          </cell>
          <cell r="M243">
            <v>21319.793665999983</v>
          </cell>
          <cell r="N243">
            <v>15893.982660999985</v>
          </cell>
          <cell r="O243">
            <v>213311.34304099993</v>
          </cell>
          <cell r="P243">
            <v>13602</v>
          </cell>
          <cell r="Q243">
            <v>24527</v>
          </cell>
          <cell r="R243">
            <v>38712.132809999996</v>
          </cell>
          <cell r="S243">
            <v>56951.957410000017</v>
          </cell>
          <cell r="T243">
            <v>79038.224610000005</v>
          </cell>
          <cell r="U243">
            <v>96827.587790000005</v>
          </cell>
          <cell r="V243">
            <v>115739.50347999996</v>
          </cell>
          <cell r="W243">
            <v>135866.54769999997</v>
          </cell>
          <cell r="X243">
            <v>155578.34028999996</v>
          </cell>
          <cell r="Y243">
            <v>176097.56671399993</v>
          </cell>
          <cell r="Z243">
            <v>197417.36037999997</v>
          </cell>
          <cell r="AA243">
            <v>213311.34304099993</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13602</v>
          </cell>
          <cell r="D247">
            <v>10925</v>
          </cell>
          <cell r="E247">
            <v>14185.132809999999</v>
          </cell>
          <cell r="F247">
            <v>18239.824599999996</v>
          </cell>
          <cell r="G247">
            <v>22086.267199999991</v>
          </cell>
          <cell r="H247">
            <v>17789.36318</v>
          </cell>
          <cell r="I247">
            <v>18911.915690000002</v>
          </cell>
          <cell r="J247">
            <v>20127.044220000003</v>
          </cell>
          <cell r="K247">
            <v>19711.792589999983</v>
          </cell>
          <cell r="L247">
            <v>20519.226424000019</v>
          </cell>
          <cell r="M247">
            <v>21319.793665999983</v>
          </cell>
          <cell r="N247">
            <v>15893.982660999985</v>
          </cell>
          <cell r="O247">
            <v>213311.34304099993</v>
          </cell>
          <cell r="P247">
            <v>13602</v>
          </cell>
          <cell r="Q247">
            <v>24527</v>
          </cell>
          <cell r="R247">
            <v>38712.132809999996</v>
          </cell>
          <cell r="S247">
            <v>56951.957410000017</v>
          </cell>
          <cell r="T247">
            <v>79038.224610000005</v>
          </cell>
          <cell r="U247">
            <v>96827.587790000005</v>
          </cell>
          <cell r="V247">
            <v>115739.50347999996</v>
          </cell>
          <cell r="W247">
            <v>135866.54769999997</v>
          </cell>
          <cell r="X247">
            <v>155578.34028999996</v>
          </cell>
          <cell r="Y247">
            <v>176097.56671399993</v>
          </cell>
          <cell r="Z247">
            <v>197417.36037999997</v>
          </cell>
          <cell r="AA247">
            <v>213311.34304099993</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-2598</v>
          </cell>
          <cell r="D249">
            <v>-2103</v>
          </cell>
          <cell r="E249">
            <v>-2671.5986400000006</v>
          </cell>
          <cell r="F249">
            <v>-3587.4146799999994</v>
          </cell>
          <cell r="G249">
            <v>-4089.8245899999984</v>
          </cell>
          <cell r="H249">
            <v>-3386.6055400000005</v>
          </cell>
          <cell r="I249">
            <v>-3605.5565500000012</v>
          </cell>
          <cell r="J249">
            <v>-3844.27952</v>
          </cell>
          <cell r="K249">
            <v>-3742.72048</v>
          </cell>
          <cell r="L249">
            <v>-4225.1061599999994</v>
          </cell>
          <cell r="M249">
            <v>-3739.5287500000013</v>
          </cell>
          <cell r="N249">
            <v>-4779.8528399999996</v>
          </cell>
          <cell r="O249">
            <v>-42373.487749999993</v>
          </cell>
          <cell r="P249">
            <v>-2598</v>
          </cell>
          <cell r="Q249">
            <v>-4701</v>
          </cell>
          <cell r="R249">
            <v>-7372.5986400000002</v>
          </cell>
          <cell r="S249">
            <v>-10960.01332</v>
          </cell>
          <cell r="T249">
            <v>-15049.837909999998</v>
          </cell>
          <cell r="U249">
            <v>-18436.443449999999</v>
          </cell>
          <cell r="V249">
            <v>-22042</v>
          </cell>
          <cell r="W249">
            <v>-25886.27952</v>
          </cell>
          <cell r="X249">
            <v>-29629</v>
          </cell>
          <cell r="Y249">
            <v>-33854.106159999996</v>
          </cell>
          <cell r="Z249">
            <v>-37593.634909999993</v>
          </cell>
          <cell r="AA249">
            <v>-42373.487749999993</v>
          </cell>
        </row>
        <row r="250">
          <cell r="A250" t="str">
            <v>Dts28</v>
          </cell>
          <cell r="B250" t="str">
            <v>Profit after tax</v>
          </cell>
          <cell r="C250">
            <v>11004</v>
          </cell>
          <cell r="D250">
            <v>8822</v>
          </cell>
          <cell r="E250">
            <v>11513.534169999999</v>
          </cell>
          <cell r="F250">
            <v>14652.409919999996</v>
          </cell>
          <cell r="G250">
            <v>17996.442609999991</v>
          </cell>
          <cell r="H250">
            <v>14402.75764</v>
          </cell>
          <cell r="I250">
            <v>15306.35914</v>
          </cell>
          <cell r="J250">
            <v>16282.764700000003</v>
          </cell>
          <cell r="K250">
            <v>15969.072109999983</v>
          </cell>
          <cell r="L250">
            <v>16294.120264000019</v>
          </cell>
          <cell r="M250">
            <v>17580.264915999982</v>
          </cell>
          <cell r="N250">
            <v>11114.129820999986</v>
          </cell>
          <cell r="O250">
            <v>170937.85529099993</v>
          </cell>
          <cell r="P250">
            <v>11004</v>
          </cell>
          <cell r="Q250">
            <v>19826</v>
          </cell>
          <cell r="R250">
            <v>31339.534169999995</v>
          </cell>
          <cell r="S250">
            <v>45991.944090000019</v>
          </cell>
          <cell r="T250">
            <v>63988.386700000003</v>
          </cell>
          <cell r="U250">
            <v>78391.144339999999</v>
          </cell>
          <cell r="V250">
            <v>93697.503479999956</v>
          </cell>
          <cell r="W250">
            <v>109980.26817999997</v>
          </cell>
          <cell r="X250">
            <v>125949.34028999996</v>
          </cell>
          <cell r="Y250">
            <v>142243.46055399993</v>
          </cell>
          <cell r="Z250">
            <v>159823.72546999998</v>
          </cell>
          <cell r="AA250">
            <v>170937.85529099993</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245</v>
          </cell>
          <cell r="D252">
            <v>240</v>
          </cell>
          <cell r="E252">
            <v>295</v>
          </cell>
          <cell r="F252">
            <v>273</v>
          </cell>
          <cell r="G252">
            <v>280</v>
          </cell>
          <cell r="H252">
            <v>283</v>
          </cell>
          <cell r="I252">
            <v>296</v>
          </cell>
          <cell r="J252">
            <v>302</v>
          </cell>
          <cell r="K252">
            <v>276</v>
          </cell>
          <cell r="L252">
            <v>297</v>
          </cell>
          <cell r="M252">
            <v>300</v>
          </cell>
          <cell r="N252">
            <v>326</v>
          </cell>
          <cell r="O252">
            <v>3413</v>
          </cell>
          <cell r="P252">
            <v>245</v>
          </cell>
          <cell r="Q252">
            <v>485</v>
          </cell>
          <cell r="R252">
            <v>780</v>
          </cell>
          <cell r="S252">
            <v>1053</v>
          </cell>
          <cell r="T252">
            <v>1333</v>
          </cell>
          <cell r="U252">
            <v>1616</v>
          </cell>
          <cell r="V252">
            <v>1912</v>
          </cell>
          <cell r="W252">
            <v>2214</v>
          </cell>
          <cell r="X252">
            <v>2490</v>
          </cell>
          <cell r="Y252">
            <v>2787</v>
          </cell>
          <cell r="Z252">
            <v>3087</v>
          </cell>
          <cell r="AA252">
            <v>3413</v>
          </cell>
        </row>
        <row r="253">
          <cell r="A253" t="str">
            <v>Dtq02</v>
          </cell>
          <cell r="B253" t="str">
            <v>Interest expense</v>
          </cell>
          <cell r="C253">
            <v>-4</v>
          </cell>
          <cell r="D253">
            <v>-3</v>
          </cell>
          <cell r="E253">
            <v>-3</v>
          </cell>
          <cell r="F253">
            <v>-3</v>
          </cell>
          <cell r="G253">
            <v>-4</v>
          </cell>
          <cell r="H253">
            <v>-2</v>
          </cell>
          <cell r="I253">
            <v>-5</v>
          </cell>
          <cell r="J253">
            <v>-4</v>
          </cell>
          <cell r="K253">
            <v>15</v>
          </cell>
          <cell r="L253">
            <v>-3</v>
          </cell>
          <cell r="M253">
            <v>-3</v>
          </cell>
          <cell r="N253">
            <v>-1</v>
          </cell>
          <cell r="O253">
            <v>-20</v>
          </cell>
          <cell r="P253">
            <v>-4</v>
          </cell>
          <cell r="Q253">
            <v>-7</v>
          </cell>
          <cell r="R253">
            <v>-10</v>
          </cell>
          <cell r="S253">
            <v>-13</v>
          </cell>
          <cell r="T253">
            <v>-17</v>
          </cell>
          <cell r="U253">
            <v>-19</v>
          </cell>
          <cell r="V253">
            <v>-24</v>
          </cell>
          <cell r="W253">
            <v>-28</v>
          </cell>
          <cell r="X253">
            <v>-13</v>
          </cell>
          <cell r="Y253">
            <v>-16</v>
          </cell>
          <cell r="Z253">
            <v>-19</v>
          </cell>
          <cell r="AA253">
            <v>-20</v>
          </cell>
        </row>
        <row r="254">
          <cell r="A254" t="str">
            <v>Dtq03</v>
          </cell>
          <cell r="B254" t="str">
            <v>Net interest income</v>
          </cell>
          <cell r="C254">
            <v>241</v>
          </cell>
          <cell r="D254">
            <v>237</v>
          </cell>
          <cell r="E254">
            <v>292</v>
          </cell>
          <cell r="F254">
            <v>270</v>
          </cell>
          <cell r="G254">
            <v>276</v>
          </cell>
          <cell r="H254">
            <v>281</v>
          </cell>
          <cell r="I254">
            <v>291</v>
          </cell>
          <cell r="J254">
            <v>298</v>
          </cell>
          <cell r="K254">
            <v>291</v>
          </cell>
          <cell r="L254">
            <v>294</v>
          </cell>
          <cell r="M254">
            <v>297</v>
          </cell>
          <cell r="N254">
            <v>325</v>
          </cell>
          <cell r="O254">
            <v>3393</v>
          </cell>
          <cell r="P254">
            <v>241</v>
          </cell>
          <cell r="Q254">
            <v>478</v>
          </cell>
          <cell r="R254">
            <v>770</v>
          </cell>
          <cell r="S254">
            <v>1040</v>
          </cell>
          <cell r="T254">
            <v>1316</v>
          </cell>
          <cell r="U254">
            <v>1597</v>
          </cell>
          <cell r="V254">
            <v>1888</v>
          </cell>
          <cell r="W254">
            <v>2186</v>
          </cell>
          <cell r="X254">
            <v>2477</v>
          </cell>
          <cell r="Y254">
            <v>2771</v>
          </cell>
          <cell r="Z254">
            <v>3068</v>
          </cell>
          <cell r="AA254">
            <v>3393</v>
          </cell>
        </row>
        <row r="255">
          <cell r="A255" t="str">
            <v>Dtq04</v>
          </cell>
          <cell r="B255" t="str">
            <v>Fee Income</v>
          </cell>
          <cell r="C255">
            <v>8399</v>
          </cell>
          <cell r="D255">
            <v>8729</v>
          </cell>
          <cell r="E255">
            <v>9803</v>
          </cell>
          <cell r="F255">
            <v>9034</v>
          </cell>
          <cell r="G255">
            <v>9300</v>
          </cell>
          <cell r="H255">
            <v>10542</v>
          </cell>
          <cell r="I255">
            <v>12049</v>
          </cell>
          <cell r="J255">
            <v>13793</v>
          </cell>
          <cell r="K255">
            <v>15630</v>
          </cell>
          <cell r="L255">
            <v>19735</v>
          </cell>
          <cell r="M255">
            <v>22030</v>
          </cell>
          <cell r="N255">
            <v>26275</v>
          </cell>
          <cell r="O255">
            <v>165319</v>
          </cell>
          <cell r="P255">
            <v>8399</v>
          </cell>
          <cell r="Q255">
            <v>17128</v>
          </cell>
          <cell r="R255">
            <v>26931</v>
          </cell>
          <cell r="S255">
            <v>35965</v>
          </cell>
          <cell r="T255">
            <v>45265</v>
          </cell>
          <cell r="U255">
            <v>55807</v>
          </cell>
          <cell r="V255">
            <v>67856</v>
          </cell>
          <cell r="W255">
            <v>81649</v>
          </cell>
          <cell r="X255">
            <v>97279</v>
          </cell>
          <cell r="Y255">
            <v>117014</v>
          </cell>
          <cell r="Z255">
            <v>139044</v>
          </cell>
          <cell r="AA255">
            <v>165319</v>
          </cell>
        </row>
        <row r="256">
          <cell r="A256" t="str">
            <v>Dtq05</v>
          </cell>
          <cell r="B256" t="str">
            <v>Commission expense</v>
          </cell>
          <cell r="C256">
            <v>-3564</v>
          </cell>
          <cell r="D256">
            <v>-3802</v>
          </cell>
          <cell r="E256">
            <v>-4180</v>
          </cell>
          <cell r="F256">
            <v>-3759</v>
          </cell>
          <cell r="G256">
            <v>-3822</v>
          </cell>
          <cell r="H256">
            <v>-4475</v>
          </cell>
          <cell r="I256">
            <v>-5267</v>
          </cell>
          <cell r="J256">
            <v>-6243</v>
          </cell>
          <cell r="K256">
            <v>-7072</v>
          </cell>
          <cell r="L256">
            <v>-10013</v>
          </cell>
          <cell r="M256">
            <v>-11705</v>
          </cell>
          <cell r="N256">
            <v>-12921</v>
          </cell>
          <cell r="O256">
            <v>-76823</v>
          </cell>
          <cell r="P256">
            <v>-3564</v>
          </cell>
          <cell r="Q256">
            <v>-7366</v>
          </cell>
          <cell r="R256">
            <v>-11546</v>
          </cell>
          <cell r="S256">
            <v>-15305</v>
          </cell>
          <cell r="T256">
            <v>-19127</v>
          </cell>
          <cell r="U256">
            <v>-23602</v>
          </cell>
          <cell r="V256">
            <v>-28869</v>
          </cell>
          <cell r="W256">
            <v>-35112</v>
          </cell>
          <cell r="X256">
            <v>-42184</v>
          </cell>
          <cell r="Y256">
            <v>-52197</v>
          </cell>
          <cell r="Z256">
            <v>-63902</v>
          </cell>
          <cell r="AA256">
            <v>-76823</v>
          </cell>
        </row>
        <row r="257">
          <cell r="A257" t="str">
            <v>Dtq06</v>
          </cell>
          <cell r="B257" t="str">
            <v>Net fee and commission income</v>
          </cell>
          <cell r="C257">
            <v>4835</v>
          </cell>
          <cell r="D257">
            <v>4927</v>
          </cell>
          <cell r="E257">
            <v>5623</v>
          </cell>
          <cell r="F257">
            <v>5275</v>
          </cell>
          <cell r="G257">
            <v>5478</v>
          </cell>
          <cell r="H257">
            <v>6067</v>
          </cell>
          <cell r="I257">
            <v>6782</v>
          </cell>
          <cell r="J257">
            <v>7550</v>
          </cell>
          <cell r="K257">
            <v>8558</v>
          </cell>
          <cell r="L257">
            <v>9722</v>
          </cell>
          <cell r="M257">
            <v>10325</v>
          </cell>
          <cell r="N257">
            <v>13354</v>
          </cell>
          <cell r="O257">
            <v>88496</v>
          </cell>
          <cell r="P257">
            <v>4835</v>
          </cell>
          <cell r="Q257">
            <v>9762</v>
          </cell>
          <cell r="R257">
            <v>15385</v>
          </cell>
          <cell r="S257">
            <v>20660</v>
          </cell>
          <cell r="T257">
            <v>26138</v>
          </cell>
          <cell r="U257">
            <v>32205</v>
          </cell>
          <cell r="V257">
            <v>38987</v>
          </cell>
          <cell r="W257">
            <v>46537</v>
          </cell>
          <cell r="X257">
            <v>55095</v>
          </cell>
          <cell r="Y257">
            <v>64817</v>
          </cell>
          <cell r="Z257">
            <v>75142</v>
          </cell>
          <cell r="AA257">
            <v>88496</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-2</v>
          </cell>
          <cell r="I259">
            <v>-2</v>
          </cell>
          <cell r="J259">
            <v>0</v>
          </cell>
          <cell r="K259">
            <v>0</v>
          </cell>
          <cell r="L259">
            <v>-1</v>
          </cell>
          <cell r="M259">
            <v>1</v>
          </cell>
          <cell r="N259">
            <v>-1</v>
          </cell>
          <cell r="O259">
            <v>-5</v>
          </cell>
          <cell r="P259">
            <v>0</v>
          </cell>
          <cell r="Q259">
            <v>0</v>
          </cell>
          <cell r="R259">
            <v>0</v>
          </cell>
          <cell r="S259">
            <v>0</v>
          </cell>
          <cell r="T259">
            <v>0</v>
          </cell>
          <cell r="U259">
            <v>-2</v>
          </cell>
          <cell r="V259">
            <v>-4</v>
          </cell>
          <cell r="W259">
            <v>-4</v>
          </cell>
          <cell r="X259">
            <v>-4</v>
          </cell>
          <cell r="Y259">
            <v>-5</v>
          </cell>
          <cell r="Z259">
            <v>-4</v>
          </cell>
          <cell r="AA259">
            <v>-5</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3</v>
          </cell>
          <cell r="D261">
            <v>5</v>
          </cell>
          <cell r="E261">
            <v>1</v>
          </cell>
          <cell r="F261">
            <v>12</v>
          </cell>
          <cell r="G261">
            <v>19</v>
          </cell>
          <cell r="H261">
            <v>0</v>
          </cell>
          <cell r="I261">
            <v>0</v>
          </cell>
          <cell r="J261">
            <v>0</v>
          </cell>
          <cell r="K261">
            <v>2</v>
          </cell>
          <cell r="L261">
            <v>0</v>
          </cell>
          <cell r="M261">
            <v>0</v>
          </cell>
          <cell r="N261">
            <v>-37</v>
          </cell>
          <cell r="O261">
            <v>5</v>
          </cell>
          <cell r="P261">
            <v>3</v>
          </cell>
          <cell r="Q261">
            <v>8</v>
          </cell>
          <cell r="R261">
            <v>9</v>
          </cell>
          <cell r="S261">
            <v>21</v>
          </cell>
          <cell r="T261">
            <v>40</v>
          </cell>
          <cell r="U261">
            <v>40</v>
          </cell>
          <cell r="V261">
            <v>40</v>
          </cell>
          <cell r="W261">
            <v>40</v>
          </cell>
          <cell r="X261">
            <v>42</v>
          </cell>
          <cell r="Y261">
            <v>42</v>
          </cell>
          <cell r="Z261">
            <v>42</v>
          </cell>
          <cell r="AA261">
            <v>5</v>
          </cell>
        </row>
        <row r="262">
          <cell r="A262" t="str">
            <v>Dtq11</v>
          </cell>
          <cell r="B262" t="str">
            <v>Other income</v>
          </cell>
          <cell r="C262">
            <v>4838</v>
          </cell>
          <cell r="D262">
            <v>4932</v>
          </cell>
          <cell r="E262">
            <v>5624</v>
          </cell>
          <cell r="F262">
            <v>5287</v>
          </cell>
          <cell r="G262">
            <v>5497</v>
          </cell>
          <cell r="H262">
            <v>6065</v>
          </cell>
          <cell r="I262">
            <v>6780</v>
          </cell>
          <cell r="J262">
            <v>7550</v>
          </cell>
          <cell r="K262">
            <v>8560</v>
          </cell>
          <cell r="L262">
            <v>9721</v>
          </cell>
          <cell r="M262">
            <v>10326</v>
          </cell>
          <cell r="N262">
            <v>13316</v>
          </cell>
          <cell r="O262">
            <v>88496</v>
          </cell>
          <cell r="P262">
            <v>4838</v>
          </cell>
          <cell r="Q262">
            <v>9770</v>
          </cell>
          <cell r="R262">
            <v>15394</v>
          </cell>
          <cell r="S262">
            <v>20681</v>
          </cell>
          <cell r="T262">
            <v>26178</v>
          </cell>
          <cell r="U262">
            <v>32243</v>
          </cell>
          <cell r="V262">
            <v>39023</v>
          </cell>
          <cell r="W262">
            <v>46573</v>
          </cell>
          <cell r="X262">
            <v>55133</v>
          </cell>
          <cell r="Y262">
            <v>64854</v>
          </cell>
          <cell r="Z262">
            <v>75180</v>
          </cell>
          <cell r="AA262">
            <v>88496</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5079</v>
          </cell>
          <cell r="D264">
            <v>5169</v>
          </cell>
          <cell r="E264">
            <v>5916</v>
          </cell>
          <cell r="F264">
            <v>5557</v>
          </cell>
          <cell r="G264">
            <v>5773</v>
          </cell>
          <cell r="H264">
            <v>6346</v>
          </cell>
          <cell r="I264">
            <v>7071</v>
          </cell>
          <cell r="J264">
            <v>7848</v>
          </cell>
          <cell r="K264">
            <v>8851</v>
          </cell>
          <cell r="L264">
            <v>10015</v>
          </cell>
          <cell r="M264">
            <v>10623</v>
          </cell>
          <cell r="N264">
            <v>13641</v>
          </cell>
          <cell r="O264">
            <v>91889</v>
          </cell>
          <cell r="P264">
            <v>5079</v>
          </cell>
          <cell r="Q264">
            <v>10248</v>
          </cell>
          <cell r="R264">
            <v>16164</v>
          </cell>
          <cell r="S264">
            <v>21721</v>
          </cell>
          <cell r="T264">
            <v>27494</v>
          </cell>
          <cell r="U264">
            <v>33840</v>
          </cell>
          <cell r="V264">
            <v>40911</v>
          </cell>
          <cell r="W264">
            <v>48759</v>
          </cell>
          <cell r="X264">
            <v>57610</v>
          </cell>
          <cell r="Y264">
            <v>67625</v>
          </cell>
          <cell r="Z264">
            <v>78248</v>
          </cell>
          <cell r="AA264">
            <v>91889</v>
          </cell>
        </row>
        <row r="265">
          <cell r="A265" t="str">
            <v>Dtq13</v>
          </cell>
          <cell r="B265" t="str">
            <v>Personnel expenses</v>
          </cell>
          <cell r="C265">
            <v>691</v>
          </cell>
          <cell r="D265">
            <v>399</v>
          </cell>
          <cell r="E265">
            <v>755</v>
          </cell>
          <cell r="F265">
            <v>1254</v>
          </cell>
          <cell r="G265">
            <v>564</v>
          </cell>
          <cell r="H265">
            <v>1475</v>
          </cell>
          <cell r="I265">
            <v>774</v>
          </cell>
          <cell r="J265">
            <v>757</v>
          </cell>
          <cell r="K265">
            <v>672</v>
          </cell>
          <cell r="L265">
            <v>1071</v>
          </cell>
          <cell r="M265">
            <v>893</v>
          </cell>
          <cell r="N265">
            <v>1802</v>
          </cell>
          <cell r="O265">
            <v>11107</v>
          </cell>
          <cell r="P265">
            <v>691</v>
          </cell>
          <cell r="Q265">
            <v>1090</v>
          </cell>
          <cell r="R265">
            <v>1845</v>
          </cell>
          <cell r="S265">
            <v>3099</v>
          </cell>
          <cell r="T265">
            <v>3663</v>
          </cell>
          <cell r="U265">
            <v>5138</v>
          </cell>
          <cell r="V265">
            <v>5912</v>
          </cell>
          <cell r="W265">
            <v>6669</v>
          </cell>
          <cell r="X265">
            <v>7341</v>
          </cell>
          <cell r="Y265">
            <v>8412</v>
          </cell>
          <cell r="Z265">
            <v>9305</v>
          </cell>
          <cell r="AA265">
            <v>11107</v>
          </cell>
        </row>
        <row r="266">
          <cell r="A266" t="str">
            <v>Dtq14</v>
          </cell>
          <cell r="B266" t="str">
            <v>General and administrative expenses</v>
          </cell>
          <cell r="C266">
            <v>673</v>
          </cell>
          <cell r="D266">
            <v>981</v>
          </cell>
          <cell r="E266">
            <v>323</v>
          </cell>
          <cell r="F266">
            <v>310</v>
          </cell>
          <cell r="G266">
            <v>481</v>
          </cell>
          <cell r="H266">
            <v>1351</v>
          </cell>
          <cell r="I266">
            <v>245</v>
          </cell>
          <cell r="J266">
            <v>303</v>
          </cell>
          <cell r="K266">
            <v>1159</v>
          </cell>
          <cell r="L266">
            <v>3689</v>
          </cell>
          <cell r="M266">
            <v>2078</v>
          </cell>
          <cell r="N266">
            <v>1537</v>
          </cell>
          <cell r="O266">
            <v>13130</v>
          </cell>
          <cell r="P266">
            <v>673</v>
          </cell>
          <cell r="Q266">
            <v>1654</v>
          </cell>
          <cell r="R266">
            <v>1977</v>
          </cell>
          <cell r="S266">
            <v>2287</v>
          </cell>
          <cell r="T266">
            <v>2768</v>
          </cell>
          <cell r="U266">
            <v>4119</v>
          </cell>
          <cell r="V266">
            <v>4364</v>
          </cell>
          <cell r="W266">
            <v>4667</v>
          </cell>
          <cell r="X266">
            <v>5826</v>
          </cell>
          <cell r="Y266">
            <v>9515</v>
          </cell>
          <cell r="Z266">
            <v>11593</v>
          </cell>
          <cell r="AA266">
            <v>13130</v>
          </cell>
        </row>
        <row r="267">
          <cell r="A267" t="str">
            <v>Dtq15</v>
          </cell>
          <cell r="B267" t="str">
            <v>Depreciation / Amortisation</v>
          </cell>
          <cell r="C267">
            <v>39</v>
          </cell>
          <cell r="D267">
            <v>46</v>
          </cell>
          <cell r="E267">
            <v>41</v>
          </cell>
          <cell r="F267">
            <v>61</v>
          </cell>
          <cell r="G267">
            <v>43.6</v>
          </cell>
          <cell r="H267">
            <v>43.4</v>
          </cell>
          <cell r="I267">
            <v>67</v>
          </cell>
          <cell r="J267">
            <v>46</v>
          </cell>
          <cell r="K267">
            <v>48</v>
          </cell>
          <cell r="L267">
            <v>55</v>
          </cell>
          <cell r="M267">
            <v>53</v>
          </cell>
          <cell r="N267">
            <v>91</v>
          </cell>
          <cell r="O267">
            <v>634</v>
          </cell>
          <cell r="P267">
            <v>39</v>
          </cell>
          <cell r="Q267">
            <v>85</v>
          </cell>
          <cell r="R267">
            <v>126</v>
          </cell>
          <cell r="S267">
            <v>187</v>
          </cell>
          <cell r="T267">
            <v>230.6</v>
          </cell>
          <cell r="U267">
            <v>274</v>
          </cell>
          <cell r="V267">
            <v>341</v>
          </cell>
          <cell r="W267">
            <v>387</v>
          </cell>
          <cell r="X267">
            <v>435</v>
          </cell>
          <cell r="Y267">
            <v>490</v>
          </cell>
          <cell r="Z267">
            <v>543</v>
          </cell>
          <cell r="AA267">
            <v>634</v>
          </cell>
        </row>
        <row r="268">
          <cell r="A268" t="str">
            <v>Dtq16</v>
          </cell>
          <cell r="B268" t="str">
            <v>Total operating expenses</v>
          </cell>
          <cell r="C268">
            <v>1403</v>
          </cell>
          <cell r="D268">
            <v>1426</v>
          </cell>
          <cell r="E268">
            <v>1119</v>
          </cell>
          <cell r="F268">
            <v>1625</v>
          </cell>
          <cell r="G268">
            <v>1088.5999999999999</v>
          </cell>
          <cell r="H268">
            <v>2869.4</v>
          </cell>
          <cell r="I268">
            <v>1086</v>
          </cell>
          <cell r="J268">
            <v>1106</v>
          </cell>
          <cell r="K268">
            <v>1879</v>
          </cell>
          <cell r="L268">
            <v>4815</v>
          </cell>
          <cell r="M268">
            <v>3024</v>
          </cell>
          <cell r="N268">
            <v>3430</v>
          </cell>
          <cell r="O268">
            <v>24871</v>
          </cell>
          <cell r="P268">
            <v>1403</v>
          </cell>
          <cell r="Q268">
            <v>2829</v>
          </cell>
          <cell r="R268">
            <v>3948</v>
          </cell>
          <cell r="S268">
            <v>5573</v>
          </cell>
          <cell r="T268">
            <v>6661.6</v>
          </cell>
          <cell r="U268">
            <v>9531</v>
          </cell>
          <cell r="V268">
            <v>10617</v>
          </cell>
          <cell r="W268">
            <v>11723</v>
          </cell>
          <cell r="X268">
            <v>13602</v>
          </cell>
          <cell r="Y268">
            <v>18417</v>
          </cell>
          <cell r="Z268">
            <v>21441</v>
          </cell>
          <cell r="AA268">
            <v>24871</v>
          </cell>
        </row>
        <row r="269">
          <cell r="A269" t="str">
            <v>Dtq17</v>
          </cell>
          <cell r="B269" t="str">
            <v>Operating profit before provisions</v>
          </cell>
          <cell r="C269">
            <v>3676</v>
          </cell>
          <cell r="D269">
            <v>3743</v>
          </cell>
          <cell r="E269">
            <v>4797</v>
          </cell>
          <cell r="F269">
            <v>3932</v>
          </cell>
          <cell r="G269">
            <v>4684.3999999999996</v>
          </cell>
          <cell r="H269">
            <v>3476.6</v>
          </cell>
          <cell r="I269">
            <v>5985</v>
          </cell>
          <cell r="J269">
            <v>6742</v>
          </cell>
          <cell r="K269">
            <v>6972</v>
          </cell>
          <cell r="L269">
            <v>5200</v>
          </cell>
          <cell r="M269">
            <v>7599</v>
          </cell>
          <cell r="N269">
            <v>10211</v>
          </cell>
          <cell r="O269">
            <v>67018</v>
          </cell>
          <cell r="P269">
            <v>3676</v>
          </cell>
          <cell r="Q269">
            <v>7419</v>
          </cell>
          <cell r="R269">
            <v>12216</v>
          </cell>
          <cell r="S269">
            <v>16148</v>
          </cell>
          <cell r="T269">
            <v>20832.400000000001</v>
          </cell>
          <cell r="U269">
            <v>24309</v>
          </cell>
          <cell r="V269">
            <v>30294</v>
          </cell>
          <cell r="W269">
            <v>37036</v>
          </cell>
          <cell r="X269">
            <v>44008</v>
          </cell>
          <cell r="Y269">
            <v>49208</v>
          </cell>
          <cell r="Z269">
            <v>56807</v>
          </cell>
          <cell r="AA269">
            <v>67018</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3676</v>
          </cell>
          <cell r="D274">
            <v>3743</v>
          </cell>
          <cell r="E274">
            <v>4797</v>
          </cell>
          <cell r="F274">
            <v>3932</v>
          </cell>
          <cell r="G274">
            <v>4684.3999999999996</v>
          </cell>
          <cell r="H274">
            <v>3476.6</v>
          </cell>
          <cell r="I274">
            <v>5985</v>
          </cell>
          <cell r="J274">
            <v>6742</v>
          </cell>
          <cell r="K274">
            <v>6972</v>
          </cell>
          <cell r="L274">
            <v>5200</v>
          </cell>
          <cell r="M274">
            <v>7599</v>
          </cell>
          <cell r="N274">
            <v>10211</v>
          </cell>
          <cell r="O274">
            <v>67018</v>
          </cell>
          <cell r="P274">
            <v>3676</v>
          </cell>
          <cell r="Q274">
            <v>7419</v>
          </cell>
          <cell r="R274">
            <v>12216</v>
          </cell>
          <cell r="S274">
            <v>16148</v>
          </cell>
          <cell r="T274">
            <v>20832.400000000001</v>
          </cell>
          <cell r="U274">
            <v>24309</v>
          </cell>
          <cell r="V274">
            <v>30294</v>
          </cell>
          <cell r="W274">
            <v>37036</v>
          </cell>
          <cell r="X274">
            <v>44008</v>
          </cell>
          <cell r="Y274">
            <v>49208</v>
          </cell>
          <cell r="Z274">
            <v>56807</v>
          </cell>
          <cell r="AA274">
            <v>67018</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3676</v>
          </cell>
          <cell r="D278">
            <v>3743</v>
          </cell>
          <cell r="E278">
            <v>4797</v>
          </cell>
          <cell r="F278">
            <v>3932</v>
          </cell>
          <cell r="G278">
            <v>4684.3999999999996</v>
          </cell>
          <cell r="H278">
            <v>3476.6</v>
          </cell>
          <cell r="I278">
            <v>5985</v>
          </cell>
          <cell r="J278">
            <v>6742</v>
          </cell>
          <cell r="K278">
            <v>6972</v>
          </cell>
          <cell r="L278">
            <v>5200</v>
          </cell>
          <cell r="M278">
            <v>7599</v>
          </cell>
          <cell r="N278">
            <v>10211</v>
          </cell>
          <cell r="O278">
            <v>67018</v>
          </cell>
          <cell r="P278">
            <v>3676</v>
          </cell>
          <cell r="Q278">
            <v>7419</v>
          </cell>
          <cell r="R278">
            <v>12216</v>
          </cell>
          <cell r="S278">
            <v>16148</v>
          </cell>
          <cell r="T278">
            <v>20832.400000000001</v>
          </cell>
          <cell r="U278">
            <v>24309</v>
          </cell>
          <cell r="V278">
            <v>30294</v>
          </cell>
          <cell r="W278">
            <v>37036</v>
          </cell>
          <cell r="X278">
            <v>44008</v>
          </cell>
          <cell r="Y278">
            <v>49208</v>
          </cell>
          <cell r="Z278">
            <v>56807</v>
          </cell>
          <cell r="AA278">
            <v>67018</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-714</v>
          </cell>
          <cell r="D280">
            <v>-700</v>
          </cell>
          <cell r="E280">
            <v>-4353</v>
          </cell>
          <cell r="F280">
            <v>-489</v>
          </cell>
          <cell r="G280">
            <v>2282</v>
          </cell>
          <cell r="H280">
            <v>-656.00000000000011</v>
          </cell>
          <cell r="I280">
            <v>-1135</v>
          </cell>
          <cell r="J280">
            <v>-1305</v>
          </cell>
          <cell r="K280">
            <v>-1325.0000000000005</v>
          </cell>
          <cell r="L280">
            <v>-967.99999999999932</v>
          </cell>
          <cell r="M280">
            <v>-1448</v>
          </cell>
          <cell r="N280">
            <v>-1958</v>
          </cell>
          <cell r="O280">
            <v>-12769</v>
          </cell>
          <cell r="P280">
            <v>-714</v>
          </cell>
          <cell r="Q280">
            <v>-1414</v>
          </cell>
          <cell r="R280">
            <v>-5767</v>
          </cell>
          <cell r="S280">
            <v>-6256</v>
          </cell>
          <cell r="T280">
            <v>-3974</v>
          </cell>
          <cell r="U280">
            <v>-4630</v>
          </cell>
          <cell r="V280">
            <v>-5765</v>
          </cell>
          <cell r="W280">
            <v>-7070</v>
          </cell>
          <cell r="X280">
            <v>-8395</v>
          </cell>
          <cell r="Y280">
            <v>-9363</v>
          </cell>
          <cell r="Z280">
            <v>-10811</v>
          </cell>
          <cell r="AA280">
            <v>-12769</v>
          </cell>
        </row>
        <row r="281">
          <cell r="A281" t="str">
            <v>Dtq28</v>
          </cell>
          <cell r="B281" t="str">
            <v>Profit after tax</v>
          </cell>
          <cell r="C281">
            <v>2962</v>
          </cell>
          <cell r="D281">
            <v>3043</v>
          </cell>
          <cell r="E281">
            <v>444</v>
          </cell>
          <cell r="F281">
            <v>3443</v>
          </cell>
          <cell r="G281">
            <v>6966.4</v>
          </cell>
          <cell r="H281">
            <v>2820.6</v>
          </cell>
          <cell r="I281">
            <v>4850</v>
          </cell>
          <cell r="J281">
            <v>5437</v>
          </cell>
          <cell r="K281">
            <v>5647</v>
          </cell>
          <cell r="L281">
            <v>4232.0000000000009</v>
          </cell>
          <cell r="M281">
            <v>6151</v>
          </cell>
          <cell r="N281">
            <v>8253</v>
          </cell>
          <cell r="O281">
            <v>54249</v>
          </cell>
          <cell r="P281">
            <v>2962</v>
          </cell>
          <cell r="Q281">
            <v>6005</v>
          </cell>
          <cell r="R281">
            <v>6449</v>
          </cell>
          <cell r="S281">
            <v>9892</v>
          </cell>
          <cell r="T281">
            <v>16858.400000000001</v>
          </cell>
          <cell r="U281">
            <v>19679</v>
          </cell>
          <cell r="V281">
            <v>24529</v>
          </cell>
          <cell r="W281">
            <v>29966</v>
          </cell>
          <cell r="X281">
            <v>35613</v>
          </cell>
          <cell r="Y281">
            <v>39845</v>
          </cell>
          <cell r="Z281">
            <v>45996</v>
          </cell>
          <cell r="AA281">
            <v>54249</v>
          </cell>
        </row>
        <row r="282">
          <cell r="A282">
            <v>0</v>
          </cell>
          <cell r="B282" t="str">
            <v>Actual Profit and Loss 2004 tys.zł</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84</v>
          </cell>
          <cell r="D283">
            <v>87</v>
          </cell>
          <cell r="E283">
            <v>95</v>
          </cell>
          <cell r="F283">
            <v>94</v>
          </cell>
          <cell r="G283">
            <v>111</v>
          </cell>
          <cell r="H283">
            <v>115</v>
          </cell>
          <cell r="I283">
            <v>164</v>
          </cell>
          <cell r="J283">
            <v>156</v>
          </cell>
          <cell r="K283">
            <v>148</v>
          </cell>
          <cell r="L283">
            <v>141</v>
          </cell>
          <cell r="M283">
            <v>216</v>
          </cell>
          <cell r="N283">
            <v>942</v>
          </cell>
          <cell r="O283">
            <v>2353</v>
          </cell>
          <cell r="P283">
            <v>84</v>
          </cell>
          <cell r="Q283">
            <v>171</v>
          </cell>
          <cell r="R283">
            <v>266</v>
          </cell>
          <cell r="S283">
            <v>360</v>
          </cell>
          <cell r="T283">
            <v>471</v>
          </cell>
          <cell r="U283">
            <v>586</v>
          </cell>
          <cell r="V283">
            <v>750</v>
          </cell>
          <cell r="W283">
            <v>906</v>
          </cell>
          <cell r="X283">
            <v>1054</v>
          </cell>
          <cell r="Y283">
            <v>1195</v>
          </cell>
          <cell r="Z283">
            <v>1411</v>
          </cell>
          <cell r="AA283">
            <v>2353</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84</v>
          </cell>
          <cell r="D285">
            <v>87</v>
          </cell>
          <cell r="E285">
            <v>95</v>
          </cell>
          <cell r="F285">
            <v>94</v>
          </cell>
          <cell r="G285">
            <v>111</v>
          </cell>
          <cell r="H285">
            <v>115</v>
          </cell>
          <cell r="I285">
            <v>164</v>
          </cell>
          <cell r="J285">
            <v>156</v>
          </cell>
          <cell r="K285">
            <v>148</v>
          </cell>
          <cell r="L285">
            <v>141</v>
          </cell>
          <cell r="M285">
            <v>216</v>
          </cell>
          <cell r="N285">
            <v>942</v>
          </cell>
          <cell r="O285">
            <v>2353</v>
          </cell>
          <cell r="P285">
            <v>84</v>
          </cell>
          <cell r="Q285">
            <v>171</v>
          </cell>
          <cell r="R285">
            <v>266</v>
          </cell>
          <cell r="S285">
            <v>360</v>
          </cell>
          <cell r="T285">
            <v>471</v>
          </cell>
          <cell r="U285">
            <v>586</v>
          </cell>
          <cell r="V285">
            <v>750</v>
          </cell>
          <cell r="W285">
            <v>906</v>
          </cell>
          <cell r="X285">
            <v>1054</v>
          </cell>
          <cell r="Y285">
            <v>1195</v>
          </cell>
          <cell r="Z285">
            <v>1411</v>
          </cell>
          <cell r="AA285">
            <v>2353</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1854</v>
          </cell>
          <cell r="D292">
            <v>1978</v>
          </cell>
          <cell r="E292">
            <v>2880</v>
          </cell>
          <cell r="F292">
            <v>3298</v>
          </cell>
          <cell r="G292">
            <v>3343</v>
          </cell>
          <cell r="H292">
            <v>3565</v>
          </cell>
          <cell r="I292">
            <v>4769</v>
          </cell>
          <cell r="J292">
            <v>3897</v>
          </cell>
          <cell r="K292">
            <v>3614</v>
          </cell>
          <cell r="L292">
            <v>4558</v>
          </cell>
          <cell r="M292">
            <v>3994</v>
          </cell>
          <cell r="N292">
            <v>5089</v>
          </cell>
          <cell r="O292">
            <v>42839</v>
          </cell>
          <cell r="P292">
            <v>1854</v>
          </cell>
          <cell r="Q292">
            <v>3832</v>
          </cell>
          <cell r="R292">
            <v>6712</v>
          </cell>
          <cell r="S292">
            <v>10010</v>
          </cell>
          <cell r="T292">
            <v>13353</v>
          </cell>
          <cell r="U292">
            <v>16918</v>
          </cell>
          <cell r="V292">
            <v>21687</v>
          </cell>
          <cell r="W292">
            <v>25584</v>
          </cell>
          <cell r="X292">
            <v>29198</v>
          </cell>
          <cell r="Y292">
            <v>33756</v>
          </cell>
          <cell r="Z292">
            <v>37750</v>
          </cell>
          <cell r="AA292">
            <v>42839</v>
          </cell>
        </row>
        <row r="293">
          <cell r="A293" t="str">
            <v>Dtc11</v>
          </cell>
          <cell r="B293" t="str">
            <v>Other income</v>
          </cell>
          <cell r="C293">
            <v>1854</v>
          </cell>
          <cell r="D293">
            <v>1978</v>
          </cell>
          <cell r="E293">
            <v>2880</v>
          </cell>
          <cell r="F293">
            <v>3298</v>
          </cell>
          <cell r="G293">
            <v>3343</v>
          </cell>
          <cell r="H293">
            <v>3565</v>
          </cell>
          <cell r="I293">
            <v>4769</v>
          </cell>
          <cell r="J293">
            <v>3897</v>
          </cell>
          <cell r="K293">
            <v>3614</v>
          </cell>
          <cell r="L293">
            <v>4558</v>
          </cell>
          <cell r="M293">
            <v>3994</v>
          </cell>
          <cell r="N293">
            <v>5089</v>
          </cell>
          <cell r="O293">
            <v>42839</v>
          </cell>
          <cell r="P293">
            <v>1854</v>
          </cell>
          <cell r="Q293">
            <v>3832</v>
          </cell>
          <cell r="R293">
            <v>6712</v>
          </cell>
          <cell r="S293">
            <v>10010</v>
          </cell>
          <cell r="T293">
            <v>13353</v>
          </cell>
          <cell r="U293">
            <v>16918</v>
          </cell>
          <cell r="V293">
            <v>21687</v>
          </cell>
          <cell r="W293">
            <v>25584</v>
          </cell>
          <cell r="X293">
            <v>29198</v>
          </cell>
          <cell r="Y293">
            <v>33756</v>
          </cell>
          <cell r="Z293">
            <v>37750</v>
          </cell>
          <cell r="AA293">
            <v>42839</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1938</v>
          </cell>
          <cell r="D295">
            <v>2065</v>
          </cell>
          <cell r="E295">
            <v>2975</v>
          </cell>
          <cell r="F295">
            <v>3392</v>
          </cell>
          <cell r="G295">
            <v>3454</v>
          </cell>
          <cell r="H295">
            <v>3680</v>
          </cell>
          <cell r="I295">
            <v>4933</v>
          </cell>
          <cell r="J295">
            <v>4053</v>
          </cell>
          <cell r="K295">
            <v>3762</v>
          </cell>
          <cell r="L295">
            <v>4699</v>
          </cell>
          <cell r="M295">
            <v>4210</v>
          </cell>
          <cell r="N295">
            <v>6031</v>
          </cell>
          <cell r="O295">
            <v>45192</v>
          </cell>
          <cell r="P295">
            <v>1938</v>
          </cell>
          <cell r="Q295">
            <v>4003</v>
          </cell>
          <cell r="R295">
            <v>6978</v>
          </cell>
          <cell r="S295">
            <v>10370</v>
          </cell>
          <cell r="T295">
            <v>13824</v>
          </cell>
          <cell r="U295">
            <v>17504</v>
          </cell>
          <cell r="V295">
            <v>22437</v>
          </cell>
          <cell r="W295">
            <v>26490</v>
          </cell>
          <cell r="X295">
            <v>30252</v>
          </cell>
          <cell r="Y295">
            <v>34951</v>
          </cell>
          <cell r="Z295">
            <v>39161</v>
          </cell>
          <cell r="AA295">
            <v>45192</v>
          </cell>
        </row>
        <row r="296">
          <cell r="A296" t="str">
            <v>Dtc13</v>
          </cell>
          <cell r="B296" t="str">
            <v>Personnel expenses</v>
          </cell>
          <cell r="C296">
            <v>299</v>
          </cell>
          <cell r="D296">
            <v>311</v>
          </cell>
          <cell r="E296">
            <v>360</v>
          </cell>
          <cell r="F296">
            <v>528</v>
          </cell>
          <cell r="G296">
            <v>358</v>
          </cell>
          <cell r="H296">
            <v>339</v>
          </cell>
          <cell r="I296">
            <v>452</v>
          </cell>
          <cell r="J296">
            <v>331</v>
          </cell>
          <cell r="K296">
            <v>331</v>
          </cell>
          <cell r="L296">
            <v>367</v>
          </cell>
          <cell r="M296">
            <v>337</v>
          </cell>
          <cell r="N296">
            <v>1041</v>
          </cell>
          <cell r="O296">
            <v>5054</v>
          </cell>
          <cell r="P296">
            <v>299</v>
          </cell>
          <cell r="Q296">
            <v>610</v>
          </cell>
          <cell r="R296">
            <v>970</v>
          </cell>
          <cell r="S296">
            <v>1498</v>
          </cell>
          <cell r="T296">
            <v>1856</v>
          </cell>
          <cell r="U296">
            <v>2195</v>
          </cell>
          <cell r="V296">
            <v>2647</v>
          </cell>
          <cell r="W296">
            <v>2978</v>
          </cell>
          <cell r="X296">
            <v>3309</v>
          </cell>
          <cell r="Y296">
            <v>3676</v>
          </cell>
          <cell r="Z296">
            <v>4013</v>
          </cell>
          <cell r="AA296">
            <v>5054</v>
          </cell>
        </row>
        <row r="297">
          <cell r="A297" t="str">
            <v>Dtc14</v>
          </cell>
          <cell r="B297" t="str">
            <v>General and administrative expenses</v>
          </cell>
          <cell r="C297">
            <v>238</v>
          </cell>
          <cell r="D297">
            <v>681</v>
          </cell>
          <cell r="E297">
            <v>370</v>
          </cell>
          <cell r="F297">
            <v>761</v>
          </cell>
          <cell r="G297">
            <v>1607</v>
          </cell>
          <cell r="H297">
            <v>808</v>
          </cell>
          <cell r="I297">
            <v>90.999999999999901</v>
          </cell>
          <cell r="J297">
            <v>253.00000000000006</v>
          </cell>
          <cell r="K297">
            <v>183</v>
          </cell>
          <cell r="L297">
            <v>455</v>
          </cell>
          <cell r="M297">
            <v>-13.000000000000469</v>
          </cell>
          <cell r="N297">
            <v>182</v>
          </cell>
          <cell r="O297">
            <v>5615.9999999999991</v>
          </cell>
          <cell r="P297">
            <v>238</v>
          </cell>
          <cell r="Q297">
            <v>919</v>
          </cell>
          <cell r="R297">
            <v>1289</v>
          </cell>
          <cell r="S297">
            <v>2050</v>
          </cell>
          <cell r="T297">
            <v>3657</v>
          </cell>
          <cell r="U297">
            <v>4465</v>
          </cell>
          <cell r="V297">
            <v>4556</v>
          </cell>
          <cell r="W297">
            <v>4809</v>
          </cell>
          <cell r="X297">
            <v>4992</v>
          </cell>
          <cell r="Y297">
            <v>5447</v>
          </cell>
          <cell r="Z297">
            <v>5433.9999999999991</v>
          </cell>
          <cell r="AA297">
            <v>5615.9999999999991</v>
          </cell>
        </row>
        <row r="298">
          <cell r="A298" t="str">
            <v>Dtc15</v>
          </cell>
          <cell r="B298" t="str">
            <v>Depreciation / Amortisation</v>
          </cell>
          <cell r="C298">
            <v>30</v>
          </cell>
          <cell r="D298">
            <v>34</v>
          </cell>
          <cell r="E298">
            <v>36</v>
          </cell>
          <cell r="F298">
            <v>36</v>
          </cell>
          <cell r="G298">
            <v>33</v>
          </cell>
          <cell r="H298">
            <v>35</v>
          </cell>
          <cell r="I298">
            <v>44</v>
          </cell>
          <cell r="J298">
            <v>33.999999999999993</v>
          </cell>
          <cell r="K298">
            <v>33.000000000000007</v>
          </cell>
          <cell r="L298">
            <v>34.999999999999993</v>
          </cell>
          <cell r="M298">
            <v>34.999999999999993</v>
          </cell>
          <cell r="N298">
            <v>47</v>
          </cell>
          <cell r="O298">
            <v>432</v>
          </cell>
          <cell r="P298">
            <v>30</v>
          </cell>
          <cell r="Q298">
            <v>64</v>
          </cell>
          <cell r="R298">
            <v>100</v>
          </cell>
          <cell r="S298">
            <v>136</v>
          </cell>
          <cell r="T298">
            <v>169</v>
          </cell>
          <cell r="U298">
            <v>204</v>
          </cell>
          <cell r="V298">
            <v>248</v>
          </cell>
          <cell r="W298">
            <v>282</v>
          </cell>
          <cell r="X298">
            <v>315</v>
          </cell>
          <cell r="Y298">
            <v>350</v>
          </cell>
          <cell r="Z298">
            <v>385</v>
          </cell>
          <cell r="AA298">
            <v>432</v>
          </cell>
        </row>
        <row r="299">
          <cell r="A299" t="str">
            <v>Dtc16</v>
          </cell>
          <cell r="B299" t="str">
            <v>Total operating expenses</v>
          </cell>
          <cell r="C299">
            <v>567</v>
          </cell>
          <cell r="D299">
            <v>1026</v>
          </cell>
          <cell r="E299">
            <v>766</v>
          </cell>
          <cell r="F299">
            <v>1325</v>
          </cell>
          <cell r="G299">
            <v>1998</v>
          </cell>
          <cell r="H299">
            <v>1182</v>
          </cell>
          <cell r="I299">
            <v>586.99999999999989</v>
          </cell>
          <cell r="J299">
            <v>618</v>
          </cell>
          <cell r="K299">
            <v>547</v>
          </cell>
          <cell r="L299">
            <v>857</v>
          </cell>
          <cell r="M299">
            <v>358.99999999999955</v>
          </cell>
          <cell r="N299">
            <v>1270</v>
          </cell>
          <cell r="O299">
            <v>11102</v>
          </cell>
          <cell r="P299">
            <v>567</v>
          </cell>
          <cell r="Q299">
            <v>1593</v>
          </cell>
          <cell r="R299">
            <v>2359</v>
          </cell>
          <cell r="S299">
            <v>3684</v>
          </cell>
          <cell r="T299">
            <v>5682</v>
          </cell>
          <cell r="U299">
            <v>6864</v>
          </cell>
          <cell r="V299">
            <v>7451</v>
          </cell>
          <cell r="W299">
            <v>8069</v>
          </cell>
          <cell r="X299">
            <v>8616</v>
          </cell>
          <cell r="Y299">
            <v>9473</v>
          </cell>
          <cell r="Z299">
            <v>9832</v>
          </cell>
          <cell r="AA299">
            <v>11102</v>
          </cell>
        </row>
        <row r="300">
          <cell r="A300" t="str">
            <v>Dtc17</v>
          </cell>
          <cell r="B300" t="str">
            <v>Operating profit before provisions</v>
          </cell>
          <cell r="C300">
            <v>1371</v>
          </cell>
          <cell r="D300">
            <v>1039</v>
          </cell>
          <cell r="E300">
            <v>2209</v>
          </cell>
          <cell r="F300">
            <v>2067</v>
          </cell>
          <cell r="G300">
            <v>1456</v>
          </cell>
          <cell r="H300">
            <v>2498</v>
          </cell>
          <cell r="I300">
            <v>4346</v>
          </cell>
          <cell r="J300">
            <v>3435</v>
          </cell>
          <cell r="K300">
            <v>3215</v>
          </cell>
          <cell r="L300">
            <v>3842</v>
          </cell>
          <cell r="M300">
            <v>3851.0000000000005</v>
          </cell>
          <cell r="N300">
            <v>4761</v>
          </cell>
          <cell r="O300">
            <v>34090</v>
          </cell>
          <cell r="P300">
            <v>1371</v>
          </cell>
          <cell r="Q300">
            <v>2410</v>
          </cell>
          <cell r="R300">
            <v>4619</v>
          </cell>
          <cell r="S300">
            <v>6686</v>
          </cell>
          <cell r="T300">
            <v>8142</v>
          </cell>
          <cell r="U300">
            <v>10640</v>
          </cell>
          <cell r="V300">
            <v>14986</v>
          </cell>
          <cell r="W300">
            <v>18421</v>
          </cell>
          <cell r="X300">
            <v>21636</v>
          </cell>
          <cell r="Y300">
            <v>25478</v>
          </cell>
          <cell r="Z300">
            <v>29329</v>
          </cell>
          <cell r="AA300">
            <v>34090</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840</v>
          </cell>
          <cell r="D303">
            <v>565</v>
          </cell>
          <cell r="E303">
            <v>1419</v>
          </cell>
          <cell r="F303">
            <v>1297</v>
          </cell>
          <cell r="G303">
            <v>649.99999999999943</v>
          </cell>
          <cell r="H303">
            <v>1357</v>
          </cell>
          <cell r="I303">
            <v>2898</v>
          </cell>
          <cell r="J303">
            <v>2076</v>
          </cell>
          <cell r="K303">
            <v>1877</v>
          </cell>
          <cell r="L303">
            <v>2517</v>
          </cell>
          <cell r="M303">
            <v>2407</v>
          </cell>
          <cell r="N303">
            <v>2316</v>
          </cell>
          <cell r="O303">
            <v>20219</v>
          </cell>
          <cell r="P303">
            <v>840</v>
          </cell>
          <cell r="Q303">
            <v>1405</v>
          </cell>
          <cell r="R303">
            <v>2824</v>
          </cell>
          <cell r="S303">
            <v>4121</v>
          </cell>
          <cell r="T303">
            <v>4770.9999999999991</v>
          </cell>
          <cell r="U303">
            <v>6127.9999999999991</v>
          </cell>
          <cell r="V303">
            <v>9026</v>
          </cell>
          <cell r="W303">
            <v>11102</v>
          </cell>
          <cell r="X303">
            <v>12979</v>
          </cell>
          <cell r="Y303">
            <v>15496</v>
          </cell>
          <cell r="Z303">
            <v>17903</v>
          </cell>
          <cell r="AA303">
            <v>20219</v>
          </cell>
        </row>
        <row r="304">
          <cell r="A304" t="str">
            <v>Dtc21</v>
          </cell>
          <cell r="B304" t="str">
            <v>Total provisions</v>
          </cell>
          <cell r="C304">
            <v>840</v>
          </cell>
          <cell r="D304">
            <v>565</v>
          </cell>
          <cell r="E304">
            <v>1419</v>
          </cell>
          <cell r="F304">
            <v>1297</v>
          </cell>
          <cell r="G304">
            <v>649.99999999999943</v>
          </cell>
          <cell r="H304">
            <v>1357</v>
          </cell>
          <cell r="I304">
            <v>2898</v>
          </cell>
          <cell r="J304">
            <v>2076</v>
          </cell>
          <cell r="K304">
            <v>1877</v>
          </cell>
          <cell r="L304">
            <v>2517</v>
          </cell>
          <cell r="M304">
            <v>2407</v>
          </cell>
          <cell r="N304">
            <v>2316</v>
          </cell>
          <cell r="O304">
            <v>20219</v>
          </cell>
          <cell r="P304">
            <v>840</v>
          </cell>
          <cell r="Q304">
            <v>1405</v>
          </cell>
          <cell r="R304">
            <v>2824</v>
          </cell>
          <cell r="S304">
            <v>4121</v>
          </cell>
          <cell r="T304">
            <v>4770.9999999999991</v>
          </cell>
          <cell r="U304">
            <v>6127.9999999999991</v>
          </cell>
          <cell r="V304">
            <v>9026</v>
          </cell>
          <cell r="W304">
            <v>11102</v>
          </cell>
          <cell r="X304">
            <v>12979</v>
          </cell>
          <cell r="Y304">
            <v>15496</v>
          </cell>
          <cell r="Z304">
            <v>17903</v>
          </cell>
          <cell r="AA304">
            <v>20219</v>
          </cell>
        </row>
        <row r="305">
          <cell r="A305" t="str">
            <v>Dtc22</v>
          </cell>
          <cell r="B305" t="str">
            <v>Operating profit</v>
          </cell>
          <cell r="C305">
            <v>2211</v>
          </cell>
          <cell r="D305">
            <v>1604</v>
          </cell>
          <cell r="E305">
            <v>3628</v>
          </cell>
          <cell r="F305">
            <v>3364</v>
          </cell>
          <cell r="G305">
            <v>2105.9999999999995</v>
          </cell>
          <cell r="H305">
            <v>3855</v>
          </cell>
          <cell r="I305">
            <v>7244</v>
          </cell>
          <cell r="J305">
            <v>5511</v>
          </cell>
          <cell r="K305">
            <v>5092</v>
          </cell>
          <cell r="L305">
            <v>6359</v>
          </cell>
          <cell r="M305">
            <v>6258</v>
          </cell>
          <cell r="N305">
            <v>7077</v>
          </cell>
          <cell r="O305">
            <v>54309</v>
          </cell>
          <cell r="P305">
            <v>2211</v>
          </cell>
          <cell r="Q305">
            <v>3815</v>
          </cell>
          <cell r="R305">
            <v>7443</v>
          </cell>
          <cell r="S305">
            <v>10807</v>
          </cell>
          <cell r="T305">
            <v>12913</v>
          </cell>
          <cell r="U305">
            <v>16768</v>
          </cell>
          <cell r="V305">
            <v>24012</v>
          </cell>
          <cell r="W305">
            <v>29523</v>
          </cell>
          <cell r="X305">
            <v>34615</v>
          </cell>
          <cell r="Y305">
            <v>40974</v>
          </cell>
          <cell r="Z305">
            <v>47232</v>
          </cell>
          <cell r="AA305">
            <v>54309</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2211</v>
          </cell>
          <cell r="D309">
            <v>1604</v>
          </cell>
          <cell r="E309">
            <v>3628</v>
          </cell>
          <cell r="F309">
            <v>3364</v>
          </cell>
          <cell r="G309">
            <v>2105.9999999999995</v>
          </cell>
          <cell r="H309">
            <v>3855</v>
          </cell>
          <cell r="I309">
            <v>7244</v>
          </cell>
          <cell r="J309">
            <v>5511</v>
          </cell>
          <cell r="K309">
            <v>5092</v>
          </cell>
          <cell r="L309">
            <v>6359</v>
          </cell>
          <cell r="M309">
            <v>6258</v>
          </cell>
          <cell r="N309">
            <v>7077</v>
          </cell>
          <cell r="O309">
            <v>54309</v>
          </cell>
          <cell r="P309">
            <v>2211</v>
          </cell>
          <cell r="Q309">
            <v>3815</v>
          </cell>
          <cell r="R309">
            <v>7443</v>
          </cell>
          <cell r="S309">
            <v>10807</v>
          </cell>
          <cell r="T309">
            <v>12913</v>
          </cell>
          <cell r="U309">
            <v>16768</v>
          </cell>
          <cell r="V309">
            <v>24012</v>
          </cell>
          <cell r="W309">
            <v>29523</v>
          </cell>
          <cell r="X309">
            <v>34615</v>
          </cell>
          <cell r="Y309">
            <v>40974</v>
          </cell>
          <cell r="Z309">
            <v>47232</v>
          </cell>
          <cell r="AA309">
            <v>54309</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-421</v>
          </cell>
          <cell r="D311">
            <v>-306</v>
          </cell>
          <cell r="E311">
            <v>105</v>
          </cell>
          <cell r="F311">
            <v>-640</v>
          </cell>
          <cell r="G311">
            <v>-396</v>
          </cell>
          <cell r="H311">
            <v>-741</v>
          </cell>
          <cell r="I311">
            <v>-2029</v>
          </cell>
          <cell r="J311">
            <v>-913</v>
          </cell>
          <cell r="K311">
            <v>-788</v>
          </cell>
          <cell r="L311">
            <v>-1041</v>
          </cell>
          <cell r="M311">
            <v>-1023</v>
          </cell>
          <cell r="N311">
            <v>2628</v>
          </cell>
          <cell r="O311">
            <v>-5565</v>
          </cell>
          <cell r="P311">
            <v>-421</v>
          </cell>
          <cell r="Q311">
            <v>-727</v>
          </cell>
          <cell r="R311">
            <v>-622</v>
          </cell>
          <cell r="S311">
            <v>-1262</v>
          </cell>
          <cell r="T311">
            <v>-1658</v>
          </cell>
          <cell r="U311">
            <v>-2399</v>
          </cell>
          <cell r="V311">
            <v>-4428</v>
          </cell>
          <cell r="W311">
            <v>-5341</v>
          </cell>
          <cell r="X311">
            <v>-6129</v>
          </cell>
          <cell r="Y311">
            <v>-7170</v>
          </cell>
          <cell r="Z311">
            <v>-8193</v>
          </cell>
          <cell r="AA311">
            <v>-5565</v>
          </cell>
        </row>
        <row r="312">
          <cell r="A312" t="str">
            <v>Dtc28</v>
          </cell>
          <cell r="B312" t="str">
            <v>Profit after tax</v>
          </cell>
          <cell r="C312">
            <v>1790</v>
          </cell>
          <cell r="D312">
            <v>1298</v>
          </cell>
          <cell r="E312">
            <v>3733</v>
          </cell>
          <cell r="F312">
            <v>2724</v>
          </cell>
          <cell r="G312">
            <v>1709.9999999999995</v>
          </cell>
          <cell r="H312">
            <v>3114</v>
          </cell>
          <cell r="I312">
            <v>5215</v>
          </cell>
          <cell r="J312">
            <v>4598</v>
          </cell>
          <cell r="K312">
            <v>4304</v>
          </cell>
          <cell r="L312">
            <v>5318</v>
          </cell>
          <cell r="M312">
            <v>5235</v>
          </cell>
          <cell r="N312">
            <v>9705</v>
          </cell>
          <cell r="O312">
            <v>48744</v>
          </cell>
          <cell r="P312">
            <v>1790</v>
          </cell>
          <cell r="Q312">
            <v>3088</v>
          </cell>
          <cell r="R312">
            <v>6821</v>
          </cell>
          <cell r="S312">
            <v>9545</v>
          </cell>
          <cell r="T312">
            <v>11255</v>
          </cell>
          <cell r="U312">
            <v>14369</v>
          </cell>
          <cell r="V312">
            <v>19584</v>
          </cell>
          <cell r="W312">
            <v>24182</v>
          </cell>
          <cell r="X312">
            <v>28486</v>
          </cell>
          <cell r="Y312">
            <v>33804</v>
          </cell>
          <cell r="Z312">
            <v>39039</v>
          </cell>
          <cell r="AA312">
            <v>48744</v>
          </cell>
        </row>
      </sheetData>
      <sheetData sheetId="12">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FAKTOR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2557.5454799999998</v>
          </cell>
          <cell r="D4">
            <v>2173.4253600000002</v>
          </cell>
          <cell r="E4">
            <v>2355.19355</v>
          </cell>
          <cell r="F4">
            <v>2447.5428499999998</v>
          </cell>
          <cell r="G4">
            <v>2624.1184400000002</v>
          </cell>
          <cell r="H4">
            <v>2141.5668399999995</v>
          </cell>
          <cell r="I4">
            <v>2880.5826400000024</v>
          </cell>
          <cell r="J4">
            <v>3394.7059699999954</v>
          </cell>
          <cell r="K4">
            <v>4296.4933900000033</v>
          </cell>
          <cell r="L4">
            <v>4084.0238500000014</v>
          </cell>
          <cell r="M4">
            <v>4246.7746099999968</v>
          </cell>
          <cell r="N4">
            <v>4298.0137400000021</v>
          </cell>
          <cell r="O4">
            <v>37499.986720000001</v>
          </cell>
          <cell r="P4">
            <v>2557.5454799999998</v>
          </cell>
          <cell r="Q4">
            <v>4730.97084</v>
          </cell>
          <cell r="R4">
            <v>7086.1643899999999</v>
          </cell>
          <cell r="S4">
            <v>9533.7072399999997</v>
          </cell>
          <cell r="T4">
            <v>12157.82568</v>
          </cell>
          <cell r="U4">
            <v>14299.392519999999</v>
          </cell>
          <cell r="V4">
            <v>17179.975160000002</v>
          </cell>
          <cell r="W4">
            <v>20574.681129999997</v>
          </cell>
          <cell r="X4">
            <v>24871.17452</v>
          </cell>
          <cell r="Y4">
            <v>28955.198370000002</v>
          </cell>
          <cell r="Z4">
            <v>33201.972979999999</v>
          </cell>
          <cell r="AA4">
            <v>37499.986720000001</v>
          </cell>
        </row>
        <row r="5">
          <cell r="A5" t="str">
            <v>Act02</v>
          </cell>
          <cell r="B5" t="str">
            <v>Interest expense</v>
          </cell>
          <cell r="C5">
            <v>-1564.00443</v>
          </cell>
          <cell r="D5">
            <v>-1412.7624000000001</v>
          </cell>
          <cell r="E5">
            <v>-1559.5373099999993</v>
          </cell>
          <cell r="F5">
            <v>-1511.5391200000004</v>
          </cell>
          <cell r="G5">
            <v>-1762.7951500000008</v>
          </cell>
          <cell r="H5">
            <v>-1806.0770299999995</v>
          </cell>
          <cell r="I5">
            <v>-1875.251690000001</v>
          </cell>
          <cell r="J5">
            <v>-2032.4353499999997</v>
          </cell>
          <cell r="K5">
            <v>-2480.0316299999995</v>
          </cell>
          <cell r="L5">
            <v>-2986.7201500000028</v>
          </cell>
          <cell r="M5">
            <v>-3038.9483099999961</v>
          </cell>
          <cell r="N5">
            <v>-3301.5483299999978</v>
          </cell>
          <cell r="O5">
            <v>-25331.650899999997</v>
          </cell>
          <cell r="P5">
            <v>-1564.00443</v>
          </cell>
          <cell r="Q5">
            <v>-2976.76683</v>
          </cell>
          <cell r="R5">
            <v>-4536.3041399999993</v>
          </cell>
          <cell r="S5">
            <v>-6047.8432599999996</v>
          </cell>
          <cell r="T5">
            <v>-7810.6384100000005</v>
          </cell>
          <cell r="U5">
            <v>-9616.7154399999999</v>
          </cell>
          <cell r="V5">
            <v>-11491.967130000001</v>
          </cell>
          <cell r="W5">
            <v>-13524.402480000001</v>
          </cell>
          <cell r="X5">
            <v>-16004.43411</v>
          </cell>
          <cell r="Y5">
            <v>-18991.154260000003</v>
          </cell>
          <cell r="Z5">
            <v>-22030.102569999999</v>
          </cell>
          <cell r="AA5">
            <v>-25331.650899999997</v>
          </cell>
        </row>
        <row r="6">
          <cell r="A6" t="str">
            <v>Act03</v>
          </cell>
          <cell r="B6" t="str">
            <v>Net interest income</v>
          </cell>
          <cell r="C6">
            <v>993.54104999999981</v>
          </cell>
          <cell r="D6">
            <v>760.66296000000011</v>
          </cell>
          <cell r="E6">
            <v>795.65624000000071</v>
          </cell>
          <cell r="F6">
            <v>936.00372999999945</v>
          </cell>
          <cell r="G6">
            <v>861.32328999999936</v>
          </cell>
          <cell r="H6">
            <v>335.48981000000003</v>
          </cell>
          <cell r="I6">
            <v>1005.3309500000014</v>
          </cell>
          <cell r="J6">
            <v>1362.2706199999957</v>
          </cell>
          <cell r="K6">
            <v>1816.4617600000038</v>
          </cell>
          <cell r="L6">
            <v>1097.3036999999986</v>
          </cell>
          <cell r="M6">
            <v>1207.8263000000006</v>
          </cell>
          <cell r="N6">
            <v>996.46541000000434</v>
          </cell>
          <cell r="O6">
            <v>12168.335820000004</v>
          </cell>
          <cell r="P6">
            <v>993.54104999999981</v>
          </cell>
          <cell r="Q6">
            <v>1754.2040099999999</v>
          </cell>
          <cell r="R6">
            <v>2549.8602500000006</v>
          </cell>
          <cell r="S6">
            <v>3485.8639800000001</v>
          </cell>
          <cell r="T6">
            <v>4347.1872699999994</v>
          </cell>
          <cell r="U6">
            <v>4682.6770799999995</v>
          </cell>
          <cell r="V6">
            <v>5688.0080300000009</v>
          </cell>
          <cell r="W6">
            <v>7050.2786499999966</v>
          </cell>
          <cell r="X6">
            <v>8866.7404100000003</v>
          </cell>
          <cell r="Y6">
            <v>9964.0441099999989</v>
          </cell>
          <cell r="Z6">
            <v>11171.87041</v>
          </cell>
          <cell r="AA6">
            <v>12168.335820000004</v>
          </cell>
        </row>
        <row r="7">
          <cell r="A7" t="str">
            <v>Act04</v>
          </cell>
          <cell r="B7" t="str">
            <v>Fee Income</v>
          </cell>
          <cell r="C7">
            <v>1030.06367</v>
          </cell>
          <cell r="D7">
            <v>1081.4232400000001</v>
          </cell>
          <cell r="E7">
            <v>1058.46038</v>
          </cell>
          <cell r="F7">
            <v>1155.1100700000006</v>
          </cell>
          <cell r="G7">
            <v>1007.0502999999999</v>
          </cell>
          <cell r="H7">
            <v>1086.018939999999</v>
          </cell>
          <cell r="I7">
            <v>1287.7503000000006</v>
          </cell>
          <cell r="J7">
            <v>1167.0393599999998</v>
          </cell>
          <cell r="K7">
            <v>1074.6158900000009</v>
          </cell>
          <cell r="L7">
            <v>1354.1320599999999</v>
          </cell>
          <cell r="M7">
            <v>1210.9311599999983</v>
          </cell>
          <cell r="N7">
            <v>1293.3410900000017</v>
          </cell>
          <cell r="O7">
            <v>13805.936460000001</v>
          </cell>
          <cell r="P7">
            <v>1030.06367</v>
          </cell>
          <cell r="Q7">
            <v>2111.4869100000001</v>
          </cell>
          <cell r="R7">
            <v>3169.9472900000001</v>
          </cell>
          <cell r="S7">
            <v>4325.0573600000007</v>
          </cell>
          <cell r="T7">
            <v>5332.1076600000006</v>
          </cell>
          <cell r="U7">
            <v>6418.1265999999996</v>
          </cell>
          <cell r="V7">
            <v>7705.8769000000002</v>
          </cell>
          <cell r="W7">
            <v>8872.91626</v>
          </cell>
          <cell r="X7">
            <v>9947.5321500000009</v>
          </cell>
          <cell r="Y7">
            <v>11301.664210000001</v>
          </cell>
          <cell r="Z7">
            <v>12512.595369999999</v>
          </cell>
          <cell r="AA7">
            <v>13805.936460000001</v>
          </cell>
        </row>
        <row r="8">
          <cell r="A8" t="str">
            <v>Act05</v>
          </cell>
          <cell r="B8" t="str">
            <v>Commission expense</v>
          </cell>
          <cell r="C8">
            <v>-209.65021999999999</v>
          </cell>
          <cell r="D8">
            <v>-219.27284000000003</v>
          </cell>
          <cell r="E8">
            <v>-278.50185000000005</v>
          </cell>
          <cell r="F8">
            <v>-221.79481999999996</v>
          </cell>
          <cell r="G8">
            <v>-198.91148999999996</v>
          </cell>
          <cell r="H8">
            <v>-213.57229000000007</v>
          </cell>
          <cell r="I8">
            <v>-285.24562999999989</v>
          </cell>
          <cell r="J8">
            <v>-293.53251999999998</v>
          </cell>
          <cell r="K8">
            <v>-279.33649000000014</v>
          </cell>
          <cell r="L8">
            <v>-298.91204999999991</v>
          </cell>
          <cell r="M8">
            <v>-298.2171199999998</v>
          </cell>
          <cell r="N8">
            <v>-244.15940000000046</v>
          </cell>
          <cell r="O8">
            <v>-3041.1067200000002</v>
          </cell>
          <cell r="P8">
            <v>-209.65021999999999</v>
          </cell>
          <cell r="Q8">
            <v>-428.92306000000002</v>
          </cell>
          <cell r="R8">
            <v>-707.42491000000007</v>
          </cell>
          <cell r="S8">
            <v>-929.21973000000003</v>
          </cell>
          <cell r="T8">
            <v>-1128.13122</v>
          </cell>
          <cell r="U8">
            <v>-1341.7035100000001</v>
          </cell>
          <cell r="V8">
            <v>-1626.9491399999999</v>
          </cell>
          <cell r="W8">
            <v>-1920.4816599999999</v>
          </cell>
          <cell r="X8">
            <v>-2199.8181500000001</v>
          </cell>
          <cell r="Y8">
            <v>-2498.7302</v>
          </cell>
          <cell r="Z8">
            <v>-2796.9473199999998</v>
          </cell>
          <cell r="AA8">
            <v>-3041.1067200000002</v>
          </cell>
        </row>
        <row r="9">
          <cell r="A9" t="str">
            <v>Act06</v>
          </cell>
          <cell r="B9" t="str">
            <v>Net fee and commission income</v>
          </cell>
          <cell r="C9">
            <v>820.41345000000001</v>
          </cell>
          <cell r="D9">
            <v>862.15039999999999</v>
          </cell>
          <cell r="E9">
            <v>779.95852999999988</v>
          </cell>
          <cell r="F9">
            <v>933.31525000000067</v>
          </cell>
          <cell r="G9">
            <v>808.13880999999992</v>
          </cell>
          <cell r="H9">
            <v>872.44664999999895</v>
          </cell>
          <cell r="I9">
            <v>1002.5046700000007</v>
          </cell>
          <cell r="J9">
            <v>873.50683999999978</v>
          </cell>
          <cell r="K9">
            <v>795.27940000000081</v>
          </cell>
          <cell r="L9">
            <v>1055.22001</v>
          </cell>
          <cell r="M9">
            <v>912.71403999999848</v>
          </cell>
          <cell r="N9">
            <v>1049.1816900000013</v>
          </cell>
          <cell r="O9">
            <v>10764.829740000001</v>
          </cell>
          <cell r="P9">
            <v>820.41345000000001</v>
          </cell>
          <cell r="Q9">
            <v>1682.56385</v>
          </cell>
          <cell r="R9">
            <v>2462.5223799999999</v>
          </cell>
          <cell r="S9">
            <v>3395.8376300000009</v>
          </cell>
          <cell r="T9">
            <v>4203.9764400000004</v>
          </cell>
          <cell r="U9">
            <v>5076.4230899999993</v>
          </cell>
          <cell r="V9">
            <v>6078.9277600000005</v>
          </cell>
          <cell r="W9">
            <v>6952.4346000000005</v>
          </cell>
          <cell r="X9">
            <v>7747.7140000000009</v>
          </cell>
          <cell r="Y9">
            <v>8802.9340100000009</v>
          </cell>
          <cell r="Z9">
            <v>9715.6480499999998</v>
          </cell>
          <cell r="AA9">
            <v>10764.829740000001</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9.7315100000000001</v>
          </cell>
          <cell r="D11">
            <v>-5.2540000000000475E-2</v>
          </cell>
          <cell r="E11">
            <v>2.9022300000000012</v>
          </cell>
          <cell r="F11">
            <v>-0.27587000000000117</v>
          </cell>
          <cell r="G11">
            <v>26.360240000000005</v>
          </cell>
          <cell r="H11">
            <v>-29.455080000000002</v>
          </cell>
          <cell r="I11">
            <v>-25.872710000000001</v>
          </cell>
          <cell r="J11">
            <v>4.485590000000002</v>
          </cell>
          <cell r="K11">
            <v>-39.783330000000007</v>
          </cell>
          <cell r="L11">
            <v>9.0830300000000008</v>
          </cell>
          <cell r="M11">
            <v>-19.534050000000001</v>
          </cell>
          <cell r="N11">
            <v>-40.729989999999994</v>
          </cell>
          <cell r="O11">
            <v>-103.14097000000001</v>
          </cell>
          <cell r="P11">
            <v>9.7315100000000001</v>
          </cell>
          <cell r="Q11">
            <v>9.6789699999999996</v>
          </cell>
          <cell r="R11">
            <v>12.581200000000001</v>
          </cell>
          <cell r="S11">
            <v>12.30533</v>
          </cell>
          <cell r="T11">
            <v>38.665570000000002</v>
          </cell>
          <cell r="U11">
            <v>9.2104900000000001</v>
          </cell>
          <cell r="V11">
            <v>-16.662220000000001</v>
          </cell>
          <cell r="W11">
            <v>-12.176629999999999</v>
          </cell>
          <cell r="X11">
            <v>-51.959960000000002</v>
          </cell>
          <cell r="Y11">
            <v>-42.876930000000002</v>
          </cell>
          <cell r="Z11">
            <v>-62.410980000000002</v>
          </cell>
          <cell r="AA11">
            <v>-103.14097</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-33.800419999999995</v>
          </cell>
          <cell r="D13">
            <v>-16.124650000000003</v>
          </cell>
          <cell r="E13">
            <v>-81.225769999999983</v>
          </cell>
          <cell r="F13">
            <v>-65.10163</v>
          </cell>
          <cell r="G13">
            <v>-7.2535400000000152</v>
          </cell>
          <cell r="H13">
            <v>-26.392869999999988</v>
          </cell>
          <cell r="I13">
            <v>24.61269999999999</v>
          </cell>
          <cell r="J13">
            <v>-13.29871</v>
          </cell>
          <cell r="K13">
            <v>46.108769999999993</v>
          </cell>
          <cell r="L13">
            <v>-0.99830000000000041</v>
          </cell>
          <cell r="M13">
            <v>-58.447270000000003</v>
          </cell>
          <cell r="N13">
            <v>9.8996500000000083</v>
          </cell>
          <cell r="O13">
            <v>-222.02204</v>
          </cell>
          <cell r="P13">
            <v>-33.800419999999995</v>
          </cell>
          <cell r="Q13">
            <v>-49.925069999999998</v>
          </cell>
          <cell r="R13">
            <v>-131.15083999999999</v>
          </cell>
          <cell r="S13">
            <v>-196.25246999999999</v>
          </cell>
          <cell r="T13">
            <v>-203.50601</v>
          </cell>
          <cell r="U13">
            <v>-229.89887999999999</v>
          </cell>
          <cell r="V13">
            <v>-205.28618</v>
          </cell>
          <cell r="W13">
            <v>-218.58489</v>
          </cell>
          <cell r="X13">
            <v>-172.47612000000001</v>
          </cell>
          <cell r="Y13">
            <v>-173.47442000000001</v>
          </cell>
          <cell r="Z13">
            <v>-231.92169000000001</v>
          </cell>
          <cell r="AA13">
            <v>-222.02204</v>
          </cell>
        </row>
        <row r="14">
          <cell r="A14" t="str">
            <v>Act11</v>
          </cell>
          <cell r="B14" t="str">
            <v>Other income</v>
          </cell>
          <cell r="C14">
            <v>796.34453999999994</v>
          </cell>
          <cell r="D14">
            <v>845.97320999999999</v>
          </cell>
          <cell r="E14">
            <v>701.6349899999999</v>
          </cell>
          <cell r="F14">
            <v>867.93775000000062</v>
          </cell>
          <cell r="G14">
            <v>827.24550999999985</v>
          </cell>
          <cell r="H14">
            <v>816.59869999999898</v>
          </cell>
          <cell r="I14">
            <v>1001.2446600000007</v>
          </cell>
          <cell r="J14">
            <v>864.69371999999976</v>
          </cell>
          <cell r="K14">
            <v>801.60484000000088</v>
          </cell>
          <cell r="L14">
            <v>1063.30474</v>
          </cell>
          <cell r="M14">
            <v>834.73271999999849</v>
          </cell>
          <cell r="N14">
            <v>1018.3513500000013</v>
          </cell>
          <cell r="O14">
            <v>10439.666730000001</v>
          </cell>
          <cell r="P14">
            <v>796.34453999999994</v>
          </cell>
          <cell r="Q14">
            <v>1642.3177499999999</v>
          </cell>
          <cell r="R14">
            <v>2343.9527400000002</v>
          </cell>
          <cell r="S14">
            <v>3211.8904900000011</v>
          </cell>
          <cell r="T14">
            <v>4039.1360000000004</v>
          </cell>
          <cell r="U14">
            <v>4855.7347</v>
          </cell>
          <cell r="V14">
            <v>5856.9793600000003</v>
          </cell>
          <cell r="W14">
            <v>6721.6730800000005</v>
          </cell>
          <cell r="X14">
            <v>7523.2779200000004</v>
          </cell>
          <cell r="Y14">
            <v>8586.58266</v>
          </cell>
          <cell r="Z14">
            <v>9421.31538</v>
          </cell>
          <cell r="AA14">
            <v>10439.666730000001</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1789.8855899999999</v>
          </cell>
          <cell r="D16">
            <v>1606.6361700000002</v>
          </cell>
          <cell r="E16">
            <v>1497.2912300000007</v>
          </cell>
          <cell r="F16">
            <v>1803.94148</v>
          </cell>
          <cell r="G16">
            <v>1688.5687999999991</v>
          </cell>
          <cell r="H16">
            <v>1152.0885099999991</v>
          </cell>
          <cell r="I16">
            <v>2006.5756100000021</v>
          </cell>
          <cell r="J16">
            <v>2226.9643399999954</v>
          </cell>
          <cell r="K16">
            <v>2618.0666000000047</v>
          </cell>
          <cell r="L16">
            <v>2160.6084399999986</v>
          </cell>
          <cell r="M16">
            <v>2042.5590199999992</v>
          </cell>
          <cell r="N16">
            <v>2014.8167600000056</v>
          </cell>
          <cell r="O16">
            <v>22608.002550000005</v>
          </cell>
          <cell r="P16">
            <v>1789.8855899999999</v>
          </cell>
          <cell r="Q16">
            <v>3396.5217599999996</v>
          </cell>
          <cell r="R16">
            <v>4893.8129900000004</v>
          </cell>
          <cell r="S16">
            <v>6697.7544700000017</v>
          </cell>
          <cell r="T16">
            <v>8386.3232700000008</v>
          </cell>
          <cell r="U16">
            <v>9538.4117799999985</v>
          </cell>
          <cell r="V16">
            <v>11544.987390000002</v>
          </cell>
          <cell r="W16">
            <v>13771.951729999997</v>
          </cell>
          <cell r="X16">
            <v>16390.018329999999</v>
          </cell>
          <cell r="Y16">
            <v>18550.626769999999</v>
          </cell>
          <cell r="Z16">
            <v>20593.18579</v>
          </cell>
          <cell r="AA16">
            <v>22608.002550000005</v>
          </cell>
        </row>
        <row r="17">
          <cell r="A17" t="str">
            <v>Act13</v>
          </cell>
          <cell r="B17" t="str">
            <v>Personnel expenses</v>
          </cell>
          <cell r="C17">
            <v>601.00675000000001</v>
          </cell>
          <cell r="D17">
            <v>593.03449000000001</v>
          </cell>
          <cell r="E17">
            <v>630.65168999999992</v>
          </cell>
          <cell r="F17">
            <v>737.12356000000023</v>
          </cell>
          <cell r="G17">
            <v>636.16163999999981</v>
          </cell>
          <cell r="H17">
            <v>688.67687000000024</v>
          </cell>
          <cell r="I17">
            <v>661.60624999999936</v>
          </cell>
          <cell r="J17">
            <v>565.54547000000002</v>
          </cell>
          <cell r="K17">
            <v>563.07860000000073</v>
          </cell>
          <cell r="L17">
            <v>555.58366999999998</v>
          </cell>
          <cell r="M17">
            <v>523.32400999999936</v>
          </cell>
          <cell r="N17">
            <v>431.33114000000023</v>
          </cell>
          <cell r="O17">
            <v>7187.1241399999999</v>
          </cell>
          <cell r="P17">
            <v>601.00675000000001</v>
          </cell>
          <cell r="Q17">
            <v>1194.04124</v>
          </cell>
          <cell r="R17">
            <v>1824.6929299999999</v>
          </cell>
          <cell r="S17">
            <v>2561.8164900000002</v>
          </cell>
          <cell r="T17">
            <v>3197.97813</v>
          </cell>
          <cell r="U17">
            <v>3886.6550000000002</v>
          </cell>
          <cell r="V17">
            <v>4548.2612499999996</v>
          </cell>
          <cell r="W17">
            <v>5113.8067199999996</v>
          </cell>
          <cell r="X17">
            <v>5676.8853200000003</v>
          </cell>
          <cell r="Y17">
            <v>6232.4689900000003</v>
          </cell>
          <cell r="Z17">
            <v>6755.7929999999997</v>
          </cell>
          <cell r="AA17">
            <v>7187.1241399999999</v>
          </cell>
        </row>
        <row r="18">
          <cell r="A18" t="str">
            <v>Act14</v>
          </cell>
          <cell r="B18" t="str">
            <v>General and administrative expenses</v>
          </cell>
          <cell r="C18">
            <v>242.97407000000001</v>
          </cell>
          <cell r="D18">
            <v>254.18714000000003</v>
          </cell>
          <cell r="E18">
            <v>316.93660999999992</v>
          </cell>
          <cell r="F18">
            <v>270.30455000000006</v>
          </cell>
          <cell r="G18">
            <v>280.90616</v>
          </cell>
          <cell r="H18">
            <v>340.67199000000005</v>
          </cell>
          <cell r="I18">
            <v>294.32281000000012</v>
          </cell>
          <cell r="J18">
            <v>296.36556999999993</v>
          </cell>
          <cell r="K18">
            <v>306.21337999999969</v>
          </cell>
          <cell r="L18">
            <v>295.57374000000027</v>
          </cell>
          <cell r="M18">
            <v>321.93786</v>
          </cell>
          <cell r="N18">
            <v>221.52116999999953</v>
          </cell>
          <cell r="O18">
            <v>3441.9150499999996</v>
          </cell>
          <cell r="P18">
            <v>242.97407000000001</v>
          </cell>
          <cell r="Q18">
            <v>497.16121000000004</v>
          </cell>
          <cell r="R18">
            <v>814.09781999999996</v>
          </cell>
          <cell r="S18">
            <v>1084.40237</v>
          </cell>
          <cell r="T18">
            <v>1365.30853</v>
          </cell>
          <cell r="U18">
            <v>1705.9805200000001</v>
          </cell>
          <cell r="V18">
            <v>2000.3033300000002</v>
          </cell>
          <cell r="W18">
            <v>2296.6689000000001</v>
          </cell>
          <cell r="X18">
            <v>2602.8822799999998</v>
          </cell>
          <cell r="Y18">
            <v>2898.4560200000001</v>
          </cell>
          <cell r="Z18">
            <v>3220.3938800000001</v>
          </cell>
          <cell r="AA18">
            <v>3441.9150499999996</v>
          </cell>
        </row>
        <row r="19">
          <cell r="A19" t="str">
            <v>Act15</v>
          </cell>
          <cell r="B19" t="str">
            <v>Depreciation / Amortisation</v>
          </cell>
          <cell r="C19">
            <v>78.058869999999999</v>
          </cell>
          <cell r="D19">
            <v>78.831869999999995</v>
          </cell>
          <cell r="E19">
            <v>1435.0471799999998</v>
          </cell>
          <cell r="F19">
            <v>20.006950000000188</v>
          </cell>
          <cell r="G19">
            <v>25.283519999999953</v>
          </cell>
          <cell r="H19">
            <v>149.08773999999994</v>
          </cell>
          <cell r="I19">
            <v>31.899539999999888</v>
          </cell>
          <cell r="J19">
            <v>32.920710000000099</v>
          </cell>
          <cell r="K19">
            <v>31.906259999999975</v>
          </cell>
          <cell r="L19">
            <v>33.767790000000105</v>
          </cell>
          <cell r="M19">
            <v>29.725009999999884</v>
          </cell>
          <cell r="N19">
            <v>34.397680000000264</v>
          </cell>
          <cell r="O19">
            <v>1980.9331200000001</v>
          </cell>
          <cell r="P19">
            <v>78.058869999999999</v>
          </cell>
          <cell r="Q19">
            <v>156.89073999999999</v>
          </cell>
          <cell r="R19">
            <v>1591.9379199999998</v>
          </cell>
          <cell r="S19">
            <v>1611.94487</v>
          </cell>
          <cell r="T19">
            <v>1637.22839</v>
          </cell>
          <cell r="U19">
            <v>1786.3161299999999</v>
          </cell>
          <cell r="V19">
            <v>1818.2156699999998</v>
          </cell>
          <cell r="W19">
            <v>1851.1363799999999</v>
          </cell>
          <cell r="X19">
            <v>1883.0426399999999</v>
          </cell>
          <cell r="Y19">
            <v>1916.81043</v>
          </cell>
          <cell r="Z19">
            <v>1946.5354399999999</v>
          </cell>
          <cell r="AA19">
            <v>1980.9331200000001</v>
          </cell>
        </row>
        <row r="20">
          <cell r="A20" t="str">
            <v>Act16</v>
          </cell>
          <cell r="B20" t="str">
            <v>Total operating expenses</v>
          </cell>
          <cell r="C20">
            <v>922.03968999999995</v>
          </cell>
          <cell r="D20">
            <v>926.05349999999999</v>
          </cell>
          <cell r="E20">
            <v>2382.6354799999999</v>
          </cell>
          <cell r="F20">
            <v>1027.4350600000005</v>
          </cell>
          <cell r="G20">
            <v>942.35131999999976</v>
          </cell>
          <cell r="H20">
            <v>1178.4366000000002</v>
          </cell>
          <cell r="I20">
            <v>987.82859999999937</v>
          </cell>
          <cell r="J20">
            <v>894.83175000000006</v>
          </cell>
          <cell r="K20">
            <v>901.1982400000004</v>
          </cell>
          <cell r="L20">
            <v>884.92520000000036</v>
          </cell>
          <cell r="M20">
            <v>874.98687999999925</v>
          </cell>
          <cell r="N20">
            <v>687.24999000000003</v>
          </cell>
          <cell r="O20">
            <v>12609.972309999999</v>
          </cell>
          <cell r="P20">
            <v>922.03968999999995</v>
          </cell>
          <cell r="Q20">
            <v>1848.09319</v>
          </cell>
          <cell r="R20">
            <v>4230.7286700000004</v>
          </cell>
          <cell r="S20">
            <v>5258.1637300000002</v>
          </cell>
          <cell r="T20">
            <v>6200.51505</v>
          </cell>
          <cell r="U20">
            <v>7378.95165</v>
          </cell>
          <cell r="V20">
            <v>8366.7802499999998</v>
          </cell>
          <cell r="W20">
            <v>9261.6119999999992</v>
          </cell>
          <cell r="X20">
            <v>10162.810239999999</v>
          </cell>
          <cell r="Y20">
            <v>11047.73544</v>
          </cell>
          <cell r="Z20">
            <v>11922.722319999999</v>
          </cell>
          <cell r="AA20">
            <v>12609.972309999999</v>
          </cell>
        </row>
        <row r="21">
          <cell r="A21" t="str">
            <v>Act17</v>
          </cell>
          <cell r="B21" t="str">
            <v>Operating profit before provisions</v>
          </cell>
          <cell r="C21">
            <v>867.84589999999992</v>
          </cell>
          <cell r="D21">
            <v>680.58267000000023</v>
          </cell>
          <cell r="E21">
            <v>-885.34424999999919</v>
          </cell>
          <cell r="F21">
            <v>776.50641999999948</v>
          </cell>
          <cell r="G21">
            <v>746.21747999999934</v>
          </cell>
          <cell r="H21">
            <v>-26.348090000001093</v>
          </cell>
          <cell r="I21">
            <v>1018.7470100000028</v>
          </cell>
          <cell r="J21">
            <v>1332.1325899999954</v>
          </cell>
          <cell r="K21">
            <v>1716.8683600000043</v>
          </cell>
          <cell r="L21">
            <v>1275.6832399999982</v>
          </cell>
          <cell r="M21">
            <v>1167.57214</v>
          </cell>
          <cell r="N21">
            <v>1327.5667700000056</v>
          </cell>
          <cell r="O21">
            <v>9998.0302400000055</v>
          </cell>
          <cell r="P21">
            <v>867.84589999999992</v>
          </cell>
          <cell r="Q21">
            <v>1548.4285699999996</v>
          </cell>
          <cell r="R21">
            <v>663.08431999999993</v>
          </cell>
          <cell r="S21">
            <v>1439.5907400000015</v>
          </cell>
          <cell r="T21">
            <v>2185.8082200000008</v>
          </cell>
          <cell r="U21">
            <v>2159.4601299999986</v>
          </cell>
          <cell r="V21">
            <v>3178.2071400000023</v>
          </cell>
          <cell r="W21">
            <v>4510.3397299999979</v>
          </cell>
          <cell r="X21">
            <v>6227.2080900000001</v>
          </cell>
          <cell r="Y21">
            <v>7502.8913299999986</v>
          </cell>
          <cell r="Z21">
            <v>8670.4634700000006</v>
          </cell>
          <cell r="AA21">
            <v>9998.0302400000055</v>
          </cell>
        </row>
        <row r="22">
          <cell r="A22" t="str">
            <v>Act18</v>
          </cell>
          <cell r="B22" t="str">
            <v>Impairment losses on loans and advances</v>
          </cell>
          <cell r="C22">
            <v>40.599050000000005</v>
          </cell>
          <cell r="D22">
            <v>74.461359999999999</v>
          </cell>
          <cell r="E22">
            <v>-958.00443000000007</v>
          </cell>
          <cell r="F22">
            <v>-118.15665999999999</v>
          </cell>
          <cell r="G22">
            <v>-502.7327499999999</v>
          </cell>
          <cell r="H22">
            <v>-127.4834800000001</v>
          </cell>
          <cell r="I22">
            <v>-169.9048600000001</v>
          </cell>
          <cell r="J22">
            <v>-324.40931999999975</v>
          </cell>
          <cell r="K22">
            <v>-351.85055000000011</v>
          </cell>
          <cell r="L22">
            <v>-351.49704999999994</v>
          </cell>
          <cell r="M22">
            <v>-78.448899999999867</v>
          </cell>
          <cell r="N22">
            <v>-273.35896000000002</v>
          </cell>
          <cell r="O22">
            <v>-3140.7865499999998</v>
          </cell>
          <cell r="P22">
            <v>40.599050000000005</v>
          </cell>
          <cell r="Q22">
            <v>115.06041</v>
          </cell>
          <cell r="R22">
            <v>-842.94402000000002</v>
          </cell>
          <cell r="S22">
            <v>-961.10068000000001</v>
          </cell>
          <cell r="T22">
            <v>-1463.8334299999999</v>
          </cell>
          <cell r="U22">
            <v>-1591.31691</v>
          </cell>
          <cell r="V22">
            <v>-1761.2217700000001</v>
          </cell>
          <cell r="W22">
            <v>-2085.6310899999999</v>
          </cell>
          <cell r="X22">
            <v>-2437.48164</v>
          </cell>
          <cell r="Y22">
            <v>-2788.9786899999999</v>
          </cell>
          <cell r="Z22">
            <v>-2867.4275899999998</v>
          </cell>
          <cell r="AA22">
            <v>-3140.7865499999998</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40.599050000000005</v>
          </cell>
          <cell r="D25">
            <v>74.461359999999999</v>
          </cell>
          <cell r="E25">
            <v>-958.00443000000007</v>
          </cell>
          <cell r="F25">
            <v>-118.15665999999999</v>
          </cell>
          <cell r="G25">
            <v>-502.7327499999999</v>
          </cell>
          <cell r="H25">
            <v>-127.4834800000001</v>
          </cell>
          <cell r="I25">
            <v>-169.9048600000001</v>
          </cell>
          <cell r="J25">
            <v>-324.40931999999975</v>
          </cell>
          <cell r="K25">
            <v>-351.85055000000011</v>
          </cell>
          <cell r="L25">
            <v>-351.49704999999994</v>
          </cell>
          <cell r="M25">
            <v>-78.448899999999867</v>
          </cell>
          <cell r="N25">
            <v>-273.35896000000002</v>
          </cell>
          <cell r="O25">
            <v>-3140.7865499999998</v>
          </cell>
          <cell r="P25">
            <v>40.599050000000005</v>
          </cell>
          <cell r="Q25">
            <v>115.06041</v>
          </cell>
          <cell r="R25">
            <v>-842.94402000000002</v>
          </cell>
          <cell r="S25">
            <v>-961.10068000000001</v>
          </cell>
          <cell r="T25">
            <v>-1463.8334299999999</v>
          </cell>
          <cell r="U25">
            <v>-1591.31691</v>
          </cell>
          <cell r="V25">
            <v>-1761.2217700000001</v>
          </cell>
          <cell r="W25">
            <v>-2085.6310899999999</v>
          </cell>
          <cell r="X25">
            <v>-2437.48164</v>
          </cell>
          <cell r="Y25">
            <v>-2788.9786899999999</v>
          </cell>
          <cell r="Z25">
            <v>-2867.4275899999998</v>
          </cell>
          <cell r="AA25">
            <v>-3140.7865499999998</v>
          </cell>
        </row>
        <row r="26">
          <cell r="A26" t="str">
            <v>Act22</v>
          </cell>
          <cell r="B26" t="str">
            <v>Operating profit</v>
          </cell>
          <cell r="C26">
            <v>908.44494999999995</v>
          </cell>
          <cell r="D26">
            <v>755.04403000000025</v>
          </cell>
          <cell r="E26">
            <v>-1843.3486799999991</v>
          </cell>
          <cell r="F26">
            <v>658.34975999999949</v>
          </cell>
          <cell r="G26">
            <v>243.48472999999944</v>
          </cell>
          <cell r="H26">
            <v>-153.83157000000119</v>
          </cell>
          <cell r="I26">
            <v>848.84215000000268</v>
          </cell>
          <cell r="J26">
            <v>1007.7232699999956</v>
          </cell>
          <cell r="K26">
            <v>1365.0178100000041</v>
          </cell>
          <cell r="L26">
            <v>924.18618999999831</v>
          </cell>
          <cell r="M26">
            <v>1089.1232400000001</v>
          </cell>
          <cell r="N26">
            <v>1054.2078100000056</v>
          </cell>
          <cell r="O26">
            <v>6857.2436900000057</v>
          </cell>
          <cell r="P26">
            <v>908.44494999999995</v>
          </cell>
          <cell r="Q26">
            <v>1663.4889799999996</v>
          </cell>
          <cell r="R26">
            <v>-179.85970000000009</v>
          </cell>
          <cell r="S26">
            <v>478.49006000000145</v>
          </cell>
          <cell r="T26">
            <v>721.97479000000089</v>
          </cell>
          <cell r="U26">
            <v>568.14321999999856</v>
          </cell>
          <cell r="V26">
            <v>1416.9853700000021</v>
          </cell>
          <cell r="W26">
            <v>2424.708639999998</v>
          </cell>
          <cell r="X26">
            <v>3789.7264500000001</v>
          </cell>
          <cell r="Y26">
            <v>4713.9126399999986</v>
          </cell>
          <cell r="Z26">
            <v>5803.0358800000013</v>
          </cell>
          <cell r="AA26">
            <v>6857.2436900000057</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908.44494999999995</v>
          </cell>
          <cell r="D30">
            <v>755.04403000000025</v>
          </cell>
          <cell r="E30">
            <v>-1843.3486799999991</v>
          </cell>
          <cell r="F30">
            <v>658.34975999999949</v>
          </cell>
          <cell r="G30">
            <v>243.48472999999944</v>
          </cell>
          <cell r="H30">
            <v>-153.83157000000119</v>
          </cell>
          <cell r="I30">
            <v>848.84215000000268</v>
          </cell>
          <cell r="J30">
            <v>1007.7232699999956</v>
          </cell>
          <cell r="K30">
            <v>1365.0178100000041</v>
          </cell>
          <cell r="L30">
            <v>924.18618999999831</v>
          </cell>
          <cell r="M30">
            <v>1089.1232400000001</v>
          </cell>
          <cell r="N30">
            <v>1054.2078100000056</v>
          </cell>
          <cell r="O30">
            <v>6857.2436900000057</v>
          </cell>
          <cell r="P30">
            <v>908.44494999999995</v>
          </cell>
          <cell r="Q30">
            <v>1663.4889799999996</v>
          </cell>
          <cell r="R30">
            <v>-179.85970000000009</v>
          </cell>
          <cell r="S30">
            <v>478.49006000000145</v>
          </cell>
          <cell r="T30">
            <v>721.97479000000089</v>
          </cell>
          <cell r="U30">
            <v>568.14321999999856</v>
          </cell>
          <cell r="V30">
            <v>1416.9853700000021</v>
          </cell>
          <cell r="W30">
            <v>2424.708639999998</v>
          </cell>
          <cell r="X30">
            <v>3789.7264500000001</v>
          </cell>
          <cell r="Y30">
            <v>4713.9126399999986</v>
          </cell>
          <cell r="Z30">
            <v>5803.0358800000013</v>
          </cell>
          <cell r="AA30">
            <v>6857.2436900000057</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-289.26587999999998</v>
          </cell>
          <cell r="D32">
            <v>-188.78922</v>
          </cell>
          <cell r="E32">
            <v>21.001869999999997</v>
          </cell>
          <cell r="F32">
            <v>-73.334429999999998</v>
          </cell>
          <cell r="G32">
            <v>-122.66705999999999</v>
          </cell>
          <cell r="H32">
            <v>0.85620999999991909</v>
          </cell>
          <cell r="I32">
            <v>-167.41992999999991</v>
          </cell>
          <cell r="J32">
            <v>-266.48487</v>
          </cell>
          <cell r="K32">
            <v>-123.03240000000005</v>
          </cell>
          <cell r="L32">
            <v>-161.68649000000005</v>
          </cell>
          <cell r="M32">
            <v>-238.0915</v>
          </cell>
          <cell r="N32">
            <v>257.22827000000007</v>
          </cell>
          <cell r="O32">
            <v>-1351.68543</v>
          </cell>
          <cell r="P32">
            <v>-289.26587999999998</v>
          </cell>
          <cell r="Q32">
            <v>-478.05509999999998</v>
          </cell>
          <cell r="R32">
            <v>-457.05322999999999</v>
          </cell>
          <cell r="S32">
            <v>-530.38765999999998</v>
          </cell>
          <cell r="T32">
            <v>-653.05471999999997</v>
          </cell>
          <cell r="U32">
            <v>-652.19851000000006</v>
          </cell>
          <cell r="V32">
            <v>-819.61843999999996</v>
          </cell>
          <cell r="W32">
            <v>-1086.10331</v>
          </cell>
          <cell r="X32">
            <v>-1209.13571</v>
          </cell>
          <cell r="Y32">
            <v>-1370.8222000000001</v>
          </cell>
          <cell r="Z32">
            <v>-1608.9137000000001</v>
          </cell>
          <cell r="AA32">
            <v>-1351.68543</v>
          </cell>
        </row>
        <row r="33">
          <cell r="A33" t="str">
            <v>Act28</v>
          </cell>
          <cell r="B33" t="str">
            <v>Profit after tax</v>
          </cell>
          <cell r="C33">
            <v>619.17906999999991</v>
          </cell>
          <cell r="D33">
            <v>566.25481000000025</v>
          </cell>
          <cell r="E33">
            <v>-1822.3468099999991</v>
          </cell>
          <cell r="F33">
            <v>585.01532999999949</v>
          </cell>
          <cell r="G33">
            <v>120.81766999999945</v>
          </cell>
          <cell r="H33">
            <v>-152.97536000000127</v>
          </cell>
          <cell r="I33">
            <v>681.42222000000277</v>
          </cell>
          <cell r="J33">
            <v>741.23839999999564</v>
          </cell>
          <cell r="K33">
            <v>1241.9854100000041</v>
          </cell>
          <cell r="L33">
            <v>762.49969999999826</v>
          </cell>
          <cell r="M33">
            <v>851.03174000000013</v>
          </cell>
          <cell r="N33">
            <v>1311.4360800000056</v>
          </cell>
          <cell r="O33">
            <v>5505.5582600000052</v>
          </cell>
          <cell r="P33">
            <v>619.17906999999991</v>
          </cell>
          <cell r="Q33">
            <v>1185.4338799999996</v>
          </cell>
          <cell r="R33">
            <v>-636.91293000000007</v>
          </cell>
          <cell r="S33">
            <v>-51.897599999998533</v>
          </cell>
          <cell r="T33">
            <v>68.920070000000919</v>
          </cell>
          <cell r="U33">
            <v>-84.055290000001492</v>
          </cell>
          <cell r="V33">
            <v>597.36693000000218</v>
          </cell>
          <cell r="W33">
            <v>1338.605329999998</v>
          </cell>
          <cell r="X33">
            <v>2580.5907400000001</v>
          </cell>
          <cell r="Y33">
            <v>3343.0904399999986</v>
          </cell>
          <cell r="Z33">
            <v>4194.1221800000012</v>
          </cell>
          <cell r="AA33">
            <v>5505.5582600000052</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2755.8573344254232</v>
          </cell>
          <cell r="D35">
            <v>2749.122842993318</v>
          </cell>
          <cell r="E35">
            <v>2858.716060214419</v>
          </cell>
          <cell r="F35">
            <v>2991.4202092966771</v>
          </cell>
          <cell r="G35">
            <v>3167.9141496759871</v>
          </cell>
          <cell r="H35">
            <v>3343.8343349708771</v>
          </cell>
          <cell r="I35">
            <v>3517.6706188229759</v>
          </cell>
          <cell r="J35">
            <v>3709.9649519536788</v>
          </cell>
          <cell r="K35">
            <v>3926.5510082577925</v>
          </cell>
          <cell r="L35">
            <v>4130.2829261486122</v>
          </cell>
          <cell r="M35">
            <v>4341.3534494663108</v>
          </cell>
          <cell r="N35">
            <v>4573.1559740315588</v>
          </cell>
          <cell r="O35">
            <v>42065.843860257635</v>
          </cell>
          <cell r="P35">
            <v>2755.8573344254232</v>
          </cell>
          <cell r="Q35">
            <v>5504.9801774187417</v>
          </cell>
          <cell r="R35">
            <v>8363.6962376331612</v>
          </cell>
          <cell r="S35">
            <v>11355.116446929838</v>
          </cell>
          <cell r="T35">
            <v>14523.030596605826</v>
          </cell>
          <cell r="U35">
            <v>17866.864931576703</v>
          </cell>
          <cell r="V35">
            <v>21384.53555039968</v>
          </cell>
          <cell r="W35">
            <v>25094.500502353359</v>
          </cell>
          <cell r="X35">
            <v>29021.051510611152</v>
          </cell>
          <cell r="Y35">
            <v>33151.334436759767</v>
          </cell>
          <cell r="Z35">
            <v>37492.687886226078</v>
          </cell>
          <cell r="AA35">
            <v>42065.843860257635</v>
          </cell>
        </row>
        <row r="36">
          <cell r="A36" t="str">
            <v>Bud02</v>
          </cell>
          <cell r="B36" t="str">
            <v>Interest expense</v>
          </cell>
          <cell r="C36">
            <v>-1478.8540825735458</v>
          </cell>
          <cell r="D36">
            <v>-1479.334381672202</v>
          </cell>
          <cell r="E36">
            <v>-1547.0522996176921</v>
          </cell>
          <cell r="F36">
            <v>-1641.4085681869956</v>
          </cell>
          <cell r="G36">
            <v>-1746.7571924683386</v>
          </cell>
          <cell r="H36">
            <v>-1862.2556338054364</v>
          </cell>
          <cell r="I36">
            <v>-1975.8485248708089</v>
          </cell>
          <cell r="J36">
            <v>-2088.4886408003185</v>
          </cell>
          <cell r="K36">
            <v>-2209.9596475613675</v>
          </cell>
          <cell r="L36">
            <v>-2335.8460997381862</v>
          </cell>
          <cell r="M36">
            <v>-2466.2670942227569</v>
          </cell>
          <cell r="N36">
            <v>-2608.2626382606745</v>
          </cell>
          <cell r="O36">
            <v>-23440.334803778325</v>
          </cell>
          <cell r="P36">
            <v>-1478.8540825735458</v>
          </cell>
          <cell r="Q36">
            <v>-2958.188464245748</v>
          </cell>
          <cell r="R36">
            <v>-4505.2407638634404</v>
          </cell>
          <cell r="S36">
            <v>-6146.649332050436</v>
          </cell>
          <cell r="T36">
            <v>-7893.4065245187749</v>
          </cell>
          <cell r="U36">
            <v>-9755.6621583242122</v>
          </cell>
          <cell r="V36">
            <v>-11731.510683195022</v>
          </cell>
          <cell r="W36">
            <v>-13819.99932399534</v>
          </cell>
          <cell r="X36">
            <v>-16029.958971556707</v>
          </cell>
          <cell r="Y36">
            <v>-18365.805071294893</v>
          </cell>
          <cell r="Z36">
            <v>-20832.072165517649</v>
          </cell>
          <cell r="AA36">
            <v>-23440.334803778325</v>
          </cell>
        </row>
        <row r="37">
          <cell r="A37" t="str">
            <v>Bud03</v>
          </cell>
          <cell r="B37" t="str">
            <v>Net interest income</v>
          </cell>
          <cell r="C37">
            <v>1277.0032518518774</v>
          </cell>
          <cell r="D37">
            <v>1269.7884613211161</v>
          </cell>
          <cell r="E37">
            <v>1311.6637605967269</v>
          </cell>
          <cell r="F37">
            <v>1350.0116411096815</v>
          </cell>
          <cell r="G37">
            <v>1421.1569572076485</v>
          </cell>
          <cell r="H37">
            <v>1481.5787011654406</v>
          </cell>
          <cell r="I37">
            <v>1541.8220939521671</v>
          </cell>
          <cell r="J37">
            <v>1621.4763111533603</v>
          </cell>
          <cell r="K37">
            <v>1716.591360696425</v>
          </cell>
          <cell r="L37">
            <v>1794.436826410426</v>
          </cell>
          <cell r="M37">
            <v>1875.086355243554</v>
          </cell>
          <cell r="N37">
            <v>1964.8933357708843</v>
          </cell>
          <cell r="O37">
            <v>18625.50905647931</v>
          </cell>
          <cell r="P37">
            <v>1277.0032518518774</v>
          </cell>
          <cell r="Q37">
            <v>2546.7917131729937</v>
          </cell>
          <cell r="R37">
            <v>3858.4554737697208</v>
          </cell>
          <cell r="S37">
            <v>5208.4671148794023</v>
          </cell>
          <cell r="T37">
            <v>6629.624072087051</v>
          </cell>
          <cell r="U37">
            <v>8111.2027732524912</v>
          </cell>
          <cell r="V37">
            <v>9653.0248672046582</v>
          </cell>
          <cell r="W37">
            <v>11274.501178358019</v>
          </cell>
          <cell r="X37">
            <v>12991.092539054445</v>
          </cell>
          <cell r="Y37">
            <v>14785.529365464874</v>
          </cell>
          <cell r="Z37">
            <v>16660.615720708429</v>
          </cell>
          <cell r="AA37">
            <v>18625.50905647931</v>
          </cell>
        </row>
        <row r="38">
          <cell r="A38" t="str">
            <v>Bud04</v>
          </cell>
          <cell r="B38" t="str">
            <v>Fee Income</v>
          </cell>
          <cell r="C38">
            <v>1225</v>
          </cell>
          <cell r="D38">
            <v>1204.5</v>
          </cell>
          <cell r="E38">
            <v>1304.25</v>
          </cell>
          <cell r="F38">
            <v>1096.5</v>
          </cell>
          <cell r="G38">
            <v>1032.5</v>
          </cell>
          <cell r="H38">
            <v>1027.5</v>
          </cell>
          <cell r="I38">
            <v>780</v>
          </cell>
          <cell r="J38">
            <v>796</v>
          </cell>
          <cell r="K38">
            <v>970</v>
          </cell>
          <cell r="L38">
            <v>980</v>
          </cell>
          <cell r="M38">
            <v>1054.25</v>
          </cell>
          <cell r="N38">
            <v>1126.5</v>
          </cell>
          <cell r="O38">
            <v>12597</v>
          </cell>
          <cell r="P38">
            <v>1225</v>
          </cell>
          <cell r="Q38">
            <v>2429.5</v>
          </cell>
          <cell r="R38">
            <v>3733.75</v>
          </cell>
          <cell r="S38">
            <v>4830.25</v>
          </cell>
          <cell r="T38">
            <v>5862.75</v>
          </cell>
          <cell r="U38">
            <v>6890.25</v>
          </cell>
          <cell r="V38">
            <v>7670.25</v>
          </cell>
          <cell r="W38">
            <v>8466.25</v>
          </cell>
          <cell r="X38">
            <v>9436.25</v>
          </cell>
          <cell r="Y38">
            <v>10416.25</v>
          </cell>
          <cell r="Z38">
            <v>11470.5</v>
          </cell>
          <cell r="AA38">
            <v>12597</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1225</v>
          </cell>
          <cell r="D40">
            <v>1204.5</v>
          </cell>
          <cell r="E40">
            <v>1304.25</v>
          </cell>
          <cell r="F40">
            <v>1096.5</v>
          </cell>
          <cell r="G40">
            <v>1032.5</v>
          </cell>
          <cell r="H40">
            <v>1027.5</v>
          </cell>
          <cell r="I40">
            <v>780</v>
          </cell>
          <cell r="J40">
            <v>796</v>
          </cell>
          <cell r="K40">
            <v>970</v>
          </cell>
          <cell r="L40">
            <v>980</v>
          </cell>
          <cell r="M40">
            <v>1054.25</v>
          </cell>
          <cell r="N40">
            <v>1126.5</v>
          </cell>
          <cell r="O40">
            <v>12597</v>
          </cell>
          <cell r="P40">
            <v>1225</v>
          </cell>
          <cell r="Q40">
            <v>2429.5</v>
          </cell>
          <cell r="R40">
            <v>3733.75</v>
          </cell>
          <cell r="S40">
            <v>4830.25</v>
          </cell>
          <cell r="T40">
            <v>5862.75</v>
          </cell>
          <cell r="U40">
            <v>6890.25</v>
          </cell>
          <cell r="V40">
            <v>7670.25</v>
          </cell>
          <cell r="W40">
            <v>8466.25</v>
          </cell>
          <cell r="X40">
            <v>9436.25</v>
          </cell>
          <cell r="Y40">
            <v>10416.25</v>
          </cell>
          <cell r="Z40">
            <v>11470.5</v>
          </cell>
          <cell r="AA40">
            <v>12597</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1225</v>
          </cell>
          <cell r="D45">
            <v>1204.5</v>
          </cell>
          <cell r="E45">
            <v>1304.25</v>
          </cell>
          <cell r="F45">
            <v>1096.5</v>
          </cell>
          <cell r="G45">
            <v>1032.5</v>
          </cell>
          <cell r="H45">
            <v>1027.5</v>
          </cell>
          <cell r="I45">
            <v>780</v>
          </cell>
          <cell r="J45">
            <v>796</v>
          </cell>
          <cell r="K45">
            <v>970</v>
          </cell>
          <cell r="L45">
            <v>980</v>
          </cell>
          <cell r="M45">
            <v>1054.25</v>
          </cell>
          <cell r="N45">
            <v>1126.5</v>
          </cell>
          <cell r="O45">
            <v>12597</v>
          </cell>
          <cell r="P45">
            <v>1225</v>
          </cell>
          <cell r="Q45">
            <v>2429.5</v>
          </cell>
          <cell r="R45">
            <v>3733.75</v>
          </cell>
          <cell r="S45">
            <v>4830.25</v>
          </cell>
          <cell r="T45">
            <v>5862.75</v>
          </cell>
          <cell r="U45">
            <v>6890.25</v>
          </cell>
          <cell r="V45">
            <v>7670.25</v>
          </cell>
          <cell r="W45">
            <v>8466.25</v>
          </cell>
          <cell r="X45">
            <v>9436.25</v>
          </cell>
          <cell r="Y45">
            <v>10416.25</v>
          </cell>
          <cell r="Z45">
            <v>11470.5</v>
          </cell>
          <cell r="AA45">
            <v>12597</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2502.0032518518774</v>
          </cell>
          <cell r="D47">
            <v>2474.2884613211163</v>
          </cell>
          <cell r="E47">
            <v>2615.9137605967271</v>
          </cell>
          <cell r="F47">
            <v>2446.5116411096815</v>
          </cell>
          <cell r="G47">
            <v>2453.6569572076487</v>
          </cell>
          <cell r="H47">
            <v>2509.0787011654406</v>
          </cell>
          <cell r="I47">
            <v>2321.8220939521671</v>
          </cell>
          <cell r="J47">
            <v>2417.4763111533603</v>
          </cell>
          <cell r="K47">
            <v>2686.591360696425</v>
          </cell>
          <cell r="L47">
            <v>2774.436826410426</v>
          </cell>
          <cell r="M47">
            <v>2929.336355243554</v>
          </cell>
          <cell r="N47">
            <v>3091.3933357708843</v>
          </cell>
          <cell r="O47">
            <v>31222.50905647931</v>
          </cell>
          <cell r="P47">
            <v>2502.0032518518774</v>
          </cell>
          <cell r="Q47">
            <v>4976.2917131729937</v>
          </cell>
          <cell r="R47">
            <v>7592.2054737697208</v>
          </cell>
          <cell r="S47">
            <v>10038.717114879402</v>
          </cell>
          <cell r="T47">
            <v>12492.374072087052</v>
          </cell>
          <cell r="U47">
            <v>15001.452773252491</v>
          </cell>
          <cell r="V47">
            <v>17323.274867204658</v>
          </cell>
          <cell r="W47">
            <v>19740.751178358019</v>
          </cell>
          <cell r="X47">
            <v>22427.342539054443</v>
          </cell>
          <cell r="Y47">
            <v>25201.779365464874</v>
          </cell>
          <cell r="Z47">
            <v>28131.115720708429</v>
          </cell>
          <cell r="AA47">
            <v>31222.50905647931</v>
          </cell>
        </row>
        <row r="48">
          <cell r="A48" t="str">
            <v>Bud13</v>
          </cell>
          <cell r="B48" t="str">
            <v>Personnel expenses</v>
          </cell>
          <cell r="C48">
            <v>695.12413949999996</v>
          </cell>
          <cell r="D48">
            <v>695.12413949999996</v>
          </cell>
          <cell r="E48">
            <v>683.49433950000002</v>
          </cell>
          <cell r="F48">
            <v>712.11277319210001</v>
          </cell>
          <cell r="G48">
            <v>708.1761460921</v>
          </cell>
          <cell r="H48">
            <v>704.86109169209999</v>
          </cell>
          <cell r="I48">
            <v>700.84604169210013</v>
          </cell>
          <cell r="J48">
            <v>694.35578674960016</v>
          </cell>
          <cell r="K48">
            <v>690.00477784960015</v>
          </cell>
          <cell r="L48">
            <v>683.75279244210014</v>
          </cell>
          <cell r="M48">
            <v>679.98709783460015</v>
          </cell>
          <cell r="N48">
            <v>679.98709783460015</v>
          </cell>
          <cell r="O48">
            <v>8327.8262238788993</v>
          </cell>
          <cell r="P48">
            <v>695.12413949999996</v>
          </cell>
          <cell r="Q48">
            <v>1390.2482789999999</v>
          </cell>
          <cell r="R48">
            <v>2073.7426184999999</v>
          </cell>
          <cell r="S48">
            <v>2785.8553916921001</v>
          </cell>
          <cell r="T48">
            <v>3494.0315377841998</v>
          </cell>
          <cell r="U48">
            <v>4198.8926294762996</v>
          </cell>
          <cell r="V48">
            <v>4899.7386711683994</v>
          </cell>
          <cell r="W48">
            <v>5594.0944579179995</v>
          </cell>
          <cell r="X48">
            <v>6284.0992357675996</v>
          </cell>
          <cell r="Y48">
            <v>6967.8520282096997</v>
          </cell>
          <cell r="Z48">
            <v>7647.8391260442995</v>
          </cell>
          <cell r="AA48">
            <v>8327.8262238788993</v>
          </cell>
        </row>
        <row r="49">
          <cell r="A49" t="str">
            <v>Bud14</v>
          </cell>
          <cell r="B49" t="str">
            <v>General and administrative expenses</v>
          </cell>
          <cell r="C49">
            <v>278.64166666666665</v>
          </cell>
          <cell r="D49">
            <v>278.64166666666665</v>
          </cell>
          <cell r="E49">
            <v>278.64166666666665</v>
          </cell>
          <cell r="F49">
            <v>275.14166666666665</v>
          </cell>
          <cell r="G49">
            <v>275.14166666666665</v>
          </cell>
          <cell r="H49">
            <v>275.14166666666665</v>
          </cell>
          <cell r="I49">
            <v>269.30833333333334</v>
          </cell>
          <cell r="J49">
            <v>269.30833333333334</v>
          </cell>
          <cell r="K49">
            <v>269.30833333333334</v>
          </cell>
          <cell r="L49">
            <v>279.57499999999999</v>
          </cell>
          <cell r="M49">
            <v>279.57499999999999</v>
          </cell>
          <cell r="N49">
            <v>279.57499999999999</v>
          </cell>
          <cell r="O49">
            <v>3307.9999999999995</v>
          </cell>
          <cell r="P49">
            <v>278.64166666666665</v>
          </cell>
          <cell r="Q49">
            <v>557.2833333333333</v>
          </cell>
          <cell r="R49">
            <v>835.92499999999995</v>
          </cell>
          <cell r="S49">
            <v>1111.0666666666666</v>
          </cell>
          <cell r="T49">
            <v>1386.2083333333333</v>
          </cell>
          <cell r="U49">
            <v>1661.35</v>
          </cell>
          <cell r="V49">
            <v>1930.6583333333333</v>
          </cell>
          <cell r="W49">
            <v>2199.9666666666667</v>
          </cell>
          <cell r="X49">
            <v>2469.2750000000001</v>
          </cell>
          <cell r="Y49">
            <v>2748.85</v>
          </cell>
          <cell r="Z49">
            <v>3028.4249999999997</v>
          </cell>
          <cell r="AA49">
            <v>3307.9999999999995</v>
          </cell>
        </row>
        <row r="50">
          <cell r="A50" t="str">
            <v>Bud15</v>
          </cell>
          <cell r="B50" t="str">
            <v>Depreciation / Amortisation</v>
          </cell>
          <cell r="C50">
            <v>98.007270000000005</v>
          </cell>
          <cell r="D50">
            <v>98.007270000000005</v>
          </cell>
          <cell r="E50">
            <v>98.007270000000005</v>
          </cell>
          <cell r="F50">
            <v>98.007270000000005</v>
          </cell>
          <cell r="G50">
            <v>98.007270000000005</v>
          </cell>
          <cell r="H50">
            <v>98.007270000000005</v>
          </cell>
          <cell r="I50">
            <v>98.007270000000005</v>
          </cell>
          <cell r="J50">
            <v>98.007270000000005</v>
          </cell>
          <cell r="K50">
            <v>98.007270000000005</v>
          </cell>
          <cell r="L50">
            <v>98.007270000000005</v>
          </cell>
          <cell r="M50">
            <v>98.007270000000005</v>
          </cell>
          <cell r="N50">
            <v>98.007270000000005</v>
          </cell>
          <cell r="O50">
            <v>1176.0872400000003</v>
          </cell>
          <cell r="P50">
            <v>98.007270000000005</v>
          </cell>
          <cell r="Q50">
            <v>196.01454000000001</v>
          </cell>
          <cell r="R50">
            <v>294.02181000000002</v>
          </cell>
          <cell r="S50">
            <v>392.02908000000002</v>
          </cell>
          <cell r="T50">
            <v>490.03635000000003</v>
          </cell>
          <cell r="U50">
            <v>588.04362000000003</v>
          </cell>
          <cell r="V50">
            <v>686.05088999999998</v>
          </cell>
          <cell r="W50">
            <v>784.05816000000004</v>
          </cell>
          <cell r="X50">
            <v>882.06543000000011</v>
          </cell>
          <cell r="Y50">
            <v>980.07270000000017</v>
          </cell>
          <cell r="Z50">
            <v>1078.0799700000002</v>
          </cell>
          <cell r="AA50">
            <v>1176.0872400000003</v>
          </cell>
        </row>
        <row r="51">
          <cell r="A51" t="str">
            <v>Bud16</v>
          </cell>
          <cell r="B51" t="str">
            <v>Total operating expenses</v>
          </cell>
          <cell r="C51">
            <v>1071.7730761666667</v>
          </cell>
          <cell r="D51">
            <v>1071.7730761666667</v>
          </cell>
          <cell r="E51">
            <v>1060.1432761666667</v>
          </cell>
          <cell r="F51">
            <v>1085.2617098587666</v>
          </cell>
          <cell r="G51">
            <v>1081.3250827587667</v>
          </cell>
          <cell r="H51">
            <v>1078.0100283587667</v>
          </cell>
          <cell r="I51">
            <v>1068.1616450254335</v>
          </cell>
          <cell r="J51">
            <v>1061.6713900829336</v>
          </cell>
          <cell r="K51">
            <v>1057.3203811829335</v>
          </cell>
          <cell r="L51">
            <v>1061.3350624421003</v>
          </cell>
          <cell r="M51">
            <v>1057.5693678346001</v>
          </cell>
          <cell r="N51">
            <v>1057.5693678346001</v>
          </cell>
          <cell r="O51">
            <v>12811.9134638789</v>
          </cell>
          <cell r="P51">
            <v>1071.7730761666667</v>
          </cell>
          <cell r="Q51">
            <v>2143.5461523333333</v>
          </cell>
          <cell r="R51">
            <v>3203.6894284999998</v>
          </cell>
          <cell r="S51">
            <v>4288.9511383587669</v>
          </cell>
          <cell r="T51">
            <v>5370.2762211175332</v>
          </cell>
          <cell r="U51">
            <v>6448.2862494762994</v>
          </cell>
          <cell r="V51">
            <v>7516.4478945017327</v>
          </cell>
          <cell r="W51">
            <v>8578.1192845846672</v>
          </cell>
          <cell r="X51">
            <v>9635.4396657676007</v>
          </cell>
          <cell r="Y51">
            <v>10696.774728209701</v>
          </cell>
          <cell r="Z51">
            <v>11754.3440960443</v>
          </cell>
          <cell r="AA51">
            <v>12811.9134638789</v>
          </cell>
        </row>
        <row r="52">
          <cell r="A52" t="str">
            <v>Bud17</v>
          </cell>
          <cell r="B52" t="str">
            <v>Operating profit before provisions</v>
          </cell>
          <cell r="C52">
            <v>1430.2301756852107</v>
          </cell>
          <cell r="D52">
            <v>1402.5153851544496</v>
          </cell>
          <cell r="E52">
            <v>1555.7704844300604</v>
          </cell>
          <cell r="F52">
            <v>1361.2499312509149</v>
          </cell>
          <cell r="G52">
            <v>1372.331874448882</v>
          </cell>
          <cell r="H52">
            <v>1431.0686728066739</v>
          </cell>
          <cell r="I52">
            <v>1253.6604489267336</v>
          </cell>
          <cell r="J52">
            <v>1355.8049210704266</v>
          </cell>
          <cell r="K52">
            <v>1629.2709795134915</v>
          </cell>
          <cell r="L52">
            <v>1713.1017639683257</v>
          </cell>
          <cell r="M52">
            <v>1871.7669874089538</v>
          </cell>
          <cell r="N52">
            <v>2033.8239679362841</v>
          </cell>
          <cell r="O52">
            <v>18410.59559260041</v>
          </cell>
          <cell r="P52">
            <v>1430.2301756852107</v>
          </cell>
          <cell r="Q52">
            <v>2832.7455608396604</v>
          </cell>
          <cell r="R52">
            <v>4388.516045269721</v>
          </cell>
          <cell r="S52">
            <v>5749.7659765206354</v>
          </cell>
          <cell r="T52">
            <v>7122.0978509695187</v>
          </cell>
          <cell r="U52">
            <v>8553.1665237761918</v>
          </cell>
          <cell r="V52">
            <v>9806.8269727029256</v>
          </cell>
          <cell r="W52">
            <v>11162.631893773352</v>
          </cell>
          <cell r="X52">
            <v>12791.902873286843</v>
          </cell>
          <cell r="Y52">
            <v>14505.004637255173</v>
          </cell>
          <cell r="Z52">
            <v>16376.771624664128</v>
          </cell>
          <cell r="AA52">
            <v>18410.59559260041</v>
          </cell>
        </row>
        <row r="53">
          <cell r="A53" t="str">
            <v>Bud18</v>
          </cell>
          <cell r="B53" t="str">
            <v>Impairment losses on loans and advances</v>
          </cell>
          <cell r="C53">
            <v>-170</v>
          </cell>
          <cell r="D53">
            <v>-170</v>
          </cell>
          <cell r="E53">
            <v>-211</v>
          </cell>
          <cell r="F53">
            <v>-221</v>
          </cell>
          <cell r="G53">
            <v>-231</v>
          </cell>
          <cell r="H53">
            <v>-231</v>
          </cell>
          <cell r="I53">
            <v>-241</v>
          </cell>
          <cell r="J53">
            <v>-241</v>
          </cell>
          <cell r="K53">
            <v>-261</v>
          </cell>
          <cell r="L53">
            <v>-310</v>
          </cell>
          <cell r="M53">
            <v>-310</v>
          </cell>
          <cell r="N53">
            <v>-313</v>
          </cell>
          <cell r="O53">
            <v>-2910</v>
          </cell>
          <cell r="P53">
            <v>-170</v>
          </cell>
          <cell r="Q53">
            <v>-340</v>
          </cell>
          <cell r="R53">
            <v>-551</v>
          </cell>
          <cell r="S53">
            <v>-772</v>
          </cell>
          <cell r="T53">
            <v>-1003</v>
          </cell>
          <cell r="U53">
            <v>-1234</v>
          </cell>
          <cell r="V53">
            <v>-1475</v>
          </cell>
          <cell r="W53">
            <v>-1716</v>
          </cell>
          <cell r="X53">
            <v>-1977</v>
          </cell>
          <cell r="Y53">
            <v>-2287</v>
          </cell>
          <cell r="Z53">
            <v>-2597</v>
          </cell>
          <cell r="AA53">
            <v>-2910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-170</v>
          </cell>
          <cell r="D56">
            <v>-170</v>
          </cell>
          <cell r="E56">
            <v>-211</v>
          </cell>
          <cell r="F56">
            <v>-221</v>
          </cell>
          <cell r="G56">
            <v>-231</v>
          </cell>
          <cell r="H56">
            <v>-231</v>
          </cell>
          <cell r="I56">
            <v>-241</v>
          </cell>
          <cell r="J56">
            <v>-241</v>
          </cell>
          <cell r="K56">
            <v>-261</v>
          </cell>
          <cell r="L56">
            <v>-310</v>
          </cell>
          <cell r="M56">
            <v>-310</v>
          </cell>
          <cell r="N56">
            <v>-313</v>
          </cell>
          <cell r="O56">
            <v>-2910</v>
          </cell>
          <cell r="P56">
            <v>-170</v>
          </cell>
          <cell r="Q56">
            <v>-340</v>
          </cell>
          <cell r="R56">
            <v>-551</v>
          </cell>
          <cell r="S56">
            <v>-772</v>
          </cell>
          <cell r="T56">
            <v>-1003</v>
          </cell>
          <cell r="U56">
            <v>-1234</v>
          </cell>
          <cell r="V56">
            <v>-1475</v>
          </cell>
          <cell r="W56">
            <v>-1716</v>
          </cell>
          <cell r="X56">
            <v>-1977</v>
          </cell>
          <cell r="Y56">
            <v>-2287</v>
          </cell>
          <cell r="Z56">
            <v>-2597</v>
          </cell>
          <cell r="AA56">
            <v>-2910</v>
          </cell>
        </row>
        <row r="57">
          <cell r="A57" t="str">
            <v>Bud22</v>
          </cell>
          <cell r="B57" t="str">
            <v>Operating profit</v>
          </cell>
          <cell r="C57">
            <v>1260.2301756852107</v>
          </cell>
          <cell r="D57">
            <v>1232.5153851544496</v>
          </cell>
          <cell r="E57">
            <v>1344.7704844300604</v>
          </cell>
          <cell r="F57">
            <v>1140.2499312509149</v>
          </cell>
          <cell r="G57">
            <v>1141.331874448882</v>
          </cell>
          <cell r="H57">
            <v>1200.0686728066739</v>
          </cell>
          <cell r="I57">
            <v>1012.6604489267336</v>
          </cell>
          <cell r="J57">
            <v>1114.8049210704266</v>
          </cell>
          <cell r="K57">
            <v>1368.2709795134915</v>
          </cell>
          <cell r="L57">
            <v>1403.1017639683257</v>
          </cell>
          <cell r="M57">
            <v>1561.7669874089538</v>
          </cell>
          <cell r="N57">
            <v>1720.8239679362841</v>
          </cell>
          <cell r="O57">
            <v>15500.59559260041</v>
          </cell>
          <cell r="P57">
            <v>1260.2301756852107</v>
          </cell>
          <cell r="Q57">
            <v>2492.7455608396604</v>
          </cell>
          <cell r="R57">
            <v>3837.516045269721</v>
          </cell>
          <cell r="S57">
            <v>4977.7659765206354</v>
          </cell>
          <cell r="T57">
            <v>6119.0978509695187</v>
          </cell>
          <cell r="U57">
            <v>7319.1665237761918</v>
          </cell>
          <cell r="V57">
            <v>8331.8269727029256</v>
          </cell>
          <cell r="W57">
            <v>9446.6318937733522</v>
          </cell>
          <cell r="X57">
            <v>10814.902873286843</v>
          </cell>
          <cell r="Y57">
            <v>12218.004637255173</v>
          </cell>
          <cell r="Z57">
            <v>13779.771624664128</v>
          </cell>
          <cell r="AA57">
            <v>15500.59559260041</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1260.2301756852107</v>
          </cell>
          <cell r="D61">
            <v>1232.5153851544496</v>
          </cell>
          <cell r="E61">
            <v>1344.7704844300604</v>
          </cell>
          <cell r="F61">
            <v>1140.2499312509149</v>
          </cell>
          <cell r="G61">
            <v>1141.331874448882</v>
          </cell>
          <cell r="H61">
            <v>1200.0686728066739</v>
          </cell>
          <cell r="I61">
            <v>1012.6604489267336</v>
          </cell>
          <cell r="J61">
            <v>1114.8049210704266</v>
          </cell>
          <cell r="K61">
            <v>1368.2709795134915</v>
          </cell>
          <cell r="L61">
            <v>1403.1017639683257</v>
          </cell>
          <cell r="M61">
            <v>1561.7669874089538</v>
          </cell>
          <cell r="N61">
            <v>1720.8239679362841</v>
          </cell>
          <cell r="O61">
            <v>15500.59559260041</v>
          </cell>
          <cell r="P61">
            <v>1260.2301756852107</v>
          </cell>
          <cell r="Q61">
            <v>2492.7455608396604</v>
          </cell>
          <cell r="R61">
            <v>3837.516045269721</v>
          </cell>
          <cell r="S61">
            <v>4977.7659765206354</v>
          </cell>
          <cell r="T61">
            <v>6119.0978509695187</v>
          </cell>
          <cell r="U61">
            <v>7319.1665237761918</v>
          </cell>
          <cell r="V61">
            <v>8331.8269727029256</v>
          </cell>
          <cell r="W61">
            <v>9446.6318937733522</v>
          </cell>
          <cell r="X61">
            <v>10814.902873286843</v>
          </cell>
          <cell r="Y61">
            <v>12218.004637255173</v>
          </cell>
          <cell r="Z61">
            <v>13779.771624664128</v>
          </cell>
          <cell r="AA61">
            <v>15500.59559260041</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-239.44373338019005</v>
          </cell>
          <cell r="D63">
            <v>-234.17792317934544</v>
          </cell>
          <cell r="E63">
            <v>-255.50639204171148</v>
          </cell>
          <cell r="F63">
            <v>-216.64748693767382</v>
          </cell>
          <cell r="G63">
            <v>-216.85305614528758</v>
          </cell>
          <cell r="H63">
            <v>-228.01304783326805</v>
          </cell>
          <cell r="I63">
            <v>-192.40548529607938</v>
          </cell>
          <cell r="J63">
            <v>-211.81293500338106</v>
          </cell>
          <cell r="K63">
            <v>-259.97148610756341</v>
          </cell>
          <cell r="L63">
            <v>-266.58933515398189</v>
          </cell>
          <cell r="M63">
            <v>-296.73572760770134</v>
          </cell>
          <cell r="N63">
            <v>-326.95655390789398</v>
          </cell>
          <cell r="O63">
            <v>-2945.1131625940775</v>
          </cell>
          <cell r="P63">
            <v>-239.44373338019005</v>
          </cell>
          <cell r="Q63">
            <v>-473.6216565595355</v>
          </cell>
          <cell r="R63">
            <v>-729.12804860124697</v>
          </cell>
          <cell r="S63">
            <v>-945.77553553892085</v>
          </cell>
          <cell r="T63">
            <v>-1162.6285916842085</v>
          </cell>
          <cell r="U63">
            <v>-1390.6416395174765</v>
          </cell>
          <cell r="V63">
            <v>-1583.0471248135559</v>
          </cell>
          <cell r="W63">
            <v>-1794.8600598169369</v>
          </cell>
          <cell r="X63">
            <v>-2054.8315459245005</v>
          </cell>
          <cell r="Y63">
            <v>-2321.4208810784821</v>
          </cell>
          <cell r="Z63">
            <v>-2618.1566086861835</v>
          </cell>
          <cell r="AA63">
            <v>-2945.1131625940775</v>
          </cell>
        </row>
        <row r="64">
          <cell r="A64" t="str">
            <v>Bud28</v>
          </cell>
          <cell r="B64" t="str">
            <v>Profit after tax</v>
          </cell>
          <cell r="C64">
            <v>1020.7864423050207</v>
          </cell>
          <cell r="D64">
            <v>998.33746197510413</v>
          </cell>
          <cell r="E64">
            <v>1089.2640923883489</v>
          </cell>
          <cell r="F64">
            <v>923.60244431324099</v>
          </cell>
          <cell r="G64">
            <v>924.47881830359438</v>
          </cell>
          <cell r="H64">
            <v>972.05562497340588</v>
          </cell>
          <cell r="I64">
            <v>820.25496363065417</v>
          </cell>
          <cell r="J64">
            <v>902.99198606704556</v>
          </cell>
          <cell r="K64">
            <v>1108.2994934059282</v>
          </cell>
          <cell r="L64">
            <v>1136.5124288143438</v>
          </cell>
          <cell r="M64">
            <v>1265.0312598012524</v>
          </cell>
          <cell r="N64">
            <v>1393.8674140283902</v>
          </cell>
          <cell r="O64">
            <v>12555.482430006332</v>
          </cell>
          <cell r="P64">
            <v>1020.7864423050207</v>
          </cell>
          <cell r="Q64">
            <v>2019.1239042801249</v>
          </cell>
          <cell r="R64">
            <v>3108.387996668474</v>
          </cell>
          <cell r="S64">
            <v>4031.9904409817145</v>
          </cell>
          <cell r="T64">
            <v>4956.4692592853098</v>
          </cell>
          <cell r="U64">
            <v>5928.5248842587152</v>
          </cell>
          <cell r="V64">
            <v>6748.7798478893692</v>
          </cell>
          <cell r="W64">
            <v>7651.7718339564153</v>
          </cell>
          <cell r="X64">
            <v>8760.0713273623423</v>
          </cell>
          <cell r="Y64">
            <v>9896.5837561766912</v>
          </cell>
          <cell r="Z64">
            <v>11161.615015977944</v>
          </cell>
          <cell r="AA64">
            <v>12555.482430006332</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2058.09555</v>
          </cell>
          <cell r="D66">
            <v>1788.3319499999998</v>
          </cell>
          <cell r="E66">
            <v>1945.6428700000006</v>
          </cell>
          <cell r="F66">
            <v>2073.1523200000001</v>
          </cell>
          <cell r="G66">
            <v>2103.4951899999996</v>
          </cell>
          <cell r="H66">
            <v>2262.7319899999984</v>
          </cell>
          <cell r="I66">
            <v>2367.9069900000013</v>
          </cell>
          <cell r="J66">
            <v>2366.9524099999981</v>
          </cell>
          <cell r="K66">
            <v>2249.5309800000032</v>
          </cell>
          <cell r="L66">
            <v>2405.3587199999965</v>
          </cell>
          <cell r="M66">
            <v>2457.7134000000042</v>
          </cell>
          <cell r="N66">
            <v>2451.2739999999976</v>
          </cell>
          <cell r="O66">
            <v>26530.186369999999</v>
          </cell>
          <cell r="P66">
            <v>2058.09555</v>
          </cell>
          <cell r="Q66">
            <v>3846.4274999999998</v>
          </cell>
          <cell r="R66">
            <v>5792.0703700000004</v>
          </cell>
          <cell r="S66">
            <v>7865.2226900000005</v>
          </cell>
          <cell r="T66">
            <v>9968.7178800000002</v>
          </cell>
          <cell r="U66">
            <v>12231.449869999999</v>
          </cell>
          <cell r="V66">
            <v>14599.35686</v>
          </cell>
          <cell r="W66">
            <v>16966.309269999998</v>
          </cell>
          <cell r="X66">
            <v>19215.840250000001</v>
          </cell>
          <cell r="Y66">
            <v>21621.198969999998</v>
          </cell>
          <cell r="Z66">
            <v>24078.912370000002</v>
          </cell>
          <cell r="AA66">
            <v>26530.186369999999</v>
          </cell>
        </row>
        <row r="67">
          <cell r="A67" t="str">
            <v>Dtp02</v>
          </cell>
          <cell r="B67" t="str">
            <v>Interest expense</v>
          </cell>
          <cell r="C67">
            <v>-1075.5433500000001</v>
          </cell>
          <cell r="D67">
            <v>-963.12066999999979</v>
          </cell>
          <cell r="E67">
            <v>-1063.3209399999998</v>
          </cell>
          <cell r="F67">
            <v>-1043.9579000000003</v>
          </cell>
          <cell r="G67">
            <v>-1098.5984200000003</v>
          </cell>
          <cell r="H67">
            <v>-1186.6371300000001</v>
          </cell>
          <cell r="I67">
            <v>-1325.2502599999998</v>
          </cell>
          <cell r="J67">
            <v>-1362.8551500000003</v>
          </cell>
          <cell r="K67">
            <v>-1291.2302199999976</v>
          </cell>
          <cell r="L67">
            <v>-1446.4293800000014</v>
          </cell>
          <cell r="M67">
            <v>-1521.3943100000015</v>
          </cell>
          <cell r="N67">
            <v>-1549.7471099999984</v>
          </cell>
          <cell r="O67">
            <v>-14928.08484</v>
          </cell>
          <cell r="P67">
            <v>-1075.5433500000001</v>
          </cell>
          <cell r="Q67">
            <v>-2038.6640199999999</v>
          </cell>
          <cell r="R67">
            <v>-3101.9849599999998</v>
          </cell>
          <cell r="S67">
            <v>-4145.9428600000001</v>
          </cell>
          <cell r="T67">
            <v>-5244.5412800000004</v>
          </cell>
          <cell r="U67">
            <v>-6431.1784100000004</v>
          </cell>
          <cell r="V67">
            <v>-7756.4286700000002</v>
          </cell>
          <cell r="W67">
            <v>-9119.2838200000006</v>
          </cell>
          <cell r="X67">
            <v>-10410.514039999998</v>
          </cell>
          <cell r="Y67">
            <v>-11856.94342</v>
          </cell>
          <cell r="Z67">
            <v>-13378.337730000001</v>
          </cell>
          <cell r="AA67">
            <v>-14928.08484</v>
          </cell>
        </row>
        <row r="68">
          <cell r="A68" t="str">
            <v>Dtp03</v>
          </cell>
          <cell r="B68" t="str">
            <v>Net interest income</v>
          </cell>
          <cell r="C68">
            <v>982.55219999999986</v>
          </cell>
          <cell r="D68">
            <v>825.21127999999999</v>
          </cell>
          <cell r="E68">
            <v>882.32193000000075</v>
          </cell>
          <cell r="F68">
            <v>1029.1944199999998</v>
          </cell>
          <cell r="G68">
            <v>1004.8967699999994</v>
          </cell>
          <cell r="H68">
            <v>1076.0948599999983</v>
          </cell>
          <cell r="I68">
            <v>1042.6567300000015</v>
          </cell>
          <cell r="J68">
            <v>1004.0972599999977</v>
          </cell>
          <cell r="K68">
            <v>958.30076000000554</v>
          </cell>
          <cell r="L68">
            <v>958.92933999999514</v>
          </cell>
          <cell r="M68">
            <v>936.31909000000269</v>
          </cell>
          <cell r="N68">
            <v>901.52688999999918</v>
          </cell>
          <cell r="O68">
            <v>11602.10153</v>
          </cell>
          <cell r="P68">
            <v>982.55219999999986</v>
          </cell>
          <cell r="Q68">
            <v>1807.7634799999998</v>
          </cell>
          <cell r="R68">
            <v>2690.0854100000006</v>
          </cell>
          <cell r="S68">
            <v>3719.2798300000004</v>
          </cell>
          <cell r="T68">
            <v>4724.1765999999998</v>
          </cell>
          <cell r="U68">
            <v>5800.2714599999981</v>
          </cell>
          <cell r="V68">
            <v>6842.9281899999996</v>
          </cell>
          <cell r="W68">
            <v>7847.0254499999974</v>
          </cell>
          <cell r="X68">
            <v>8805.3262100000029</v>
          </cell>
          <cell r="Y68">
            <v>9764.255549999998</v>
          </cell>
          <cell r="Z68">
            <v>10700.574640000001</v>
          </cell>
          <cell r="AA68">
            <v>11602.10153</v>
          </cell>
        </row>
        <row r="69">
          <cell r="A69" t="str">
            <v>Dtp04</v>
          </cell>
          <cell r="B69" t="str">
            <v>Fee Income</v>
          </cell>
          <cell r="C69">
            <v>862.42166000000009</v>
          </cell>
          <cell r="D69">
            <v>1086.6374999999998</v>
          </cell>
          <cell r="E69">
            <v>1022.33107</v>
          </cell>
          <cell r="F69">
            <v>908.17747999999983</v>
          </cell>
          <cell r="G69">
            <v>1060.7568299999998</v>
          </cell>
          <cell r="H69">
            <v>849.16059000000041</v>
          </cell>
          <cell r="I69">
            <v>1135.4587899999997</v>
          </cell>
          <cell r="J69">
            <v>1085.3425300000008</v>
          </cell>
          <cell r="K69">
            <v>1056.6077599999999</v>
          </cell>
          <cell r="L69">
            <v>1173.5955400000003</v>
          </cell>
          <cell r="M69">
            <v>1351.7011999999995</v>
          </cell>
          <cell r="N69">
            <v>1286.5173799999993</v>
          </cell>
          <cell r="O69">
            <v>12878.708329999999</v>
          </cell>
          <cell r="P69">
            <v>862.42166000000009</v>
          </cell>
          <cell r="Q69">
            <v>1949.0591599999998</v>
          </cell>
          <cell r="R69">
            <v>2971.39023</v>
          </cell>
          <cell r="S69">
            <v>3879.5677099999998</v>
          </cell>
          <cell r="T69">
            <v>4940.3245399999996</v>
          </cell>
          <cell r="U69">
            <v>5789.48513</v>
          </cell>
          <cell r="V69">
            <v>6924.9439199999997</v>
          </cell>
          <cell r="W69">
            <v>8010.2864500000005</v>
          </cell>
          <cell r="X69">
            <v>9066.8942100000004</v>
          </cell>
          <cell r="Y69">
            <v>10240.489750000001</v>
          </cell>
          <cell r="Z69">
            <v>11592.19095</v>
          </cell>
          <cell r="AA69">
            <v>12878.708329999999</v>
          </cell>
        </row>
        <row r="70">
          <cell r="A70" t="str">
            <v>Dtp05</v>
          </cell>
          <cell r="B70" t="str">
            <v>Commission expense</v>
          </cell>
          <cell r="C70">
            <v>-216.82837000000001</v>
          </cell>
          <cell r="D70">
            <v>-200.77047999999996</v>
          </cell>
          <cell r="E70">
            <v>-212.74390000000005</v>
          </cell>
          <cell r="F70">
            <v>-215.87358999999992</v>
          </cell>
          <cell r="G70">
            <v>-229.59838000000013</v>
          </cell>
          <cell r="H70">
            <v>-222.28516999999988</v>
          </cell>
          <cell r="I70">
            <v>-219.98099999999999</v>
          </cell>
          <cell r="J70">
            <v>-219.36269000000016</v>
          </cell>
          <cell r="K70">
            <v>-213.2787800000001</v>
          </cell>
          <cell r="L70">
            <v>-216.61217999999963</v>
          </cell>
          <cell r="M70">
            <v>-210.50099</v>
          </cell>
          <cell r="N70">
            <v>-165.91186000000016</v>
          </cell>
          <cell r="O70">
            <v>-2543.74739</v>
          </cell>
          <cell r="P70">
            <v>-216.82837000000001</v>
          </cell>
          <cell r="Q70">
            <v>-417.59884999999997</v>
          </cell>
          <cell r="R70">
            <v>-630.34275000000002</v>
          </cell>
          <cell r="S70">
            <v>-846.21633999999995</v>
          </cell>
          <cell r="T70">
            <v>-1075.8147200000001</v>
          </cell>
          <cell r="U70">
            <v>-1298.09989</v>
          </cell>
          <cell r="V70">
            <v>-1518.08089</v>
          </cell>
          <cell r="W70">
            <v>-1737.4435800000001</v>
          </cell>
          <cell r="X70">
            <v>-1950.7223600000002</v>
          </cell>
          <cell r="Y70">
            <v>-2167.3345399999998</v>
          </cell>
          <cell r="Z70">
            <v>-2377.8355299999998</v>
          </cell>
          <cell r="AA70">
            <v>-2543.74739</v>
          </cell>
        </row>
        <row r="71">
          <cell r="A71" t="str">
            <v>Dtp06</v>
          </cell>
          <cell r="B71" t="str">
            <v>Net fee and commission income</v>
          </cell>
          <cell r="C71">
            <v>645.59329000000002</v>
          </cell>
          <cell r="D71">
            <v>885.86701999999991</v>
          </cell>
          <cell r="E71">
            <v>809.5871699999999</v>
          </cell>
          <cell r="F71">
            <v>692.30388999999991</v>
          </cell>
          <cell r="G71">
            <v>831.15844999999968</v>
          </cell>
          <cell r="H71">
            <v>626.87542000000053</v>
          </cell>
          <cell r="I71">
            <v>915.47778999999969</v>
          </cell>
          <cell r="J71">
            <v>865.97984000000065</v>
          </cell>
          <cell r="K71">
            <v>843.32897999999977</v>
          </cell>
          <cell r="L71">
            <v>956.98336000000063</v>
          </cell>
          <cell r="M71">
            <v>1141.2002099999995</v>
          </cell>
          <cell r="N71">
            <v>1120.6055199999992</v>
          </cell>
          <cell r="O71">
            <v>10334.960939999999</v>
          </cell>
          <cell r="P71">
            <v>645.59329000000002</v>
          </cell>
          <cell r="Q71">
            <v>1531.4603099999999</v>
          </cell>
          <cell r="R71">
            <v>2341.0474800000002</v>
          </cell>
          <cell r="S71">
            <v>3033.3513699999999</v>
          </cell>
          <cell r="T71">
            <v>3864.5098199999993</v>
          </cell>
          <cell r="U71">
            <v>4491.3852399999996</v>
          </cell>
          <cell r="V71">
            <v>5406.8630299999995</v>
          </cell>
          <cell r="W71">
            <v>6272.8428700000004</v>
          </cell>
          <cell r="X71">
            <v>7116.1718500000006</v>
          </cell>
          <cell r="Y71">
            <v>8073.1552100000008</v>
          </cell>
          <cell r="Z71">
            <v>9214.3554199999999</v>
          </cell>
          <cell r="AA71">
            <v>10334.960939999999</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-2.7358800000000003</v>
          </cell>
          <cell r="D73">
            <v>-3.5484199999999997</v>
          </cell>
          <cell r="E73">
            <v>-8.1452000000000009</v>
          </cell>
          <cell r="F73">
            <v>-6.3859199999999987</v>
          </cell>
          <cell r="G73">
            <v>-9.2030999999999992</v>
          </cell>
          <cell r="H73">
            <v>-9.8411200000000001</v>
          </cell>
          <cell r="I73">
            <v>-11.148379999999996</v>
          </cell>
          <cell r="J73">
            <v>2.5926800000000014</v>
          </cell>
          <cell r="K73">
            <v>18.039589999999993</v>
          </cell>
          <cell r="L73">
            <v>-19.794519999999995</v>
          </cell>
          <cell r="M73">
            <v>5.3784799999999962</v>
          </cell>
          <cell r="N73">
            <v>14.36937</v>
          </cell>
          <cell r="O73">
            <v>-30.422419999999999</v>
          </cell>
          <cell r="P73">
            <v>-2.7358800000000003</v>
          </cell>
          <cell r="Q73">
            <v>-6.2843</v>
          </cell>
          <cell r="R73">
            <v>-14.429500000000001</v>
          </cell>
          <cell r="S73">
            <v>-20.81542</v>
          </cell>
          <cell r="T73">
            <v>-30.018519999999999</v>
          </cell>
          <cell r="U73">
            <v>-39.859639999999999</v>
          </cell>
          <cell r="V73">
            <v>-51.008019999999995</v>
          </cell>
          <cell r="W73">
            <v>-48.415339999999993</v>
          </cell>
          <cell r="X73">
            <v>-30.37575</v>
          </cell>
          <cell r="Y73">
            <v>-50.170269999999995</v>
          </cell>
          <cell r="Z73">
            <v>-44.791789999999999</v>
          </cell>
          <cell r="AA73">
            <v>-30.422419999999999</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25.14453</v>
          </cell>
          <cell r="D75">
            <v>-12.881070000000001</v>
          </cell>
          <cell r="E75">
            <v>115.38436000000002</v>
          </cell>
          <cell r="F75">
            <v>-21.857430000000008</v>
          </cell>
          <cell r="G75">
            <v>-12.603610000000003</v>
          </cell>
          <cell r="H75">
            <v>1.9003000000000014</v>
          </cell>
          <cell r="I75">
            <v>68.824229999999986</v>
          </cell>
          <cell r="J75">
            <v>-26.763289999999984</v>
          </cell>
          <cell r="K75">
            <v>-15.084900000000005</v>
          </cell>
          <cell r="L75">
            <v>-0.16102999999999668</v>
          </cell>
          <cell r="M75">
            <v>-52.690209999999993</v>
          </cell>
          <cell r="N75">
            <v>-45.788120000000006</v>
          </cell>
          <cell r="O75">
            <v>23.423760000000001</v>
          </cell>
          <cell r="P75">
            <v>25.14453</v>
          </cell>
          <cell r="Q75">
            <v>12.263459999999998</v>
          </cell>
          <cell r="R75">
            <v>127.64782000000001</v>
          </cell>
          <cell r="S75">
            <v>105.79039</v>
          </cell>
          <cell r="T75">
            <v>93.186779999999999</v>
          </cell>
          <cell r="U75">
            <v>95.08708</v>
          </cell>
          <cell r="V75">
            <v>163.91130999999999</v>
          </cell>
          <cell r="W75">
            <v>137.14802</v>
          </cell>
          <cell r="X75">
            <v>122.06312</v>
          </cell>
          <cell r="Y75">
            <v>121.90209</v>
          </cell>
          <cell r="Z75">
            <v>69.211880000000008</v>
          </cell>
          <cell r="AA75">
            <v>23.423760000000001</v>
          </cell>
        </row>
        <row r="76">
          <cell r="A76" t="str">
            <v>Dtp11</v>
          </cell>
          <cell r="B76" t="str">
            <v>Other income</v>
          </cell>
          <cell r="C76">
            <v>668.0019400000001</v>
          </cell>
          <cell r="D76">
            <v>869.43752999999992</v>
          </cell>
          <cell r="E76">
            <v>916.82632999999987</v>
          </cell>
          <cell r="F76">
            <v>664.06053999999995</v>
          </cell>
          <cell r="G76">
            <v>809.35173999999972</v>
          </cell>
          <cell r="H76">
            <v>618.9346000000005</v>
          </cell>
          <cell r="I76">
            <v>973.15363999999965</v>
          </cell>
          <cell r="J76">
            <v>841.80923000000064</v>
          </cell>
          <cell r="K76">
            <v>846.2836699999998</v>
          </cell>
          <cell r="L76">
            <v>937.02781000000061</v>
          </cell>
          <cell r="M76">
            <v>1093.8884799999996</v>
          </cell>
          <cell r="N76">
            <v>1089.1867699999991</v>
          </cell>
          <cell r="O76">
            <v>10327.962279999998</v>
          </cell>
          <cell r="P76">
            <v>668.0019400000001</v>
          </cell>
          <cell r="Q76">
            <v>1537.4394699999998</v>
          </cell>
          <cell r="R76">
            <v>2454.2658000000001</v>
          </cell>
          <cell r="S76">
            <v>3118.3263400000001</v>
          </cell>
          <cell r="T76">
            <v>3927.6780799999992</v>
          </cell>
          <cell r="U76">
            <v>4546.6126800000002</v>
          </cell>
          <cell r="V76">
            <v>5519.7663199999997</v>
          </cell>
          <cell r="W76">
            <v>6361.5755500000005</v>
          </cell>
          <cell r="X76">
            <v>7207.8592200000003</v>
          </cell>
          <cell r="Y76">
            <v>8144.8870300000008</v>
          </cell>
          <cell r="Z76">
            <v>9238.7755100000013</v>
          </cell>
          <cell r="AA76">
            <v>10327.962279999998</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1650.55414</v>
          </cell>
          <cell r="D78">
            <v>1694.6488099999999</v>
          </cell>
          <cell r="E78">
            <v>1799.1482600000006</v>
          </cell>
          <cell r="F78">
            <v>1693.2549599999998</v>
          </cell>
          <cell r="G78">
            <v>1814.248509999999</v>
          </cell>
          <cell r="H78">
            <v>1695.0294599999988</v>
          </cell>
          <cell r="I78">
            <v>2015.8103700000011</v>
          </cell>
          <cell r="J78">
            <v>1845.9064899999985</v>
          </cell>
          <cell r="K78">
            <v>1804.5844300000053</v>
          </cell>
          <cell r="L78">
            <v>1895.9571499999956</v>
          </cell>
          <cell r="M78">
            <v>2030.2075700000023</v>
          </cell>
          <cell r="N78">
            <v>1990.7136599999983</v>
          </cell>
          <cell r="O78">
            <v>21930.06381</v>
          </cell>
          <cell r="P78">
            <v>1650.55414</v>
          </cell>
          <cell r="Q78">
            <v>3345.2029499999999</v>
          </cell>
          <cell r="R78">
            <v>5144.3512100000007</v>
          </cell>
          <cell r="S78">
            <v>6837.6061700000009</v>
          </cell>
          <cell r="T78">
            <v>8651.8546799999986</v>
          </cell>
          <cell r="U78">
            <v>10346.884139999998</v>
          </cell>
          <cell r="V78">
            <v>12362.694509999999</v>
          </cell>
          <cell r="W78">
            <v>14208.600999999999</v>
          </cell>
          <cell r="X78">
            <v>16013.185430000003</v>
          </cell>
          <cell r="Y78">
            <v>17909.14258</v>
          </cell>
          <cell r="Z78">
            <v>19939.350150000002</v>
          </cell>
          <cell r="AA78">
            <v>21930.06381</v>
          </cell>
        </row>
        <row r="79">
          <cell r="A79" t="str">
            <v>Dtp13</v>
          </cell>
          <cell r="B79" t="str">
            <v>Personnel expenses</v>
          </cell>
          <cell r="C79">
            <v>729.24384999999995</v>
          </cell>
          <cell r="D79">
            <v>654.53248000000019</v>
          </cell>
          <cell r="E79">
            <v>791.84353999999985</v>
          </cell>
          <cell r="F79">
            <v>941.58487999999988</v>
          </cell>
          <cell r="G79">
            <v>641.05112000000008</v>
          </cell>
          <cell r="H79">
            <v>675.34925999999996</v>
          </cell>
          <cell r="I79">
            <v>648.60285000000022</v>
          </cell>
          <cell r="J79">
            <v>780.26577999999972</v>
          </cell>
          <cell r="K79">
            <v>669.54637999999977</v>
          </cell>
          <cell r="L79">
            <v>661.64962000000014</v>
          </cell>
          <cell r="M79">
            <v>634.10609000000022</v>
          </cell>
          <cell r="N79">
            <v>622.85850000000028</v>
          </cell>
          <cell r="O79">
            <v>8450.6343500000003</v>
          </cell>
          <cell r="P79">
            <v>729.24384999999995</v>
          </cell>
          <cell r="Q79">
            <v>1383.7763300000001</v>
          </cell>
          <cell r="R79">
            <v>2175.61987</v>
          </cell>
          <cell r="S79">
            <v>3117.2047499999999</v>
          </cell>
          <cell r="T79">
            <v>3758.25587</v>
          </cell>
          <cell r="U79">
            <v>4433.6051299999999</v>
          </cell>
          <cell r="V79">
            <v>5082.2079800000001</v>
          </cell>
          <cell r="W79">
            <v>5862.4737599999999</v>
          </cell>
          <cell r="X79">
            <v>6532.0201399999996</v>
          </cell>
          <cell r="Y79">
            <v>7193.6697599999998</v>
          </cell>
          <cell r="Z79">
            <v>7827.77585</v>
          </cell>
          <cell r="AA79">
            <v>8450.6343500000003</v>
          </cell>
        </row>
        <row r="80">
          <cell r="A80" t="str">
            <v>Dtp14</v>
          </cell>
          <cell r="B80" t="str">
            <v>General and administrative expenses</v>
          </cell>
          <cell r="C80">
            <v>172.46076000000002</v>
          </cell>
          <cell r="D80">
            <v>249.88901999999999</v>
          </cell>
          <cell r="E80">
            <v>285.97738000000004</v>
          </cell>
          <cell r="F80">
            <v>283.21702000000005</v>
          </cell>
          <cell r="G80">
            <v>268.8304599999999</v>
          </cell>
          <cell r="H80">
            <v>308.60023999999999</v>
          </cell>
          <cell r="I80">
            <v>359.82069999999999</v>
          </cell>
          <cell r="J80">
            <v>276.75392000000011</v>
          </cell>
          <cell r="K80">
            <v>203.72835999999961</v>
          </cell>
          <cell r="L80">
            <v>206.51346000000012</v>
          </cell>
          <cell r="M80">
            <v>272.03103999999985</v>
          </cell>
          <cell r="N80">
            <v>273.34836000000041</v>
          </cell>
          <cell r="O80">
            <v>3161.1707200000001</v>
          </cell>
          <cell r="P80">
            <v>172.46076000000002</v>
          </cell>
          <cell r="Q80">
            <v>422.34978000000001</v>
          </cell>
          <cell r="R80">
            <v>708.32716000000005</v>
          </cell>
          <cell r="S80">
            <v>991.5441800000001</v>
          </cell>
          <cell r="T80">
            <v>1260.37464</v>
          </cell>
          <cell r="U80">
            <v>1568.97488</v>
          </cell>
          <cell r="V80">
            <v>1928.79558</v>
          </cell>
          <cell r="W80">
            <v>2205.5495000000001</v>
          </cell>
          <cell r="X80">
            <v>2409.2778599999997</v>
          </cell>
          <cell r="Y80">
            <v>2615.7913199999998</v>
          </cell>
          <cell r="Z80">
            <v>2887.8223599999997</v>
          </cell>
          <cell r="AA80">
            <v>3161.1707200000001</v>
          </cell>
        </row>
        <row r="81">
          <cell r="A81" t="str">
            <v>Dtp15</v>
          </cell>
          <cell r="B81" t="str">
            <v>Depreciation / Amortisation</v>
          </cell>
          <cell r="C81">
            <v>90.285889999999995</v>
          </cell>
          <cell r="D81">
            <v>91.601969999999994</v>
          </cell>
          <cell r="E81">
            <v>100.93679000000003</v>
          </cell>
          <cell r="F81">
            <v>99.955589999999972</v>
          </cell>
          <cell r="G81">
            <v>93.42052000000001</v>
          </cell>
          <cell r="H81">
            <v>97.557349999999985</v>
          </cell>
          <cell r="I81">
            <v>88.925089999999955</v>
          </cell>
          <cell r="J81">
            <v>87.960249999999974</v>
          </cell>
          <cell r="K81">
            <v>93.038150000000087</v>
          </cell>
          <cell r="L81">
            <v>82.63158999999996</v>
          </cell>
          <cell r="M81">
            <v>80.063009999999963</v>
          </cell>
          <cell r="N81">
            <v>77.888680000000022</v>
          </cell>
          <cell r="O81">
            <v>1084.2648799999999</v>
          </cell>
          <cell r="P81">
            <v>90.285889999999995</v>
          </cell>
          <cell r="Q81">
            <v>181.88785999999999</v>
          </cell>
          <cell r="R81">
            <v>282.82465000000002</v>
          </cell>
          <cell r="S81">
            <v>382.78023999999999</v>
          </cell>
          <cell r="T81">
            <v>476.20076</v>
          </cell>
          <cell r="U81">
            <v>573.75810999999999</v>
          </cell>
          <cell r="V81">
            <v>662.68319999999994</v>
          </cell>
          <cell r="W81">
            <v>750.64344999999992</v>
          </cell>
          <cell r="X81">
            <v>843.6816</v>
          </cell>
          <cell r="Y81">
            <v>926.31318999999996</v>
          </cell>
          <cell r="Z81">
            <v>1006.3761999999999</v>
          </cell>
          <cell r="AA81">
            <v>1084.2648799999999</v>
          </cell>
        </row>
        <row r="82">
          <cell r="A82" t="str">
            <v>Dtp16</v>
          </cell>
          <cell r="B82" t="str">
            <v>Total operating expenses</v>
          </cell>
          <cell r="C82">
            <v>991.9905</v>
          </cell>
          <cell r="D82">
            <v>996.02347000000009</v>
          </cell>
          <cell r="E82">
            <v>1178.7577099999999</v>
          </cell>
          <cell r="F82">
            <v>1324.75749</v>
          </cell>
          <cell r="G82">
            <v>1003.3021</v>
          </cell>
          <cell r="H82">
            <v>1081.50685</v>
          </cell>
          <cell r="I82">
            <v>1097.3486400000002</v>
          </cell>
          <cell r="J82">
            <v>1144.9799499999999</v>
          </cell>
          <cell r="K82">
            <v>966.31288999999947</v>
          </cell>
          <cell r="L82">
            <v>950.79467000000022</v>
          </cell>
          <cell r="M82">
            <v>986.20014000000003</v>
          </cell>
          <cell r="N82">
            <v>974.09554000000071</v>
          </cell>
          <cell r="O82">
            <v>12696.069950000001</v>
          </cell>
          <cell r="P82">
            <v>991.9905</v>
          </cell>
          <cell r="Q82">
            <v>1988.0139700000002</v>
          </cell>
          <cell r="R82">
            <v>3166.7716800000003</v>
          </cell>
          <cell r="S82">
            <v>4491.5291699999998</v>
          </cell>
          <cell r="T82">
            <v>5494.8312699999997</v>
          </cell>
          <cell r="U82">
            <v>6576.3381199999994</v>
          </cell>
          <cell r="V82">
            <v>7673.6867600000005</v>
          </cell>
          <cell r="W82">
            <v>8818.6667099999995</v>
          </cell>
          <cell r="X82">
            <v>9784.9795999999988</v>
          </cell>
          <cell r="Y82">
            <v>10735.77427</v>
          </cell>
          <cell r="Z82">
            <v>11721.974410000001</v>
          </cell>
          <cell r="AA82">
            <v>12696.069950000001</v>
          </cell>
        </row>
        <row r="83">
          <cell r="A83" t="str">
            <v>Dtp17</v>
          </cell>
          <cell r="B83" t="str">
            <v>Operating profit before provisions</v>
          </cell>
          <cell r="C83">
            <v>658.56363999999996</v>
          </cell>
          <cell r="D83">
            <v>698.62533999999982</v>
          </cell>
          <cell r="E83">
            <v>620.39055000000076</v>
          </cell>
          <cell r="F83">
            <v>368.49746999999979</v>
          </cell>
          <cell r="G83">
            <v>810.94640999999899</v>
          </cell>
          <cell r="H83">
            <v>613.52260999999885</v>
          </cell>
          <cell r="I83">
            <v>918.4617300000009</v>
          </cell>
          <cell r="J83">
            <v>700.92653999999857</v>
          </cell>
          <cell r="K83">
            <v>838.27154000000587</v>
          </cell>
          <cell r="L83">
            <v>945.16247999999541</v>
          </cell>
          <cell r="M83">
            <v>1044.0074300000024</v>
          </cell>
          <cell r="N83">
            <v>1016.6181199999976</v>
          </cell>
          <cell r="O83">
            <v>9233.9938599999987</v>
          </cell>
          <cell r="P83">
            <v>658.56363999999996</v>
          </cell>
          <cell r="Q83">
            <v>1357.1889799999997</v>
          </cell>
          <cell r="R83">
            <v>1977.5795300000004</v>
          </cell>
          <cell r="S83">
            <v>2346.0770000000011</v>
          </cell>
          <cell r="T83">
            <v>3157.0234099999989</v>
          </cell>
          <cell r="U83">
            <v>3770.5460199999989</v>
          </cell>
          <cell r="V83">
            <v>4689.0077499999989</v>
          </cell>
          <cell r="W83">
            <v>5389.9342899999992</v>
          </cell>
          <cell r="X83">
            <v>6228.2058300000044</v>
          </cell>
          <cell r="Y83">
            <v>7173.3683099999998</v>
          </cell>
          <cell r="Z83">
            <v>8217.3757400000013</v>
          </cell>
          <cell r="AA83">
            <v>9233.9938599999987</v>
          </cell>
        </row>
        <row r="84">
          <cell r="A84" t="str">
            <v>Dtp18</v>
          </cell>
          <cell r="B84" t="str">
            <v>Impairment losses on loans and advances</v>
          </cell>
          <cell r="C84">
            <v>-53.833870000000005</v>
          </cell>
          <cell r="D84">
            <v>-7.4599099999999936</v>
          </cell>
          <cell r="E84">
            <v>-210.79447999999999</v>
          </cell>
          <cell r="F84">
            <v>7.166560000000004</v>
          </cell>
          <cell r="G84">
            <v>88.446400000000011</v>
          </cell>
          <cell r="H84">
            <v>-137.93744000000001</v>
          </cell>
          <cell r="I84">
            <v>-126.56482</v>
          </cell>
          <cell r="J84">
            <v>-50.35984000000002</v>
          </cell>
          <cell r="K84">
            <v>-141.97394999999995</v>
          </cell>
          <cell r="L84">
            <v>-136.43901000000005</v>
          </cell>
          <cell r="M84">
            <v>38.393090000000029</v>
          </cell>
          <cell r="N84">
            <v>165.37341000000004</v>
          </cell>
          <cell r="O84">
            <v>-565.98385999999994</v>
          </cell>
          <cell r="P84">
            <v>-53.833870000000005</v>
          </cell>
          <cell r="Q84">
            <v>-61.293779999999998</v>
          </cell>
          <cell r="R84">
            <v>-272.08825999999999</v>
          </cell>
          <cell r="S84">
            <v>-264.92169999999999</v>
          </cell>
          <cell r="T84">
            <v>-176.47529999999998</v>
          </cell>
          <cell r="U84">
            <v>-314.41273999999999</v>
          </cell>
          <cell r="V84">
            <v>-440.97755999999998</v>
          </cell>
          <cell r="W84">
            <v>-491.3374</v>
          </cell>
          <cell r="X84">
            <v>-633.31134999999995</v>
          </cell>
          <cell r="Y84">
            <v>-769.75036</v>
          </cell>
          <cell r="Z84">
            <v>-731.35726999999997</v>
          </cell>
          <cell r="AA84">
            <v>-565.98385999999994</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-53.833870000000005</v>
          </cell>
          <cell r="D87">
            <v>-7.4599099999999936</v>
          </cell>
          <cell r="E87">
            <v>-210.79447999999999</v>
          </cell>
          <cell r="F87">
            <v>7.166560000000004</v>
          </cell>
          <cell r="G87">
            <v>88.446400000000011</v>
          </cell>
          <cell r="H87">
            <v>-137.93744000000001</v>
          </cell>
          <cell r="I87">
            <v>-126.56482</v>
          </cell>
          <cell r="J87">
            <v>-50.35984000000002</v>
          </cell>
          <cell r="K87">
            <v>-141.97394999999995</v>
          </cell>
          <cell r="L87">
            <v>-136.43901000000005</v>
          </cell>
          <cell r="M87">
            <v>38.393090000000029</v>
          </cell>
          <cell r="N87">
            <v>165.37341000000004</v>
          </cell>
          <cell r="O87">
            <v>-565.98385999999994</v>
          </cell>
          <cell r="P87">
            <v>-53.833870000000005</v>
          </cell>
          <cell r="Q87">
            <v>-61.293779999999998</v>
          </cell>
          <cell r="R87">
            <v>-272.08825999999999</v>
          </cell>
          <cell r="S87">
            <v>-264.92169999999999</v>
          </cell>
          <cell r="T87">
            <v>-176.47529999999998</v>
          </cell>
          <cell r="U87">
            <v>-314.41273999999999</v>
          </cell>
          <cell r="V87">
            <v>-440.97755999999998</v>
          </cell>
          <cell r="W87">
            <v>-491.3374</v>
          </cell>
          <cell r="X87">
            <v>-633.31134999999995</v>
          </cell>
          <cell r="Y87">
            <v>-769.75036</v>
          </cell>
          <cell r="Z87">
            <v>-731.35726999999997</v>
          </cell>
          <cell r="AA87">
            <v>-565.98385999999994</v>
          </cell>
        </row>
        <row r="88">
          <cell r="A88" t="str">
            <v>Dtp22</v>
          </cell>
          <cell r="B88" t="str">
            <v>Operating profit</v>
          </cell>
          <cell r="C88">
            <v>604.72976999999992</v>
          </cell>
          <cell r="D88">
            <v>691.16542999999979</v>
          </cell>
          <cell r="E88">
            <v>409.59607000000074</v>
          </cell>
          <cell r="F88">
            <v>375.6640299999998</v>
          </cell>
          <cell r="G88">
            <v>899.39280999999903</v>
          </cell>
          <cell r="H88">
            <v>475.58516999999881</v>
          </cell>
          <cell r="I88">
            <v>791.89691000000084</v>
          </cell>
          <cell r="J88">
            <v>650.56669999999849</v>
          </cell>
          <cell r="K88">
            <v>696.29759000000593</v>
          </cell>
          <cell r="L88">
            <v>808.72346999999536</v>
          </cell>
          <cell r="M88">
            <v>1082.4005200000024</v>
          </cell>
          <cell r="N88">
            <v>1181.9915299999975</v>
          </cell>
          <cell r="O88">
            <v>8668.0099999999984</v>
          </cell>
          <cell r="P88">
            <v>604.72976999999992</v>
          </cell>
          <cell r="Q88">
            <v>1295.8951999999997</v>
          </cell>
          <cell r="R88">
            <v>1705.4912700000004</v>
          </cell>
          <cell r="S88">
            <v>2081.1553000000013</v>
          </cell>
          <cell r="T88">
            <v>2980.5481099999988</v>
          </cell>
          <cell r="U88">
            <v>3456.1332799999991</v>
          </cell>
          <cell r="V88">
            <v>4248.0301899999986</v>
          </cell>
          <cell r="W88">
            <v>4898.5968899999989</v>
          </cell>
          <cell r="X88">
            <v>5594.8944800000045</v>
          </cell>
          <cell r="Y88">
            <v>6403.6179499999998</v>
          </cell>
          <cell r="Z88">
            <v>7486.0184700000009</v>
          </cell>
          <cell r="AA88">
            <v>8668.0099999999984</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604.72976999999992</v>
          </cell>
          <cell r="D92">
            <v>691.16542999999979</v>
          </cell>
          <cell r="E92">
            <v>409.59607000000074</v>
          </cell>
          <cell r="F92">
            <v>375.6640299999998</v>
          </cell>
          <cell r="G92">
            <v>899.39280999999903</v>
          </cell>
          <cell r="H92">
            <v>475.58516999999881</v>
          </cell>
          <cell r="I92">
            <v>791.89691000000084</v>
          </cell>
          <cell r="J92">
            <v>650.56669999999849</v>
          </cell>
          <cell r="K92">
            <v>696.29759000000593</v>
          </cell>
          <cell r="L92">
            <v>808.72346999999536</v>
          </cell>
          <cell r="M92">
            <v>1082.4005200000024</v>
          </cell>
          <cell r="N92">
            <v>1181.9915299999975</v>
          </cell>
          <cell r="O92">
            <v>8668.0099999999984</v>
          </cell>
          <cell r="P92">
            <v>604.72976999999992</v>
          </cell>
          <cell r="Q92">
            <v>1295.8951999999997</v>
          </cell>
          <cell r="R92">
            <v>1705.4912700000004</v>
          </cell>
          <cell r="S92">
            <v>2081.1553000000013</v>
          </cell>
          <cell r="T92">
            <v>2980.5481099999988</v>
          </cell>
          <cell r="U92">
            <v>3456.1332799999991</v>
          </cell>
          <cell r="V92">
            <v>4248.0301899999986</v>
          </cell>
          <cell r="W92">
            <v>4898.5968899999989</v>
          </cell>
          <cell r="X92">
            <v>5594.8944800000045</v>
          </cell>
          <cell r="Y92">
            <v>6403.6179499999998</v>
          </cell>
          <cell r="Z92">
            <v>7486.0184700000009</v>
          </cell>
          <cell r="AA92">
            <v>8668.0099999999984</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-91.407619999999994</v>
          </cell>
          <cell r="D94">
            <v>-146.63774999999998</v>
          </cell>
          <cell r="E94">
            <v>39.185879999999997</v>
          </cell>
          <cell r="F94">
            <v>12.974479999999971</v>
          </cell>
          <cell r="G94">
            <v>-148.23796999999996</v>
          </cell>
          <cell r="H94">
            <v>-64.880860000000041</v>
          </cell>
          <cell r="I94">
            <v>-183.46662999999995</v>
          </cell>
          <cell r="J94">
            <v>-229.11331000000007</v>
          </cell>
          <cell r="K94">
            <v>-143.40737999999999</v>
          </cell>
          <cell r="L94">
            <v>-140.39730999999983</v>
          </cell>
          <cell r="M94">
            <v>-396.33613000000014</v>
          </cell>
          <cell r="N94">
            <v>-282.2960599999999</v>
          </cell>
          <cell r="O94">
            <v>-1774.0206599999999</v>
          </cell>
          <cell r="P94">
            <v>-91.407619999999994</v>
          </cell>
          <cell r="Q94">
            <v>-238.04536999999999</v>
          </cell>
          <cell r="R94">
            <v>-198.85948999999999</v>
          </cell>
          <cell r="S94">
            <v>-185.88501000000002</v>
          </cell>
          <cell r="T94">
            <v>-334.12297999999998</v>
          </cell>
          <cell r="U94">
            <v>-399.00384000000003</v>
          </cell>
          <cell r="V94">
            <v>-582.47046999999998</v>
          </cell>
          <cell r="W94">
            <v>-811.58378000000005</v>
          </cell>
          <cell r="X94">
            <v>-954.99116000000004</v>
          </cell>
          <cell r="Y94">
            <v>-1095.3884699999999</v>
          </cell>
          <cell r="Z94">
            <v>-1491.7246</v>
          </cell>
          <cell r="AA94">
            <v>-1774.0206599999999</v>
          </cell>
        </row>
        <row r="95">
          <cell r="A95" t="str">
            <v>Dtp28</v>
          </cell>
          <cell r="B95" t="str">
            <v>Profit after tax</v>
          </cell>
          <cell r="C95">
            <v>513.32214999999997</v>
          </cell>
          <cell r="D95">
            <v>544.5276799999998</v>
          </cell>
          <cell r="E95">
            <v>448.78195000000073</v>
          </cell>
          <cell r="F95">
            <v>388.63850999999977</v>
          </cell>
          <cell r="G95">
            <v>751.15483999999901</v>
          </cell>
          <cell r="H95">
            <v>410.70430999999877</v>
          </cell>
          <cell r="I95">
            <v>608.43028000000095</v>
          </cell>
          <cell r="J95">
            <v>421.45338999999842</v>
          </cell>
          <cell r="K95">
            <v>552.89021000000594</v>
          </cell>
          <cell r="L95">
            <v>668.32615999999553</v>
          </cell>
          <cell r="M95">
            <v>686.06439000000228</v>
          </cell>
          <cell r="N95">
            <v>899.69546999999761</v>
          </cell>
          <cell r="O95">
            <v>6893.9893399999983</v>
          </cell>
          <cell r="P95">
            <v>513.32214999999997</v>
          </cell>
          <cell r="Q95">
            <v>1057.8498299999997</v>
          </cell>
          <cell r="R95">
            <v>1506.6317800000004</v>
          </cell>
          <cell r="S95">
            <v>1895.2702900000013</v>
          </cell>
          <cell r="T95">
            <v>2646.4251299999987</v>
          </cell>
          <cell r="U95">
            <v>3057.1294399999992</v>
          </cell>
          <cell r="V95">
            <v>3665.5597199999984</v>
          </cell>
          <cell r="W95">
            <v>4087.013109999999</v>
          </cell>
          <cell r="X95">
            <v>4639.9033200000049</v>
          </cell>
          <cell r="Y95">
            <v>5308.22948</v>
          </cell>
          <cell r="Z95">
            <v>5994.2938700000013</v>
          </cell>
          <cell r="AA95">
            <v>6893.9893399999983</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1424.1070300000001</v>
          </cell>
          <cell r="D97">
            <v>1253.6689699999997</v>
          </cell>
          <cell r="E97">
            <v>1345.6857599999998</v>
          </cell>
          <cell r="F97">
            <v>1358.8312800000008</v>
          </cell>
          <cell r="G97">
            <v>1377.8491299999996</v>
          </cell>
          <cell r="H97">
            <v>1307.4707499999995</v>
          </cell>
          <cell r="I97">
            <v>1457.6341099999991</v>
          </cell>
          <cell r="J97">
            <v>1467.4613800000006</v>
          </cell>
          <cell r="K97">
            <v>1500.177090000001</v>
          </cell>
          <cell r="L97">
            <v>1675.7980299999981</v>
          </cell>
          <cell r="M97">
            <v>1615.0993500000022</v>
          </cell>
          <cell r="N97">
            <v>1857.7594399999998</v>
          </cell>
          <cell r="O97">
            <v>17641.54232</v>
          </cell>
          <cell r="P97">
            <v>1424.1070300000001</v>
          </cell>
          <cell r="Q97">
            <v>2677.7759999999998</v>
          </cell>
          <cell r="R97">
            <v>4023.4617599999997</v>
          </cell>
          <cell r="S97">
            <v>5382.2930400000005</v>
          </cell>
          <cell r="T97">
            <v>6760.1421700000001</v>
          </cell>
          <cell r="U97">
            <v>8067.6129199999996</v>
          </cell>
          <cell r="V97">
            <v>9525.2470299999986</v>
          </cell>
          <cell r="W97">
            <v>10992.708409999999</v>
          </cell>
          <cell r="X97">
            <v>12492.8855</v>
          </cell>
          <cell r="Y97">
            <v>14168.683529999998</v>
          </cell>
          <cell r="Z97">
            <v>15783.782880000001</v>
          </cell>
          <cell r="AA97">
            <v>17641.54232</v>
          </cell>
        </row>
        <row r="98">
          <cell r="A98" t="str">
            <v>Dtd02</v>
          </cell>
          <cell r="B98" t="str">
            <v>Interest expense</v>
          </cell>
          <cell r="C98">
            <v>-780.17777000000001</v>
          </cell>
          <cell r="D98">
            <v>-615.84923000000003</v>
          </cell>
          <cell r="E98">
            <v>-671.88989999999967</v>
          </cell>
          <cell r="F98">
            <v>-663.85438000000022</v>
          </cell>
          <cell r="G98">
            <v>-664.05738000000019</v>
          </cell>
          <cell r="H98">
            <v>-647.14483000000018</v>
          </cell>
          <cell r="I98">
            <v>-756.57691999999952</v>
          </cell>
          <cell r="J98">
            <v>-759.19192000000021</v>
          </cell>
          <cell r="K98">
            <v>-766.86329000000023</v>
          </cell>
          <cell r="L98">
            <v>-794.56180999999924</v>
          </cell>
          <cell r="M98">
            <v>-826.95953999999983</v>
          </cell>
          <cell r="N98">
            <v>-953.42213000000083</v>
          </cell>
          <cell r="O98">
            <v>-8900.5491000000002</v>
          </cell>
          <cell r="P98">
            <v>-780.17777000000001</v>
          </cell>
          <cell r="Q98">
            <v>-1396.027</v>
          </cell>
          <cell r="R98">
            <v>-2067.9168999999997</v>
          </cell>
          <cell r="S98">
            <v>-2731.7712799999999</v>
          </cell>
          <cell r="T98">
            <v>-3395.8286600000001</v>
          </cell>
          <cell r="U98">
            <v>-4042.9734900000003</v>
          </cell>
          <cell r="V98">
            <v>-4799.5504099999998</v>
          </cell>
          <cell r="W98">
            <v>-5558.74233</v>
          </cell>
          <cell r="X98">
            <v>-6325.6056200000003</v>
          </cell>
          <cell r="Y98">
            <v>-7120.1674299999995</v>
          </cell>
          <cell r="Z98">
            <v>-7947.1269699999993</v>
          </cell>
          <cell r="AA98">
            <v>-8900.5491000000002</v>
          </cell>
        </row>
        <row r="99">
          <cell r="A99" t="str">
            <v>Dtd03</v>
          </cell>
          <cell r="B99" t="str">
            <v>Net interest income</v>
          </cell>
          <cell r="C99">
            <v>643.92926000000011</v>
          </cell>
          <cell r="D99">
            <v>637.81973999999968</v>
          </cell>
          <cell r="E99">
            <v>673.79586000000018</v>
          </cell>
          <cell r="F99">
            <v>694.97690000000057</v>
          </cell>
          <cell r="G99">
            <v>713.79174999999941</v>
          </cell>
          <cell r="H99">
            <v>660.32591999999931</v>
          </cell>
          <cell r="I99">
            <v>701.05718999999954</v>
          </cell>
          <cell r="J99">
            <v>708.26946000000044</v>
          </cell>
          <cell r="K99">
            <v>733.31380000000081</v>
          </cell>
          <cell r="L99">
            <v>881.23621999999887</v>
          </cell>
          <cell r="M99">
            <v>788.1398100000024</v>
          </cell>
          <cell r="N99">
            <v>904.33730999999898</v>
          </cell>
          <cell r="O99">
            <v>8740.9932200000003</v>
          </cell>
          <cell r="P99">
            <v>643.92926000000011</v>
          </cell>
          <cell r="Q99">
            <v>1281.7489999999998</v>
          </cell>
          <cell r="R99">
            <v>1955.54486</v>
          </cell>
          <cell r="S99">
            <v>2650.5217600000005</v>
          </cell>
          <cell r="T99">
            <v>3364.31351</v>
          </cell>
          <cell r="U99">
            <v>4024.6394299999993</v>
          </cell>
          <cell r="V99">
            <v>4725.6966199999988</v>
          </cell>
          <cell r="W99">
            <v>5433.9660799999992</v>
          </cell>
          <cell r="X99">
            <v>6167.27988</v>
          </cell>
          <cell r="Y99">
            <v>7048.5160999999989</v>
          </cell>
          <cell r="Z99">
            <v>7836.6559100000013</v>
          </cell>
          <cell r="AA99">
            <v>8740.9932200000003</v>
          </cell>
        </row>
        <row r="100">
          <cell r="A100" t="str">
            <v>Dtd04</v>
          </cell>
          <cell r="B100" t="str">
            <v>Fee Income</v>
          </cell>
          <cell r="C100">
            <v>931.16143999999997</v>
          </cell>
          <cell r="D100">
            <v>856.32056</v>
          </cell>
          <cell r="E100">
            <v>887.08847000000014</v>
          </cell>
          <cell r="F100">
            <v>799.74653999999964</v>
          </cell>
          <cell r="G100">
            <v>857.59298000000035</v>
          </cell>
          <cell r="H100">
            <v>924.54968000000008</v>
          </cell>
          <cell r="I100">
            <v>976.68938999999955</v>
          </cell>
          <cell r="J100">
            <v>889.82680000000073</v>
          </cell>
          <cell r="K100">
            <v>967.06088</v>
          </cell>
          <cell r="L100">
            <v>852.10751999999866</v>
          </cell>
          <cell r="M100">
            <v>965.15864000000147</v>
          </cell>
          <cell r="N100">
            <v>986.36563999999817</v>
          </cell>
          <cell r="O100">
            <v>10893.668539999999</v>
          </cell>
          <cell r="P100">
            <v>931.16143999999997</v>
          </cell>
          <cell r="Q100">
            <v>1787.482</v>
          </cell>
          <cell r="R100">
            <v>2674.5704700000001</v>
          </cell>
          <cell r="S100">
            <v>3474.3170099999998</v>
          </cell>
          <cell r="T100">
            <v>4331.9099900000001</v>
          </cell>
          <cell r="U100">
            <v>5256.4596700000002</v>
          </cell>
          <cell r="V100">
            <v>6233.1490599999997</v>
          </cell>
          <cell r="W100">
            <v>7122.9758600000005</v>
          </cell>
          <cell r="X100">
            <v>8090.0367400000005</v>
          </cell>
          <cell r="Y100">
            <v>8942.1442599999991</v>
          </cell>
          <cell r="Z100">
            <v>9907.3029000000006</v>
          </cell>
          <cell r="AA100">
            <v>10893.668539999999</v>
          </cell>
        </row>
        <row r="101">
          <cell r="A101" t="str">
            <v>Dtd05</v>
          </cell>
          <cell r="B101" t="str">
            <v>Commission expense</v>
          </cell>
          <cell r="C101">
            <v>16.38935</v>
          </cell>
          <cell r="D101">
            <v>-289.16434999999996</v>
          </cell>
          <cell r="E101">
            <v>-306.18110000000001</v>
          </cell>
          <cell r="F101">
            <v>-314.75081</v>
          </cell>
          <cell r="G101">
            <v>-292.1161800000001</v>
          </cell>
          <cell r="H101">
            <v>-308.69527999999991</v>
          </cell>
          <cell r="I101">
            <v>-293.37329999999997</v>
          </cell>
          <cell r="J101">
            <v>-286.00154999999995</v>
          </cell>
          <cell r="K101">
            <v>-286.47323000000006</v>
          </cell>
          <cell r="L101">
            <v>-309.40513999999985</v>
          </cell>
          <cell r="M101">
            <v>-284.24743000000035</v>
          </cell>
          <cell r="N101">
            <v>-296.76738999999998</v>
          </cell>
          <cell r="O101">
            <v>-3250.7864100000002</v>
          </cell>
          <cell r="P101">
            <v>16.38935</v>
          </cell>
          <cell r="Q101">
            <v>-272.77499999999998</v>
          </cell>
          <cell r="R101">
            <v>-578.95609999999999</v>
          </cell>
          <cell r="S101">
            <v>-893.70690999999999</v>
          </cell>
          <cell r="T101">
            <v>-1185.8230900000001</v>
          </cell>
          <cell r="U101">
            <v>-1494.51837</v>
          </cell>
          <cell r="V101">
            <v>-1787.89167</v>
          </cell>
          <cell r="W101">
            <v>-2073.8932199999999</v>
          </cell>
          <cell r="X101">
            <v>-2360.36645</v>
          </cell>
          <cell r="Y101">
            <v>-2669.7715899999998</v>
          </cell>
          <cell r="Z101">
            <v>-2954.0190200000002</v>
          </cell>
          <cell r="AA101">
            <v>-3250.7864100000002</v>
          </cell>
        </row>
        <row r="102">
          <cell r="A102" t="str">
            <v>Dtd06</v>
          </cell>
          <cell r="B102" t="str">
            <v>Net fee and commission income</v>
          </cell>
          <cell r="C102">
            <v>947.55079000000001</v>
          </cell>
          <cell r="D102">
            <v>567.1562100000001</v>
          </cell>
          <cell r="E102">
            <v>580.90737000000013</v>
          </cell>
          <cell r="F102">
            <v>484.99572999999964</v>
          </cell>
          <cell r="G102">
            <v>565.47680000000025</v>
          </cell>
          <cell r="H102">
            <v>615.85440000000017</v>
          </cell>
          <cell r="I102">
            <v>683.31608999999958</v>
          </cell>
          <cell r="J102">
            <v>603.82525000000078</v>
          </cell>
          <cell r="K102">
            <v>680.58764999999994</v>
          </cell>
          <cell r="L102">
            <v>542.70237999999881</v>
          </cell>
          <cell r="M102">
            <v>680.91121000000112</v>
          </cell>
          <cell r="N102">
            <v>689.59824999999819</v>
          </cell>
          <cell r="O102">
            <v>7642.8821299999981</v>
          </cell>
          <cell r="P102">
            <v>947.55079000000001</v>
          </cell>
          <cell r="Q102">
            <v>1514.7069999999999</v>
          </cell>
          <cell r="R102">
            <v>2095.6143700000002</v>
          </cell>
          <cell r="S102">
            <v>2580.6100999999999</v>
          </cell>
          <cell r="T102">
            <v>3146.0869000000002</v>
          </cell>
          <cell r="U102">
            <v>3761.9413000000004</v>
          </cell>
          <cell r="V102">
            <v>4445.2573899999998</v>
          </cell>
          <cell r="W102">
            <v>5049.0826400000005</v>
          </cell>
          <cell r="X102">
            <v>5729.67029</v>
          </cell>
          <cell r="Y102">
            <v>6272.3726699999988</v>
          </cell>
          <cell r="Z102">
            <v>6953.2838800000009</v>
          </cell>
          <cell r="AA102">
            <v>7642.8821299999981</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18.80171</v>
          </cell>
          <cell r="D104">
            <v>-9.2257099999999781</v>
          </cell>
          <cell r="E104">
            <v>-3.590260000000022</v>
          </cell>
          <cell r="F104">
            <v>5.3374699999999997</v>
          </cell>
          <cell r="G104">
            <v>2.8601600000000005</v>
          </cell>
          <cell r="H104">
            <v>17.367530000000002</v>
          </cell>
          <cell r="I104">
            <v>37.028469999999999</v>
          </cell>
          <cell r="J104">
            <v>3.0436200000000042</v>
          </cell>
          <cell r="K104">
            <v>-1.6419199999999989</v>
          </cell>
          <cell r="L104">
            <v>-3.2546400000000091</v>
          </cell>
          <cell r="M104">
            <v>-0.40081999999999596</v>
          </cell>
          <cell r="N104">
            <v>-0.97637000000000285</v>
          </cell>
          <cell r="O104">
            <v>65.349239999999995</v>
          </cell>
          <cell r="P104">
            <v>18.80171</v>
          </cell>
          <cell r="Q104">
            <v>9.5760000000000218</v>
          </cell>
          <cell r="R104">
            <v>5.9857399999999998</v>
          </cell>
          <cell r="S104">
            <v>11.32321</v>
          </cell>
          <cell r="T104">
            <v>14.18337</v>
          </cell>
          <cell r="U104">
            <v>31.550900000000002</v>
          </cell>
          <cell r="V104">
            <v>68.579369999999997</v>
          </cell>
          <cell r="W104">
            <v>71.622990000000001</v>
          </cell>
          <cell r="X104">
            <v>69.981070000000003</v>
          </cell>
          <cell r="Y104">
            <v>66.726429999999993</v>
          </cell>
          <cell r="Z104">
            <v>66.325609999999998</v>
          </cell>
          <cell r="AA104">
            <v>65.349239999999995</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-0.86460999999999999</v>
          </cell>
          <cell r="D106">
            <v>-18.703389999999999</v>
          </cell>
          <cell r="E106">
            <v>68.809429999999992</v>
          </cell>
          <cell r="F106">
            <v>10.733870000000003</v>
          </cell>
          <cell r="G106">
            <v>-54.686100000000003</v>
          </cell>
          <cell r="H106">
            <v>4.1448400000000012</v>
          </cell>
          <cell r="I106">
            <v>-14.421460000000002</v>
          </cell>
          <cell r="J106">
            <v>64.739509999999996</v>
          </cell>
          <cell r="K106">
            <v>48.832500000000003</v>
          </cell>
          <cell r="L106">
            <v>81.868170000000021</v>
          </cell>
          <cell r="M106">
            <v>149.7133</v>
          </cell>
          <cell r="N106">
            <v>209.38209000000006</v>
          </cell>
          <cell r="O106">
            <v>549.54815000000008</v>
          </cell>
          <cell r="P106">
            <v>-0.86460999999999999</v>
          </cell>
          <cell r="Q106">
            <v>-19.567999999999998</v>
          </cell>
          <cell r="R106">
            <v>49.241429999999994</v>
          </cell>
          <cell r="S106">
            <v>59.975299999999997</v>
          </cell>
          <cell r="T106">
            <v>5.2891999999999939</v>
          </cell>
          <cell r="U106">
            <v>9.434039999999996</v>
          </cell>
          <cell r="V106">
            <v>-4.9874200000000055</v>
          </cell>
          <cell r="W106">
            <v>59.752089999999988</v>
          </cell>
          <cell r="X106">
            <v>108.58458999999999</v>
          </cell>
          <cell r="Y106">
            <v>190.45276000000001</v>
          </cell>
          <cell r="Z106">
            <v>340.16606000000002</v>
          </cell>
          <cell r="AA106">
            <v>549.54815000000008</v>
          </cell>
        </row>
        <row r="107">
          <cell r="A107" t="str">
            <v>Dtd11</v>
          </cell>
          <cell r="B107" t="str">
            <v>Other income</v>
          </cell>
          <cell r="C107">
            <v>965.48788999999999</v>
          </cell>
          <cell r="D107">
            <v>539.22711000000015</v>
          </cell>
          <cell r="E107">
            <v>646.12654000000009</v>
          </cell>
          <cell r="F107">
            <v>501.06706999999966</v>
          </cell>
          <cell r="G107">
            <v>513.65086000000019</v>
          </cell>
          <cell r="H107">
            <v>637.3667700000002</v>
          </cell>
          <cell r="I107">
            <v>705.92309999999952</v>
          </cell>
          <cell r="J107">
            <v>671.60838000000081</v>
          </cell>
          <cell r="K107">
            <v>727.77822999999989</v>
          </cell>
          <cell r="L107">
            <v>621.31590999999889</v>
          </cell>
          <cell r="M107">
            <v>830.22369000000117</v>
          </cell>
          <cell r="N107">
            <v>898.00396999999828</v>
          </cell>
          <cell r="O107">
            <v>8257.7795199999982</v>
          </cell>
          <cell r="P107">
            <v>965.48788999999999</v>
          </cell>
          <cell r="Q107">
            <v>1504.7149999999999</v>
          </cell>
          <cell r="R107">
            <v>2150.8415400000004</v>
          </cell>
          <cell r="S107">
            <v>2651.90861</v>
          </cell>
          <cell r="T107">
            <v>3165.5594700000006</v>
          </cell>
          <cell r="U107">
            <v>3802.9262400000007</v>
          </cell>
          <cell r="V107">
            <v>4508.8493399999998</v>
          </cell>
          <cell r="W107">
            <v>5180.4577200000003</v>
          </cell>
          <cell r="X107">
            <v>5908.2359500000002</v>
          </cell>
          <cell r="Y107">
            <v>6529.5518599999987</v>
          </cell>
          <cell r="Z107">
            <v>7359.7755500000003</v>
          </cell>
          <cell r="AA107">
            <v>8257.7795199999982</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1609.4171500000002</v>
          </cell>
          <cell r="D109">
            <v>1177.0468499999997</v>
          </cell>
          <cell r="E109">
            <v>1319.9224000000004</v>
          </cell>
          <cell r="F109">
            <v>1196.0439700000002</v>
          </cell>
          <cell r="G109">
            <v>1227.4426099999996</v>
          </cell>
          <cell r="H109">
            <v>1297.6926899999994</v>
          </cell>
          <cell r="I109">
            <v>1406.9802899999991</v>
          </cell>
          <cell r="J109">
            <v>1379.8778400000012</v>
          </cell>
          <cell r="K109">
            <v>1461.0920300000007</v>
          </cell>
          <cell r="L109">
            <v>1502.5521299999978</v>
          </cell>
          <cell r="M109">
            <v>1618.3635000000036</v>
          </cell>
          <cell r="N109">
            <v>1802.3412799999974</v>
          </cell>
          <cell r="O109">
            <v>16998.77274</v>
          </cell>
          <cell r="P109">
            <v>1609.4171500000002</v>
          </cell>
          <cell r="Q109">
            <v>2786.4639999999999</v>
          </cell>
          <cell r="R109">
            <v>4106.3864000000003</v>
          </cell>
          <cell r="S109">
            <v>5302.43037</v>
          </cell>
          <cell r="T109">
            <v>6529.8729800000001</v>
          </cell>
          <cell r="U109">
            <v>7827.56567</v>
          </cell>
          <cell r="V109">
            <v>9234.5459599999995</v>
          </cell>
          <cell r="W109">
            <v>10614.4238</v>
          </cell>
          <cell r="X109">
            <v>12075.51583</v>
          </cell>
          <cell r="Y109">
            <v>13578.067959999997</v>
          </cell>
          <cell r="Z109">
            <v>15196.431460000002</v>
          </cell>
          <cell r="AA109">
            <v>16998.77274</v>
          </cell>
        </row>
        <row r="110">
          <cell r="A110" t="str">
            <v>Dtd13</v>
          </cell>
          <cell r="B110" t="str">
            <v>Personnel expenses</v>
          </cell>
          <cell r="C110">
            <v>738.31431000000009</v>
          </cell>
          <cell r="D110">
            <v>572.46869000000004</v>
          </cell>
          <cell r="E110">
            <v>850.88985999999954</v>
          </cell>
          <cell r="F110">
            <v>1090.8827200000005</v>
          </cell>
          <cell r="G110">
            <v>634.56194000000005</v>
          </cell>
          <cell r="H110">
            <v>561.71976000000041</v>
          </cell>
          <cell r="I110">
            <v>627.21555999999964</v>
          </cell>
          <cell r="J110">
            <v>560.15006999999969</v>
          </cell>
          <cell r="K110">
            <v>536.89175999999952</v>
          </cell>
          <cell r="L110">
            <v>553.27055000000018</v>
          </cell>
          <cell r="M110">
            <v>621.98443000000043</v>
          </cell>
          <cell r="N110">
            <v>628.61114999999972</v>
          </cell>
          <cell r="O110">
            <v>7976.9607999999998</v>
          </cell>
          <cell r="P110">
            <v>738.31431000000009</v>
          </cell>
          <cell r="Q110">
            <v>1310.7830000000001</v>
          </cell>
          <cell r="R110">
            <v>2161.6728599999997</v>
          </cell>
          <cell r="S110">
            <v>3252.5555800000002</v>
          </cell>
          <cell r="T110">
            <v>3887.1175200000002</v>
          </cell>
          <cell r="U110">
            <v>4448.8372800000006</v>
          </cell>
          <cell r="V110">
            <v>5076.0528400000003</v>
          </cell>
          <cell r="W110">
            <v>5636.20291</v>
          </cell>
          <cell r="X110">
            <v>6173.0946699999995</v>
          </cell>
          <cell r="Y110">
            <v>6726.3652199999997</v>
          </cell>
          <cell r="Z110">
            <v>7348.3496500000001</v>
          </cell>
          <cell r="AA110">
            <v>7976.9607999999998</v>
          </cell>
        </row>
        <row r="111">
          <cell r="A111" t="str">
            <v>Dtd14</v>
          </cell>
          <cell r="B111" t="str">
            <v>General and administrative expenses</v>
          </cell>
          <cell r="C111">
            <v>181.41964000000002</v>
          </cell>
          <cell r="D111">
            <v>244.84435999999999</v>
          </cell>
          <cell r="E111">
            <v>215.46046999999999</v>
          </cell>
          <cell r="F111">
            <v>255.49981000000002</v>
          </cell>
          <cell r="G111">
            <v>237.92786999999987</v>
          </cell>
          <cell r="H111">
            <v>233.52725000000009</v>
          </cell>
          <cell r="I111">
            <v>300.86789999999996</v>
          </cell>
          <cell r="J111">
            <v>303.67956000000027</v>
          </cell>
          <cell r="K111">
            <v>199.22730999999976</v>
          </cell>
          <cell r="L111">
            <v>277.20039999999972</v>
          </cell>
          <cell r="M111">
            <v>221.65354000000025</v>
          </cell>
          <cell r="N111">
            <v>295.17911000000004</v>
          </cell>
          <cell r="O111">
            <v>2966.48722</v>
          </cell>
          <cell r="P111">
            <v>181.41964000000002</v>
          </cell>
          <cell r="Q111">
            <v>426.26400000000001</v>
          </cell>
          <cell r="R111">
            <v>641.72447</v>
          </cell>
          <cell r="S111">
            <v>897.22428000000002</v>
          </cell>
          <cell r="T111">
            <v>1135.1521499999999</v>
          </cell>
          <cell r="U111">
            <v>1368.6794</v>
          </cell>
          <cell r="V111">
            <v>1669.5473</v>
          </cell>
          <cell r="W111">
            <v>1973.2268600000002</v>
          </cell>
          <cell r="X111">
            <v>2172.45417</v>
          </cell>
          <cell r="Y111">
            <v>2449.6545699999997</v>
          </cell>
          <cell r="Z111">
            <v>2671.3081099999999</v>
          </cell>
          <cell r="AA111">
            <v>2966.48722</v>
          </cell>
        </row>
        <row r="112">
          <cell r="A112" t="str">
            <v>Dtd15</v>
          </cell>
          <cell r="B112" t="str">
            <v>Depreciation / Amortisation</v>
          </cell>
          <cell r="C112">
            <v>95.573789999999988</v>
          </cell>
          <cell r="D112">
            <v>95.539210000000011</v>
          </cell>
          <cell r="E112">
            <v>95.452229999999986</v>
          </cell>
          <cell r="F112">
            <v>95.702679999999987</v>
          </cell>
          <cell r="G112">
            <v>97.007170000000031</v>
          </cell>
          <cell r="H112">
            <v>93.564239999999927</v>
          </cell>
          <cell r="I112">
            <v>93.880490000000123</v>
          </cell>
          <cell r="J112">
            <v>91.860709999999926</v>
          </cell>
          <cell r="K112">
            <v>91.195640000000026</v>
          </cell>
          <cell r="L112">
            <v>91.382909999999924</v>
          </cell>
          <cell r="M112">
            <v>92.037910000000011</v>
          </cell>
          <cell r="N112">
            <v>91.970090000000027</v>
          </cell>
          <cell r="O112">
            <v>1125.16707</v>
          </cell>
          <cell r="P112">
            <v>95.573789999999988</v>
          </cell>
          <cell r="Q112">
            <v>191.113</v>
          </cell>
          <cell r="R112">
            <v>286.56522999999999</v>
          </cell>
          <cell r="S112">
            <v>382.26790999999997</v>
          </cell>
          <cell r="T112">
            <v>479.27508</v>
          </cell>
          <cell r="U112">
            <v>572.83931999999993</v>
          </cell>
          <cell r="V112">
            <v>666.71981000000005</v>
          </cell>
          <cell r="W112">
            <v>758.58051999999998</v>
          </cell>
          <cell r="X112">
            <v>849.77616</v>
          </cell>
          <cell r="Y112">
            <v>941.15906999999993</v>
          </cell>
          <cell r="Z112">
            <v>1033.1969799999999</v>
          </cell>
          <cell r="AA112">
            <v>1125.16707</v>
          </cell>
        </row>
        <row r="113">
          <cell r="A113" t="str">
            <v>Dtd16</v>
          </cell>
          <cell r="B113" t="str">
            <v>Total operating expenses</v>
          </cell>
          <cell r="C113">
            <v>1015.3077400000001</v>
          </cell>
          <cell r="D113">
            <v>912.85226</v>
          </cell>
          <cell r="E113">
            <v>1161.8025599999996</v>
          </cell>
          <cell r="F113">
            <v>1442.0852100000006</v>
          </cell>
          <cell r="G113">
            <v>969.49697999999989</v>
          </cell>
          <cell r="H113">
            <v>888.81125000000043</v>
          </cell>
          <cell r="I113">
            <v>1021.9639499999997</v>
          </cell>
          <cell r="J113">
            <v>955.69033999999988</v>
          </cell>
          <cell r="K113">
            <v>827.31470999999931</v>
          </cell>
          <cell r="L113">
            <v>921.85385999999983</v>
          </cell>
          <cell r="M113">
            <v>935.67588000000069</v>
          </cell>
          <cell r="N113">
            <v>1015.7603499999998</v>
          </cell>
          <cell r="O113">
            <v>12068.615089999999</v>
          </cell>
          <cell r="P113">
            <v>1015.3077400000001</v>
          </cell>
          <cell r="Q113">
            <v>1928.16</v>
          </cell>
          <cell r="R113">
            <v>3089.9625599999999</v>
          </cell>
          <cell r="S113">
            <v>4532.0477700000001</v>
          </cell>
          <cell r="T113">
            <v>5501.54475</v>
          </cell>
          <cell r="U113">
            <v>6390.3560000000007</v>
          </cell>
          <cell r="V113">
            <v>7412.319950000001</v>
          </cell>
          <cell r="W113">
            <v>8368.0102900000002</v>
          </cell>
          <cell r="X113">
            <v>9195.3249999999989</v>
          </cell>
          <cell r="Y113">
            <v>10117.178859999998</v>
          </cell>
          <cell r="Z113">
            <v>11052.854740000001</v>
          </cell>
          <cell r="AA113">
            <v>12068.615089999999</v>
          </cell>
        </row>
        <row r="114">
          <cell r="A114" t="str">
            <v>Dtd17</v>
          </cell>
          <cell r="B114" t="str">
            <v>Operating profit before provisions</v>
          </cell>
          <cell r="C114">
            <v>594.10941000000014</v>
          </cell>
          <cell r="D114">
            <v>264.19458999999972</v>
          </cell>
          <cell r="E114">
            <v>158.11984000000075</v>
          </cell>
          <cell r="F114">
            <v>-246.04124000000047</v>
          </cell>
          <cell r="G114">
            <v>257.94562999999971</v>
          </cell>
          <cell r="H114">
            <v>408.88143999999897</v>
          </cell>
          <cell r="I114">
            <v>385.01633999999933</v>
          </cell>
          <cell r="J114">
            <v>424.18750000000136</v>
          </cell>
          <cell r="K114">
            <v>633.7773200000014</v>
          </cell>
          <cell r="L114">
            <v>580.69826999999793</v>
          </cell>
          <cell r="M114">
            <v>682.68762000000288</v>
          </cell>
          <cell r="N114">
            <v>786.58092999999758</v>
          </cell>
          <cell r="O114">
            <v>4930.157650000001</v>
          </cell>
          <cell r="P114">
            <v>594.10941000000014</v>
          </cell>
          <cell r="Q114">
            <v>858.30399999999986</v>
          </cell>
          <cell r="R114">
            <v>1016.4238400000004</v>
          </cell>
          <cell r="S114">
            <v>770.38259999999991</v>
          </cell>
          <cell r="T114">
            <v>1028.3282300000001</v>
          </cell>
          <cell r="U114">
            <v>1437.2096699999993</v>
          </cell>
          <cell r="V114">
            <v>1822.2260099999985</v>
          </cell>
          <cell r="W114">
            <v>2246.4135100000003</v>
          </cell>
          <cell r="X114">
            <v>2880.1908300000014</v>
          </cell>
          <cell r="Y114">
            <v>3460.8890999999985</v>
          </cell>
          <cell r="Z114">
            <v>4143.5767200000009</v>
          </cell>
          <cell r="AA114">
            <v>4930.157650000001</v>
          </cell>
        </row>
        <row r="115">
          <cell r="A115" t="str">
            <v>Dtd18</v>
          </cell>
          <cell r="B115" t="str">
            <v>Impairment losses on loans and advances</v>
          </cell>
          <cell r="C115">
            <v>-96.915320000000008</v>
          </cell>
          <cell r="D115">
            <v>49.511320000000026</v>
          </cell>
          <cell r="E115">
            <v>-93.116249999999994</v>
          </cell>
          <cell r="F115">
            <v>-58.330010000000016</v>
          </cell>
          <cell r="G115">
            <v>30.271330000000034</v>
          </cell>
          <cell r="H115">
            <v>-8.6256199999999978</v>
          </cell>
          <cell r="I115">
            <v>39.145159999999976</v>
          </cell>
          <cell r="J115">
            <v>-34.297419999999988</v>
          </cell>
          <cell r="K115">
            <v>-74.906769999999995</v>
          </cell>
          <cell r="L115">
            <v>-32.90958999999998</v>
          </cell>
          <cell r="M115">
            <v>-148.62725</v>
          </cell>
          <cell r="N115">
            <v>149.46767</v>
          </cell>
          <cell r="O115">
            <v>-279.33274999999992</v>
          </cell>
          <cell r="P115">
            <v>-96.915320000000008</v>
          </cell>
          <cell r="Q115">
            <v>-47.403999999999982</v>
          </cell>
          <cell r="R115">
            <v>-140.52024999999998</v>
          </cell>
          <cell r="S115">
            <v>-198.85025999999999</v>
          </cell>
          <cell r="T115">
            <v>-168.57892999999996</v>
          </cell>
          <cell r="U115">
            <v>-177.20454999999995</v>
          </cell>
          <cell r="V115">
            <v>-138.05938999999998</v>
          </cell>
          <cell r="W115">
            <v>-172.35680999999997</v>
          </cell>
          <cell r="X115">
            <v>-247.26357999999996</v>
          </cell>
          <cell r="Y115">
            <v>-280.17316999999991</v>
          </cell>
          <cell r="Z115">
            <v>-428.80041999999992</v>
          </cell>
          <cell r="AA115">
            <v>-279.33274999999992</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-96.915320000000008</v>
          </cell>
          <cell r="D118">
            <v>49.511320000000026</v>
          </cell>
          <cell r="E118">
            <v>-93.116249999999994</v>
          </cell>
          <cell r="F118">
            <v>-58.330010000000016</v>
          </cell>
          <cell r="G118">
            <v>30.271330000000034</v>
          </cell>
          <cell r="H118">
            <v>-8.6256199999999978</v>
          </cell>
          <cell r="I118">
            <v>39.145159999999976</v>
          </cell>
          <cell r="J118">
            <v>-34.297419999999988</v>
          </cell>
          <cell r="K118">
            <v>-74.906769999999995</v>
          </cell>
          <cell r="L118">
            <v>-32.90958999999998</v>
          </cell>
          <cell r="M118">
            <v>-148.62725</v>
          </cell>
          <cell r="N118">
            <v>149.46767</v>
          </cell>
          <cell r="O118">
            <v>-279.33274999999992</v>
          </cell>
          <cell r="P118">
            <v>-96.915320000000008</v>
          </cell>
          <cell r="Q118">
            <v>-47.403999999999982</v>
          </cell>
          <cell r="R118">
            <v>-140.52024999999998</v>
          </cell>
          <cell r="S118">
            <v>-198.85025999999999</v>
          </cell>
          <cell r="T118">
            <v>-168.57892999999996</v>
          </cell>
          <cell r="U118">
            <v>-177.20454999999995</v>
          </cell>
          <cell r="V118">
            <v>-138.05938999999998</v>
          </cell>
          <cell r="W118">
            <v>-172.35680999999997</v>
          </cell>
          <cell r="X118">
            <v>-247.26357999999996</v>
          </cell>
          <cell r="Y118">
            <v>-280.17316999999991</v>
          </cell>
          <cell r="Z118">
            <v>-428.80041999999992</v>
          </cell>
          <cell r="AA118">
            <v>-279.33274999999992</v>
          </cell>
        </row>
        <row r="119">
          <cell r="A119" t="str">
            <v>Dtd22</v>
          </cell>
          <cell r="B119" t="str">
            <v>Operating profit</v>
          </cell>
          <cell r="C119">
            <v>497.19409000000013</v>
          </cell>
          <cell r="D119">
            <v>313.70590999999973</v>
          </cell>
          <cell r="E119">
            <v>65.003590000000756</v>
          </cell>
          <cell r="F119">
            <v>-304.37125000000049</v>
          </cell>
          <cell r="G119">
            <v>288.21695999999974</v>
          </cell>
          <cell r="H119">
            <v>400.25581999999895</v>
          </cell>
          <cell r="I119">
            <v>424.16149999999931</v>
          </cell>
          <cell r="J119">
            <v>389.89008000000138</v>
          </cell>
          <cell r="K119">
            <v>558.87055000000146</v>
          </cell>
          <cell r="L119">
            <v>547.78867999999795</v>
          </cell>
          <cell r="M119">
            <v>534.06037000000288</v>
          </cell>
          <cell r="N119">
            <v>936.04859999999758</v>
          </cell>
          <cell r="O119">
            <v>4650.8249000000014</v>
          </cell>
          <cell r="P119">
            <v>497.19409000000013</v>
          </cell>
          <cell r="Q119">
            <v>810.89999999999986</v>
          </cell>
          <cell r="R119">
            <v>875.90359000000035</v>
          </cell>
          <cell r="S119">
            <v>571.53233999999998</v>
          </cell>
          <cell r="T119">
            <v>859.74930000000018</v>
          </cell>
          <cell r="U119">
            <v>1260.0051199999994</v>
          </cell>
          <cell r="V119">
            <v>1684.1666199999986</v>
          </cell>
          <cell r="W119">
            <v>2074.0567000000005</v>
          </cell>
          <cell r="X119">
            <v>2632.9272500000015</v>
          </cell>
          <cell r="Y119">
            <v>3180.7159299999985</v>
          </cell>
          <cell r="Z119">
            <v>3714.7763000000009</v>
          </cell>
          <cell r="AA119">
            <v>4650.8249000000014</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497.19409000000013</v>
          </cell>
          <cell r="D123">
            <v>313.70590999999973</v>
          </cell>
          <cell r="E123">
            <v>65.003590000000756</v>
          </cell>
          <cell r="F123">
            <v>-304.37125000000049</v>
          </cell>
          <cell r="G123">
            <v>288.21695999999974</v>
          </cell>
          <cell r="H123">
            <v>400.25581999999895</v>
          </cell>
          <cell r="I123">
            <v>424.16149999999931</v>
          </cell>
          <cell r="J123">
            <v>389.89008000000138</v>
          </cell>
          <cell r="K123">
            <v>558.87055000000146</v>
          </cell>
          <cell r="L123">
            <v>547.78867999999795</v>
          </cell>
          <cell r="M123">
            <v>534.06037000000288</v>
          </cell>
          <cell r="N123">
            <v>936.04859999999758</v>
          </cell>
          <cell r="O123">
            <v>4650.8249000000014</v>
          </cell>
          <cell r="P123">
            <v>497.19409000000013</v>
          </cell>
          <cell r="Q123">
            <v>810.89999999999986</v>
          </cell>
          <cell r="R123">
            <v>875.90359000000035</v>
          </cell>
          <cell r="S123">
            <v>571.53233999999998</v>
          </cell>
          <cell r="T123">
            <v>859.74930000000018</v>
          </cell>
          <cell r="U123">
            <v>1260.0051199999994</v>
          </cell>
          <cell r="V123">
            <v>1684.1666199999986</v>
          </cell>
          <cell r="W123">
            <v>2074.0567000000005</v>
          </cell>
          <cell r="X123">
            <v>2632.9272500000015</v>
          </cell>
          <cell r="Y123">
            <v>3180.7159299999985</v>
          </cell>
          <cell r="Z123">
            <v>3714.7763000000009</v>
          </cell>
          <cell r="AA123">
            <v>4650.8249000000014</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-187.34884</v>
          </cell>
          <cell r="D125">
            <v>-145.40915999999999</v>
          </cell>
          <cell r="E125">
            <v>117.42347999999998</v>
          </cell>
          <cell r="F125">
            <v>1.4796499999999924</v>
          </cell>
          <cell r="G125">
            <v>-64.763090000000034</v>
          </cell>
          <cell r="H125">
            <v>-42.914109999999994</v>
          </cell>
          <cell r="I125">
            <v>-53.18820999999997</v>
          </cell>
          <cell r="J125">
            <v>-152.66291999999999</v>
          </cell>
          <cell r="K125">
            <v>-195.66648999999995</v>
          </cell>
          <cell r="L125">
            <v>-38.575890000000072</v>
          </cell>
          <cell r="M125">
            <v>-113.7208599999999</v>
          </cell>
          <cell r="N125">
            <v>-143.60270000000014</v>
          </cell>
          <cell r="O125">
            <v>-1018.9491400000001</v>
          </cell>
          <cell r="P125">
            <v>-187.34884</v>
          </cell>
          <cell r="Q125">
            <v>-332.75799999999998</v>
          </cell>
          <cell r="R125">
            <v>-215.33452</v>
          </cell>
          <cell r="S125">
            <v>-213.85487000000001</v>
          </cell>
          <cell r="T125">
            <v>-278.61796000000004</v>
          </cell>
          <cell r="U125">
            <v>-321.53207000000003</v>
          </cell>
          <cell r="V125">
            <v>-374.72028</v>
          </cell>
          <cell r="W125">
            <v>-527.38319999999999</v>
          </cell>
          <cell r="X125">
            <v>-723.04968999999994</v>
          </cell>
          <cell r="Y125">
            <v>-761.62558000000001</v>
          </cell>
          <cell r="Z125">
            <v>-875.34643999999992</v>
          </cell>
          <cell r="AA125">
            <v>-1018.9491400000001</v>
          </cell>
        </row>
        <row r="126">
          <cell r="A126" t="str">
            <v>Dtd28</v>
          </cell>
          <cell r="B126" t="str">
            <v>Profit after tax</v>
          </cell>
          <cell r="C126">
            <v>309.84525000000014</v>
          </cell>
          <cell r="D126">
            <v>168.29674999999975</v>
          </cell>
          <cell r="E126">
            <v>182.42707000000075</v>
          </cell>
          <cell r="F126">
            <v>-302.89160000000049</v>
          </cell>
          <cell r="G126">
            <v>223.45386999999971</v>
          </cell>
          <cell r="H126">
            <v>357.34170999999895</v>
          </cell>
          <cell r="I126">
            <v>370.97328999999934</v>
          </cell>
          <cell r="J126">
            <v>237.22716000000139</v>
          </cell>
          <cell r="K126">
            <v>363.2040600000015</v>
          </cell>
          <cell r="L126">
            <v>509.21278999999788</v>
          </cell>
          <cell r="M126">
            <v>420.33951000000297</v>
          </cell>
          <cell r="N126">
            <v>792.44589999999744</v>
          </cell>
          <cell r="O126">
            <v>3631.8757600000013</v>
          </cell>
          <cell r="P126">
            <v>309.84525000000014</v>
          </cell>
          <cell r="Q126">
            <v>478.14199999999988</v>
          </cell>
          <cell r="R126">
            <v>660.56907000000035</v>
          </cell>
          <cell r="S126">
            <v>357.67746999999997</v>
          </cell>
          <cell r="T126">
            <v>581.13134000000014</v>
          </cell>
          <cell r="U126">
            <v>938.47304999999938</v>
          </cell>
          <cell r="V126">
            <v>1309.4463399999986</v>
          </cell>
          <cell r="W126">
            <v>1546.6735000000006</v>
          </cell>
          <cell r="X126">
            <v>1909.8775600000017</v>
          </cell>
          <cell r="Y126">
            <v>2419.0903499999986</v>
          </cell>
          <cell r="Z126">
            <v>2839.4298600000011</v>
          </cell>
          <cell r="AA126">
            <v>3631.8757600000013</v>
          </cell>
        </row>
        <row r="127">
          <cell r="A127">
            <v>0</v>
          </cell>
          <cell r="B127" t="str">
            <v>Actual Profit and Loss 2009</v>
          </cell>
          <cell r="C127">
            <v>218.4</v>
          </cell>
          <cell r="D127">
            <v>77.5</v>
          </cell>
          <cell r="E127">
            <v>38.1</v>
          </cell>
          <cell r="F127">
            <v>234.2</v>
          </cell>
          <cell r="G127">
            <v>216.6</v>
          </cell>
          <cell r="H127">
            <v>216</v>
          </cell>
          <cell r="I127">
            <v>280.89999999999998</v>
          </cell>
          <cell r="J127">
            <v>299</v>
          </cell>
          <cell r="K127">
            <v>328.7</v>
          </cell>
          <cell r="L127">
            <v>471.9</v>
          </cell>
          <cell r="M127">
            <v>559.79999999999995</v>
          </cell>
          <cell r="N127">
            <v>664</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2105.2240000000002</v>
          </cell>
          <cell r="D128">
            <v>1668.5620000000004</v>
          </cell>
          <cell r="E128">
            <v>1682.618999999999</v>
          </cell>
          <cell r="F128">
            <v>1550.5350000000001</v>
          </cell>
          <cell r="G128">
            <v>1528.174</v>
          </cell>
          <cell r="H128">
            <v>1553.6</v>
          </cell>
          <cell r="I128">
            <v>1566.847999999999</v>
          </cell>
          <cell r="J128">
            <v>1819.7330000000018</v>
          </cell>
          <cell r="K128">
            <v>971.02000000000271</v>
          </cell>
          <cell r="L128">
            <v>1356.4559999999954</v>
          </cell>
          <cell r="M128">
            <v>1374.552000000001</v>
          </cell>
          <cell r="N128">
            <v>1518.6192899999985</v>
          </cell>
          <cell r="O128">
            <v>18695.942289999995</v>
          </cell>
          <cell r="P128">
            <v>2105.2240000000002</v>
          </cell>
          <cell r="Q128">
            <v>3773.7860000000005</v>
          </cell>
          <cell r="R128">
            <v>5456.4049999999997</v>
          </cell>
          <cell r="S128">
            <v>7006.94</v>
          </cell>
          <cell r="T128">
            <v>8535.1139999999996</v>
          </cell>
          <cell r="U128">
            <v>10088.714</v>
          </cell>
          <cell r="V128">
            <v>11655.561999999998</v>
          </cell>
          <cell r="W128">
            <v>13475.295</v>
          </cell>
          <cell r="X128">
            <v>14446.315000000002</v>
          </cell>
          <cell r="Y128">
            <v>15802.770999999997</v>
          </cell>
          <cell r="Z128">
            <v>17177.322999999997</v>
          </cell>
          <cell r="AA128">
            <v>18695.942289999995</v>
          </cell>
        </row>
        <row r="129">
          <cell r="A129" t="str">
            <v>Dtd02</v>
          </cell>
          <cell r="B129" t="str">
            <v>Interest expense</v>
          </cell>
          <cell r="C129">
            <v>-1365.2759999999998</v>
          </cell>
          <cell r="D129">
            <v>-947.07700000000023</v>
          </cell>
          <cell r="E129">
            <v>-943.96199999999999</v>
          </cell>
          <cell r="F129">
            <v>-775.30799999999954</v>
          </cell>
          <cell r="G129">
            <v>-796.08700000000044</v>
          </cell>
          <cell r="H129">
            <v>-790.7470000000003</v>
          </cell>
          <cell r="I129">
            <v>-802.07799999999952</v>
          </cell>
          <cell r="J129">
            <v>-773.08699999999953</v>
          </cell>
          <cell r="K129">
            <v>-726.65600000000086</v>
          </cell>
          <cell r="L129">
            <v>-751.69200000000092</v>
          </cell>
          <cell r="M129">
            <v>-670.37299999999959</v>
          </cell>
          <cell r="N129">
            <v>-760.40299999999843</v>
          </cell>
          <cell r="O129">
            <v>-10102.745999999999</v>
          </cell>
          <cell r="P129">
            <v>-1365.2759999999998</v>
          </cell>
          <cell r="Q129">
            <v>-2312.3530000000001</v>
          </cell>
          <cell r="R129">
            <v>-3256.3150000000001</v>
          </cell>
          <cell r="S129">
            <v>-4031.6229999999996</v>
          </cell>
          <cell r="T129">
            <v>-4827.71</v>
          </cell>
          <cell r="U129">
            <v>-5618.4570000000003</v>
          </cell>
          <cell r="V129">
            <v>-6420.5349999999999</v>
          </cell>
          <cell r="W129">
            <v>-7193.6219999999994</v>
          </cell>
          <cell r="X129">
            <v>-7920.2780000000002</v>
          </cell>
          <cell r="Y129">
            <v>-8671.9700000000012</v>
          </cell>
          <cell r="Z129">
            <v>-9342.3430000000008</v>
          </cell>
          <cell r="AA129">
            <v>-10102.745999999999</v>
          </cell>
        </row>
        <row r="130">
          <cell r="A130" t="str">
            <v>Dtd03</v>
          </cell>
          <cell r="B130" t="str">
            <v>Net interest income</v>
          </cell>
          <cell r="C130">
            <v>739.94800000000032</v>
          </cell>
          <cell r="D130">
            <v>721.48500000000013</v>
          </cell>
          <cell r="E130">
            <v>738.65699999999902</v>
          </cell>
          <cell r="F130">
            <v>775.22700000000054</v>
          </cell>
          <cell r="G130">
            <v>732.08699999999953</v>
          </cell>
          <cell r="H130">
            <v>762.85299999999961</v>
          </cell>
          <cell r="I130">
            <v>764.76999999999953</v>
          </cell>
          <cell r="J130">
            <v>1046.6460000000022</v>
          </cell>
          <cell r="K130">
            <v>244.36400000000185</v>
          </cell>
          <cell r="L130">
            <v>604.76399999999444</v>
          </cell>
          <cell r="M130">
            <v>704.17900000000145</v>
          </cell>
          <cell r="N130">
            <v>758.21629000000007</v>
          </cell>
          <cell r="O130">
            <v>8593.1962899999962</v>
          </cell>
          <cell r="P130">
            <v>739.94800000000032</v>
          </cell>
          <cell r="Q130">
            <v>1461.4330000000004</v>
          </cell>
          <cell r="R130">
            <v>2200.0899999999997</v>
          </cell>
          <cell r="S130">
            <v>2975.317</v>
          </cell>
          <cell r="T130">
            <v>3707.4039999999995</v>
          </cell>
          <cell r="U130">
            <v>4470.2569999999996</v>
          </cell>
          <cell r="V130">
            <v>5235.0269999999982</v>
          </cell>
          <cell r="W130">
            <v>6281.6730000000007</v>
          </cell>
          <cell r="X130">
            <v>6526.0370000000021</v>
          </cell>
          <cell r="Y130">
            <v>7130.8009999999958</v>
          </cell>
          <cell r="Z130">
            <v>7834.9799999999959</v>
          </cell>
          <cell r="AA130">
            <v>8593.1962899999962</v>
          </cell>
        </row>
        <row r="131">
          <cell r="A131" t="str">
            <v>Dtd04</v>
          </cell>
          <cell r="B131" t="str">
            <v>Fee Income</v>
          </cell>
          <cell r="C131">
            <v>1031.0219999999999</v>
          </cell>
          <cell r="D131">
            <v>878.78399999999999</v>
          </cell>
          <cell r="E131">
            <v>1022.9990000000006</v>
          </cell>
          <cell r="F131">
            <v>906.85500000000002</v>
          </cell>
          <cell r="G131">
            <v>793.82799999999952</v>
          </cell>
          <cell r="H131">
            <v>1105.0870000000011</v>
          </cell>
          <cell r="I131">
            <v>1051.5219999999986</v>
          </cell>
          <cell r="J131">
            <v>814.75900000000115</v>
          </cell>
          <cell r="K131">
            <v>1465.5609999999992</v>
          </cell>
          <cell r="L131">
            <v>1084.0369999999998</v>
          </cell>
          <cell r="M131">
            <v>1079.0179999999989</v>
          </cell>
          <cell r="N131">
            <v>1218.9840000000024</v>
          </cell>
          <cell r="O131">
            <v>12452.456</v>
          </cell>
          <cell r="P131">
            <v>1031.0219999999999</v>
          </cell>
          <cell r="Q131">
            <v>1909.806</v>
          </cell>
          <cell r="R131">
            <v>2932.8050000000007</v>
          </cell>
          <cell r="S131">
            <v>3839.6600000000008</v>
          </cell>
          <cell r="T131">
            <v>4633.4880000000003</v>
          </cell>
          <cell r="U131">
            <v>5738.5750000000016</v>
          </cell>
          <cell r="V131">
            <v>6790.0969999999998</v>
          </cell>
          <cell r="W131">
            <v>7604.8560000000007</v>
          </cell>
          <cell r="X131">
            <v>9070.4169999999995</v>
          </cell>
          <cell r="Y131">
            <v>10154.454</v>
          </cell>
          <cell r="Z131">
            <v>11233.471999999998</v>
          </cell>
          <cell r="AA131">
            <v>12452.456</v>
          </cell>
        </row>
        <row r="132">
          <cell r="A132" t="str">
            <v>Dtd05</v>
          </cell>
          <cell r="B132" t="str">
            <v>Commission expense</v>
          </cell>
          <cell r="C132">
            <v>-164.91899999999998</v>
          </cell>
          <cell r="D132">
            <v>-127.41</v>
          </cell>
          <cell r="E132">
            <v>-149.85300000000004</v>
          </cell>
          <cell r="F132">
            <v>-125.49199999999999</v>
          </cell>
          <cell r="G132">
            <v>-126.22099999999999</v>
          </cell>
          <cell r="H132">
            <v>-283.65799999999996</v>
          </cell>
          <cell r="I132">
            <v>-293.34500000000003</v>
          </cell>
          <cell r="J132">
            <v>-267.37</v>
          </cell>
          <cell r="K132">
            <v>-275.52999999999997</v>
          </cell>
          <cell r="L132">
            <v>-279.43300000000005</v>
          </cell>
          <cell r="M132">
            <v>-205.20300000000006</v>
          </cell>
          <cell r="N132">
            <v>-250.44400000000007</v>
          </cell>
          <cell r="O132">
            <v>-2548.8780000000002</v>
          </cell>
          <cell r="P132">
            <v>-164.91899999999998</v>
          </cell>
          <cell r="Q132">
            <v>-292.32899999999995</v>
          </cell>
          <cell r="R132">
            <v>-442.18200000000002</v>
          </cell>
          <cell r="S132">
            <v>-567.67399999999998</v>
          </cell>
          <cell r="T132">
            <v>-693.89499999999998</v>
          </cell>
          <cell r="U132">
            <v>-977.55299999999988</v>
          </cell>
          <cell r="V132">
            <v>-1270.8979999999999</v>
          </cell>
          <cell r="W132">
            <v>-1538.268</v>
          </cell>
          <cell r="X132">
            <v>-1813.798</v>
          </cell>
          <cell r="Y132">
            <v>-2093.2310000000002</v>
          </cell>
          <cell r="Z132">
            <v>-2298.4340000000002</v>
          </cell>
          <cell r="AA132">
            <v>-2548.8780000000002</v>
          </cell>
        </row>
        <row r="133">
          <cell r="A133" t="str">
            <v>Dtd06</v>
          </cell>
          <cell r="B133" t="str">
            <v>Net fee and commission income</v>
          </cell>
          <cell r="C133">
            <v>866.10299999999995</v>
          </cell>
          <cell r="D133">
            <v>751.37400000000002</v>
          </cell>
          <cell r="E133">
            <v>873.14600000000053</v>
          </cell>
          <cell r="F133">
            <v>781.36300000000006</v>
          </cell>
          <cell r="G133">
            <v>667.60699999999952</v>
          </cell>
          <cell r="H133">
            <v>821.42900000000122</v>
          </cell>
          <cell r="I133">
            <v>758.17699999999854</v>
          </cell>
          <cell r="J133">
            <v>547.38900000000115</v>
          </cell>
          <cell r="K133">
            <v>1190.0309999999993</v>
          </cell>
          <cell r="L133">
            <v>804.60399999999981</v>
          </cell>
          <cell r="M133">
            <v>873.8149999999988</v>
          </cell>
          <cell r="N133">
            <v>968.54000000000235</v>
          </cell>
          <cell r="O133">
            <v>9903.5779999999995</v>
          </cell>
          <cell r="P133">
            <v>866.10299999999995</v>
          </cell>
          <cell r="Q133">
            <v>1617.4770000000001</v>
          </cell>
          <cell r="R133">
            <v>2490.6230000000005</v>
          </cell>
          <cell r="S133">
            <v>3271.9860000000008</v>
          </cell>
          <cell r="T133">
            <v>3939.5930000000003</v>
          </cell>
          <cell r="U133">
            <v>4761.0220000000018</v>
          </cell>
          <cell r="V133">
            <v>5519.1989999999996</v>
          </cell>
          <cell r="W133">
            <v>6066.5880000000006</v>
          </cell>
          <cell r="X133">
            <v>7256.6189999999997</v>
          </cell>
          <cell r="Y133">
            <v>8061.223</v>
          </cell>
          <cell r="Z133">
            <v>8935.0379999999968</v>
          </cell>
          <cell r="AA133">
            <v>9903.5779999999995</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1.1319999999996071</v>
          </cell>
          <cell r="D135">
            <v>-25.461999999999534</v>
          </cell>
          <cell r="E135">
            <v>15.83100000000195</v>
          </cell>
          <cell r="F135">
            <v>13.366999999996551</v>
          </cell>
          <cell r="G135">
            <v>-4.2809999999954016</v>
          </cell>
          <cell r="H135">
            <v>3.2509999999965657</v>
          </cell>
          <cell r="I135">
            <v>168.13800000000265</v>
          </cell>
          <cell r="J135">
            <v>38.843000000000757</v>
          </cell>
          <cell r="K135">
            <v>2.4049999999988358</v>
          </cell>
          <cell r="L135">
            <v>6.9759999999987485</v>
          </cell>
          <cell r="M135">
            <v>32.463999999996304</v>
          </cell>
          <cell r="N135">
            <v>-2.5360000000000582</v>
          </cell>
          <cell r="O135">
            <v>250.12799999999697</v>
          </cell>
          <cell r="P135">
            <v>1.1319999999996071</v>
          </cell>
          <cell r="Q135">
            <v>-24.329999999999927</v>
          </cell>
          <cell r="R135">
            <v>-8.4989999999979773</v>
          </cell>
          <cell r="S135">
            <v>4.8679999999985739</v>
          </cell>
          <cell r="T135">
            <v>0.58700000000317232</v>
          </cell>
          <cell r="U135">
            <v>3.8379999999997381</v>
          </cell>
          <cell r="V135">
            <v>171.97600000000239</v>
          </cell>
          <cell r="W135">
            <v>210.81900000000314</v>
          </cell>
          <cell r="X135">
            <v>213.22400000000198</v>
          </cell>
          <cell r="Y135">
            <v>220.20000000000073</v>
          </cell>
          <cell r="Z135">
            <v>252.66399999999703</v>
          </cell>
          <cell r="AA135">
            <v>250.12799999999697</v>
          </cell>
        </row>
        <row r="136">
          <cell r="A136" t="str">
            <v>Dtd09</v>
          </cell>
          <cell r="B136" t="str">
            <v>Gains or losses from investments</v>
          </cell>
          <cell r="C136">
            <v>0</v>
          </cell>
          <cell r="D136">
            <v>0</v>
          </cell>
          <cell r="E136">
            <v>-7.5430000000000001</v>
          </cell>
          <cell r="F136">
            <v>-28.829000000000001</v>
          </cell>
          <cell r="G136">
            <v>-38.045999999999992</v>
          </cell>
          <cell r="H136">
            <v>3.4799999999999898</v>
          </cell>
          <cell r="I136">
            <v>0</v>
          </cell>
          <cell r="J136">
            <v>0</v>
          </cell>
          <cell r="K136">
            <v>-10.154000000000011</v>
          </cell>
          <cell r="L136">
            <v>0</v>
          </cell>
          <cell r="M136">
            <v>2.0013000000000005</v>
          </cell>
          <cell r="N136">
            <v>6.9999999999481588E-4</v>
          </cell>
          <cell r="O136">
            <v>-79.090000000000018</v>
          </cell>
          <cell r="P136">
            <v>0</v>
          </cell>
          <cell r="Q136">
            <v>0</v>
          </cell>
          <cell r="R136">
            <v>-7.5430000000000001</v>
          </cell>
          <cell r="S136">
            <v>-36.372</v>
          </cell>
          <cell r="T136">
            <v>-74.417999999999992</v>
          </cell>
          <cell r="U136">
            <v>-70.938000000000002</v>
          </cell>
          <cell r="V136">
            <v>-70.938000000000002</v>
          </cell>
          <cell r="W136">
            <v>-70.938000000000002</v>
          </cell>
          <cell r="X136">
            <v>-81.092000000000013</v>
          </cell>
          <cell r="Y136">
            <v>-81.092000000000013</v>
          </cell>
          <cell r="Z136">
            <v>-79.090700000000012</v>
          </cell>
          <cell r="AA136">
            <v>-79.090000000000018</v>
          </cell>
        </row>
        <row r="137">
          <cell r="A137" t="str">
            <v>Dtd10</v>
          </cell>
          <cell r="B137" t="str">
            <v>Other operating income / expenses</v>
          </cell>
          <cell r="C137">
            <v>130.37</v>
          </cell>
          <cell r="D137">
            <v>-82.561000000000021</v>
          </cell>
          <cell r="E137">
            <v>2.0220000000000198</v>
          </cell>
          <cell r="F137">
            <v>-41.083999999999961</v>
          </cell>
          <cell r="G137">
            <v>30.23599999999994</v>
          </cell>
          <cell r="H137">
            <v>-89.35</v>
          </cell>
          <cell r="I137">
            <v>-200.29299999999998</v>
          </cell>
          <cell r="J137">
            <v>-31.974000000000018</v>
          </cell>
          <cell r="K137">
            <v>-144.15199999999993</v>
          </cell>
          <cell r="L137">
            <v>-30.664999999999999</v>
          </cell>
          <cell r="M137">
            <v>-20.827000000000112</v>
          </cell>
          <cell r="N137">
            <v>602.87599999999998</v>
          </cell>
          <cell r="O137">
            <v>124.5979999999999</v>
          </cell>
          <cell r="P137">
            <v>130.37</v>
          </cell>
          <cell r="Q137">
            <v>47.808999999999983</v>
          </cell>
          <cell r="R137">
            <v>49.831000000000003</v>
          </cell>
          <cell r="S137">
            <v>8.7470000000000425</v>
          </cell>
          <cell r="T137">
            <v>38.982999999999983</v>
          </cell>
          <cell r="U137">
            <v>-50.367000000000012</v>
          </cell>
          <cell r="V137">
            <v>-250.66</v>
          </cell>
          <cell r="W137">
            <v>-282.63400000000001</v>
          </cell>
          <cell r="X137">
            <v>-426.78599999999994</v>
          </cell>
          <cell r="Y137">
            <v>-457.45099999999996</v>
          </cell>
          <cell r="Z137">
            <v>-478.27800000000008</v>
          </cell>
          <cell r="AA137">
            <v>124.5979999999999</v>
          </cell>
        </row>
        <row r="138">
          <cell r="A138" t="str">
            <v>Dtd11</v>
          </cell>
          <cell r="B138" t="str">
            <v>Other income</v>
          </cell>
          <cell r="C138">
            <v>997.60499999999956</v>
          </cell>
          <cell r="D138">
            <v>643.35100000000045</v>
          </cell>
          <cell r="E138">
            <v>883.45600000000252</v>
          </cell>
          <cell r="F138">
            <v>724.81699999999671</v>
          </cell>
          <cell r="G138">
            <v>655.51600000000406</v>
          </cell>
          <cell r="H138">
            <v>738.80999999999779</v>
          </cell>
          <cell r="I138">
            <v>726.02200000000119</v>
          </cell>
          <cell r="J138">
            <v>554.25800000000186</v>
          </cell>
          <cell r="K138">
            <v>1038.1299999999983</v>
          </cell>
          <cell r="L138">
            <v>780.9149999999986</v>
          </cell>
          <cell r="M138">
            <v>887.45329999999501</v>
          </cell>
          <cell r="N138">
            <v>1568.8807000000022</v>
          </cell>
          <cell r="O138">
            <v>10199.213999999996</v>
          </cell>
          <cell r="P138">
            <v>997.60499999999956</v>
          </cell>
          <cell r="Q138">
            <v>1640.9560000000001</v>
          </cell>
          <cell r="R138">
            <v>2524.4120000000025</v>
          </cell>
          <cell r="S138">
            <v>3249.2289999999994</v>
          </cell>
          <cell r="T138">
            <v>3904.7450000000035</v>
          </cell>
          <cell r="U138">
            <v>4643.5550000000012</v>
          </cell>
          <cell r="V138">
            <v>5369.577000000002</v>
          </cell>
          <cell r="W138">
            <v>5923.8350000000037</v>
          </cell>
          <cell r="X138">
            <v>6961.965000000002</v>
          </cell>
          <cell r="Y138">
            <v>7742.88</v>
          </cell>
          <cell r="Z138">
            <v>8630.333299999993</v>
          </cell>
          <cell r="AA138">
            <v>10199.213999999996</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1737.5529999999999</v>
          </cell>
          <cell r="D140">
            <v>1364.8360000000007</v>
          </cell>
          <cell r="E140">
            <v>1622.1130000000016</v>
          </cell>
          <cell r="F140">
            <v>1500.0439999999971</v>
          </cell>
          <cell r="G140">
            <v>1387.6030000000037</v>
          </cell>
          <cell r="H140">
            <v>1501.6629999999973</v>
          </cell>
          <cell r="I140">
            <v>1490.7920000000008</v>
          </cell>
          <cell r="J140">
            <v>1600.9040000000041</v>
          </cell>
          <cell r="K140">
            <v>1282.4940000000001</v>
          </cell>
          <cell r="L140">
            <v>1385.678999999993</v>
          </cell>
          <cell r="M140">
            <v>1591.6322999999966</v>
          </cell>
          <cell r="N140">
            <v>2327.0969900000023</v>
          </cell>
          <cell r="O140">
            <v>18792.410289999993</v>
          </cell>
          <cell r="P140">
            <v>1737.5529999999999</v>
          </cell>
          <cell r="Q140">
            <v>3102.3890000000006</v>
          </cell>
          <cell r="R140">
            <v>4724.5020000000022</v>
          </cell>
          <cell r="S140">
            <v>6224.5459999999994</v>
          </cell>
          <cell r="T140">
            <v>7612.1490000000031</v>
          </cell>
          <cell r="U140">
            <v>9113.8120000000017</v>
          </cell>
          <cell r="V140">
            <v>10604.603999999999</v>
          </cell>
          <cell r="W140">
            <v>12205.508000000005</v>
          </cell>
          <cell r="X140">
            <v>13488.002000000004</v>
          </cell>
          <cell r="Y140">
            <v>14873.680999999997</v>
          </cell>
          <cell r="Z140">
            <v>16465.313299999987</v>
          </cell>
          <cell r="AA140">
            <v>18792.410289999993</v>
          </cell>
        </row>
        <row r="141">
          <cell r="A141" t="str">
            <v>Dtd13</v>
          </cell>
          <cell r="B141" t="str">
            <v>Personnel expenses</v>
          </cell>
          <cell r="C141">
            <v>876.85800000000006</v>
          </cell>
          <cell r="D141">
            <v>489.23400000000004</v>
          </cell>
          <cell r="E141">
            <v>741.36199999999963</v>
          </cell>
          <cell r="F141">
            <v>731.42100000000028</v>
          </cell>
          <cell r="G141">
            <v>635.65700000000061</v>
          </cell>
          <cell r="H141">
            <v>739.65199999999959</v>
          </cell>
          <cell r="I141">
            <v>641.73399999999947</v>
          </cell>
          <cell r="J141">
            <v>586.54999999999995</v>
          </cell>
          <cell r="K141">
            <v>592.73</v>
          </cell>
          <cell r="L141">
            <v>552.77199999999993</v>
          </cell>
          <cell r="M141">
            <v>558.64495999999963</v>
          </cell>
          <cell r="N141">
            <v>511.87103999999908</v>
          </cell>
          <cell r="O141">
            <v>7658.485999999999</v>
          </cell>
          <cell r="P141">
            <v>876.85800000000006</v>
          </cell>
          <cell r="Q141">
            <v>1366.0920000000001</v>
          </cell>
          <cell r="R141">
            <v>2107.4539999999997</v>
          </cell>
          <cell r="S141">
            <v>2838.875</v>
          </cell>
          <cell r="T141">
            <v>3474.5320000000006</v>
          </cell>
          <cell r="U141">
            <v>4214.1840000000002</v>
          </cell>
          <cell r="V141">
            <v>4855.9179999999997</v>
          </cell>
          <cell r="W141">
            <v>5442.4679999999998</v>
          </cell>
          <cell r="X141">
            <v>6035.1980000000003</v>
          </cell>
          <cell r="Y141">
            <v>6587.97</v>
          </cell>
          <cell r="Z141">
            <v>7146.6149599999999</v>
          </cell>
          <cell r="AA141">
            <v>7658.485999999999</v>
          </cell>
        </row>
        <row r="142">
          <cell r="A142" t="str">
            <v>Dtd14</v>
          </cell>
          <cell r="B142" t="str">
            <v>General and administrative expenses</v>
          </cell>
          <cell r="C142">
            <v>338.96199999999993</v>
          </cell>
          <cell r="D142">
            <v>259.53500000000003</v>
          </cell>
          <cell r="E142">
            <v>117.91100000000017</v>
          </cell>
          <cell r="F142">
            <v>239.1389999999999</v>
          </cell>
          <cell r="G142">
            <v>205.404</v>
          </cell>
          <cell r="H142">
            <v>236.93100000000004</v>
          </cell>
          <cell r="I142">
            <v>187.43200000000024</v>
          </cell>
          <cell r="J142">
            <v>245.42899999999986</v>
          </cell>
          <cell r="K142">
            <v>226.22689999999989</v>
          </cell>
          <cell r="L142">
            <v>201.37816999999995</v>
          </cell>
          <cell r="M142">
            <v>215.06093000000055</v>
          </cell>
          <cell r="N142">
            <v>301.10500000000002</v>
          </cell>
          <cell r="O142">
            <v>2774.5140000000006</v>
          </cell>
          <cell r="P142">
            <v>338.96199999999993</v>
          </cell>
          <cell r="Q142">
            <v>598.49699999999996</v>
          </cell>
          <cell r="R142">
            <v>716.40800000000013</v>
          </cell>
          <cell r="S142">
            <v>955.54700000000003</v>
          </cell>
          <cell r="T142">
            <v>1160.951</v>
          </cell>
          <cell r="U142">
            <v>1397.8820000000001</v>
          </cell>
          <cell r="V142">
            <v>1585.3140000000003</v>
          </cell>
          <cell r="W142">
            <v>1830.7430000000002</v>
          </cell>
          <cell r="X142">
            <v>2056.9699000000001</v>
          </cell>
          <cell r="Y142">
            <v>2258.34807</v>
          </cell>
          <cell r="Z142">
            <v>2473.4090000000006</v>
          </cell>
          <cell r="AA142">
            <v>2774.5140000000006</v>
          </cell>
        </row>
        <row r="143">
          <cell r="A143" t="str">
            <v>Dtd15</v>
          </cell>
          <cell r="B143" t="str">
            <v>Depreciation / Amortisation</v>
          </cell>
          <cell r="C143">
            <v>60.221999999999994</v>
          </cell>
          <cell r="D143">
            <v>57.777000000000001</v>
          </cell>
          <cell r="E143">
            <v>60.86</v>
          </cell>
          <cell r="F143">
            <v>57.934000000000026</v>
          </cell>
          <cell r="G143">
            <v>54.868999999999971</v>
          </cell>
          <cell r="H143">
            <v>52.897999999999968</v>
          </cell>
          <cell r="I143">
            <v>56.594000000000051</v>
          </cell>
          <cell r="J143">
            <v>51.800999999999931</v>
          </cell>
          <cell r="K143">
            <v>52.338000000000136</v>
          </cell>
          <cell r="L143">
            <v>51.815999999999974</v>
          </cell>
          <cell r="M143">
            <v>58.266999999999939</v>
          </cell>
          <cell r="N143">
            <v>334.75700000000006</v>
          </cell>
          <cell r="O143">
            <v>950.13300000000004</v>
          </cell>
          <cell r="P143">
            <v>60.221999999999994</v>
          </cell>
          <cell r="Q143">
            <v>117.999</v>
          </cell>
          <cell r="R143">
            <v>178.85899999999998</v>
          </cell>
          <cell r="S143">
            <v>236.79300000000001</v>
          </cell>
          <cell r="T143">
            <v>291.66199999999998</v>
          </cell>
          <cell r="U143">
            <v>344.55999999999995</v>
          </cell>
          <cell r="V143">
            <v>401.154</v>
          </cell>
          <cell r="W143">
            <v>452.95499999999993</v>
          </cell>
          <cell r="X143">
            <v>505.29300000000006</v>
          </cell>
          <cell r="Y143">
            <v>557.10900000000004</v>
          </cell>
          <cell r="Z143">
            <v>615.37599999999998</v>
          </cell>
          <cell r="AA143">
            <v>950.13300000000004</v>
          </cell>
        </row>
        <row r="144">
          <cell r="A144" t="str">
            <v>Dtd16</v>
          </cell>
          <cell r="B144" t="str">
            <v>Total operating expenses</v>
          </cell>
          <cell r="C144">
            <v>1276.0419999999999</v>
          </cell>
          <cell r="D144">
            <v>806.54600000000005</v>
          </cell>
          <cell r="E144">
            <v>920.13299999999981</v>
          </cell>
          <cell r="F144">
            <v>1028.4940000000001</v>
          </cell>
          <cell r="G144">
            <v>895.93000000000052</v>
          </cell>
          <cell r="H144">
            <v>1029.4809999999995</v>
          </cell>
          <cell r="I144">
            <v>885.75999999999976</v>
          </cell>
          <cell r="J144">
            <v>883.77999999999975</v>
          </cell>
          <cell r="K144">
            <v>871.2949000000001</v>
          </cell>
          <cell r="L144">
            <v>805.96616999999992</v>
          </cell>
          <cell r="M144">
            <v>831.97289000000012</v>
          </cell>
          <cell r="N144">
            <v>1147.7330399999992</v>
          </cell>
          <cell r="O144">
            <v>11383.133</v>
          </cell>
          <cell r="P144">
            <v>1276.0419999999999</v>
          </cell>
          <cell r="Q144">
            <v>2082.5879999999997</v>
          </cell>
          <cell r="R144">
            <v>3002.721</v>
          </cell>
          <cell r="S144">
            <v>4031.2150000000001</v>
          </cell>
          <cell r="T144">
            <v>4927.1450000000004</v>
          </cell>
          <cell r="U144">
            <v>5956.6260000000002</v>
          </cell>
          <cell r="V144">
            <v>6842.3860000000004</v>
          </cell>
          <cell r="W144">
            <v>7726.1660000000002</v>
          </cell>
          <cell r="X144">
            <v>8597.4609</v>
          </cell>
          <cell r="Y144">
            <v>9403.4270700000015</v>
          </cell>
          <cell r="Z144">
            <v>10235.399960000001</v>
          </cell>
          <cell r="AA144">
            <v>11383.133</v>
          </cell>
        </row>
        <row r="145">
          <cell r="A145" t="str">
            <v>Dtd17</v>
          </cell>
          <cell r="B145" t="str">
            <v>Operating profit before provisions</v>
          </cell>
          <cell r="C145">
            <v>461.51099999999997</v>
          </cell>
          <cell r="D145">
            <v>558.29000000000065</v>
          </cell>
          <cell r="E145">
            <v>701.98000000000184</v>
          </cell>
          <cell r="F145">
            <v>471.549999999997</v>
          </cell>
          <cell r="G145">
            <v>491.67300000000319</v>
          </cell>
          <cell r="H145">
            <v>472.18199999999774</v>
          </cell>
          <cell r="I145">
            <v>605.03200000000106</v>
          </cell>
          <cell r="J145">
            <v>717.12400000000434</v>
          </cell>
          <cell r="K145">
            <v>411.19910000000004</v>
          </cell>
          <cell r="L145">
            <v>579.71282999999312</v>
          </cell>
          <cell r="M145">
            <v>759.65940999999646</v>
          </cell>
          <cell r="N145">
            <v>1179.3639500000031</v>
          </cell>
          <cell r="O145">
            <v>7409.2772899999927</v>
          </cell>
          <cell r="P145">
            <v>461.51099999999997</v>
          </cell>
          <cell r="Q145">
            <v>1019.8010000000008</v>
          </cell>
          <cell r="R145">
            <v>1721.7810000000022</v>
          </cell>
          <cell r="S145">
            <v>2193.3309999999992</v>
          </cell>
          <cell r="T145">
            <v>2685.0040000000026</v>
          </cell>
          <cell r="U145">
            <v>3157.1860000000015</v>
          </cell>
          <cell r="V145">
            <v>3762.2179999999989</v>
          </cell>
          <cell r="W145">
            <v>4479.3420000000051</v>
          </cell>
          <cell r="X145">
            <v>4890.541100000004</v>
          </cell>
          <cell r="Y145">
            <v>5470.2539299999953</v>
          </cell>
          <cell r="Z145">
            <v>6229.9133399999864</v>
          </cell>
          <cell r="AA145">
            <v>7409.2772899999927</v>
          </cell>
        </row>
        <row r="146">
          <cell r="A146" t="str">
            <v>Dtd18</v>
          </cell>
          <cell r="B146" t="str">
            <v>Impairment losses on loans and advances</v>
          </cell>
          <cell r="C146">
            <v>-102.61600000000001</v>
          </cell>
          <cell r="D146">
            <v>-216.07099999999997</v>
          </cell>
          <cell r="E146">
            <v>-207.96300000000005</v>
          </cell>
          <cell r="F146">
            <v>57.007000000000005</v>
          </cell>
          <cell r="G146">
            <v>28.649000000000001</v>
          </cell>
          <cell r="H146">
            <v>-248.90899999999999</v>
          </cell>
          <cell r="I146">
            <v>-369.03099999999984</v>
          </cell>
          <cell r="J146">
            <v>-209.18900000000019</v>
          </cell>
          <cell r="K146">
            <v>-36.112999999999829</v>
          </cell>
          <cell r="L146">
            <v>-76.633000000000123</v>
          </cell>
          <cell r="M146">
            <v>82.399999999999864</v>
          </cell>
          <cell r="N146">
            <v>-46.372000000000014</v>
          </cell>
          <cell r="O146">
            <v>-1344.8410000000001</v>
          </cell>
          <cell r="P146">
            <v>-102.61600000000001</v>
          </cell>
          <cell r="Q146">
            <v>-318.68700000000001</v>
          </cell>
          <cell r="R146">
            <v>-526.65000000000009</v>
          </cell>
          <cell r="S146">
            <v>-469.64300000000009</v>
          </cell>
          <cell r="T146">
            <v>-440.99400000000009</v>
          </cell>
          <cell r="U146">
            <v>-689.90300000000002</v>
          </cell>
          <cell r="V146">
            <v>-1058.9339999999997</v>
          </cell>
          <cell r="W146">
            <v>-1268.123</v>
          </cell>
          <cell r="X146">
            <v>-1304.2359999999999</v>
          </cell>
          <cell r="Y146">
            <v>-1380.8689999999999</v>
          </cell>
          <cell r="Z146">
            <v>-1298.4690000000001</v>
          </cell>
          <cell r="AA146">
            <v>-1344.8410000000001</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-102.61600000000001</v>
          </cell>
          <cell r="D149">
            <v>-216.07099999999997</v>
          </cell>
          <cell r="E149">
            <v>-207.96300000000005</v>
          </cell>
          <cell r="F149">
            <v>57.007000000000005</v>
          </cell>
          <cell r="G149">
            <v>28.649000000000001</v>
          </cell>
          <cell r="H149">
            <v>-248.90899999999999</v>
          </cell>
          <cell r="I149">
            <v>-369.03099999999984</v>
          </cell>
          <cell r="J149">
            <v>-209.18900000000019</v>
          </cell>
          <cell r="K149">
            <v>-36.112999999999829</v>
          </cell>
          <cell r="L149">
            <v>-76.633000000000123</v>
          </cell>
          <cell r="M149">
            <v>82.399999999999864</v>
          </cell>
          <cell r="N149">
            <v>-46.372000000000014</v>
          </cell>
          <cell r="O149">
            <v>-1344.8410000000001</v>
          </cell>
          <cell r="P149">
            <v>-102.61600000000001</v>
          </cell>
          <cell r="Q149">
            <v>-318.68700000000001</v>
          </cell>
          <cell r="R149">
            <v>-526.65000000000009</v>
          </cell>
          <cell r="S149">
            <v>-469.64300000000009</v>
          </cell>
          <cell r="T149">
            <v>-440.99400000000009</v>
          </cell>
          <cell r="U149">
            <v>-689.90300000000002</v>
          </cell>
          <cell r="V149">
            <v>-1058.9339999999997</v>
          </cell>
          <cell r="W149">
            <v>-1268.123</v>
          </cell>
          <cell r="X149">
            <v>-1304.2359999999999</v>
          </cell>
          <cell r="Y149">
            <v>-1380.8689999999999</v>
          </cell>
          <cell r="Z149">
            <v>-1298.4690000000001</v>
          </cell>
          <cell r="AA149">
            <v>-1344.8410000000001</v>
          </cell>
        </row>
        <row r="150">
          <cell r="A150" t="str">
            <v>Dtd22</v>
          </cell>
          <cell r="B150" t="str">
            <v>Operating profit</v>
          </cell>
          <cell r="C150">
            <v>358.89499999999998</v>
          </cell>
          <cell r="D150">
            <v>342.21900000000068</v>
          </cell>
          <cell r="E150">
            <v>494.01700000000176</v>
          </cell>
          <cell r="F150">
            <v>528.55699999999706</v>
          </cell>
          <cell r="G150">
            <v>520.32200000000319</v>
          </cell>
          <cell r="H150">
            <v>223.27299999999775</v>
          </cell>
          <cell r="I150">
            <v>236.00100000000123</v>
          </cell>
          <cell r="J150">
            <v>507.93500000000415</v>
          </cell>
          <cell r="K150">
            <v>375.08610000000022</v>
          </cell>
          <cell r="L150">
            <v>503.07982999999297</v>
          </cell>
          <cell r="M150">
            <v>842.05940999999632</v>
          </cell>
          <cell r="N150">
            <v>1132.991950000003</v>
          </cell>
          <cell r="O150">
            <v>6064.4362899999924</v>
          </cell>
          <cell r="P150">
            <v>358.89499999999998</v>
          </cell>
          <cell r="Q150">
            <v>701.11400000000083</v>
          </cell>
          <cell r="R150">
            <v>1195.1310000000021</v>
          </cell>
          <cell r="S150">
            <v>1723.6879999999992</v>
          </cell>
          <cell r="T150">
            <v>2244.0100000000025</v>
          </cell>
          <cell r="U150">
            <v>2467.2830000000013</v>
          </cell>
          <cell r="V150">
            <v>2703.2839999999992</v>
          </cell>
          <cell r="W150">
            <v>3211.2190000000051</v>
          </cell>
          <cell r="X150">
            <v>3586.3051000000041</v>
          </cell>
          <cell r="Y150">
            <v>4089.3849299999956</v>
          </cell>
          <cell r="Z150">
            <v>4931.4443399999864</v>
          </cell>
          <cell r="AA150">
            <v>6064.4362899999924</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358.89499999999998</v>
          </cell>
          <cell r="D154">
            <v>342.21900000000068</v>
          </cell>
          <cell r="E154">
            <v>494.01700000000176</v>
          </cell>
          <cell r="F154">
            <v>528.55699999999706</v>
          </cell>
          <cell r="G154">
            <v>520.32200000000319</v>
          </cell>
          <cell r="H154">
            <v>223.27299999999775</v>
          </cell>
          <cell r="I154">
            <v>236.00100000000123</v>
          </cell>
          <cell r="J154">
            <v>507.93500000000415</v>
          </cell>
          <cell r="K154">
            <v>375.08610000000022</v>
          </cell>
          <cell r="L154">
            <v>503.07982999999297</v>
          </cell>
          <cell r="M154">
            <v>842.05940999999632</v>
          </cell>
          <cell r="N154">
            <v>1132.991950000003</v>
          </cell>
          <cell r="O154">
            <v>6064.4362899999924</v>
          </cell>
          <cell r="P154">
            <v>358.89499999999998</v>
          </cell>
          <cell r="Q154">
            <v>701.11400000000083</v>
          </cell>
          <cell r="R154">
            <v>1195.1310000000021</v>
          </cell>
          <cell r="S154">
            <v>1723.6879999999992</v>
          </cell>
          <cell r="T154">
            <v>2244.0100000000025</v>
          </cell>
          <cell r="U154">
            <v>2467.2830000000013</v>
          </cell>
          <cell r="V154">
            <v>2703.2839999999992</v>
          </cell>
          <cell r="W154">
            <v>3211.2190000000051</v>
          </cell>
          <cell r="X154">
            <v>3586.3051000000041</v>
          </cell>
          <cell r="Y154">
            <v>4089.3849299999956</v>
          </cell>
          <cell r="Z154">
            <v>4931.4443399999864</v>
          </cell>
          <cell r="AA154">
            <v>6064.4362899999924</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-259.82399999999996</v>
          </cell>
          <cell r="D156">
            <v>35.649000000000001</v>
          </cell>
          <cell r="E156">
            <v>-147.935</v>
          </cell>
          <cell r="F156">
            <v>129.19600000000003</v>
          </cell>
          <cell r="G156">
            <v>37.271000000000072</v>
          </cell>
          <cell r="H156">
            <v>251.54499999999999</v>
          </cell>
          <cell r="I156">
            <v>117.67800000000011</v>
          </cell>
          <cell r="J156">
            <v>83.339000000000055</v>
          </cell>
          <cell r="K156">
            <v>136.48899999999986</v>
          </cell>
          <cell r="L156">
            <v>-185.37399999999985</v>
          </cell>
          <cell r="M156">
            <v>-981.59500000000003</v>
          </cell>
          <cell r="N156">
            <v>-99.799000000000092</v>
          </cell>
          <cell r="O156">
            <v>-883.35999999999979</v>
          </cell>
          <cell r="P156">
            <v>-259.82399999999996</v>
          </cell>
          <cell r="Q156">
            <v>-224.17499999999995</v>
          </cell>
          <cell r="R156">
            <v>-372.10999999999996</v>
          </cell>
          <cell r="S156">
            <v>-242.91399999999993</v>
          </cell>
          <cell r="T156">
            <v>-205.64299999999986</v>
          </cell>
          <cell r="U156">
            <v>45.902000000000129</v>
          </cell>
          <cell r="V156">
            <v>163.58000000000024</v>
          </cell>
          <cell r="W156">
            <v>246.9190000000003</v>
          </cell>
          <cell r="X156">
            <v>383.40800000000013</v>
          </cell>
          <cell r="Y156">
            <v>198.03400000000028</v>
          </cell>
          <cell r="Z156">
            <v>-783.56099999999969</v>
          </cell>
          <cell r="AA156">
            <v>-883.35999999999979</v>
          </cell>
        </row>
        <row r="157">
          <cell r="A157" t="str">
            <v>Dtd28</v>
          </cell>
          <cell r="B157" t="str">
            <v>Profit after tax</v>
          </cell>
          <cell r="C157">
            <v>99.071000000000026</v>
          </cell>
          <cell r="D157">
            <v>377.86800000000068</v>
          </cell>
          <cell r="E157">
            <v>346.08200000000176</v>
          </cell>
          <cell r="F157">
            <v>657.75299999999709</v>
          </cell>
          <cell r="G157">
            <v>557.59300000000326</v>
          </cell>
          <cell r="H157">
            <v>474.81799999999771</v>
          </cell>
          <cell r="I157">
            <v>353.67900000000134</v>
          </cell>
          <cell r="J157">
            <v>591.27400000000421</v>
          </cell>
          <cell r="K157">
            <v>511.57510000000008</v>
          </cell>
          <cell r="L157">
            <v>317.70582999999311</v>
          </cell>
          <cell r="M157">
            <v>-139.53559000000371</v>
          </cell>
          <cell r="N157">
            <v>1033.1929500000028</v>
          </cell>
          <cell r="O157">
            <v>5181.0762899999927</v>
          </cell>
          <cell r="P157">
            <v>99.071000000000026</v>
          </cell>
          <cell r="Q157">
            <v>476.93900000000087</v>
          </cell>
          <cell r="R157">
            <v>823.02100000000223</v>
          </cell>
          <cell r="S157">
            <v>1480.7739999999992</v>
          </cell>
          <cell r="T157">
            <v>2038.3670000000027</v>
          </cell>
          <cell r="U157">
            <v>2513.1850000000013</v>
          </cell>
          <cell r="V157">
            <v>2866.8639999999996</v>
          </cell>
          <cell r="W157">
            <v>3458.1380000000054</v>
          </cell>
          <cell r="X157">
            <v>3969.7131000000045</v>
          </cell>
          <cell r="Y157">
            <v>4287.4189299999962</v>
          </cell>
          <cell r="Z157">
            <v>4147.8833399999867</v>
          </cell>
          <cell r="AA157">
            <v>5181.0762899999927</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1736.3050000000001</v>
          </cell>
          <cell r="D159">
            <v>1725.9559999999999</v>
          </cell>
          <cell r="E159">
            <v>1966.5330000000001</v>
          </cell>
          <cell r="F159">
            <v>2120.7359999999994</v>
          </cell>
          <cell r="G159">
            <v>2355.8430000000012</v>
          </cell>
          <cell r="H159">
            <v>2272.7230000000004</v>
          </cell>
          <cell r="I159">
            <v>2401.3989999999994</v>
          </cell>
          <cell r="J159">
            <v>2443.0909999999999</v>
          </cell>
          <cell r="K159">
            <v>2647.1509999999998</v>
          </cell>
          <cell r="L159">
            <v>2657.0639999999971</v>
          </cell>
          <cell r="M159">
            <v>2444.3540000000071</v>
          </cell>
          <cell r="N159">
            <v>2610.6839999999938</v>
          </cell>
          <cell r="O159">
            <v>27381.839</v>
          </cell>
          <cell r="P159">
            <v>1736.3050000000001</v>
          </cell>
          <cell r="Q159">
            <v>3462.261</v>
          </cell>
          <cell r="R159">
            <v>5428.7939999999999</v>
          </cell>
          <cell r="S159">
            <v>7549.5299999999988</v>
          </cell>
          <cell r="T159">
            <v>9905.3729999999996</v>
          </cell>
          <cell r="U159">
            <v>12178.096</v>
          </cell>
          <cell r="V159">
            <v>14579.494999999999</v>
          </cell>
          <cell r="W159">
            <v>17022.585999999999</v>
          </cell>
          <cell r="X159">
            <v>19669.737000000001</v>
          </cell>
          <cell r="Y159">
            <v>22326.800999999999</v>
          </cell>
          <cell r="Z159">
            <v>24771.155000000006</v>
          </cell>
          <cell r="AA159">
            <v>27381.839</v>
          </cell>
        </row>
        <row r="160">
          <cell r="A160" t="str">
            <v>Dto02</v>
          </cell>
          <cell r="B160" t="str">
            <v>Interest expense</v>
          </cell>
          <cell r="C160">
            <v>-1123.1880000000001</v>
          </cell>
          <cell r="D160">
            <v>-1054.076</v>
          </cell>
          <cell r="E160">
            <v>-1271.0859999999998</v>
          </cell>
          <cell r="F160">
            <v>-1358.8110000000001</v>
          </cell>
          <cell r="G160">
            <v>-1477.0020000000004</v>
          </cell>
          <cell r="H160">
            <v>-1468.5209999999997</v>
          </cell>
          <cell r="I160">
            <v>-1595.4640000000009</v>
          </cell>
          <cell r="J160">
            <v>-1649.35</v>
          </cell>
          <cell r="K160">
            <v>-1667.5339999999997</v>
          </cell>
          <cell r="L160">
            <v>-1870.48</v>
          </cell>
          <cell r="M160">
            <v>-1831.4989999999998</v>
          </cell>
          <cell r="N160">
            <v>-1705.7579999999998</v>
          </cell>
          <cell r="O160">
            <v>-18072.769</v>
          </cell>
          <cell r="P160">
            <v>-1123.1880000000001</v>
          </cell>
          <cell r="Q160">
            <v>-2177.2640000000001</v>
          </cell>
          <cell r="R160">
            <v>-3448.35</v>
          </cell>
          <cell r="S160">
            <v>-4807.1610000000001</v>
          </cell>
          <cell r="T160">
            <v>-6284.1630000000005</v>
          </cell>
          <cell r="U160">
            <v>-7752.6840000000002</v>
          </cell>
          <cell r="V160">
            <v>-9348.148000000001</v>
          </cell>
          <cell r="W160">
            <v>-10997.498000000001</v>
          </cell>
          <cell r="X160">
            <v>-12665.032000000001</v>
          </cell>
          <cell r="Y160">
            <v>-14535.512000000001</v>
          </cell>
          <cell r="Z160">
            <v>-16367.011</v>
          </cell>
          <cell r="AA160">
            <v>-18072.769</v>
          </cell>
        </row>
        <row r="161">
          <cell r="A161" t="str">
            <v>Dto03</v>
          </cell>
          <cell r="B161" t="str">
            <v>Net interest income</v>
          </cell>
          <cell r="C161">
            <v>613.11699999999996</v>
          </cell>
          <cell r="D161">
            <v>671.87999999999988</v>
          </cell>
          <cell r="E161">
            <v>695.44700000000034</v>
          </cell>
          <cell r="F161">
            <v>761.92499999999927</v>
          </cell>
          <cell r="G161">
            <v>878.8410000000008</v>
          </cell>
          <cell r="H161">
            <v>804.20200000000068</v>
          </cell>
          <cell r="I161">
            <v>805.93499999999858</v>
          </cell>
          <cell r="J161">
            <v>793.74099999999999</v>
          </cell>
          <cell r="K161">
            <v>979.61700000000019</v>
          </cell>
          <cell r="L161">
            <v>786.5839999999971</v>
          </cell>
          <cell r="M161">
            <v>612.85500000000729</v>
          </cell>
          <cell r="N161">
            <v>904.92599999999402</v>
          </cell>
          <cell r="O161">
            <v>9309.07</v>
          </cell>
          <cell r="P161">
            <v>613.11699999999996</v>
          </cell>
          <cell r="Q161">
            <v>1284.9969999999998</v>
          </cell>
          <cell r="R161">
            <v>1980.444</v>
          </cell>
          <cell r="S161">
            <v>2742.3689999999988</v>
          </cell>
          <cell r="T161">
            <v>3621.2099999999991</v>
          </cell>
          <cell r="U161">
            <v>4425.4119999999994</v>
          </cell>
          <cell r="V161">
            <v>5231.3469999999979</v>
          </cell>
          <cell r="W161">
            <v>6025.0879999999979</v>
          </cell>
          <cell r="X161">
            <v>7004.7049999999999</v>
          </cell>
          <cell r="Y161">
            <v>7791.2889999999989</v>
          </cell>
          <cell r="Z161">
            <v>8404.1440000000057</v>
          </cell>
          <cell r="AA161">
            <v>9309.07</v>
          </cell>
        </row>
        <row r="162">
          <cell r="A162" t="str">
            <v>Dto04</v>
          </cell>
          <cell r="B162" t="str">
            <v>Fee Income</v>
          </cell>
          <cell r="C162">
            <v>809.45900000000006</v>
          </cell>
          <cell r="D162">
            <v>833.96600000000001</v>
          </cell>
          <cell r="E162">
            <v>911.92499999999995</v>
          </cell>
          <cell r="F162">
            <v>1020.8520000000002</v>
          </cell>
          <cell r="G162">
            <v>958.96299999999997</v>
          </cell>
          <cell r="H162">
            <v>950.61799999999869</v>
          </cell>
          <cell r="I162">
            <v>1090.2240000000008</v>
          </cell>
          <cell r="J162">
            <v>931.63400000000001</v>
          </cell>
          <cell r="K162">
            <v>1176.7760000000007</v>
          </cell>
          <cell r="L162">
            <v>1310.22</v>
          </cell>
          <cell r="M162">
            <v>1019.1830000000023</v>
          </cell>
          <cell r="N162">
            <v>1104.5190000000005</v>
          </cell>
          <cell r="O162">
            <v>12118.339000000004</v>
          </cell>
          <cell r="P162">
            <v>809.45900000000006</v>
          </cell>
          <cell r="Q162">
            <v>1643.4250000000002</v>
          </cell>
          <cell r="R162">
            <v>2555.3500000000004</v>
          </cell>
          <cell r="S162">
            <v>3576.2020000000007</v>
          </cell>
          <cell r="T162">
            <v>4535.1650000000009</v>
          </cell>
          <cell r="U162">
            <v>5485.7829999999994</v>
          </cell>
          <cell r="V162">
            <v>6576.0070000000005</v>
          </cell>
          <cell r="W162">
            <v>7507.6410000000005</v>
          </cell>
          <cell r="X162">
            <v>8684.4170000000013</v>
          </cell>
          <cell r="Y162">
            <v>9994.6370000000006</v>
          </cell>
          <cell r="Z162">
            <v>11013.820000000003</v>
          </cell>
          <cell r="AA162">
            <v>12118.339000000004</v>
          </cell>
        </row>
        <row r="163">
          <cell r="A163" t="str">
            <v>Dto05</v>
          </cell>
          <cell r="B163" t="str">
            <v>Commission expense</v>
          </cell>
          <cell r="C163">
            <v>-187.4</v>
          </cell>
          <cell r="D163">
            <v>-161.22999999999999</v>
          </cell>
          <cell r="E163">
            <v>-107.001</v>
          </cell>
          <cell r="F163">
            <v>-192.74200000000002</v>
          </cell>
          <cell r="G163">
            <v>-76.278999999999996</v>
          </cell>
          <cell r="H163">
            <v>-167.65799999999996</v>
          </cell>
          <cell r="I163">
            <v>-177.11700000000008</v>
          </cell>
          <cell r="J163">
            <v>-97.216999999999956</v>
          </cell>
          <cell r="K163">
            <v>-168.89400000000009</v>
          </cell>
          <cell r="L163">
            <v>-199.97599999999983</v>
          </cell>
          <cell r="M163">
            <v>-105.85800000000003</v>
          </cell>
          <cell r="N163">
            <v>-144.58099999999999</v>
          </cell>
          <cell r="O163">
            <v>-1785.9529999999997</v>
          </cell>
          <cell r="P163">
            <v>-187.4</v>
          </cell>
          <cell r="Q163">
            <v>-348.63</v>
          </cell>
          <cell r="R163">
            <v>-455.63099999999997</v>
          </cell>
          <cell r="S163">
            <v>-648.37300000000005</v>
          </cell>
          <cell r="T163">
            <v>-724.65200000000004</v>
          </cell>
          <cell r="U163">
            <v>-892.31</v>
          </cell>
          <cell r="V163">
            <v>-1069.4270000000001</v>
          </cell>
          <cell r="W163">
            <v>-1166.644</v>
          </cell>
          <cell r="X163">
            <v>-1335.538</v>
          </cell>
          <cell r="Y163">
            <v>-1535.5139999999999</v>
          </cell>
          <cell r="Z163">
            <v>-1641.3719999999998</v>
          </cell>
          <cell r="AA163">
            <v>-1785.9529999999997</v>
          </cell>
        </row>
        <row r="164">
          <cell r="A164" t="str">
            <v>Dto06</v>
          </cell>
          <cell r="B164" t="str">
            <v>Net fee and commission income</v>
          </cell>
          <cell r="C164">
            <v>622.05900000000008</v>
          </cell>
          <cell r="D164">
            <v>672.73599999999999</v>
          </cell>
          <cell r="E164">
            <v>804.92399999999986</v>
          </cell>
          <cell r="F164">
            <v>828.11</v>
          </cell>
          <cell r="G164">
            <v>882.68399999999997</v>
          </cell>
          <cell r="H164">
            <v>782.95999999999867</v>
          </cell>
          <cell r="I164">
            <v>913.10700000000077</v>
          </cell>
          <cell r="J164">
            <v>834.41700000000003</v>
          </cell>
          <cell r="K164">
            <v>1007.8820000000006</v>
          </cell>
          <cell r="L164">
            <v>1110.2439999999988</v>
          </cell>
          <cell r="M164">
            <v>913.32500000000221</v>
          </cell>
          <cell r="N164">
            <v>959.93800000000044</v>
          </cell>
          <cell r="O164">
            <v>10332.386000000004</v>
          </cell>
          <cell r="P164">
            <v>622.05900000000008</v>
          </cell>
          <cell r="Q164">
            <v>1294.7950000000001</v>
          </cell>
          <cell r="R164">
            <v>2099.7190000000005</v>
          </cell>
          <cell r="S164">
            <v>2927.8290000000006</v>
          </cell>
          <cell r="T164">
            <v>3810.5130000000008</v>
          </cell>
          <cell r="U164">
            <v>4593.473</v>
          </cell>
          <cell r="V164">
            <v>5506.58</v>
          </cell>
          <cell r="W164">
            <v>6340.9970000000003</v>
          </cell>
          <cell r="X164">
            <v>7348.8790000000008</v>
          </cell>
          <cell r="Y164">
            <v>8459.1230000000014</v>
          </cell>
          <cell r="Z164">
            <v>9372.448000000004</v>
          </cell>
          <cell r="AA164">
            <v>10332.386000000004</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15.313590000000019</v>
          </cell>
          <cell r="D166">
            <v>-57.497589999999988</v>
          </cell>
          <cell r="E166">
            <v>2.9829999999999472</v>
          </cell>
          <cell r="F166">
            <v>-8.6289999999999054</v>
          </cell>
          <cell r="G166">
            <v>-38.905999999999949</v>
          </cell>
          <cell r="H166">
            <v>2.9479999999998654</v>
          </cell>
          <cell r="I166">
            <v>16.016999999998461</v>
          </cell>
          <cell r="J166">
            <v>-26.096999999998843</v>
          </cell>
          <cell r="K166">
            <v>6.3819999999996071</v>
          </cell>
          <cell r="L166">
            <v>15.299000000000888</v>
          </cell>
          <cell r="M166">
            <v>-21.578999999999724</v>
          </cell>
          <cell r="N166">
            <v>-41.804000000000087</v>
          </cell>
          <cell r="O166">
            <v>-135.56999999999971</v>
          </cell>
          <cell r="P166">
            <v>15.313590000000019</v>
          </cell>
          <cell r="Q166">
            <v>-42.183999999999969</v>
          </cell>
          <cell r="R166">
            <v>-39.201000000000022</v>
          </cell>
          <cell r="S166">
            <v>-47.829999999999927</v>
          </cell>
          <cell r="T166">
            <v>-86.735999999999876</v>
          </cell>
          <cell r="U166">
            <v>-83.788000000000011</v>
          </cell>
          <cell r="V166">
            <v>-67.77100000000155</v>
          </cell>
          <cell r="W166">
            <v>-93.868000000000393</v>
          </cell>
          <cell r="X166">
            <v>-87.486000000000786</v>
          </cell>
          <cell r="Y166">
            <v>-72.186999999999898</v>
          </cell>
          <cell r="Z166">
            <v>-93.765999999999622</v>
          </cell>
          <cell r="AA166">
            <v>-135.56999999999971</v>
          </cell>
        </row>
        <row r="167">
          <cell r="A167" t="str">
            <v>Dto09</v>
          </cell>
          <cell r="B167" t="str">
            <v>Gains or losses from investments</v>
          </cell>
          <cell r="C167">
            <v>0</v>
          </cell>
          <cell r="D167">
            <v>0</v>
          </cell>
          <cell r="E167">
            <v>0</v>
          </cell>
          <cell r="F167">
            <v>30.917999999999999</v>
          </cell>
          <cell r="G167">
            <v>41.973000000000006</v>
          </cell>
          <cell r="H167">
            <v>0</v>
          </cell>
          <cell r="I167">
            <v>31.768000000000001</v>
          </cell>
          <cell r="J167">
            <v>0</v>
          </cell>
          <cell r="K167">
            <v>0</v>
          </cell>
          <cell r="L167">
            <v>0</v>
          </cell>
          <cell r="M167">
            <v>0</v>
          </cell>
          <cell r="N167">
            <v>13.272999999999996</v>
          </cell>
          <cell r="O167">
            <v>117.932</v>
          </cell>
          <cell r="P167">
            <v>0</v>
          </cell>
          <cell r="Q167">
            <v>0</v>
          </cell>
          <cell r="R167">
            <v>0</v>
          </cell>
          <cell r="S167">
            <v>30.917999999999999</v>
          </cell>
          <cell r="T167">
            <v>72.891000000000005</v>
          </cell>
          <cell r="U167">
            <v>72.891000000000005</v>
          </cell>
          <cell r="V167">
            <v>104.65900000000001</v>
          </cell>
          <cell r="W167">
            <v>104.65900000000001</v>
          </cell>
          <cell r="X167">
            <v>104.65900000000001</v>
          </cell>
          <cell r="Y167">
            <v>104.65900000000001</v>
          </cell>
          <cell r="Z167">
            <v>104.65900000000001</v>
          </cell>
          <cell r="AA167">
            <v>117.932</v>
          </cell>
        </row>
        <row r="168">
          <cell r="A168" t="str">
            <v>Dto10</v>
          </cell>
          <cell r="B168" t="str">
            <v>Other operating income / expenses</v>
          </cell>
          <cell r="C168">
            <v>2.3820000000000059</v>
          </cell>
          <cell r="D168">
            <v>-1.8510000000000071</v>
          </cell>
          <cell r="E168">
            <v>32.61</v>
          </cell>
          <cell r="F168">
            <v>1.381879999999974</v>
          </cell>
          <cell r="G168">
            <v>38.094000000000015</v>
          </cell>
          <cell r="H168">
            <v>236.12512000000004</v>
          </cell>
          <cell r="I168">
            <v>28.382999999999981</v>
          </cell>
          <cell r="J168">
            <v>-0.632000000000005</v>
          </cell>
          <cell r="K168">
            <v>-151.36799999999997</v>
          </cell>
          <cell r="L168">
            <v>23.054999999999865</v>
          </cell>
          <cell r="M168">
            <v>61.182040000000086</v>
          </cell>
          <cell r="N168">
            <v>29.29696000000007</v>
          </cell>
          <cell r="O168">
            <v>298.65900000000005</v>
          </cell>
          <cell r="P168">
            <v>2.3820000000000059</v>
          </cell>
          <cell r="Q168">
            <v>0.53099999999999881</v>
          </cell>
          <cell r="R168">
            <v>33.140999999999998</v>
          </cell>
          <cell r="S168">
            <v>34.522879999999972</v>
          </cell>
          <cell r="T168">
            <v>72.616879999999981</v>
          </cell>
          <cell r="U168">
            <v>308.74200000000002</v>
          </cell>
          <cell r="V168">
            <v>337.125</v>
          </cell>
          <cell r="W168">
            <v>336.49299999999999</v>
          </cell>
          <cell r="X168">
            <v>185.12500000000003</v>
          </cell>
          <cell r="Y168">
            <v>208.17999999999989</v>
          </cell>
          <cell r="Z168">
            <v>269.36203999999998</v>
          </cell>
          <cell r="AA168">
            <v>298.65900000000005</v>
          </cell>
        </row>
        <row r="169">
          <cell r="A169" t="str">
            <v>Dto11</v>
          </cell>
          <cell r="B169" t="str">
            <v>Other income</v>
          </cell>
          <cell r="C169">
            <v>639.75459000000012</v>
          </cell>
          <cell r="D169">
            <v>613.38741000000005</v>
          </cell>
          <cell r="E169">
            <v>840.51699999999983</v>
          </cell>
          <cell r="F169">
            <v>851.78088000000014</v>
          </cell>
          <cell r="G169">
            <v>923.84500000000003</v>
          </cell>
          <cell r="H169">
            <v>1022.0331199999986</v>
          </cell>
          <cell r="I169">
            <v>989.27499999999918</v>
          </cell>
          <cell r="J169">
            <v>807.68800000000124</v>
          </cell>
          <cell r="K169">
            <v>862.8960000000003</v>
          </cell>
          <cell r="L169">
            <v>1148.5979999999995</v>
          </cell>
          <cell r="M169">
            <v>952.92804000000251</v>
          </cell>
          <cell r="N169">
            <v>960.70396000000051</v>
          </cell>
          <cell r="O169">
            <v>10613.407000000005</v>
          </cell>
          <cell r="P169">
            <v>639.75459000000012</v>
          </cell>
          <cell r="Q169">
            <v>1253.1420000000001</v>
          </cell>
          <cell r="R169">
            <v>2093.6590000000006</v>
          </cell>
          <cell r="S169">
            <v>2945.4398800000008</v>
          </cell>
          <cell r="T169">
            <v>3869.2848800000011</v>
          </cell>
          <cell r="U169">
            <v>4891.3179999999993</v>
          </cell>
          <cell r="V169">
            <v>5880.592999999998</v>
          </cell>
          <cell r="W169">
            <v>6688.2809999999999</v>
          </cell>
          <cell r="X169">
            <v>7551.1769999999997</v>
          </cell>
          <cell r="Y169">
            <v>8699.7750000000015</v>
          </cell>
          <cell r="Z169">
            <v>9652.703040000004</v>
          </cell>
          <cell r="AA169">
            <v>10613.407000000005</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1252.8715900000002</v>
          </cell>
          <cell r="D171">
            <v>1285.2674099999999</v>
          </cell>
          <cell r="E171">
            <v>1535.9640000000002</v>
          </cell>
          <cell r="F171">
            <v>1613.7058799999995</v>
          </cell>
          <cell r="G171">
            <v>1802.6860000000008</v>
          </cell>
          <cell r="H171">
            <v>1826.2351199999994</v>
          </cell>
          <cell r="I171">
            <v>1795.2099999999978</v>
          </cell>
          <cell r="J171">
            <v>1601.4290000000012</v>
          </cell>
          <cell r="K171">
            <v>1842.5130000000004</v>
          </cell>
          <cell r="L171">
            <v>1935.1819999999966</v>
          </cell>
          <cell r="M171">
            <v>1565.7830400000098</v>
          </cell>
          <cell r="N171">
            <v>1865.6299599999945</v>
          </cell>
          <cell r="O171">
            <v>19922.477000000006</v>
          </cell>
          <cell r="P171">
            <v>1252.8715900000002</v>
          </cell>
          <cell r="Q171">
            <v>2538.1390000000001</v>
          </cell>
          <cell r="R171">
            <v>4074.1030000000005</v>
          </cell>
          <cell r="S171">
            <v>5687.8088799999996</v>
          </cell>
          <cell r="T171">
            <v>7490.4948800000002</v>
          </cell>
          <cell r="U171">
            <v>9316.73</v>
          </cell>
          <cell r="V171">
            <v>11111.939999999995</v>
          </cell>
          <cell r="W171">
            <v>12713.368999999999</v>
          </cell>
          <cell r="X171">
            <v>14555.882</v>
          </cell>
          <cell r="Y171">
            <v>16491.063999999998</v>
          </cell>
          <cell r="Z171">
            <v>18056.847040000008</v>
          </cell>
          <cell r="AA171">
            <v>19922.477000000006</v>
          </cell>
        </row>
        <row r="172">
          <cell r="A172" t="str">
            <v>Dto13</v>
          </cell>
          <cell r="B172" t="str">
            <v>Personnel expenses</v>
          </cell>
          <cell r="C172">
            <v>702.81</v>
          </cell>
          <cell r="D172">
            <v>599.48200000000008</v>
          </cell>
          <cell r="E172">
            <v>718.68900000000008</v>
          </cell>
          <cell r="F172">
            <v>811.19899999999996</v>
          </cell>
          <cell r="G172">
            <v>824.34</v>
          </cell>
          <cell r="H172">
            <v>908.35199999999986</v>
          </cell>
          <cell r="I172">
            <v>735.78199999999981</v>
          </cell>
          <cell r="J172">
            <v>714.42500000000052</v>
          </cell>
          <cell r="K172">
            <v>818.52699999999891</v>
          </cell>
          <cell r="L172">
            <v>765.22900000000072</v>
          </cell>
          <cell r="M172">
            <v>744.24218000000155</v>
          </cell>
          <cell r="N172">
            <v>511.92281999999864</v>
          </cell>
          <cell r="O172">
            <v>8854.9999999999982</v>
          </cell>
          <cell r="P172">
            <v>702.81</v>
          </cell>
          <cell r="Q172">
            <v>1302.2919999999999</v>
          </cell>
          <cell r="R172">
            <v>2020.981</v>
          </cell>
          <cell r="S172">
            <v>2832.18</v>
          </cell>
          <cell r="T172">
            <v>3656.52</v>
          </cell>
          <cell r="U172">
            <v>4564.8719999999994</v>
          </cell>
          <cell r="V172">
            <v>5300.6539999999995</v>
          </cell>
          <cell r="W172">
            <v>6015.0789999999997</v>
          </cell>
          <cell r="X172">
            <v>6833.6059999999989</v>
          </cell>
          <cell r="Y172">
            <v>7598.8349999999991</v>
          </cell>
          <cell r="Z172">
            <v>8343.0771800000002</v>
          </cell>
          <cell r="AA172">
            <v>8854.9999999999982</v>
          </cell>
        </row>
        <row r="173">
          <cell r="A173" t="str">
            <v>Dto14</v>
          </cell>
          <cell r="B173" t="str">
            <v>General and administrative expenses</v>
          </cell>
          <cell r="C173">
            <v>210.09399999999999</v>
          </cell>
          <cell r="D173">
            <v>229.50700000000001</v>
          </cell>
          <cell r="E173">
            <v>215.749</v>
          </cell>
          <cell r="F173">
            <v>313.43899999999996</v>
          </cell>
          <cell r="G173">
            <v>285.30800000000005</v>
          </cell>
          <cell r="H173">
            <v>282.74399999999991</v>
          </cell>
          <cell r="I173">
            <v>336.38499999999999</v>
          </cell>
          <cell r="J173">
            <v>271.68100000000004</v>
          </cell>
          <cell r="K173">
            <v>340.096</v>
          </cell>
          <cell r="L173">
            <v>263.84100000000012</v>
          </cell>
          <cell r="M173">
            <v>267.19558000000018</v>
          </cell>
          <cell r="N173">
            <v>309.96541999999977</v>
          </cell>
          <cell r="O173">
            <v>3326.0050000000001</v>
          </cell>
          <cell r="P173">
            <v>210.09399999999999</v>
          </cell>
          <cell r="Q173">
            <v>439.601</v>
          </cell>
          <cell r="R173">
            <v>655.35</v>
          </cell>
          <cell r="S173">
            <v>968.78899999999999</v>
          </cell>
          <cell r="T173">
            <v>1254.097</v>
          </cell>
          <cell r="U173">
            <v>1536.8409999999999</v>
          </cell>
          <cell r="V173">
            <v>1873.2259999999999</v>
          </cell>
          <cell r="W173">
            <v>2144.9070000000002</v>
          </cell>
          <cell r="X173">
            <v>2485.0030000000002</v>
          </cell>
          <cell r="Y173">
            <v>2748.8440000000001</v>
          </cell>
          <cell r="Z173">
            <v>3016.0395800000001</v>
          </cell>
          <cell r="AA173">
            <v>3326.0050000000001</v>
          </cell>
        </row>
        <row r="174">
          <cell r="A174" t="str">
            <v>Dto15</v>
          </cell>
          <cell r="B174" t="str">
            <v>Depreciation / Amortisation</v>
          </cell>
          <cell r="C174">
            <v>41.991999999999997</v>
          </cell>
          <cell r="D174">
            <v>44.125</v>
          </cell>
          <cell r="E174">
            <v>45.214000000000027</v>
          </cell>
          <cell r="F174">
            <v>68.498999999999967</v>
          </cell>
          <cell r="G174">
            <v>52.620999999999981</v>
          </cell>
          <cell r="H174">
            <v>56.456000000000017</v>
          </cell>
          <cell r="I174">
            <v>73.915000000000006</v>
          </cell>
          <cell r="J174">
            <v>47.827999999999975</v>
          </cell>
          <cell r="K174">
            <v>48.36200000000008</v>
          </cell>
          <cell r="L174">
            <v>79.902999999999906</v>
          </cell>
          <cell r="M174">
            <v>60.808959999999956</v>
          </cell>
          <cell r="N174">
            <v>59.27604000000008</v>
          </cell>
          <cell r="O174">
            <v>679</v>
          </cell>
          <cell r="P174">
            <v>41.991999999999997</v>
          </cell>
          <cell r="Q174">
            <v>86.11699999999999</v>
          </cell>
          <cell r="R174">
            <v>131.33100000000002</v>
          </cell>
          <cell r="S174">
            <v>199.82999999999998</v>
          </cell>
          <cell r="T174">
            <v>252.45099999999996</v>
          </cell>
          <cell r="U174">
            <v>308.90699999999998</v>
          </cell>
          <cell r="V174">
            <v>382.822</v>
          </cell>
          <cell r="W174">
            <v>430.65</v>
          </cell>
          <cell r="X174">
            <v>479.01200000000006</v>
          </cell>
          <cell r="Y174">
            <v>558.91499999999996</v>
          </cell>
          <cell r="Z174">
            <v>619.72395999999992</v>
          </cell>
          <cell r="AA174">
            <v>679</v>
          </cell>
        </row>
        <row r="175">
          <cell r="A175" t="str">
            <v>Dto16</v>
          </cell>
          <cell r="B175" t="str">
            <v>Total operating expenses</v>
          </cell>
          <cell r="C175">
            <v>954.89599999999996</v>
          </cell>
          <cell r="D175">
            <v>873.11400000000003</v>
          </cell>
          <cell r="E175">
            <v>979.65200000000016</v>
          </cell>
          <cell r="F175">
            <v>1193.1369999999999</v>
          </cell>
          <cell r="G175">
            <v>1162.2690000000002</v>
          </cell>
          <cell r="H175">
            <v>1247.5519999999997</v>
          </cell>
          <cell r="I175">
            <v>1146.0819999999999</v>
          </cell>
          <cell r="J175">
            <v>1033.9340000000007</v>
          </cell>
          <cell r="K175">
            <v>1206.984999999999</v>
          </cell>
          <cell r="L175">
            <v>1108.9730000000009</v>
          </cell>
          <cell r="M175">
            <v>1072.2467200000017</v>
          </cell>
          <cell r="N175">
            <v>881.16427999999848</v>
          </cell>
          <cell r="O175">
            <v>12860.004999999997</v>
          </cell>
          <cell r="P175">
            <v>954.89599999999996</v>
          </cell>
          <cell r="Q175">
            <v>1828.01</v>
          </cell>
          <cell r="R175">
            <v>2807.6620000000003</v>
          </cell>
          <cell r="S175">
            <v>4000.799</v>
          </cell>
          <cell r="T175">
            <v>5163.0680000000002</v>
          </cell>
          <cell r="U175">
            <v>6410.62</v>
          </cell>
          <cell r="V175">
            <v>7556.7019999999993</v>
          </cell>
          <cell r="W175">
            <v>8590.6360000000004</v>
          </cell>
          <cell r="X175">
            <v>9797.6209999999992</v>
          </cell>
          <cell r="Y175">
            <v>10906.594000000001</v>
          </cell>
          <cell r="Z175">
            <v>11978.84072</v>
          </cell>
          <cell r="AA175">
            <v>12860.004999999997</v>
          </cell>
        </row>
        <row r="176">
          <cell r="A176" t="str">
            <v>Dto17</v>
          </cell>
          <cell r="B176" t="str">
            <v>Operating profit before provisions</v>
          </cell>
          <cell r="C176">
            <v>297.97559000000024</v>
          </cell>
          <cell r="D176">
            <v>412.15340999999989</v>
          </cell>
          <cell r="E176">
            <v>556.31200000000001</v>
          </cell>
          <cell r="F176">
            <v>420.56887999999958</v>
          </cell>
          <cell r="G176">
            <v>640.4170000000006</v>
          </cell>
          <cell r="H176">
            <v>578.68311999999969</v>
          </cell>
          <cell r="I176">
            <v>649.12799999999788</v>
          </cell>
          <cell r="J176">
            <v>567.49500000000057</v>
          </cell>
          <cell r="K176">
            <v>635.52800000000138</v>
          </cell>
          <cell r="L176">
            <v>826.20899999999574</v>
          </cell>
          <cell r="M176">
            <v>493.53632000000812</v>
          </cell>
          <cell r="N176">
            <v>984.46567999999604</v>
          </cell>
          <cell r="O176">
            <v>7062.4720000000088</v>
          </cell>
          <cell r="P176">
            <v>297.97559000000024</v>
          </cell>
          <cell r="Q176">
            <v>710.12900000000013</v>
          </cell>
          <cell r="R176">
            <v>1266.4410000000003</v>
          </cell>
          <cell r="S176">
            <v>1687.0098799999996</v>
          </cell>
          <cell r="T176">
            <v>2327.42688</v>
          </cell>
          <cell r="U176">
            <v>2906.1099999999997</v>
          </cell>
          <cell r="V176">
            <v>3555.2379999999957</v>
          </cell>
          <cell r="W176">
            <v>4122.7329999999984</v>
          </cell>
          <cell r="X176">
            <v>4758.2610000000004</v>
          </cell>
          <cell r="Y176">
            <v>5584.4699999999975</v>
          </cell>
          <cell r="Z176">
            <v>6078.0063200000077</v>
          </cell>
          <cell r="AA176">
            <v>7062.4720000000088</v>
          </cell>
        </row>
        <row r="177">
          <cell r="A177" t="str">
            <v>Dto18</v>
          </cell>
          <cell r="B177" t="str">
            <v>Impairment losses on loans and advances</v>
          </cell>
          <cell r="C177">
            <v>12.763</v>
          </cell>
          <cell r="D177">
            <v>-263.827</v>
          </cell>
          <cell r="E177">
            <v>-193.86299999999994</v>
          </cell>
          <cell r="F177">
            <v>96.000999999999976</v>
          </cell>
          <cell r="G177">
            <v>-111.41199999999996</v>
          </cell>
          <cell r="H177">
            <v>-22.183999999999997</v>
          </cell>
          <cell r="I177">
            <v>-57.534999999999997</v>
          </cell>
          <cell r="J177">
            <v>-50.663000000000068</v>
          </cell>
          <cell r="K177">
            <v>-18.111999999999966</v>
          </cell>
          <cell r="L177">
            <v>-312.12</v>
          </cell>
          <cell r="M177">
            <v>-44.009999999999934</v>
          </cell>
          <cell r="N177">
            <v>107.91400000000004</v>
          </cell>
          <cell r="O177">
            <v>-857.048</v>
          </cell>
          <cell r="P177">
            <v>12.763</v>
          </cell>
          <cell r="Q177">
            <v>-251.06399999999999</v>
          </cell>
          <cell r="R177">
            <v>-444.92699999999991</v>
          </cell>
          <cell r="S177">
            <v>-348.92599999999993</v>
          </cell>
          <cell r="T177">
            <v>-460.33799999999991</v>
          </cell>
          <cell r="U177">
            <v>-482.52199999999993</v>
          </cell>
          <cell r="V177">
            <v>-540.0569999999999</v>
          </cell>
          <cell r="W177">
            <v>-590.72</v>
          </cell>
          <cell r="X177">
            <v>-608.83199999999999</v>
          </cell>
          <cell r="Y177">
            <v>-920.952</v>
          </cell>
          <cell r="Z177">
            <v>-964.96199999999999</v>
          </cell>
          <cell r="AA177">
            <v>-857.048</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12.763</v>
          </cell>
          <cell r="D180">
            <v>-263.827</v>
          </cell>
          <cell r="E180">
            <v>-193.86299999999994</v>
          </cell>
          <cell r="F180">
            <v>96.000999999999976</v>
          </cell>
          <cell r="G180">
            <v>-111.41199999999996</v>
          </cell>
          <cell r="H180">
            <v>-22.183999999999997</v>
          </cell>
          <cell r="I180">
            <v>-57.534999999999997</v>
          </cell>
          <cell r="J180">
            <v>-50.663000000000068</v>
          </cell>
          <cell r="K180">
            <v>-18.111999999999966</v>
          </cell>
          <cell r="L180">
            <v>-312.12</v>
          </cell>
          <cell r="M180">
            <v>-44.009999999999934</v>
          </cell>
          <cell r="N180">
            <v>107.91400000000004</v>
          </cell>
          <cell r="O180">
            <v>-857.048</v>
          </cell>
          <cell r="P180">
            <v>12.763</v>
          </cell>
          <cell r="Q180">
            <v>-251.06399999999999</v>
          </cell>
          <cell r="R180">
            <v>-444.92699999999991</v>
          </cell>
          <cell r="S180">
            <v>-348.92599999999993</v>
          </cell>
          <cell r="T180">
            <v>-460.33799999999991</v>
          </cell>
          <cell r="U180">
            <v>-482.52199999999993</v>
          </cell>
          <cell r="V180">
            <v>-540.0569999999999</v>
          </cell>
          <cell r="W180">
            <v>-590.72</v>
          </cell>
          <cell r="X180">
            <v>-608.83199999999999</v>
          </cell>
          <cell r="Y180">
            <v>-920.952</v>
          </cell>
          <cell r="Z180">
            <v>-964.96199999999999</v>
          </cell>
          <cell r="AA180">
            <v>-857.048</v>
          </cell>
        </row>
        <row r="181">
          <cell r="A181" t="str">
            <v>Dto22</v>
          </cell>
          <cell r="B181" t="str">
            <v>Operating profit</v>
          </cell>
          <cell r="C181">
            <v>310.73859000000022</v>
          </cell>
          <cell r="D181">
            <v>148.3264099999999</v>
          </cell>
          <cell r="E181">
            <v>362.44900000000007</v>
          </cell>
          <cell r="F181">
            <v>516.56987999999956</v>
          </cell>
          <cell r="G181">
            <v>529.00500000000068</v>
          </cell>
          <cell r="H181">
            <v>556.49911999999972</v>
          </cell>
          <cell r="I181">
            <v>591.59299999999791</v>
          </cell>
          <cell r="J181">
            <v>516.83200000000056</v>
          </cell>
          <cell r="K181">
            <v>617.41600000000142</v>
          </cell>
          <cell r="L181">
            <v>514.08899999999574</v>
          </cell>
          <cell r="M181">
            <v>449.52632000000818</v>
          </cell>
          <cell r="N181">
            <v>1092.3796799999961</v>
          </cell>
          <cell r="O181">
            <v>6205.4240000000091</v>
          </cell>
          <cell r="P181">
            <v>310.73859000000022</v>
          </cell>
          <cell r="Q181">
            <v>459.06500000000017</v>
          </cell>
          <cell r="R181">
            <v>821.51400000000035</v>
          </cell>
          <cell r="S181">
            <v>1338.0838799999997</v>
          </cell>
          <cell r="T181">
            <v>1867.08888</v>
          </cell>
          <cell r="U181">
            <v>2423.5879999999997</v>
          </cell>
          <cell r="V181">
            <v>3015.1809999999959</v>
          </cell>
          <cell r="W181">
            <v>3532.0129999999981</v>
          </cell>
          <cell r="X181">
            <v>4149.4290000000001</v>
          </cell>
          <cell r="Y181">
            <v>4663.5179999999973</v>
          </cell>
          <cell r="Z181">
            <v>5113.0443200000082</v>
          </cell>
          <cell r="AA181">
            <v>6205.4240000000091</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310.73859000000022</v>
          </cell>
          <cell r="D185">
            <v>148.3264099999999</v>
          </cell>
          <cell r="E185">
            <v>362.44900000000007</v>
          </cell>
          <cell r="F185">
            <v>516.56987999999956</v>
          </cell>
          <cell r="G185">
            <v>529.00500000000068</v>
          </cell>
          <cell r="H185">
            <v>556.49911999999972</v>
          </cell>
          <cell r="I185">
            <v>591.59299999999791</v>
          </cell>
          <cell r="J185">
            <v>516.83200000000056</v>
          </cell>
          <cell r="K185">
            <v>617.41600000000142</v>
          </cell>
          <cell r="L185">
            <v>514.08899999999574</v>
          </cell>
          <cell r="M185">
            <v>449.52632000000818</v>
          </cell>
          <cell r="N185">
            <v>1092.3796799999961</v>
          </cell>
          <cell r="O185">
            <v>6205.4240000000091</v>
          </cell>
          <cell r="P185">
            <v>310.73859000000022</v>
          </cell>
          <cell r="Q185">
            <v>459.06500000000017</v>
          </cell>
          <cell r="R185">
            <v>821.51400000000035</v>
          </cell>
          <cell r="S185">
            <v>1338.0838799999997</v>
          </cell>
          <cell r="T185">
            <v>1867.08888</v>
          </cell>
          <cell r="U185">
            <v>2423.5879999999997</v>
          </cell>
          <cell r="V185">
            <v>3015.1809999999959</v>
          </cell>
          <cell r="W185">
            <v>3532.0129999999981</v>
          </cell>
          <cell r="X185">
            <v>4149.4290000000001</v>
          </cell>
          <cell r="Y185">
            <v>4663.5179999999973</v>
          </cell>
          <cell r="Z185">
            <v>5113.0443200000082</v>
          </cell>
          <cell r="AA185">
            <v>6205.4240000000091</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-65.075000000000003</v>
          </cell>
          <cell r="D187">
            <v>-63.58</v>
          </cell>
          <cell r="E187">
            <v>-161.07300000000001</v>
          </cell>
          <cell r="F187">
            <v>-117.35699999999997</v>
          </cell>
          <cell r="G187">
            <v>-128.87200000000001</v>
          </cell>
          <cell r="H187">
            <v>-76.581999999999994</v>
          </cell>
          <cell r="I187">
            <v>-149.42100000000005</v>
          </cell>
          <cell r="J187">
            <v>16.76400000000001</v>
          </cell>
          <cell r="K187">
            <v>-326.65499999999997</v>
          </cell>
          <cell r="L187">
            <v>520.81299999999987</v>
          </cell>
          <cell r="M187">
            <v>-821.05400000000009</v>
          </cell>
          <cell r="N187">
            <v>63.309999999999945</v>
          </cell>
          <cell r="O187">
            <v>-1308.7820000000004</v>
          </cell>
          <cell r="P187">
            <v>-65.075000000000003</v>
          </cell>
          <cell r="Q187">
            <v>-128.655</v>
          </cell>
          <cell r="R187">
            <v>-289.72800000000001</v>
          </cell>
          <cell r="S187">
            <v>-407.08499999999998</v>
          </cell>
          <cell r="T187">
            <v>-535.95699999999999</v>
          </cell>
          <cell r="U187">
            <v>-612.53899999999999</v>
          </cell>
          <cell r="V187">
            <v>-761.96</v>
          </cell>
          <cell r="W187">
            <v>-745.19600000000003</v>
          </cell>
          <cell r="X187">
            <v>-1071.8510000000001</v>
          </cell>
          <cell r="Y187">
            <v>-551.03800000000024</v>
          </cell>
          <cell r="Z187">
            <v>-1372.0920000000003</v>
          </cell>
          <cell r="AA187">
            <v>-1308.7820000000004</v>
          </cell>
        </row>
        <row r="188">
          <cell r="A188" t="str">
            <v>Dto28</v>
          </cell>
          <cell r="B188" t="str">
            <v>Profit after tax</v>
          </cell>
          <cell r="C188">
            <v>245.66359000000023</v>
          </cell>
          <cell r="D188">
            <v>84.746409999999898</v>
          </cell>
          <cell r="E188">
            <v>201.37600000000006</v>
          </cell>
          <cell r="F188">
            <v>399.21287999999959</v>
          </cell>
          <cell r="G188">
            <v>400.13300000000066</v>
          </cell>
          <cell r="H188">
            <v>479.91711999999973</v>
          </cell>
          <cell r="I188">
            <v>442.17199999999787</v>
          </cell>
          <cell r="J188">
            <v>533.59600000000057</v>
          </cell>
          <cell r="K188">
            <v>290.76100000000145</v>
          </cell>
          <cell r="L188">
            <v>1034.9019999999955</v>
          </cell>
          <cell r="M188">
            <v>-371.5276799999919</v>
          </cell>
          <cell r="N188">
            <v>1155.6896799999961</v>
          </cell>
          <cell r="O188">
            <v>4896.6420000000089</v>
          </cell>
          <cell r="P188">
            <v>245.66359000000023</v>
          </cell>
          <cell r="Q188">
            <v>330.4100000000002</v>
          </cell>
          <cell r="R188">
            <v>531.78600000000029</v>
          </cell>
          <cell r="S188">
            <v>930.99887999999964</v>
          </cell>
          <cell r="T188">
            <v>1331.1318799999999</v>
          </cell>
          <cell r="U188">
            <v>1811.0489999999998</v>
          </cell>
          <cell r="V188">
            <v>2253.2209999999959</v>
          </cell>
          <cell r="W188">
            <v>2786.8169999999982</v>
          </cell>
          <cell r="X188">
            <v>3077.578</v>
          </cell>
          <cell r="Y188">
            <v>4112.4799999999968</v>
          </cell>
          <cell r="Z188">
            <v>3740.9523200000076</v>
          </cell>
          <cell r="AA188">
            <v>4896.6420000000089</v>
          </cell>
        </row>
        <row r="189">
          <cell r="A189">
            <v>0</v>
          </cell>
          <cell r="B189" t="str">
            <v>Actual Profit and Loss 2006 tys.zł</v>
          </cell>
          <cell r="C189">
            <v>218.4</v>
          </cell>
          <cell r="D189">
            <v>77.5</v>
          </cell>
          <cell r="E189">
            <v>38.1</v>
          </cell>
          <cell r="F189">
            <v>234.2</v>
          </cell>
          <cell r="G189">
            <v>216.6</v>
          </cell>
          <cell r="H189">
            <v>216</v>
          </cell>
          <cell r="I189">
            <v>280.89999999999998</v>
          </cell>
          <cell r="J189">
            <v>299</v>
          </cell>
          <cell r="K189">
            <v>328.7</v>
          </cell>
          <cell r="L189">
            <v>471.9</v>
          </cell>
          <cell r="M189">
            <v>559.79999999999995</v>
          </cell>
          <cell r="N189">
            <v>664</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891.78899999999999</v>
          </cell>
          <cell r="D190">
            <v>808.83500000000004</v>
          </cell>
          <cell r="E190">
            <v>929.62199999999962</v>
          </cell>
          <cell r="F190">
            <v>1001.5820000000002</v>
          </cell>
          <cell r="G190">
            <v>1049.4893800000002</v>
          </cell>
          <cell r="H190">
            <v>1062.5056199999997</v>
          </cell>
          <cell r="I190">
            <v>1160.6489999999997</v>
          </cell>
          <cell r="J190">
            <v>1225.7090000000012</v>
          </cell>
          <cell r="K190">
            <v>1337.44</v>
          </cell>
          <cell r="L190">
            <v>1546.8</v>
          </cell>
          <cell r="M190">
            <v>1679.1529999999993</v>
          </cell>
          <cell r="N190">
            <v>1996.697999999998</v>
          </cell>
          <cell r="O190">
            <v>14690.271999999999</v>
          </cell>
          <cell r="P190">
            <v>891.78899999999999</v>
          </cell>
          <cell r="Q190">
            <v>1700.624</v>
          </cell>
          <cell r="R190">
            <v>2630.2459999999996</v>
          </cell>
          <cell r="S190">
            <v>3631.828</v>
          </cell>
          <cell r="T190">
            <v>4681.3173800000004</v>
          </cell>
          <cell r="U190">
            <v>5743.8230000000003</v>
          </cell>
          <cell r="V190">
            <v>6904.4719999999998</v>
          </cell>
          <cell r="W190">
            <v>8130.1810000000005</v>
          </cell>
          <cell r="X190">
            <v>9467.621000000001</v>
          </cell>
          <cell r="Y190">
            <v>11014.421</v>
          </cell>
          <cell r="Z190">
            <v>12693.574000000001</v>
          </cell>
          <cell r="AA190">
            <v>14690.271999999999</v>
          </cell>
        </row>
        <row r="191">
          <cell r="A191" t="str">
            <v>Dtr02</v>
          </cell>
          <cell r="B191" t="str">
            <v>Interest expense</v>
          </cell>
          <cell r="C191">
            <v>-426.58199999999999</v>
          </cell>
          <cell r="D191">
            <v>-380.65199999999993</v>
          </cell>
          <cell r="E191">
            <v>-449.00199999999995</v>
          </cell>
          <cell r="F191">
            <v>-461.11900000000014</v>
          </cell>
          <cell r="G191">
            <v>-481.85199999999986</v>
          </cell>
          <cell r="H191">
            <v>-506.22300000000041</v>
          </cell>
          <cell r="I191">
            <v>-576.33899999999994</v>
          </cell>
          <cell r="J191">
            <v>-660.33699999999953</v>
          </cell>
          <cell r="K191">
            <v>-737.01100000000042</v>
          </cell>
          <cell r="L191">
            <v>-863.71399999999994</v>
          </cell>
          <cell r="M191">
            <v>-912.41899999999987</v>
          </cell>
          <cell r="N191">
            <v>-1136.2129999999997</v>
          </cell>
          <cell r="O191">
            <v>-7591.4629999999997</v>
          </cell>
          <cell r="P191">
            <v>-426.58199999999999</v>
          </cell>
          <cell r="Q191">
            <v>-807.23399999999992</v>
          </cell>
          <cell r="R191">
            <v>-1256.2359999999999</v>
          </cell>
          <cell r="S191">
            <v>-1717.355</v>
          </cell>
          <cell r="T191">
            <v>-2199.2069999999999</v>
          </cell>
          <cell r="U191">
            <v>-2705.4300000000003</v>
          </cell>
          <cell r="V191">
            <v>-3281.7690000000002</v>
          </cell>
          <cell r="W191">
            <v>-3942.1059999999998</v>
          </cell>
          <cell r="X191">
            <v>-4679.1170000000002</v>
          </cell>
          <cell r="Y191">
            <v>-5542.8310000000001</v>
          </cell>
          <cell r="Z191">
            <v>-6455.25</v>
          </cell>
          <cell r="AA191">
            <v>-7591.4629999999997</v>
          </cell>
        </row>
        <row r="192">
          <cell r="A192" t="str">
            <v>Dtr03</v>
          </cell>
          <cell r="B192" t="str">
            <v>Net interest income</v>
          </cell>
          <cell r="C192">
            <v>465.20699999999999</v>
          </cell>
          <cell r="D192">
            <v>428.18300000000011</v>
          </cell>
          <cell r="E192">
            <v>480.61999999999966</v>
          </cell>
          <cell r="F192">
            <v>540.46300000000008</v>
          </cell>
          <cell r="G192">
            <v>567.63738000000035</v>
          </cell>
          <cell r="H192">
            <v>556.28261999999927</v>
          </cell>
          <cell r="I192">
            <v>584.30999999999972</v>
          </cell>
          <cell r="J192">
            <v>565.37200000000166</v>
          </cell>
          <cell r="K192">
            <v>600.42899999999963</v>
          </cell>
          <cell r="L192">
            <v>683.08600000000001</v>
          </cell>
          <cell r="M192">
            <v>766.73399999999947</v>
          </cell>
          <cell r="N192">
            <v>860.48499999999831</v>
          </cell>
          <cell r="O192">
            <v>7098.8089999999993</v>
          </cell>
          <cell r="P192">
            <v>465.20699999999999</v>
          </cell>
          <cell r="Q192">
            <v>893.3900000000001</v>
          </cell>
          <cell r="R192">
            <v>1374.0099999999998</v>
          </cell>
          <cell r="S192">
            <v>1914.473</v>
          </cell>
          <cell r="T192">
            <v>2482.1103800000005</v>
          </cell>
          <cell r="U192">
            <v>3038.393</v>
          </cell>
          <cell r="V192">
            <v>3622.7029999999995</v>
          </cell>
          <cell r="W192">
            <v>4188.0750000000007</v>
          </cell>
          <cell r="X192">
            <v>4788.5040000000008</v>
          </cell>
          <cell r="Y192">
            <v>5471.59</v>
          </cell>
          <cell r="Z192">
            <v>6238.3240000000005</v>
          </cell>
          <cell r="AA192">
            <v>7098.8089999999993</v>
          </cell>
        </row>
        <row r="193">
          <cell r="A193" t="str">
            <v>Dtr04</v>
          </cell>
          <cell r="B193" t="str">
            <v>Fee Income</v>
          </cell>
          <cell r="C193">
            <v>493.22500000000002</v>
          </cell>
          <cell r="D193">
            <v>575.40100000000007</v>
          </cell>
          <cell r="E193">
            <v>603.1429999999998</v>
          </cell>
          <cell r="F193">
            <v>544.41299999999967</v>
          </cell>
          <cell r="G193">
            <v>552.06900000000019</v>
          </cell>
          <cell r="H193">
            <v>540.49100000000033</v>
          </cell>
          <cell r="I193">
            <v>757.34999999999911</v>
          </cell>
          <cell r="J193">
            <v>631.23900000000106</v>
          </cell>
          <cell r="K193">
            <v>639.45099999999968</v>
          </cell>
          <cell r="L193">
            <v>825.27300000000014</v>
          </cell>
          <cell r="M193">
            <v>760.41600000000142</v>
          </cell>
          <cell r="N193">
            <v>768.53999999999712</v>
          </cell>
          <cell r="O193">
            <v>7691.0109999999995</v>
          </cell>
          <cell r="P193">
            <v>493.22500000000002</v>
          </cell>
          <cell r="Q193">
            <v>1068.6260000000002</v>
          </cell>
          <cell r="R193">
            <v>1671.769</v>
          </cell>
          <cell r="S193">
            <v>2216.1819999999998</v>
          </cell>
          <cell r="T193">
            <v>2768.2510000000002</v>
          </cell>
          <cell r="U193">
            <v>3308.7420000000006</v>
          </cell>
          <cell r="V193">
            <v>4066.0919999999996</v>
          </cell>
          <cell r="W193">
            <v>4697.331000000001</v>
          </cell>
          <cell r="X193">
            <v>5336.7820000000011</v>
          </cell>
          <cell r="Y193">
            <v>6162.0550000000012</v>
          </cell>
          <cell r="Z193">
            <v>6922.4710000000023</v>
          </cell>
          <cell r="AA193">
            <v>7691.0109999999995</v>
          </cell>
        </row>
        <row r="194">
          <cell r="A194" t="str">
            <v>Dtr05</v>
          </cell>
          <cell r="B194" t="str">
            <v>Commission expense</v>
          </cell>
          <cell r="C194">
            <v>-62.621000000000002</v>
          </cell>
          <cell r="D194">
            <v>-86.308000000000007</v>
          </cell>
          <cell r="E194">
            <v>-104.95099999999999</v>
          </cell>
          <cell r="F194">
            <v>-47.314999999999998</v>
          </cell>
          <cell r="G194">
            <v>-72.737000000000023</v>
          </cell>
          <cell r="H194">
            <v>-59.266000000000012</v>
          </cell>
          <cell r="I194">
            <v>-91.097000000000023</v>
          </cell>
          <cell r="J194">
            <v>-64.010999999999953</v>
          </cell>
          <cell r="K194">
            <v>20.652999999999977</v>
          </cell>
          <cell r="L194">
            <v>-29.49</v>
          </cell>
          <cell r="M194">
            <v>-124.56299999999995</v>
          </cell>
          <cell r="N194">
            <v>10.398999999999937</v>
          </cell>
          <cell r="O194">
            <v>-711.30700000000013</v>
          </cell>
          <cell r="P194">
            <v>-62.621000000000002</v>
          </cell>
          <cell r="Q194">
            <v>-148.929</v>
          </cell>
          <cell r="R194">
            <v>-253.88</v>
          </cell>
          <cell r="S194">
            <v>-301.19499999999999</v>
          </cell>
          <cell r="T194">
            <v>-373.93200000000002</v>
          </cell>
          <cell r="U194">
            <v>-433.19800000000004</v>
          </cell>
          <cell r="V194">
            <v>-524.29500000000007</v>
          </cell>
          <cell r="W194">
            <v>-588.30600000000004</v>
          </cell>
          <cell r="X194">
            <v>-567.65300000000002</v>
          </cell>
          <cell r="Y194">
            <v>-597.14300000000003</v>
          </cell>
          <cell r="Z194">
            <v>-721.70600000000002</v>
          </cell>
          <cell r="AA194">
            <v>-711.30700000000013</v>
          </cell>
        </row>
        <row r="195">
          <cell r="A195" t="str">
            <v>Dtr06</v>
          </cell>
          <cell r="B195" t="str">
            <v>Net fee and commission income</v>
          </cell>
          <cell r="C195">
            <v>430.60400000000004</v>
          </cell>
          <cell r="D195">
            <v>489.09300000000007</v>
          </cell>
          <cell r="E195">
            <v>498.19199999999978</v>
          </cell>
          <cell r="F195">
            <v>497.09799999999967</v>
          </cell>
          <cell r="G195">
            <v>479.33200000000016</v>
          </cell>
          <cell r="H195">
            <v>481.22500000000031</v>
          </cell>
          <cell r="I195">
            <v>666.25299999999913</v>
          </cell>
          <cell r="J195">
            <v>567.22800000000109</v>
          </cell>
          <cell r="K195">
            <v>660.1039999999997</v>
          </cell>
          <cell r="L195">
            <v>795.78300000000013</v>
          </cell>
          <cell r="M195">
            <v>635.85300000000143</v>
          </cell>
          <cell r="N195">
            <v>778.93899999999701</v>
          </cell>
          <cell r="O195">
            <v>6979.7039999999997</v>
          </cell>
          <cell r="P195">
            <v>430.60400000000004</v>
          </cell>
          <cell r="Q195">
            <v>919.69700000000023</v>
          </cell>
          <cell r="R195">
            <v>1417.8890000000001</v>
          </cell>
          <cell r="S195">
            <v>1914.9869999999999</v>
          </cell>
          <cell r="T195">
            <v>2394.3190000000004</v>
          </cell>
          <cell r="U195">
            <v>2875.5440000000008</v>
          </cell>
          <cell r="V195">
            <v>3541.7969999999996</v>
          </cell>
          <cell r="W195">
            <v>4109.0250000000015</v>
          </cell>
          <cell r="X195">
            <v>4769.1290000000008</v>
          </cell>
          <cell r="Y195">
            <v>5564.9120000000012</v>
          </cell>
          <cell r="Z195">
            <v>6200.7650000000021</v>
          </cell>
          <cell r="AA195">
            <v>6979.7039999999997</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2.0149999999999864</v>
          </cell>
          <cell r="D197">
            <v>0.3219999999999672</v>
          </cell>
          <cell r="E197">
            <v>-9.3139999999999858</v>
          </cell>
          <cell r="F197">
            <v>3.9680000000000177</v>
          </cell>
          <cell r="G197">
            <v>4.2550000000000097</v>
          </cell>
          <cell r="H197">
            <v>-12.1</v>
          </cell>
          <cell r="I197">
            <v>7.2640000000000668</v>
          </cell>
          <cell r="J197">
            <v>5.5549999999999784</v>
          </cell>
          <cell r="K197">
            <v>-0.32900000000003615</v>
          </cell>
          <cell r="L197">
            <v>-39.874000000000024</v>
          </cell>
          <cell r="M197">
            <v>-1.3239999999998417</v>
          </cell>
          <cell r="N197">
            <v>-20.112999999999829</v>
          </cell>
          <cell r="O197">
            <v>-59.674999999999692</v>
          </cell>
          <cell r="P197">
            <v>2.0149999999999864</v>
          </cell>
          <cell r="Q197">
            <v>2.3369999999999536</v>
          </cell>
          <cell r="R197">
            <v>-6.9770000000000323</v>
          </cell>
          <cell r="S197">
            <v>-3.0090000000000146</v>
          </cell>
          <cell r="T197">
            <v>1.2459999999999951</v>
          </cell>
          <cell r="U197">
            <v>-10.854000000000005</v>
          </cell>
          <cell r="V197">
            <v>-3.5899999999999377</v>
          </cell>
          <cell r="W197">
            <v>1.9650000000000407</v>
          </cell>
          <cell r="X197">
            <v>1.6360000000000046</v>
          </cell>
          <cell r="Y197">
            <v>-38.238000000000021</v>
          </cell>
          <cell r="Z197">
            <v>-39.561999999999863</v>
          </cell>
          <cell r="AA197">
            <v>-59.674999999999692</v>
          </cell>
        </row>
        <row r="198">
          <cell r="A198" t="str">
            <v>Dtr09</v>
          </cell>
          <cell r="B198" t="str">
            <v>Gains or losses from investments</v>
          </cell>
          <cell r="C198">
            <v>0</v>
          </cell>
          <cell r="D198">
            <v>0</v>
          </cell>
          <cell r="E198">
            <v>0</v>
          </cell>
          <cell r="F198">
            <v>0</v>
          </cell>
          <cell r="G198">
            <v>0</v>
          </cell>
          <cell r="H198">
            <v>0</v>
          </cell>
          <cell r="I198">
            <v>0</v>
          </cell>
          <cell r="J198">
            <v>0.62100000000000044</v>
          </cell>
          <cell r="K198">
            <v>0</v>
          </cell>
          <cell r="L198">
            <v>0</v>
          </cell>
          <cell r="M198">
            <v>0</v>
          </cell>
          <cell r="N198">
            <v>0</v>
          </cell>
          <cell r="O198">
            <v>0.62100000000000044</v>
          </cell>
          <cell r="P198">
            <v>0</v>
          </cell>
          <cell r="Q198">
            <v>0</v>
          </cell>
          <cell r="R198">
            <v>0</v>
          </cell>
          <cell r="S198">
            <v>0</v>
          </cell>
          <cell r="T198">
            <v>0</v>
          </cell>
          <cell r="U198">
            <v>0</v>
          </cell>
          <cell r="V198">
            <v>0</v>
          </cell>
          <cell r="W198">
            <v>0.62100000000000044</v>
          </cell>
          <cell r="X198">
            <v>0.62100000000000044</v>
          </cell>
          <cell r="Y198">
            <v>0.62100000000000044</v>
          </cell>
          <cell r="Z198">
            <v>0.62100000000000044</v>
          </cell>
          <cell r="AA198">
            <v>0.62100000000000044</v>
          </cell>
        </row>
        <row r="199">
          <cell r="A199" t="str">
            <v>Dtr10</v>
          </cell>
          <cell r="B199" t="str">
            <v>Other operating income / expenses</v>
          </cell>
          <cell r="C199">
            <v>-11.762000000000002</v>
          </cell>
          <cell r="D199">
            <v>-3.6180000000000092</v>
          </cell>
          <cell r="E199">
            <v>-8.0279999999999827</v>
          </cell>
          <cell r="F199">
            <v>-13.027000000000008</v>
          </cell>
          <cell r="G199">
            <v>15.63</v>
          </cell>
          <cell r="H199">
            <v>30.461999999999989</v>
          </cell>
          <cell r="I199">
            <v>-12.391999999999971</v>
          </cell>
          <cell r="J199">
            <v>-5.2340000000000115</v>
          </cell>
          <cell r="K199">
            <v>-53.842000000000006</v>
          </cell>
          <cell r="L199">
            <v>-27.742999999999981</v>
          </cell>
          <cell r="M199">
            <v>2.0120000000000005</v>
          </cell>
          <cell r="N199">
            <v>20.237999999999886</v>
          </cell>
          <cell r="O199">
            <v>-67.304000000000087</v>
          </cell>
          <cell r="P199">
            <v>-11.762000000000002</v>
          </cell>
          <cell r="Q199">
            <v>-15.380000000000011</v>
          </cell>
          <cell r="R199">
            <v>-23.407999999999994</v>
          </cell>
          <cell r="S199">
            <v>-36.435000000000002</v>
          </cell>
          <cell r="T199">
            <v>-20.805</v>
          </cell>
          <cell r="U199">
            <v>9.6569999999999894</v>
          </cell>
          <cell r="V199">
            <v>-2.7349999999999817</v>
          </cell>
          <cell r="W199">
            <v>-7.9689999999999932</v>
          </cell>
          <cell r="X199">
            <v>-61.811</v>
          </cell>
          <cell r="Y199">
            <v>-89.553999999999974</v>
          </cell>
          <cell r="Z199">
            <v>-87.541999999999973</v>
          </cell>
          <cell r="AA199">
            <v>-67.304000000000087</v>
          </cell>
        </row>
        <row r="200">
          <cell r="A200" t="str">
            <v>Dtr11</v>
          </cell>
          <cell r="B200" t="str">
            <v>Other income</v>
          </cell>
          <cell r="C200">
            <v>420.85700000000003</v>
          </cell>
          <cell r="D200">
            <v>485.79700000000003</v>
          </cell>
          <cell r="E200">
            <v>480.84999999999985</v>
          </cell>
          <cell r="F200">
            <v>488.0389999999997</v>
          </cell>
          <cell r="G200">
            <v>499.21700000000016</v>
          </cell>
          <cell r="H200">
            <v>499.58700000000027</v>
          </cell>
          <cell r="I200">
            <v>661.1249999999992</v>
          </cell>
          <cell r="J200">
            <v>568.17000000000098</v>
          </cell>
          <cell r="K200">
            <v>605.93299999999965</v>
          </cell>
          <cell r="L200">
            <v>728.16600000000017</v>
          </cell>
          <cell r="M200">
            <v>636.54100000000153</v>
          </cell>
          <cell r="N200">
            <v>779.06399999999712</v>
          </cell>
          <cell r="O200">
            <v>6853.3460000000005</v>
          </cell>
          <cell r="P200">
            <v>420.85700000000003</v>
          </cell>
          <cell r="Q200">
            <v>906.65400000000022</v>
          </cell>
          <cell r="R200">
            <v>1387.5040000000001</v>
          </cell>
          <cell r="S200">
            <v>1875.5429999999999</v>
          </cell>
          <cell r="T200">
            <v>2374.7600000000007</v>
          </cell>
          <cell r="U200">
            <v>2874.3470000000011</v>
          </cell>
          <cell r="V200">
            <v>3535.4719999999993</v>
          </cell>
          <cell r="W200">
            <v>4103.6420000000016</v>
          </cell>
          <cell r="X200">
            <v>4709.5750000000016</v>
          </cell>
          <cell r="Y200">
            <v>5437.7410000000009</v>
          </cell>
          <cell r="Z200">
            <v>6074.282000000002</v>
          </cell>
          <cell r="AA200">
            <v>6853.3460000000005</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886.06400000000008</v>
          </cell>
          <cell r="D202">
            <v>913.98000000000013</v>
          </cell>
          <cell r="E202">
            <v>961.46999999999957</v>
          </cell>
          <cell r="F202">
            <v>1028.5019999999997</v>
          </cell>
          <cell r="G202">
            <v>1066.8543800000004</v>
          </cell>
          <cell r="H202">
            <v>1055.8696199999995</v>
          </cell>
          <cell r="I202">
            <v>1245.434999999999</v>
          </cell>
          <cell r="J202">
            <v>1133.5420000000026</v>
          </cell>
          <cell r="K202">
            <v>1206.3619999999992</v>
          </cell>
          <cell r="L202">
            <v>1411.2520000000002</v>
          </cell>
          <cell r="M202">
            <v>1403.275000000001</v>
          </cell>
          <cell r="N202">
            <v>1639.5489999999954</v>
          </cell>
          <cell r="O202">
            <v>13952.154999999999</v>
          </cell>
          <cell r="P202">
            <v>886.06400000000008</v>
          </cell>
          <cell r="Q202">
            <v>1800.0440000000003</v>
          </cell>
          <cell r="R202">
            <v>2761.5140000000001</v>
          </cell>
          <cell r="S202">
            <v>3790.0159999999996</v>
          </cell>
          <cell r="T202">
            <v>4856.8703800000012</v>
          </cell>
          <cell r="U202">
            <v>5912.7400000000016</v>
          </cell>
          <cell r="V202">
            <v>7158.1749999999993</v>
          </cell>
          <cell r="W202">
            <v>8291.7170000000024</v>
          </cell>
          <cell r="X202">
            <v>9498.0790000000015</v>
          </cell>
          <cell r="Y202">
            <v>10909.331000000002</v>
          </cell>
          <cell r="Z202">
            <v>12312.606000000003</v>
          </cell>
          <cell r="AA202">
            <v>13952.154999999999</v>
          </cell>
        </row>
        <row r="203">
          <cell r="A203" t="str">
            <v>Dtr13</v>
          </cell>
          <cell r="B203" t="str">
            <v>Personnel expenses</v>
          </cell>
          <cell r="C203">
            <v>464.27799999999996</v>
          </cell>
          <cell r="D203">
            <v>575.40099999999995</v>
          </cell>
          <cell r="E203">
            <v>522.87400000000014</v>
          </cell>
          <cell r="F203">
            <v>612.14400000000012</v>
          </cell>
          <cell r="G203">
            <v>577.70199999999966</v>
          </cell>
          <cell r="H203">
            <v>524.96199999999999</v>
          </cell>
          <cell r="I203">
            <v>667.53899999999987</v>
          </cell>
          <cell r="J203">
            <v>513.12400000000002</v>
          </cell>
          <cell r="K203">
            <v>522.69500000000073</v>
          </cell>
          <cell r="L203">
            <v>497.72899999999953</v>
          </cell>
          <cell r="M203">
            <v>452.90300000000013</v>
          </cell>
          <cell r="N203">
            <v>595.42300000000046</v>
          </cell>
          <cell r="O203">
            <v>6526.7740000000003</v>
          </cell>
          <cell r="P203">
            <v>464.27799999999996</v>
          </cell>
          <cell r="Q203">
            <v>1039.6789999999999</v>
          </cell>
          <cell r="R203">
            <v>1562.5529999999999</v>
          </cell>
          <cell r="S203">
            <v>2174.6970000000001</v>
          </cell>
          <cell r="T203">
            <v>2752.3989999999999</v>
          </cell>
          <cell r="U203">
            <v>3277.3609999999999</v>
          </cell>
          <cell r="V203">
            <v>3944.8999999999996</v>
          </cell>
          <cell r="W203">
            <v>4458.0239999999994</v>
          </cell>
          <cell r="X203">
            <v>4980.7190000000001</v>
          </cell>
          <cell r="Y203">
            <v>5478.4479999999994</v>
          </cell>
          <cell r="Z203">
            <v>5931.3509999999997</v>
          </cell>
          <cell r="AA203">
            <v>6526.7740000000003</v>
          </cell>
        </row>
        <row r="204">
          <cell r="A204" t="str">
            <v>Dtr14</v>
          </cell>
          <cell r="B204" t="str">
            <v>General and administrative expenses</v>
          </cell>
          <cell r="C204">
            <v>176.79499999999999</v>
          </cell>
          <cell r="D204">
            <v>250.62879999999998</v>
          </cell>
          <cell r="E204">
            <v>190.20820000000003</v>
          </cell>
          <cell r="F204">
            <v>184.01300000000003</v>
          </cell>
          <cell r="G204">
            <v>137.60699999999991</v>
          </cell>
          <cell r="H204">
            <v>231.02299999999997</v>
          </cell>
          <cell r="I204">
            <v>194.11486999999991</v>
          </cell>
          <cell r="J204">
            <v>183.6911300000001</v>
          </cell>
          <cell r="K204">
            <v>150.19</v>
          </cell>
          <cell r="L204">
            <v>202.94899999999998</v>
          </cell>
          <cell r="M204">
            <v>180.20400000000001</v>
          </cell>
          <cell r="N204">
            <v>139.23799999999994</v>
          </cell>
          <cell r="O204">
            <v>2220.6619999999998</v>
          </cell>
          <cell r="P204">
            <v>176.79499999999999</v>
          </cell>
          <cell r="Q204">
            <v>427.42379999999997</v>
          </cell>
          <cell r="R204">
            <v>617.63200000000006</v>
          </cell>
          <cell r="S204">
            <v>801.6450000000001</v>
          </cell>
          <cell r="T204">
            <v>939.25199999999995</v>
          </cell>
          <cell r="U204">
            <v>1170.2749999999999</v>
          </cell>
          <cell r="V204">
            <v>1364.3898699999997</v>
          </cell>
          <cell r="W204">
            <v>1548.0809999999999</v>
          </cell>
          <cell r="X204">
            <v>1698.271</v>
          </cell>
          <cell r="Y204">
            <v>1901.22</v>
          </cell>
          <cell r="Z204">
            <v>2081.424</v>
          </cell>
          <cell r="AA204">
            <v>2220.6619999999998</v>
          </cell>
        </row>
        <row r="205">
          <cell r="A205" t="str">
            <v>Dtr15</v>
          </cell>
          <cell r="B205" t="str">
            <v>Depreciation / Amortisation</v>
          </cell>
          <cell r="C205">
            <v>46.725000000000001</v>
          </cell>
          <cell r="D205">
            <v>46.58</v>
          </cell>
          <cell r="E205">
            <v>50.347999999999999</v>
          </cell>
          <cell r="F205">
            <v>47.744</v>
          </cell>
          <cell r="G205">
            <v>56.700999999999993</v>
          </cell>
          <cell r="H205">
            <v>46.958999999999975</v>
          </cell>
          <cell r="I205">
            <v>48.51</v>
          </cell>
          <cell r="J205">
            <v>60.085000000000001</v>
          </cell>
          <cell r="K205">
            <v>48.788000000000011</v>
          </cell>
          <cell r="L205">
            <v>50.734999999999999</v>
          </cell>
          <cell r="M205">
            <v>73.815999999999974</v>
          </cell>
          <cell r="N205">
            <v>42.09699999999998</v>
          </cell>
          <cell r="O205">
            <v>619.08799999999997</v>
          </cell>
          <cell r="P205">
            <v>46.725000000000001</v>
          </cell>
          <cell r="Q205">
            <v>93.305000000000007</v>
          </cell>
          <cell r="R205">
            <v>143.65300000000002</v>
          </cell>
          <cell r="S205">
            <v>191.39700000000002</v>
          </cell>
          <cell r="T205">
            <v>248.09800000000001</v>
          </cell>
          <cell r="U205">
            <v>295.05700000000002</v>
          </cell>
          <cell r="V205">
            <v>343.56700000000001</v>
          </cell>
          <cell r="W205">
            <v>403.65199999999999</v>
          </cell>
          <cell r="X205">
            <v>452.44</v>
          </cell>
          <cell r="Y205">
            <v>503.17500000000001</v>
          </cell>
          <cell r="Z205">
            <v>576.99099999999999</v>
          </cell>
          <cell r="AA205">
            <v>619.08799999999997</v>
          </cell>
        </row>
        <row r="206">
          <cell r="A206" t="str">
            <v>Dtr16</v>
          </cell>
          <cell r="B206" t="str">
            <v>Total operating expenses</v>
          </cell>
          <cell r="C206">
            <v>687.798</v>
          </cell>
          <cell r="D206">
            <v>872.60979999999995</v>
          </cell>
          <cell r="E206">
            <v>763.43020000000013</v>
          </cell>
          <cell r="F206">
            <v>843.90100000000018</v>
          </cell>
          <cell r="G206">
            <v>772.00999999999954</v>
          </cell>
          <cell r="H206">
            <v>802.94399999999985</v>
          </cell>
          <cell r="I206">
            <v>910.16386999999975</v>
          </cell>
          <cell r="J206">
            <v>756.90013000000022</v>
          </cell>
          <cell r="K206">
            <v>721.67300000000068</v>
          </cell>
          <cell r="L206">
            <v>751.41299999999956</v>
          </cell>
          <cell r="M206">
            <v>706.92300000000023</v>
          </cell>
          <cell r="N206">
            <v>776.75800000000038</v>
          </cell>
          <cell r="O206">
            <v>9366.5239999999994</v>
          </cell>
          <cell r="P206">
            <v>687.798</v>
          </cell>
          <cell r="Q206">
            <v>1560.4078</v>
          </cell>
          <cell r="R206">
            <v>2323.8379999999997</v>
          </cell>
          <cell r="S206">
            <v>3167.739</v>
          </cell>
          <cell r="T206">
            <v>3939.7489999999998</v>
          </cell>
          <cell r="U206">
            <v>4742.6929999999993</v>
          </cell>
          <cell r="V206">
            <v>5652.8568699999996</v>
          </cell>
          <cell r="W206">
            <v>6409.7569999999996</v>
          </cell>
          <cell r="X206">
            <v>7131.4299999999994</v>
          </cell>
          <cell r="Y206">
            <v>7882.8429999999998</v>
          </cell>
          <cell r="Z206">
            <v>8589.7659999999996</v>
          </cell>
          <cell r="AA206">
            <v>9366.5239999999994</v>
          </cell>
        </row>
        <row r="207">
          <cell r="A207" t="str">
            <v>Dtr17</v>
          </cell>
          <cell r="B207" t="str">
            <v>Operating profit before provisions</v>
          </cell>
          <cell r="C207">
            <v>198.26600000000008</v>
          </cell>
          <cell r="D207">
            <v>41.370200000000182</v>
          </cell>
          <cell r="E207">
            <v>198.03979999999945</v>
          </cell>
          <cell r="F207">
            <v>184.60099999999954</v>
          </cell>
          <cell r="G207">
            <v>294.84438000000091</v>
          </cell>
          <cell r="H207">
            <v>252.92561999999964</v>
          </cell>
          <cell r="I207">
            <v>335.27112999999929</v>
          </cell>
          <cell r="J207">
            <v>376.64187000000243</v>
          </cell>
          <cell r="K207">
            <v>484.68899999999849</v>
          </cell>
          <cell r="L207">
            <v>659.83900000000062</v>
          </cell>
          <cell r="M207">
            <v>696.35200000000077</v>
          </cell>
          <cell r="N207">
            <v>862.79099999999505</v>
          </cell>
          <cell r="O207">
            <v>4585.6309999999994</v>
          </cell>
          <cell r="P207">
            <v>198.26600000000008</v>
          </cell>
          <cell r="Q207">
            <v>239.63620000000037</v>
          </cell>
          <cell r="R207">
            <v>437.67600000000039</v>
          </cell>
          <cell r="S207">
            <v>622.27699999999959</v>
          </cell>
          <cell r="T207">
            <v>917.12138000000141</v>
          </cell>
          <cell r="U207">
            <v>1170.0470000000023</v>
          </cell>
          <cell r="V207">
            <v>1505.3181299999997</v>
          </cell>
          <cell r="W207">
            <v>1881.9600000000028</v>
          </cell>
          <cell r="X207">
            <v>2366.6490000000022</v>
          </cell>
          <cell r="Y207">
            <v>3026.4880000000021</v>
          </cell>
          <cell r="Z207">
            <v>3722.8400000000038</v>
          </cell>
          <cell r="AA207">
            <v>4585.6309999999994</v>
          </cell>
        </row>
        <row r="208">
          <cell r="A208" t="str">
            <v>Dtr18</v>
          </cell>
          <cell r="B208" t="str">
            <v>Impairment losses on loans and advances</v>
          </cell>
          <cell r="C208">
            <v>75.028999999999996</v>
          </cell>
          <cell r="D208">
            <v>49.90100000000001</v>
          </cell>
          <cell r="E208">
            <v>-108.74299999999999</v>
          </cell>
          <cell r="F208">
            <v>65.022999999999996</v>
          </cell>
          <cell r="G208">
            <v>-23.182999999999996</v>
          </cell>
          <cell r="H208">
            <v>10.425000000000001</v>
          </cell>
          <cell r="I208">
            <v>20.076000000000004</v>
          </cell>
          <cell r="J208">
            <v>8.2119999999999997</v>
          </cell>
          <cell r="K208">
            <v>-43.241999999999997</v>
          </cell>
          <cell r="L208">
            <v>-55.702000000000005</v>
          </cell>
          <cell r="M208">
            <v>-17.105</v>
          </cell>
          <cell r="N208">
            <v>-76.095999999999989</v>
          </cell>
          <cell r="O208">
            <v>-95.404999999999973</v>
          </cell>
          <cell r="P208">
            <v>75.028999999999996</v>
          </cell>
          <cell r="Q208">
            <v>124.93</v>
          </cell>
          <cell r="R208">
            <v>16.187000000000012</v>
          </cell>
          <cell r="S208">
            <v>81.210000000000008</v>
          </cell>
          <cell r="T208">
            <v>58.027000000000015</v>
          </cell>
          <cell r="U208">
            <v>68.452000000000012</v>
          </cell>
          <cell r="V208">
            <v>88.52800000000002</v>
          </cell>
          <cell r="W208">
            <v>96.740000000000023</v>
          </cell>
          <cell r="X208">
            <v>53.498000000000026</v>
          </cell>
          <cell r="Y208">
            <v>-2.2039999999999793</v>
          </cell>
          <cell r="Z208">
            <v>-19.30899999999998</v>
          </cell>
          <cell r="AA208">
            <v>-95.404999999999973</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75.028999999999996</v>
          </cell>
          <cell r="D211">
            <v>49.90100000000001</v>
          </cell>
          <cell r="E211">
            <v>-108.74299999999999</v>
          </cell>
          <cell r="F211">
            <v>65.022999999999996</v>
          </cell>
          <cell r="G211">
            <v>-23.182999999999996</v>
          </cell>
          <cell r="H211">
            <v>10.425000000000001</v>
          </cell>
          <cell r="I211">
            <v>20.076000000000004</v>
          </cell>
          <cell r="J211">
            <v>8.2119999999999997</v>
          </cell>
          <cell r="K211">
            <v>-43.241999999999997</v>
          </cell>
          <cell r="L211">
            <v>-55.702000000000005</v>
          </cell>
          <cell r="M211">
            <v>-17.105</v>
          </cell>
          <cell r="N211">
            <v>-76.095999999999989</v>
          </cell>
          <cell r="O211">
            <v>-95.404999999999973</v>
          </cell>
          <cell r="P211">
            <v>75.028999999999996</v>
          </cell>
          <cell r="Q211">
            <v>124.93</v>
          </cell>
          <cell r="R211">
            <v>16.187000000000012</v>
          </cell>
          <cell r="S211">
            <v>81.210000000000008</v>
          </cell>
          <cell r="T211">
            <v>58.027000000000015</v>
          </cell>
          <cell r="U211">
            <v>68.452000000000012</v>
          </cell>
          <cell r="V211">
            <v>88.52800000000002</v>
          </cell>
          <cell r="W211">
            <v>96.740000000000023</v>
          </cell>
          <cell r="X211">
            <v>53.498000000000026</v>
          </cell>
          <cell r="Y211">
            <v>-2.2039999999999793</v>
          </cell>
          <cell r="Z211">
            <v>-19.30899999999998</v>
          </cell>
          <cell r="AA211">
            <v>-95.404999999999973</v>
          </cell>
        </row>
        <row r="212">
          <cell r="A212" t="str">
            <v>Dtr22</v>
          </cell>
          <cell r="B212" t="str">
            <v>Operating profit</v>
          </cell>
          <cell r="C212">
            <v>273.29500000000007</v>
          </cell>
          <cell r="D212">
            <v>91.271200000000192</v>
          </cell>
          <cell r="E212">
            <v>89.29679999999945</v>
          </cell>
          <cell r="F212">
            <v>249.62399999999954</v>
          </cell>
          <cell r="G212">
            <v>271.66138000000092</v>
          </cell>
          <cell r="H212">
            <v>263.35061999999965</v>
          </cell>
          <cell r="I212">
            <v>355.34712999999931</v>
          </cell>
          <cell r="J212">
            <v>384.85387000000242</v>
          </cell>
          <cell r="K212">
            <v>441.44699999999847</v>
          </cell>
          <cell r="L212">
            <v>604.13700000000063</v>
          </cell>
          <cell r="M212">
            <v>679.24700000000075</v>
          </cell>
          <cell r="N212">
            <v>786.69499999999505</v>
          </cell>
          <cell r="O212">
            <v>4490.2259999999997</v>
          </cell>
          <cell r="P212">
            <v>273.29500000000007</v>
          </cell>
          <cell r="Q212">
            <v>364.56620000000038</v>
          </cell>
          <cell r="R212">
            <v>453.8630000000004</v>
          </cell>
          <cell r="S212">
            <v>703.48699999999963</v>
          </cell>
          <cell r="T212">
            <v>975.14838000000145</v>
          </cell>
          <cell r="U212">
            <v>1238.4990000000023</v>
          </cell>
          <cell r="V212">
            <v>1593.8461299999997</v>
          </cell>
          <cell r="W212">
            <v>1978.7000000000028</v>
          </cell>
          <cell r="X212">
            <v>2420.1470000000022</v>
          </cell>
          <cell r="Y212">
            <v>3024.2840000000019</v>
          </cell>
          <cell r="Z212">
            <v>3703.5310000000036</v>
          </cell>
          <cell r="AA212">
            <v>4490.2259999999997</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273.29500000000007</v>
          </cell>
          <cell r="D216">
            <v>91.271200000000192</v>
          </cell>
          <cell r="E216">
            <v>89.29679999999945</v>
          </cell>
          <cell r="F216">
            <v>249.62399999999954</v>
          </cell>
          <cell r="G216">
            <v>271.66138000000092</v>
          </cell>
          <cell r="H216">
            <v>263.35061999999965</v>
          </cell>
          <cell r="I216">
            <v>355.34712999999931</v>
          </cell>
          <cell r="J216">
            <v>384.85387000000242</v>
          </cell>
          <cell r="K216">
            <v>441.44699999999847</v>
          </cell>
          <cell r="L216">
            <v>604.13700000000063</v>
          </cell>
          <cell r="M216">
            <v>679.24700000000075</v>
          </cell>
          <cell r="N216">
            <v>786.69499999999505</v>
          </cell>
          <cell r="O216">
            <v>4490.2259999999997</v>
          </cell>
          <cell r="P216">
            <v>273.29500000000007</v>
          </cell>
          <cell r="Q216">
            <v>364.56620000000038</v>
          </cell>
          <cell r="R216">
            <v>453.8630000000004</v>
          </cell>
          <cell r="S216">
            <v>703.48699999999963</v>
          </cell>
          <cell r="T216">
            <v>975.14838000000145</v>
          </cell>
          <cell r="U216">
            <v>1238.4990000000023</v>
          </cell>
          <cell r="V216">
            <v>1593.8461299999997</v>
          </cell>
          <cell r="W216">
            <v>1978.7000000000028</v>
          </cell>
          <cell r="X216">
            <v>2420.1470000000022</v>
          </cell>
          <cell r="Y216">
            <v>3024.2840000000019</v>
          </cell>
          <cell r="Z216">
            <v>3703.5310000000036</v>
          </cell>
          <cell r="AA216">
            <v>4490.2259999999997</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-54.89</v>
          </cell>
          <cell r="D218">
            <v>-13.779000000000018</v>
          </cell>
          <cell r="E218">
            <v>-51.203999999999994</v>
          </cell>
          <cell r="F218">
            <v>-15.402000000000001</v>
          </cell>
          <cell r="G218">
            <v>-55.082999999999998</v>
          </cell>
          <cell r="H218">
            <v>-47.338999999999999</v>
          </cell>
          <cell r="I218">
            <v>-74.42</v>
          </cell>
          <cell r="J218">
            <v>-85.819000000000074</v>
          </cell>
          <cell r="K218">
            <v>-112.74300000000005</v>
          </cell>
          <cell r="L218">
            <v>-132.23199999999997</v>
          </cell>
          <cell r="M218">
            <v>-119.43899999999996</v>
          </cell>
          <cell r="N218">
            <v>-122.72099999999989</v>
          </cell>
          <cell r="O218">
            <v>-885.07099999999991</v>
          </cell>
          <cell r="P218">
            <v>-54.89</v>
          </cell>
          <cell r="Q218">
            <v>-68.669000000000011</v>
          </cell>
          <cell r="R218">
            <v>-119.873</v>
          </cell>
          <cell r="S218">
            <v>-135.27500000000001</v>
          </cell>
          <cell r="T218">
            <v>-190.358</v>
          </cell>
          <cell r="U218">
            <v>-237.697</v>
          </cell>
          <cell r="V218">
            <v>-312.11700000000002</v>
          </cell>
          <cell r="W218">
            <v>-397.93600000000009</v>
          </cell>
          <cell r="X218">
            <v>-510.67900000000014</v>
          </cell>
          <cell r="Y218">
            <v>-642.91100000000006</v>
          </cell>
          <cell r="Z218">
            <v>-762.35</v>
          </cell>
          <cell r="AA218">
            <v>-885.07099999999991</v>
          </cell>
        </row>
        <row r="219">
          <cell r="A219" t="str">
            <v>Dtr28</v>
          </cell>
          <cell r="B219" t="str">
            <v>Profit after tax</v>
          </cell>
          <cell r="C219">
            <v>218.40500000000009</v>
          </cell>
          <cell r="D219">
            <v>77.492200000000167</v>
          </cell>
          <cell r="E219">
            <v>38.092799999999457</v>
          </cell>
          <cell r="F219">
            <v>234.22199999999953</v>
          </cell>
          <cell r="G219">
            <v>216.57838000000092</v>
          </cell>
          <cell r="H219">
            <v>216.01161999999965</v>
          </cell>
          <cell r="I219">
            <v>280.92712999999929</v>
          </cell>
          <cell r="J219">
            <v>299.03487000000234</v>
          </cell>
          <cell r="K219">
            <v>328.70399999999842</v>
          </cell>
          <cell r="L219">
            <v>471.90500000000065</v>
          </cell>
          <cell r="M219">
            <v>559.80800000000079</v>
          </cell>
          <cell r="N219">
            <v>663.97399999999516</v>
          </cell>
          <cell r="O219">
            <v>3605.1549999999997</v>
          </cell>
          <cell r="P219">
            <v>218.40500000000009</v>
          </cell>
          <cell r="Q219">
            <v>295.89720000000034</v>
          </cell>
          <cell r="R219">
            <v>333.99000000000041</v>
          </cell>
          <cell r="S219">
            <v>568.21199999999965</v>
          </cell>
          <cell r="T219">
            <v>784.79038000000151</v>
          </cell>
          <cell r="U219">
            <v>1000.8020000000023</v>
          </cell>
          <cell r="V219">
            <v>1281.7291299999997</v>
          </cell>
          <cell r="W219">
            <v>1580.7640000000026</v>
          </cell>
          <cell r="X219">
            <v>1909.4680000000021</v>
          </cell>
          <cell r="Y219">
            <v>2381.3730000000019</v>
          </cell>
          <cell r="Z219">
            <v>2941.1810000000037</v>
          </cell>
          <cell r="AA219">
            <v>3605.1549999999997</v>
          </cell>
        </row>
        <row r="220">
          <cell r="A220">
            <v>0</v>
          </cell>
          <cell r="B220" t="str">
            <v>Actual Profit and Loss 2006 tys.zł</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727.32500000000005</v>
          </cell>
          <cell r="D221">
            <v>588.59100000000012</v>
          </cell>
          <cell r="E221">
            <v>716.31</v>
          </cell>
          <cell r="F221">
            <v>620.32399999999984</v>
          </cell>
          <cell r="G221">
            <v>654.73599999999942</v>
          </cell>
          <cell r="H221">
            <v>610.5870000000009</v>
          </cell>
          <cell r="I221">
            <v>667.85500000000002</v>
          </cell>
          <cell r="J221">
            <v>686.77700000000004</v>
          </cell>
          <cell r="K221">
            <v>733.19100000000071</v>
          </cell>
          <cell r="L221">
            <v>812.43199999999888</v>
          </cell>
          <cell r="M221">
            <v>903.99</v>
          </cell>
          <cell r="N221">
            <v>1028.6110000000017</v>
          </cell>
          <cell r="O221">
            <v>8750.729000000003</v>
          </cell>
          <cell r="P221">
            <v>727.32500000000005</v>
          </cell>
          <cell r="Q221">
            <v>1315.9160000000002</v>
          </cell>
          <cell r="R221">
            <v>2032.2260000000001</v>
          </cell>
          <cell r="S221">
            <v>2652.55</v>
          </cell>
          <cell r="T221">
            <v>3307.2859999999996</v>
          </cell>
          <cell r="U221">
            <v>3917.8730000000005</v>
          </cell>
          <cell r="V221">
            <v>4585.728000000001</v>
          </cell>
          <cell r="W221">
            <v>5272.505000000001</v>
          </cell>
          <cell r="X221">
            <v>6005.6960000000017</v>
          </cell>
          <cell r="Y221">
            <v>6818.1280000000006</v>
          </cell>
          <cell r="Z221">
            <v>7722.1180000000004</v>
          </cell>
          <cell r="AA221">
            <v>8750.729000000003</v>
          </cell>
        </row>
        <row r="222">
          <cell r="A222" t="str">
            <v>Dts02</v>
          </cell>
          <cell r="B222" t="str">
            <v>Interest expense</v>
          </cell>
          <cell r="C222">
            <v>-276.27999999999997</v>
          </cell>
          <cell r="D222">
            <v>-228.18800000000005</v>
          </cell>
          <cell r="E222">
            <v>-259.31699999999995</v>
          </cell>
          <cell r="F222">
            <v>-267.60299999999995</v>
          </cell>
          <cell r="G222">
            <v>-271.202</v>
          </cell>
          <cell r="H222">
            <v>-258.82400000000007</v>
          </cell>
          <cell r="I222">
            <v>-261.85200000000009</v>
          </cell>
          <cell r="J222">
            <v>-277.85599999999977</v>
          </cell>
          <cell r="K222">
            <v>-294.84799999999996</v>
          </cell>
          <cell r="L222">
            <v>-370.53400000000011</v>
          </cell>
          <cell r="M222">
            <v>-306.74099999999999</v>
          </cell>
          <cell r="N222">
            <v>-534.7470000000003</v>
          </cell>
          <cell r="O222">
            <v>-3607.9920000000002</v>
          </cell>
          <cell r="P222">
            <v>-276.27999999999997</v>
          </cell>
          <cell r="Q222">
            <v>-504.46800000000002</v>
          </cell>
          <cell r="R222">
            <v>-763.78499999999997</v>
          </cell>
          <cell r="S222">
            <v>-1031.3879999999999</v>
          </cell>
          <cell r="T222">
            <v>-1302.5899999999999</v>
          </cell>
          <cell r="U222">
            <v>-1561.414</v>
          </cell>
          <cell r="V222">
            <v>-1823.2660000000001</v>
          </cell>
          <cell r="W222">
            <v>-2101.1219999999998</v>
          </cell>
          <cell r="X222">
            <v>-2395.9699999999998</v>
          </cell>
          <cell r="Y222">
            <v>-2766.5039999999999</v>
          </cell>
          <cell r="Z222">
            <v>-3073.2449999999999</v>
          </cell>
          <cell r="AA222">
            <v>-3607.9920000000002</v>
          </cell>
        </row>
        <row r="223">
          <cell r="A223" t="str">
            <v>Dts03</v>
          </cell>
          <cell r="B223" t="str">
            <v>Net interest income</v>
          </cell>
          <cell r="C223">
            <v>451.04500000000007</v>
          </cell>
          <cell r="D223">
            <v>360.40300000000008</v>
          </cell>
          <cell r="E223">
            <v>456.99299999999999</v>
          </cell>
          <cell r="F223">
            <v>352.72099999999989</v>
          </cell>
          <cell r="G223">
            <v>383.53399999999942</v>
          </cell>
          <cell r="H223">
            <v>351.76300000000083</v>
          </cell>
          <cell r="I223">
            <v>406.00299999999993</v>
          </cell>
          <cell r="J223">
            <v>408.92100000000028</v>
          </cell>
          <cell r="K223">
            <v>438.34300000000076</v>
          </cell>
          <cell r="L223">
            <v>441.89799999999877</v>
          </cell>
          <cell r="M223">
            <v>597.24900000000002</v>
          </cell>
          <cell r="N223">
            <v>493.8640000000014</v>
          </cell>
          <cell r="O223">
            <v>5142.7370000000028</v>
          </cell>
          <cell r="P223">
            <v>451.04500000000007</v>
          </cell>
          <cell r="Q223">
            <v>811.44800000000009</v>
          </cell>
          <cell r="R223">
            <v>1268.4410000000003</v>
          </cell>
          <cell r="S223">
            <v>1621.1620000000003</v>
          </cell>
          <cell r="T223">
            <v>2004.6959999999997</v>
          </cell>
          <cell r="U223">
            <v>2356.4590000000007</v>
          </cell>
          <cell r="V223">
            <v>2762.4620000000009</v>
          </cell>
          <cell r="W223">
            <v>3171.3830000000012</v>
          </cell>
          <cell r="X223">
            <v>3609.7260000000019</v>
          </cell>
          <cell r="Y223">
            <v>4051.6240000000007</v>
          </cell>
          <cell r="Z223">
            <v>4648.8730000000005</v>
          </cell>
          <cell r="AA223">
            <v>5142.7370000000028</v>
          </cell>
        </row>
        <row r="224">
          <cell r="A224" t="str">
            <v>Dts04</v>
          </cell>
          <cell r="B224" t="str">
            <v>Fee Income</v>
          </cell>
          <cell r="C224">
            <v>380.56200000000001</v>
          </cell>
          <cell r="D224">
            <v>347.4679999999999</v>
          </cell>
          <cell r="E224">
            <v>438.44100000000003</v>
          </cell>
          <cell r="F224">
            <v>474.96</v>
          </cell>
          <cell r="G224">
            <v>453.35399999999976</v>
          </cell>
          <cell r="H224">
            <v>437.80800000000022</v>
          </cell>
          <cell r="I224">
            <v>493.11700000000025</v>
          </cell>
          <cell r="J224">
            <v>478.00299999999953</v>
          </cell>
          <cell r="K224">
            <v>472.82600000000031</v>
          </cell>
          <cell r="L224">
            <v>623.20399999999995</v>
          </cell>
          <cell r="M224">
            <v>542.82000000000005</v>
          </cell>
          <cell r="N224">
            <v>504.5530000000004</v>
          </cell>
          <cell r="O224">
            <v>5647.1160000000009</v>
          </cell>
          <cell r="P224">
            <v>380.56200000000001</v>
          </cell>
          <cell r="Q224">
            <v>728.03</v>
          </cell>
          <cell r="R224">
            <v>1166.471</v>
          </cell>
          <cell r="S224">
            <v>1641.431</v>
          </cell>
          <cell r="T224">
            <v>2094.7849999999999</v>
          </cell>
          <cell r="U224">
            <v>2532.5929999999998</v>
          </cell>
          <cell r="V224">
            <v>3025.71</v>
          </cell>
          <cell r="W224">
            <v>3503.7129999999997</v>
          </cell>
          <cell r="X224">
            <v>3976.5390000000002</v>
          </cell>
          <cell r="Y224">
            <v>4599.7430000000004</v>
          </cell>
          <cell r="Z224">
            <v>5142.5630000000001</v>
          </cell>
          <cell r="AA224">
            <v>5647.1160000000009</v>
          </cell>
        </row>
        <row r="225">
          <cell r="A225" t="str">
            <v>Dts05</v>
          </cell>
          <cell r="B225" t="str">
            <v>Commission expense</v>
          </cell>
          <cell r="C225">
            <v>-52.499000000000002</v>
          </cell>
          <cell r="D225">
            <v>-51.682000000000002</v>
          </cell>
          <cell r="E225">
            <v>-57.42199999999999</v>
          </cell>
          <cell r="F225">
            <v>-48.529000000000025</v>
          </cell>
          <cell r="G225">
            <v>-47.560999999999993</v>
          </cell>
          <cell r="H225">
            <v>-48.212999999999973</v>
          </cell>
          <cell r="I225">
            <v>-52.424999999999997</v>
          </cell>
          <cell r="J225">
            <v>-68.42300000000003</v>
          </cell>
          <cell r="K225">
            <v>-61.939</v>
          </cell>
          <cell r="L225">
            <v>-109.84899999999999</v>
          </cell>
          <cell r="M225">
            <v>-86.243000000000038</v>
          </cell>
          <cell r="N225">
            <v>-71.343999999999966</v>
          </cell>
          <cell r="O225">
            <v>-756.12900000000002</v>
          </cell>
          <cell r="P225">
            <v>-52.499000000000002</v>
          </cell>
          <cell r="Q225">
            <v>-104.18100000000001</v>
          </cell>
          <cell r="R225">
            <v>-161.60300000000001</v>
          </cell>
          <cell r="S225">
            <v>-210.13200000000003</v>
          </cell>
          <cell r="T225">
            <v>-257.69300000000004</v>
          </cell>
          <cell r="U225">
            <v>-305.90600000000001</v>
          </cell>
          <cell r="V225">
            <v>-358.33100000000002</v>
          </cell>
          <cell r="W225">
            <v>-426.75400000000002</v>
          </cell>
          <cell r="X225">
            <v>-488.69300000000004</v>
          </cell>
          <cell r="Y225">
            <v>-598.54200000000003</v>
          </cell>
          <cell r="Z225">
            <v>-684.78500000000008</v>
          </cell>
          <cell r="AA225">
            <v>-756.12900000000002</v>
          </cell>
        </row>
        <row r="226">
          <cell r="A226" t="str">
            <v>Dts06</v>
          </cell>
          <cell r="B226" t="str">
            <v>Net fee and commission income</v>
          </cell>
          <cell r="C226">
            <v>328.06299999999999</v>
          </cell>
          <cell r="D226">
            <v>295.78599999999989</v>
          </cell>
          <cell r="E226">
            <v>381.01900000000006</v>
          </cell>
          <cell r="F226">
            <v>426.43099999999993</v>
          </cell>
          <cell r="G226">
            <v>405.79299999999978</v>
          </cell>
          <cell r="H226">
            <v>389.59500000000025</v>
          </cell>
          <cell r="I226">
            <v>440.69200000000023</v>
          </cell>
          <cell r="J226">
            <v>409.57999999999947</v>
          </cell>
          <cell r="K226">
            <v>410.88700000000028</v>
          </cell>
          <cell r="L226">
            <v>513.35500000000002</v>
          </cell>
          <cell r="M226">
            <v>456.577</v>
          </cell>
          <cell r="N226">
            <v>433.2090000000004</v>
          </cell>
          <cell r="O226">
            <v>4890.987000000001</v>
          </cell>
          <cell r="P226">
            <v>328.06299999999999</v>
          </cell>
          <cell r="Q226">
            <v>623.84899999999993</v>
          </cell>
          <cell r="R226">
            <v>1004.8679999999999</v>
          </cell>
          <cell r="S226">
            <v>1431.299</v>
          </cell>
          <cell r="T226">
            <v>1837.0919999999999</v>
          </cell>
          <cell r="U226">
            <v>2226.6869999999999</v>
          </cell>
          <cell r="V226">
            <v>2667.3789999999999</v>
          </cell>
          <cell r="W226">
            <v>3076.9589999999998</v>
          </cell>
          <cell r="X226">
            <v>3487.846</v>
          </cell>
          <cell r="Y226">
            <v>4001.2010000000005</v>
          </cell>
          <cell r="Z226">
            <v>4457.7780000000002</v>
          </cell>
          <cell r="AA226">
            <v>4890.987000000001</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-1.607</v>
          </cell>
          <cell r="E228">
            <v>-6.2999999999999945E-2</v>
          </cell>
          <cell r="F228">
            <v>6.2999999999999945E-2</v>
          </cell>
          <cell r="G228">
            <v>0</v>
          </cell>
          <cell r="H228">
            <v>-1.8760000000000001</v>
          </cell>
          <cell r="I228">
            <v>0</v>
          </cell>
          <cell r="J228">
            <v>0</v>
          </cell>
          <cell r="K228">
            <v>-0.41599999999999993</v>
          </cell>
          <cell r="L228">
            <v>5.2999999999999936E-2</v>
          </cell>
          <cell r="M228">
            <v>-5.3450000000000308</v>
          </cell>
          <cell r="N228">
            <v>6.4580000000000268</v>
          </cell>
          <cell r="O228">
            <v>-2.7330000000000041</v>
          </cell>
          <cell r="P228">
            <v>0</v>
          </cell>
          <cell r="Q228">
            <v>-1.607</v>
          </cell>
          <cell r="R228">
            <v>-1.67</v>
          </cell>
          <cell r="S228">
            <v>-1.607</v>
          </cell>
          <cell r="T228">
            <v>-1.607</v>
          </cell>
          <cell r="U228">
            <v>-3.4830000000000001</v>
          </cell>
          <cell r="V228">
            <v>-3.4830000000000001</v>
          </cell>
          <cell r="W228">
            <v>-3.4830000000000001</v>
          </cell>
          <cell r="X228">
            <v>-3.899</v>
          </cell>
          <cell r="Y228">
            <v>-3.8460000000000001</v>
          </cell>
          <cell r="Z228">
            <v>-9.1910000000000309</v>
          </cell>
          <cell r="AA228">
            <v>-2.7330000000000041</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28.734499999999997</v>
          </cell>
          <cell r="D230">
            <v>5.0225</v>
          </cell>
          <cell r="E230">
            <v>33.239000000000019</v>
          </cell>
          <cell r="F230">
            <v>7.0029999999999717</v>
          </cell>
          <cell r="G230">
            <v>9.3660000000000085</v>
          </cell>
          <cell r="H230">
            <v>18.657000000000011</v>
          </cell>
          <cell r="I230">
            <v>33.070599999999985</v>
          </cell>
          <cell r="J230">
            <v>2.9474000000000444</v>
          </cell>
          <cell r="K230">
            <v>5.8739999999999526</v>
          </cell>
          <cell r="L230">
            <v>27.586999999999989</v>
          </cell>
          <cell r="M230">
            <v>52.964000000000027</v>
          </cell>
          <cell r="N230">
            <v>21.272999999999968</v>
          </cell>
          <cell r="O230">
            <v>245.73799999999997</v>
          </cell>
          <cell r="P230">
            <v>28.734499999999997</v>
          </cell>
          <cell r="Q230">
            <v>33.756999999999998</v>
          </cell>
          <cell r="R230">
            <v>66.996000000000009</v>
          </cell>
          <cell r="S230">
            <v>73.998999999999981</v>
          </cell>
          <cell r="T230">
            <v>83.364999999999995</v>
          </cell>
          <cell r="U230">
            <v>102.02200000000001</v>
          </cell>
          <cell r="V230">
            <v>135.0926</v>
          </cell>
          <cell r="W230">
            <v>138.04000000000005</v>
          </cell>
          <cell r="X230">
            <v>143.91399999999999</v>
          </cell>
          <cell r="Y230">
            <v>171.50099999999998</v>
          </cell>
          <cell r="Z230">
            <v>224.465</v>
          </cell>
          <cell r="AA230">
            <v>245.73799999999997</v>
          </cell>
        </row>
        <row r="231">
          <cell r="A231" t="str">
            <v>Dts11</v>
          </cell>
          <cell r="B231" t="str">
            <v>Other income</v>
          </cell>
          <cell r="C231">
            <v>356.79750000000001</v>
          </cell>
          <cell r="D231">
            <v>299.20149999999984</v>
          </cell>
          <cell r="E231">
            <v>414.19500000000011</v>
          </cell>
          <cell r="F231">
            <v>433.4969999999999</v>
          </cell>
          <cell r="G231">
            <v>415.15899999999976</v>
          </cell>
          <cell r="H231">
            <v>406.37600000000032</v>
          </cell>
          <cell r="I231">
            <v>473.76260000000025</v>
          </cell>
          <cell r="J231">
            <v>412.52739999999949</v>
          </cell>
          <cell r="K231">
            <v>416.34500000000025</v>
          </cell>
          <cell r="L231">
            <v>540.995</v>
          </cell>
          <cell r="M231">
            <v>504.19600000000003</v>
          </cell>
          <cell r="N231">
            <v>460.9400000000004</v>
          </cell>
          <cell r="O231">
            <v>5133.9920000000011</v>
          </cell>
          <cell r="P231">
            <v>356.79750000000001</v>
          </cell>
          <cell r="Q231">
            <v>655.99899999999991</v>
          </cell>
          <cell r="R231">
            <v>1070.194</v>
          </cell>
          <cell r="S231">
            <v>1503.691</v>
          </cell>
          <cell r="T231">
            <v>1918.85</v>
          </cell>
          <cell r="U231">
            <v>2325.2259999999997</v>
          </cell>
          <cell r="V231">
            <v>2798.9885999999997</v>
          </cell>
          <cell r="W231">
            <v>3211.5159999999996</v>
          </cell>
          <cell r="X231">
            <v>3627.8609999999999</v>
          </cell>
          <cell r="Y231">
            <v>4168.8560000000007</v>
          </cell>
          <cell r="Z231">
            <v>4673.0520000000006</v>
          </cell>
          <cell r="AA231">
            <v>5133.9920000000011</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807.84250000000009</v>
          </cell>
          <cell r="D233">
            <v>659.60449999999992</v>
          </cell>
          <cell r="E233">
            <v>871.1880000000001</v>
          </cell>
          <cell r="F233">
            <v>786.21799999999985</v>
          </cell>
          <cell r="G233">
            <v>798.69299999999919</v>
          </cell>
          <cell r="H233">
            <v>758.13900000000115</v>
          </cell>
          <cell r="I233">
            <v>879.76560000000018</v>
          </cell>
          <cell r="J233">
            <v>821.44839999999976</v>
          </cell>
          <cell r="K233">
            <v>854.68800000000101</v>
          </cell>
          <cell r="L233">
            <v>982.89299999999878</v>
          </cell>
          <cell r="M233">
            <v>1101.4450000000002</v>
          </cell>
          <cell r="N233">
            <v>954.80400000000179</v>
          </cell>
          <cell r="O233">
            <v>10276.729000000003</v>
          </cell>
          <cell r="P233">
            <v>807.84250000000009</v>
          </cell>
          <cell r="Q233">
            <v>1467.4470000000001</v>
          </cell>
          <cell r="R233">
            <v>2338.6350000000002</v>
          </cell>
          <cell r="S233">
            <v>3124.8530000000001</v>
          </cell>
          <cell r="T233">
            <v>3923.5459999999994</v>
          </cell>
          <cell r="U233">
            <v>4681.6850000000004</v>
          </cell>
          <cell r="V233">
            <v>5561.4506000000001</v>
          </cell>
          <cell r="W233">
            <v>6382.8990000000013</v>
          </cell>
          <cell r="X233">
            <v>7237.5870000000014</v>
          </cell>
          <cell r="Y233">
            <v>8220.4800000000014</v>
          </cell>
          <cell r="Z233">
            <v>9321.9250000000011</v>
          </cell>
          <cell r="AA233">
            <v>10276.729000000003</v>
          </cell>
        </row>
        <row r="234">
          <cell r="A234" t="str">
            <v>Dts13</v>
          </cell>
          <cell r="B234" t="str">
            <v>Personnel expenses</v>
          </cell>
          <cell r="C234">
            <v>471.76100000000002</v>
          </cell>
          <cell r="D234">
            <v>278.89100000000002</v>
          </cell>
          <cell r="E234">
            <v>405.1160000000001</v>
          </cell>
          <cell r="F234">
            <v>456.78299999999996</v>
          </cell>
          <cell r="G234">
            <v>351.7969999999998</v>
          </cell>
          <cell r="H234">
            <v>330.79500000000002</v>
          </cell>
          <cell r="I234">
            <v>485.81100000000021</v>
          </cell>
          <cell r="J234">
            <v>379.2780000000003</v>
          </cell>
          <cell r="K234">
            <v>418.84299999999968</v>
          </cell>
          <cell r="L234">
            <v>417.78800000000012</v>
          </cell>
          <cell r="M234">
            <v>493.68599999999981</v>
          </cell>
          <cell r="N234">
            <v>568.67400000000009</v>
          </cell>
          <cell r="O234">
            <v>5059.223</v>
          </cell>
          <cell r="P234">
            <v>471.76100000000002</v>
          </cell>
          <cell r="Q234">
            <v>750.65200000000004</v>
          </cell>
          <cell r="R234">
            <v>1155.768</v>
          </cell>
          <cell r="S234">
            <v>1612.5509999999999</v>
          </cell>
          <cell r="T234">
            <v>1964.3479999999997</v>
          </cell>
          <cell r="U234">
            <v>2295.1429999999996</v>
          </cell>
          <cell r="V234">
            <v>2780.9539999999997</v>
          </cell>
          <cell r="W234">
            <v>3160.232</v>
          </cell>
          <cell r="X234">
            <v>3579.0749999999998</v>
          </cell>
          <cell r="Y234">
            <v>3996.8629999999998</v>
          </cell>
          <cell r="Z234">
            <v>4490.549</v>
          </cell>
          <cell r="AA234">
            <v>5059.223</v>
          </cell>
        </row>
        <row r="235">
          <cell r="A235" t="str">
            <v>Dts14</v>
          </cell>
          <cell r="B235" t="str">
            <v>General and administrative expenses</v>
          </cell>
          <cell r="C235">
            <v>223.94199999999998</v>
          </cell>
          <cell r="D235">
            <v>213.018</v>
          </cell>
          <cell r="E235">
            <v>182.77600000000007</v>
          </cell>
          <cell r="F235">
            <v>170.60099999999991</v>
          </cell>
          <cell r="G235">
            <v>166.17900000000003</v>
          </cell>
          <cell r="H235">
            <v>160.98744999999997</v>
          </cell>
          <cell r="I235">
            <v>218.32054999999997</v>
          </cell>
          <cell r="J235">
            <v>179.85099999999994</v>
          </cell>
          <cell r="K235">
            <v>172.52400000000003</v>
          </cell>
          <cell r="L235">
            <v>175.001</v>
          </cell>
          <cell r="M235">
            <v>214.209</v>
          </cell>
          <cell r="N235">
            <v>197.69899999999996</v>
          </cell>
          <cell r="O235">
            <v>2275.1080000000002</v>
          </cell>
          <cell r="P235">
            <v>223.94199999999998</v>
          </cell>
          <cell r="Q235">
            <v>436.96</v>
          </cell>
          <cell r="R235">
            <v>619.7360000000001</v>
          </cell>
          <cell r="S235">
            <v>790.33699999999999</v>
          </cell>
          <cell r="T235">
            <v>956.51600000000008</v>
          </cell>
          <cell r="U235">
            <v>1117.5034500000002</v>
          </cell>
          <cell r="V235">
            <v>1335.8240000000001</v>
          </cell>
          <cell r="W235">
            <v>1515.675</v>
          </cell>
          <cell r="X235">
            <v>1688.1990000000001</v>
          </cell>
          <cell r="Y235">
            <v>1863.2</v>
          </cell>
          <cell r="Z235">
            <v>2077.4090000000001</v>
          </cell>
          <cell r="AA235">
            <v>2275.1080000000002</v>
          </cell>
        </row>
        <row r="236">
          <cell r="A236" t="str">
            <v>Dts15</v>
          </cell>
          <cell r="B236" t="str">
            <v>Depreciation / Amortisation</v>
          </cell>
          <cell r="C236">
            <v>47.149000000000001</v>
          </cell>
          <cell r="D236">
            <v>53.694000000000003</v>
          </cell>
          <cell r="E236">
            <v>49.868999999999986</v>
          </cell>
          <cell r="F236">
            <v>48.722000000000008</v>
          </cell>
          <cell r="G236">
            <v>48.269000000000005</v>
          </cell>
          <cell r="H236">
            <v>52.700999999999993</v>
          </cell>
          <cell r="I236">
            <v>56.01600000000002</v>
          </cell>
          <cell r="J236">
            <v>42.255000000000003</v>
          </cell>
          <cell r="K236">
            <v>46.331999999999937</v>
          </cell>
          <cell r="L236">
            <v>45.182000000000073</v>
          </cell>
          <cell r="M236">
            <v>35.289000000000044</v>
          </cell>
          <cell r="N236">
            <v>12.654999999999999</v>
          </cell>
          <cell r="O236">
            <v>538.13300000000004</v>
          </cell>
          <cell r="P236">
            <v>47.149000000000001</v>
          </cell>
          <cell r="Q236">
            <v>100.843</v>
          </cell>
          <cell r="R236">
            <v>150.71199999999999</v>
          </cell>
          <cell r="S236">
            <v>199.434</v>
          </cell>
          <cell r="T236">
            <v>247.703</v>
          </cell>
          <cell r="U236">
            <v>300.404</v>
          </cell>
          <cell r="V236">
            <v>356.42</v>
          </cell>
          <cell r="W236">
            <v>398.67500000000001</v>
          </cell>
          <cell r="X236">
            <v>445.00699999999995</v>
          </cell>
          <cell r="Y236">
            <v>490.18900000000002</v>
          </cell>
          <cell r="Z236">
            <v>525.47800000000007</v>
          </cell>
          <cell r="AA236">
            <v>538.13300000000004</v>
          </cell>
        </row>
        <row r="237">
          <cell r="A237" t="str">
            <v>Dts16</v>
          </cell>
          <cell r="B237" t="str">
            <v>Total operating expenses</v>
          </cell>
          <cell r="C237">
            <v>742.85199999999998</v>
          </cell>
          <cell r="D237">
            <v>545.60299999999995</v>
          </cell>
          <cell r="E237">
            <v>637.76100000000019</v>
          </cell>
          <cell r="F237">
            <v>676.10599999999988</v>
          </cell>
          <cell r="G237">
            <v>566.24499999999989</v>
          </cell>
          <cell r="H237">
            <v>544.48344999999995</v>
          </cell>
          <cell r="I237">
            <v>760.14755000000014</v>
          </cell>
          <cell r="J237">
            <v>601.38400000000024</v>
          </cell>
          <cell r="K237">
            <v>637.69899999999961</v>
          </cell>
          <cell r="L237">
            <v>637.97100000000023</v>
          </cell>
          <cell r="M237">
            <v>743.18399999999974</v>
          </cell>
          <cell r="N237">
            <v>779.02800000000002</v>
          </cell>
          <cell r="O237">
            <v>7872.4639999999999</v>
          </cell>
          <cell r="P237">
            <v>742.85199999999998</v>
          </cell>
          <cell r="Q237">
            <v>1288.4550000000002</v>
          </cell>
          <cell r="R237">
            <v>1926.2160000000001</v>
          </cell>
          <cell r="S237">
            <v>2602.3220000000001</v>
          </cell>
          <cell r="T237">
            <v>3168.5669999999996</v>
          </cell>
          <cell r="U237">
            <v>3713.0504499999997</v>
          </cell>
          <cell r="V237">
            <v>4473.1980000000003</v>
          </cell>
          <cell r="W237">
            <v>5074.5820000000003</v>
          </cell>
          <cell r="X237">
            <v>5712.280999999999</v>
          </cell>
          <cell r="Y237">
            <v>6350.2520000000004</v>
          </cell>
          <cell r="Z237">
            <v>7093.4360000000006</v>
          </cell>
          <cell r="AA237">
            <v>7872.4639999999999</v>
          </cell>
        </row>
        <row r="238">
          <cell r="A238" t="str">
            <v>Dts17</v>
          </cell>
          <cell r="B238" t="str">
            <v>Operating profit before provisions</v>
          </cell>
          <cell r="C238">
            <v>64.990500000000111</v>
          </cell>
          <cell r="D238">
            <v>114.00149999999996</v>
          </cell>
          <cell r="E238">
            <v>233.42699999999991</v>
          </cell>
          <cell r="F238">
            <v>110.11199999999997</v>
          </cell>
          <cell r="G238">
            <v>232.4479999999993</v>
          </cell>
          <cell r="H238">
            <v>213.6555500000012</v>
          </cell>
          <cell r="I238">
            <v>119.61805000000004</v>
          </cell>
          <cell r="J238">
            <v>220.06439999999952</v>
          </cell>
          <cell r="K238">
            <v>216.9890000000014</v>
          </cell>
          <cell r="L238">
            <v>344.92199999999855</v>
          </cell>
          <cell r="M238">
            <v>358.26100000000042</v>
          </cell>
          <cell r="N238">
            <v>175.77600000000177</v>
          </cell>
          <cell r="O238">
            <v>2404.2650000000031</v>
          </cell>
          <cell r="P238">
            <v>64.990500000000111</v>
          </cell>
          <cell r="Q238">
            <v>178.99199999999996</v>
          </cell>
          <cell r="R238">
            <v>412.4190000000001</v>
          </cell>
          <cell r="S238">
            <v>522.53099999999995</v>
          </cell>
          <cell r="T238">
            <v>754.97899999999981</v>
          </cell>
          <cell r="U238">
            <v>968.63455000000067</v>
          </cell>
          <cell r="V238">
            <v>1088.2525999999998</v>
          </cell>
          <cell r="W238">
            <v>1308.3170000000009</v>
          </cell>
          <cell r="X238">
            <v>1525.3060000000023</v>
          </cell>
          <cell r="Y238">
            <v>1870.228000000001</v>
          </cell>
          <cell r="Z238">
            <v>2228.4890000000005</v>
          </cell>
          <cell r="AA238">
            <v>2404.2650000000031</v>
          </cell>
        </row>
        <row r="239">
          <cell r="A239" t="str">
            <v>Dts18</v>
          </cell>
          <cell r="B239" t="str">
            <v>Impairment losses on loans and advances</v>
          </cell>
          <cell r="C239">
            <v>61.198999999999998</v>
          </cell>
          <cell r="D239">
            <v>-87.853999999999999</v>
          </cell>
          <cell r="E239">
            <v>-216.64400000000003</v>
          </cell>
          <cell r="F239">
            <v>48.30599999999999</v>
          </cell>
          <cell r="G239">
            <v>35.822000000000024</v>
          </cell>
          <cell r="H239">
            <v>50.32</v>
          </cell>
          <cell r="I239">
            <v>120.72499999999999</v>
          </cell>
          <cell r="J239">
            <v>41.094999999999999</v>
          </cell>
          <cell r="K239">
            <v>-86.82</v>
          </cell>
          <cell r="L239">
            <v>-3.3939999999999557</v>
          </cell>
          <cell r="M239">
            <v>73.216000000000008</v>
          </cell>
          <cell r="N239">
            <v>27.60199999999999</v>
          </cell>
          <cell r="O239">
            <v>63.573000000000015</v>
          </cell>
          <cell r="P239">
            <v>61.198999999999998</v>
          </cell>
          <cell r="Q239">
            <v>-26.655000000000001</v>
          </cell>
          <cell r="R239">
            <v>-243.29900000000004</v>
          </cell>
          <cell r="S239">
            <v>-194.99300000000005</v>
          </cell>
          <cell r="T239">
            <v>-159.17100000000002</v>
          </cell>
          <cell r="U239">
            <v>-108.85100000000003</v>
          </cell>
          <cell r="V239">
            <v>11.873999999999967</v>
          </cell>
          <cell r="W239">
            <v>52.968999999999966</v>
          </cell>
          <cell r="X239">
            <v>-33.851000000000028</v>
          </cell>
          <cell r="Y239">
            <v>-37.244999999999983</v>
          </cell>
          <cell r="Z239">
            <v>35.971000000000025</v>
          </cell>
          <cell r="AA239">
            <v>63.573000000000015</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61.198999999999998</v>
          </cell>
          <cell r="D242">
            <v>-87.853999999999999</v>
          </cell>
          <cell r="E242">
            <v>-216.64400000000003</v>
          </cell>
          <cell r="F242">
            <v>48.30599999999999</v>
          </cell>
          <cell r="G242">
            <v>35.822000000000024</v>
          </cell>
          <cell r="H242">
            <v>50.32</v>
          </cell>
          <cell r="I242">
            <v>120.72499999999999</v>
          </cell>
          <cell r="J242">
            <v>41.094999999999999</v>
          </cell>
          <cell r="K242">
            <v>-86.82</v>
          </cell>
          <cell r="L242">
            <v>-3.3939999999999557</v>
          </cell>
          <cell r="M242">
            <v>73.216000000000008</v>
          </cell>
          <cell r="N242">
            <v>27.60199999999999</v>
          </cell>
          <cell r="O242">
            <v>63.573000000000015</v>
          </cell>
          <cell r="P242">
            <v>61.198999999999998</v>
          </cell>
          <cell r="Q242">
            <v>-26.655000000000001</v>
          </cell>
          <cell r="R242">
            <v>-243.29900000000004</v>
          </cell>
          <cell r="S242">
            <v>-194.99300000000005</v>
          </cell>
          <cell r="T242">
            <v>-159.17100000000002</v>
          </cell>
          <cell r="U242">
            <v>-108.85100000000003</v>
          </cell>
          <cell r="V242">
            <v>11.873999999999967</v>
          </cell>
          <cell r="W242">
            <v>52.968999999999966</v>
          </cell>
          <cell r="X242">
            <v>-33.851000000000028</v>
          </cell>
          <cell r="Y242">
            <v>-37.244999999999983</v>
          </cell>
          <cell r="Z242">
            <v>35.971000000000025</v>
          </cell>
          <cell r="AA242">
            <v>63.573000000000015</v>
          </cell>
        </row>
        <row r="243">
          <cell r="A243" t="str">
            <v>Dts22</v>
          </cell>
          <cell r="B243" t="str">
            <v>Operating profit</v>
          </cell>
          <cell r="C243">
            <v>126.18950000000011</v>
          </cell>
          <cell r="D243">
            <v>26.147499999999965</v>
          </cell>
          <cell r="E243">
            <v>16.782999999999873</v>
          </cell>
          <cell r="F243">
            <v>158.41799999999995</v>
          </cell>
          <cell r="G243">
            <v>268.2699999999993</v>
          </cell>
          <cell r="H243">
            <v>263.97555000000119</v>
          </cell>
          <cell r="I243">
            <v>240.34305000000003</v>
          </cell>
          <cell r="J243">
            <v>261.15939999999955</v>
          </cell>
          <cell r="K243">
            <v>130.1690000000014</v>
          </cell>
          <cell r="L243">
            <v>341.5279999999986</v>
          </cell>
          <cell r="M243">
            <v>431.47700000000043</v>
          </cell>
          <cell r="N243">
            <v>203.37800000000175</v>
          </cell>
          <cell r="O243">
            <v>2467.8380000000029</v>
          </cell>
          <cell r="P243">
            <v>126.18950000000011</v>
          </cell>
          <cell r="Q243">
            <v>152.33699999999996</v>
          </cell>
          <cell r="R243">
            <v>169.12000000000006</v>
          </cell>
          <cell r="S243">
            <v>327.5379999999999</v>
          </cell>
          <cell r="T243">
            <v>595.80799999999977</v>
          </cell>
          <cell r="U243">
            <v>859.78355000000067</v>
          </cell>
          <cell r="V243">
            <v>1100.1265999999998</v>
          </cell>
          <cell r="W243">
            <v>1361.286000000001</v>
          </cell>
          <cell r="X243">
            <v>1491.4550000000022</v>
          </cell>
          <cell r="Y243">
            <v>1832.9830000000011</v>
          </cell>
          <cell r="Z243">
            <v>2264.4600000000005</v>
          </cell>
          <cell r="AA243">
            <v>2467.8380000000029</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126.18950000000011</v>
          </cell>
          <cell r="D247">
            <v>26.147499999999965</v>
          </cell>
          <cell r="E247">
            <v>16.782999999999873</v>
          </cell>
          <cell r="F247">
            <v>158.41799999999995</v>
          </cell>
          <cell r="G247">
            <v>268.2699999999993</v>
          </cell>
          <cell r="H247">
            <v>263.97555000000119</v>
          </cell>
          <cell r="I247">
            <v>240.34305000000003</v>
          </cell>
          <cell r="J247">
            <v>261.15939999999955</v>
          </cell>
          <cell r="K247">
            <v>130.1690000000014</v>
          </cell>
          <cell r="L247">
            <v>341.5279999999986</v>
          </cell>
          <cell r="M247">
            <v>431.47700000000043</v>
          </cell>
          <cell r="N247">
            <v>203.37800000000175</v>
          </cell>
          <cell r="O247">
            <v>2467.8380000000029</v>
          </cell>
          <cell r="P247">
            <v>126.18950000000011</v>
          </cell>
          <cell r="Q247">
            <v>152.33699999999996</v>
          </cell>
          <cell r="R247">
            <v>169.12000000000006</v>
          </cell>
          <cell r="S247">
            <v>327.5379999999999</v>
          </cell>
          <cell r="T247">
            <v>595.80799999999977</v>
          </cell>
          <cell r="U247">
            <v>859.78355000000067</v>
          </cell>
          <cell r="V247">
            <v>1100.1265999999998</v>
          </cell>
          <cell r="W247">
            <v>1361.286000000001</v>
          </cell>
          <cell r="X247">
            <v>1491.4550000000022</v>
          </cell>
          <cell r="Y247">
            <v>1832.9830000000011</v>
          </cell>
          <cell r="Z247">
            <v>2264.4600000000005</v>
          </cell>
          <cell r="AA247">
            <v>2467.8380000000029</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-25.446999999999999</v>
          </cell>
          <cell r="D249">
            <v>-23.951000000000004</v>
          </cell>
          <cell r="E249">
            <v>-49.231000000000002</v>
          </cell>
          <cell r="F249">
            <v>-3.2129999999999939</v>
          </cell>
          <cell r="G249">
            <v>-56.766000000000005</v>
          </cell>
          <cell r="H249">
            <v>-77.484999999999999</v>
          </cell>
          <cell r="I249">
            <v>-23.74199999999999</v>
          </cell>
          <cell r="J249">
            <v>-44.158000000000015</v>
          </cell>
          <cell r="K249">
            <v>-46.341000000000008</v>
          </cell>
          <cell r="L249">
            <v>-125.726</v>
          </cell>
          <cell r="M249">
            <v>-10.65</v>
          </cell>
          <cell r="N249">
            <v>-49.461000000000013</v>
          </cell>
          <cell r="O249">
            <v>-536.17100000000005</v>
          </cell>
          <cell r="P249">
            <v>-25.446999999999999</v>
          </cell>
          <cell r="Q249">
            <v>-49.398000000000003</v>
          </cell>
          <cell r="R249">
            <v>-98.629000000000005</v>
          </cell>
          <cell r="S249">
            <v>-101.842</v>
          </cell>
          <cell r="T249">
            <v>-158.608</v>
          </cell>
          <cell r="U249">
            <v>-236.09300000000002</v>
          </cell>
          <cell r="V249">
            <v>-259.83500000000004</v>
          </cell>
          <cell r="W249">
            <v>-303.99300000000005</v>
          </cell>
          <cell r="X249">
            <v>-350.33400000000006</v>
          </cell>
          <cell r="Y249">
            <v>-476.06000000000006</v>
          </cell>
          <cell r="Z249">
            <v>-486.71000000000004</v>
          </cell>
          <cell r="AA249">
            <v>-536.17100000000005</v>
          </cell>
        </row>
        <row r="250">
          <cell r="A250" t="str">
            <v>Dts28</v>
          </cell>
          <cell r="B250" t="str">
            <v>Profit after tax</v>
          </cell>
          <cell r="C250">
            <v>100.74250000000011</v>
          </cell>
          <cell r="D250">
            <v>2.1964999999999613</v>
          </cell>
          <cell r="E250">
            <v>-32.448000000000128</v>
          </cell>
          <cell r="F250">
            <v>155.20499999999996</v>
          </cell>
          <cell r="G250">
            <v>211.50399999999928</v>
          </cell>
          <cell r="H250">
            <v>186.49055000000118</v>
          </cell>
          <cell r="I250">
            <v>216.60105000000004</v>
          </cell>
          <cell r="J250">
            <v>217.00139999999953</v>
          </cell>
          <cell r="K250">
            <v>83.828000000001396</v>
          </cell>
          <cell r="L250">
            <v>215.8019999999986</v>
          </cell>
          <cell r="M250">
            <v>420.82700000000045</v>
          </cell>
          <cell r="N250">
            <v>153.91700000000174</v>
          </cell>
          <cell r="O250">
            <v>1931.6670000000029</v>
          </cell>
          <cell r="P250">
            <v>100.74250000000011</v>
          </cell>
          <cell r="Q250">
            <v>102.93899999999996</v>
          </cell>
          <cell r="R250">
            <v>70.491000000000057</v>
          </cell>
          <cell r="S250">
            <v>225.69599999999991</v>
          </cell>
          <cell r="T250">
            <v>437.19999999999976</v>
          </cell>
          <cell r="U250">
            <v>623.69055000000071</v>
          </cell>
          <cell r="V250">
            <v>840.29159999999979</v>
          </cell>
          <cell r="W250">
            <v>1057.293000000001</v>
          </cell>
          <cell r="X250">
            <v>1141.1210000000021</v>
          </cell>
          <cell r="Y250">
            <v>1356.9230000000011</v>
          </cell>
          <cell r="Z250">
            <v>1777.7500000000005</v>
          </cell>
          <cell r="AA250">
            <v>1931.6670000000029</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313.98099999999999</v>
          </cell>
          <cell r="D252">
            <v>290.01699999999994</v>
          </cell>
          <cell r="E252">
            <v>522.14400000000001</v>
          </cell>
          <cell r="F252">
            <v>347.41300000000001</v>
          </cell>
          <cell r="G252">
            <v>350.83199999999988</v>
          </cell>
          <cell r="H252">
            <v>542.90600000000006</v>
          </cell>
          <cell r="I252">
            <v>393.21600000000058</v>
          </cell>
          <cell r="J252">
            <v>602.87199999999984</v>
          </cell>
          <cell r="K252">
            <v>626.77136000000019</v>
          </cell>
          <cell r="L252">
            <v>704.50993000000017</v>
          </cell>
          <cell r="M252">
            <v>740.41670999999974</v>
          </cell>
          <cell r="N252">
            <v>693.20500000000004</v>
          </cell>
          <cell r="O252">
            <v>6128.2839999999997</v>
          </cell>
          <cell r="P252">
            <v>313.98099999999999</v>
          </cell>
          <cell r="Q252">
            <v>603.99799999999993</v>
          </cell>
          <cell r="R252">
            <v>1126.1419999999998</v>
          </cell>
          <cell r="S252">
            <v>1473.5549999999998</v>
          </cell>
          <cell r="T252">
            <v>1824.3869999999997</v>
          </cell>
          <cell r="U252">
            <v>2367.2929999999997</v>
          </cell>
          <cell r="V252">
            <v>2760.509</v>
          </cell>
          <cell r="W252">
            <v>3363.3809999999999</v>
          </cell>
          <cell r="X252">
            <v>3990.15236</v>
          </cell>
          <cell r="Y252">
            <v>4694.6622900000002</v>
          </cell>
          <cell r="Z252">
            <v>5435.0789999999997</v>
          </cell>
          <cell r="AA252">
            <v>6128.2839999999997</v>
          </cell>
        </row>
        <row r="253">
          <cell r="A253" t="str">
            <v>Dtq02</v>
          </cell>
          <cell r="B253" t="str">
            <v>Interest expense</v>
          </cell>
          <cell r="C253">
            <v>-241.495</v>
          </cell>
          <cell r="D253">
            <v>-203.91300000000001</v>
          </cell>
          <cell r="E253">
            <v>-234.38400000000001</v>
          </cell>
          <cell r="F253">
            <v>-253.66599999999994</v>
          </cell>
          <cell r="G253">
            <v>-229.81299999999999</v>
          </cell>
          <cell r="H253">
            <v>-228.55600000000004</v>
          </cell>
          <cell r="I253">
            <v>-243.54700000000003</v>
          </cell>
          <cell r="J253">
            <v>-245.07860000000005</v>
          </cell>
          <cell r="K253">
            <v>-247.7793999999999</v>
          </cell>
          <cell r="L253">
            <v>-276.45699999999988</v>
          </cell>
          <cell r="M253">
            <v>-293.58899999999994</v>
          </cell>
          <cell r="N253">
            <v>-311.35700000000043</v>
          </cell>
          <cell r="O253">
            <v>-3009.6350000000002</v>
          </cell>
          <cell r="P253">
            <v>-241.495</v>
          </cell>
          <cell r="Q253">
            <v>-445.40800000000002</v>
          </cell>
          <cell r="R253">
            <v>-679.79200000000003</v>
          </cell>
          <cell r="S253">
            <v>-933.45799999999997</v>
          </cell>
          <cell r="T253">
            <v>-1163.271</v>
          </cell>
          <cell r="U253">
            <v>-1391.827</v>
          </cell>
          <cell r="V253">
            <v>-1635.374</v>
          </cell>
          <cell r="W253">
            <v>-1880.4526000000001</v>
          </cell>
          <cell r="X253">
            <v>-2128.232</v>
          </cell>
          <cell r="Y253">
            <v>-2404.6889999999999</v>
          </cell>
          <cell r="Z253">
            <v>-2698.2779999999998</v>
          </cell>
          <cell r="AA253">
            <v>-3009.6350000000002</v>
          </cell>
        </row>
        <row r="254">
          <cell r="A254" t="str">
            <v>Dtq03</v>
          </cell>
          <cell r="B254" t="str">
            <v>Net interest income</v>
          </cell>
          <cell r="C254">
            <v>72.48599999999999</v>
          </cell>
          <cell r="D254">
            <v>86.103999999999928</v>
          </cell>
          <cell r="E254">
            <v>287.76</v>
          </cell>
          <cell r="F254">
            <v>93.747000000000071</v>
          </cell>
          <cell r="G254">
            <v>121.01899999999989</v>
          </cell>
          <cell r="H254">
            <v>314.35000000000002</v>
          </cell>
          <cell r="I254">
            <v>149.66900000000055</v>
          </cell>
          <cell r="J254">
            <v>357.79339999999979</v>
          </cell>
          <cell r="K254">
            <v>378.99196000000029</v>
          </cell>
          <cell r="L254">
            <v>428.05293000000029</v>
          </cell>
          <cell r="M254">
            <v>446.8277099999998</v>
          </cell>
          <cell r="N254">
            <v>381.84799999999962</v>
          </cell>
          <cell r="O254">
            <v>3118.6489999999994</v>
          </cell>
          <cell r="P254">
            <v>72.48599999999999</v>
          </cell>
          <cell r="Q254">
            <v>158.58999999999992</v>
          </cell>
          <cell r="R254">
            <v>446.3499999999998</v>
          </cell>
          <cell r="S254">
            <v>540.09699999999987</v>
          </cell>
          <cell r="T254">
            <v>661.11599999999976</v>
          </cell>
          <cell r="U254">
            <v>975.46599999999967</v>
          </cell>
          <cell r="V254">
            <v>1125.135</v>
          </cell>
          <cell r="W254">
            <v>1482.9283999999998</v>
          </cell>
          <cell r="X254">
            <v>1861.9203600000001</v>
          </cell>
          <cell r="Y254">
            <v>2289.9732900000004</v>
          </cell>
          <cell r="Z254">
            <v>2736.8009999999999</v>
          </cell>
          <cell r="AA254">
            <v>3118.6489999999994</v>
          </cell>
        </row>
        <row r="255">
          <cell r="A255" t="str">
            <v>Dtq04</v>
          </cell>
          <cell r="B255" t="str">
            <v>Fee Income</v>
          </cell>
          <cell r="C255">
            <v>411.71199999999999</v>
          </cell>
          <cell r="D255">
            <v>420.21600000000007</v>
          </cell>
          <cell r="E255">
            <v>380.47099999999989</v>
          </cell>
          <cell r="F255">
            <v>547.08199999999999</v>
          </cell>
          <cell r="G255">
            <v>484.90899999999993</v>
          </cell>
          <cell r="H255">
            <v>306.75300000000021</v>
          </cell>
          <cell r="I255">
            <v>647.88899999999967</v>
          </cell>
          <cell r="J255">
            <v>445.38099999999986</v>
          </cell>
          <cell r="K255">
            <v>396.41899999999976</v>
          </cell>
          <cell r="L255">
            <v>430.90800000000002</v>
          </cell>
          <cell r="M255">
            <v>405.49099999999953</v>
          </cell>
          <cell r="N255">
            <v>401.44100000000026</v>
          </cell>
          <cell r="O255">
            <v>5278.6720000000005</v>
          </cell>
          <cell r="P255">
            <v>411.71199999999999</v>
          </cell>
          <cell r="Q255">
            <v>831.92800000000011</v>
          </cell>
          <cell r="R255">
            <v>1212.3989999999999</v>
          </cell>
          <cell r="S255">
            <v>1759.4809999999998</v>
          </cell>
          <cell r="T255">
            <v>2244.39</v>
          </cell>
          <cell r="U255">
            <v>2551.143</v>
          </cell>
          <cell r="V255">
            <v>3199.0319999999997</v>
          </cell>
          <cell r="W255">
            <v>3644.4129999999996</v>
          </cell>
          <cell r="X255">
            <v>4040.8319999999994</v>
          </cell>
          <cell r="Y255">
            <v>4471.74</v>
          </cell>
          <cell r="Z255">
            <v>4877.2309999999998</v>
          </cell>
          <cell r="AA255">
            <v>5278.6720000000005</v>
          </cell>
        </row>
        <row r="256">
          <cell r="A256" t="str">
            <v>Dtq05</v>
          </cell>
          <cell r="B256" t="str">
            <v>Commission expense</v>
          </cell>
          <cell r="C256">
            <v>-10.43</v>
          </cell>
          <cell r="D256">
            <v>-10.250999999999999</v>
          </cell>
          <cell r="E256">
            <v>-10.318999999999999</v>
          </cell>
          <cell r="F256">
            <v>-10.596999999999998</v>
          </cell>
          <cell r="G256">
            <v>-9.972999999999999</v>
          </cell>
          <cell r="H256">
            <v>-29.939</v>
          </cell>
          <cell r="I256">
            <v>-61.73</v>
          </cell>
          <cell r="J256">
            <v>-65.56</v>
          </cell>
          <cell r="K256">
            <v>-68.801999999999992</v>
          </cell>
          <cell r="L256">
            <v>-50.600999999999999</v>
          </cell>
          <cell r="M256">
            <v>-46.802</v>
          </cell>
          <cell r="N256">
            <v>-58.101000000000013</v>
          </cell>
          <cell r="O256">
            <v>-433.10500000000002</v>
          </cell>
          <cell r="P256">
            <v>-10.43</v>
          </cell>
          <cell r="Q256">
            <v>-20.680999999999997</v>
          </cell>
          <cell r="R256">
            <v>-30.999999999999996</v>
          </cell>
          <cell r="S256">
            <v>-41.596999999999994</v>
          </cell>
          <cell r="T256">
            <v>-51.569999999999993</v>
          </cell>
          <cell r="U256">
            <v>-81.508999999999986</v>
          </cell>
          <cell r="V256">
            <v>-143.23899999999998</v>
          </cell>
          <cell r="W256">
            <v>-208.79899999999998</v>
          </cell>
          <cell r="X256">
            <v>-277.601</v>
          </cell>
          <cell r="Y256">
            <v>-328.202</v>
          </cell>
          <cell r="Z256">
            <v>-375.00400000000002</v>
          </cell>
          <cell r="AA256">
            <v>-433.10500000000002</v>
          </cell>
        </row>
        <row r="257">
          <cell r="A257" t="str">
            <v>Dtq06</v>
          </cell>
          <cell r="B257" t="str">
            <v>Net fee and commission income</v>
          </cell>
          <cell r="C257">
            <v>401.28199999999998</v>
          </cell>
          <cell r="D257">
            <v>409.96500000000009</v>
          </cell>
          <cell r="E257">
            <v>370.15199999999987</v>
          </cell>
          <cell r="F257">
            <v>536.48500000000001</v>
          </cell>
          <cell r="G257">
            <v>474.93599999999992</v>
          </cell>
          <cell r="H257">
            <v>276.81400000000019</v>
          </cell>
          <cell r="I257">
            <v>586.15899999999965</v>
          </cell>
          <cell r="J257">
            <v>379.82099999999986</v>
          </cell>
          <cell r="K257">
            <v>327.61699999999973</v>
          </cell>
          <cell r="L257">
            <v>380.30700000000002</v>
          </cell>
          <cell r="M257">
            <v>358.68899999999951</v>
          </cell>
          <cell r="N257">
            <v>343.34000000000026</v>
          </cell>
          <cell r="O257">
            <v>4845.5670000000009</v>
          </cell>
          <cell r="P257">
            <v>401.28199999999998</v>
          </cell>
          <cell r="Q257">
            <v>811.24700000000007</v>
          </cell>
          <cell r="R257">
            <v>1181.3989999999999</v>
          </cell>
          <cell r="S257">
            <v>1717.8839999999998</v>
          </cell>
          <cell r="T257">
            <v>2192.8199999999997</v>
          </cell>
          <cell r="U257">
            <v>2469.634</v>
          </cell>
          <cell r="V257">
            <v>3055.7929999999997</v>
          </cell>
          <cell r="W257">
            <v>3435.6139999999996</v>
          </cell>
          <cell r="X257">
            <v>3763.2309999999993</v>
          </cell>
          <cell r="Y257">
            <v>4143.5379999999996</v>
          </cell>
          <cell r="Z257">
            <v>4502.2269999999999</v>
          </cell>
          <cell r="AA257">
            <v>4845.5670000000009</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-0.72899999999999998</v>
          </cell>
          <cell r="D259">
            <v>0</v>
          </cell>
          <cell r="E259">
            <v>0</v>
          </cell>
          <cell r="F259">
            <v>0</v>
          </cell>
          <cell r="G259">
            <v>3.1000000000000028E-2</v>
          </cell>
          <cell r="H259">
            <v>0</v>
          </cell>
          <cell r="I259">
            <v>0</v>
          </cell>
          <cell r="J259">
            <v>0</v>
          </cell>
          <cell r="K259">
            <v>0</v>
          </cell>
          <cell r="L259">
            <v>0</v>
          </cell>
          <cell r="M259">
            <v>5.1379999999999999</v>
          </cell>
          <cell r="N259">
            <v>0.11399999999999988</v>
          </cell>
          <cell r="O259">
            <v>4.5539999999999994</v>
          </cell>
          <cell r="P259">
            <v>-0.72899999999999998</v>
          </cell>
          <cell r="Q259">
            <v>-0.72899999999999998</v>
          </cell>
          <cell r="R259">
            <v>-0.72899999999999998</v>
          </cell>
          <cell r="S259">
            <v>-0.72899999999999998</v>
          </cell>
          <cell r="T259">
            <v>-0.69799999999999995</v>
          </cell>
          <cell r="U259">
            <v>-0.69799999999999995</v>
          </cell>
          <cell r="V259">
            <v>-0.69799999999999995</v>
          </cell>
          <cell r="W259">
            <v>-0.69799999999999995</v>
          </cell>
          <cell r="X259">
            <v>-0.69799999999999995</v>
          </cell>
          <cell r="Y259">
            <v>-0.69799999999999995</v>
          </cell>
          <cell r="Z259">
            <v>4.4399999999999995</v>
          </cell>
          <cell r="AA259">
            <v>4.5539999999999994</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0.99200000000000088</v>
          </cell>
          <cell r="D261">
            <v>12.526</v>
          </cell>
          <cell r="E261">
            <v>7.294000000000004</v>
          </cell>
          <cell r="F261">
            <v>6.728999999999985</v>
          </cell>
          <cell r="G261">
            <v>18.737000000000016</v>
          </cell>
          <cell r="H261">
            <v>3.811000000000007</v>
          </cell>
          <cell r="I261">
            <v>7.2039999999999935</v>
          </cell>
          <cell r="J261">
            <v>4.1059999999999803</v>
          </cell>
          <cell r="K261">
            <v>7.4620000000000175</v>
          </cell>
          <cell r="L261">
            <v>8.438999999999993</v>
          </cell>
          <cell r="M261">
            <v>30.141999999999996</v>
          </cell>
          <cell r="N261">
            <v>-6.7279999999999802</v>
          </cell>
          <cell r="O261">
            <v>100.71400000000001</v>
          </cell>
          <cell r="P261">
            <v>0.99200000000000088</v>
          </cell>
          <cell r="Q261">
            <v>13.518000000000001</v>
          </cell>
          <cell r="R261">
            <v>20.812000000000005</v>
          </cell>
          <cell r="S261">
            <v>27.54099999999999</v>
          </cell>
          <cell r="T261">
            <v>46.278000000000006</v>
          </cell>
          <cell r="U261">
            <v>50.089000000000013</v>
          </cell>
          <cell r="V261">
            <v>57.293000000000006</v>
          </cell>
          <cell r="W261">
            <v>61.398999999999987</v>
          </cell>
          <cell r="X261">
            <v>68.861000000000004</v>
          </cell>
          <cell r="Y261">
            <v>77.3</v>
          </cell>
          <cell r="Z261">
            <v>107.44199999999999</v>
          </cell>
          <cell r="AA261">
            <v>100.71400000000001</v>
          </cell>
        </row>
        <row r="262">
          <cell r="A262" t="str">
            <v>Dtq11</v>
          </cell>
          <cell r="B262" t="str">
            <v>Other income</v>
          </cell>
          <cell r="C262">
            <v>401.54500000000002</v>
          </cell>
          <cell r="D262">
            <v>422.4910000000001</v>
          </cell>
          <cell r="E262">
            <v>377.44599999999986</v>
          </cell>
          <cell r="F262">
            <v>543.21399999999994</v>
          </cell>
          <cell r="G262">
            <v>493.70399999999995</v>
          </cell>
          <cell r="H262">
            <v>280.62500000000023</v>
          </cell>
          <cell r="I262">
            <v>593.3629999999996</v>
          </cell>
          <cell r="J262">
            <v>383.92699999999985</v>
          </cell>
          <cell r="K262">
            <v>335.07899999999972</v>
          </cell>
          <cell r="L262">
            <v>388.74599999999998</v>
          </cell>
          <cell r="M262">
            <v>393.96899999999948</v>
          </cell>
          <cell r="N262">
            <v>336.72600000000023</v>
          </cell>
          <cell r="O262">
            <v>4950.8350000000009</v>
          </cell>
          <cell r="P262">
            <v>401.54500000000002</v>
          </cell>
          <cell r="Q262">
            <v>824.03600000000006</v>
          </cell>
          <cell r="R262">
            <v>1201.4819999999997</v>
          </cell>
          <cell r="S262">
            <v>1744.6959999999997</v>
          </cell>
          <cell r="T262">
            <v>2238.3999999999996</v>
          </cell>
          <cell r="U262">
            <v>2519.0250000000001</v>
          </cell>
          <cell r="V262">
            <v>3112.3879999999999</v>
          </cell>
          <cell r="W262">
            <v>3496.3149999999996</v>
          </cell>
          <cell r="X262">
            <v>3831.3939999999993</v>
          </cell>
          <cell r="Y262">
            <v>4220.1399999999994</v>
          </cell>
          <cell r="Z262">
            <v>4614.1089999999995</v>
          </cell>
          <cell r="AA262">
            <v>4950.8350000000009</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474.03100000000001</v>
          </cell>
          <cell r="D264">
            <v>508.59500000000003</v>
          </cell>
          <cell r="E264">
            <v>665.2059999999999</v>
          </cell>
          <cell r="F264">
            <v>636.96100000000001</v>
          </cell>
          <cell r="G264">
            <v>614.72299999999984</v>
          </cell>
          <cell r="H264">
            <v>594.97500000000025</v>
          </cell>
          <cell r="I264">
            <v>743.03200000000015</v>
          </cell>
          <cell r="J264">
            <v>741.7203999999997</v>
          </cell>
          <cell r="K264">
            <v>714.07096000000001</v>
          </cell>
          <cell r="L264">
            <v>816.79893000000027</v>
          </cell>
          <cell r="M264">
            <v>840.79670999999928</v>
          </cell>
          <cell r="N264">
            <v>718.57399999999984</v>
          </cell>
          <cell r="O264">
            <v>8069.4840000000004</v>
          </cell>
          <cell r="P264">
            <v>474.03100000000001</v>
          </cell>
          <cell r="Q264">
            <v>982.62599999999998</v>
          </cell>
          <cell r="R264">
            <v>1647.8319999999994</v>
          </cell>
          <cell r="S264">
            <v>2284.7929999999997</v>
          </cell>
          <cell r="T264">
            <v>2899.5159999999996</v>
          </cell>
          <cell r="U264">
            <v>3494.491</v>
          </cell>
          <cell r="V264">
            <v>4237.5230000000001</v>
          </cell>
          <cell r="W264">
            <v>4979.2433999999994</v>
          </cell>
          <cell r="X264">
            <v>5693.3143599999994</v>
          </cell>
          <cell r="Y264">
            <v>6510.1132899999993</v>
          </cell>
          <cell r="Z264">
            <v>7350.91</v>
          </cell>
          <cell r="AA264">
            <v>8069.4840000000004</v>
          </cell>
        </row>
        <row r="265">
          <cell r="A265" t="str">
            <v>Dtq13</v>
          </cell>
          <cell r="B265" t="str">
            <v>Personnel expenses</v>
          </cell>
          <cell r="C265">
            <v>265.803</v>
          </cell>
          <cell r="D265">
            <v>272.94399999999996</v>
          </cell>
          <cell r="E265">
            <v>281.70800000000008</v>
          </cell>
          <cell r="F265">
            <v>274.46899999999977</v>
          </cell>
          <cell r="G265">
            <v>269.30300000000028</v>
          </cell>
          <cell r="H265">
            <v>334.97299999999996</v>
          </cell>
          <cell r="I265">
            <v>291.6359999999998</v>
          </cell>
          <cell r="J265">
            <v>266.62800000000033</v>
          </cell>
          <cell r="K265">
            <v>290.34500000000003</v>
          </cell>
          <cell r="L265">
            <v>317.01299999999975</v>
          </cell>
          <cell r="M265">
            <v>283.17899999999963</v>
          </cell>
          <cell r="N265">
            <v>308.90123000000006</v>
          </cell>
          <cell r="O265">
            <v>3456.9022299999997</v>
          </cell>
          <cell r="P265">
            <v>265.803</v>
          </cell>
          <cell r="Q265">
            <v>538.74699999999996</v>
          </cell>
          <cell r="R265">
            <v>820.45500000000004</v>
          </cell>
          <cell r="S265">
            <v>1094.9239999999998</v>
          </cell>
          <cell r="T265">
            <v>1364.2270000000001</v>
          </cell>
          <cell r="U265">
            <v>1699.2</v>
          </cell>
          <cell r="V265">
            <v>1990.8359999999998</v>
          </cell>
          <cell r="W265">
            <v>2257.4639999999999</v>
          </cell>
          <cell r="X265">
            <v>2547.8090000000002</v>
          </cell>
          <cell r="Y265">
            <v>2864.8220000000001</v>
          </cell>
          <cell r="Z265">
            <v>3148.0009999999997</v>
          </cell>
          <cell r="AA265">
            <v>3456.9022299999997</v>
          </cell>
        </row>
        <row r="266">
          <cell r="A266" t="str">
            <v>Dtq14</v>
          </cell>
          <cell r="B266" t="str">
            <v>General and administrative expenses</v>
          </cell>
          <cell r="C266">
            <v>164.46299999999997</v>
          </cell>
          <cell r="D266">
            <v>161.38599999999997</v>
          </cell>
          <cell r="E266">
            <v>155.76399999999992</v>
          </cell>
          <cell r="F266">
            <v>229.36800000000002</v>
          </cell>
          <cell r="G266">
            <v>250.23200000000011</v>
          </cell>
          <cell r="H266">
            <v>274.11800000000028</v>
          </cell>
          <cell r="I266">
            <v>272.57700000000006</v>
          </cell>
          <cell r="J266">
            <v>248.37199999999982</v>
          </cell>
          <cell r="K266">
            <v>182.71899999999962</v>
          </cell>
          <cell r="L266">
            <v>217.30400000000037</v>
          </cell>
          <cell r="M266">
            <v>221.71699999999905</v>
          </cell>
          <cell r="N266">
            <v>137.58600000000064</v>
          </cell>
          <cell r="O266">
            <v>2515.6059999999998</v>
          </cell>
          <cell r="P266">
            <v>164.46299999999997</v>
          </cell>
          <cell r="Q266">
            <v>325.84899999999993</v>
          </cell>
          <cell r="R266">
            <v>481.61299999999983</v>
          </cell>
          <cell r="S266">
            <v>710.98099999999988</v>
          </cell>
          <cell r="T266">
            <v>961.21299999999997</v>
          </cell>
          <cell r="U266">
            <v>1235.3310000000001</v>
          </cell>
          <cell r="V266">
            <v>1507.9080000000001</v>
          </cell>
          <cell r="W266">
            <v>1756.28</v>
          </cell>
          <cell r="X266">
            <v>1938.9989999999996</v>
          </cell>
          <cell r="Y266">
            <v>2156.3029999999999</v>
          </cell>
          <cell r="Z266">
            <v>2378.0199999999991</v>
          </cell>
          <cell r="AA266">
            <v>2515.6059999999998</v>
          </cell>
        </row>
        <row r="267">
          <cell r="A267" t="str">
            <v>Dtq15</v>
          </cell>
          <cell r="B267" t="str">
            <v>Depreciation / Amortisation</v>
          </cell>
          <cell r="C267">
            <v>52.080999999999996</v>
          </cell>
          <cell r="D267">
            <v>54.714000000000006</v>
          </cell>
          <cell r="E267">
            <v>53.130999999999986</v>
          </cell>
          <cell r="F267">
            <v>56.58</v>
          </cell>
          <cell r="G267">
            <v>53.721999999999966</v>
          </cell>
          <cell r="H267">
            <v>42.297000000000025</v>
          </cell>
          <cell r="I267">
            <v>40.843000000000018</v>
          </cell>
          <cell r="J267">
            <v>37.444999999999951</v>
          </cell>
          <cell r="K267">
            <v>42.284999999999997</v>
          </cell>
          <cell r="L267">
            <v>40.484999999999999</v>
          </cell>
          <cell r="M267">
            <v>44.847000000000079</v>
          </cell>
          <cell r="N267">
            <v>43.352999999999973</v>
          </cell>
          <cell r="O267">
            <v>561.78300000000002</v>
          </cell>
          <cell r="P267">
            <v>52.080999999999996</v>
          </cell>
          <cell r="Q267">
            <v>106.795</v>
          </cell>
          <cell r="R267">
            <v>159.92599999999999</v>
          </cell>
          <cell r="S267">
            <v>216.50599999999997</v>
          </cell>
          <cell r="T267">
            <v>270.22799999999995</v>
          </cell>
          <cell r="U267">
            <v>312.52499999999998</v>
          </cell>
          <cell r="V267">
            <v>353.36799999999999</v>
          </cell>
          <cell r="W267">
            <v>390.81299999999993</v>
          </cell>
          <cell r="X267">
            <v>433.09799999999996</v>
          </cell>
          <cell r="Y267">
            <v>473.58299999999997</v>
          </cell>
          <cell r="Z267">
            <v>518.43000000000006</v>
          </cell>
          <cell r="AA267">
            <v>561.78300000000002</v>
          </cell>
        </row>
        <row r="268">
          <cell r="A268" t="str">
            <v>Dtq16</v>
          </cell>
          <cell r="B268" t="str">
            <v>Total operating expenses</v>
          </cell>
          <cell r="C268">
            <v>482.34699999999998</v>
          </cell>
          <cell r="D268">
            <v>489.04399999999993</v>
          </cell>
          <cell r="E268">
            <v>490.60299999999995</v>
          </cell>
          <cell r="F268">
            <v>560.4169999999998</v>
          </cell>
          <cell r="G268">
            <v>573.2570000000004</v>
          </cell>
          <cell r="H268">
            <v>651.38800000000026</v>
          </cell>
          <cell r="I268">
            <v>605.05599999999981</v>
          </cell>
          <cell r="J268">
            <v>552.44500000000005</v>
          </cell>
          <cell r="K268">
            <v>515.34899999999959</v>
          </cell>
          <cell r="L268">
            <v>574.80200000000013</v>
          </cell>
          <cell r="M268">
            <v>549.7429999999988</v>
          </cell>
          <cell r="N268">
            <v>489.84023000000064</v>
          </cell>
          <cell r="O268">
            <v>6534.2912299999998</v>
          </cell>
          <cell r="P268">
            <v>482.34699999999998</v>
          </cell>
          <cell r="Q268">
            <v>971.39099999999985</v>
          </cell>
          <cell r="R268">
            <v>1461.9939999999997</v>
          </cell>
          <cell r="S268">
            <v>2022.4109999999996</v>
          </cell>
          <cell r="T268">
            <v>2595.6680000000001</v>
          </cell>
          <cell r="U268">
            <v>3247.056</v>
          </cell>
          <cell r="V268">
            <v>3852.1119999999996</v>
          </cell>
          <cell r="W268">
            <v>4404.5569999999998</v>
          </cell>
          <cell r="X268">
            <v>4919.9059999999999</v>
          </cell>
          <cell r="Y268">
            <v>5494.7079999999996</v>
          </cell>
          <cell r="Z268">
            <v>6044.4509999999991</v>
          </cell>
          <cell r="AA268">
            <v>6534.2912299999998</v>
          </cell>
        </row>
        <row r="269">
          <cell r="A269" t="str">
            <v>Dtq17</v>
          </cell>
          <cell r="B269" t="str">
            <v>Operating profit before provisions</v>
          </cell>
          <cell r="C269">
            <v>-8.3159999999999741</v>
          </cell>
          <cell r="D269">
            <v>19.551000000000101</v>
          </cell>
          <cell r="E269">
            <v>174.60299999999995</v>
          </cell>
          <cell r="F269">
            <v>76.54400000000021</v>
          </cell>
          <cell r="G269">
            <v>41.46599999999944</v>
          </cell>
          <cell r="H269">
            <v>-56.413000000000011</v>
          </cell>
          <cell r="I269">
            <v>137.97600000000034</v>
          </cell>
          <cell r="J269">
            <v>189.27539999999965</v>
          </cell>
          <cell r="K269">
            <v>198.72196000000042</v>
          </cell>
          <cell r="L269">
            <v>241.99693000000013</v>
          </cell>
          <cell r="M269">
            <v>291.05371000000048</v>
          </cell>
          <cell r="N269">
            <v>228.7337699999992</v>
          </cell>
          <cell r="O269">
            <v>1535.1927700000006</v>
          </cell>
          <cell r="P269">
            <v>-8.3159999999999741</v>
          </cell>
          <cell r="Q269">
            <v>11.235000000000127</v>
          </cell>
          <cell r="R269">
            <v>185.83799999999974</v>
          </cell>
          <cell r="S269">
            <v>262.38200000000006</v>
          </cell>
          <cell r="T269">
            <v>303.8479999999995</v>
          </cell>
          <cell r="U269">
            <v>247.43499999999995</v>
          </cell>
          <cell r="V269">
            <v>385.41100000000051</v>
          </cell>
          <cell r="W269">
            <v>574.68639999999959</v>
          </cell>
          <cell r="X269">
            <v>773.40835999999945</v>
          </cell>
          <cell r="Y269">
            <v>1015.4052899999997</v>
          </cell>
          <cell r="Z269">
            <v>1306.4590000000007</v>
          </cell>
          <cell r="AA269">
            <v>1535.1927700000006</v>
          </cell>
        </row>
        <row r="270">
          <cell r="A270" t="str">
            <v>Dtq18</v>
          </cell>
          <cell r="B270" t="str">
            <v>Impairment losses on loans and advances</v>
          </cell>
          <cell r="C270">
            <v>-68.659000000000006</v>
          </cell>
          <cell r="D270">
            <v>-71.051999999999992</v>
          </cell>
          <cell r="E270">
            <v>0</v>
          </cell>
          <cell r="F270">
            <v>0</v>
          </cell>
          <cell r="G270">
            <v>0</v>
          </cell>
          <cell r="H270">
            <v>0</v>
          </cell>
          <cell r="I270">
            <v>0</v>
          </cell>
          <cell r="J270">
            <v>0</v>
          </cell>
          <cell r="K270">
            <v>0</v>
          </cell>
          <cell r="L270">
            <v>0</v>
          </cell>
          <cell r="M270">
            <v>-1.3877787807814457E-14</v>
          </cell>
          <cell r="N270">
            <v>255.28800000000001</v>
          </cell>
          <cell r="O270">
            <v>115.577</v>
          </cell>
          <cell r="P270">
            <v>-68.659000000000006</v>
          </cell>
          <cell r="Q270">
            <v>-139.71100000000001</v>
          </cell>
          <cell r="R270">
            <v>-139.71100000000001</v>
          </cell>
          <cell r="S270">
            <v>-139.71100000000001</v>
          </cell>
          <cell r="T270">
            <v>-139.71100000000001</v>
          </cell>
          <cell r="U270">
            <v>-139.71100000000001</v>
          </cell>
          <cell r="V270">
            <v>-139.71100000000001</v>
          </cell>
          <cell r="W270">
            <v>-139.71100000000001</v>
          </cell>
          <cell r="X270">
            <v>-139.71100000000001</v>
          </cell>
          <cell r="Y270">
            <v>-139.71100000000001</v>
          </cell>
          <cell r="Z270">
            <v>-139.71100000000001</v>
          </cell>
          <cell r="AA270">
            <v>115.577</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-68.659000000000006</v>
          </cell>
          <cell r="D273">
            <v>-71.051999999999992</v>
          </cell>
          <cell r="E273">
            <v>0</v>
          </cell>
          <cell r="F273">
            <v>0</v>
          </cell>
          <cell r="G273">
            <v>0</v>
          </cell>
          <cell r="H273">
            <v>0</v>
          </cell>
          <cell r="I273">
            <v>0</v>
          </cell>
          <cell r="J273">
            <v>0</v>
          </cell>
          <cell r="K273">
            <v>0</v>
          </cell>
          <cell r="L273">
            <v>0</v>
          </cell>
          <cell r="M273">
            <v>-1.3877787807814457E-14</v>
          </cell>
          <cell r="N273">
            <v>255.28800000000001</v>
          </cell>
          <cell r="O273">
            <v>115.577</v>
          </cell>
          <cell r="P273">
            <v>-68.659000000000006</v>
          </cell>
          <cell r="Q273">
            <v>-139.71100000000001</v>
          </cell>
          <cell r="R273">
            <v>-139.71100000000001</v>
          </cell>
          <cell r="S273">
            <v>-139.71100000000001</v>
          </cell>
          <cell r="T273">
            <v>-139.71100000000001</v>
          </cell>
          <cell r="U273">
            <v>-139.71100000000001</v>
          </cell>
          <cell r="V273">
            <v>-139.71100000000001</v>
          </cell>
          <cell r="W273">
            <v>-139.71100000000001</v>
          </cell>
          <cell r="X273">
            <v>-139.71100000000001</v>
          </cell>
          <cell r="Y273">
            <v>-139.71100000000001</v>
          </cell>
          <cell r="Z273">
            <v>-139.71100000000001</v>
          </cell>
          <cell r="AA273">
            <v>115.577</v>
          </cell>
        </row>
        <row r="274">
          <cell r="A274" t="str">
            <v>Dtq22</v>
          </cell>
          <cell r="B274" t="str">
            <v>Operating profit</v>
          </cell>
          <cell r="C274">
            <v>-76.97499999999998</v>
          </cell>
          <cell r="D274">
            <v>-51.500999999999891</v>
          </cell>
          <cell r="E274">
            <v>174.60299999999995</v>
          </cell>
          <cell r="F274">
            <v>76.54400000000021</v>
          </cell>
          <cell r="G274">
            <v>41.46599999999944</v>
          </cell>
          <cell r="H274">
            <v>-56.413000000000011</v>
          </cell>
          <cell r="I274">
            <v>137.97600000000034</v>
          </cell>
          <cell r="J274">
            <v>189.27539999999965</v>
          </cell>
          <cell r="K274">
            <v>198.72196000000042</v>
          </cell>
          <cell r="L274">
            <v>241.99693000000013</v>
          </cell>
          <cell r="M274">
            <v>291.05371000000048</v>
          </cell>
          <cell r="N274">
            <v>484.02176999999921</v>
          </cell>
          <cell r="O274">
            <v>1650.7697700000006</v>
          </cell>
          <cell r="P274">
            <v>-76.97499999999998</v>
          </cell>
          <cell r="Q274">
            <v>-128.47599999999989</v>
          </cell>
          <cell r="R274">
            <v>46.126999999999725</v>
          </cell>
          <cell r="S274">
            <v>122.67100000000005</v>
          </cell>
          <cell r="T274">
            <v>164.13699999999949</v>
          </cell>
          <cell r="U274">
            <v>107.72399999999993</v>
          </cell>
          <cell r="V274">
            <v>245.7000000000005</v>
          </cell>
          <cell r="W274">
            <v>434.97539999999958</v>
          </cell>
          <cell r="X274">
            <v>633.69735999999943</v>
          </cell>
          <cell r="Y274">
            <v>875.69428999999968</v>
          </cell>
          <cell r="Z274">
            <v>1166.7480000000007</v>
          </cell>
          <cell r="AA274">
            <v>1650.7697700000006</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-76.97499999999998</v>
          </cell>
          <cell r="D278">
            <v>-51.500999999999891</v>
          </cell>
          <cell r="E278">
            <v>174.60299999999995</v>
          </cell>
          <cell r="F278">
            <v>76.54400000000021</v>
          </cell>
          <cell r="G278">
            <v>41.46599999999944</v>
          </cell>
          <cell r="H278">
            <v>-56.413000000000011</v>
          </cell>
          <cell r="I278">
            <v>137.97600000000034</v>
          </cell>
          <cell r="J278">
            <v>189.27539999999965</v>
          </cell>
          <cell r="K278">
            <v>198.72196000000042</v>
          </cell>
          <cell r="L278">
            <v>241.99693000000013</v>
          </cell>
          <cell r="M278">
            <v>291.05371000000048</v>
          </cell>
          <cell r="N278">
            <v>484.02176999999921</v>
          </cell>
          <cell r="O278">
            <v>1650.7697700000006</v>
          </cell>
          <cell r="P278">
            <v>-76.97499999999998</v>
          </cell>
          <cell r="Q278">
            <v>-128.47599999999989</v>
          </cell>
          <cell r="R278">
            <v>46.126999999999725</v>
          </cell>
          <cell r="S278">
            <v>122.67100000000005</v>
          </cell>
          <cell r="T278">
            <v>164.13699999999949</v>
          </cell>
          <cell r="U278">
            <v>107.72399999999993</v>
          </cell>
          <cell r="V278">
            <v>245.7000000000005</v>
          </cell>
          <cell r="W278">
            <v>434.97539999999958</v>
          </cell>
          <cell r="X278">
            <v>633.69735999999943</v>
          </cell>
          <cell r="Y278">
            <v>875.69428999999968</v>
          </cell>
          <cell r="Z278">
            <v>1166.7480000000007</v>
          </cell>
          <cell r="AA278">
            <v>1650.7697700000006</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14.385</v>
          </cell>
          <cell r="D280">
            <v>-5.774</v>
          </cell>
          <cell r="E280">
            <v>-45.704999999999998</v>
          </cell>
          <cell r="F280">
            <v>-20.667999999999999</v>
          </cell>
          <cell r="G280">
            <v>-17.857000000000006</v>
          </cell>
          <cell r="H280">
            <v>10.11300000000001</v>
          </cell>
          <cell r="I280">
            <v>-16.583000000000002</v>
          </cell>
          <cell r="J280">
            <v>-44.598999999999997</v>
          </cell>
          <cell r="K280">
            <v>-19.945</v>
          </cell>
          <cell r="L280">
            <v>-39.484999999999999</v>
          </cell>
          <cell r="M280">
            <v>-58.653000000000013</v>
          </cell>
          <cell r="N280">
            <v>-60.055999999999997</v>
          </cell>
          <cell r="O280">
            <v>-304.827</v>
          </cell>
          <cell r="P280">
            <v>14.385</v>
          </cell>
          <cell r="Q280">
            <v>8.6110000000000007</v>
          </cell>
          <cell r="R280">
            <v>-37.093999999999994</v>
          </cell>
          <cell r="S280">
            <v>-57.761999999999993</v>
          </cell>
          <cell r="T280">
            <v>-75.619</v>
          </cell>
          <cell r="U280">
            <v>-65.505999999999986</v>
          </cell>
          <cell r="V280">
            <v>-82.088999999999984</v>
          </cell>
          <cell r="W280">
            <v>-126.68799999999999</v>
          </cell>
          <cell r="X280">
            <v>-146.63299999999998</v>
          </cell>
          <cell r="Y280">
            <v>-186.11799999999999</v>
          </cell>
          <cell r="Z280">
            <v>-244.77100000000002</v>
          </cell>
          <cell r="AA280">
            <v>-304.827</v>
          </cell>
        </row>
        <row r="281">
          <cell r="A281" t="str">
            <v>Dtq28</v>
          </cell>
          <cell r="B281" t="str">
            <v>Profit after tax</v>
          </cell>
          <cell r="C281">
            <v>-62.589999999999982</v>
          </cell>
          <cell r="D281">
            <v>-57.274999999999892</v>
          </cell>
          <cell r="E281">
            <v>128.89799999999997</v>
          </cell>
          <cell r="F281">
            <v>55.876000000000211</v>
          </cell>
          <cell r="G281">
            <v>23.608999999999433</v>
          </cell>
          <cell r="H281">
            <v>-46.3</v>
          </cell>
          <cell r="I281">
            <v>121.39300000000034</v>
          </cell>
          <cell r="J281">
            <v>144.67639999999966</v>
          </cell>
          <cell r="K281">
            <v>178.77696000000043</v>
          </cell>
          <cell r="L281">
            <v>202.51193000000012</v>
          </cell>
          <cell r="M281">
            <v>232.40071000000046</v>
          </cell>
          <cell r="N281">
            <v>423.96576999999922</v>
          </cell>
          <cell r="O281">
            <v>1345.9427700000006</v>
          </cell>
          <cell r="P281">
            <v>-62.589999999999982</v>
          </cell>
          <cell r="Q281">
            <v>-119.86499999999988</v>
          </cell>
          <cell r="R281">
            <v>9.0329999999997312</v>
          </cell>
          <cell r="S281">
            <v>64.909000000000049</v>
          </cell>
          <cell r="T281">
            <v>88.517999999999489</v>
          </cell>
          <cell r="U281">
            <v>42.217999999999947</v>
          </cell>
          <cell r="V281">
            <v>163.6110000000005</v>
          </cell>
          <cell r="W281">
            <v>308.28739999999959</v>
          </cell>
          <cell r="X281">
            <v>487.06435999999945</v>
          </cell>
          <cell r="Y281">
            <v>689.57628999999974</v>
          </cell>
          <cell r="Z281">
            <v>921.97700000000077</v>
          </cell>
          <cell r="AA281">
            <v>1345.9427700000006</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7.1589999999999989</v>
          </cell>
          <cell r="D283">
            <v>5.0539999999999869</v>
          </cell>
          <cell r="E283">
            <v>13.612000000000004</v>
          </cell>
          <cell r="F283">
            <v>13.52199999999999</v>
          </cell>
          <cell r="G283">
            <v>21.812000000000069</v>
          </cell>
          <cell r="H283">
            <v>18.951999999999941</v>
          </cell>
          <cell r="I283">
            <v>24.928999999999981</v>
          </cell>
          <cell r="J283">
            <v>29.234000000000037</v>
          </cell>
          <cell r="K283">
            <v>34.518000000000022</v>
          </cell>
          <cell r="L283">
            <v>48.725659999999948</v>
          </cell>
          <cell r="M283">
            <v>46.520340000000019</v>
          </cell>
          <cell r="N283">
            <v>63.353069999999903</v>
          </cell>
          <cell r="O283">
            <v>327.3910699999999</v>
          </cell>
          <cell r="P283">
            <v>7.1589999999999989</v>
          </cell>
          <cell r="Q283">
            <v>12.212999999999987</v>
          </cell>
          <cell r="R283">
            <v>25.824999999999989</v>
          </cell>
          <cell r="S283">
            <v>39.34699999999998</v>
          </cell>
          <cell r="T283">
            <v>61.159000000000049</v>
          </cell>
          <cell r="U283">
            <v>80.11099999999999</v>
          </cell>
          <cell r="V283">
            <v>105.03999999999996</v>
          </cell>
          <cell r="W283">
            <v>134.274</v>
          </cell>
          <cell r="X283">
            <v>168.79200000000003</v>
          </cell>
          <cell r="Y283">
            <v>217.51765999999998</v>
          </cell>
          <cell r="Z283">
            <v>264.03800000000001</v>
          </cell>
          <cell r="AA283">
            <v>327.3910699999999</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7.1589999999999989</v>
          </cell>
          <cell r="D285">
            <v>5.0539999999999869</v>
          </cell>
          <cell r="E285">
            <v>13.612000000000004</v>
          </cell>
          <cell r="F285">
            <v>13.52199999999999</v>
          </cell>
          <cell r="G285">
            <v>21.812000000000069</v>
          </cell>
          <cell r="H285">
            <v>18.951999999999941</v>
          </cell>
          <cell r="I285">
            <v>24.928999999999981</v>
          </cell>
          <cell r="J285">
            <v>29.234000000000037</v>
          </cell>
          <cell r="K285">
            <v>34.518000000000022</v>
          </cell>
          <cell r="L285">
            <v>48.725659999999948</v>
          </cell>
          <cell r="M285">
            <v>46.520340000000019</v>
          </cell>
          <cell r="N285">
            <v>63.353069999999903</v>
          </cell>
          <cell r="O285">
            <v>327.3910699999999</v>
          </cell>
          <cell r="P285">
            <v>7.1589999999999989</v>
          </cell>
          <cell r="Q285">
            <v>12.212999999999987</v>
          </cell>
          <cell r="R285">
            <v>25.824999999999989</v>
          </cell>
          <cell r="S285">
            <v>39.34699999999998</v>
          </cell>
          <cell r="T285">
            <v>61.159000000000049</v>
          </cell>
          <cell r="U285">
            <v>80.11099999999999</v>
          </cell>
          <cell r="V285">
            <v>105.03999999999996</v>
          </cell>
          <cell r="W285">
            <v>134.274</v>
          </cell>
          <cell r="X285">
            <v>168.79200000000003</v>
          </cell>
          <cell r="Y285">
            <v>217.51765999999998</v>
          </cell>
          <cell r="Z285">
            <v>264.03800000000001</v>
          </cell>
          <cell r="AA285">
            <v>327.3910699999999</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78.89</v>
          </cell>
          <cell r="D292">
            <v>99.578999999999994</v>
          </cell>
          <cell r="E292">
            <v>190.09399999999999</v>
          </cell>
          <cell r="F292">
            <v>181.71799999999993</v>
          </cell>
          <cell r="G292">
            <v>202.86</v>
          </cell>
          <cell r="H292">
            <v>236.36500000000001</v>
          </cell>
          <cell r="I292">
            <v>292.7</v>
          </cell>
          <cell r="J292">
            <v>312.81099999999975</v>
          </cell>
          <cell r="K292">
            <v>319.245</v>
          </cell>
          <cell r="L292">
            <v>356.58908000000002</v>
          </cell>
          <cell r="M292">
            <v>461.02291999999954</v>
          </cell>
          <cell r="N292">
            <v>524.38229000000058</v>
          </cell>
          <cell r="O292">
            <v>3256.2562899999998</v>
          </cell>
          <cell r="P292">
            <v>78.89</v>
          </cell>
          <cell r="Q292">
            <v>178.46899999999999</v>
          </cell>
          <cell r="R292">
            <v>368.56299999999999</v>
          </cell>
          <cell r="S292">
            <v>550.28099999999995</v>
          </cell>
          <cell r="T292">
            <v>753.14099999999996</v>
          </cell>
          <cell r="U292">
            <v>989.50599999999997</v>
          </cell>
          <cell r="V292">
            <v>1282.2059999999999</v>
          </cell>
          <cell r="W292">
            <v>1595.0169999999996</v>
          </cell>
          <cell r="X292">
            <v>1914.2619999999997</v>
          </cell>
          <cell r="Y292">
            <v>2270.8510799999999</v>
          </cell>
          <cell r="Z292">
            <v>2731.8739999999993</v>
          </cell>
          <cell r="AA292">
            <v>3256.2562899999998</v>
          </cell>
        </row>
        <row r="293">
          <cell r="A293" t="str">
            <v>Dtc11</v>
          </cell>
          <cell r="B293" t="str">
            <v>Other income</v>
          </cell>
          <cell r="C293">
            <v>78.89</v>
          </cell>
          <cell r="D293">
            <v>99.578999999999994</v>
          </cell>
          <cell r="E293">
            <v>190.09399999999999</v>
          </cell>
          <cell r="F293">
            <v>181.71799999999993</v>
          </cell>
          <cell r="G293">
            <v>202.86</v>
          </cell>
          <cell r="H293">
            <v>236.36500000000001</v>
          </cell>
          <cell r="I293">
            <v>292.7</v>
          </cell>
          <cell r="J293">
            <v>312.81099999999975</v>
          </cell>
          <cell r="K293">
            <v>319.245</v>
          </cell>
          <cell r="L293">
            <v>356.58908000000002</v>
          </cell>
          <cell r="M293">
            <v>461.02291999999954</v>
          </cell>
          <cell r="N293">
            <v>524.38229000000058</v>
          </cell>
          <cell r="O293">
            <v>3256.2562899999998</v>
          </cell>
          <cell r="P293">
            <v>78.89</v>
          </cell>
          <cell r="Q293">
            <v>178.46899999999999</v>
          </cell>
          <cell r="R293">
            <v>368.56299999999999</v>
          </cell>
          <cell r="S293">
            <v>550.28099999999995</v>
          </cell>
          <cell r="T293">
            <v>753.14099999999996</v>
          </cell>
          <cell r="U293">
            <v>989.50599999999997</v>
          </cell>
          <cell r="V293">
            <v>1282.2059999999999</v>
          </cell>
          <cell r="W293">
            <v>1595.0169999999996</v>
          </cell>
          <cell r="X293">
            <v>1914.2619999999997</v>
          </cell>
          <cell r="Y293">
            <v>2270.8510799999999</v>
          </cell>
          <cell r="Z293">
            <v>2731.8739999999993</v>
          </cell>
          <cell r="AA293">
            <v>3256.2562899999998</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86.049000000000007</v>
          </cell>
          <cell r="D295">
            <v>104.63299999999998</v>
          </cell>
          <cell r="E295">
            <v>203.70599999999999</v>
          </cell>
          <cell r="F295">
            <v>195.23999999999992</v>
          </cell>
          <cell r="G295">
            <v>224.67200000000008</v>
          </cell>
          <cell r="H295">
            <v>255.31699999999995</v>
          </cell>
          <cell r="I295">
            <v>317.62899999999996</v>
          </cell>
          <cell r="J295">
            <v>342.04499999999979</v>
          </cell>
          <cell r="K295">
            <v>353.76300000000003</v>
          </cell>
          <cell r="L295">
            <v>405.31473999999997</v>
          </cell>
          <cell r="M295">
            <v>507.54325999999958</v>
          </cell>
          <cell r="N295">
            <v>587.73536000000047</v>
          </cell>
          <cell r="O295">
            <v>3583.6473599999999</v>
          </cell>
          <cell r="P295">
            <v>86.049000000000007</v>
          </cell>
          <cell r="Q295">
            <v>190.68199999999999</v>
          </cell>
          <cell r="R295">
            <v>394.38799999999998</v>
          </cell>
          <cell r="S295">
            <v>589.62799999999993</v>
          </cell>
          <cell r="T295">
            <v>814.3</v>
          </cell>
          <cell r="U295">
            <v>1069.617</v>
          </cell>
          <cell r="V295">
            <v>1387.2459999999999</v>
          </cell>
          <cell r="W295">
            <v>1729.2909999999997</v>
          </cell>
          <cell r="X295">
            <v>2083.0539999999996</v>
          </cell>
          <cell r="Y295">
            <v>2488.3687399999999</v>
          </cell>
          <cell r="Z295">
            <v>2995.9119999999994</v>
          </cell>
          <cell r="AA295">
            <v>3583.6473599999999</v>
          </cell>
        </row>
        <row r="296">
          <cell r="A296" t="str">
            <v>Dtc13</v>
          </cell>
          <cell r="B296" t="str">
            <v>Personnel expenses</v>
          </cell>
          <cell r="C296">
            <v>195.06100000000001</v>
          </cell>
          <cell r="D296">
            <v>190.41299999999998</v>
          </cell>
          <cell r="E296">
            <v>197.76699999999991</v>
          </cell>
          <cell r="F296">
            <v>194.20500000000001</v>
          </cell>
          <cell r="G296">
            <v>207.51499999999999</v>
          </cell>
          <cell r="H296">
            <v>208.09200000000004</v>
          </cell>
          <cell r="I296">
            <v>194.24200000000002</v>
          </cell>
          <cell r="J296">
            <v>191.36899999999969</v>
          </cell>
          <cell r="K296">
            <v>203.47479999999996</v>
          </cell>
          <cell r="L296">
            <v>202.86319999999992</v>
          </cell>
          <cell r="M296">
            <v>205.58200000000016</v>
          </cell>
          <cell r="N296">
            <v>229.22801999999987</v>
          </cell>
          <cell r="O296">
            <v>2419.8120199999998</v>
          </cell>
          <cell r="P296">
            <v>195.06100000000001</v>
          </cell>
          <cell r="Q296">
            <v>385.47399999999999</v>
          </cell>
          <cell r="R296">
            <v>583.24099999999987</v>
          </cell>
          <cell r="S296">
            <v>777.44599999999991</v>
          </cell>
          <cell r="T296">
            <v>984.9609999999999</v>
          </cell>
          <cell r="U296">
            <v>1193.0529999999999</v>
          </cell>
          <cell r="V296">
            <v>1387.2949999999998</v>
          </cell>
          <cell r="W296">
            <v>1578.6639999999995</v>
          </cell>
          <cell r="X296">
            <v>1782.1387999999995</v>
          </cell>
          <cell r="Y296">
            <v>1985.0019999999995</v>
          </cell>
          <cell r="Z296">
            <v>2190.5839999999998</v>
          </cell>
          <cell r="AA296">
            <v>2419.8120199999998</v>
          </cell>
        </row>
        <row r="297">
          <cell r="A297" t="str">
            <v>Dtc14</v>
          </cell>
          <cell r="B297" t="str">
            <v>General and administrative expenses</v>
          </cell>
          <cell r="C297">
            <v>81.31450000000001</v>
          </cell>
          <cell r="D297">
            <v>89.73</v>
          </cell>
          <cell r="E297">
            <v>109.76350000000012</v>
          </cell>
          <cell r="F297">
            <v>137.715</v>
          </cell>
          <cell r="G297">
            <v>121.5170000000001</v>
          </cell>
          <cell r="H297">
            <v>135.23100000000011</v>
          </cell>
          <cell r="I297">
            <v>120.95299999999986</v>
          </cell>
          <cell r="J297">
            <v>144.15</v>
          </cell>
          <cell r="K297">
            <v>153.68600000000021</v>
          </cell>
          <cell r="L297">
            <v>143.22099999999938</v>
          </cell>
          <cell r="M297">
            <v>169.2330000000004</v>
          </cell>
          <cell r="N297">
            <v>172.00630000000027</v>
          </cell>
          <cell r="O297">
            <v>1578.5203000000004</v>
          </cell>
          <cell r="P297">
            <v>81.31450000000001</v>
          </cell>
          <cell r="Q297">
            <v>171.04450000000003</v>
          </cell>
          <cell r="R297">
            <v>280.80800000000016</v>
          </cell>
          <cell r="S297">
            <v>418.52300000000014</v>
          </cell>
          <cell r="T297">
            <v>540.04000000000019</v>
          </cell>
          <cell r="U297">
            <v>675.2710000000003</v>
          </cell>
          <cell r="V297">
            <v>796.22400000000016</v>
          </cell>
          <cell r="W297">
            <v>940.37400000000014</v>
          </cell>
          <cell r="X297">
            <v>1094.0600000000004</v>
          </cell>
          <cell r="Y297">
            <v>1237.2809999999997</v>
          </cell>
          <cell r="Z297">
            <v>1406.5140000000001</v>
          </cell>
          <cell r="AA297">
            <v>1578.5203000000004</v>
          </cell>
        </row>
        <row r="298">
          <cell r="A298" t="str">
            <v>Dtc15</v>
          </cell>
          <cell r="B298" t="str">
            <v>Depreciation / Amortisation</v>
          </cell>
          <cell r="C298">
            <v>75.786000000000001</v>
          </cell>
          <cell r="D298">
            <v>56.903999999999968</v>
          </cell>
          <cell r="E298">
            <v>56.948000000000029</v>
          </cell>
          <cell r="F298">
            <v>58.102000000000018</v>
          </cell>
          <cell r="G298">
            <v>55.873000000000005</v>
          </cell>
          <cell r="H298">
            <v>66.356999999999942</v>
          </cell>
          <cell r="I298">
            <v>54.454000000000001</v>
          </cell>
          <cell r="J298">
            <v>53.779000000000025</v>
          </cell>
          <cell r="K298">
            <v>42.291000000000025</v>
          </cell>
          <cell r="L298">
            <v>57.293000000000035</v>
          </cell>
          <cell r="M298">
            <v>53.852000000000011</v>
          </cell>
          <cell r="N298">
            <v>54.44800000000005</v>
          </cell>
          <cell r="O298">
            <v>686.0870000000001</v>
          </cell>
          <cell r="P298">
            <v>75.786000000000001</v>
          </cell>
          <cell r="Q298">
            <v>132.68999999999997</v>
          </cell>
          <cell r="R298">
            <v>189.63800000000001</v>
          </cell>
          <cell r="S298">
            <v>247.74</v>
          </cell>
          <cell r="T298">
            <v>303.613</v>
          </cell>
          <cell r="U298">
            <v>369.96999999999991</v>
          </cell>
          <cell r="V298">
            <v>424.42399999999992</v>
          </cell>
          <cell r="W298">
            <v>478.20299999999997</v>
          </cell>
          <cell r="X298">
            <v>520.49400000000003</v>
          </cell>
          <cell r="Y298">
            <v>577.78700000000003</v>
          </cell>
          <cell r="Z298">
            <v>631.63900000000001</v>
          </cell>
          <cell r="AA298">
            <v>686.0870000000001</v>
          </cell>
        </row>
        <row r="299">
          <cell r="A299" t="str">
            <v>Dtc16</v>
          </cell>
          <cell r="B299" t="str">
            <v>Total operating expenses</v>
          </cell>
          <cell r="C299">
            <v>352.16149999999999</v>
          </cell>
          <cell r="D299">
            <v>337.04699999999991</v>
          </cell>
          <cell r="E299">
            <v>364.47850000000005</v>
          </cell>
          <cell r="F299">
            <v>390.02200000000005</v>
          </cell>
          <cell r="G299">
            <v>384.90500000000009</v>
          </cell>
          <cell r="H299">
            <v>409.68000000000006</v>
          </cell>
          <cell r="I299">
            <v>369.64899999999989</v>
          </cell>
          <cell r="J299">
            <v>389.29799999999966</v>
          </cell>
          <cell r="K299">
            <v>399.45180000000016</v>
          </cell>
          <cell r="L299">
            <v>403.37719999999933</v>
          </cell>
          <cell r="M299">
            <v>428.6670000000006</v>
          </cell>
          <cell r="N299">
            <v>455.68232000000017</v>
          </cell>
          <cell r="O299">
            <v>4684.4193200000009</v>
          </cell>
          <cell r="P299">
            <v>352.16149999999999</v>
          </cell>
          <cell r="Q299">
            <v>689.20849999999996</v>
          </cell>
          <cell r="R299">
            <v>1053.6869999999999</v>
          </cell>
          <cell r="S299">
            <v>1443.7090000000001</v>
          </cell>
          <cell r="T299">
            <v>1828.6140000000003</v>
          </cell>
          <cell r="U299">
            <v>2238.2939999999999</v>
          </cell>
          <cell r="V299">
            <v>2607.9430000000002</v>
          </cell>
          <cell r="W299">
            <v>2997.2409999999995</v>
          </cell>
          <cell r="X299">
            <v>3396.6928000000003</v>
          </cell>
          <cell r="Y299">
            <v>3800.0699999999997</v>
          </cell>
          <cell r="Z299">
            <v>4228.7370000000001</v>
          </cell>
          <cell r="AA299">
            <v>4684.4193200000009</v>
          </cell>
        </row>
        <row r="300">
          <cell r="A300" t="str">
            <v>Dtc17</v>
          </cell>
          <cell r="B300" t="str">
            <v>Operating profit before provisions</v>
          </cell>
          <cell r="C300">
            <v>-266.11249999999995</v>
          </cell>
          <cell r="D300">
            <v>-232.41399999999993</v>
          </cell>
          <cell r="E300">
            <v>-160.77250000000006</v>
          </cell>
          <cell r="F300">
            <v>-194.78200000000012</v>
          </cell>
          <cell r="G300">
            <v>-160.233</v>
          </cell>
          <cell r="H300">
            <v>-154.36300000000011</v>
          </cell>
          <cell r="I300">
            <v>-52.019999999999925</v>
          </cell>
          <cell r="J300">
            <v>-47.252999999999872</v>
          </cell>
          <cell r="K300">
            <v>-45.688800000000128</v>
          </cell>
          <cell r="L300">
            <v>1.937540000000638</v>
          </cell>
          <cell r="M300">
            <v>78.876259999998979</v>
          </cell>
          <cell r="N300">
            <v>132.05304000000029</v>
          </cell>
          <cell r="O300">
            <v>8268.0666799999999</v>
          </cell>
          <cell r="P300">
            <v>-266.11249999999995</v>
          </cell>
          <cell r="Q300">
            <v>-498.52649999999994</v>
          </cell>
          <cell r="R300">
            <v>-659.29899999999998</v>
          </cell>
          <cell r="S300">
            <v>-854.08100000000013</v>
          </cell>
          <cell r="T300">
            <v>-1014.3140000000003</v>
          </cell>
          <cell r="U300">
            <v>-1168.6769999999999</v>
          </cell>
          <cell r="V300">
            <v>-1220.6970000000003</v>
          </cell>
          <cell r="W300">
            <v>-1267.9499999999998</v>
          </cell>
          <cell r="X300">
            <v>-1313.6388000000006</v>
          </cell>
          <cell r="Y300">
            <v>-1311.7012599999998</v>
          </cell>
          <cell r="Z300">
            <v>-1232.8250000000007</v>
          </cell>
          <cell r="AA300">
            <v>-1100.7719600000009</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-20.559000000000001</v>
          </cell>
          <cell r="D302">
            <v>-25.01</v>
          </cell>
          <cell r="E302">
            <v>-48.941999999999993</v>
          </cell>
          <cell r="F302">
            <v>-43.18</v>
          </cell>
          <cell r="G302">
            <v>-44.883999999999979</v>
          </cell>
          <cell r="H302">
            <v>-52.691000000000017</v>
          </cell>
          <cell r="I302">
            <v>-69.916000000000011</v>
          </cell>
          <cell r="J302">
            <v>-74.097999999999942</v>
          </cell>
          <cell r="K302">
            <v>-69.350999999999999</v>
          </cell>
          <cell r="L302">
            <v>-64.245999999999967</v>
          </cell>
          <cell r="M302">
            <v>-74.304000000000144</v>
          </cell>
          <cell r="N302">
            <v>-102.40121999999997</v>
          </cell>
          <cell r="O302">
            <v>-689.58222000000001</v>
          </cell>
          <cell r="P302">
            <v>-20.559000000000001</v>
          </cell>
          <cell r="Q302">
            <v>-45.569000000000003</v>
          </cell>
          <cell r="R302">
            <v>-94.510999999999996</v>
          </cell>
          <cell r="S302">
            <v>-137.691</v>
          </cell>
          <cell r="T302">
            <v>-182.57499999999999</v>
          </cell>
          <cell r="U302">
            <v>-235.26600000000002</v>
          </cell>
          <cell r="V302">
            <v>-305.18200000000002</v>
          </cell>
          <cell r="W302">
            <v>-379.28</v>
          </cell>
          <cell r="X302">
            <v>-448.63099999999997</v>
          </cell>
          <cell r="Y302">
            <v>-512.87699999999995</v>
          </cell>
          <cell r="Z302">
            <v>-587.18100000000004</v>
          </cell>
          <cell r="AA302">
            <v>-689.58222000000001</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-20.559000000000001</v>
          </cell>
          <cell r="D304">
            <v>-25.01</v>
          </cell>
          <cell r="E304">
            <v>-48.941999999999993</v>
          </cell>
          <cell r="F304">
            <v>-43.18</v>
          </cell>
          <cell r="G304">
            <v>-44.883999999999979</v>
          </cell>
          <cell r="H304">
            <v>-52.691000000000017</v>
          </cell>
          <cell r="I304">
            <v>-69.916000000000011</v>
          </cell>
          <cell r="J304">
            <v>-74.097999999999942</v>
          </cell>
          <cell r="K304">
            <v>-69.350999999999999</v>
          </cell>
          <cell r="L304">
            <v>-64.245999999999967</v>
          </cell>
          <cell r="M304">
            <v>-74.304000000000144</v>
          </cell>
          <cell r="N304">
            <v>-102.40121999999997</v>
          </cell>
          <cell r="O304">
            <v>-689.58222000000001</v>
          </cell>
          <cell r="P304">
            <v>-20.559000000000001</v>
          </cell>
          <cell r="Q304">
            <v>-45.569000000000003</v>
          </cell>
          <cell r="R304">
            <v>-94.510999999999996</v>
          </cell>
          <cell r="S304">
            <v>-137.691</v>
          </cell>
          <cell r="T304">
            <v>-182.57499999999999</v>
          </cell>
          <cell r="U304">
            <v>-235.26600000000002</v>
          </cell>
          <cell r="V304">
            <v>-305.18200000000002</v>
          </cell>
          <cell r="W304">
            <v>-379.28</v>
          </cell>
          <cell r="X304">
            <v>-448.63099999999997</v>
          </cell>
          <cell r="Y304">
            <v>-512.87699999999995</v>
          </cell>
          <cell r="Z304">
            <v>-587.18100000000004</v>
          </cell>
          <cell r="AA304">
            <v>-689.58222000000001</v>
          </cell>
        </row>
        <row r="305">
          <cell r="A305" t="str">
            <v>Dtc22</v>
          </cell>
          <cell r="B305" t="str">
            <v>Operating profit</v>
          </cell>
          <cell r="C305">
            <v>-286.67149999999998</v>
          </cell>
          <cell r="D305">
            <v>-257.42399999999992</v>
          </cell>
          <cell r="E305">
            <v>-209.71450000000004</v>
          </cell>
          <cell r="F305">
            <v>-237.96200000000013</v>
          </cell>
          <cell r="G305">
            <v>-205.11699999999999</v>
          </cell>
          <cell r="H305">
            <v>-207.05400000000014</v>
          </cell>
          <cell r="I305">
            <v>-121.93599999999994</v>
          </cell>
          <cell r="J305">
            <v>-121.35099999999981</v>
          </cell>
          <cell r="K305">
            <v>-115.03980000000013</v>
          </cell>
          <cell r="L305">
            <v>-62.308459999999329</v>
          </cell>
          <cell r="M305">
            <v>4.5722599999988347</v>
          </cell>
          <cell r="N305">
            <v>29.651820000000328</v>
          </cell>
          <cell r="O305">
            <v>7578.4844599999997</v>
          </cell>
          <cell r="P305">
            <v>-286.67149999999998</v>
          </cell>
          <cell r="Q305">
            <v>-544.0954999999999</v>
          </cell>
          <cell r="R305">
            <v>-753.81</v>
          </cell>
          <cell r="S305">
            <v>-991.77200000000016</v>
          </cell>
          <cell r="T305">
            <v>-1196.8890000000004</v>
          </cell>
          <cell r="U305">
            <v>-1403.943</v>
          </cell>
          <cell r="V305">
            <v>-1525.8790000000004</v>
          </cell>
          <cell r="W305">
            <v>-1647.2299999999998</v>
          </cell>
          <cell r="X305">
            <v>-1762.2698000000005</v>
          </cell>
          <cell r="Y305">
            <v>-1824.5782599999998</v>
          </cell>
          <cell r="Z305">
            <v>-1820.0060000000008</v>
          </cell>
          <cell r="AA305">
            <v>-1790.354180000001</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-286.67149999999998</v>
          </cell>
          <cell r="D309">
            <v>-257.42399999999992</v>
          </cell>
          <cell r="E309">
            <v>-209.71450000000004</v>
          </cell>
          <cell r="F309">
            <v>-237.96200000000013</v>
          </cell>
          <cell r="G309">
            <v>-205.11699999999999</v>
          </cell>
          <cell r="H309">
            <v>-207.05400000000014</v>
          </cell>
          <cell r="I309">
            <v>-121.93599999999994</v>
          </cell>
          <cell r="J309">
            <v>-121.35099999999981</v>
          </cell>
          <cell r="K309">
            <v>-115.03980000000013</v>
          </cell>
          <cell r="L309">
            <v>-62.308459999999329</v>
          </cell>
          <cell r="M309">
            <v>4.5722599999988347</v>
          </cell>
          <cell r="N309">
            <v>29.651820000000328</v>
          </cell>
          <cell r="O309">
            <v>7578.4844599999997</v>
          </cell>
          <cell r="P309">
            <v>-286.67149999999998</v>
          </cell>
          <cell r="Q309">
            <v>-544.0954999999999</v>
          </cell>
          <cell r="R309">
            <v>-753.81</v>
          </cell>
          <cell r="S309">
            <v>-991.77200000000016</v>
          </cell>
          <cell r="T309">
            <v>-1196.8890000000004</v>
          </cell>
          <cell r="U309">
            <v>-1403.943</v>
          </cell>
          <cell r="V309">
            <v>-1525.8790000000004</v>
          </cell>
          <cell r="W309">
            <v>-1647.2299999999998</v>
          </cell>
          <cell r="X309">
            <v>-1762.2698000000005</v>
          </cell>
          <cell r="Y309">
            <v>-1824.5782599999998</v>
          </cell>
          <cell r="Z309">
            <v>-1820.0060000000008</v>
          </cell>
          <cell r="AA309">
            <v>-1790.354180000001</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45.883000000000003</v>
          </cell>
          <cell r="D311">
            <v>33.116999999999997</v>
          </cell>
          <cell r="E311">
            <v>-4.6759999999999993</v>
          </cell>
          <cell r="F311">
            <v>37.067</v>
          </cell>
          <cell r="G311">
            <v>10.536000000000003</v>
          </cell>
          <cell r="H311">
            <v>-31.352000000000004</v>
          </cell>
          <cell r="I311">
            <v>27.703000000000007</v>
          </cell>
          <cell r="J311">
            <v>11.481999999999978</v>
          </cell>
          <cell r="K311">
            <v>10.765000000000001</v>
          </cell>
          <cell r="L311">
            <v>-23.53</v>
          </cell>
          <cell r="M311">
            <v>-17.443000000000001</v>
          </cell>
          <cell r="N311">
            <v>101.301</v>
          </cell>
          <cell r="O311">
            <v>200.85299999999998</v>
          </cell>
          <cell r="P311">
            <v>45.883000000000003</v>
          </cell>
          <cell r="Q311">
            <v>79</v>
          </cell>
          <cell r="R311">
            <v>74.323999999999998</v>
          </cell>
          <cell r="S311">
            <v>111.39099999999999</v>
          </cell>
          <cell r="T311">
            <v>121.92699999999999</v>
          </cell>
          <cell r="U311">
            <v>90.574999999999989</v>
          </cell>
          <cell r="V311">
            <v>118.27799999999999</v>
          </cell>
          <cell r="W311">
            <v>129.75999999999996</v>
          </cell>
          <cell r="X311">
            <v>140.52499999999998</v>
          </cell>
          <cell r="Y311">
            <v>116.99499999999998</v>
          </cell>
          <cell r="Z311">
            <v>99.551999999999978</v>
          </cell>
          <cell r="AA311">
            <v>200.85299999999998</v>
          </cell>
        </row>
        <row r="312">
          <cell r="A312" t="str">
            <v>Dtc28</v>
          </cell>
          <cell r="B312" t="str">
            <v>Profit after tax</v>
          </cell>
          <cell r="C312">
            <v>-240.78849999999997</v>
          </cell>
          <cell r="D312">
            <v>-224.30699999999993</v>
          </cell>
          <cell r="E312">
            <v>-214.39050000000003</v>
          </cell>
          <cell r="F312">
            <v>-200.89500000000012</v>
          </cell>
          <cell r="G312">
            <v>-194.58099999999999</v>
          </cell>
          <cell r="H312">
            <v>-238.40600000000015</v>
          </cell>
          <cell r="I312">
            <v>-94.232999999999933</v>
          </cell>
          <cell r="J312">
            <v>-109.86899999999983</v>
          </cell>
          <cell r="K312">
            <v>-104.27480000000013</v>
          </cell>
          <cell r="L312">
            <v>-85.83845999999933</v>
          </cell>
          <cell r="M312">
            <v>-12.870740000001167</v>
          </cell>
          <cell r="N312">
            <v>130.95282000000032</v>
          </cell>
          <cell r="O312">
            <v>7779.3374599999997</v>
          </cell>
          <cell r="P312">
            <v>-240.78849999999997</v>
          </cell>
          <cell r="Q312">
            <v>-465.0954999999999</v>
          </cell>
          <cell r="R312">
            <v>-679.48599999999999</v>
          </cell>
          <cell r="S312">
            <v>-880.3810000000002</v>
          </cell>
          <cell r="T312">
            <v>-1074.9620000000004</v>
          </cell>
          <cell r="U312">
            <v>-1313.3679999999999</v>
          </cell>
          <cell r="V312">
            <v>-1407.6010000000003</v>
          </cell>
          <cell r="W312">
            <v>-1517.4699999999998</v>
          </cell>
          <cell r="X312">
            <v>-1621.7448000000004</v>
          </cell>
          <cell r="Y312">
            <v>-1707.5832599999999</v>
          </cell>
          <cell r="Z312">
            <v>-1720.4540000000009</v>
          </cell>
          <cell r="AA312">
            <v>-1589.5011800000009</v>
          </cell>
        </row>
      </sheetData>
      <sheetData sheetId="13">
        <row r="1">
          <cell r="A1">
            <v>1</v>
          </cell>
        </row>
      </sheetData>
      <sheetData sheetId="14">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Nieruchomości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8.2273999999999994</v>
          </cell>
          <cell r="F4">
            <v>0</v>
          </cell>
          <cell r="G4">
            <v>0</v>
          </cell>
          <cell r="H4">
            <v>8.1160899999999998</v>
          </cell>
          <cell r="I4">
            <v>9.1660000000000963E-2</v>
          </cell>
          <cell r="J4">
            <v>2.009999999998513E-3</v>
          </cell>
          <cell r="K4">
            <v>8.7683800000000005</v>
          </cell>
          <cell r="L4">
            <v>8.0559999999998411E-2</v>
          </cell>
          <cell r="M4">
            <v>0</v>
          </cell>
          <cell r="N4">
            <v>8.7260300000000015</v>
          </cell>
          <cell r="O4">
            <v>34.012129999999999</v>
          </cell>
          <cell r="P4">
            <v>0</v>
          </cell>
          <cell r="Q4">
            <v>0</v>
          </cell>
          <cell r="R4">
            <v>8.2273999999999994</v>
          </cell>
          <cell r="S4">
            <v>8.2273999999999994</v>
          </cell>
          <cell r="T4">
            <v>8.2273999999999994</v>
          </cell>
          <cell r="U4">
            <v>16.343489999999999</v>
          </cell>
          <cell r="V4">
            <v>16.43515</v>
          </cell>
          <cell r="W4">
            <v>16.437159999999999</v>
          </cell>
          <cell r="X4">
            <v>25.205539999999999</v>
          </cell>
          <cell r="Y4">
            <v>25.286099999999998</v>
          </cell>
          <cell r="Z4">
            <v>25.286099999999998</v>
          </cell>
          <cell r="AA4">
            <v>34.012129999999999</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v>
          </cell>
          <cell r="D6">
            <v>0</v>
          </cell>
          <cell r="E6">
            <v>8.2273999999999994</v>
          </cell>
          <cell r="F6">
            <v>0</v>
          </cell>
          <cell r="G6">
            <v>0</v>
          </cell>
          <cell r="H6">
            <v>8.1160899999999998</v>
          </cell>
          <cell r="I6">
            <v>9.1660000000000963E-2</v>
          </cell>
          <cell r="J6">
            <v>2.009999999998513E-3</v>
          </cell>
          <cell r="K6">
            <v>8.7683800000000005</v>
          </cell>
          <cell r="L6">
            <v>8.0559999999998411E-2</v>
          </cell>
          <cell r="M6">
            <v>0</v>
          </cell>
          <cell r="N6">
            <v>8.7260300000000015</v>
          </cell>
          <cell r="O6">
            <v>34.012129999999999</v>
          </cell>
          <cell r="P6">
            <v>0</v>
          </cell>
          <cell r="Q6">
            <v>0</v>
          </cell>
          <cell r="R6">
            <v>8.2273999999999994</v>
          </cell>
          <cell r="S6">
            <v>8.2273999999999994</v>
          </cell>
          <cell r="T6">
            <v>8.2273999999999994</v>
          </cell>
          <cell r="U6">
            <v>16.343489999999999</v>
          </cell>
          <cell r="V6">
            <v>16.43515</v>
          </cell>
          <cell r="W6">
            <v>16.437159999999999</v>
          </cell>
          <cell r="X6">
            <v>25.205539999999999</v>
          </cell>
          <cell r="Y6">
            <v>25.286099999999998</v>
          </cell>
          <cell r="Z6">
            <v>25.286099999999998</v>
          </cell>
          <cell r="AA6">
            <v>34.012129999999999</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-1.9600000000000003E-2</v>
          </cell>
          <cell r="D8">
            <v>-1.5999999999999997E-2</v>
          </cell>
          <cell r="E8">
            <v>-0.12275</v>
          </cell>
          <cell r="F8">
            <v>0</v>
          </cell>
          <cell r="G8">
            <v>-6.0270000000000018E-2</v>
          </cell>
          <cell r="H8">
            <v>-0.12435000000000004</v>
          </cell>
          <cell r="I8">
            <v>-3.119999999999995E-2</v>
          </cell>
          <cell r="J8">
            <v>-0.42875999999999992</v>
          </cell>
          <cell r="K8">
            <v>-0.2280000000000002</v>
          </cell>
          <cell r="L8">
            <v>-9.2999999999999972E-2</v>
          </cell>
          <cell r="M8">
            <v>-8.75999999999999E-2</v>
          </cell>
          <cell r="N8">
            <v>-0.28039999999999998</v>
          </cell>
          <cell r="O8">
            <v>-1.49193</v>
          </cell>
          <cell r="P8">
            <v>-1.9600000000000003E-2</v>
          </cell>
          <cell r="Q8">
            <v>-3.56E-2</v>
          </cell>
          <cell r="R8">
            <v>-0.15834999999999999</v>
          </cell>
          <cell r="S8">
            <v>-0.15834999999999999</v>
          </cell>
          <cell r="T8">
            <v>-0.21862000000000001</v>
          </cell>
          <cell r="U8">
            <v>-0.34297000000000005</v>
          </cell>
          <cell r="V8">
            <v>-0.37417</v>
          </cell>
          <cell r="W8">
            <v>-0.80292999999999992</v>
          </cell>
          <cell r="X8">
            <v>-1.0309300000000001</v>
          </cell>
          <cell r="Y8">
            <v>-1.1239300000000001</v>
          </cell>
          <cell r="Z8">
            <v>-1.21153</v>
          </cell>
          <cell r="AA8">
            <v>-1.49193</v>
          </cell>
        </row>
        <row r="9">
          <cell r="A9" t="str">
            <v>Act06</v>
          </cell>
          <cell r="B9" t="str">
            <v>Net fee and commission income</v>
          </cell>
          <cell r="C9">
            <v>-1.9600000000000003E-2</v>
          </cell>
          <cell r="D9">
            <v>-1.5999999999999997E-2</v>
          </cell>
          <cell r="E9">
            <v>-0.12275</v>
          </cell>
          <cell r="F9">
            <v>0</v>
          </cell>
          <cell r="G9">
            <v>-6.0270000000000018E-2</v>
          </cell>
          <cell r="H9">
            <v>-0.12435000000000004</v>
          </cell>
          <cell r="I9">
            <v>-3.119999999999995E-2</v>
          </cell>
          <cell r="J9">
            <v>-0.42875999999999992</v>
          </cell>
          <cell r="K9">
            <v>-0.2280000000000002</v>
          </cell>
          <cell r="L9">
            <v>-9.2999999999999972E-2</v>
          </cell>
          <cell r="M9">
            <v>-8.75999999999999E-2</v>
          </cell>
          <cell r="N9">
            <v>-0.28039999999999998</v>
          </cell>
          <cell r="O9">
            <v>-1.49193</v>
          </cell>
          <cell r="P9">
            <v>-1.9600000000000003E-2</v>
          </cell>
          <cell r="Q9">
            <v>-3.56E-2</v>
          </cell>
          <cell r="R9">
            <v>-0.15834999999999999</v>
          </cell>
          <cell r="S9">
            <v>-0.15834999999999999</v>
          </cell>
          <cell r="T9">
            <v>-0.21862000000000001</v>
          </cell>
          <cell r="U9">
            <v>-0.34297000000000005</v>
          </cell>
          <cell r="V9">
            <v>-0.37417</v>
          </cell>
          <cell r="W9">
            <v>-0.80292999999999992</v>
          </cell>
          <cell r="X9">
            <v>-1.0309300000000001</v>
          </cell>
          <cell r="Y9">
            <v>-1.1239300000000001</v>
          </cell>
          <cell r="Z9">
            <v>-1.21153</v>
          </cell>
          <cell r="AA9">
            <v>-1.49193</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7.5650600000000008</v>
          </cell>
          <cell r="D13">
            <v>3.7240899999999986</v>
          </cell>
          <cell r="E13">
            <v>6.018539999999998</v>
          </cell>
          <cell r="F13">
            <v>40.17747</v>
          </cell>
          <cell r="G13">
            <v>54.250220000000006</v>
          </cell>
          <cell r="H13">
            <v>52.330100000000002</v>
          </cell>
          <cell r="I13">
            <v>2.2305499999999938</v>
          </cell>
          <cell r="J13">
            <v>56.229929999999996</v>
          </cell>
          <cell r="K13">
            <v>9.8387500000000045</v>
          </cell>
          <cell r="L13">
            <v>0.81660999999999717</v>
          </cell>
          <cell r="M13">
            <v>10.297160000000019</v>
          </cell>
          <cell r="N13">
            <v>0.99018999999998414</v>
          </cell>
          <cell r="O13">
            <v>244.46866999999997</v>
          </cell>
          <cell r="P13">
            <v>7.5650600000000008</v>
          </cell>
          <cell r="Q13">
            <v>11.289149999999999</v>
          </cell>
          <cell r="R13">
            <v>17.307689999999997</v>
          </cell>
          <cell r="S13">
            <v>57.48516</v>
          </cell>
          <cell r="T13">
            <v>111.73538000000001</v>
          </cell>
          <cell r="U13">
            <v>164.06548000000001</v>
          </cell>
          <cell r="V13">
            <v>166.29603</v>
          </cell>
          <cell r="W13">
            <v>222.52596</v>
          </cell>
          <cell r="X13">
            <v>232.36471</v>
          </cell>
          <cell r="Y13">
            <v>233.18132</v>
          </cell>
          <cell r="Z13">
            <v>243.47848000000002</v>
          </cell>
          <cell r="AA13">
            <v>244.46867</v>
          </cell>
        </row>
        <row r="14">
          <cell r="A14" t="str">
            <v>Act11</v>
          </cell>
          <cell r="B14" t="str">
            <v>Other income</v>
          </cell>
          <cell r="C14">
            <v>7.5454600000000012</v>
          </cell>
          <cell r="D14">
            <v>3.7080899999999986</v>
          </cell>
          <cell r="E14">
            <v>5.8957899999999981</v>
          </cell>
          <cell r="F14">
            <v>40.17747</v>
          </cell>
          <cell r="G14">
            <v>54.189950000000003</v>
          </cell>
          <cell r="H14">
            <v>52.205750000000002</v>
          </cell>
          <cell r="I14">
            <v>2.1993499999999937</v>
          </cell>
          <cell r="J14">
            <v>55.801169999999999</v>
          </cell>
          <cell r="K14">
            <v>9.6107500000000048</v>
          </cell>
          <cell r="L14">
            <v>0.7236099999999972</v>
          </cell>
          <cell r="M14">
            <v>10.209560000000019</v>
          </cell>
          <cell r="N14">
            <v>0.70978999999998416</v>
          </cell>
          <cell r="O14">
            <v>242.97673999999998</v>
          </cell>
          <cell r="P14">
            <v>7.5454600000000012</v>
          </cell>
          <cell r="Q14">
            <v>11.253549999999999</v>
          </cell>
          <cell r="R14">
            <v>17.149339999999999</v>
          </cell>
          <cell r="S14">
            <v>57.326810000000002</v>
          </cell>
          <cell r="T14">
            <v>111.51676</v>
          </cell>
          <cell r="U14">
            <v>163.72251</v>
          </cell>
          <cell r="V14">
            <v>165.92186000000001</v>
          </cell>
          <cell r="W14">
            <v>221.72302999999999</v>
          </cell>
          <cell r="X14">
            <v>231.33377999999999</v>
          </cell>
          <cell r="Y14">
            <v>232.05739</v>
          </cell>
          <cell r="Z14">
            <v>242.26695000000001</v>
          </cell>
          <cell r="AA14">
            <v>242.97674000000001</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7.5454600000000012</v>
          </cell>
          <cell r="D16">
            <v>3.7080899999999986</v>
          </cell>
          <cell r="E16">
            <v>14.123189999999997</v>
          </cell>
          <cell r="F16">
            <v>40.17747</v>
          </cell>
          <cell r="G16">
            <v>54.189950000000003</v>
          </cell>
          <cell r="H16">
            <v>60.321840000000002</v>
          </cell>
          <cell r="I16">
            <v>2.2910099999999947</v>
          </cell>
          <cell r="J16">
            <v>55.803179999999998</v>
          </cell>
          <cell r="K16">
            <v>18.379130000000004</v>
          </cell>
          <cell r="L16">
            <v>0.80416999999999561</v>
          </cell>
          <cell r="M16">
            <v>10.209560000000019</v>
          </cell>
          <cell r="N16">
            <v>9.4358199999999854</v>
          </cell>
          <cell r="O16">
            <v>276.98886999999996</v>
          </cell>
          <cell r="P16">
            <v>7.5454600000000012</v>
          </cell>
          <cell r="Q16">
            <v>11.253549999999999</v>
          </cell>
          <cell r="R16">
            <v>25.376739999999998</v>
          </cell>
          <cell r="S16">
            <v>65.554209999999998</v>
          </cell>
          <cell r="T16">
            <v>119.74416000000001</v>
          </cell>
          <cell r="U16">
            <v>180.066</v>
          </cell>
          <cell r="V16">
            <v>182.35701</v>
          </cell>
          <cell r="W16">
            <v>238.16019</v>
          </cell>
          <cell r="X16">
            <v>256.53931999999998</v>
          </cell>
          <cell r="Y16">
            <v>257.34348999999997</v>
          </cell>
          <cell r="Z16">
            <v>267.55304999999998</v>
          </cell>
          <cell r="AA16">
            <v>276.98887000000002</v>
          </cell>
        </row>
        <row r="17">
          <cell r="A17" t="str">
            <v>Act13</v>
          </cell>
          <cell r="B17" t="str">
            <v>Personnel expenses</v>
          </cell>
          <cell r="C17">
            <v>11.467420000000001</v>
          </cell>
          <cell r="D17">
            <v>11.467420000000001</v>
          </cell>
          <cell r="E17">
            <v>11.83334</v>
          </cell>
          <cell r="F17">
            <v>11.650010000000002</v>
          </cell>
          <cell r="G17">
            <v>11.697509999999994</v>
          </cell>
          <cell r="H17">
            <v>16.233460000000001</v>
          </cell>
          <cell r="I17">
            <v>12.001310000000004</v>
          </cell>
          <cell r="J17">
            <v>12.001310000000004</v>
          </cell>
          <cell r="K17">
            <v>3.3523099999999886</v>
          </cell>
          <cell r="L17">
            <v>10.884309999999999</v>
          </cell>
          <cell r="M17">
            <v>10.67446000000001</v>
          </cell>
          <cell r="N17">
            <v>10.884310000000013</v>
          </cell>
          <cell r="O17">
            <v>134.14717000000002</v>
          </cell>
          <cell r="P17">
            <v>11.467420000000001</v>
          </cell>
          <cell r="Q17">
            <v>22.934840000000001</v>
          </cell>
          <cell r="R17">
            <v>34.768180000000001</v>
          </cell>
          <cell r="S17">
            <v>46.418190000000003</v>
          </cell>
          <cell r="T17">
            <v>58.115699999999997</v>
          </cell>
          <cell r="U17">
            <v>74.349159999999998</v>
          </cell>
          <cell r="V17">
            <v>86.350470000000001</v>
          </cell>
          <cell r="W17">
            <v>98.351780000000005</v>
          </cell>
          <cell r="X17">
            <v>101.70408999999999</v>
          </cell>
          <cell r="Y17">
            <v>112.58839999999999</v>
          </cell>
          <cell r="Z17">
            <v>123.26286</v>
          </cell>
          <cell r="AA17">
            <v>134.14717000000002</v>
          </cell>
        </row>
        <row r="18">
          <cell r="A18" t="str">
            <v>Act14</v>
          </cell>
          <cell r="B18" t="str">
            <v>General and administrative expenses</v>
          </cell>
          <cell r="C18">
            <v>5.2554799999999995</v>
          </cell>
          <cell r="D18">
            <v>4.0611300000000012</v>
          </cell>
          <cell r="E18">
            <v>4.5075399999999988</v>
          </cell>
          <cell r="F18">
            <v>30.141330000000007</v>
          </cell>
          <cell r="G18">
            <v>35.762039999999992</v>
          </cell>
          <cell r="H18">
            <v>35.997810000000001</v>
          </cell>
          <cell r="I18">
            <v>5.1137400000000071</v>
          </cell>
          <cell r="J18">
            <v>47.428929999999994</v>
          </cell>
          <cell r="K18">
            <v>9.6190100000000029</v>
          </cell>
          <cell r="L18">
            <v>3.933099999999996</v>
          </cell>
          <cell r="M18">
            <v>8.8555999999999813</v>
          </cell>
          <cell r="N18">
            <v>2.4333500000000186</v>
          </cell>
          <cell r="O18">
            <v>193.10906</v>
          </cell>
          <cell r="P18">
            <v>5.2554799999999995</v>
          </cell>
          <cell r="Q18">
            <v>9.3166100000000007</v>
          </cell>
          <cell r="R18">
            <v>13.824149999999999</v>
          </cell>
          <cell r="S18">
            <v>43.965480000000007</v>
          </cell>
          <cell r="T18">
            <v>79.727519999999998</v>
          </cell>
          <cell r="U18">
            <v>115.72533</v>
          </cell>
          <cell r="V18">
            <v>120.83907000000001</v>
          </cell>
          <cell r="W18">
            <v>168.268</v>
          </cell>
          <cell r="X18">
            <v>177.88701</v>
          </cell>
          <cell r="Y18">
            <v>181.82011</v>
          </cell>
          <cell r="Z18">
            <v>190.67570999999998</v>
          </cell>
          <cell r="AA18">
            <v>193.10906</v>
          </cell>
        </row>
        <row r="19">
          <cell r="A19" t="str">
            <v>Act15</v>
          </cell>
          <cell r="B19" t="str">
            <v>Depreciation / Amortisation</v>
          </cell>
          <cell r="C19">
            <v>0</v>
          </cell>
          <cell r="D19">
            <v>0</v>
          </cell>
          <cell r="E19">
            <v>0</v>
          </cell>
          <cell r="F19">
            <v>0</v>
          </cell>
          <cell r="G19">
            <v>0</v>
          </cell>
          <cell r="H19">
            <v>3.1053800000000003</v>
          </cell>
          <cell r="I19">
            <v>-3.1053800000000003</v>
          </cell>
          <cell r="J19">
            <v>0</v>
          </cell>
          <cell r="K19">
            <v>0</v>
          </cell>
          <cell r="L19">
            <v>0</v>
          </cell>
          <cell r="M19">
            <v>0</v>
          </cell>
          <cell r="N19">
            <v>0</v>
          </cell>
          <cell r="O19">
            <v>0</v>
          </cell>
          <cell r="P19">
            <v>0</v>
          </cell>
          <cell r="Q19">
            <v>0</v>
          </cell>
          <cell r="R19">
            <v>0</v>
          </cell>
          <cell r="S19">
            <v>0</v>
          </cell>
          <cell r="T19">
            <v>0</v>
          </cell>
          <cell r="U19">
            <v>3.1053800000000003</v>
          </cell>
          <cell r="V19">
            <v>0</v>
          </cell>
          <cell r="W19">
            <v>0</v>
          </cell>
          <cell r="X19">
            <v>0</v>
          </cell>
          <cell r="Y19">
            <v>0</v>
          </cell>
          <cell r="Z19">
            <v>0</v>
          </cell>
          <cell r="AA19">
            <v>0</v>
          </cell>
        </row>
        <row r="20">
          <cell r="A20" t="str">
            <v>Act16</v>
          </cell>
          <cell r="B20" t="str">
            <v>Total operating expenses</v>
          </cell>
          <cell r="C20">
            <v>16.722899999999999</v>
          </cell>
          <cell r="D20">
            <v>15.528550000000003</v>
          </cell>
          <cell r="E20">
            <v>16.340879999999999</v>
          </cell>
          <cell r="F20">
            <v>41.791340000000005</v>
          </cell>
          <cell r="G20">
            <v>47.459549999999986</v>
          </cell>
          <cell r="H20">
            <v>55.336650000000006</v>
          </cell>
          <cell r="I20">
            <v>14.009670000000011</v>
          </cell>
          <cell r="J20">
            <v>59.430239999999998</v>
          </cell>
          <cell r="K20">
            <v>12.971319999999992</v>
          </cell>
          <cell r="L20">
            <v>14.817409999999995</v>
          </cell>
          <cell r="M20">
            <v>19.530059999999992</v>
          </cell>
          <cell r="N20">
            <v>13.317660000000032</v>
          </cell>
          <cell r="O20">
            <v>327.25623000000002</v>
          </cell>
          <cell r="P20">
            <v>16.722899999999999</v>
          </cell>
          <cell r="Q20">
            <v>32.251450000000006</v>
          </cell>
          <cell r="R20">
            <v>48.592330000000004</v>
          </cell>
          <cell r="S20">
            <v>90.383670000000009</v>
          </cell>
          <cell r="T20">
            <v>137.84322</v>
          </cell>
          <cell r="U20">
            <v>193.17986999999999</v>
          </cell>
          <cell r="V20">
            <v>207.18954000000002</v>
          </cell>
          <cell r="W20">
            <v>266.61977999999999</v>
          </cell>
          <cell r="X20">
            <v>279.59109999999998</v>
          </cell>
          <cell r="Y20">
            <v>294.40850999999998</v>
          </cell>
          <cell r="Z20">
            <v>313.93856999999997</v>
          </cell>
          <cell r="AA20">
            <v>327.25623000000002</v>
          </cell>
        </row>
        <row r="21">
          <cell r="A21" t="str">
            <v>Act17</v>
          </cell>
          <cell r="B21" t="str">
            <v>Operating profit before provisions</v>
          </cell>
          <cell r="C21">
            <v>-9.1774399999999972</v>
          </cell>
          <cell r="D21">
            <v>-11.820460000000004</v>
          </cell>
          <cell r="E21">
            <v>-2.217690000000001</v>
          </cell>
          <cell r="F21">
            <v>-1.6138700000000057</v>
          </cell>
          <cell r="G21">
            <v>6.7304000000000173</v>
          </cell>
          <cell r="H21">
            <v>4.9851899999999958</v>
          </cell>
          <cell r="I21">
            <v>-11.718660000000016</v>
          </cell>
          <cell r="J21">
            <v>-3.6270600000000002</v>
          </cell>
          <cell r="K21">
            <v>5.407810000000012</v>
          </cell>
          <cell r="L21">
            <v>-14.01324</v>
          </cell>
          <cell r="M21">
            <v>-9.3204999999999725</v>
          </cell>
          <cell r="N21">
            <v>-3.8818400000000466</v>
          </cell>
          <cell r="O21">
            <v>-50.267360000000053</v>
          </cell>
          <cell r="P21">
            <v>-9.1774399999999972</v>
          </cell>
          <cell r="Q21">
            <v>-20.997900000000008</v>
          </cell>
          <cell r="R21">
            <v>-23.215590000000006</v>
          </cell>
          <cell r="S21">
            <v>-24.829460000000012</v>
          </cell>
          <cell r="T21">
            <v>-18.099059999999994</v>
          </cell>
          <cell r="U21">
            <v>-13.113869999999991</v>
          </cell>
          <cell r="V21">
            <v>-24.83253000000002</v>
          </cell>
          <cell r="W21">
            <v>-28.459589999999992</v>
          </cell>
          <cell r="X21">
            <v>-23.051780000000008</v>
          </cell>
          <cell r="Y21">
            <v>-37.065020000000004</v>
          </cell>
          <cell r="Z21">
            <v>-46.385519999999985</v>
          </cell>
          <cell r="AA21">
            <v>-50.267359999999996</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-9.1774399999999972</v>
          </cell>
          <cell r="D26">
            <v>-11.820460000000004</v>
          </cell>
          <cell r="E26">
            <v>-2.217690000000001</v>
          </cell>
          <cell r="F26">
            <v>-1.6138700000000057</v>
          </cell>
          <cell r="G26">
            <v>6.7304000000000173</v>
          </cell>
          <cell r="H26">
            <v>4.9851899999999958</v>
          </cell>
          <cell r="I26">
            <v>-11.718660000000016</v>
          </cell>
          <cell r="J26">
            <v>-3.6270600000000002</v>
          </cell>
          <cell r="K26">
            <v>5.407810000000012</v>
          </cell>
          <cell r="L26">
            <v>-14.01324</v>
          </cell>
          <cell r="M26">
            <v>-9.3204999999999725</v>
          </cell>
          <cell r="N26">
            <v>-3.8818400000000466</v>
          </cell>
          <cell r="O26">
            <v>-50.267360000000053</v>
          </cell>
          <cell r="P26">
            <v>-9.1774399999999972</v>
          </cell>
          <cell r="Q26">
            <v>-20.997900000000008</v>
          </cell>
          <cell r="R26">
            <v>-23.215590000000006</v>
          </cell>
          <cell r="S26">
            <v>-24.829460000000012</v>
          </cell>
          <cell r="T26">
            <v>-18.099059999999994</v>
          </cell>
          <cell r="U26">
            <v>-13.113869999999991</v>
          </cell>
          <cell r="V26">
            <v>-24.83253000000002</v>
          </cell>
          <cell r="W26">
            <v>-28.459589999999992</v>
          </cell>
          <cell r="X26">
            <v>-23.051780000000008</v>
          </cell>
          <cell r="Y26">
            <v>-37.065020000000004</v>
          </cell>
          <cell r="Z26">
            <v>-46.385519999999985</v>
          </cell>
          <cell r="AA26">
            <v>-50.267359999999996</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-9.1774399999999972</v>
          </cell>
          <cell r="D30">
            <v>-11.820460000000004</v>
          </cell>
          <cell r="E30">
            <v>-2.217690000000001</v>
          </cell>
          <cell r="F30">
            <v>-1.6138700000000057</v>
          </cell>
          <cell r="G30">
            <v>6.7304000000000173</v>
          </cell>
          <cell r="H30">
            <v>4.9851899999999958</v>
          </cell>
          <cell r="I30">
            <v>-11.718660000000016</v>
          </cell>
          <cell r="J30">
            <v>-3.6270600000000002</v>
          </cell>
          <cell r="K30">
            <v>5.407810000000012</v>
          </cell>
          <cell r="L30">
            <v>-14.01324</v>
          </cell>
          <cell r="M30">
            <v>-9.3204999999999725</v>
          </cell>
          <cell r="N30">
            <v>-3.8818400000000466</v>
          </cell>
          <cell r="O30">
            <v>-50.267360000000053</v>
          </cell>
          <cell r="P30">
            <v>-9.1774399999999972</v>
          </cell>
          <cell r="Q30">
            <v>-20.997900000000008</v>
          </cell>
          <cell r="R30">
            <v>-23.215590000000006</v>
          </cell>
          <cell r="S30">
            <v>-24.829460000000012</v>
          </cell>
          <cell r="T30">
            <v>-18.099059999999994</v>
          </cell>
          <cell r="U30">
            <v>-13.113869999999991</v>
          </cell>
          <cell r="V30">
            <v>-24.83253000000002</v>
          </cell>
          <cell r="W30">
            <v>-28.459589999999992</v>
          </cell>
          <cell r="X30">
            <v>-23.051780000000008</v>
          </cell>
          <cell r="Y30">
            <v>-37.065020000000004</v>
          </cell>
          <cell r="Z30">
            <v>-46.385519999999985</v>
          </cell>
          <cell r="AA30">
            <v>-50.267359999999996</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0.27701999999999999</v>
          </cell>
          <cell r="D32">
            <v>0.27701999999999999</v>
          </cell>
          <cell r="E32">
            <v>0.27701999999999993</v>
          </cell>
          <cell r="F32">
            <v>0.27702000000000004</v>
          </cell>
          <cell r="G32">
            <v>-1.0339799999999999</v>
          </cell>
          <cell r="H32">
            <v>-2.7819800000000003</v>
          </cell>
          <cell r="I32">
            <v>0.32148000000000021</v>
          </cell>
          <cell r="J32">
            <v>0.32148000000000021</v>
          </cell>
          <cell r="K32">
            <v>-1.3218300000000003</v>
          </cell>
          <cell r="L32">
            <v>0.10925000000000029</v>
          </cell>
          <cell r="M32">
            <v>0.10924999999999985</v>
          </cell>
          <cell r="N32">
            <v>12.719250000000001</v>
          </cell>
          <cell r="O32">
            <v>9.5510000000000002</v>
          </cell>
          <cell r="P32">
            <v>0.27701999999999999</v>
          </cell>
          <cell r="Q32">
            <v>0.55403999999999998</v>
          </cell>
          <cell r="R32">
            <v>0.83105999999999991</v>
          </cell>
          <cell r="S32">
            <v>1.10808</v>
          </cell>
          <cell r="T32">
            <v>7.4099999999999999E-2</v>
          </cell>
          <cell r="U32">
            <v>-2.7078800000000003</v>
          </cell>
          <cell r="V32">
            <v>-2.3864000000000001</v>
          </cell>
          <cell r="W32">
            <v>-2.0649199999999999</v>
          </cell>
          <cell r="X32">
            <v>-3.3867500000000001</v>
          </cell>
          <cell r="Y32">
            <v>-3.2774999999999999</v>
          </cell>
          <cell r="Z32">
            <v>-3.16825</v>
          </cell>
          <cell r="AA32">
            <v>9.5510000000000002</v>
          </cell>
        </row>
        <row r="33">
          <cell r="A33" t="str">
            <v>Act28</v>
          </cell>
          <cell r="B33" t="str">
            <v>Profit after tax</v>
          </cell>
          <cell r="C33">
            <v>-8.9004199999999969</v>
          </cell>
          <cell r="D33">
            <v>-11.543440000000004</v>
          </cell>
          <cell r="E33">
            <v>-1.9406700000000012</v>
          </cell>
          <cell r="F33">
            <v>-1.3368500000000056</v>
          </cell>
          <cell r="G33">
            <v>5.6964200000000176</v>
          </cell>
          <cell r="H33">
            <v>2.2032099999999954</v>
          </cell>
          <cell r="I33">
            <v>-11.397180000000017</v>
          </cell>
          <cell r="J33">
            <v>-3.30558</v>
          </cell>
          <cell r="K33">
            <v>4.0859800000000117</v>
          </cell>
          <cell r="L33">
            <v>-13.90399</v>
          </cell>
          <cell r="M33">
            <v>-9.2112499999999731</v>
          </cell>
          <cell r="N33">
            <v>8.837409999999954</v>
          </cell>
          <cell r="O33">
            <v>-40.716360000000051</v>
          </cell>
          <cell r="P33">
            <v>-8.9004199999999969</v>
          </cell>
          <cell r="Q33">
            <v>-20.443860000000008</v>
          </cell>
          <cell r="R33">
            <v>-22.384530000000005</v>
          </cell>
          <cell r="S33">
            <v>-23.721380000000011</v>
          </cell>
          <cell r="T33">
            <v>-18.024959999999993</v>
          </cell>
          <cell r="U33">
            <v>-15.821749999999991</v>
          </cell>
          <cell r="V33">
            <v>-27.218930000000022</v>
          </cell>
          <cell r="W33">
            <v>-30.524509999999992</v>
          </cell>
          <cell r="X33">
            <v>-26.438530000000007</v>
          </cell>
          <cell r="Y33">
            <v>-40.342520000000007</v>
          </cell>
          <cell r="Z33">
            <v>-49.553769999999986</v>
          </cell>
          <cell r="AA33">
            <v>-40.716359999999995</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5.5</v>
          </cell>
          <cell r="F35">
            <v>-1</v>
          </cell>
          <cell r="G35">
            <v>0</v>
          </cell>
          <cell r="H35">
            <v>5.5</v>
          </cell>
          <cell r="I35">
            <v>0</v>
          </cell>
          <cell r="J35">
            <v>0</v>
          </cell>
          <cell r="K35">
            <v>5.5</v>
          </cell>
          <cell r="L35">
            <v>-1</v>
          </cell>
          <cell r="M35">
            <v>0</v>
          </cell>
          <cell r="N35">
            <v>5.5</v>
          </cell>
          <cell r="O35">
            <v>20</v>
          </cell>
          <cell r="P35">
            <v>0</v>
          </cell>
          <cell r="Q35">
            <v>0</v>
          </cell>
          <cell r="R35">
            <v>5.5</v>
          </cell>
          <cell r="S35">
            <v>4.5</v>
          </cell>
          <cell r="T35">
            <v>4.5</v>
          </cell>
          <cell r="U35">
            <v>10</v>
          </cell>
          <cell r="V35">
            <v>10</v>
          </cell>
          <cell r="W35">
            <v>10</v>
          </cell>
          <cell r="X35">
            <v>15.5</v>
          </cell>
          <cell r="Y35">
            <v>14.5</v>
          </cell>
          <cell r="Z35">
            <v>14.5</v>
          </cell>
          <cell r="AA35">
            <v>20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5.5</v>
          </cell>
          <cell r="F37">
            <v>-1</v>
          </cell>
          <cell r="G37">
            <v>0</v>
          </cell>
          <cell r="H37">
            <v>5.5</v>
          </cell>
          <cell r="I37">
            <v>0</v>
          </cell>
          <cell r="J37">
            <v>0</v>
          </cell>
          <cell r="K37">
            <v>5.5</v>
          </cell>
          <cell r="L37">
            <v>-1</v>
          </cell>
          <cell r="M37">
            <v>0</v>
          </cell>
          <cell r="N37">
            <v>5.5</v>
          </cell>
          <cell r="O37">
            <v>20</v>
          </cell>
          <cell r="P37">
            <v>0</v>
          </cell>
          <cell r="Q37">
            <v>0</v>
          </cell>
          <cell r="R37">
            <v>5.5</v>
          </cell>
          <cell r="S37">
            <v>4.5</v>
          </cell>
          <cell r="T37">
            <v>4.5</v>
          </cell>
          <cell r="U37">
            <v>10</v>
          </cell>
          <cell r="V37">
            <v>10</v>
          </cell>
          <cell r="W37">
            <v>10</v>
          </cell>
          <cell r="X37">
            <v>15.5</v>
          </cell>
          <cell r="Y37">
            <v>14.5</v>
          </cell>
          <cell r="Z37">
            <v>14.5</v>
          </cell>
          <cell r="AA37">
            <v>20</v>
          </cell>
        </row>
        <row r="38">
          <cell r="A38" t="str">
            <v>Bud04</v>
          </cell>
          <cell r="B38" t="str">
            <v>Fee Income</v>
          </cell>
          <cell r="C38">
            <v>0</v>
          </cell>
          <cell r="D38">
            <v>0</v>
          </cell>
          <cell r="E38">
            <v>0</v>
          </cell>
          <cell r="F38">
            <v>45</v>
          </cell>
          <cell r="G38">
            <v>60</v>
          </cell>
          <cell r="H38">
            <v>100</v>
          </cell>
          <cell r="I38">
            <v>83</v>
          </cell>
          <cell r="J38">
            <v>95</v>
          </cell>
          <cell r="K38">
            <v>70</v>
          </cell>
          <cell r="L38">
            <v>50</v>
          </cell>
          <cell r="M38">
            <v>0</v>
          </cell>
          <cell r="N38">
            <v>0</v>
          </cell>
          <cell r="O38">
            <v>503</v>
          </cell>
          <cell r="P38">
            <v>0</v>
          </cell>
          <cell r="Q38">
            <v>0</v>
          </cell>
          <cell r="R38">
            <v>0</v>
          </cell>
          <cell r="S38">
            <v>45</v>
          </cell>
          <cell r="T38">
            <v>105</v>
          </cell>
          <cell r="U38">
            <v>205</v>
          </cell>
          <cell r="V38">
            <v>288</v>
          </cell>
          <cell r="W38">
            <v>383</v>
          </cell>
          <cell r="X38">
            <v>453</v>
          </cell>
          <cell r="Y38">
            <v>503</v>
          </cell>
          <cell r="Z38">
            <v>503</v>
          </cell>
          <cell r="AA38">
            <v>503</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45</v>
          </cell>
          <cell r="G40">
            <v>60</v>
          </cell>
          <cell r="H40">
            <v>100</v>
          </cell>
          <cell r="I40">
            <v>83</v>
          </cell>
          <cell r="J40">
            <v>95</v>
          </cell>
          <cell r="K40">
            <v>70</v>
          </cell>
          <cell r="L40">
            <v>50</v>
          </cell>
          <cell r="M40">
            <v>0</v>
          </cell>
          <cell r="N40">
            <v>0</v>
          </cell>
          <cell r="O40">
            <v>503</v>
          </cell>
          <cell r="P40">
            <v>0</v>
          </cell>
          <cell r="Q40">
            <v>0</v>
          </cell>
          <cell r="R40">
            <v>0</v>
          </cell>
          <cell r="S40">
            <v>45</v>
          </cell>
          <cell r="T40">
            <v>105</v>
          </cell>
          <cell r="U40">
            <v>205</v>
          </cell>
          <cell r="V40">
            <v>288</v>
          </cell>
          <cell r="W40">
            <v>383</v>
          </cell>
          <cell r="X40">
            <v>453</v>
          </cell>
          <cell r="Y40">
            <v>503</v>
          </cell>
          <cell r="Z40">
            <v>503</v>
          </cell>
          <cell r="AA40">
            <v>503</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0</v>
          </cell>
          <cell r="D45">
            <v>0</v>
          </cell>
          <cell r="E45">
            <v>0</v>
          </cell>
          <cell r="F45">
            <v>45</v>
          </cell>
          <cell r="G45">
            <v>60</v>
          </cell>
          <cell r="H45">
            <v>100</v>
          </cell>
          <cell r="I45">
            <v>83</v>
          </cell>
          <cell r="J45">
            <v>95</v>
          </cell>
          <cell r="K45">
            <v>70</v>
          </cell>
          <cell r="L45">
            <v>50</v>
          </cell>
          <cell r="M45">
            <v>0</v>
          </cell>
          <cell r="N45">
            <v>0</v>
          </cell>
          <cell r="O45">
            <v>503</v>
          </cell>
          <cell r="P45">
            <v>0</v>
          </cell>
          <cell r="Q45">
            <v>0</v>
          </cell>
          <cell r="R45">
            <v>0</v>
          </cell>
          <cell r="S45">
            <v>45</v>
          </cell>
          <cell r="T45">
            <v>105</v>
          </cell>
          <cell r="U45">
            <v>205</v>
          </cell>
          <cell r="V45">
            <v>288</v>
          </cell>
          <cell r="W45">
            <v>383</v>
          </cell>
          <cell r="X45">
            <v>453</v>
          </cell>
          <cell r="Y45">
            <v>503</v>
          </cell>
          <cell r="Z45">
            <v>503</v>
          </cell>
          <cell r="AA45">
            <v>503</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0</v>
          </cell>
          <cell r="D47">
            <v>0</v>
          </cell>
          <cell r="E47">
            <v>5.5</v>
          </cell>
          <cell r="F47">
            <v>44</v>
          </cell>
          <cell r="G47">
            <v>60</v>
          </cell>
          <cell r="H47">
            <v>105.5</v>
          </cell>
          <cell r="I47">
            <v>83</v>
          </cell>
          <cell r="J47">
            <v>95</v>
          </cell>
          <cell r="K47">
            <v>75.5</v>
          </cell>
          <cell r="L47">
            <v>49</v>
          </cell>
          <cell r="M47">
            <v>0</v>
          </cell>
          <cell r="N47">
            <v>5.5</v>
          </cell>
          <cell r="O47">
            <v>523</v>
          </cell>
          <cell r="P47">
            <v>0</v>
          </cell>
          <cell r="Q47">
            <v>0</v>
          </cell>
          <cell r="R47">
            <v>5.5</v>
          </cell>
          <cell r="S47">
            <v>49.5</v>
          </cell>
          <cell r="T47">
            <v>109.5</v>
          </cell>
          <cell r="U47">
            <v>215</v>
          </cell>
          <cell r="V47">
            <v>298</v>
          </cell>
          <cell r="W47">
            <v>393</v>
          </cell>
          <cell r="X47">
            <v>468.5</v>
          </cell>
          <cell r="Y47">
            <v>517.5</v>
          </cell>
          <cell r="Z47">
            <v>517.5</v>
          </cell>
          <cell r="AA47">
            <v>523</v>
          </cell>
        </row>
        <row r="48">
          <cell r="A48" t="str">
            <v>Bud13</v>
          </cell>
          <cell r="B48" t="str">
            <v>Personnel expenses</v>
          </cell>
          <cell r="C48">
            <v>11.513</v>
          </cell>
          <cell r="D48">
            <v>11.513</v>
          </cell>
          <cell r="E48">
            <v>11.513</v>
          </cell>
          <cell r="F48">
            <v>11.513</v>
          </cell>
          <cell r="G48">
            <v>11.513</v>
          </cell>
          <cell r="H48">
            <v>11.513</v>
          </cell>
          <cell r="I48">
            <v>10.763</v>
          </cell>
          <cell r="J48">
            <v>10.763</v>
          </cell>
          <cell r="K48">
            <v>10.763</v>
          </cell>
          <cell r="L48">
            <v>10.763</v>
          </cell>
          <cell r="M48">
            <v>10.763</v>
          </cell>
          <cell r="N48">
            <v>10.763</v>
          </cell>
          <cell r="O48">
            <v>133.65600000000003</v>
          </cell>
          <cell r="P48">
            <v>11.513</v>
          </cell>
          <cell r="Q48">
            <v>23.026</v>
          </cell>
          <cell r="R48">
            <v>34.539000000000001</v>
          </cell>
          <cell r="S48">
            <v>46.052</v>
          </cell>
          <cell r="T48">
            <v>57.564999999999998</v>
          </cell>
          <cell r="U48">
            <v>69.078000000000003</v>
          </cell>
          <cell r="V48">
            <v>79.841000000000008</v>
          </cell>
          <cell r="W48">
            <v>90.604000000000013</v>
          </cell>
          <cell r="X48">
            <v>101.36700000000002</v>
          </cell>
          <cell r="Y48">
            <v>112.13000000000002</v>
          </cell>
          <cell r="Z48">
            <v>122.89300000000003</v>
          </cell>
          <cell r="AA48">
            <v>133.65600000000003</v>
          </cell>
        </row>
        <row r="49">
          <cell r="A49" t="str">
            <v>Bud14</v>
          </cell>
          <cell r="B49" t="str">
            <v>General and administrative expenses</v>
          </cell>
          <cell r="C49">
            <v>2.375</v>
          </cell>
          <cell r="D49">
            <v>2.375</v>
          </cell>
          <cell r="E49">
            <v>2.375</v>
          </cell>
          <cell r="F49">
            <v>30.375</v>
          </cell>
          <cell r="G49">
            <v>40.875</v>
          </cell>
          <cell r="H49">
            <v>72.375</v>
          </cell>
          <cell r="I49">
            <v>47.875</v>
          </cell>
          <cell r="J49">
            <v>65.375</v>
          </cell>
          <cell r="K49">
            <v>51.375</v>
          </cell>
          <cell r="L49">
            <v>37.375</v>
          </cell>
          <cell r="M49">
            <v>2.375</v>
          </cell>
          <cell r="N49">
            <v>2.375</v>
          </cell>
          <cell r="O49">
            <v>357.5</v>
          </cell>
          <cell r="P49">
            <v>2.375</v>
          </cell>
          <cell r="Q49">
            <v>4.75</v>
          </cell>
          <cell r="R49">
            <v>7.125</v>
          </cell>
          <cell r="S49">
            <v>37.5</v>
          </cell>
          <cell r="T49">
            <v>78.375</v>
          </cell>
          <cell r="U49">
            <v>150.75</v>
          </cell>
          <cell r="V49">
            <v>198.625</v>
          </cell>
          <cell r="W49">
            <v>264</v>
          </cell>
          <cell r="X49">
            <v>315.375</v>
          </cell>
          <cell r="Y49">
            <v>352.75</v>
          </cell>
          <cell r="Z49">
            <v>355.125</v>
          </cell>
          <cell r="AA49">
            <v>357.5</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13.888</v>
          </cell>
          <cell r="D51">
            <v>13.888</v>
          </cell>
          <cell r="E51">
            <v>13.888</v>
          </cell>
          <cell r="F51">
            <v>41.887999999999998</v>
          </cell>
          <cell r="G51">
            <v>52.387999999999998</v>
          </cell>
          <cell r="H51">
            <v>83.888000000000005</v>
          </cell>
          <cell r="I51">
            <v>58.637999999999998</v>
          </cell>
          <cell r="J51">
            <v>76.138000000000005</v>
          </cell>
          <cell r="K51">
            <v>62.137999999999998</v>
          </cell>
          <cell r="L51">
            <v>48.137999999999998</v>
          </cell>
          <cell r="M51">
            <v>13.138</v>
          </cell>
          <cell r="N51">
            <v>13.138</v>
          </cell>
          <cell r="O51">
            <v>491.15600000000006</v>
          </cell>
          <cell r="P51">
            <v>13.888</v>
          </cell>
          <cell r="Q51">
            <v>27.776</v>
          </cell>
          <cell r="R51">
            <v>41.664000000000001</v>
          </cell>
          <cell r="S51">
            <v>83.551999999999992</v>
          </cell>
          <cell r="T51">
            <v>135.94</v>
          </cell>
          <cell r="U51">
            <v>219.828</v>
          </cell>
          <cell r="V51">
            <v>278.46600000000001</v>
          </cell>
          <cell r="W51">
            <v>354.60400000000004</v>
          </cell>
          <cell r="X51">
            <v>416.74200000000002</v>
          </cell>
          <cell r="Y51">
            <v>464.88</v>
          </cell>
          <cell r="Z51">
            <v>478.01800000000003</v>
          </cell>
          <cell r="AA51">
            <v>491.15600000000006</v>
          </cell>
        </row>
        <row r="52">
          <cell r="A52" t="str">
            <v>Bud17</v>
          </cell>
          <cell r="B52" t="str">
            <v>Operating profit before provisions</v>
          </cell>
          <cell r="C52">
            <v>-13.888</v>
          </cell>
          <cell r="D52">
            <v>-13.888</v>
          </cell>
          <cell r="E52">
            <v>-8.3879999999999999</v>
          </cell>
          <cell r="F52">
            <v>2.1120000000000019</v>
          </cell>
          <cell r="G52">
            <v>7.6120000000000019</v>
          </cell>
          <cell r="H52">
            <v>21.611999999999995</v>
          </cell>
          <cell r="I52">
            <v>24.362000000000002</v>
          </cell>
          <cell r="J52">
            <v>18.861999999999995</v>
          </cell>
          <cell r="K52">
            <v>13.362000000000002</v>
          </cell>
          <cell r="L52">
            <v>0.86200000000000188</v>
          </cell>
          <cell r="M52">
            <v>-13.138</v>
          </cell>
          <cell r="N52">
            <v>-7.6379999999999999</v>
          </cell>
          <cell r="O52">
            <v>31.843999999999937</v>
          </cell>
          <cell r="P52">
            <v>-13.888</v>
          </cell>
          <cell r="Q52">
            <v>-27.776</v>
          </cell>
          <cell r="R52">
            <v>-36.164000000000001</v>
          </cell>
          <cell r="S52">
            <v>-34.051999999999992</v>
          </cell>
          <cell r="T52">
            <v>-26.439999999999998</v>
          </cell>
          <cell r="U52">
            <v>-4.828000000000003</v>
          </cell>
          <cell r="V52">
            <v>19.533999999999992</v>
          </cell>
          <cell r="W52">
            <v>38.395999999999958</v>
          </cell>
          <cell r="X52">
            <v>51.757999999999981</v>
          </cell>
          <cell r="Y52">
            <v>52.620000000000005</v>
          </cell>
          <cell r="Z52">
            <v>39.481999999999971</v>
          </cell>
          <cell r="AA52">
            <v>31.843999999999937</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-13.888</v>
          </cell>
          <cell r="D57">
            <v>-13.888</v>
          </cell>
          <cell r="E57">
            <v>-8.3879999999999999</v>
          </cell>
          <cell r="F57">
            <v>2.1120000000000019</v>
          </cell>
          <cell r="G57">
            <v>7.6120000000000019</v>
          </cell>
          <cell r="H57">
            <v>21.611999999999995</v>
          </cell>
          <cell r="I57">
            <v>24.362000000000002</v>
          </cell>
          <cell r="J57">
            <v>18.861999999999995</v>
          </cell>
          <cell r="K57">
            <v>13.362000000000002</v>
          </cell>
          <cell r="L57">
            <v>0.86200000000000188</v>
          </cell>
          <cell r="M57">
            <v>-13.138</v>
          </cell>
          <cell r="N57">
            <v>-7.6379999999999999</v>
          </cell>
          <cell r="O57">
            <v>31.843999999999937</v>
          </cell>
          <cell r="P57">
            <v>-13.888</v>
          </cell>
          <cell r="Q57">
            <v>-27.776</v>
          </cell>
          <cell r="R57">
            <v>-36.164000000000001</v>
          </cell>
          <cell r="S57">
            <v>-34.051999999999992</v>
          </cell>
          <cell r="T57">
            <v>-26.439999999999998</v>
          </cell>
          <cell r="U57">
            <v>-4.828000000000003</v>
          </cell>
          <cell r="V57">
            <v>19.533999999999992</v>
          </cell>
          <cell r="W57">
            <v>38.395999999999958</v>
          </cell>
          <cell r="X57">
            <v>51.757999999999981</v>
          </cell>
          <cell r="Y57">
            <v>52.620000000000005</v>
          </cell>
          <cell r="Z57">
            <v>39.481999999999971</v>
          </cell>
          <cell r="AA57">
            <v>31.843999999999937</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-13.888</v>
          </cell>
          <cell r="D61">
            <v>-13.888</v>
          </cell>
          <cell r="E61">
            <v>-8.3879999999999999</v>
          </cell>
          <cell r="F61">
            <v>2.1120000000000019</v>
          </cell>
          <cell r="G61">
            <v>7.6120000000000019</v>
          </cell>
          <cell r="H61">
            <v>21.611999999999995</v>
          </cell>
          <cell r="I61">
            <v>24.362000000000002</v>
          </cell>
          <cell r="J61">
            <v>18.861999999999995</v>
          </cell>
          <cell r="K61">
            <v>13.362000000000002</v>
          </cell>
          <cell r="L61">
            <v>0.86200000000000188</v>
          </cell>
          <cell r="M61">
            <v>-13.138</v>
          </cell>
          <cell r="N61">
            <v>-7.6379999999999999</v>
          </cell>
          <cell r="O61">
            <v>31.843999999999937</v>
          </cell>
          <cell r="P61">
            <v>-13.888</v>
          </cell>
          <cell r="Q61">
            <v>-27.776</v>
          </cell>
          <cell r="R61">
            <v>-36.164000000000001</v>
          </cell>
          <cell r="S61">
            <v>-34.051999999999992</v>
          </cell>
          <cell r="T61">
            <v>-26.439999999999998</v>
          </cell>
          <cell r="U61">
            <v>-4.828000000000003</v>
          </cell>
          <cell r="V61">
            <v>19.533999999999992</v>
          </cell>
          <cell r="W61">
            <v>38.395999999999958</v>
          </cell>
          <cell r="X61">
            <v>51.757999999999981</v>
          </cell>
          <cell r="Y61">
            <v>52.620000000000005</v>
          </cell>
          <cell r="Z61">
            <v>39.481999999999971</v>
          </cell>
          <cell r="AA61">
            <v>31.843999999999937</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2.6387200000000002</v>
          </cell>
          <cell r="D63">
            <v>2.6387200000000002</v>
          </cell>
          <cell r="E63">
            <v>1.59372</v>
          </cell>
          <cell r="F63">
            <v>-0.40128000000000036</v>
          </cell>
          <cell r="G63">
            <v>-1.4462800000000005</v>
          </cell>
          <cell r="H63">
            <v>-4.106279999999999</v>
          </cell>
          <cell r="I63">
            <v>-4.6287800000000008</v>
          </cell>
          <cell r="J63">
            <v>-3.5837799999999991</v>
          </cell>
          <cell r="K63">
            <v>-2.5387800000000005</v>
          </cell>
          <cell r="L63">
            <v>-0.16378000000000037</v>
          </cell>
          <cell r="M63">
            <v>2.4962200000000001</v>
          </cell>
          <cell r="N63">
            <v>1.45122</v>
          </cell>
          <cell r="O63">
            <v>-6.0503600000000013</v>
          </cell>
          <cell r="P63">
            <v>2.6387200000000002</v>
          </cell>
          <cell r="Q63">
            <v>5.2774400000000004</v>
          </cell>
          <cell r="R63">
            <v>6.8711600000000006</v>
          </cell>
          <cell r="S63">
            <v>6.4698799999999999</v>
          </cell>
          <cell r="T63">
            <v>5.0235999999999992</v>
          </cell>
          <cell r="U63">
            <v>0.91732000000000014</v>
          </cell>
          <cell r="V63">
            <v>-3.7114600000000006</v>
          </cell>
          <cell r="W63">
            <v>-7.2952399999999997</v>
          </cell>
          <cell r="X63">
            <v>-9.8340200000000006</v>
          </cell>
          <cell r="Y63">
            <v>-9.9978000000000016</v>
          </cell>
          <cell r="Z63">
            <v>-7.5015800000000015</v>
          </cell>
          <cell r="AA63">
            <v>-6.0503600000000013</v>
          </cell>
        </row>
        <row r="64">
          <cell r="A64" t="str">
            <v>Bud28</v>
          </cell>
          <cell r="B64" t="str">
            <v>Profit after tax</v>
          </cell>
          <cell r="C64">
            <v>-11.249279999999999</v>
          </cell>
          <cell r="D64">
            <v>-11.249279999999999</v>
          </cell>
          <cell r="E64">
            <v>-6.7942799999999997</v>
          </cell>
          <cell r="F64">
            <v>1.7107200000000016</v>
          </cell>
          <cell r="G64">
            <v>6.1657200000000012</v>
          </cell>
          <cell r="H64">
            <v>17.505719999999997</v>
          </cell>
          <cell r="I64">
            <v>19.733220000000003</v>
          </cell>
          <cell r="J64">
            <v>15.278219999999996</v>
          </cell>
          <cell r="K64">
            <v>10.823220000000001</v>
          </cell>
          <cell r="L64">
            <v>0.69822000000000151</v>
          </cell>
          <cell r="M64">
            <v>-10.641780000000001</v>
          </cell>
          <cell r="N64">
            <v>-6.1867799999999997</v>
          </cell>
          <cell r="O64">
            <v>25.793639999999936</v>
          </cell>
          <cell r="P64">
            <v>-11.249279999999999</v>
          </cell>
          <cell r="Q64">
            <v>-22.498559999999998</v>
          </cell>
          <cell r="R64">
            <v>-29.292840000000002</v>
          </cell>
          <cell r="S64">
            <v>-27.582119999999993</v>
          </cell>
          <cell r="T64">
            <v>-21.416399999999999</v>
          </cell>
          <cell r="U64">
            <v>-3.9106800000000028</v>
          </cell>
          <cell r="V64">
            <v>15.822539999999991</v>
          </cell>
          <cell r="W64">
            <v>31.100759999999958</v>
          </cell>
          <cell r="X64">
            <v>41.923979999999979</v>
          </cell>
          <cell r="Y64">
            <v>42.622200000000007</v>
          </cell>
          <cell r="Z64">
            <v>31.98041999999997</v>
          </cell>
          <cell r="AA64">
            <v>25.793639999999936</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-9.9199999999999997E-2</v>
          </cell>
          <cell r="D66">
            <v>0.23070000000000002</v>
          </cell>
          <cell r="E66">
            <v>6.0595299999999996</v>
          </cell>
          <cell r="F66">
            <v>-0.41255000000000042</v>
          </cell>
          <cell r="G66">
            <v>0.13472000000000062</v>
          </cell>
          <cell r="H66">
            <v>6.3560400000000001</v>
          </cell>
          <cell r="I66">
            <v>0.24616999999999933</v>
          </cell>
          <cell r="J66">
            <v>0.8419300000000014</v>
          </cell>
          <cell r="K66">
            <v>10.518249999999998</v>
          </cell>
          <cell r="L66">
            <v>2.3170000000000357E-2</v>
          </cell>
          <cell r="M66">
            <v>7.7400000000018565E-3</v>
          </cell>
          <cell r="N66">
            <v>8.133899999999997</v>
          </cell>
          <cell r="O66">
            <v>32.040399999999998</v>
          </cell>
          <cell r="P66">
            <v>-9.9199999999999997E-2</v>
          </cell>
          <cell r="Q66">
            <v>0.13150000000000001</v>
          </cell>
          <cell r="R66">
            <v>6.1910299999999996</v>
          </cell>
          <cell r="S66">
            <v>5.7784799999999992</v>
          </cell>
          <cell r="T66">
            <v>5.9131999999999998</v>
          </cell>
          <cell r="U66">
            <v>12.26924</v>
          </cell>
          <cell r="V66">
            <v>12.515409999999999</v>
          </cell>
          <cell r="W66">
            <v>13.357340000000001</v>
          </cell>
          <cell r="X66">
            <v>23.875589999999999</v>
          </cell>
          <cell r="Y66">
            <v>23.898759999999999</v>
          </cell>
          <cell r="Z66">
            <v>23.906500000000001</v>
          </cell>
          <cell r="AA66">
            <v>32.040399999999998</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-9.9199999999999997E-2</v>
          </cell>
          <cell r="D68">
            <v>0.23070000000000002</v>
          </cell>
          <cell r="E68">
            <v>6.0595299999999996</v>
          </cell>
          <cell r="F68">
            <v>-0.41255000000000042</v>
          </cell>
          <cell r="G68">
            <v>0.13472000000000062</v>
          </cell>
          <cell r="H68">
            <v>6.3560400000000001</v>
          </cell>
          <cell r="I68">
            <v>0.24616999999999933</v>
          </cell>
          <cell r="J68">
            <v>0.8419300000000014</v>
          </cell>
          <cell r="K68">
            <v>10.518249999999998</v>
          </cell>
          <cell r="L68">
            <v>2.3170000000000357E-2</v>
          </cell>
          <cell r="M68">
            <v>7.7400000000018565E-3</v>
          </cell>
          <cell r="N68">
            <v>8.133899999999997</v>
          </cell>
          <cell r="O68">
            <v>32.040399999999998</v>
          </cell>
          <cell r="P68">
            <v>-9.9199999999999997E-2</v>
          </cell>
          <cell r="Q68">
            <v>0.13150000000000001</v>
          </cell>
          <cell r="R68">
            <v>6.1910299999999996</v>
          </cell>
          <cell r="S68">
            <v>5.7784799999999992</v>
          </cell>
          <cell r="T68">
            <v>5.9131999999999998</v>
          </cell>
          <cell r="U68">
            <v>12.26924</v>
          </cell>
          <cell r="V68">
            <v>12.515409999999999</v>
          </cell>
          <cell r="W68">
            <v>13.357340000000001</v>
          </cell>
          <cell r="X68">
            <v>23.875589999999999</v>
          </cell>
          <cell r="Y68">
            <v>23.898759999999999</v>
          </cell>
          <cell r="Z68">
            <v>23.906500000000001</v>
          </cell>
          <cell r="AA68">
            <v>32.040399999999998</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-0.35091</v>
          </cell>
          <cell r="D70">
            <v>-1.8000000000000016E-2</v>
          </cell>
          <cell r="E70">
            <v>-0.12722999999999995</v>
          </cell>
          <cell r="F70">
            <v>-0.34449999999999997</v>
          </cell>
          <cell r="G70">
            <v>-2.8920000000000057E-2</v>
          </cell>
          <cell r="H70">
            <v>-3.9939999999999976E-2</v>
          </cell>
          <cell r="I70">
            <v>-0.65220000000000011</v>
          </cell>
          <cell r="J70">
            <v>-4.5839999999999881E-2</v>
          </cell>
          <cell r="K70">
            <v>-2.7908599999999995</v>
          </cell>
          <cell r="L70">
            <v>-3.6800000000000388E-2</v>
          </cell>
          <cell r="M70">
            <v>-3.3380000000000187E-2</v>
          </cell>
          <cell r="N70">
            <v>-0.10914999999999964</v>
          </cell>
          <cell r="O70">
            <v>-4.5777299999999999</v>
          </cell>
          <cell r="P70">
            <v>-0.35091</v>
          </cell>
          <cell r="Q70">
            <v>-0.36891000000000002</v>
          </cell>
          <cell r="R70">
            <v>-0.49613999999999997</v>
          </cell>
          <cell r="S70">
            <v>-0.84063999999999994</v>
          </cell>
          <cell r="T70">
            <v>-0.86956</v>
          </cell>
          <cell r="U70">
            <v>-0.90949999999999998</v>
          </cell>
          <cell r="V70">
            <v>-1.5617000000000001</v>
          </cell>
          <cell r="W70">
            <v>-1.60754</v>
          </cell>
          <cell r="X70">
            <v>-4.3983999999999996</v>
          </cell>
          <cell r="Y70">
            <v>-4.4352</v>
          </cell>
          <cell r="Z70">
            <v>-4.4685800000000002</v>
          </cell>
          <cell r="AA70">
            <v>-4.5777299999999999</v>
          </cell>
        </row>
        <row r="71">
          <cell r="A71" t="str">
            <v>Dtp06</v>
          </cell>
          <cell r="B71" t="str">
            <v>Net fee and commission income</v>
          </cell>
          <cell r="C71">
            <v>-0.35091</v>
          </cell>
          <cell r="D71">
            <v>-1.8000000000000016E-2</v>
          </cell>
          <cell r="E71">
            <v>-0.12722999999999995</v>
          </cell>
          <cell r="F71">
            <v>-0.34449999999999997</v>
          </cell>
          <cell r="G71">
            <v>-2.8920000000000057E-2</v>
          </cell>
          <cell r="H71">
            <v>-3.9939999999999976E-2</v>
          </cell>
          <cell r="I71">
            <v>-0.65220000000000011</v>
          </cell>
          <cell r="J71">
            <v>-4.5839999999999881E-2</v>
          </cell>
          <cell r="K71">
            <v>-2.7908599999999995</v>
          </cell>
          <cell r="L71">
            <v>-3.6800000000000388E-2</v>
          </cell>
          <cell r="M71">
            <v>-3.3380000000000187E-2</v>
          </cell>
          <cell r="N71">
            <v>-0.10914999999999964</v>
          </cell>
          <cell r="O71">
            <v>-4.5777299999999999</v>
          </cell>
          <cell r="P71">
            <v>-0.35091</v>
          </cell>
          <cell r="Q71">
            <v>-0.36891000000000002</v>
          </cell>
          <cell r="R71">
            <v>-0.49613999999999997</v>
          </cell>
          <cell r="S71">
            <v>-0.84063999999999994</v>
          </cell>
          <cell r="T71">
            <v>-0.86956</v>
          </cell>
          <cell r="U71">
            <v>-0.90949999999999998</v>
          </cell>
          <cell r="V71">
            <v>-1.5617000000000001</v>
          </cell>
          <cell r="W71">
            <v>-1.60754</v>
          </cell>
          <cell r="X71">
            <v>-4.3983999999999996</v>
          </cell>
          <cell r="Y71">
            <v>-4.4352</v>
          </cell>
          <cell r="Z71">
            <v>-4.4685800000000002</v>
          </cell>
          <cell r="AA71">
            <v>-4.5777299999999999</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8.0118600000000004</v>
          </cell>
          <cell r="D75">
            <v>1.8518499999999989</v>
          </cell>
          <cell r="E75">
            <v>5.0092599999999994</v>
          </cell>
          <cell r="F75">
            <v>36.391549999999995</v>
          </cell>
          <cell r="G75">
            <v>36.616480000000003</v>
          </cell>
          <cell r="H75">
            <v>98.253379999999993</v>
          </cell>
          <cell r="I75">
            <v>111.37152999999998</v>
          </cell>
          <cell r="J75">
            <v>84.621080000000006</v>
          </cell>
          <cell r="K75">
            <v>99.931830000000048</v>
          </cell>
          <cell r="L75">
            <v>25.764589999999941</v>
          </cell>
          <cell r="M75">
            <v>0.63301000000001295</v>
          </cell>
          <cell r="N75">
            <v>0.42975999999998749</v>
          </cell>
          <cell r="O75">
            <v>508.88617999999997</v>
          </cell>
          <cell r="P75">
            <v>8.0118600000000004</v>
          </cell>
          <cell r="Q75">
            <v>9.8637099999999993</v>
          </cell>
          <cell r="R75">
            <v>14.872969999999999</v>
          </cell>
          <cell r="S75">
            <v>51.26451999999999</v>
          </cell>
          <cell r="T75">
            <v>87.881</v>
          </cell>
          <cell r="U75">
            <v>186.13437999999999</v>
          </cell>
          <cell r="V75">
            <v>297.50590999999997</v>
          </cell>
          <cell r="W75">
            <v>382.12698999999998</v>
          </cell>
          <cell r="X75">
            <v>482.05882000000003</v>
          </cell>
          <cell r="Y75">
            <v>507.82340999999997</v>
          </cell>
          <cell r="Z75">
            <v>508.45641999999998</v>
          </cell>
          <cell r="AA75">
            <v>508.88617999999997</v>
          </cell>
        </row>
        <row r="76">
          <cell r="A76" t="str">
            <v>Dtp11</v>
          </cell>
          <cell r="B76" t="str">
            <v>Other income</v>
          </cell>
          <cell r="C76">
            <v>7.6609500000000006</v>
          </cell>
          <cell r="D76">
            <v>1.8338499999999989</v>
          </cell>
          <cell r="E76">
            <v>4.8820299999999994</v>
          </cell>
          <cell r="F76">
            <v>36.047049999999999</v>
          </cell>
          <cell r="G76">
            <v>36.587560000000003</v>
          </cell>
          <cell r="H76">
            <v>98.213439999999991</v>
          </cell>
          <cell r="I76">
            <v>110.71932999999999</v>
          </cell>
          <cell r="J76">
            <v>84.575240000000008</v>
          </cell>
          <cell r="K76">
            <v>97.140970000000053</v>
          </cell>
          <cell r="L76">
            <v>25.727789999999942</v>
          </cell>
          <cell r="M76">
            <v>0.59963000000001276</v>
          </cell>
          <cell r="N76">
            <v>0.32060999999998785</v>
          </cell>
          <cell r="O76">
            <v>504.30844999999999</v>
          </cell>
          <cell r="P76">
            <v>7.6609500000000006</v>
          </cell>
          <cell r="Q76">
            <v>9.4947999999999997</v>
          </cell>
          <cell r="R76">
            <v>14.376829999999998</v>
          </cell>
          <cell r="S76">
            <v>50.42387999999999</v>
          </cell>
          <cell r="T76">
            <v>87.011439999999993</v>
          </cell>
          <cell r="U76">
            <v>185.22487999999998</v>
          </cell>
          <cell r="V76">
            <v>295.94421</v>
          </cell>
          <cell r="W76">
            <v>380.51945000000001</v>
          </cell>
          <cell r="X76">
            <v>477.66042000000004</v>
          </cell>
          <cell r="Y76">
            <v>503.38820999999996</v>
          </cell>
          <cell r="Z76">
            <v>503.98784000000001</v>
          </cell>
          <cell r="AA76">
            <v>504.30844999999999</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7.5617500000000009</v>
          </cell>
          <cell r="D78">
            <v>2.0645499999999988</v>
          </cell>
          <cell r="E78">
            <v>10.941559999999999</v>
          </cell>
          <cell r="F78">
            <v>35.634499999999996</v>
          </cell>
          <cell r="G78">
            <v>36.722280000000005</v>
          </cell>
          <cell r="H78">
            <v>104.56948</v>
          </cell>
          <cell r="I78">
            <v>110.96549999999999</v>
          </cell>
          <cell r="J78">
            <v>85.417170000000013</v>
          </cell>
          <cell r="K78">
            <v>107.65922000000005</v>
          </cell>
          <cell r="L78">
            <v>25.750959999999942</v>
          </cell>
          <cell r="M78">
            <v>0.60737000000001462</v>
          </cell>
          <cell r="N78">
            <v>8.4545099999999849</v>
          </cell>
          <cell r="O78">
            <v>536.34884999999997</v>
          </cell>
          <cell r="P78">
            <v>7.5617500000000009</v>
          </cell>
          <cell r="Q78">
            <v>9.6263000000000005</v>
          </cell>
          <cell r="R78">
            <v>20.567859999999996</v>
          </cell>
          <cell r="S78">
            <v>56.202359999999992</v>
          </cell>
          <cell r="T78">
            <v>92.924639999999997</v>
          </cell>
          <cell r="U78">
            <v>197.49411999999998</v>
          </cell>
          <cell r="V78">
            <v>308.45961999999997</v>
          </cell>
          <cell r="W78">
            <v>393.87679000000003</v>
          </cell>
          <cell r="X78">
            <v>501.53601000000003</v>
          </cell>
          <cell r="Y78">
            <v>527.28697</v>
          </cell>
          <cell r="Z78">
            <v>527.89434000000006</v>
          </cell>
          <cell r="AA78">
            <v>536.34884999999997</v>
          </cell>
        </row>
        <row r="79">
          <cell r="A79" t="str">
            <v>Dtp13</v>
          </cell>
          <cell r="B79" t="str">
            <v>Personnel expenses</v>
          </cell>
          <cell r="C79">
            <v>10.707420000000001</v>
          </cell>
          <cell r="D79">
            <v>10.58442</v>
          </cell>
          <cell r="E79">
            <v>10.461419999999997</v>
          </cell>
          <cell r="F79">
            <v>10.584420000000001</v>
          </cell>
          <cell r="G79">
            <v>15.001420000000003</v>
          </cell>
          <cell r="H79">
            <v>11.467420000000004</v>
          </cell>
          <cell r="I79">
            <v>10.683109999999999</v>
          </cell>
          <cell r="J79">
            <v>10.683109999999999</v>
          </cell>
          <cell r="K79">
            <v>10.683109999999999</v>
          </cell>
          <cell r="L79">
            <v>17.95111</v>
          </cell>
          <cell r="M79">
            <v>5.9102999999999923</v>
          </cell>
          <cell r="N79">
            <v>9.8001200000000068</v>
          </cell>
          <cell r="O79">
            <v>134.51738</v>
          </cell>
          <cell r="P79">
            <v>10.707420000000001</v>
          </cell>
          <cell r="Q79">
            <v>21.291840000000001</v>
          </cell>
          <cell r="R79">
            <v>31.753259999999997</v>
          </cell>
          <cell r="S79">
            <v>42.337679999999999</v>
          </cell>
          <cell r="T79">
            <v>57.339100000000002</v>
          </cell>
          <cell r="U79">
            <v>68.806520000000006</v>
          </cell>
          <cell r="V79">
            <v>79.489630000000005</v>
          </cell>
          <cell r="W79">
            <v>90.172740000000005</v>
          </cell>
          <cell r="X79">
            <v>100.85585</v>
          </cell>
          <cell r="Y79">
            <v>118.80696</v>
          </cell>
          <cell r="Z79">
            <v>124.71726</v>
          </cell>
          <cell r="AA79">
            <v>134.51738</v>
          </cell>
        </row>
        <row r="80">
          <cell r="A80" t="str">
            <v>Dtp14</v>
          </cell>
          <cell r="B80" t="str">
            <v>General and administrative expenses</v>
          </cell>
          <cell r="C80">
            <v>7.0977100000000002</v>
          </cell>
          <cell r="D80">
            <v>0.59982999999999986</v>
          </cell>
          <cell r="E80">
            <v>3.8877600000000001</v>
          </cell>
          <cell r="F80">
            <v>21.230169999999998</v>
          </cell>
          <cell r="G80">
            <v>25.090320000000006</v>
          </cell>
          <cell r="H80">
            <v>57.985790000000001</v>
          </cell>
          <cell r="I80">
            <v>67.698679999999996</v>
          </cell>
          <cell r="J80">
            <v>53.762400000000014</v>
          </cell>
          <cell r="K80">
            <v>59.319399999999973</v>
          </cell>
          <cell r="L80">
            <v>18.989350000000002</v>
          </cell>
          <cell r="M80">
            <v>2.6556600000000117</v>
          </cell>
          <cell r="N80">
            <v>0.80871000000001914</v>
          </cell>
          <cell r="O80">
            <v>319.12578000000002</v>
          </cell>
          <cell r="P80">
            <v>7.0977100000000002</v>
          </cell>
          <cell r="Q80">
            <v>7.69754</v>
          </cell>
          <cell r="R80">
            <v>11.5853</v>
          </cell>
          <cell r="S80">
            <v>32.815469999999998</v>
          </cell>
          <cell r="T80">
            <v>57.905790000000003</v>
          </cell>
          <cell r="U80">
            <v>115.89158</v>
          </cell>
          <cell r="V80">
            <v>183.59026</v>
          </cell>
          <cell r="W80">
            <v>237.35266000000001</v>
          </cell>
          <cell r="X80">
            <v>296.67205999999999</v>
          </cell>
          <cell r="Y80">
            <v>315.66140999999999</v>
          </cell>
          <cell r="Z80">
            <v>318.31707</v>
          </cell>
          <cell r="AA80">
            <v>319.12578000000002</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17.805130000000002</v>
          </cell>
          <cell r="D82">
            <v>11.184249999999999</v>
          </cell>
          <cell r="E82">
            <v>14.349179999999997</v>
          </cell>
          <cell r="F82">
            <v>31.814589999999999</v>
          </cell>
          <cell r="G82">
            <v>40.091740000000009</v>
          </cell>
          <cell r="H82">
            <v>69.453210000000013</v>
          </cell>
          <cell r="I82">
            <v>78.381789999999995</v>
          </cell>
          <cell r="J82">
            <v>64.445510000000013</v>
          </cell>
          <cell r="K82">
            <v>70.002509999999972</v>
          </cell>
          <cell r="L82">
            <v>36.940460000000002</v>
          </cell>
          <cell r="M82">
            <v>8.565960000000004</v>
          </cell>
          <cell r="N82">
            <v>10.608830000000026</v>
          </cell>
          <cell r="O82">
            <v>453.64316000000002</v>
          </cell>
          <cell r="P82">
            <v>17.805130000000002</v>
          </cell>
          <cell r="Q82">
            <v>28.989380000000001</v>
          </cell>
          <cell r="R82">
            <v>43.338560000000001</v>
          </cell>
          <cell r="S82">
            <v>75.153149999999997</v>
          </cell>
          <cell r="T82">
            <v>115.24489</v>
          </cell>
          <cell r="U82">
            <v>184.69810000000001</v>
          </cell>
          <cell r="V82">
            <v>263.07988999999998</v>
          </cell>
          <cell r="W82">
            <v>327.52539999999999</v>
          </cell>
          <cell r="X82">
            <v>397.52791000000002</v>
          </cell>
          <cell r="Y82">
            <v>434.46836999999999</v>
          </cell>
          <cell r="Z82">
            <v>443.03433000000001</v>
          </cell>
          <cell r="AA82">
            <v>453.64316000000002</v>
          </cell>
        </row>
        <row r="83">
          <cell r="A83" t="str">
            <v>Dtp17</v>
          </cell>
          <cell r="B83" t="str">
            <v>Operating profit before provisions</v>
          </cell>
          <cell r="C83">
            <v>-10.243380000000002</v>
          </cell>
          <cell r="D83">
            <v>-9.1196999999999999</v>
          </cell>
          <cell r="E83">
            <v>-3.4076199999999979</v>
          </cell>
          <cell r="F83">
            <v>3.8199099999999966</v>
          </cell>
          <cell r="G83">
            <v>-3.3694600000000037</v>
          </cell>
          <cell r="H83">
            <v>35.116269999999986</v>
          </cell>
          <cell r="I83">
            <v>32.583709999999996</v>
          </cell>
          <cell r="J83">
            <v>20.97166</v>
          </cell>
          <cell r="K83">
            <v>37.656710000000075</v>
          </cell>
          <cell r="L83">
            <v>-11.189500000000059</v>
          </cell>
          <cell r="M83">
            <v>-7.9585899999999894</v>
          </cell>
          <cell r="N83">
            <v>-2.1543200000000411</v>
          </cell>
          <cell r="O83">
            <v>82.705689999999947</v>
          </cell>
          <cell r="P83">
            <v>-10.243380000000002</v>
          </cell>
          <cell r="Q83">
            <v>-19.36308</v>
          </cell>
          <cell r="R83">
            <v>-22.770700000000005</v>
          </cell>
          <cell r="S83">
            <v>-18.950790000000005</v>
          </cell>
          <cell r="T83">
            <v>-22.320250000000001</v>
          </cell>
          <cell r="U83">
            <v>12.79601999999997</v>
          </cell>
          <cell r="V83">
            <v>45.379729999999995</v>
          </cell>
          <cell r="W83">
            <v>66.351390000000038</v>
          </cell>
          <cell r="X83">
            <v>104.00810000000001</v>
          </cell>
          <cell r="Y83">
            <v>92.818600000000004</v>
          </cell>
          <cell r="Z83">
            <v>84.860010000000045</v>
          </cell>
          <cell r="AA83">
            <v>82.705689999999947</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-10.243380000000002</v>
          </cell>
          <cell r="D88">
            <v>-9.1196999999999999</v>
          </cell>
          <cell r="E88">
            <v>-3.4076199999999979</v>
          </cell>
          <cell r="F88">
            <v>3.8199099999999966</v>
          </cell>
          <cell r="G88">
            <v>-3.3694600000000037</v>
          </cell>
          <cell r="H88">
            <v>35.116269999999986</v>
          </cell>
          <cell r="I88">
            <v>32.583709999999996</v>
          </cell>
          <cell r="J88">
            <v>20.97166</v>
          </cell>
          <cell r="K88">
            <v>37.656710000000075</v>
          </cell>
          <cell r="L88">
            <v>-11.189500000000059</v>
          </cell>
          <cell r="M88">
            <v>-7.9585899999999894</v>
          </cell>
          <cell r="N88">
            <v>-2.1543200000000411</v>
          </cell>
          <cell r="O88">
            <v>82.705689999999947</v>
          </cell>
          <cell r="P88">
            <v>-10.243380000000002</v>
          </cell>
          <cell r="Q88">
            <v>-19.36308</v>
          </cell>
          <cell r="R88">
            <v>-22.770700000000005</v>
          </cell>
          <cell r="S88">
            <v>-18.950790000000005</v>
          </cell>
          <cell r="T88">
            <v>-22.320250000000001</v>
          </cell>
          <cell r="U88">
            <v>12.79601999999997</v>
          </cell>
          <cell r="V88">
            <v>45.379729999999995</v>
          </cell>
          <cell r="W88">
            <v>66.351390000000038</v>
          </cell>
          <cell r="X88">
            <v>104.00810000000001</v>
          </cell>
          <cell r="Y88">
            <v>92.818600000000004</v>
          </cell>
          <cell r="Z88">
            <v>84.860010000000045</v>
          </cell>
          <cell r="AA88">
            <v>82.705689999999947</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-10.243380000000002</v>
          </cell>
          <cell r="D92">
            <v>-9.1196999999999999</v>
          </cell>
          <cell r="E92">
            <v>-3.4076199999999979</v>
          </cell>
          <cell r="F92">
            <v>3.8199099999999966</v>
          </cell>
          <cell r="G92">
            <v>-3.3694600000000037</v>
          </cell>
          <cell r="H92">
            <v>35.116269999999986</v>
          </cell>
          <cell r="I92">
            <v>32.583709999999996</v>
          </cell>
          <cell r="J92">
            <v>20.97166</v>
          </cell>
          <cell r="K92">
            <v>37.656710000000075</v>
          </cell>
          <cell r="L92">
            <v>-11.189500000000059</v>
          </cell>
          <cell r="M92">
            <v>-7.9585899999999894</v>
          </cell>
          <cell r="N92">
            <v>-2.1543200000000411</v>
          </cell>
          <cell r="O92">
            <v>82.705689999999947</v>
          </cell>
          <cell r="P92">
            <v>-10.243380000000002</v>
          </cell>
          <cell r="Q92">
            <v>-19.36308</v>
          </cell>
          <cell r="R92">
            <v>-22.770700000000005</v>
          </cell>
          <cell r="S92">
            <v>-18.950790000000005</v>
          </cell>
          <cell r="T92">
            <v>-22.320250000000001</v>
          </cell>
          <cell r="U92">
            <v>12.79601999999997</v>
          </cell>
          <cell r="V92">
            <v>45.379729999999995</v>
          </cell>
          <cell r="W92">
            <v>66.351390000000038</v>
          </cell>
          <cell r="X92">
            <v>104.00810000000001</v>
          </cell>
          <cell r="Y92">
            <v>92.818600000000004</v>
          </cell>
          <cell r="Z92">
            <v>84.860010000000045</v>
          </cell>
          <cell r="AA92">
            <v>82.705689999999947</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v>
          </cell>
          <cell r="D94">
            <v>0</v>
          </cell>
          <cell r="E94">
            <v>0</v>
          </cell>
          <cell r="F94">
            <v>0</v>
          </cell>
          <cell r="G94">
            <v>0</v>
          </cell>
          <cell r="H94">
            <v>0</v>
          </cell>
          <cell r="I94">
            <v>-8.6221499999999995</v>
          </cell>
          <cell r="J94">
            <v>-3.9845300000000012</v>
          </cell>
          <cell r="K94">
            <v>-7.1597599999999986</v>
          </cell>
          <cell r="L94">
            <v>2.1307399999999994</v>
          </cell>
          <cell r="M94">
            <v>1.5126999999999988</v>
          </cell>
          <cell r="N94">
            <v>0.4070000000000018</v>
          </cell>
          <cell r="O94">
            <v>-15.715999999999999</v>
          </cell>
          <cell r="P94">
            <v>0</v>
          </cell>
          <cell r="Q94">
            <v>0</v>
          </cell>
          <cell r="R94">
            <v>0</v>
          </cell>
          <cell r="S94">
            <v>0</v>
          </cell>
          <cell r="T94">
            <v>0</v>
          </cell>
          <cell r="U94">
            <v>0</v>
          </cell>
          <cell r="V94">
            <v>-8.6221499999999995</v>
          </cell>
          <cell r="W94">
            <v>-12.606680000000001</v>
          </cell>
          <cell r="X94">
            <v>-19.766439999999999</v>
          </cell>
          <cell r="Y94">
            <v>-17.6357</v>
          </cell>
          <cell r="Z94">
            <v>-16.123000000000001</v>
          </cell>
          <cell r="AA94">
            <v>-15.715999999999999</v>
          </cell>
        </row>
        <row r="95">
          <cell r="A95" t="str">
            <v>Dtp28</v>
          </cell>
          <cell r="B95" t="str">
            <v>Profit after tax</v>
          </cell>
          <cell r="C95">
            <v>-10.243380000000002</v>
          </cell>
          <cell r="D95">
            <v>-9.1196999999999999</v>
          </cell>
          <cell r="E95">
            <v>-3.4076199999999979</v>
          </cell>
          <cell r="F95">
            <v>3.8199099999999966</v>
          </cell>
          <cell r="G95">
            <v>-3.3694600000000037</v>
          </cell>
          <cell r="H95">
            <v>35.116269999999986</v>
          </cell>
          <cell r="I95">
            <v>23.961559999999999</v>
          </cell>
          <cell r="J95">
            <v>16.987130000000001</v>
          </cell>
          <cell r="K95">
            <v>30.496950000000076</v>
          </cell>
          <cell r="L95">
            <v>-9.0587600000000599</v>
          </cell>
          <cell r="M95">
            <v>-6.4458899999999906</v>
          </cell>
          <cell r="N95">
            <v>-1.7473200000000393</v>
          </cell>
          <cell r="O95">
            <v>66.989689999999953</v>
          </cell>
          <cell r="P95">
            <v>-10.243380000000002</v>
          </cell>
          <cell r="Q95">
            <v>-19.36308</v>
          </cell>
          <cell r="R95">
            <v>-22.770700000000005</v>
          </cell>
          <cell r="S95">
            <v>-18.950790000000005</v>
          </cell>
          <cell r="T95">
            <v>-22.320250000000001</v>
          </cell>
          <cell r="U95">
            <v>12.79601999999997</v>
          </cell>
          <cell r="V95">
            <v>36.757579999999997</v>
          </cell>
          <cell r="W95">
            <v>53.74471000000004</v>
          </cell>
          <cell r="X95">
            <v>84.24166000000001</v>
          </cell>
          <cell r="Y95">
            <v>75.182900000000004</v>
          </cell>
          <cell r="Z95">
            <v>68.737010000000041</v>
          </cell>
          <cell r="AA95">
            <v>66.989689999999953</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-0.31016000000000005</v>
          </cell>
          <cell r="D97">
            <v>-0.32357999999999992</v>
          </cell>
          <cell r="E97">
            <v>5.6859099999999998</v>
          </cell>
          <cell r="F97">
            <v>0.23560999999999943</v>
          </cell>
          <cell r="G97">
            <v>0.9703400000000002</v>
          </cell>
          <cell r="H97">
            <v>6.36327</v>
          </cell>
          <cell r="I97">
            <v>-0.70376999999999867</v>
          </cell>
          <cell r="J97">
            <v>3.335999999999828E-2</v>
          </cell>
          <cell r="K97">
            <v>-1.8159999999999954E-2</v>
          </cell>
          <cell r="L97">
            <v>5.3887299999999989</v>
          </cell>
          <cell r="M97">
            <v>0.48454000000000264</v>
          </cell>
          <cell r="N97">
            <v>4.9045299999999976</v>
          </cell>
          <cell r="O97">
            <v>22.710619999999999</v>
          </cell>
          <cell r="P97">
            <v>-0.31016000000000005</v>
          </cell>
          <cell r="Q97">
            <v>-0.63373999999999997</v>
          </cell>
          <cell r="R97">
            <v>5.0521700000000003</v>
          </cell>
          <cell r="S97">
            <v>5.2877799999999997</v>
          </cell>
          <cell r="T97">
            <v>6.2581199999999999</v>
          </cell>
          <cell r="U97">
            <v>12.62139</v>
          </cell>
          <cell r="V97">
            <v>11.917620000000001</v>
          </cell>
          <cell r="W97">
            <v>11.950979999999999</v>
          </cell>
          <cell r="X97">
            <v>11.93282</v>
          </cell>
          <cell r="Y97">
            <v>17.321549999999998</v>
          </cell>
          <cell r="Z97">
            <v>17.806090000000001</v>
          </cell>
          <cell r="AA97">
            <v>22.710619999999999</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-0.31016000000000005</v>
          </cell>
          <cell r="D99">
            <v>-0.32357999999999992</v>
          </cell>
          <cell r="E99">
            <v>5.6859099999999998</v>
          </cell>
          <cell r="F99">
            <v>0.23560999999999943</v>
          </cell>
          <cell r="G99">
            <v>0.9703400000000002</v>
          </cell>
          <cell r="H99">
            <v>6.36327</v>
          </cell>
          <cell r="I99">
            <v>-0.70376999999999867</v>
          </cell>
          <cell r="J99">
            <v>3.335999999999828E-2</v>
          </cell>
          <cell r="K99">
            <v>-1.8159999999999954E-2</v>
          </cell>
          <cell r="L99">
            <v>5.3887299999999989</v>
          </cell>
          <cell r="M99">
            <v>0.48454000000000264</v>
          </cell>
          <cell r="N99">
            <v>4.9045299999999976</v>
          </cell>
          <cell r="O99">
            <v>22.710619999999999</v>
          </cell>
          <cell r="P99">
            <v>-0.31016000000000005</v>
          </cell>
          <cell r="Q99">
            <v>-0.63373999999999997</v>
          </cell>
          <cell r="R99">
            <v>5.0521700000000003</v>
          </cell>
          <cell r="S99">
            <v>5.2877799999999997</v>
          </cell>
          <cell r="T99">
            <v>6.2581199999999999</v>
          </cell>
          <cell r="U99">
            <v>12.62139</v>
          </cell>
          <cell r="V99">
            <v>11.917620000000001</v>
          </cell>
          <cell r="W99">
            <v>11.950979999999999</v>
          </cell>
          <cell r="X99">
            <v>11.93282</v>
          </cell>
          <cell r="Y99">
            <v>17.321549999999998</v>
          </cell>
          <cell r="Z99">
            <v>17.806090000000001</v>
          </cell>
          <cell r="AA99">
            <v>22.710619999999999</v>
          </cell>
        </row>
        <row r="100">
          <cell r="A100" t="str">
            <v>Dtd04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Dtd05</v>
          </cell>
          <cell r="B101" t="str">
            <v>Commission expense</v>
          </cell>
          <cell r="C101">
            <v>-0.19900000000000001</v>
          </cell>
          <cell r="D101">
            <v>-0.35825000000000001</v>
          </cell>
          <cell r="E101">
            <v>-3.2700000000000062E-2</v>
          </cell>
          <cell r="F101">
            <v>-0.33717999999999992</v>
          </cell>
          <cell r="G101">
            <v>-2.8279999999999972E-2</v>
          </cell>
          <cell r="H101">
            <v>-0.2138000000000001</v>
          </cell>
          <cell r="I101">
            <v>-0.36673</v>
          </cell>
          <cell r="J101">
            <v>-0.34695000000000009</v>
          </cell>
          <cell r="K101">
            <v>-4.9909999999999677E-2</v>
          </cell>
          <cell r="L101">
            <v>-0.35847000000000007</v>
          </cell>
          <cell r="M101">
            <v>-3.0600000000000183E-2</v>
          </cell>
          <cell r="N101">
            <v>-4.0599999999999525E-2</v>
          </cell>
          <cell r="O101">
            <v>-2.3624699999999996</v>
          </cell>
          <cell r="P101">
            <v>-0.19900000000000001</v>
          </cell>
          <cell r="Q101">
            <v>-0.55725000000000002</v>
          </cell>
          <cell r="R101">
            <v>-0.58995000000000009</v>
          </cell>
          <cell r="S101">
            <v>-0.92713000000000001</v>
          </cell>
          <cell r="T101">
            <v>-0.95540999999999998</v>
          </cell>
          <cell r="U101">
            <v>-1.1692100000000001</v>
          </cell>
          <cell r="V101">
            <v>-1.5359400000000001</v>
          </cell>
          <cell r="W101">
            <v>-1.8828900000000002</v>
          </cell>
          <cell r="X101">
            <v>-1.9327999999999999</v>
          </cell>
          <cell r="Y101">
            <v>-2.2912699999999999</v>
          </cell>
          <cell r="Z101">
            <v>-2.3218700000000001</v>
          </cell>
          <cell r="AA101">
            <v>-2.3624699999999996</v>
          </cell>
        </row>
        <row r="102">
          <cell r="A102" t="str">
            <v>Dtd06</v>
          </cell>
          <cell r="B102" t="str">
            <v>Net fee and commission income</v>
          </cell>
          <cell r="C102">
            <v>-0.19900000000000001</v>
          </cell>
          <cell r="D102">
            <v>-0.35825000000000001</v>
          </cell>
          <cell r="E102">
            <v>-3.2700000000000062E-2</v>
          </cell>
          <cell r="F102">
            <v>-0.33717999999999992</v>
          </cell>
          <cell r="G102">
            <v>-2.8279999999999972E-2</v>
          </cell>
          <cell r="H102">
            <v>-0.2138000000000001</v>
          </cell>
          <cell r="I102">
            <v>-0.36673</v>
          </cell>
          <cell r="J102">
            <v>-0.34695000000000009</v>
          </cell>
          <cell r="K102">
            <v>-4.9909999999999677E-2</v>
          </cell>
          <cell r="L102">
            <v>-0.35847000000000007</v>
          </cell>
          <cell r="M102">
            <v>-3.0600000000000183E-2</v>
          </cell>
          <cell r="N102">
            <v>-4.0599999999999525E-2</v>
          </cell>
          <cell r="O102">
            <v>-2.3624699999999996</v>
          </cell>
          <cell r="P102">
            <v>-0.19900000000000001</v>
          </cell>
          <cell r="Q102">
            <v>-0.55725000000000002</v>
          </cell>
          <cell r="R102">
            <v>-0.58995000000000009</v>
          </cell>
          <cell r="S102">
            <v>-0.92713000000000001</v>
          </cell>
          <cell r="T102">
            <v>-0.95540999999999998</v>
          </cell>
          <cell r="U102">
            <v>-1.1692100000000001</v>
          </cell>
          <cell r="V102">
            <v>-1.5359400000000001</v>
          </cell>
          <cell r="W102">
            <v>-1.8828900000000002</v>
          </cell>
          <cell r="X102">
            <v>-1.9327999999999999</v>
          </cell>
          <cell r="Y102">
            <v>-2.2912699999999999</v>
          </cell>
          <cell r="Z102">
            <v>-2.3218700000000001</v>
          </cell>
          <cell r="AA102">
            <v>-2.3624699999999996</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0.1</v>
          </cell>
          <cell r="D106">
            <v>0.33645000000000003</v>
          </cell>
          <cell r="E106">
            <v>4.7059000000000006</v>
          </cell>
          <cell r="F106">
            <v>41.523760000000003</v>
          </cell>
          <cell r="G106">
            <v>125.94390000000001</v>
          </cell>
          <cell r="H106">
            <v>90.063810000000018</v>
          </cell>
          <cell r="I106">
            <v>49.099499999999978</v>
          </cell>
          <cell r="J106">
            <v>117.79394000000002</v>
          </cell>
          <cell r="K106">
            <v>105.83956999999998</v>
          </cell>
          <cell r="L106">
            <v>0</v>
          </cell>
          <cell r="M106">
            <v>0</v>
          </cell>
          <cell r="N106">
            <v>0.73167999999998301</v>
          </cell>
          <cell r="O106">
            <v>536.13851</v>
          </cell>
          <cell r="P106">
            <v>0.1</v>
          </cell>
          <cell r="Q106">
            <v>0.43645</v>
          </cell>
          <cell r="R106">
            <v>5.1423500000000004</v>
          </cell>
          <cell r="S106">
            <v>46.666110000000003</v>
          </cell>
          <cell r="T106">
            <v>172.61001000000002</v>
          </cell>
          <cell r="U106">
            <v>262.67382000000003</v>
          </cell>
          <cell r="V106">
            <v>311.77332000000001</v>
          </cell>
          <cell r="W106">
            <v>429.56726000000003</v>
          </cell>
          <cell r="X106">
            <v>535.40683000000001</v>
          </cell>
          <cell r="Y106">
            <v>535.40683000000001</v>
          </cell>
          <cell r="Z106">
            <v>535.40683000000001</v>
          </cell>
          <cell r="AA106">
            <v>536.13851</v>
          </cell>
        </row>
        <row r="107">
          <cell r="A107" t="str">
            <v>Dtd11</v>
          </cell>
          <cell r="B107" t="str">
            <v>Other income</v>
          </cell>
          <cell r="C107">
            <v>-9.9000000000000005E-2</v>
          </cell>
          <cell r="D107">
            <v>-2.1799999999999986E-2</v>
          </cell>
          <cell r="E107">
            <v>4.6732000000000005</v>
          </cell>
          <cell r="F107">
            <v>41.186580000000006</v>
          </cell>
          <cell r="G107">
            <v>125.91562000000002</v>
          </cell>
          <cell r="H107">
            <v>89.850010000000012</v>
          </cell>
          <cell r="I107">
            <v>48.732769999999981</v>
          </cell>
          <cell r="J107">
            <v>117.44699000000001</v>
          </cell>
          <cell r="K107">
            <v>105.78965999999998</v>
          </cell>
          <cell r="L107">
            <v>-0.35847000000000007</v>
          </cell>
          <cell r="M107">
            <v>-3.0600000000000183E-2</v>
          </cell>
          <cell r="N107">
            <v>0.69107999999998349</v>
          </cell>
          <cell r="O107">
            <v>533.77603999999997</v>
          </cell>
          <cell r="P107">
            <v>-9.9000000000000005E-2</v>
          </cell>
          <cell r="Q107">
            <v>-0.12080000000000002</v>
          </cell>
          <cell r="R107">
            <v>4.5524000000000004</v>
          </cell>
          <cell r="S107">
            <v>45.738980000000005</v>
          </cell>
          <cell r="T107">
            <v>171.65460000000002</v>
          </cell>
          <cell r="U107">
            <v>261.50461000000001</v>
          </cell>
          <cell r="V107">
            <v>310.23738000000003</v>
          </cell>
          <cell r="W107">
            <v>427.68437000000006</v>
          </cell>
          <cell r="X107">
            <v>533.47402999999997</v>
          </cell>
          <cell r="Y107">
            <v>533.11555999999996</v>
          </cell>
          <cell r="Z107">
            <v>533.08496000000002</v>
          </cell>
          <cell r="AA107">
            <v>533.77603999999997</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-0.40916000000000008</v>
          </cell>
          <cell r="D109">
            <v>-0.34537999999999991</v>
          </cell>
          <cell r="E109">
            <v>10.359110000000001</v>
          </cell>
          <cell r="F109">
            <v>41.422190000000008</v>
          </cell>
          <cell r="G109">
            <v>126.88596000000001</v>
          </cell>
          <cell r="H109">
            <v>96.213280000000012</v>
          </cell>
          <cell r="I109">
            <v>48.028999999999982</v>
          </cell>
          <cell r="J109">
            <v>117.48035000000002</v>
          </cell>
          <cell r="K109">
            <v>105.77149999999999</v>
          </cell>
          <cell r="L109">
            <v>5.0302599999999984</v>
          </cell>
          <cell r="M109">
            <v>0.45394000000000245</v>
          </cell>
          <cell r="N109">
            <v>5.5956099999999811</v>
          </cell>
          <cell r="O109">
            <v>556.48665999999992</v>
          </cell>
          <cell r="P109">
            <v>-0.40916000000000008</v>
          </cell>
          <cell r="Q109">
            <v>-0.75453999999999999</v>
          </cell>
          <cell r="R109">
            <v>9.6045700000000007</v>
          </cell>
          <cell r="S109">
            <v>51.026760000000003</v>
          </cell>
          <cell r="T109">
            <v>177.91272000000001</v>
          </cell>
          <cell r="U109">
            <v>274.12600000000003</v>
          </cell>
          <cell r="V109">
            <v>322.15500000000003</v>
          </cell>
          <cell r="W109">
            <v>439.63535000000007</v>
          </cell>
          <cell r="X109">
            <v>545.40684999999996</v>
          </cell>
          <cell r="Y109">
            <v>550.43710999999996</v>
          </cell>
          <cell r="Z109">
            <v>550.89105000000006</v>
          </cell>
          <cell r="AA109">
            <v>556.48665999999992</v>
          </cell>
        </row>
        <row r="110">
          <cell r="A110" t="str">
            <v>Dtd13</v>
          </cell>
          <cell r="B110" t="str">
            <v>Personnel expenses</v>
          </cell>
          <cell r="C110">
            <v>9.8338400000000004</v>
          </cell>
          <cell r="D110">
            <v>9.4455399999999994</v>
          </cell>
          <cell r="E110">
            <v>9.8521900000000002</v>
          </cell>
          <cell r="F110">
            <v>11.097190000000001</v>
          </cell>
          <cell r="G110">
            <v>9.6571899999999928</v>
          </cell>
          <cell r="H110">
            <v>24.527190000000004</v>
          </cell>
          <cell r="I110">
            <v>10.924940000000007</v>
          </cell>
          <cell r="J110">
            <v>14.749559999999988</v>
          </cell>
          <cell r="K110">
            <v>11.12012</v>
          </cell>
          <cell r="L110">
            <v>15.406560000000013</v>
          </cell>
          <cell r="M110">
            <v>10.963949999999997</v>
          </cell>
          <cell r="N110">
            <v>10.390839999999969</v>
          </cell>
          <cell r="O110">
            <v>147.96910999999997</v>
          </cell>
          <cell r="P110">
            <v>9.8338400000000004</v>
          </cell>
          <cell r="Q110">
            <v>19.27938</v>
          </cell>
          <cell r="R110">
            <v>29.13157</v>
          </cell>
          <cell r="S110">
            <v>40.228760000000001</v>
          </cell>
          <cell r="T110">
            <v>49.885949999999994</v>
          </cell>
          <cell r="U110">
            <v>74.413139999999999</v>
          </cell>
          <cell r="V110">
            <v>85.338080000000005</v>
          </cell>
          <cell r="W110">
            <v>100.08763999999999</v>
          </cell>
          <cell r="X110">
            <v>111.20775999999999</v>
          </cell>
          <cell r="Y110">
            <v>126.61432000000001</v>
          </cell>
          <cell r="Z110">
            <v>137.57827</v>
          </cell>
          <cell r="AA110">
            <v>147.96910999999997</v>
          </cell>
        </row>
        <row r="111">
          <cell r="A111" t="str">
            <v>Dtd14</v>
          </cell>
          <cell r="B111" t="str">
            <v>General and administrative expenses</v>
          </cell>
          <cell r="C111">
            <v>0.6</v>
          </cell>
          <cell r="D111">
            <v>0.79047999999999996</v>
          </cell>
          <cell r="E111">
            <v>0.64700000000000002</v>
          </cell>
          <cell r="F111">
            <v>32.738119999999995</v>
          </cell>
          <cell r="G111">
            <v>80.350769999999997</v>
          </cell>
          <cell r="H111">
            <v>47.400899999999993</v>
          </cell>
          <cell r="I111">
            <v>36.137750000000011</v>
          </cell>
          <cell r="J111">
            <v>65.433130000000034</v>
          </cell>
          <cell r="K111">
            <v>62.451719999999966</v>
          </cell>
          <cell r="L111">
            <v>0.58416999999997188</v>
          </cell>
          <cell r="M111">
            <v>-5.2942799999999579</v>
          </cell>
          <cell r="N111">
            <v>2.5565499999999588</v>
          </cell>
          <cell r="O111">
            <v>324.39630999999997</v>
          </cell>
          <cell r="P111">
            <v>0.6</v>
          </cell>
          <cell r="Q111">
            <v>1.3904799999999999</v>
          </cell>
          <cell r="R111">
            <v>2.03748</v>
          </cell>
          <cell r="S111">
            <v>34.775599999999997</v>
          </cell>
          <cell r="T111">
            <v>115.12636999999999</v>
          </cell>
          <cell r="U111">
            <v>162.52726999999999</v>
          </cell>
          <cell r="V111">
            <v>198.66502</v>
          </cell>
          <cell r="W111">
            <v>264.09815000000003</v>
          </cell>
          <cell r="X111">
            <v>326.54987</v>
          </cell>
          <cell r="Y111">
            <v>327.13403999999997</v>
          </cell>
          <cell r="Z111">
            <v>321.83976000000001</v>
          </cell>
          <cell r="AA111">
            <v>324.39630999999997</v>
          </cell>
        </row>
        <row r="112">
          <cell r="A112" t="str">
            <v>Dtd15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Dtd16</v>
          </cell>
          <cell r="B113" t="str">
            <v>Total operating expenses</v>
          </cell>
          <cell r="C113">
            <v>10.43384</v>
          </cell>
          <cell r="D113">
            <v>10.23602</v>
          </cell>
          <cell r="E113">
            <v>10.49919</v>
          </cell>
          <cell r="F113">
            <v>43.835309999999993</v>
          </cell>
          <cell r="G113">
            <v>90.007959999999997</v>
          </cell>
          <cell r="H113">
            <v>71.928089999999997</v>
          </cell>
          <cell r="I113">
            <v>47.062690000000018</v>
          </cell>
          <cell r="J113">
            <v>80.182690000000022</v>
          </cell>
          <cell r="K113">
            <v>73.571839999999966</v>
          </cell>
          <cell r="L113">
            <v>15.990729999999985</v>
          </cell>
          <cell r="M113">
            <v>5.6696700000000391</v>
          </cell>
          <cell r="N113">
            <v>12.947389999999928</v>
          </cell>
          <cell r="O113">
            <v>472.36541999999997</v>
          </cell>
          <cell r="P113">
            <v>10.43384</v>
          </cell>
          <cell r="Q113">
            <v>20.66986</v>
          </cell>
          <cell r="R113">
            <v>31.169049999999999</v>
          </cell>
          <cell r="S113">
            <v>75.004359999999991</v>
          </cell>
          <cell r="T113">
            <v>165.01231999999999</v>
          </cell>
          <cell r="U113">
            <v>236.94040999999999</v>
          </cell>
          <cell r="V113">
            <v>284.00310000000002</v>
          </cell>
          <cell r="W113">
            <v>364.18579</v>
          </cell>
          <cell r="X113">
            <v>437.75763000000001</v>
          </cell>
          <cell r="Y113">
            <v>453.74835999999999</v>
          </cell>
          <cell r="Z113">
            <v>459.41803000000004</v>
          </cell>
          <cell r="AA113">
            <v>472.36541999999997</v>
          </cell>
        </row>
        <row r="114">
          <cell r="A114" t="str">
            <v>Dtd17</v>
          </cell>
          <cell r="B114" t="str">
            <v>Operating profit before provisions</v>
          </cell>
          <cell r="C114">
            <v>-10.843</v>
          </cell>
          <cell r="D114">
            <v>-10.5814</v>
          </cell>
          <cell r="E114">
            <v>-0.14007999999999932</v>
          </cell>
          <cell r="F114">
            <v>-2.4131199999999851</v>
          </cell>
          <cell r="G114">
            <v>36.878000000000014</v>
          </cell>
          <cell r="H114">
            <v>24.285190000000014</v>
          </cell>
          <cell r="I114">
            <v>0.96630999999996448</v>
          </cell>
          <cell r="J114">
            <v>37.297659999999993</v>
          </cell>
          <cell r="K114">
            <v>32.199660000000023</v>
          </cell>
          <cell r="L114">
            <v>-10.960469999999987</v>
          </cell>
          <cell r="M114">
            <v>-5.2157300000000362</v>
          </cell>
          <cell r="N114">
            <v>-7.3517799999999465</v>
          </cell>
          <cell r="O114">
            <v>84.121239999999943</v>
          </cell>
          <cell r="P114">
            <v>-10.843</v>
          </cell>
          <cell r="Q114">
            <v>-21.424399999999999</v>
          </cell>
          <cell r="R114">
            <v>-21.564479999999996</v>
          </cell>
          <cell r="S114">
            <v>-23.977599999999988</v>
          </cell>
          <cell r="T114">
            <v>12.900400000000019</v>
          </cell>
          <cell r="U114">
            <v>37.185590000000047</v>
          </cell>
          <cell r="V114">
            <v>38.151900000000012</v>
          </cell>
          <cell r="W114">
            <v>75.449560000000076</v>
          </cell>
          <cell r="X114">
            <v>107.64921999999996</v>
          </cell>
          <cell r="Y114">
            <v>96.68874999999997</v>
          </cell>
          <cell r="Z114">
            <v>91.47302000000002</v>
          </cell>
          <cell r="AA114">
            <v>84.121239999999943</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-10.843</v>
          </cell>
          <cell r="D119">
            <v>-10.5814</v>
          </cell>
          <cell r="E119">
            <v>-0.14007999999999932</v>
          </cell>
          <cell r="F119">
            <v>-2.4131199999999851</v>
          </cell>
          <cell r="G119">
            <v>36.878000000000014</v>
          </cell>
          <cell r="H119">
            <v>24.285190000000014</v>
          </cell>
          <cell r="I119">
            <v>0.96630999999996448</v>
          </cell>
          <cell r="J119">
            <v>37.297659999999993</v>
          </cell>
          <cell r="K119">
            <v>32.199660000000023</v>
          </cell>
          <cell r="L119">
            <v>-10.960469999999987</v>
          </cell>
          <cell r="M119">
            <v>-5.2157300000000362</v>
          </cell>
          <cell r="N119">
            <v>-7.3517799999999465</v>
          </cell>
          <cell r="O119">
            <v>84.121239999999943</v>
          </cell>
          <cell r="P119">
            <v>-10.843</v>
          </cell>
          <cell r="Q119">
            <v>-21.424399999999999</v>
          </cell>
          <cell r="R119">
            <v>-21.564479999999996</v>
          </cell>
          <cell r="S119">
            <v>-23.977599999999988</v>
          </cell>
          <cell r="T119">
            <v>12.900400000000019</v>
          </cell>
          <cell r="U119">
            <v>37.185590000000047</v>
          </cell>
          <cell r="V119">
            <v>38.151900000000012</v>
          </cell>
          <cell r="W119">
            <v>75.449560000000076</v>
          </cell>
          <cell r="X119">
            <v>107.64921999999996</v>
          </cell>
          <cell r="Y119">
            <v>96.68874999999997</v>
          </cell>
          <cell r="Z119">
            <v>91.47302000000002</v>
          </cell>
          <cell r="AA119">
            <v>84.121239999999943</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-10.843</v>
          </cell>
          <cell r="D123">
            <v>-10.5814</v>
          </cell>
          <cell r="E123">
            <v>-0.14007999999999932</v>
          </cell>
          <cell r="F123">
            <v>-2.4131199999999851</v>
          </cell>
          <cell r="G123">
            <v>36.878000000000014</v>
          </cell>
          <cell r="H123">
            <v>24.285190000000014</v>
          </cell>
          <cell r="I123">
            <v>0.96630999999996448</v>
          </cell>
          <cell r="J123">
            <v>37.297659999999993</v>
          </cell>
          <cell r="K123">
            <v>32.199660000000023</v>
          </cell>
          <cell r="L123">
            <v>-10.960469999999987</v>
          </cell>
          <cell r="M123">
            <v>-5.2157300000000362</v>
          </cell>
          <cell r="N123">
            <v>-7.3517799999999465</v>
          </cell>
          <cell r="O123">
            <v>84.121239999999943</v>
          </cell>
          <cell r="P123">
            <v>-10.843</v>
          </cell>
          <cell r="Q123">
            <v>-21.424399999999999</v>
          </cell>
          <cell r="R123">
            <v>-21.564479999999996</v>
          </cell>
          <cell r="S123">
            <v>-23.977599999999988</v>
          </cell>
          <cell r="T123">
            <v>12.900400000000019</v>
          </cell>
          <cell r="U123">
            <v>37.185590000000047</v>
          </cell>
          <cell r="V123">
            <v>38.151900000000012</v>
          </cell>
          <cell r="W123">
            <v>75.449560000000076</v>
          </cell>
          <cell r="X123">
            <v>107.64921999999996</v>
          </cell>
          <cell r="Y123">
            <v>96.68874999999997</v>
          </cell>
          <cell r="Z123">
            <v>91.47302000000002</v>
          </cell>
          <cell r="AA123">
            <v>84.121239999999943</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0</v>
          </cell>
          <cell r="D125">
            <v>0</v>
          </cell>
          <cell r="E125">
            <v>0</v>
          </cell>
          <cell r="F125">
            <v>0</v>
          </cell>
          <cell r="G125">
            <v>0</v>
          </cell>
          <cell r="H125">
            <v>-7.0646399999999998</v>
          </cell>
          <cell r="I125">
            <v>7.0646399999999998</v>
          </cell>
          <cell r="J125">
            <v>0</v>
          </cell>
          <cell r="K125">
            <v>-20.453349999999997</v>
          </cell>
          <cell r="L125">
            <v>20.453349999999997</v>
          </cell>
          <cell r="M125">
            <v>0</v>
          </cell>
          <cell r="N125">
            <v>-15.983040000000001</v>
          </cell>
          <cell r="O125">
            <v>-15.983040000000001</v>
          </cell>
          <cell r="P125">
            <v>0</v>
          </cell>
          <cell r="Q125">
            <v>0</v>
          </cell>
          <cell r="R125">
            <v>0</v>
          </cell>
          <cell r="S125">
            <v>0</v>
          </cell>
          <cell r="T125">
            <v>0</v>
          </cell>
          <cell r="U125">
            <v>-7.0646399999999998</v>
          </cell>
          <cell r="V125">
            <v>0</v>
          </cell>
          <cell r="W125">
            <v>0</v>
          </cell>
          <cell r="X125">
            <v>-20.453349999999997</v>
          </cell>
          <cell r="Y125">
            <v>0</v>
          </cell>
          <cell r="Z125">
            <v>0</v>
          </cell>
          <cell r="AA125">
            <v>-15.983040000000001</v>
          </cell>
        </row>
        <row r="126">
          <cell r="A126" t="str">
            <v>Dtd28</v>
          </cell>
          <cell r="B126" t="str">
            <v>Profit after tax</v>
          </cell>
          <cell r="C126">
            <v>-10.843</v>
          </cell>
          <cell r="D126">
            <v>-10.5814</v>
          </cell>
          <cell r="E126">
            <v>-0.14007999999999932</v>
          </cell>
          <cell r="F126">
            <v>-2.4131199999999851</v>
          </cell>
          <cell r="G126">
            <v>36.878000000000014</v>
          </cell>
          <cell r="H126">
            <v>17.220550000000014</v>
          </cell>
          <cell r="I126">
            <v>8.0309499999999652</v>
          </cell>
          <cell r="J126">
            <v>37.297659999999993</v>
          </cell>
          <cell r="K126">
            <v>11.746310000000026</v>
          </cell>
          <cell r="L126">
            <v>9.4928800000000102</v>
          </cell>
          <cell r="M126">
            <v>-5.2157300000000362</v>
          </cell>
          <cell r="N126">
            <v>-23.334819999999947</v>
          </cell>
          <cell r="O126">
            <v>68.138199999999941</v>
          </cell>
          <cell r="P126">
            <v>-10.843</v>
          </cell>
          <cell r="Q126">
            <v>-21.424399999999999</v>
          </cell>
          <cell r="R126">
            <v>-21.564479999999996</v>
          </cell>
          <cell r="S126">
            <v>-23.977599999999988</v>
          </cell>
          <cell r="T126">
            <v>12.900400000000019</v>
          </cell>
          <cell r="U126">
            <v>30.120950000000047</v>
          </cell>
          <cell r="V126">
            <v>38.151900000000012</v>
          </cell>
          <cell r="W126">
            <v>75.449560000000076</v>
          </cell>
          <cell r="X126">
            <v>87.195869999999957</v>
          </cell>
          <cell r="Y126">
            <v>96.68874999999997</v>
          </cell>
          <cell r="Z126">
            <v>91.47302000000002</v>
          </cell>
          <cell r="AA126">
            <v>68.138199999999941</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1.56246</v>
          </cell>
          <cell r="D128">
            <v>1.5349099999999998</v>
          </cell>
          <cell r="E128">
            <v>8.6170200000000001</v>
          </cell>
          <cell r="F128">
            <v>-1.6830700000000007</v>
          </cell>
          <cell r="G128">
            <v>2.9506200000000007</v>
          </cell>
          <cell r="H128">
            <v>5.0499400000000012</v>
          </cell>
          <cell r="I128">
            <v>-1.6158199999999994</v>
          </cell>
          <cell r="J128">
            <v>-0.28849000000000302</v>
          </cell>
          <cell r="K128">
            <v>7.8184500000000021</v>
          </cell>
          <cell r="L128">
            <v>0.15833999999999904</v>
          </cell>
          <cell r="M128">
            <v>-0.49607999999999919</v>
          </cell>
          <cell r="N128">
            <v>5.8405899999999988</v>
          </cell>
          <cell r="O128">
            <v>29.448869999999999</v>
          </cell>
          <cell r="P128">
            <v>1.56246</v>
          </cell>
          <cell r="Q128">
            <v>3.0973699999999997</v>
          </cell>
          <cell r="R128">
            <v>11.71439</v>
          </cell>
          <cell r="S128">
            <v>10.031319999999999</v>
          </cell>
          <cell r="T128">
            <v>12.98194</v>
          </cell>
          <cell r="U128">
            <v>18.031880000000001</v>
          </cell>
          <cell r="V128">
            <v>16.416060000000002</v>
          </cell>
          <cell r="W128">
            <v>16.127569999999999</v>
          </cell>
          <cell r="X128">
            <v>23.946020000000001</v>
          </cell>
          <cell r="Y128">
            <v>24.10436</v>
          </cell>
          <cell r="Z128">
            <v>23.608280000000001</v>
          </cell>
          <cell r="AA128">
            <v>29.448869999999999</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1.56246</v>
          </cell>
          <cell r="D130">
            <v>1.5349099999999998</v>
          </cell>
          <cell r="E130">
            <v>8.6170200000000001</v>
          </cell>
          <cell r="F130">
            <v>-1.6830700000000007</v>
          </cell>
          <cell r="G130">
            <v>2.9506200000000007</v>
          </cell>
          <cell r="H130">
            <v>5.0499400000000012</v>
          </cell>
          <cell r="I130">
            <v>-1.6158199999999994</v>
          </cell>
          <cell r="J130">
            <v>-0.28849000000000302</v>
          </cell>
          <cell r="K130">
            <v>7.8184500000000021</v>
          </cell>
          <cell r="L130">
            <v>0.15833999999999904</v>
          </cell>
          <cell r="M130">
            <v>-0.49607999999999919</v>
          </cell>
          <cell r="N130">
            <v>5.8405899999999988</v>
          </cell>
          <cell r="O130">
            <v>29.448869999999999</v>
          </cell>
          <cell r="P130">
            <v>1.56246</v>
          </cell>
          <cell r="Q130">
            <v>3.0973699999999997</v>
          </cell>
          <cell r="R130">
            <v>11.71439</v>
          </cell>
          <cell r="S130">
            <v>10.031319999999999</v>
          </cell>
          <cell r="T130">
            <v>12.98194</v>
          </cell>
          <cell r="U130">
            <v>18.031880000000001</v>
          </cell>
          <cell r="V130">
            <v>16.416060000000002</v>
          </cell>
          <cell r="W130">
            <v>16.127569999999999</v>
          </cell>
          <cell r="X130">
            <v>23.946020000000001</v>
          </cell>
          <cell r="Y130">
            <v>24.10436</v>
          </cell>
          <cell r="Z130">
            <v>23.608280000000001</v>
          </cell>
          <cell r="AA130">
            <v>29.448869999999999</v>
          </cell>
        </row>
        <row r="131">
          <cell r="A131" t="str">
            <v>Dtd04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Dtd05</v>
          </cell>
          <cell r="B132" t="str">
            <v>Commission expense</v>
          </cell>
          <cell r="C132">
            <v>-4.3999999999999997E-2</v>
          </cell>
          <cell r="D132">
            <v>-3.7920000000000009E-2</v>
          </cell>
          <cell r="E132">
            <v>-3.7999999999999992E-2</v>
          </cell>
          <cell r="F132">
            <v>-0.79730000000000001</v>
          </cell>
          <cell r="G132">
            <v>-3.2899999999999929E-2</v>
          </cell>
          <cell r="H132">
            <v>0</v>
          </cell>
          <cell r="I132">
            <v>-0.43617000000000006</v>
          </cell>
          <cell r="J132">
            <v>-0.12315000000000009</v>
          </cell>
          <cell r="K132">
            <v>-1.2470499999999998</v>
          </cell>
          <cell r="L132">
            <v>-0.3778999999999999</v>
          </cell>
          <cell r="M132">
            <v>-4.9920000000000186E-2</v>
          </cell>
          <cell r="N132">
            <v>-3.4800000000000164E-2</v>
          </cell>
          <cell r="O132">
            <v>-3.2191100000000001</v>
          </cell>
          <cell r="P132">
            <v>-4.3999999999999997E-2</v>
          </cell>
          <cell r="Q132">
            <v>-8.1920000000000007E-2</v>
          </cell>
          <cell r="R132">
            <v>-0.11992</v>
          </cell>
          <cell r="S132">
            <v>-0.91722000000000004</v>
          </cell>
          <cell r="T132">
            <v>-0.95011999999999996</v>
          </cell>
          <cell r="U132">
            <v>-0.95011999999999996</v>
          </cell>
          <cell r="V132">
            <v>-1.38629</v>
          </cell>
          <cell r="W132">
            <v>-1.5094400000000001</v>
          </cell>
          <cell r="X132">
            <v>-2.7564899999999999</v>
          </cell>
          <cell r="Y132">
            <v>-3.1343899999999998</v>
          </cell>
          <cell r="Z132">
            <v>-3.18431</v>
          </cell>
          <cell r="AA132">
            <v>-3.2191100000000001</v>
          </cell>
        </row>
        <row r="133">
          <cell r="A133" t="str">
            <v>Dtd06</v>
          </cell>
          <cell r="B133" t="str">
            <v>Net fee and commission income</v>
          </cell>
          <cell r="C133">
            <v>-4.3999999999999997E-2</v>
          </cell>
          <cell r="D133">
            <v>-3.7920000000000009E-2</v>
          </cell>
          <cell r="E133">
            <v>-3.7999999999999992E-2</v>
          </cell>
          <cell r="F133">
            <v>-0.79730000000000001</v>
          </cell>
          <cell r="G133">
            <v>-3.2899999999999929E-2</v>
          </cell>
          <cell r="H133">
            <v>0</v>
          </cell>
          <cell r="I133">
            <v>-0.43617000000000006</v>
          </cell>
          <cell r="J133">
            <v>-0.12315000000000009</v>
          </cell>
          <cell r="K133">
            <v>-1.2470499999999998</v>
          </cell>
          <cell r="L133">
            <v>-0.3778999999999999</v>
          </cell>
          <cell r="M133">
            <v>-4.9920000000000186E-2</v>
          </cell>
          <cell r="N133">
            <v>-3.4800000000000164E-2</v>
          </cell>
          <cell r="O133">
            <v>-3.2191100000000001</v>
          </cell>
          <cell r="P133">
            <v>-4.3999999999999997E-2</v>
          </cell>
          <cell r="Q133">
            <v>-8.1920000000000007E-2</v>
          </cell>
          <cell r="R133">
            <v>-0.11992</v>
          </cell>
          <cell r="S133">
            <v>-0.91722000000000004</v>
          </cell>
          <cell r="T133">
            <v>-0.95011999999999996</v>
          </cell>
          <cell r="U133">
            <v>-0.95011999999999996</v>
          </cell>
          <cell r="V133">
            <v>-1.38629</v>
          </cell>
          <cell r="W133">
            <v>-1.5094400000000001</v>
          </cell>
          <cell r="X133">
            <v>-2.7564899999999999</v>
          </cell>
          <cell r="Y133">
            <v>-3.1343899999999998</v>
          </cell>
          <cell r="Z133">
            <v>-3.18431</v>
          </cell>
          <cell r="AA133">
            <v>-3.2191100000000001</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Dtd10</v>
          </cell>
          <cell r="B137" t="str">
            <v>Other operating income / expenses</v>
          </cell>
          <cell r="C137">
            <v>28.10887</v>
          </cell>
          <cell r="D137">
            <v>33.889979999999994</v>
          </cell>
          <cell r="E137">
            <v>2.8792900000000046</v>
          </cell>
          <cell r="F137">
            <v>17.730609999999999</v>
          </cell>
          <cell r="G137">
            <v>10.467280000000002</v>
          </cell>
          <cell r="H137">
            <v>54.961819999999989</v>
          </cell>
          <cell r="I137">
            <v>24.195220000000006</v>
          </cell>
          <cell r="J137">
            <v>15.573669999999993</v>
          </cell>
          <cell r="K137">
            <v>135.10581999999999</v>
          </cell>
          <cell r="L137">
            <v>5.9983500000000163</v>
          </cell>
          <cell r="M137">
            <v>5.7769599999999741</v>
          </cell>
          <cell r="N137">
            <v>7.5037700000000314</v>
          </cell>
          <cell r="O137">
            <v>342.19164000000001</v>
          </cell>
          <cell r="P137">
            <v>28.10887</v>
          </cell>
          <cell r="Q137">
            <v>61.998849999999997</v>
          </cell>
          <cell r="R137">
            <v>64.878140000000002</v>
          </cell>
          <cell r="S137">
            <v>82.608750000000001</v>
          </cell>
          <cell r="T137">
            <v>93.076030000000003</v>
          </cell>
          <cell r="U137">
            <v>148.03784999999999</v>
          </cell>
          <cell r="V137">
            <v>172.23307</v>
          </cell>
          <cell r="W137">
            <v>187.80673999999999</v>
          </cell>
          <cell r="X137">
            <v>322.91255999999998</v>
          </cell>
          <cell r="Y137">
            <v>328.91091</v>
          </cell>
          <cell r="Z137">
            <v>334.68786999999998</v>
          </cell>
          <cell r="AA137">
            <v>342.19164000000001</v>
          </cell>
        </row>
        <row r="138">
          <cell r="A138" t="str">
            <v>Dtd11</v>
          </cell>
          <cell r="B138" t="str">
            <v>Other income</v>
          </cell>
          <cell r="C138">
            <v>28.064869999999999</v>
          </cell>
          <cell r="D138">
            <v>33.852059999999994</v>
          </cell>
          <cell r="E138">
            <v>2.8412900000000048</v>
          </cell>
          <cell r="F138">
            <v>16.933309999999999</v>
          </cell>
          <cell r="G138">
            <v>10.434380000000003</v>
          </cell>
          <cell r="H138">
            <v>54.961819999999989</v>
          </cell>
          <cell r="I138">
            <v>23.759050000000006</v>
          </cell>
          <cell r="J138">
            <v>15.450519999999992</v>
          </cell>
          <cell r="K138">
            <v>133.85876999999999</v>
          </cell>
          <cell r="L138">
            <v>5.6204500000000159</v>
          </cell>
          <cell r="M138">
            <v>5.7270399999999739</v>
          </cell>
          <cell r="N138">
            <v>7.4689700000000308</v>
          </cell>
          <cell r="O138">
            <v>338.97253000000001</v>
          </cell>
          <cell r="P138">
            <v>28.064869999999999</v>
          </cell>
          <cell r="Q138">
            <v>61.916930000000001</v>
          </cell>
          <cell r="R138">
            <v>64.758220000000009</v>
          </cell>
          <cell r="S138">
            <v>81.69153</v>
          </cell>
          <cell r="T138">
            <v>92.125910000000005</v>
          </cell>
          <cell r="U138">
            <v>147.08772999999999</v>
          </cell>
          <cell r="V138">
            <v>170.84678</v>
          </cell>
          <cell r="W138">
            <v>186.29729999999998</v>
          </cell>
          <cell r="X138">
            <v>320.15607</v>
          </cell>
          <cell r="Y138">
            <v>325.77652</v>
          </cell>
          <cell r="Z138">
            <v>331.50355999999999</v>
          </cell>
          <cell r="AA138">
            <v>338.97253000000001</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29.627330000000001</v>
          </cell>
          <cell r="D140">
            <v>35.386969999999991</v>
          </cell>
          <cell r="E140">
            <v>11.458310000000004</v>
          </cell>
          <cell r="F140">
            <v>15.250239999999998</v>
          </cell>
          <cell r="G140">
            <v>13.385000000000003</v>
          </cell>
          <cell r="H140">
            <v>60.011759999999988</v>
          </cell>
          <cell r="I140">
            <v>22.143230000000006</v>
          </cell>
          <cell r="J140">
            <v>15.162029999999989</v>
          </cell>
          <cell r="K140">
            <v>141.67722000000001</v>
          </cell>
          <cell r="L140">
            <v>5.778790000000015</v>
          </cell>
          <cell r="M140">
            <v>5.2309599999999747</v>
          </cell>
          <cell r="N140">
            <v>13.30956000000003</v>
          </cell>
          <cell r="O140">
            <v>368.42140000000001</v>
          </cell>
          <cell r="P140">
            <v>29.627330000000001</v>
          </cell>
          <cell r="Q140">
            <v>65.014300000000006</v>
          </cell>
          <cell r="R140">
            <v>76.472610000000003</v>
          </cell>
          <cell r="S140">
            <v>91.722849999999994</v>
          </cell>
          <cell r="T140">
            <v>105.10785</v>
          </cell>
          <cell r="U140">
            <v>165.11960999999999</v>
          </cell>
          <cell r="V140">
            <v>187.26283999999998</v>
          </cell>
          <cell r="W140">
            <v>202.42486999999997</v>
          </cell>
          <cell r="X140">
            <v>344.10208999999998</v>
          </cell>
          <cell r="Y140">
            <v>349.88087999999999</v>
          </cell>
          <cell r="Z140">
            <v>355.11183999999997</v>
          </cell>
          <cell r="AA140">
            <v>368.42140000000001</v>
          </cell>
        </row>
        <row r="141">
          <cell r="A141" t="str">
            <v>Dtd13</v>
          </cell>
          <cell r="B141" t="str">
            <v>Personnel expenses</v>
          </cell>
          <cell r="C141">
            <v>10.195350000000001</v>
          </cell>
          <cell r="D141">
            <v>10.924629999999997</v>
          </cell>
          <cell r="E141">
            <v>9.8446300000000022</v>
          </cell>
          <cell r="F141">
            <v>9.8446299999999951</v>
          </cell>
          <cell r="G141">
            <v>9.8446300000000093</v>
          </cell>
          <cell r="H141">
            <v>13.206319999999998</v>
          </cell>
          <cell r="I141">
            <v>10.392189999999999</v>
          </cell>
          <cell r="J141">
            <v>9.9321900000000056</v>
          </cell>
          <cell r="K141">
            <v>13.937939999999983</v>
          </cell>
          <cell r="L141">
            <v>17.503810000000016</v>
          </cell>
          <cell r="M141">
            <v>8.9486699999999928</v>
          </cell>
          <cell r="N141">
            <v>8.5252499999999856</v>
          </cell>
          <cell r="O141">
            <v>133.10023999999999</v>
          </cell>
          <cell r="P141">
            <v>10.195350000000001</v>
          </cell>
          <cell r="Q141">
            <v>21.119979999999998</v>
          </cell>
          <cell r="R141">
            <v>30.96461</v>
          </cell>
          <cell r="S141">
            <v>40.809239999999996</v>
          </cell>
          <cell r="T141">
            <v>50.653870000000005</v>
          </cell>
          <cell r="U141">
            <v>63.860190000000003</v>
          </cell>
          <cell r="V141">
            <v>74.252380000000002</v>
          </cell>
          <cell r="W141">
            <v>84.184570000000008</v>
          </cell>
          <cell r="X141">
            <v>98.122509999999991</v>
          </cell>
          <cell r="Y141">
            <v>115.62632000000001</v>
          </cell>
          <cell r="Z141">
            <v>124.57499</v>
          </cell>
          <cell r="AA141">
            <v>133.10023999999999</v>
          </cell>
        </row>
        <row r="142">
          <cell r="A142" t="str">
            <v>Dtd14</v>
          </cell>
          <cell r="B142" t="str">
            <v>General and administrative expenses</v>
          </cell>
          <cell r="C142">
            <v>13.45177</v>
          </cell>
          <cell r="D142">
            <v>19.421420000000001</v>
          </cell>
          <cell r="E142">
            <v>3.5936899999999952</v>
          </cell>
          <cell r="F142">
            <v>12.046310000000005</v>
          </cell>
          <cell r="G142">
            <v>2.501189999999994</v>
          </cell>
          <cell r="H142">
            <v>41.442799999999998</v>
          </cell>
          <cell r="I142">
            <v>16.836849999999998</v>
          </cell>
          <cell r="J142">
            <v>7.3969400000000149</v>
          </cell>
          <cell r="K142">
            <v>78.012320000000003</v>
          </cell>
          <cell r="L142">
            <v>4.9733500000000106</v>
          </cell>
          <cell r="M142">
            <v>11.44053999999997</v>
          </cell>
          <cell r="N142">
            <v>6.7169299999999907</v>
          </cell>
          <cell r="O142">
            <v>217.83410999999998</v>
          </cell>
          <cell r="P142">
            <v>13.45177</v>
          </cell>
          <cell r="Q142">
            <v>32.873190000000001</v>
          </cell>
          <cell r="R142">
            <v>36.466879999999996</v>
          </cell>
          <cell r="S142">
            <v>48.513190000000002</v>
          </cell>
          <cell r="T142">
            <v>51.014379999999996</v>
          </cell>
          <cell r="U142">
            <v>92.457179999999994</v>
          </cell>
          <cell r="V142">
            <v>109.29402999999999</v>
          </cell>
          <cell r="W142">
            <v>116.69097000000001</v>
          </cell>
          <cell r="X142">
            <v>194.70329000000001</v>
          </cell>
          <cell r="Y142">
            <v>199.67664000000002</v>
          </cell>
          <cell r="Z142">
            <v>211.11717999999999</v>
          </cell>
          <cell r="AA142">
            <v>217.83410999999998</v>
          </cell>
        </row>
        <row r="143">
          <cell r="A143" t="str">
            <v>Dtd15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Dtd16</v>
          </cell>
          <cell r="B144" t="str">
            <v>Total operating expenses</v>
          </cell>
          <cell r="C144">
            <v>23.647120000000001</v>
          </cell>
          <cell r="D144">
            <v>30.346049999999998</v>
          </cell>
          <cell r="E144">
            <v>13.438319999999997</v>
          </cell>
          <cell r="F144">
            <v>21.890940000000001</v>
          </cell>
          <cell r="G144">
            <v>12.345820000000003</v>
          </cell>
          <cell r="H144">
            <v>54.649119999999996</v>
          </cell>
          <cell r="I144">
            <v>27.229039999999998</v>
          </cell>
          <cell r="J144">
            <v>17.329130000000021</v>
          </cell>
          <cell r="K144">
            <v>91.950259999999986</v>
          </cell>
          <cell r="L144">
            <v>22.477160000000026</v>
          </cell>
          <cell r="M144">
            <v>20.389209999999963</v>
          </cell>
          <cell r="N144">
            <v>15.242179999999976</v>
          </cell>
          <cell r="O144">
            <v>350.93434999999999</v>
          </cell>
          <cell r="P144">
            <v>23.647120000000001</v>
          </cell>
          <cell r="Q144">
            <v>53.993169999999999</v>
          </cell>
          <cell r="R144">
            <v>67.431489999999997</v>
          </cell>
          <cell r="S144">
            <v>89.322429999999997</v>
          </cell>
          <cell r="T144">
            <v>101.66825</v>
          </cell>
          <cell r="U144">
            <v>156.31736999999998</v>
          </cell>
          <cell r="V144">
            <v>183.54640999999998</v>
          </cell>
          <cell r="W144">
            <v>200.87554</v>
          </cell>
          <cell r="X144">
            <v>292.82580000000002</v>
          </cell>
          <cell r="Y144">
            <v>315.30296000000004</v>
          </cell>
          <cell r="Z144">
            <v>335.69216999999998</v>
          </cell>
          <cell r="AA144">
            <v>350.93434999999999</v>
          </cell>
        </row>
        <row r="145">
          <cell r="A145" t="str">
            <v>Dtd17</v>
          </cell>
          <cell r="B145" t="str">
            <v>Operating profit before provisions</v>
          </cell>
          <cell r="C145">
            <v>5.9802099999999996</v>
          </cell>
          <cell r="D145">
            <v>5.0409199999999927</v>
          </cell>
          <cell r="E145">
            <v>-1.9800099999999929</v>
          </cell>
          <cell r="F145">
            <v>-6.6407000000000025</v>
          </cell>
          <cell r="G145">
            <v>1.03918</v>
          </cell>
          <cell r="H145">
            <v>5.3626399999999919</v>
          </cell>
          <cell r="I145">
            <v>-5.0858099999999915</v>
          </cell>
          <cell r="J145">
            <v>-2.1671000000000316</v>
          </cell>
          <cell r="K145">
            <v>49.72696000000002</v>
          </cell>
          <cell r="L145">
            <v>-16.698370000000011</v>
          </cell>
          <cell r="M145">
            <v>-15.158249999999988</v>
          </cell>
          <cell r="N145">
            <v>-1.9326199999999467</v>
          </cell>
          <cell r="O145">
            <v>17.487050000000011</v>
          </cell>
          <cell r="P145">
            <v>5.9802099999999996</v>
          </cell>
          <cell r="Q145">
            <v>11.021130000000007</v>
          </cell>
          <cell r="R145">
            <v>9.0411200000000065</v>
          </cell>
          <cell r="S145">
            <v>2.4004199999999969</v>
          </cell>
          <cell r="T145">
            <v>3.4395999999999987</v>
          </cell>
          <cell r="U145">
            <v>8.8022400000000118</v>
          </cell>
          <cell r="V145">
            <v>3.7164300000000026</v>
          </cell>
          <cell r="W145">
            <v>1.5493299999999692</v>
          </cell>
          <cell r="X145">
            <v>51.27628999999996</v>
          </cell>
          <cell r="Y145">
            <v>34.577919999999949</v>
          </cell>
          <cell r="Z145">
            <v>19.419669999999996</v>
          </cell>
          <cell r="AA145">
            <v>17.487050000000011</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5.9802099999999996</v>
          </cell>
          <cell r="D150">
            <v>5.0409199999999927</v>
          </cell>
          <cell r="E150">
            <v>-1.9800099999999929</v>
          </cell>
          <cell r="F150">
            <v>-6.6407000000000025</v>
          </cell>
          <cell r="G150">
            <v>1.03918</v>
          </cell>
          <cell r="H150">
            <v>5.3626399999999919</v>
          </cell>
          <cell r="I150">
            <v>-5.0858099999999915</v>
          </cell>
          <cell r="J150">
            <v>-2.1671000000000316</v>
          </cell>
          <cell r="K150">
            <v>49.72696000000002</v>
          </cell>
          <cell r="L150">
            <v>-16.698370000000011</v>
          </cell>
          <cell r="M150">
            <v>-15.158249999999988</v>
          </cell>
          <cell r="N150">
            <v>-1.9326199999999467</v>
          </cell>
          <cell r="O150">
            <v>17.487050000000011</v>
          </cell>
          <cell r="P150">
            <v>5.9802099999999996</v>
          </cell>
          <cell r="Q150">
            <v>11.021130000000007</v>
          </cell>
          <cell r="R150">
            <v>9.0411200000000065</v>
          </cell>
          <cell r="S150">
            <v>2.4004199999999969</v>
          </cell>
          <cell r="T150">
            <v>3.4395999999999987</v>
          </cell>
          <cell r="U150">
            <v>8.8022400000000118</v>
          </cell>
          <cell r="V150">
            <v>3.7164300000000026</v>
          </cell>
          <cell r="W150">
            <v>1.5493299999999692</v>
          </cell>
          <cell r="X150">
            <v>51.27628999999996</v>
          </cell>
          <cell r="Y150">
            <v>34.577919999999949</v>
          </cell>
          <cell r="Z150">
            <v>19.419669999999996</v>
          </cell>
          <cell r="AA150">
            <v>17.487050000000011</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5.9802099999999996</v>
          </cell>
          <cell r="D154">
            <v>5.0409199999999927</v>
          </cell>
          <cell r="E154">
            <v>-1.9800099999999929</v>
          </cell>
          <cell r="F154">
            <v>-6.6407000000000025</v>
          </cell>
          <cell r="G154">
            <v>1.03918</v>
          </cell>
          <cell r="H154">
            <v>5.3626399999999919</v>
          </cell>
          <cell r="I154">
            <v>-5.0858099999999915</v>
          </cell>
          <cell r="J154">
            <v>-2.1671000000000316</v>
          </cell>
          <cell r="K154">
            <v>49.72696000000002</v>
          </cell>
          <cell r="L154">
            <v>-16.698370000000011</v>
          </cell>
          <cell r="M154">
            <v>-15.158249999999988</v>
          </cell>
          <cell r="N154">
            <v>-1.9326199999999467</v>
          </cell>
          <cell r="O154">
            <v>17.487050000000011</v>
          </cell>
          <cell r="P154">
            <v>5.9802099999999996</v>
          </cell>
          <cell r="Q154">
            <v>11.021130000000007</v>
          </cell>
          <cell r="R154">
            <v>9.0411200000000065</v>
          </cell>
          <cell r="S154">
            <v>2.4004199999999969</v>
          </cell>
          <cell r="T154">
            <v>3.4395999999999987</v>
          </cell>
          <cell r="U154">
            <v>8.8022400000000118</v>
          </cell>
          <cell r="V154">
            <v>3.7164300000000026</v>
          </cell>
          <cell r="W154">
            <v>1.5493299999999692</v>
          </cell>
          <cell r="X154">
            <v>51.27628999999996</v>
          </cell>
          <cell r="Y154">
            <v>34.577919999999949</v>
          </cell>
          <cell r="Z154">
            <v>19.419669999999996</v>
          </cell>
          <cell r="AA154">
            <v>17.487050000000011</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0</v>
          </cell>
          <cell r="D156">
            <v>0</v>
          </cell>
          <cell r="E156">
            <v>0</v>
          </cell>
          <cell r="F156">
            <v>0</v>
          </cell>
          <cell r="G156">
            <v>0</v>
          </cell>
          <cell r="H156">
            <v>-1.6719999999999999</v>
          </cell>
          <cell r="I156">
            <v>0</v>
          </cell>
          <cell r="J156">
            <v>1.6719999999999999</v>
          </cell>
          <cell r="K156">
            <v>0</v>
          </cell>
          <cell r="L156">
            <v>0</v>
          </cell>
          <cell r="M156">
            <v>0</v>
          </cell>
          <cell r="N156">
            <v>-3.3228</v>
          </cell>
          <cell r="O156">
            <v>-3.3228</v>
          </cell>
          <cell r="P156">
            <v>0</v>
          </cell>
          <cell r="Q156">
            <v>0</v>
          </cell>
          <cell r="R156">
            <v>0</v>
          </cell>
          <cell r="S156">
            <v>0</v>
          </cell>
          <cell r="T156">
            <v>0</v>
          </cell>
          <cell r="U156">
            <v>-1.6719999999999999</v>
          </cell>
          <cell r="V156">
            <v>-1.6719999999999999</v>
          </cell>
          <cell r="W156">
            <v>0</v>
          </cell>
          <cell r="X156">
            <v>0</v>
          </cell>
          <cell r="Y156">
            <v>0</v>
          </cell>
          <cell r="Z156">
            <v>0</v>
          </cell>
          <cell r="AA156">
            <v>-3.3228</v>
          </cell>
        </row>
        <row r="157">
          <cell r="A157" t="str">
            <v>Dtd28</v>
          </cell>
          <cell r="B157" t="str">
            <v>Profit after tax</v>
          </cell>
          <cell r="C157">
            <v>5.9802099999999996</v>
          </cell>
          <cell r="D157">
            <v>5.0409199999999927</v>
          </cell>
          <cell r="E157">
            <v>-1.9800099999999929</v>
          </cell>
          <cell r="F157">
            <v>-6.6407000000000025</v>
          </cell>
          <cell r="G157">
            <v>1.03918</v>
          </cell>
          <cell r="H157">
            <v>3.6906399999999921</v>
          </cell>
          <cell r="I157">
            <v>-5.0858099999999915</v>
          </cell>
          <cell r="J157">
            <v>-0.49510000000003163</v>
          </cell>
          <cell r="K157">
            <v>49.72696000000002</v>
          </cell>
          <cell r="L157">
            <v>-16.698370000000011</v>
          </cell>
          <cell r="M157">
            <v>-15.158249999999988</v>
          </cell>
          <cell r="N157">
            <v>-5.2554199999999467</v>
          </cell>
          <cell r="O157">
            <v>14.16425000000001</v>
          </cell>
          <cell r="P157">
            <v>5.9802099999999996</v>
          </cell>
          <cell r="Q157">
            <v>11.021130000000007</v>
          </cell>
          <cell r="R157">
            <v>9.0411200000000065</v>
          </cell>
          <cell r="S157">
            <v>2.4004199999999969</v>
          </cell>
          <cell r="T157">
            <v>3.4395999999999987</v>
          </cell>
          <cell r="U157">
            <v>7.1302400000000121</v>
          </cell>
          <cell r="V157">
            <v>2.0444300000000029</v>
          </cell>
          <cell r="W157">
            <v>1.5493299999999692</v>
          </cell>
          <cell r="X157">
            <v>51.27628999999996</v>
          </cell>
          <cell r="Y157">
            <v>34.577919999999949</v>
          </cell>
          <cell r="Z157">
            <v>19.419669999999996</v>
          </cell>
          <cell r="AA157">
            <v>14.16425000000001</v>
          </cell>
        </row>
        <row r="158">
          <cell r="A158">
            <v>0</v>
          </cell>
          <cell r="B158" t="str">
            <v>Actual Profit and Loss 2008</v>
          </cell>
          <cell r="C158">
            <v>8.9004199999999969</v>
          </cell>
          <cell r="D158">
            <v>11.543440000000004</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0</v>
          </cell>
          <cell r="D159">
            <v>0</v>
          </cell>
          <cell r="E159">
            <v>0.69208999999999998</v>
          </cell>
          <cell r="F159">
            <v>0.12668000000000001</v>
          </cell>
          <cell r="G159">
            <v>0.11660999999999999</v>
          </cell>
          <cell r="H159">
            <v>8.90306</v>
          </cell>
          <cell r="I159">
            <v>0.20988999999999969</v>
          </cell>
          <cell r="J159">
            <v>0.17041000000000039</v>
          </cell>
          <cell r="K159">
            <v>0.20813000000000059</v>
          </cell>
          <cell r="L159">
            <v>0.77566000000000024</v>
          </cell>
          <cell r="M159">
            <v>-0.30472000000000143</v>
          </cell>
          <cell r="N159">
            <v>15.955439999999999</v>
          </cell>
          <cell r="O159">
            <v>26.853249999999999</v>
          </cell>
          <cell r="P159">
            <v>0</v>
          </cell>
          <cell r="Q159">
            <v>0</v>
          </cell>
          <cell r="R159">
            <v>0.69208999999999998</v>
          </cell>
          <cell r="S159">
            <v>0.81877</v>
          </cell>
          <cell r="T159">
            <v>0.93537999999999999</v>
          </cell>
          <cell r="U159">
            <v>9.8384400000000003</v>
          </cell>
          <cell r="V159">
            <v>10.04833</v>
          </cell>
          <cell r="W159">
            <v>10.21874</v>
          </cell>
          <cell r="X159">
            <v>10.426870000000001</v>
          </cell>
          <cell r="Y159">
            <v>11.202530000000001</v>
          </cell>
          <cell r="Z159">
            <v>10.89781</v>
          </cell>
          <cell r="AA159">
            <v>26.853249999999999</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0</v>
          </cell>
          <cell r="D161">
            <v>0</v>
          </cell>
          <cell r="E161">
            <v>0.69208999999999998</v>
          </cell>
          <cell r="F161">
            <v>0.12668000000000001</v>
          </cell>
          <cell r="G161">
            <v>0.11660999999999999</v>
          </cell>
          <cell r="H161">
            <v>8.90306</v>
          </cell>
          <cell r="I161">
            <v>0.20988999999999969</v>
          </cell>
          <cell r="J161">
            <v>0.17041000000000039</v>
          </cell>
          <cell r="K161">
            <v>0.20813000000000059</v>
          </cell>
          <cell r="L161">
            <v>0.77566000000000024</v>
          </cell>
          <cell r="M161">
            <v>-0.30472000000000143</v>
          </cell>
          <cell r="N161">
            <v>15.955439999999999</v>
          </cell>
          <cell r="O161">
            <v>26.853249999999999</v>
          </cell>
          <cell r="P161">
            <v>0</v>
          </cell>
          <cell r="Q161">
            <v>0</v>
          </cell>
          <cell r="R161">
            <v>0.69208999999999998</v>
          </cell>
          <cell r="S161">
            <v>0.81877</v>
          </cell>
          <cell r="T161">
            <v>0.93537999999999999</v>
          </cell>
          <cell r="U161">
            <v>9.8384400000000003</v>
          </cell>
          <cell r="V161">
            <v>10.04833</v>
          </cell>
          <cell r="W161">
            <v>10.21874</v>
          </cell>
          <cell r="X161">
            <v>10.426870000000001</v>
          </cell>
          <cell r="Y161">
            <v>11.202530000000001</v>
          </cell>
          <cell r="Z161">
            <v>10.89781</v>
          </cell>
          <cell r="AA161">
            <v>26.853249999999999</v>
          </cell>
        </row>
        <row r="162">
          <cell r="A162" t="str">
            <v>Dto04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Dto05</v>
          </cell>
          <cell r="B163" t="str">
            <v>Commission expense</v>
          </cell>
          <cell r="C163">
            <v>0</v>
          </cell>
          <cell r="D163">
            <v>0</v>
          </cell>
          <cell r="E163">
            <v>-0.61212</v>
          </cell>
          <cell r="F163">
            <v>-2.7299999999999991E-2</v>
          </cell>
          <cell r="G163">
            <v>0.20315</v>
          </cell>
          <cell r="H163">
            <v>-0.62623000000000006</v>
          </cell>
          <cell r="I163">
            <v>-0.99940000000000007</v>
          </cell>
          <cell r="J163">
            <v>-2.51416</v>
          </cell>
          <cell r="K163">
            <v>-2.0581800000000001</v>
          </cell>
          <cell r="L163">
            <v>-0.17166999999999977</v>
          </cell>
          <cell r="M163">
            <v>-0.20967000000000002</v>
          </cell>
          <cell r="N163">
            <v>-0.25582999999999956</v>
          </cell>
          <cell r="O163">
            <v>-7.2714099999999995</v>
          </cell>
          <cell r="P163">
            <v>0</v>
          </cell>
          <cell r="Q163">
            <v>0</v>
          </cell>
          <cell r="R163">
            <v>-0.61212</v>
          </cell>
          <cell r="S163">
            <v>-0.63941999999999999</v>
          </cell>
          <cell r="T163">
            <v>-0.43626999999999999</v>
          </cell>
          <cell r="U163">
            <v>-1.0625</v>
          </cell>
          <cell r="V163">
            <v>-2.0619000000000001</v>
          </cell>
          <cell r="W163">
            <v>-4.57606</v>
          </cell>
          <cell r="X163">
            <v>-6.6342400000000001</v>
          </cell>
          <cell r="Y163">
            <v>-6.8059099999999999</v>
          </cell>
          <cell r="Z163">
            <v>-7.0155799999999999</v>
          </cell>
          <cell r="AA163">
            <v>-7.2714099999999995</v>
          </cell>
        </row>
        <row r="164">
          <cell r="A164" t="str">
            <v>Dto06</v>
          </cell>
          <cell r="B164" t="str">
            <v>Net fee and commission income</v>
          </cell>
          <cell r="C164">
            <v>0</v>
          </cell>
          <cell r="D164">
            <v>0</v>
          </cell>
          <cell r="E164">
            <v>-0.61212</v>
          </cell>
          <cell r="F164">
            <v>-2.7299999999999991E-2</v>
          </cell>
          <cell r="G164">
            <v>0.20315</v>
          </cell>
          <cell r="H164">
            <v>-0.62623000000000006</v>
          </cell>
          <cell r="I164">
            <v>-0.99940000000000007</v>
          </cell>
          <cell r="J164">
            <v>-2.51416</v>
          </cell>
          <cell r="K164">
            <v>-2.0581800000000001</v>
          </cell>
          <cell r="L164">
            <v>-0.17166999999999977</v>
          </cell>
          <cell r="M164">
            <v>-0.20967000000000002</v>
          </cell>
          <cell r="N164">
            <v>-0.25582999999999956</v>
          </cell>
          <cell r="O164">
            <v>-7.2714099999999995</v>
          </cell>
          <cell r="P164">
            <v>0</v>
          </cell>
          <cell r="Q164">
            <v>0</v>
          </cell>
          <cell r="R164">
            <v>-0.61212</v>
          </cell>
          <cell r="S164">
            <v>-0.63941999999999999</v>
          </cell>
          <cell r="T164">
            <v>-0.43626999999999999</v>
          </cell>
          <cell r="U164">
            <v>-1.0625</v>
          </cell>
          <cell r="V164">
            <v>-2.0619000000000001</v>
          </cell>
          <cell r="W164">
            <v>-4.57606</v>
          </cell>
          <cell r="X164">
            <v>-6.6342400000000001</v>
          </cell>
          <cell r="Y164">
            <v>-6.8059099999999999</v>
          </cell>
          <cell r="Z164">
            <v>-7.0155799999999999</v>
          </cell>
          <cell r="AA164">
            <v>-7.2714099999999995</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Dto09</v>
          </cell>
          <cell r="B167" t="str">
            <v>Gains or losses from investments</v>
          </cell>
          <cell r="C167">
            <v>0</v>
          </cell>
          <cell r="D167">
            <v>0</v>
          </cell>
          <cell r="E167">
            <v>0</v>
          </cell>
          <cell r="F167">
            <v>0</v>
          </cell>
          <cell r="G167">
            <v>1</v>
          </cell>
          <cell r="H167">
            <v>-1</v>
          </cell>
          <cell r="I167">
            <v>0</v>
          </cell>
          <cell r="J167">
            <v>0</v>
          </cell>
          <cell r="K167">
            <v>0</v>
          </cell>
          <cell r="L167">
            <v>0</v>
          </cell>
          <cell r="M167">
            <v>0</v>
          </cell>
          <cell r="N167">
            <v>0</v>
          </cell>
          <cell r="O167">
            <v>0</v>
          </cell>
          <cell r="P167">
            <v>0</v>
          </cell>
          <cell r="Q167">
            <v>0</v>
          </cell>
          <cell r="R167">
            <v>0</v>
          </cell>
          <cell r="S167">
            <v>0</v>
          </cell>
          <cell r="T167">
            <v>1</v>
          </cell>
          <cell r="U167">
            <v>0</v>
          </cell>
          <cell r="V167">
            <v>0</v>
          </cell>
          <cell r="W167">
            <v>0</v>
          </cell>
          <cell r="X167">
            <v>0</v>
          </cell>
          <cell r="Y167">
            <v>0</v>
          </cell>
          <cell r="Z167">
            <v>0</v>
          </cell>
          <cell r="AA167">
            <v>0</v>
          </cell>
        </row>
        <row r="168">
          <cell r="A168" t="str">
            <v>Dto10</v>
          </cell>
          <cell r="B168" t="str">
            <v>Other operating income / expenses</v>
          </cell>
          <cell r="C168">
            <v>0</v>
          </cell>
          <cell r="D168">
            <v>0</v>
          </cell>
          <cell r="E168">
            <v>72.081279999999992</v>
          </cell>
          <cell r="F168">
            <v>85.573059999999998</v>
          </cell>
          <cell r="G168">
            <v>53.210920000000016</v>
          </cell>
          <cell r="H168">
            <v>132.54166999999998</v>
          </cell>
          <cell r="I168">
            <v>119.81749000000002</v>
          </cell>
          <cell r="J168">
            <v>156.74105999999995</v>
          </cell>
          <cell r="K168">
            <v>72.52161000000001</v>
          </cell>
          <cell r="L168">
            <v>108.51426000000004</v>
          </cell>
          <cell r="M168">
            <v>0</v>
          </cell>
          <cell r="N168">
            <v>24.18008999999995</v>
          </cell>
          <cell r="O168">
            <v>825.18143999999995</v>
          </cell>
          <cell r="P168">
            <v>0</v>
          </cell>
          <cell r="Q168">
            <v>0</v>
          </cell>
          <cell r="R168">
            <v>72.081279999999992</v>
          </cell>
          <cell r="S168">
            <v>157.65433999999999</v>
          </cell>
          <cell r="T168">
            <v>210.86526000000001</v>
          </cell>
          <cell r="U168">
            <v>343.40692999999999</v>
          </cell>
          <cell r="V168">
            <v>463.22442000000001</v>
          </cell>
          <cell r="W168">
            <v>619.96547999999996</v>
          </cell>
          <cell r="X168">
            <v>692.48708999999997</v>
          </cell>
          <cell r="Y168">
            <v>801.00135</v>
          </cell>
          <cell r="Z168">
            <v>801.00135</v>
          </cell>
          <cell r="AA168">
            <v>825.18143999999995</v>
          </cell>
        </row>
        <row r="169">
          <cell r="A169" t="str">
            <v>Dto11</v>
          </cell>
          <cell r="B169" t="str">
            <v>Other income</v>
          </cell>
          <cell r="C169">
            <v>0</v>
          </cell>
          <cell r="D169">
            <v>0</v>
          </cell>
          <cell r="E169">
            <v>71.469159999999988</v>
          </cell>
          <cell r="F169">
            <v>85.545760000000001</v>
          </cell>
          <cell r="G169">
            <v>54.414070000000017</v>
          </cell>
          <cell r="H169">
            <v>130.91543999999999</v>
          </cell>
          <cell r="I169">
            <v>118.81809000000003</v>
          </cell>
          <cell r="J169">
            <v>154.22689999999994</v>
          </cell>
          <cell r="K169">
            <v>70.463430000000017</v>
          </cell>
          <cell r="L169">
            <v>108.34259000000003</v>
          </cell>
          <cell r="M169">
            <v>-0.20967000000000002</v>
          </cell>
          <cell r="N169">
            <v>23.924259999999951</v>
          </cell>
          <cell r="O169">
            <v>817.91003000000001</v>
          </cell>
          <cell r="P169">
            <v>0</v>
          </cell>
          <cell r="Q169">
            <v>0</v>
          </cell>
          <cell r="R169">
            <v>71.469159999999988</v>
          </cell>
          <cell r="S169">
            <v>157.01491999999999</v>
          </cell>
          <cell r="T169">
            <v>211.42899</v>
          </cell>
          <cell r="U169">
            <v>342.34442999999999</v>
          </cell>
          <cell r="V169">
            <v>461.16252000000003</v>
          </cell>
          <cell r="W169">
            <v>615.38941999999997</v>
          </cell>
          <cell r="X169">
            <v>685.85284999999999</v>
          </cell>
          <cell r="Y169">
            <v>794.19543999999996</v>
          </cell>
          <cell r="Z169">
            <v>793.98577</v>
          </cell>
          <cell r="AA169">
            <v>817.91003000000001</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0</v>
          </cell>
          <cell r="D171">
            <v>0</v>
          </cell>
          <cell r="E171">
            <v>72.161249999999981</v>
          </cell>
          <cell r="F171">
            <v>85.672439999999995</v>
          </cell>
          <cell r="G171">
            <v>54.530680000000018</v>
          </cell>
          <cell r="H171">
            <v>139.8185</v>
          </cell>
          <cell r="I171">
            <v>119.02798000000003</v>
          </cell>
          <cell r="J171">
            <v>154.39730999999995</v>
          </cell>
          <cell r="K171">
            <v>70.671560000000014</v>
          </cell>
          <cell r="L171">
            <v>109.11825000000003</v>
          </cell>
          <cell r="M171">
            <v>-0.51439000000000146</v>
          </cell>
          <cell r="N171">
            <v>39.87969999999995</v>
          </cell>
          <cell r="O171">
            <v>844.76328000000001</v>
          </cell>
          <cell r="P171">
            <v>0</v>
          </cell>
          <cell r="Q171">
            <v>0</v>
          </cell>
          <cell r="R171">
            <v>72.161249999999981</v>
          </cell>
          <cell r="S171">
            <v>157.83368999999999</v>
          </cell>
          <cell r="T171">
            <v>212.36437000000001</v>
          </cell>
          <cell r="U171">
            <v>352.18286999999998</v>
          </cell>
          <cell r="V171">
            <v>471.21085000000005</v>
          </cell>
          <cell r="W171">
            <v>625.60816</v>
          </cell>
          <cell r="X171">
            <v>696.27972</v>
          </cell>
          <cell r="Y171">
            <v>805.39796999999999</v>
          </cell>
          <cell r="Z171">
            <v>804.88358000000005</v>
          </cell>
          <cell r="AA171">
            <v>844.76328000000001</v>
          </cell>
        </row>
        <row r="172">
          <cell r="A172" t="str">
            <v>Dto13</v>
          </cell>
          <cell r="B172" t="str">
            <v>Personnel expenses</v>
          </cell>
          <cell r="C172">
            <v>0</v>
          </cell>
          <cell r="D172">
            <v>0</v>
          </cell>
          <cell r="E172">
            <v>16.239599999999999</v>
          </cell>
          <cell r="F172">
            <v>5.633499999999998</v>
          </cell>
          <cell r="G172">
            <v>5.3724500000000006</v>
          </cell>
          <cell r="H172">
            <v>43.995200000000011</v>
          </cell>
          <cell r="I172">
            <v>28.080740000000006</v>
          </cell>
          <cell r="J172">
            <v>35.761779999999987</v>
          </cell>
          <cell r="K172">
            <v>14.869650000000007</v>
          </cell>
          <cell r="L172">
            <v>11.663509999999974</v>
          </cell>
          <cell r="M172">
            <v>9.1906300000000272</v>
          </cell>
          <cell r="N172">
            <v>13.184760000000011</v>
          </cell>
          <cell r="O172">
            <v>183.99182000000002</v>
          </cell>
          <cell r="P172">
            <v>0</v>
          </cell>
          <cell r="Q172">
            <v>0</v>
          </cell>
          <cell r="R172">
            <v>16.239599999999999</v>
          </cell>
          <cell r="S172">
            <v>21.873099999999997</v>
          </cell>
          <cell r="T172">
            <v>27.245549999999998</v>
          </cell>
          <cell r="U172">
            <v>71.240750000000006</v>
          </cell>
          <cell r="V172">
            <v>99.321490000000011</v>
          </cell>
          <cell r="W172">
            <v>135.08327</v>
          </cell>
          <cell r="X172">
            <v>149.95292000000001</v>
          </cell>
          <cell r="Y172">
            <v>161.61642999999998</v>
          </cell>
          <cell r="Z172">
            <v>170.80706000000001</v>
          </cell>
          <cell r="AA172">
            <v>183.99182000000002</v>
          </cell>
        </row>
        <row r="173">
          <cell r="A173" t="str">
            <v>Dto14</v>
          </cell>
          <cell r="B173" t="str">
            <v>General and administrative expenses</v>
          </cell>
          <cell r="C173">
            <v>0</v>
          </cell>
          <cell r="D173">
            <v>0</v>
          </cell>
          <cell r="E173">
            <v>44.16872</v>
          </cell>
          <cell r="F173">
            <v>50.311330000000005</v>
          </cell>
          <cell r="G173">
            <v>32.737200000000001</v>
          </cell>
          <cell r="H173">
            <v>66.174669999999992</v>
          </cell>
          <cell r="I173">
            <v>78.935640000000006</v>
          </cell>
          <cell r="J173">
            <v>95.64618999999999</v>
          </cell>
          <cell r="K173">
            <v>32.007940000000019</v>
          </cell>
          <cell r="L173">
            <v>66.29701</v>
          </cell>
          <cell r="M173">
            <v>1.8811200000000099</v>
          </cell>
          <cell r="N173">
            <v>28.25798999999995</v>
          </cell>
          <cell r="O173">
            <v>496.41780999999997</v>
          </cell>
          <cell r="P173">
            <v>0</v>
          </cell>
          <cell r="Q173">
            <v>0</v>
          </cell>
          <cell r="R173">
            <v>44.16872</v>
          </cell>
          <cell r="S173">
            <v>94.480050000000006</v>
          </cell>
          <cell r="T173">
            <v>127.21725000000001</v>
          </cell>
          <cell r="U173">
            <v>193.39192</v>
          </cell>
          <cell r="V173">
            <v>272.32756000000001</v>
          </cell>
          <cell r="W173">
            <v>367.97375</v>
          </cell>
          <cell r="X173">
            <v>399.98169000000001</v>
          </cell>
          <cell r="Y173">
            <v>466.27870000000001</v>
          </cell>
          <cell r="Z173">
            <v>468.15982000000002</v>
          </cell>
          <cell r="AA173">
            <v>496.41780999999997</v>
          </cell>
        </row>
        <row r="174">
          <cell r="A174" t="str">
            <v>Dto15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Dto16</v>
          </cell>
          <cell r="B175" t="str">
            <v>Total operating expenses</v>
          </cell>
          <cell r="C175">
            <v>0</v>
          </cell>
          <cell r="D175">
            <v>0</v>
          </cell>
          <cell r="E175">
            <v>60.408320000000003</v>
          </cell>
          <cell r="F175">
            <v>55.944830000000003</v>
          </cell>
          <cell r="G175">
            <v>38.109650000000002</v>
          </cell>
          <cell r="H175">
            <v>110.16987</v>
          </cell>
          <cell r="I175">
            <v>107.01638000000001</v>
          </cell>
          <cell r="J175">
            <v>131.40796999999998</v>
          </cell>
          <cell r="K175">
            <v>46.877590000000026</v>
          </cell>
          <cell r="L175">
            <v>77.960519999999974</v>
          </cell>
          <cell r="M175">
            <v>11.071750000000037</v>
          </cell>
          <cell r="N175">
            <v>41.442749999999961</v>
          </cell>
          <cell r="O175">
            <v>680.40962999999999</v>
          </cell>
          <cell r="P175">
            <v>0</v>
          </cell>
          <cell r="Q175">
            <v>0</v>
          </cell>
          <cell r="R175">
            <v>60.408320000000003</v>
          </cell>
          <cell r="S175">
            <v>116.35315</v>
          </cell>
          <cell r="T175">
            <v>154.46280000000002</v>
          </cell>
          <cell r="U175">
            <v>264.63267000000002</v>
          </cell>
          <cell r="V175">
            <v>371.64904999999999</v>
          </cell>
          <cell r="W175">
            <v>503.05701999999997</v>
          </cell>
          <cell r="X175">
            <v>549.93461000000002</v>
          </cell>
          <cell r="Y175">
            <v>627.89512999999999</v>
          </cell>
          <cell r="Z175">
            <v>638.96688000000006</v>
          </cell>
          <cell r="AA175">
            <v>680.40962999999999</v>
          </cell>
        </row>
        <row r="176">
          <cell r="A176" t="str">
            <v>Dto17</v>
          </cell>
          <cell r="B176" t="str">
            <v>Operating profit before provisions</v>
          </cell>
          <cell r="C176">
            <v>0</v>
          </cell>
          <cell r="D176">
            <v>0</v>
          </cell>
          <cell r="E176">
            <v>11.752929999999978</v>
          </cell>
          <cell r="F176">
            <v>29.727609999999991</v>
          </cell>
          <cell r="G176">
            <v>16.421030000000016</v>
          </cell>
          <cell r="H176">
            <v>29.648629999999997</v>
          </cell>
          <cell r="I176">
            <v>12.011600000000016</v>
          </cell>
          <cell r="J176">
            <v>22.98933999999997</v>
          </cell>
          <cell r="K176">
            <v>23.793969999999987</v>
          </cell>
          <cell r="L176">
            <v>31.157730000000058</v>
          </cell>
          <cell r="M176">
            <v>-11.586140000000039</v>
          </cell>
          <cell r="N176">
            <v>-1.5630500000000112</v>
          </cell>
          <cell r="O176">
            <v>164.35365000000002</v>
          </cell>
          <cell r="P176">
            <v>0</v>
          </cell>
          <cell r="Q176">
            <v>0</v>
          </cell>
          <cell r="R176">
            <v>11.752929999999978</v>
          </cell>
          <cell r="S176">
            <v>41.480539999999991</v>
          </cell>
          <cell r="T176">
            <v>57.901569999999992</v>
          </cell>
          <cell r="U176">
            <v>87.550199999999961</v>
          </cell>
          <cell r="V176">
            <v>99.561800000000062</v>
          </cell>
          <cell r="W176">
            <v>122.55114000000003</v>
          </cell>
          <cell r="X176">
            <v>146.34510999999998</v>
          </cell>
          <cell r="Y176">
            <v>177.50283999999999</v>
          </cell>
          <cell r="Z176">
            <v>165.91669999999999</v>
          </cell>
          <cell r="AA176">
            <v>164.35365000000002</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0</v>
          </cell>
          <cell r="D181">
            <v>0</v>
          </cell>
          <cell r="E181">
            <v>11.752929999999978</v>
          </cell>
          <cell r="F181">
            <v>29.727609999999991</v>
          </cell>
          <cell r="G181">
            <v>16.421030000000016</v>
          </cell>
          <cell r="H181">
            <v>29.648629999999997</v>
          </cell>
          <cell r="I181">
            <v>12.011600000000016</v>
          </cell>
          <cell r="J181">
            <v>22.98933999999997</v>
          </cell>
          <cell r="K181">
            <v>23.793969999999987</v>
          </cell>
          <cell r="L181">
            <v>31.157730000000058</v>
          </cell>
          <cell r="M181">
            <v>-11.586140000000039</v>
          </cell>
          <cell r="N181">
            <v>-1.5630500000000112</v>
          </cell>
          <cell r="O181">
            <v>164.35365000000002</v>
          </cell>
          <cell r="P181">
            <v>0</v>
          </cell>
          <cell r="Q181">
            <v>0</v>
          </cell>
          <cell r="R181">
            <v>11.752929999999978</v>
          </cell>
          <cell r="S181">
            <v>41.480539999999991</v>
          </cell>
          <cell r="T181">
            <v>57.901569999999992</v>
          </cell>
          <cell r="U181">
            <v>87.550199999999961</v>
          </cell>
          <cell r="V181">
            <v>99.561800000000062</v>
          </cell>
          <cell r="W181">
            <v>122.55114000000003</v>
          </cell>
          <cell r="X181">
            <v>146.34510999999998</v>
          </cell>
          <cell r="Y181">
            <v>177.50283999999999</v>
          </cell>
          <cell r="Z181">
            <v>165.91669999999999</v>
          </cell>
          <cell r="AA181">
            <v>164.35365000000002</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0</v>
          </cell>
          <cell r="D185">
            <v>0</v>
          </cell>
          <cell r="E185">
            <v>11.752929999999978</v>
          </cell>
          <cell r="F185">
            <v>29.727609999999991</v>
          </cell>
          <cell r="G185">
            <v>16.421030000000016</v>
          </cell>
          <cell r="H185">
            <v>29.648629999999997</v>
          </cell>
          <cell r="I185">
            <v>12.011600000000016</v>
          </cell>
          <cell r="J185">
            <v>22.98933999999997</v>
          </cell>
          <cell r="K185">
            <v>23.793969999999987</v>
          </cell>
          <cell r="L185">
            <v>31.157730000000058</v>
          </cell>
          <cell r="M185">
            <v>-11.586140000000039</v>
          </cell>
          <cell r="N185">
            <v>-1.5630500000000112</v>
          </cell>
          <cell r="O185">
            <v>164.35365000000002</v>
          </cell>
          <cell r="P185">
            <v>0</v>
          </cell>
          <cell r="Q185">
            <v>0</v>
          </cell>
          <cell r="R185">
            <v>11.752929999999978</v>
          </cell>
          <cell r="S185">
            <v>41.480539999999991</v>
          </cell>
          <cell r="T185">
            <v>57.901569999999992</v>
          </cell>
          <cell r="U185">
            <v>87.550199999999961</v>
          </cell>
          <cell r="V185">
            <v>99.561800000000062</v>
          </cell>
          <cell r="W185">
            <v>122.55114000000003</v>
          </cell>
          <cell r="X185">
            <v>146.34510999999998</v>
          </cell>
          <cell r="Y185">
            <v>177.50283999999999</v>
          </cell>
          <cell r="Z185">
            <v>165.91669999999999</v>
          </cell>
          <cell r="AA185">
            <v>164.35365000000002</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0</v>
          </cell>
          <cell r="D187">
            <v>0</v>
          </cell>
          <cell r="E187">
            <v>-2.2330566999999957</v>
          </cell>
          <cell r="F187">
            <v>-5.6482459000000027</v>
          </cell>
          <cell r="G187">
            <v>-3.1199957000000005</v>
          </cell>
          <cell r="H187">
            <v>-5.6332396999999936</v>
          </cell>
          <cell r="I187">
            <v>-2.2822040000000214</v>
          </cell>
          <cell r="J187">
            <v>-4.367974599999993</v>
          </cell>
          <cell r="K187">
            <v>-4.6192833999999934</v>
          </cell>
          <cell r="L187">
            <v>0</v>
          </cell>
          <cell r="M187">
            <v>0</v>
          </cell>
          <cell r="N187">
            <v>0</v>
          </cell>
          <cell r="O187">
            <v>-27.904</v>
          </cell>
          <cell r="P187">
            <v>0</v>
          </cell>
          <cell r="Q187">
            <v>0</v>
          </cell>
          <cell r="R187">
            <v>-2.2330566999999957</v>
          </cell>
          <cell r="S187">
            <v>-7.8813025999999979</v>
          </cell>
          <cell r="T187">
            <v>-11.001298299999998</v>
          </cell>
          <cell r="U187">
            <v>-16.634537999999992</v>
          </cell>
          <cell r="V187">
            <v>-18.916742000000013</v>
          </cell>
          <cell r="W187">
            <v>-23.284716600000007</v>
          </cell>
          <cell r="X187">
            <v>-27.904</v>
          </cell>
          <cell r="Y187">
            <v>0</v>
          </cell>
          <cell r="Z187">
            <v>0</v>
          </cell>
          <cell r="AA187">
            <v>0</v>
          </cell>
        </row>
        <row r="188">
          <cell r="A188" t="str">
            <v>Dto28</v>
          </cell>
          <cell r="B188" t="str">
            <v>Profit after tax</v>
          </cell>
          <cell r="C188">
            <v>0</v>
          </cell>
          <cell r="D188">
            <v>0</v>
          </cell>
          <cell r="E188">
            <v>9.5198732999999827</v>
          </cell>
          <cell r="F188">
            <v>24.079364099999989</v>
          </cell>
          <cell r="G188">
            <v>13.301034300000016</v>
          </cell>
          <cell r="H188">
            <v>24.015390300000004</v>
          </cell>
          <cell r="I188">
            <v>9.7293959999999942</v>
          </cell>
          <cell r="J188">
            <v>18.621365399999977</v>
          </cell>
          <cell r="K188">
            <v>19.174686599999994</v>
          </cell>
          <cell r="L188">
            <v>31.157730000000058</v>
          </cell>
          <cell r="M188">
            <v>-11.586140000000039</v>
          </cell>
          <cell r="N188">
            <v>-1.5630500000000112</v>
          </cell>
          <cell r="O188">
            <v>136.44965000000002</v>
          </cell>
          <cell r="P188">
            <v>0</v>
          </cell>
          <cell r="Q188">
            <v>0</v>
          </cell>
          <cell r="R188">
            <v>9.5198732999999827</v>
          </cell>
          <cell r="S188">
            <v>33.599237399999993</v>
          </cell>
          <cell r="T188">
            <v>46.90027169999999</v>
          </cell>
          <cell r="U188">
            <v>70.915661999999969</v>
          </cell>
          <cell r="V188">
            <v>80.645058000000049</v>
          </cell>
          <cell r="W188">
            <v>99.266423400000022</v>
          </cell>
          <cell r="X188">
            <v>118.44110999999998</v>
          </cell>
          <cell r="Y188">
            <v>177.50283999999999</v>
          </cell>
          <cell r="Z188">
            <v>165.91669999999999</v>
          </cell>
          <cell r="AA188">
            <v>164.35365000000002</v>
          </cell>
        </row>
        <row r="189">
          <cell r="A189">
            <v>0</v>
          </cell>
          <cell r="B189" t="str">
            <v>Actual Profit and Loss 2006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0</v>
          </cell>
          <cell r="D190">
            <v>0</v>
          </cell>
          <cell r="E190">
            <v>4.2791999999999994</v>
          </cell>
          <cell r="F190">
            <v>0</v>
          </cell>
          <cell r="G190">
            <v>0</v>
          </cell>
          <cell r="H190">
            <v>0.87072000000000038</v>
          </cell>
          <cell r="I190">
            <v>0.61926000000000059</v>
          </cell>
          <cell r="J190">
            <v>0.57585999999999959</v>
          </cell>
          <cell r="K190">
            <v>0.54711999999999961</v>
          </cell>
          <cell r="L190">
            <v>0.60271000000000008</v>
          </cell>
          <cell r="M190">
            <v>0</v>
          </cell>
          <cell r="N190">
            <v>0.41567000000000043</v>
          </cell>
          <cell r="O190">
            <v>7.9105400000000001</v>
          </cell>
          <cell r="P190">
            <v>0</v>
          </cell>
          <cell r="Q190">
            <v>0</v>
          </cell>
          <cell r="R190">
            <v>4.2791999999999994</v>
          </cell>
          <cell r="S190">
            <v>4.2791999999999994</v>
          </cell>
          <cell r="T190">
            <v>4.2791999999999994</v>
          </cell>
          <cell r="U190">
            <v>5.1499199999999998</v>
          </cell>
          <cell r="V190">
            <v>5.7691800000000004</v>
          </cell>
          <cell r="W190">
            <v>6.34504</v>
          </cell>
          <cell r="X190">
            <v>6.8921599999999996</v>
          </cell>
          <cell r="Y190">
            <v>7.4948699999999997</v>
          </cell>
          <cell r="Z190">
            <v>7.4948699999999997</v>
          </cell>
          <cell r="AA190">
            <v>7.9105400000000001</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0</v>
          </cell>
          <cell r="D192">
            <v>0</v>
          </cell>
          <cell r="E192">
            <v>4.2791999999999994</v>
          </cell>
          <cell r="F192">
            <v>0</v>
          </cell>
          <cell r="G192">
            <v>0</v>
          </cell>
          <cell r="H192">
            <v>0.87072000000000038</v>
          </cell>
          <cell r="I192">
            <v>0.61926000000000059</v>
          </cell>
          <cell r="J192">
            <v>0.57585999999999959</v>
          </cell>
          <cell r="K192">
            <v>0.54711999999999961</v>
          </cell>
          <cell r="L192">
            <v>0.60271000000000008</v>
          </cell>
          <cell r="M192">
            <v>0</v>
          </cell>
          <cell r="N192">
            <v>0.41567000000000043</v>
          </cell>
          <cell r="O192">
            <v>7.9105400000000001</v>
          </cell>
          <cell r="P192">
            <v>0</v>
          </cell>
          <cell r="Q192">
            <v>0</v>
          </cell>
          <cell r="R192">
            <v>4.2791999999999994</v>
          </cell>
          <cell r="S192">
            <v>4.2791999999999994</v>
          </cell>
          <cell r="T192">
            <v>4.2791999999999994</v>
          </cell>
          <cell r="U192">
            <v>5.1499199999999998</v>
          </cell>
          <cell r="V192">
            <v>5.7691800000000004</v>
          </cell>
          <cell r="W192">
            <v>6.34504</v>
          </cell>
          <cell r="X192">
            <v>6.8921599999999996</v>
          </cell>
          <cell r="Y192">
            <v>7.4948699999999997</v>
          </cell>
          <cell r="Z192">
            <v>7.4948699999999997</v>
          </cell>
          <cell r="AA192">
            <v>7.9105400000000001</v>
          </cell>
        </row>
        <row r="193">
          <cell r="A193" t="str">
            <v>Dtr04</v>
          </cell>
          <cell r="B193" t="str">
            <v>Fee Income</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Dtr05</v>
          </cell>
          <cell r="B194" t="str">
            <v>Commission expense</v>
          </cell>
          <cell r="C194">
            <v>0</v>
          </cell>
          <cell r="D194">
            <v>0</v>
          </cell>
          <cell r="E194">
            <v>0</v>
          </cell>
          <cell r="F194">
            <v>0</v>
          </cell>
          <cell r="G194">
            <v>0</v>
          </cell>
          <cell r="H194">
            <v>-2.0718400000000003</v>
          </cell>
          <cell r="I194">
            <v>-5.5339999999999279E-2</v>
          </cell>
          <cell r="J194">
            <v>-3.41527</v>
          </cell>
          <cell r="K194">
            <v>-0.33532000000000117</v>
          </cell>
          <cell r="L194">
            <v>-6.3999999999999169E-2</v>
          </cell>
          <cell r="M194">
            <v>0</v>
          </cell>
          <cell r="N194">
            <v>-1.3609599999999995</v>
          </cell>
          <cell r="O194">
            <v>-7.3027299999999995</v>
          </cell>
          <cell r="P194">
            <v>0</v>
          </cell>
          <cell r="Q194">
            <v>0</v>
          </cell>
          <cell r="R194">
            <v>0</v>
          </cell>
          <cell r="S194">
            <v>0</v>
          </cell>
          <cell r="T194">
            <v>0</v>
          </cell>
          <cell r="U194">
            <v>-2.0718400000000003</v>
          </cell>
          <cell r="V194">
            <v>-2.1271799999999996</v>
          </cell>
          <cell r="W194">
            <v>-5.5424499999999997</v>
          </cell>
          <cell r="X194">
            <v>-5.8777700000000008</v>
          </cell>
          <cell r="Y194">
            <v>-5.94177</v>
          </cell>
          <cell r="Z194">
            <v>-5.94177</v>
          </cell>
          <cell r="AA194">
            <v>-7.3027299999999995</v>
          </cell>
        </row>
        <row r="195">
          <cell r="A195" t="str">
            <v>Dtr06</v>
          </cell>
          <cell r="B195" t="str">
            <v>Net fee and commission income</v>
          </cell>
          <cell r="C195">
            <v>0</v>
          </cell>
          <cell r="D195">
            <v>0</v>
          </cell>
          <cell r="E195">
            <v>0</v>
          </cell>
          <cell r="F195">
            <v>0</v>
          </cell>
          <cell r="G195">
            <v>0</v>
          </cell>
          <cell r="H195">
            <v>-2.0718400000000003</v>
          </cell>
          <cell r="I195">
            <v>-5.5339999999999279E-2</v>
          </cell>
          <cell r="J195">
            <v>-3.41527</v>
          </cell>
          <cell r="K195">
            <v>-0.33532000000000117</v>
          </cell>
          <cell r="L195">
            <v>-6.3999999999999169E-2</v>
          </cell>
          <cell r="M195">
            <v>0</v>
          </cell>
          <cell r="N195">
            <v>-1.3609599999999995</v>
          </cell>
          <cell r="O195">
            <v>-7.3027299999999995</v>
          </cell>
          <cell r="P195">
            <v>0</v>
          </cell>
          <cell r="Q195">
            <v>0</v>
          </cell>
          <cell r="R195">
            <v>0</v>
          </cell>
          <cell r="S195">
            <v>0</v>
          </cell>
          <cell r="T195">
            <v>0</v>
          </cell>
          <cell r="U195">
            <v>-2.0718400000000003</v>
          </cell>
          <cell r="V195">
            <v>-2.1271799999999996</v>
          </cell>
          <cell r="W195">
            <v>-5.5424499999999997</v>
          </cell>
          <cell r="X195">
            <v>-5.8777700000000008</v>
          </cell>
          <cell r="Y195">
            <v>-5.94177</v>
          </cell>
          <cell r="Z195">
            <v>-5.94177</v>
          </cell>
          <cell r="AA195">
            <v>-7.3027299999999995</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0</v>
          </cell>
          <cell r="D199">
            <v>0</v>
          </cell>
          <cell r="E199">
            <v>67.043589999999995</v>
          </cell>
          <cell r="F199">
            <v>0</v>
          </cell>
          <cell r="G199">
            <v>0</v>
          </cell>
          <cell r="H199">
            <v>462.71216000000004</v>
          </cell>
          <cell r="I199">
            <v>104.37283999999988</v>
          </cell>
          <cell r="J199">
            <v>48.828040000000101</v>
          </cell>
          <cell r="K199">
            <v>74.53114000000005</v>
          </cell>
          <cell r="L199">
            <v>134.34072999999989</v>
          </cell>
          <cell r="M199">
            <v>0</v>
          </cell>
          <cell r="N199">
            <v>61.670280000000048</v>
          </cell>
          <cell r="O199">
            <v>953.49878000000001</v>
          </cell>
          <cell r="P199">
            <v>0</v>
          </cell>
          <cell r="Q199">
            <v>0</v>
          </cell>
          <cell r="R199">
            <v>67.043589999999995</v>
          </cell>
          <cell r="S199">
            <v>67.043589999999995</v>
          </cell>
          <cell r="T199">
            <v>67.043589999999995</v>
          </cell>
          <cell r="U199">
            <v>529.75575000000003</v>
          </cell>
          <cell r="V199">
            <v>634.12858999999992</v>
          </cell>
          <cell r="W199">
            <v>682.95663000000002</v>
          </cell>
          <cell r="X199">
            <v>757.48777000000007</v>
          </cell>
          <cell r="Y199">
            <v>891.82849999999996</v>
          </cell>
          <cell r="Z199">
            <v>891.82849999999996</v>
          </cell>
          <cell r="AA199">
            <v>953.49878000000001</v>
          </cell>
        </row>
        <row r="200">
          <cell r="A200" t="str">
            <v>Dtr11</v>
          </cell>
          <cell r="B200" t="str">
            <v>Other income</v>
          </cell>
          <cell r="C200">
            <v>0</v>
          </cell>
          <cell r="D200">
            <v>0</v>
          </cell>
          <cell r="E200">
            <v>67.043589999999995</v>
          </cell>
          <cell r="F200">
            <v>0</v>
          </cell>
          <cell r="G200">
            <v>0</v>
          </cell>
          <cell r="H200">
            <v>460.64032000000003</v>
          </cell>
          <cell r="I200">
            <v>104.31749999999988</v>
          </cell>
          <cell r="J200">
            <v>45.412770000000101</v>
          </cell>
          <cell r="K200">
            <v>74.195820000000055</v>
          </cell>
          <cell r="L200">
            <v>134.2767299999999</v>
          </cell>
          <cell r="M200">
            <v>0</v>
          </cell>
          <cell r="N200">
            <v>60.309320000000049</v>
          </cell>
          <cell r="O200">
            <v>946.19605000000001</v>
          </cell>
          <cell r="P200">
            <v>0</v>
          </cell>
          <cell r="Q200">
            <v>0</v>
          </cell>
          <cell r="R200">
            <v>67.043589999999995</v>
          </cell>
          <cell r="S200">
            <v>67.043589999999995</v>
          </cell>
          <cell r="T200">
            <v>67.043589999999995</v>
          </cell>
          <cell r="U200">
            <v>527.68391000000008</v>
          </cell>
          <cell r="V200">
            <v>632.00140999999996</v>
          </cell>
          <cell r="W200">
            <v>677.41417999999999</v>
          </cell>
          <cell r="X200">
            <v>751.61</v>
          </cell>
          <cell r="Y200">
            <v>885.88672999999994</v>
          </cell>
          <cell r="Z200">
            <v>885.88672999999994</v>
          </cell>
          <cell r="AA200">
            <v>946.19605000000001</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0</v>
          </cell>
          <cell r="D202">
            <v>0</v>
          </cell>
          <cell r="E202">
            <v>71.322789999999998</v>
          </cell>
          <cell r="F202">
            <v>0</v>
          </cell>
          <cell r="G202">
            <v>0</v>
          </cell>
          <cell r="H202">
            <v>461.51104000000004</v>
          </cell>
          <cell r="I202">
            <v>104.93675999999988</v>
          </cell>
          <cell r="J202">
            <v>45.9886300000001</v>
          </cell>
          <cell r="K202">
            <v>74.742940000000061</v>
          </cell>
          <cell r="L202">
            <v>134.8794399999999</v>
          </cell>
          <cell r="M202">
            <v>0</v>
          </cell>
          <cell r="N202">
            <v>60.724990000000048</v>
          </cell>
          <cell r="O202">
            <v>954.10658999999998</v>
          </cell>
          <cell r="P202">
            <v>0</v>
          </cell>
          <cell r="Q202">
            <v>0</v>
          </cell>
          <cell r="R202">
            <v>71.322789999999998</v>
          </cell>
          <cell r="S202">
            <v>71.322789999999998</v>
          </cell>
          <cell r="T202">
            <v>71.322789999999998</v>
          </cell>
          <cell r="U202">
            <v>532.83383000000003</v>
          </cell>
          <cell r="V202">
            <v>637.77058999999997</v>
          </cell>
          <cell r="W202">
            <v>683.75922000000003</v>
          </cell>
          <cell r="X202">
            <v>758.50216</v>
          </cell>
          <cell r="Y202">
            <v>893.38159999999993</v>
          </cell>
          <cell r="Z202">
            <v>893.38159999999993</v>
          </cell>
          <cell r="AA202">
            <v>954.10658999999998</v>
          </cell>
        </row>
        <row r="203">
          <cell r="A203" t="str">
            <v>Dtr13</v>
          </cell>
          <cell r="B203" t="str">
            <v>Personnel expenses</v>
          </cell>
          <cell r="C203">
            <v>0</v>
          </cell>
          <cell r="D203">
            <v>0</v>
          </cell>
          <cell r="E203">
            <v>16.9161</v>
          </cell>
          <cell r="F203">
            <v>0</v>
          </cell>
          <cell r="G203">
            <v>0</v>
          </cell>
          <cell r="H203">
            <v>28.830800000000004</v>
          </cell>
          <cell r="I203">
            <v>7.4273600000000002</v>
          </cell>
          <cell r="J203">
            <v>6.0012399999999957</v>
          </cell>
          <cell r="K203">
            <v>10.070610000000002</v>
          </cell>
          <cell r="L203">
            <v>-1.3855300000000028</v>
          </cell>
          <cell r="M203">
            <v>0</v>
          </cell>
          <cell r="N203">
            <v>6.4510500000000093</v>
          </cell>
          <cell r="O203">
            <v>74.311630000000008</v>
          </cell>
          <cell r="P203">
            <v>0</v>
          </cell>
          <cell r="Q203">
            <v>0</v>
          </cell>
          <cell r="R203">
            <v>16.9161</v>
          </cell>
          <cell r="S203">
            <v>16.9161</v>
          </cell>
          <cell r="T203">
            <v>16.9161</v>
          </cell>
          <cell r="U203">
            <v>45.746900000000004</v>
          </cell>
          <cell r="V203">
            <v>53.174260000000004</v>
          </cell>
          <cell r="W203">
            <v>59.1755</v>
          </cell>
          <cell r="X203">
            <v>69.246110000000002</v>
          </cell>
          <cell r="Y203">
            <v>67.860579999999999</v>
          </cell>
          <cell r="Z203">
            <v>67.860579999999999</v>
          </cell>
          <cell r="AA203">
            <v>74.311630000000008</v>
          </cell>
        </row>
        <row r="204">
          <cell r="A204" t="str">
            <v>Dtr14</v>
          </cell>
          <cell r="B204" t="str">
            <v>General and administrative expenses</v>
          </cell>
          <cell r="C204">
            <v>0</v>
          </cell>
          <cell r="D204">
            <v>0</v>
          </cell>
          <cell r="E204">
            <v>526.88939000000005</v>
          </cell>
          <cell r="F204">
            <v>0</v>
          </cell>
          <cell r="G204">
            <v>0</v>
          </cell>
          <cell r="H204">
            <v>147.34996999999998</v>
          </cell>
          <cell r="I204">
            <v>60.915719999999965</v>
          </cell>
          <cell r="J204">
            <v>31.676680000000033</v>
          </cell>
          <cell r="K204">
            <v>49.101560000000063</v>
          </cell>
          <cell r="L204">
            <v>93.048589999999876</v>
          </cell>
          <cell r="M204">
            <v>0</v>
          </cell>
          <cell r="N204">
            <v>45.776939999999968</v>
          </cell>
          <cell r="O204">
            <v>954.75884999999994</v>
          </cell>
          <cell r="P204">
            <v>0</v>
          </cell>
          <cell r="Q204">
            <v>0</v>
          </cell>
          <cell r="R204">
            <v>526.88939000000005</v>
          </cell>
          <cell r="S204">
            <v>526.88939000000005</v>
          </cell>
          <cell r="T204">
            <v>526.88939000000005</v>
          </cell>
          <cell r="U204">
            <v>674.23936000000003</v>
          </cell>
          <cell r="V204">
            <v>735.15508</v>
          </cell>
          <cell r="W204">
            <v>766.83176000000003</v>
          </cell>
          <cell r="X204">
            <v>815.93332000000009</v>
          </cell>
          <cell r="Y204">
            <v>908.98190999999997</v>
          </cell>
          <cell r="Z204">
            <v>908.98190999999997</v>
          </cell>
          <cell r="AA204">
            <v>954.75884999999994</v>
          </cell>
        </row>
        <row r="205">
          <cell r="A205" t="str">
            <v>Dtr15</v>
          </cell>
          <cell r="B205" t="str">
            <v>Depreciation / Amortisation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row>
        <row r="206">
          <cell r="A206" t="str">
            <v>Dtr16</v>
          </cell>
          <cell r="B206" t="str">
            <v>Total operating expenses</v>
          </cell>
          <cell r="C206">
            <v>0</v>
          </cell>
          <cell r="D206">
            <v>0</v>
          </cell>
          <cell r="E206">
            <v>543.80549000000008</v>
          </cell>
          <cell r="F206">
            <v>0</v>
          </cell>
          <cell r="G206">
            <v>0</v>
          </cell>
          <cell r="H206">
            <v>176.18077</v>
          </cell>
          <cell r="I206">
            <v>68.343079999999958</v>
          </cell>
          <cell r="J206">
            <v>37.677920000000029</v>
          </cell>
          <cell r="K206">
            <v>59.172170000000065</v>
          </cell>
          <cell r="L206">
            <v>91.663059999999874</v>
          </cell>
          <cell r="M206">
            <v>0</v>
          </cell>
          <cell r="N206">
            <v>52.227989999999977</v>
          </cell>
          <cell r="O206">
            <v>1029.0704799999999</v>
          </cell>
          <cell r="P206">
            <v>0</v>
          </cell>
          <cell r="Q206">
            <v>0</v>
          </cell>
          <cell r="R206">
            <v>543.80549000000008</v>
          </cell>
          <cell r="S206">
            <v>543.80549000000008</v>
          </cell>
          <cell r="T206">
            <v>543.80549000000008</v>
          </cell>
          <cell r="U206">
            <v>719.98626000000002</v>
          </cell>
          <cell r="V206">
            <v>788.32934</v>
          </cell>
          <cell r="W206">
            <v>826.00726000000009</v>
          </cell>
          <cell r="X206">
            <v>885.17943000000014</v>
          </cell>
          <cell r="Y206">
            <v>976.84249</v>
          </cell>
          <cell r="Z206">
            <v>976.84249</v>
          </cell>
          <cell r="AA206">
            <v>1029.0704799999999</v>
          </cell>
        </row>
        <row r="207">
          <cell r="A207" t="str">
            <v>Dtr17</v>
          </cell>
          <cell r="B207" t="str">
            <v>Operating profit before provisions</v>
          </cell>
          <cell r="C207">
            <v>0</v>
          </cell>
          <cell r="D207">
            <v>0</v>
          </cell>
          <cell r="E207">
            <v>-472.48270000000008</v>
          </cell>
          <cell r="F207">
            <v>0</v>
          </cell>
          <cell r="G207">
            <v>0</v>
          </cell>
          <cell r="H207">
            <v>285.33027000000004</v>
          </cell>
          <cell r="I207">
            <v>36.593679999999921</v>
          </cell>
          <cell r="J207">
            <v>8.3107100000000713</v>
          </cell>
          <cell r="K207">
            <v>15.570769999999996</v>
          </cell>
          <cell r="L207">
            <v>43.216380000000029</v>
          </cell>
          <cell r="M207">
            <v>0</v>
          </cell>
          <cell r="N207">
            <v>8.4970000000000709</v>
          </cell>
          <cell r="O207">
            <v>-74.963889999999878</v>
          </cell>
          <cell r="P207">
            <v>0</v>
          </cell>
          <cell r="Q207">
            <v>0</v>
          </cell>
          <cell r="R207">
            <v>-472.48270000000008</v>
          </cell>
          <cell r="S207">
            <v>-472.48270000000008</v>
          </cell>
          <cell r="T207">
            <v>-472.48270000000008</v>
          </cell>
          <cell r="U207">
            <v>-187.15242999999998</v>
          </cell>
          <cell r="V207">
            <v>-150.55875000000003</v>
          </cell>
          <cell r="W207">
            <v>-142.24804000000006</v>
          </cell>
          <cell r="X207">
            <v>-126.67727000000014</v>
          </cell>
          <cell r="Y207">
            <v>-83.460890000000063</v>
          </cell>
          <cell r="Z207">
            <v>-83.460890000000063</v>
          </cell>
          <cell r="AA207">
            <v>-74.963889999999878</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0</v>
          </cell>
          <cell r="D212">
            <v>0</v>
          </cell>
          <cell r="E212">
            <v>-472.48270000000008</v>
          </cell>
          <cell r="F212">
            <v>0</v>
          </cell>
          <cell r="G212">
            <v>0</v>
          </cell>
          <cell r="H212">
            <v>285.33027000000004</v>
          </cell>
          <cell r="I212">
            <v>36.593679999999921</v>
          </cell>
          <cell r="J212">
            <v>8.3107100000000713</v>
          </cell>
          <cell r="K212">
            <v>15.570769999999996</v>
          </cell>
          <cell r="L212">
            <v>43.216380000000029</v>
          </cell>
          <cell r="M212">
            <v>0</v>
          </cell>
          <cell r="N212">
            <v>8.4970000000000709</v>
          </cell>
          <cell r="O212">
            <v>-74.963889999999878</v>
          </cell>
          <cell r="P212">
            <v>0</v>
          </cell>
          <cell r="Q212">
            <v>0</v>
          </cell>
          <cell r="R212">
            <v>-472.48270000000008</v>
          </cell>
          <cell r="S212">
            <v>-472.48270000000008</v>
          </cell>
          <cell r="T212">
            <v>-472.48270000000008</v>
          </cell>
          <cell r="U212">
            <v>-187.15242999999998</v>
          </cell>
          <cell r="V212">
            <v>-150.55875000000003</v>
          </cell>
          <cell r="W212">
            <v>-142.24804000000006</v>
          </cell>
          <cell r="X212">
            <v>-126.67727000000014</v>
          </cell>
          <cell r="Y212">
            <v>-83.460890000000063</v>
          </cell>
          <cell r="Z212">
            <v>-83.460890000000063</v>
          </cell>
          <cell r="AA212">
            <v>-74.963889999999878</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0</v>
          </cell>
          <cell r="D216">
            <v>0</v>
          </cell>
          <cell r="E216">
            <v>-472.48270000000008</v>
          </cell>
          <cell r="F216">
            <v>0</v>
          </cell>
          <cell r="G216">
            <v>0</v>
          </cell>
          <cell r="H216">
            <v>285.33027000000004</v>
          </cell>
          <cell r="I216">
            <v>36.593679999999921</v>
          </cell>
          <cell r="J216">
            <v>8.3107100000000713</v>
          </cell>
          <cell r="K216">
            <v>15.570769999999996</v>
          </cell>
          <cell r="L216">
            <v>43.216380000000029</v>
          </cell>
          <cell r="M216">
            <v>0</v>
          </cell>
          <cell r="N216">
            <v>8.4970000000000709</v>
          </cell>
          <cell r="O216">
            <v>-74.963889999999878</v>
          </cell>
          <cell r="P216">
            <v>0</v>
          </cell>
          <cell r="Q216">
            <v>0</v>
          </cell>
          <cell r="R216">
            <v>-472.48270000000008</v>
          </cell>
          <cell r="S216">
            <v>-472.48270000000008</v>
          </cell>
          <cell r="T216">
            <v>-472.48270000000008</v>
          </cell>
          <cell r="U216">
            <v>-187.15242999999998</v>
          </cell>
          <cell r="V216">
            <v>-150.55875000000003</v>
          </cell>
          <cell r="W216">
            <v>-142.24804000000006</v>
          </cell>
          <cell r="X216">
            <v>-126.67727000000014</v>
          </cell>
          <cell r="Y216">
            <v>-83.460890000000063</v>
          </cell>
          <cell r="Z216">
            <v>-83.460890000000063</v>
          </cell>
          <cell r="AA216">
            <v>-74.963889999999878</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0</v>
          </cell>
          <cell r="D218">
            <v>0</v>
          </cell>
          <cell r="E218">
            <v>0</v>
          </cell>
          <cell r="F218">
            <v>0</v>
          </cell>
          <cell r="G218">
            <v>0</v>
          </cell>
          <cell r="H218">
            <v>-55.366459999999996</v>
          </cell>
          <cell r="I218">
            <v>-6.5889800000000065</v>
          </cell>
          <cell r="J218">
            <v>-1.7341100000000012</v>
          </cell>
          <cell r="K218">
            <v>0</v>
          </cell>
          <cell r="L218">
            <v>-11.309599999999996</v>
          </cell>
          <cell r="M218">
            <v>0</v>
          </cell>
          <cell r="N218">
            <v>-1.6549200000000042</v>
          </cell>
          <cell r="O218">
            <v>-76.654070000000004</v>
          </cell>
          <cell r="P218">
            <v>0</v>
          </cell>
          <cell r="Q218">
            <v>0</v>
          </cell>
          <cell r="R218">
            <v>0</v>
          </cell>
          <cell r="S218">
            <v>0</v>
          </cell>
          <cell r="T218">
            <v>0</v>
          </cell>
          <cell r="U218">
            <v>-55.366459999999996</v>
          </cell>
          <cell r="V218">
            <v>-61.955440000000003</v>
          </cell>
          <cell r="W218">
            <v>-63.689550000000004</v>
          </cell>
          <cell r="X218">
            <v>-63.689550000000004</v>
          </cell>
          <cell r="Y218">
            <v>-74.99915</v>
          </cell>
          <cell r="Z218">
            <v>-74.99915</v>
          </cell>
          <cell r="AA218">
            <v>-76.654070000000004</v>
          </cell>
        </row>
        <row r="219">
          <cell r="A219" t="str">
            <v>Dtr28</v>
          </cell>
          <cell r="B219" t="str">
            <v>Profit after tax</v>
          </cell>
          <cell r="C219">
            <v>0</v>
          </cell>
          <cell r="D219">
            <v>0</v>
          </cell>
          <cell r="E219">
            <v>-472.48270000000008</v>
          </cell>
          <cell r="F219">
            <v>0</v>
          </cell>
          <cell r="G219">
            <v>0</v>
          </cell>
          <cell r="H219">
            <v>229.96381000000005</v>
          </cell>
          <cell r="I219">
            <v>30.004699999999914</v>
          </cell>
          <cell r="J219">
            <v>6.5766000000000702</v>
          </cell>
          <cell r="K219">
            <v>15.570769999999996</v>
          </cell>
          <cell r="L219">
            <v>31.906780000000033</v>
          </cell>
          <cell r="M219">
            <v>0</v>
          </cell>
          <cell r="N219">
            <v>6.8420800000000668</v>
          </cell>
          <cell r="O219">
            <v>-151.61795999999987</v>
          </cell>
          <cell r="P219">
            <v>0</v>
          </cell>
          <cell r="Q219">
            <v>0</v>
          </cell>
          <cell r="R219">
            <v>-472.48270000000008</v>
          </cell>
          <cell r="S219">
            <v>-472.48270000000008</v>
          </cell>
          <cell r="T219">
            <v>-472.48270000000008</v>
          </cell>
          <cell r="U219">
            <v>-242.51888999999997</v>
          </cell>
          <cell r="V219">
            <v>-212.51419000000004</v>
          </cell>
          <cell r="W219">
            <v>-205.93759000000006</v>
          </cell>
          <cell r="X219">
            <v>-190.36682000000013</v>
          </cell>
          <cell r="Y219">
            <v>-158.46004000000005</v>
          </cell>
          <cell r="Z219">
            <v>-158.46004000000005</v>
          </cell>
          <cell r="AA219">
            <v>-151.61795999999987</v>
          </cell>
        </row>
        <row r="220">
          <cell r="A220">
            <v>0</v>
          </cell>
          <cell r="B220" t="str">
            <v>Actual Profit and Loss 2006 tys.zł</v>
          </cell>
          <cell r="C220">
            <v>6</v>
          </cell>
          <cell r="D220">
            <v>6</v>
          </cell>
          <cell r="E220">
            <v>-466.41270000000009</v>
          </cell>
          <cell r="F220">
            <v>6.1649999999999991</v>
          </cell>
          <cell r="G220">
            <v>2.7200000000000024</v>
          </cell>
          <cell r="H220">
            <v>204.69681000000008</v>
          </cell>
          <cell r="I220">
            <v>24.801962999999894</v>
          </cell>
          <cell r="J220">
            <v>-4.6801629999999683</v>
          </cell>
          <cell r="K220">
            <v>-0.49613999999996494</v>
          </cell>
          <cell r="L220">
            <v>17.162839999999999</v>
          </cell>
          <cell r="M220">
            <v>4.9754400000000842</v>
          </cell>
          <cell r="N220">
            <v>14.877880000000044</v>
          </cell>
          <cell r="O220">
            <v>-184.18906999999987</v>
          </cell>
          <cell r="P220">
            <v>6</v>
          </cell>
          <cell r="Q220">
            <v>12</v>
          </cell>
          <cell r="R220">
            <v>-454.41270000000009</v>
          </cell>
          <cell r="S220">
            <v>-448.24770000000007</v>
          </cell>
          <cell r="T220">
            <v>-445.5277000000001</v>
          </cell>
          <cell r="U220">
            <v>-240.83088999999998</v>
          </cell>
          <cell r="V220">
            <v>-216.02892700000001</v>
          </cell>
          <cell r="W220">
            <v>-220.70909000000012</v>
          </cell>
          <cell r="X220">
            <v>-221.2052300000002</v>
          </cell>
          <cell r="Y220">
            <v>-204.04239000000013</v>
          </cell>
          <cell r="Z220">
            <v>-199.06695000000002</v>
          </cell>
          <cell r="AA220">
            <v>-184.18906999999987</v>
          </cell>
        </row>
        <row r="221">
          <cell r="A221" t="str">
            <v>Dts01</v>
          </cell>
          <cell r="B221" t="str">
            <v>Interest income</v>
          </cell>
          <cell r="C221">
            <v>1</v>
          </cell>
          <cell r="D221">
            <v>0</v>
          </cell>
          <cell r="E221">
            <v>1</v>
          </cell>
          <cell r="F221">
            <v>0.53900000000000015</v>
          </cell>
          <cell r="G221">
            <v>0.55099999999999971</v>
          </cell>
          <cell r="H221">
            <v>0.27500000000000002</v>
          </cell>
          <cell r="I221">
            <v>0.62509699999999979</v>
          </cell>
          <cell r="J221">
            <v>1.0896630000000003</v>
          </cell>
          <cell r="K221">
            <v>0</v>
          </cell>
          <cell r="L221">
            <v>0.67094999999999949</v>
          </cell>
          <cell r="M221">
            <v>0.66596000000000011</v>
          </cell>
          <cell r="N221">
            <v>0.71867999999999999</v>
          </cell>
          <cell r="O221">
            <v>7.1353499999999999</v>
          </cell>
          <cell r="P221">
            <v>1</v>
          </cell>
          <cell r="Q221">
            <v>1</v>
          </cell>
          <cell r="R221">
            <v>2</v>
          </cell>
          <cell r="S221">
            <v>2.5390000000000001</v>
          </cell>
          <cell r="T221">
            <v>3.09</v>
          </cell>
          <cell r="U221">
            <v>3.3649999999999998</v>
          </cell>
          <cell r="V221">
            <v>3.9900969999999996</v>
          </cell>
          <cell r="W221">
            <v>5.0797600000000003</v>
          </cell>
          <cell r="X221">
            <v>5.0797600000000003</v>
          </cell>
          <cell r="Y221">
            <v>5.7507099999999998</v>
          </cell>
          <cell r="Z221">
            <v>6.4166699999999999</v>
          </cell>
          <cell r="AA221">
            <v>7.1353499999999999</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1</v>
          </cell>
          <cell r="D223">
            <v>0</v>
          </cell>
          <cell r="E223">
            <v>1</v>
          </cell>
          <cell r="F223">
            <v>0.53900000000000015</v>
          </cell>
          <cell r="G223">
            <v>0.55099999999999971</v>
          </cell>
          <cell r="H223">
            <v>0.27500000000000002</v>
          </cell>
          <cell r="I223">
            <v>0.62509699999999979</v>
          </cell>
          <cell r="J223">
            <v>1.0896630000000003</v>
          </cell>
          <cell r="K223">
            <v>0</v>
          </cell>
          <cell r="L223">
            <v>0.67094999999999949</v>
          </cell>
          <cell r="M223">
            <v>0.66596000000000011</v>
          </cell>
          <cell r="N223">
            <v>0.71867999999999999</v>
          </cell>
          <cell r="O223">
            <v>7.1353499999999999</v>
          </cell>
          <cell r="P223">
            <v>1</v>
          </cell>
          <cell r="Q223">
            <v>1</v>
          </cell>
          <cell r="R223">
            <v>2</v>
          </cell>
          <cell r="S223">
            <v>2.5390000000000001</v>
          </cell>
          <cell r="T223">
            <v>3.09</v>
          </cell>
          <cell r="U223">
            <v>3.3649999999999998</v>
          </cell>
          <cell r="V223">
            <v>3.9900969999999996</v>
          </cell>
          <cell r="W223">
            <v>5.0797600000000003</v>
          </cell>
          <cell r="X223">
            <v>5.0797600000000003</v>
          </cell>
          <cell r="Y223">
            <v>5.7507099999999998</v>
          </cell>
          <cell r="Z223">
            <v>6.4166699999999999</v>
          </cell>
          <cell r="AA223">
            <v>7.1353499999999999</v>
          </cell>
        </row>
        <row r="224">
          <cell r="A224" t="str">
            <v>Dts04</v>
          </cell>
          <cell r="B224" t="str">
            <v>Fee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Dts05</v>
          </cell>
          <cell r="B225" t="str">
            <v>Commission expense</v>
          </cell>
          <cell r="C225">
            <v>0</v>
          </cell>
          <cell r="D225">
            <v>0</v>
          </cell>
          <cell r="E225">
            <v>0</v>
          </cell>
          <cell r="F225">
            <v>0</v>
          </cell>
          <cell r="G225">
            <v>0</v>
          </cell>
          <cell r="H225">
            <v>-1.0149999999999999</v>
          </cell>
          <cell r="I225">
            <v>-4.5920000000000183E-2</v>
          </cell>
          <cell r="J225">
            <v>-7.2499999999999995E-2</v>
          </cell>
          <cell r="K225">
            <v>-7.2499999999999995E-2</v>
          </cell>
          <cell r="L225">
            <v>-5.2249999999999908E-2</v>
          </cell>
          <cell r="M225">
            <v>-0.24707999999999997</v>
          </cell>
          <cell r="N225">
            <v>-0.26052999999999993</v>
          </cell>
          <cell r="O225">
            <v>-1.7657799999999999</v>
          </cell>
          <cell r="P225">
            <v>0</v>
          </cell>
          <cell r="Q225">
            <v>0</v>
          </cell>
          <cell r="R225">
            <v>0</v>
          </cell>
          <cell r="S225">
            <v>0</v>
          </cell>
          <cell r="T225">
            <v>0</v>
          </cell>
          <cell r="U225">
            <v>-1.0149999999999999</v>
          </cell>
          <cell r="V225">
            <v>-1.0609200000000001</v>
          </cell>
          <cell r="W225">
            <v>-1.1334200000000001</v>
          </cell>
          <cell r="X225">
            <v>-1.2059200000000001</v>
          </cell>
          <cell r="Y225">
            <v>-1.25817</v>
          </cell>
          <cell r="Z225">
            <v>-1.50525</v>
          </cell>
          <cell r="AA225">
            <v>-1.7657799999999999</v>
          </cell>
        </row>
        <row r="226">
          <cell r="A226" t="str">
            <v>Dts06</v>
          </cell>
          <cell r="B226" t="str">
            <v>Net fee and commission income</v>
          </cell>
          <cell r="C226">
            <v>0</v>
          </cell>
          <cell r="D226">
            <v>0</v>
          </cell>
          <cell r="E226">
            <v>0</v>
          </cell>
          <cell r="F226">
            <v>0</v>
          </cell>
          <cell r="G226">
            <v>0</v>
          </cell>
          <cell r="H226">
            <v>-1.0149999999999999</v>
          </cell>
          <cell r="I226">
            <v>-4.5920000000000183E-2</v>
          </cell>
          <cell r="J226">
            <v>-7.2499999999999995E-2</v>
          </cell>
          <cell r="K226">
            <v>-7.2499999999999995E-2</v>
          </cell>
          <cell r="L226">
            <v>-5.2249999999999908E-2</v>
          </cell>
          <cell r="M226">
            <v>-0.24707999999999997</v>
          </cell>
          <cell r="N226">
            <v>-0.26052999999999993</v>
          </cell>
          <cell r="O226">
            <v>-1.7657799999999999</v>
          </cell>
          <cell r="P226">
            <v>0</v>
          </cell>
          <cell r="Q226">
            <v>0</v>
          </cell>
          <cell r="R226">
            <v>0</v>
          </cell>
          <cell r="S226">
            <v>0</v>
          </cell>
          <cell r="T226">
            <v>0</v>
          </cell>
          <cell r="U226">
            <v>-1.0149999999999999</v>
          </cell>
          <cell r="V226">
            <v>-1.0609200000000001</v>
          </cell>
          <cell r="W226">
            <v>-1.1334200000000001</v>
          </cell>
          <cell r="X226">
            <v>-1.2059200000000001</v>
          </cell>
          <cell r="Y226">
            <v>-1.25817</v>
          </cell>
          <cell r="Z226">
            <v>-1.50525</v>
          </cell>
          <cell r="AA226">
            <v>-1.7657799999999999</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0</v>
          </cell>
          <cell r="D230">
            <v>0</v>
          </cell>
          <cell r="E230">
            <v>0</v>
          </cell>
          <cell r="F230">
            <v>0</v>
          </cell>
          <cell r="G230">
            <v>13.375999999999999</v>
          </cell>
          <cell r="H230">
            <v>126.65699999999998</v>
          </cell>
          <cell r="I230">
            <v>46.593610000000012</v>
          </cell>
          <cell r="J230">
            <v>93.406570000000016</v>
          </cell>
          <cell r="K230">
            <v>92.170169999999985</v>
          </cell>
          <cell r="L230">
            <v>70.748550000000023</v>
          </cell>
          <cell r="M230">
            <v>-9.8460000000045511E-2</v>
          </cell>
          <cell r="N230">
            <v>10.494970000000023</v>
          </cell>
          <cell r="O230">
            <v>453.34841</v>
          </cell>
          <cell r="P230">
            <v>0</v>
          </cell>
          <cell r="Q230">
            <v>0</v>
          </cell>
          <cell r="R230">
            <v>0</v>
          </cell>
          <cell r="S230">
            <v>0</v>
          </cell>
          <cell r="T230">
            <v>13.375999999999999</v>
          </cell>
          <cell r="U230">
            <v>140.03299999999999</v>
          </cell>
          <cell r="V230">
            <v>186.62661</v>
          </cell>
          <cell r="W230">
            <v>280.03318000000002</v>
          </cell>
          <cell r="X230">
            <v>372.20335</v>
          </cell>
          <cell r="Y230">
            <v>442.95190000000002</v>
          </cell>
          <cell r="Z230">
            <v>442.85343999999998</v>
          </cell>
          <cell r="AA230">
            <v>453.34841</v>
          </cell>
        </row>
        <row r="231">
          <cell r="A231" t="str">
            <v>Dts11</v>
          </cell>
          <cell r="B231" t="str">
            <v>Other income</v>
          </cell>
          <cell r="C231">
            <v>0</v>
          </cell>
          <cell r="D231">
            <v>0</v>
          </cell>
          <cell r="E231">
            <v>0</v>
          </cell>
          <cell r="F231">
            <v>0</v>
          </cell>
          <cell r="G231">
            <v>13.375999999999999</v>
          </cell>
          <cell r="H231">
            <v>125.64199999999998</v>
          </cell>
          <cell r="I231">
            <v>46.54769000000001</v>
          </cell>
          <cell r="J231">
            <v>93.334070000000011</v>
          </cell>
          <cell r="K231">
            <v>92.097669999999979</v>
          </cell>
          <cell r="L231">
            <v>70.696300000000022</v>
          </cell>
          <cell r="M231">
            <v>-0.34554000000004548</v>
          </cell>
          <cell r="N231">
            <v>10.234440000000024</v>
          </cell>
          <cell r="O231">
            <v>451.58262999999999</v>
          </cell>
          <cell r="P231">
            <v>0</v>
          </cell>
          <cell r="Q231">
            <v>0</v>
          </cell>
          <cell r="R231">
            <v>0</v>
          </cell>
          <cell r="S231">
            <v>0</v>
          </cell>
          <cell r="T231">
            <v>13.375999999999999</v>
          </cell>
          <cell r="U231">
            <v>139.018</v>
          </cell>
          <cell r="V231">
            <v>185.56568999999999</v>
          </cell>
          <cell r="W231">
            <v>278.89976000000001</v>
          </cell>
          <cell r="X231">
            <v>370.99743000000001</v>
          </cell>
          <cell r="Y231">
            <v>441.69373000000002</v>
          </cell>
          <cell r="Z231">
            <v>441.34818999999999</v>
          </cell>
          <cell r="AA231">
            <v>451.58262999999999</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v>
          </cell>
          <cell r="D233">
            <v>0</v>
          </cell>
          <cell r="E233">
            <v>1</v>
          </cell>
          <cell r="F233">
            <v>0.53900000000000015</v>
          </cell>
          <cell r="G233">
            <v>13.927</v>
          </cell>
          <cell r="H233">
            <v>125.91699999999999</v>
          </cell>
          <cell r="I233">
            <v>47.172787000000007</v>
          </cell>
          <cell r="J233">
            <v>94.423733000000013</v>
          </cell>
          <cell r="K233">
            <v>92.097669999999979</v>
          </cell>
          <cell r="L233">
            <v>71.367250000000027</v>
          </cell>
          <cell r="M233">
            <v>0.32041999999995463</v>
          </cell>
          <cell r="N233">
            <v>10.953120000000023</v>
          </cell>
          <cell r="O233">
            <v>458.71798000000001</v>
          </cell>
          <cell r="P233">
            <v>1</v>
          </cell>
          <cell r="Q233">
            <v>1</v>
          </cell>
          <cell r="R233">
            <v>2</v>
          </cell>
          <cell r="S233">
            <v>2.5390000000000001</v>
          </cell>
          <cell r="T233">
            <v>16.466000000000001</v>
          </cell>
          <cell r="U233">
            <v>142.38300000000001</v>
          </cell>
          <cell r="V233">
            <v>189.55578699999998</v>
          </cell>
          <cell r="W233">
            <v>283.97952000000004</v>
          </cell>
          <cell r="X233">
            <v>376.07719000000003</v>
          </cell>
          <cell r="Y233">
            <v>447.44444000000004</v>
          </cell>
          <cell r="Z233">
            <v>447.76486</v>
          </cell>
          <cell r="AA233">
            <v>458.71798000000001</v>
          </cell>
        </row>
        <row r="234">
          <cell r="A234" t="str">
            <v>Dts13</v>
          </cell>
          <cell r="B234" t="str">
            <v>Personnel expenses</v>
          </cell>
          <cell r="C234">
            <v>5</v>
          </cell>
          <cell r="D234">
            <v>6</v>
          </cell>
          <cell r="E234">
            <v>4.7590000000000003</v>
          </cell>
          <cell r="F234">
            <v>5.2519999999999989</v>
          </cell>
          <cell r="G234">
            <v>5.253000000000001</v>
          </cell>
          <cell r="H234">
            <v>5.2540000000000004</v>
          </cell>
          <cell r="I234">
            <v>5.2524300000000004</v>
          </cell>
          <cell r="J234">
            <v>5.2529199999999978</v>
          </cell>
          <cell r="K234">
            <v>5.2529300000000037</v>
          </cell>
          <cell r="L234">
            <v>5.2529199999999969</v>
          </cell>
          <cell r="M234">
            <v>5.253619999999998</v>
          </cell>
          <cell r="N234">
            <v>5.0267999999999997</v>
          </cell>
          <cell r="O234">
            <v>62.809620000000002</v>
          </cell>
          <cell r="P234">
            <v>5</v>
          </cell>
          <cell r="Q234">
            <v>11</v>
          </cell>
          <cell r="R234">
            <v>15.759</v>
          </cell>
          <cell r="S234">
            <v>21.010999999999999</v>
          </cell>
          <cell r="T234">
            <v>26.263999999999999</v>
          </cell>
          <cell r="U234">
            <v>31.518000000000001</v>
          </cell>
          <cell r="V234">
            <v>36.770430000000005</v>
          </cell>
          <cell r="W234">
            <v>42.023350000000001</v>
          </cell>
          <cell r="X234">
            <v>47.276280000000007</v>
          </cell>
          <cell r="Y234">
            <v>52.529200000000003</v>
          </cell>
          <cell r="Z234">
            <v>57.782820000000001</v>
          </cell>
          <cell r="AA234">
            <v>62.809620000000002</v>
          </cell>
        </row>
        <row r="235">
          <cell r="A235" t="str">
            <v>Dts14</v>
          </cell>
          <cell r="B235" t="str">
            <v>General and administrative expenses</v>
          </cell>
          <cell r="C235">
            <v>2</v>
          </cell>
          <cell r="D235">
            <v>0</v>
          </cell>
          <cell r="E235">
            <v>2.3109999999999999</v>
          </cell>
          <cell r="F235">
            <v>1.452</v>
          </cell>
          <cell r="G235">
            <v>11.394</v>
          </cell>
          <cell r="H235">
            <v>95.396000000000001</v>
          </cell>
          <cell r="I235">
            <v>35.893619999999991</v>
          </cell>
          <cell r="J235">
            <v>75.405799999999971</v>
          </cell>
          <cell r="K235">
            <v>66.876380000000012</v>
          </cell>
          <cell r="L235">
            <v>47.911929999999998</v>
          </cell>
          <cell r="M235">
            <v>1.2104000000000408</v>
          </cell>
          <cell r="N235">
            <v>15.502840000000001</v>
          </cell>
          <cell r="O235">
            <v>355.35397</v>
          </cell>
          <cell r="P235">
            <v>2</v>
          </cell>
          <cell r="Q235">
            <v>2</v>
          </cell>
          <cell r="R235">
            <v>4.3109999999999999</v>
          </cell>
          <cell r="S235">
            <v>5.7629999999999999</v>
          </cell>
          <cell r="T235">
            <v>17.157</v>
          </cell>
          <cell r="U235">
            <v>112.553</v>
          </cell>
          <cell r="V235">
            <v>148.44662</v>
          </cell>
          <cell r="W235">
            <v>223.85241999999997</v>
          </cell>
          <cell r="X235">
            <v>290.72879999999998</v>
          </cell>
          <cell r="Y235">
            <v>338.64072999999996</v>
          </cell>
          <cell r="Z235">
            <v>339.85113000000001</v>
          </cell>
          <cell r="AA235">
            <v>355.35397</v>
          </cell>
        </row>
        <row r="236">
          <cell r="A236" t="str">
            <v>Dts15</v>
          </cell>
          <cell r="B236" t="str">
            <v>Depreciation / Amortisation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Dts16</v>
          </cell>
          <cell r="B237" t="str">
            <v>Total operating expenses</v>
          </cell>
          <cell r="C237">
            <v>7</v>
          </cell>
          <cell r="D237">
            <v>6</v>
          </cell>
          <cell r="E237">
            <v>7.07</v>
          </cell>
          <cell r="F237">
            <v>6.7039999999999988</v>
          </cell>
          <cell r="G237">
            <v>16.647000000000002</v>
          </cell>
          <cell r="H237">
            <v>100.65</v>
          </cell>
          <cell r="I237">
            <v>41.146049999999988</v>
          </cell>
          <cell r="J237">
            <v>80.658719999999974</v>
          </cell>
          <cell r="K237">
            <v>72.129310000000018</v>
          </cell>
          <cell r="L237">
            <v>53.164849999999994</v>
          </cell>
          <cell r="M237">
            <v>6.4640200000000387</v>
          </cell>
          <cell r="N237">
            <v>20.529640000000001</v>
          </cell>
          <cell r="O237">
            <v>418.16359</v>
          </cell>
          <cell r="P237">
            <v>7</v>
          </cell>
          <cell r="Q237">
            <v>13</v>
          </cell>
          <cell r="R237">
            <v>20.07</v>
          </cell>
          <cell r="S237">
            <v>26.774000000000001</v>
          </cell>
          <cell r="T237">
            <v>43.420999999999999</v>
          </cell>
          <cell r="U237">
            <v>144.071</v>
          </cell>
          <cell r="V237">
            <v>185.21705</v>
          </cell>
          <cell r="W237">
            <v>265.87576999999999</v>
          </cell>
          <cell r="X237">
            <v>338.00507999999996</v>
          </cell>
          <cell r="Y237">
            <v>391.16992999999997</v>
          </cell>
          <cell r="Z237">
            <v>397.63395000000003</v>
          </cell>
          <cell r="AA237">
            <v>418.16359</v>
          </cell>
        </row>
        <row r="238">
          <cell r="A238" t="str">
            <v>Dts17</v>
          </cell>
          <cell r="B238" t="str">
            <v>Operating profit before provisions</v>
          </cell>
          <cell r="C238">
            <v>-6</v>
          </cell>
          <cell r="D238">
            <v>-6</v>
          </cell>
          <cell r="E238">
            <v>-6.07</v>
          </cell>
          <cell r="F238">
            <v>-6.1649999999999991</v>
          </cell>
          <cell r="G238">
            <v>-2.7200000000000024</v>
          </cell>
          <cell r="H238">
            <v>25.266999999999982</v>
          </cell>
          <cell r="I238">
            <v>6.0267370000000184</v>
          </cell>
          <cell r="J238">
            <v>13.765013000000039</v>
          </cell>
          <cell r="K238">
            <v>19.968359999999961</v>
          </cell>
          <cell r="L238">
            <v>18.202400000000033</v>
          </cell>
          <cell r="M238">
            <v>-6.1436000000000845</v>
          </cell>
          <cell r="N238">
            <v>-9.5765199999999773</v>
          </cell>
          <cell r="O238">
            <v>40.554390000000012</v>
          </cell>
          <cell r="P238">
            <v>-6</v>
          </cell>
          <cell r="Q238">
            <v>-12</v>
          </cell>
          <cell r="R238">
            <v>-18.07</v>
          </cell>
          <cell r="S238">
            <v>-24.234999999999999</v>
          </cell>
          <cell r="T238">
            <v>-26.954999999999998</v>
          </cell>
          <cell r="U238">
            <v>-1.6879999999999882</v>
          </cell>
          <cell r="V238">
            <v>4.3387369999999805</v>
          </cell>
          <cell r="W238">
            <v>18.103750000000048</v>
          </cell>
          <cell r="X238">
            <v>38.072110000000066</v>
          </cell>
          <cell r="Y238">
            <v>56.274510000000078</v>
          </cell>
          <cell r="Z238">
            <v>50.130909999999972</v>
          </cell>
          <cell r="AA238">
            <v>40.554390000000012</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-6</v>
          </cell>
          <cell r="D243">
            <v>-6</v>
          </cell>
          <cell r="E243">
            <v>-6.07</v>
          </cell>
          <cell r="F243">
            <v>-6.1649999999999991</v>
          </cell>
          <cell r="G243">
            <v>-2.7200000000000024</v>
          </cell>
          <cell r="H243">
            <v>25.266999999999982</v>
          </cell>
          <cell r="I243">
            <v>6.0267370000000184</v>
          </cell>
          <cell r="J243">
            <v>13.765013000000039</v>
          </cell>
          <cell r="K243">
            <v>19.968359999999961</v>
          </cell>
          <cell r="L243">
            <v>18.202400000000033</v>
          </cell>
          <cell r="M243">
            <v>-6.1436000000000845</v>
          </cell>
          <cell r="N243">
            <v>-9.5765199999999773</v>
          </cell>
          <cell r="O243">
            <v>40.554390000000012</v>
          </cell>
          <cell r="P243">
            <v>-6</v>
          </cell>
          <cell r="Q243">
            <v>-12</v>
          </cell>
          <cell r="R243">
            <v>-18.07</v>
          </cell>
          <cell r="S243">
            <v>-24.234999999999999</v>
          </cell>
          <cell r="T243">
            <v>-26.954999999999998</v>
          </cell>
          <cell r="U243">
            <v>-1.6879999999999882</v>
          </cell>
          <cell r="V243">
            <v>4.3387369999999805</v>
          </cell>
          <cell r="W243">
            <v>18.103750000000048</v>
          </cell>
          <cell r="X243">
            <v>38.072110000000066</v>
          </cell>
          <cell r="Y243">
            <v>56.274510000000078</v>
          </cell>
          <cell r="Z243">
            <v>50.130909999999972</v>
          </cell>
          <cell r="AA243">
            <v>40.554390000000012</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-6</v>
          </cell>
          <cell r="D247">
            <v>-6</v>
          </cell>
          <cell r="E247">
            <v>-6.07</v>
          </cell>
          <cell r="F247">
            <v>-6.1649999999999991</v>
          </cell>
          <cell r="G247">
            <v>-2.7200000000000024</v>
          </cell>
          <cell r="H247">
            <v>25.266999999999982</v>
          </cell>
          <cell r="I247">
            <v>6.0267370000000184</v>
          </cell>
          <cell r="J247">
            <v>13.765013000000039</v>
          </cell>
          <cell r="K247">
            <v>19.968359999999961</v>
          </cell>
          <cell r="L247">
            <v>18.202400000000033</v>
          </cell>
          <cell r="M247">
            <v>-6.1436000000000845</v>
          </cell>
          <cell r="N247">
            <v>-9.5765199999999773</v>
          </cell>
          <cell r="O247">
            <v>40.554390000000012</v>
          </cell>
          <cell r="P247">
            <v>-6</v>
          </cell>
          <cell r="Q247">
            <v>-12</v>
          </cell>
          <cell r="R247">
            <v>-18.07</v>
          </cell>
          <cell r="S247">
            <v>-24.234999999999999</v>
          </cell>
          <cell r="T247">
            <v>-26.954999999999998</v>
          </cell>
          <cell r="U247">
            <v>-1.6879999999999882</v>
          </cell>
          <cell r="V247">
            <v>4.3387369999999805</v>
          </cell>
          <cell r="W247">
            <v>18.103750000000048</v>
          </cell>
          <cell r="X247">
            <v>38.072110000000066</v>
          </cell>
          <cell r="Y247">
            <v>56.274510000000078</v>
          </cell>
          <cell r="Z247">
            <v>50.130909999999972</v>
          </cell>
          <cell r="AA247">
            <v>40.554390000000012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0</v>
          </cell>
          <cell r="D249">
            <v>0</v>
          </cell>
          <cell r="E249">
            <v>0</v>
          </cell>
          <cell r="F249">
            <v>0</v>
          </cell>
          <cell r="G249">
            <v>0</v>
          </cell>
          <cell r="H249">
            <v>0</v>
          </cell>
          <cell r="I249">
            <v>-0.82399999999999995</v>
          </cell>
          <cell r="J249">
            <v>-2.5082500000000003</v>
          </cell>
          <cell r="K249">
            <v>-3.9014499999999996</v>
          </cell>
          <cell r="L249">
            <v>-3.4584599999999996</v>
          </cell>
          <cell r="M249">
            <v>1.1681600000000003</v>
          </cell>
          <cell r="N249">
            <v>1.5407199999999994</v>
          </cell>
          <cell r="O249">
            <v>-7.9832799999999997</v>
          </cell>
          <cell r="P249">
            <v>0</v>
          </cell>
          <cell r="Q249">
            <v>0</v>
          </cell>
          <cell r="R249">
            <v>0</v>
          </cell>
          <cell r="S249">
            <v>0</v>
          </cell>
          <cell r="T249">
            <v>0</v>
          </cell>
          <cell r="U249">
            <v>0</v>
          </cell>
          <cell r="V249">
            <v>-0.82399999999999995</v>
          </cell>
          <cell r="W249">
            <v>-3.3322500000000002</v>
          </cell>
          <cell r="X249">
            <v>-7.2336999999999998</v>
          </cell>
          <cell r="Y249">
            <v>-10.692159999999999</v>
          </cell>
          <cell r="Z249">
            <v>-9.5239999999999991</v>
          </cell>
          <cell r="AA249">
            <v>-7.9832799999999997</v>
          </cell>
        </row>
        <row r="250">
          <cell r="A250" t="str">
            <v>Dts28</v>
          </cell>
          <cell r="B250" t="str">
            <v>Profit after tax</v>
          </cell>
          <cell r="C250">
            <v>-6</v>
          </cell>
          <cell r="D250">
            <v>-6</v>
          </cell>
          <cell r="E250">
            <v>-6.07</v>
          </cell>
          <cell r="F250">
            <v>-6.1649999999999991</v>
          </cell>
          <cell r="G250">
            <v>-2.7200000000000024</v>
          </cell>
          <cell r="H250">
            <v>25.266999999999982</v>
          </cell>
          <cell r="I250">
            <v>5.2027370000000186</v>
          </cell>
          <cell r="J250">
            <v>11.256763000000038</v>
          </cell>
          <cell r="K250">
            <v>16.066909999999961</v>
          </cell>
          <cell r="L250">
            <v>14.743940000000034</v>
          </cell>
          <cell r="M250">
            <v>-4.9754400000000842</v>
          </cell>
          <cell r="N250">
            <v>-8.035799999999977</v>
          </cell>
          <cell r="O250">
            <v>32.571110000000012</v>
          </cell>
          <cell r="P250">
            <v>-6</v>
          </cell>
          <cell r="Q250">
            <v>-12</v>
          </cell>
          <cell r="R250">
            <v>-18.07</v>
          </cell>
          <cell r="S250">
            <v>-24.234999999999999</v>
          </cell>
          <cell r="T250">
            <v>-26.954999999999998</v>
          </cell>
          <cell r="U250">
            <v>-1.6879999999999882</v>
          </cell>
          <cell r="V250">
            <v>3.5147369999999807</v>
          </cell>
          <cell r="W250">
            <v>14.771500000000048</v>
          </cell>
          <cell r="X250">
            <v>30.838410000000067</v>
          </cell>
          <cell r="Y250">
            <v>45.582350000000076</v>
          </cell>
          <cell r="Z250">
            <v>40.606909999999971</v>
          </cell>
          <cell r="AA250">
            <v>32.571110000000012</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0</v>
          </cell>
          <cell r="D252">
            <v>0</v>
          </cell>
          <cell r="E252">
            <v>2</v>
          </cell>
          <cell r="F252">
            <v>0</v>
          </cell>
          <cell r="G252">
            <v>0</v>
          </cell>
          <cell r="H252">
            <v>1</v>
          </cell>
          <cell r="I252">
            <v>0</v>
          </cell>
          <cell r="J252">
            <v>0</v>
          </cell>
          <cell r="K252">
            <v>1</v>
          </cell>
          <cell r="L252">
            <v>0</v>
          </cell>
          <cell r="M252">
            <v>0</v>
          </cell>
          <cell r="N252">
            <v>1</v>
          </cell>
          <cell r="O252">
            <v>5</v>
          </cell>
          <cell r="P252">
            <v>0</v>
          </cell>
          <cell r="Q252">
            <v>0</v>
          </cell>
          <cell r="R252">
            <v>2</v>
          </cell>
          <cell r="S252">
            <v>2</v>
          </cell>
          <cell r="T252">
            <v>2</v>
          </cell>
          <cell r="U252">
            <v>3</v>
          </cell>
          <cell r="V252">
            <v>3</v>
          </cell>
          <cell r="W252">
            <v>3</v>
          </cell>
          <cell r="X252">
            <v>4</v>
          </cell>
          <cell r="Y252">
            <v>4</v>
          </cell>
          <cell r="Z252">
            <v>4</v>
          </cell>
          <cell r="AA252">
            <v>5</v>
          </cell>
        </row>
        <row r="253">
          <cell r="A253" t="str">
            <v>Dtq02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Dtq03</v>
          </cell>
          <cell r="B254" t="str">
            <v>Net interest income</v>
          </cell>
          <cell r="C254">
            <v>0</v>
          </cell>
          <cell r="D254">
            <v>0</v>
          </cell>
          <cell r="E254">
            <v>2</v>
          </cell>
          <cell r="F254">
            <v>0</v>
          </cell>
          <cell r="G254">
            <v>0</v>
          </cell>
          <cell r="H254">
            <v>1</v>
          </cell>
          <cell r="I254">
            <v>0</v>
          </cell>
          <cell r="J254">
            <v>0</v>
          </cell>
          <cell r="K254">
            <v>1</v>
          </cell>
          <cell r="L254">
            <v>0</v>
          </cell>
          <cell r="M254">
            <v>0</v>
          </cell>
          <cell r="N254">
            <v>1</v>
          </cell>
          <cell r="O254">
            <v>5</v>
          </cell>
          <cell r="P254">
            <v>0</v>
          </cell>
          <cell r="Q254">
            <v>0</v>
          </cell>
          <cell r="R254">
            <v>2</v>
          </cell>
          <cell r="S254">
            <v>2</v>
          </cell>
          <cell r="T254">
            <v>2</v>
          </cell>
          <cell r="U254">
            <v>3</v>
          </cell>
          <cell r="V254">
            <v>3</v>
          </cell>
          <cell r="W254">
            <v>3</v>
          </cell>
          <cell r="X254">
            <v>4</v>
          </cell>
          <cell r="Y254">
            <v>4</v>
          </cell>
          <cell r="Z254">
            <v>4</v>
          </cell>
          <cell r="AA254">
            <v>5</v>
          </cell>
        </row>
        <row r="255">
          <cell r="A255" t="str">
            <v>Dtq04</v>
          </cell>
          <cell r="B255" t="str">
            <v>Fee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Dtq05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Dtq06</v>
          </cell>
          <cell r="B257" t="str">
            <v>Net fee and commission income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1</v>
          </cell>
          <cell r="D261">
            <v>0</v>
          </cell>
          <cell r="E261">
            <v>1</v>
          </cell>
          <cell r="F261">
            <v>37</v>
          </cell>
          <cell r="G261">
            <v>28</v>
          </cell>
          <cell r="H261">
            <v>152</v>
          </cell>
          <cell r="I261">
            <v>1</v>
          </cell>
          <cell r="J261">
            <v>224</v>
          </cell>
          <cell r="K261">
            <v>58</v>
          </cell>
          <cell r="L261">
            <v>36</v>
          </cell>
          <cell r="M261">
            <v>16</v>
          </cell>
          <cell r="N261">
            <v>47</v>
          </cell>
          <cell r="O261">
            <v>601</v>
          </cell>
          <cell r="P261">
            <v>1</v>
          </cell>
          <cell r="Q261">
            <v>1</v>
          </cell>
          <cell r="R261">
            <v>2</v>
          </cell>
          <cell r="S261">
            <v>39</v>
          </cell>
          <cell r="T261">
            <v>67</v>
          </cell>
          <cell r="U261">
            <v>219</v>
          </cell>
          <cell r="V261">
            <v>220</v>
          </cell>
          <cell r="W261">
            <v>444</v>
          </cell>
          <cell r="X261">
            <v>502</v>
          </cell>
          <cell r="Y261">
            <v>538</v>
          </cell>
          <cell r="Z261">
            <v>554</v>
          </cell>
          <cell r="AA261">
            <v>601</v>
          </cell>
        </row>
        <row r="262">
          <cell r="A262" t="str">
            <v>Dtq11</v>
          </cell>
          <cell r="B262" t="str">
            <v>Other income</v>
          </cell>
          <cell r="C262">
            <v>1</v>
          </cell>
          <cell r="D262">
            <v>0</v>
          </cell>
          <cell r="E262">
            <v>1</v>
          </cell>
          <cell r="F262">
            <v>37</v>
          </cell>
          <cell r="G262">
            <v>28</v>
          </cell>
          <cell r="H262">
            <v>152</v>
          </cell>
          <cell r="I262">
            <v>1</v>
          </cell>
          <cell r="J262">
            <v>224</v>
          </cell>
          <cell r="K262">
            <v>58</v>
          </cell>
          <cell r="L262">
            <v>36</v>
          </cell>
          <cell r="M262">
            <v>16</v>
          </cell>
          <cell r="N262">
            <v>47</v>
          </cell>
          <cell r="O262">
            <v>601</v>
          </cell>
          <cell r="P262">
            <v>1</v>
          </cell>
          <cell r="Q262">
            <v>1</v>
          </cell>
          <cell r="R262">
            <v>2</v>
          </cell>
          <cell r="S262">
            <v>39</v>
          </cell>
          <cell r="T262">
            <v>67</v>
          </cell>
          <cell r="U262">
            <v>219</v>
          </cell>
          <cell r="V262">
            <v>220</v>
          </cell>
          <cell r="W262">
            <v>444</v>
          </cell>
          <cell r="X262">
            <v>502</v>
          </cell>
          <cell r="Y262">
            <v>538</v>
          </cell>
          <cell r="Z262">
            <v>554</v>
          </cell>
          <cell r="AA262">
            <v>601</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1</v>
          </cell>
          <cell r="D264">
            <v>0</v>
          </cell>
          <cell r="E264">
            <v>3</v>
          </cell>
          <cell r="F264">
            <v>37</v>
          </cell>
          <cell r="G264">
            <v>28</v>
          </cell>
          <cell r="H264">
            <v>153</v>
          </cell>
          <cell r="I264">
            <v>1</v>
          </cell>
          <cell r="J264">
            <v>224</v>
          </cell>
          <cell r="K264">
            <v>59</v>
          </cell>
          <cell r="L264">
            <v>36</v>
          </cell>
          <cell r="M264">
            <v>16</v>
          </cell>
          <cell r="N264">
            <v>48</v>
          </cell>
          <cell r="O264">
            <v>606</v>
          </cell>
          <cell r="P264">
            <v>1</v>
          </cell>
          <cell r="Q264">
            <v>1</v>
          </cell>
          <cell r="R264">
            <v>4</v>
          </cell>
          <cell r="S264">
            <v>41</v>
          </cell>
          <cell r="T264">
            <v>69</v>
          </cell>
          <cell r="U264">
            <v>222</v>
          </cell>
          <cell r="V264">
            <v>223</v>
          </cell>
          <cell r="W264">
            <v>447</v>
          </cell>
          <cell r="X264">
            <v>506</v>
          </cell>
          <cell r="Y264">
            <v>542</v>
          </cell>
          <cell r="Z264">
            <v>558</v>
          </cell>
          <cell r="AA264">
            <v>606</v>
          </cell>
        </row>
        <row r="265">
          <cell r="A265" t="str">
            <v>Dtq13</v>
          </cell>
          <cell r="B265" t="str">
            <v>Personnel expenses</v>
          </cell>
          <cell r="C265">
            <v>17</v>
          </cell>
          <cell r="D265">
            <v>14</v>
          </cell>
          <cell r="E265">
            <v>19</v>
          </cell>
          <cell r="F265">
            <v>16</v>
          </cell>
          <cell r="G265">
            <v>18</v>
          </cell>
          <cell r="H265">
            <v>7.9999999999999929</v>
          </cell>
          <cell r="I265">
            <v>9.0000000000000071</v>
          </cell>
          <cell r="J265">
            <v>30</v>
          </cell>
          <cell r="K265">
            <v>6.0000000000000053</v>
          </cell>
          <cell r="L265">
            <v>4.9999999999999769</v>
          </cell>
          <cell r="M265">
            <v>5</v>
          </cell>
          <cell r="N265">
            <v>57</v>
          </cell>
          <cell r="O265">
            <v>203.99999999999997</v>
          </cell>
          <cell r="P265">
            <v>17</v>
          </cell>
          <cell r="Q265">
            <v>31</v>
          </cell>
          <cell r="R265">
            <v>50</v>
          </cell>
          <cell r="S265">
            <v>66</v>
          </cell>
          <cell r="T265">
            <v>84</v>
          </cell>
          <cell r="U265">
            <v>92</v>
          </cell>
          <cell r="V265">
            <v>101</v>
          </cell>
          <cell r="W265">
            <v>131</v>
          </cell>
          <cell r="X265">
            <v>137</v>
          </cell>
          <cell r="Y265">
            <v>141.99999999999997</v>
          </cell>
          <cell r="Z265">
            <v>146.99999999999997</v>
          </cell>
          <cell r="AA265">
            <v>203.99999999999997</v>
          </cell>
        </row>
        <row r="266">
          <cell r="A266" t="str">
            <v>Dtq14</v>
          </cell>
          <cell r="B266" t="str">
            <v>General and administrative expenses</v>
          </cell>
          <cell r="C266">
            <v>3</v>
          </cell>
          <cell r="D266">
            <v>8</v>
          </cell>
          <cell r="E266">
            <v>-0.99999999999999911</v>
          </cell>
          <cell r="F266">
            <v>31</v>
          </cell>
          <cell r="G266">
            <v>22</v>
          </cell>
          <cell r="H266">
            <v>138</v>
          </cell>
          <cell r="I266">
            <v>3.999999999999976</v>
          </cell>
          <cell r="J266">
            <v>141</v>
          </cell>
          <cell r="K266">
            <v>48</v>
          </cell>
          <cell r="L266">
            <v>33</v>
          </cell>
          <cell r="M266">
            <v>9.0000000000000071</v>
          </cell>
          <cell r="N266">
            <v>33</v>
          </cell>
          <cell r="O266">
            <v>469</v>
          </cell>
          <cell r="P266">
            <v>3</v>
          </cell>
          <cell r="Q266">
            <v>11</v>
          </cell>
          <cell r="R266">
            <v>10</v>
          </cell>
          <cell r="S266">
            <v>41</v>
          </cell>
          <cell r="T266">
            <v>63</v>
          </cell>
          <cell r="U266">
            <v>201</v>
          </cell>
          <cell r="V266">
            <v>204.99999999999997</v>
          </cell>
          <cell r="W266">
            <v>346</v>
          </cell>
          <cell r="X266">
            <v>394</v>
          </cell>
          <cell r="Y266">
            <v>427</v>
          </cell>
          <cell r="Z266">
            <v>436</v>
          </cell>
          <cell r="AA266">
            <v>469</v>
          </cell>
        </row>
        <row r="267">
          <cell r="A267" t="str">
            <v>Dtq15</v>
          </cell>
          <cell r="B267" t="str">
            <v>Depreciation / Amortisation</v>
          </cell>
          <cell r="C267">
            <v>1</v>
          </cell>
          <cell r="D267">
            <v>0</v>
          </cell>
          <cell r="E267">
            <v>3</v>
          </cell>
          <cell r="F267">
            <v>1</v>
          </cell>
          <cell r="G267">
            <v>1</v>
          </cell>
          <cell r="H267">
            <v>1</v>
          </cell>
          <cell r="I267">
            <v>1</v>
          </cell>
          <cell r="J267">
            <v>0.99999999999999911</v>
          </cell>
          <cell r="K267">
            <v>0</v>
          </cell>
          <cell r="L267">
            <v>0</v>
          </cell>
          <cell r="M267">
            <v>0</v>
          </cell>
          <cell r="N267">
            <v>1</v>
          </cell>
          <cell r="O267">
            <v>10</v>
          </cell>
          <cell r="P267">
            <v>1</v>
          </cell>
          <cell r="Q267">
            <v>1</v>
          </cell>
          <cell r="R267">
            <v>4</v>
          </cell>
          <cell r="S267">
            <v>5</v>
          </cell>
          <cell r="T267">
            <v>6</v>
          </cell>
          <cell r="U267">
            <v>7</v>
          </cell>
          <cell r="V267">
            <v>8</v>
          </cell>
          <cell r="W267">
            <v>9</v>
          </cell>
          <cell r="X267">
            <v>9</v>
          </cell>
          <cell r="Y267">
            <v>9</v>
          </cell>
          <cell r="Z267">
            <v>9</v>
          </cell>
          <cell r="AA267">
            <v>10</v>
          </cell>
        </row>
        <row r="268">
          <cell r="A268" t="str">
            <v>Dtq16</v>
          </cell>
          <cell r="B268" t="str">
            <v>Total operating expenses</v>
          </cell>
          <cell r="C268">
            <v>21</v>
          </cell>
          <cell r="D268">
            <v>22</v>
          </cell>
          <cell r="E268">
            <v>21</v>
          </cell>
          <cell r="F268">
            <v>48</v>
          </cell>
          <cell r="G268">
            <v>41</v>
          </cell>
          <cell r="H268">
            <v>147</v>
          </cell>
          <cell r="I268">
            <v>13.999999999999982</v>
          </cell>
          <cell r="J268">
            <v>172</v>
          </cell>
          <cell r="K268">
            <v>54.000000000000007</v>
          </cell>
          <cell r="L268">
            <v>37.999999999999979</v>
          </cell>
          <cell r="M268">
            <v>14.000000000000007</v>
          </cell>
          <cell r="N268">
            <v>91</v>
          </cell>
          <cell r="O268">
            <v>683</v>
          </cell>
          <cell r="P268">
            <v>21</v>
          </cell>
          <cell r="Q268">
            <v>43</v>
          </cell>
          <cell r="R268">
            <v>64</v>
          </cell>
          <cell r="S268">
            <v>112</v>
          </cell>
          <cell r="T268">
            <v>153</v>
          </cell>
          <cell r="U268">
            <v>300</v>
          </cell>
          <cell r="V268">
            <v>314</v>
          </cell>
          <cell r="W268">
            <v>486</v>
          </cell>
          <cell r="X268">
            <v>540</v>
          </cell>
          <cell r="Y268">
            <v>578</v>
          </cell>
          <cell r="Z268">
            <v>592</v>
          </cell>
          <cell r="AA268">
            <v>683</v>
          </cell>
        </row>
        <row r="269">
          <cell r="A269" t="str">
            <v>Dtq17</v>
          </cell>
          <cell r="B269" t="str">
            <v>Operating profit before provisions</v>
          </cell>
          <cell r="C269">
            <v>-20</v>
          </cell>
          <cell r="D269">
            <v>-22</v>
          </cell>
          <cell r="E269">
            <v>-18</v>
          </cell>
          <cell r="F269">
            <v>-11</v>
          </cell>
          <cell r="G269">
            <v>-13</v>
          </cell>
          <cell r="H269">
            <v>6</v>
          </cell>
          <cell r="I269">
            <v>-12.999999999999982</v>
          </cell>
          <cell r="J269">
            <v>52</v>
          </cell>
          <cell r="K269">
            <v>4.9999999999999929</v>
          </cell>
          <cell r="L269">
            <v>-1.9999999999999787</v>
          </cell>
          <cell r="M269">
            <v>1.9999999999999929</v>
          </cell>
          <cell r="N269">
            <v>-43</v>
          </cell>
          <cell r="O269">
            <v>-77</v>
          </cell>
          <cell r="P269">
            <v>-20</v>
          </cell>
          <cell r="Q269">
            <v>-42</v>
          </cell>
          <cell r="R269">
            <v>-60</v>
          </cell>
          <cell r="S269">
            <v>-71</v>
          </cell>
          <cell r="T269">
            <v>-84</v>
          </cell>
          <cell r="U269">
            <v>-78</v>
          </cell>
          <cell r="V269">
            <v>-91</v>
          </cell>
          <cell r="W269">
            <v>-39</v>
          </cell>
          <cell r="X269">
            <v>-34</v>
          </cell>
          <cell r="Y269">
            <v>-36</v>
          </cell>
          <cell r="Z269">
            <v>-34</v>
          </cell>
          <cell r="AA269">
            <v>-77</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-20</v>
          </cell>
          <cell r="D274">
            <v>-22</v>
          </cell>
          <cell r="E274">
            <v>-18</v>
          </cell>
          <cell r="F274">
            <v>-11</v>
          </cell>
          <cell r="G274">
            <v>-13</v>
          </cell>
          <cell r="H274">
            <v>6</v>
          </cell>
          <cell r="I274">
            <v>-12.999999999999982</v>
          </cell>
          <cell r="J274">
            <v>52</v>
          </cell>
          <cell r="K274">
            <v>4.9999999999999929</v>
          </cell>
          <cell r="L274">
            <v>-1.9999999999999787</v>
          </cell>
          <cell r="M274">
            <v>1.9999999999999929</v>
          </cell>
          <cell r="N274">
            <v>-43</v>
          </cell>
          <cell r="O274">
            <v>-77</v>
          </cell>
          <cell r="P274">
            <v>-20</v>
          </cell>
          <cell r="Q274">
            <v>-42</v>
          </cell>
          <cell r="R274">
            <v>-60</v>
          </cell>
          <cell r="S274">
            <v>-71</v>
          </cell>
          <cell r="T274">
            <v>-84</v>
          </cell>
          <cell r="U274">
            <v>-78</v>
          </cell>
          <cell r="V274">
            <v>-91</v>
          </cell>
          <cell r="W274">
            <v>-39</v>
          </cell>
          <cell r="X274">
            <v>-34</v>
          </cell>
          <cell r="Y274">
            <v>-36</v>
          </cell>
          <cell r="Z274">
            <v>-34</v>
          </cell>
          <cell r="AA274">
            <v>-77</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-20</v>
          </cell>
          <cell r="D278">
            <v>-22</v>
          </cell>
          <cell r="E278">
            <v>-18</v>
          </cell>
          <cell r="F278">
            <v>-11</v>
          </cell>
          <cell r="G278">
            <v>-13</v>
          </cell>
          <cell r="H278">
            <v>6</v>
          </cell>
          <cell r="I278">
            <v>-12.999999999999982</v>
          </cell>
          <cell r="J278">
            <v>52</v>
          </cell>
          <cell r="K278">
            <v>4.9999999999999929</v>
          </cell>
          <cell r="L278">
            <v>-1.9999999999999787</v>
          </cell>
          <cell r="M278">
            <v>1.9999999999999929</v>
          </cell>
          <cell r="N278">
            <v>-43</v>
          </cell>
          <cell r="O278">
            <v>-77</v>
          </cell>
          <cell r="P278">
            <v>-20</v>
          </cell>
          <cell r="Q278">
            <v>-42</v>
          </cell>
          <cell r="R278">
            <v>-60</v>
          </cell>
          <cell r="S278">
            <v>-71</v>
          </cell>
          <cell r="T278">
            <v>-84</v>
          </cell>
          <cell r="U278">
            <v>-78</v>
          </cell>
          <cell r="V278">
            <v>-91</v>
          </cell>
          <cell r="W278">
            <v>-39</v>
          </cell>
          <cell r="X278">
            <v>-34</v>
          </cell>
          <cell r="Y278">
            <v>-36</v>
          </cell>
          <cell r="Z278">
            <v>-34</v>
          </cell>
          <cell r="AA278">
            <v>-77</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row>
        <row r="281">
          <cell r="A281" t="str">
            <v>Dtq28</v>
          </cell>
          <cell r="B281" t="str">
            <v>Profit after tax</v>
          </cell>
          <cell r="C281">
            <v>-20</v>
          </cell>
          <cell r="D281">
            <v>-22</v>
          </cell>
          <cell r="E281">
            <v>-18</v>
          </cell>
          <cell r="F281">
            <v>-11</v>
          </cell>
          <cell r="G281">
            <v>-13</v>
          </cell>
          <cell r="H281">
            <v>6</v>
          </cell>
          <cell r="I281">
            <v>-12.999999999999982</v>
          </cell>
          <cell r="J281">
            <v>52</v>
          </cell>
          <cell r="K281">
            <v>4.9999999999999929</v>
          </cell>
          <cell r="L281">
            <v>-1.9999999999999787</v>
          </cell>
          <cell r="M281">
            <v>1.9999999999999929</v>
          </cell>
          <cell r="N281">
            <v>-43</v>
          </cell>
          <cell r="O281">
            <v>-77</v>
          </cell>
          <cell r="P281">
            <v>-20</v>
          </cell>
          <cell r="Q281">
            <v>-42</v>
          </cell>
          <cell r="R281">
            <v>-60</v>
          </cell>
          <cell r="S281">
            <v>-71</v>
          </cell>
          <cell r="T281">
            <v>-84</v>
          </cell>
          <cell r="U281">
            <v>-78</v>
          </cell>
          <cell r="V281">
            <v>-91</v>
          </cell>
          <cell r="W281">
            <v>-39</v>
          </cell>
          <cell r="X281">
            <v>-34</v>
          </cell>
          <cell r="Y281">
            <v>-36</v>
          </cell>
          <cell r="Z281">
            <v>-34</v>
          </cell>
          <cell r="AA281">
            <v>-77</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0</v>
          </cell>
          <cell r="D283">
            <v>0</v>
          </cell>
          <cell r="E283">
            <v>0</v>
          </cell>
          <cell r="F283">
            <v>0</v>
          </cell>
          <cell r="G283">
            <v>0</v>
          </cell>
          <cell r="H283">
            <v>7</v>
          </cell>
          <cell r="I283">
            <v>0</v>
          </cell>
          <cell r="J283">
            <v>0</v>
          </cell>
          <cell r="K283">
            <v>-1</v>
          </cell>
          <cell r="L283">
            <v>0</v>
          </cell>
          <cell r="M283">
            <v>1</v>
          </cell>
          <cell r="N283">
            <v>0</v>
          </cell>
          <cell r="O283">
            <v>7</v>
          </cell>
          <cell r="P283">
            <v>0</v>
          </cell>
          <cell r="Q283">
            <v>0</v>
          </cell>
          <cell r="R283">
            <v>0</v>
          </cell>
          <cell r="S283">
            <v>0</v>
          </cell>
          <cell r="T283">
            <v>0</v>
          </cell>
          <cell r="U283">
            <v>7</v>
          </cell>
          <cell r="V283">
            <v>7</v>
          </cell>
          <cell r="W283">
            <v>7</v>
          </cell>
          <cell r="X283">
            <v>6</v>
          </cell>
          <cell r="Y283">
            <v>6</v>
          </cell>
          <cell r="Z283">
            <v>7</v>
          </cell>
          <cell r="AA283">
            <v>7</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0</v>
          </cell>
          <cell r="D285">
            <v>0</v>
          </cell>
          <cell r="E285">
            <v>0</v>
          </cell>
          <cell r="F285">
            <v>0</v>
          </cell>
          <cell r="G285">
            <v>0</v>
          </cell>
          <cell r="H285">
            <v>7</v>
          </cell>
          <cell r="I285">
            <v>0</v>
          </cell>
          <cell r="J285">
            <v>0</v>
          </cell>
          <cell r="K285">
            <v>-1</v>
          </cell>
          <cell r="L285">
            <v>0</v>
          </cell>
          <cell r="M285">
            <v>1</v>
          </cell>
          <cell r="N285">
            <v>0</v>
          </cell>
          <cell r="O285">
            <v>7</v>
          </cell>
          <cell r="P285">
            <v>0</v>
          </cell>
          <cell r="Q285">
            <v>0</v>
          </cell>
          <cell r="R285">
            <v>0</v>
          </cell>
          <cell r="S285">
            <v>0</v>
          </cell>
          <cell r="T285">
            <v>0</v>
          </cell>
          <cell r="U285">
            <v>7</v>
          </cell>
          <cell r="V285">
            <v>7</v>
          </cell>
          <cell r="W285">
            <v>7</v>
          </cell>
          <cell r="X285">
            <v>6</v>
          </cell>
          <cell r="Y285">
            <v>6</v>
          </cell>
          <cell r="Z285">
            <v>7</v>
          </cell>
          <cell r="AA285">
            <v>7</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v>
          </cell>
          <cell r="D292">
            <v>85</v>
          </cell>
          <cell r="E292">
            <v>52</v>
          </cell>
          <cell r="F292">
            <v>108</v>
          </cell>
          <cell r="G292">
            <v>109</v>
          </cell>
          <cell r="H292">
            <v>214</v>
          </cell>
          <cell r="I292">
            <v>1</v>
          </cell>
          <cell r="J292">
            <v>1</v>
          </cell>
          <cell r="K292">
            <v>191</v>
          </cell>
          <cell r="L292">
            <v>79</v>
          </cell>
          <cell r="M292">
            <v>82.000000000000071</v>
          </cell>
          <cell r="N292">
            <v>77</v>
          </cell>
          <cell r="O292">
            <v>1000.0000000000001</v>
          </cell>
          <cell r="P292">
            <v>1</v>
          </cell>
          <cell r="Q292">
            <v>86</v>
          </cell>
          <cell r="R292">
            <v>138</v>
          </cell>
          <cell r="S292">
            <v>246</v>
          </cell>
          <cell r="T292">
            <v>355</v>
          </cell>
          <cell r="U292">
            <v>569</v>
          </cell>
          <cell r="V292">
            <v>570</v>
          </cell>
          <cell r="W292">
            <v>571</v>
          </cell>
          <cell r="X292">
            <v>762</v>
          </cell>
          <cell r="Y292">
            <v>841</v>
          </cell>
          <cell r="Z292">
            <v>923.00000000000011</v>
          </cell>
          <cell r="AA292">
            <v>1000.0000000000001</v>
          </cell>
        </row>
        <row r="293">
          <cell r="A293" t="str">
            <v>Dtc11</v>
          </cell>
          <cell r="B293" t="str">
            <v>Other income</v>
          </cell>
          <cell r="C293">
            <v>1</v>
          </cell>
          <cell r="D293">
            <v>85</v>
          </cell>
          <cell r="E293">
            <v>52</v>
          </cell>
          <cell r="F293">
            <v>108</v>
          </cell>
          <cell r="G293">
            <v>109</v>
          </cell>
          <cell r="H293">
            <v>214</v>
          </cell>
          <cell r="I293">
            <v>1</v>
          </cell>
          <cell r="J293">
            <v>1</v>
          </cell>
          <cell r="K293">
            <v>191</v>
          </cell>
          <cell r="L293">
            <v>79</v>
          </cell>
          <cell r="M293">
            <v>82.000000000000071</v>
          </cell>
          <cell r="N293">
            <v>77</v>
          </cell>
          <cell r="O293">
            <v>1000.0000000000001</v>
          </cell>
          <cell r="P293">
            <v>1</v>
          </cell>
          <cell r="Q293">
            <v>86</v>
          </cell>
          <cell r="R293">
            <v>138</v>
          </cell>
          <cell r="S293">
            <v>246</v>
          </cell>
          <cell r="T293">
            <v>355</v>
          </cell>
          <cell r="U293">
            <v>569</v>
          </cell>
          <cell r="V293">
            <v>570</v>
          </cell>
          <cell r="W293">
            <v>571</v>
          </cell>
          <cell r="X293">
            <v>762</v>
          </cell>
          <cell r="Y293">
            <v>841</v>
          </cell>
          <cell r="Z293">
            <v>923.00000000000011</v>
          </cell>
          <cell r="AA293">
            <v>1000.0000000000001</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v>
          </cell>
          <cell r="D295">
            <v>85</v>
          </cell>
          <cell r="E295">
            <v>52</v>
          </cell>
          <cell r="F295">
            <v>108</v>
          </cell>
          <cell r="G295">
            <v>109</v>
          </cell>
          <cell r="H295">
            <v>221</v>
          </cell>
          <cell r="I295">
            <v>1</v>
          </cell>
          <cell r="J295">
            <v>1</v>
          </cell>
          <cell r="K295">
            <v>190</v>
          </cell>
          <cell r="L295">
            <v>79</v>
          </cell>
          <cell r="M295">
            <v>83.000000000000071</v>
          </cell>
          <cell r="N295">
            <v>77</v>
          </cell>
          <cell r="O295">
            <v>1007.0000000000001</v>
          </cell>
          <cell r="P295">
            <v>1</v>
          </cell>
          <cell r="Q295">
            <v>86</v>
          </cell>
          <cell r="R295">
            <v>138</v>
          </cell>
          <cell r="S295">
            <v>246</v>
          </cell>
          <cell r="T295">
            <v>355</v>
          </cell>
          <cell r="U295">
            <v>576</v>
          </cell>
          <cell r="V295">
            <v>577</v>
          </cell>
          <cell r="W295">
            <v>578</v>
          </cell>
          <cell r="X295">
            <v>768</v>
          </cell>
          <cell r="Y295">
            <v>847</v>
          </cell>
          <cell r="Z295">
            <v>930.00000000000011</v>
          </cell>
          <cell r="AA295">
            <v>1007.0000000000001</v>
          </cell>
        </row>
        <row r="296">
          <cell r="A296" t="str">
            <v>Dtc13</v>
          </cell>
          <cell r="B296" t="str">
            <v>Personnel expenses</v>
          </cell>
          <cell r="C296">
            <v>18</v>
          </cell>
          <cell r="D296">
            <v>18</v>
          </cell>
          <cell r="E296">
            <v>18</v>
          </cell>
          <cell r="F296">
            <v>18</v>
          </cell>
          <cell r="G296">
            <v>17</v>
          </cell>
          <cell r="H296">
            <v>15</v>
          </cell>
          <cell r="I296">
            <v>5</v>
          </cell>
          <cell r="J296">
            <v>6.0000000000000053</v>
          </cell>
          <cell r="K296">
            <v>1</v>
          </cell>
          <cell r="L296">
            <v>17</v>
          </cell>
          <cell r="M296">
            <v>17</v>
          </cell>
          <cell r="N296">
            <v>17</v>
          </cell>
          <cell r="O296">
            <v>167</v>
          </cell>
          <cell r="P296">
            <v>18</v>
          </cell>
          <cell r="Q296">
            <v>36</v>
          </cell>
          <cell r="R296">
            <v>54</v>
          </cell>
          <cell r="S296">
            <v>72</v>
          </cell>
          <cell r="T296">
            <v>89</v>
          </cell>
          <cell r="U296">
            <v>104</v>
          </cell>
          <cell r="V296">
            <v>109</v>
          </cell>
          <cell r="W296">
            <v>115</v>
          </cell>
          <cell r="X296">
            <v>116</v>
          </cell>
          <cell r="Y296">
            <v>133</v>
          </cell>
          <cell r="Z296">
            <v>150</v>
          </cell>
          <cell r="AA296">
            <v>167</v>
          </cell>
        </row>
        <row r="297">
          <cell r="A297" t="str">
            <v>Dtc14</v>
          </cell>
          <cell r="B297" t="str">
            <v>General and administrative expenses</v>
          </cell>
          <cell r="C297">
            <v>3</v>
          </cell>
          <cell r="D297">
            <v>65</v>
          </cell>
          <cell r="E297">
            <v>40</v>
          </cell>
          <cell r="F297">
            <v>66</v>
          </cell>
          <cell r="G297">
            <v>90</v>
          </cell>
          <cell r="H297">
            <v>211</v>
          </cell>
          <cell r="I297">
            <v>5</v>
          </cell>
          <cell r="J297">
            <v>4</v>
          </cell>
          <cell r="K297">
            <v>138</v>
          </cell>
          <cell r="L297">
            <v>63.000000000000057</v>
          </cell>
          <cell r="M297">
            <v>64.999999999999943</v>
          </cell>
          <cell r="N297">
            <v>61.000000000000057</v>
          </cell>
          <cell r="O297">
            <v>811</v>
          </cell>
          <cell r="P297">
            <v>3</v>
          </cell>
          <cell r="Q297">
            <v>68</v>
          </cell>
          <cell r="R297">
            <v>108</v>
          </cell>
          <cell r="S297">
            <v>174</v>
          </cell>
          <cell r="T297">
            <v>264</v>
          </cell>
          <cell r="U297">
            <v>475</v>
          </cell>
          <cell r="V297">
            <v>480</v>
          </cell>
          <cell r="W297">
            <v>484</v>
          </cell>
          <cell r="X297">
            <v>622</v>
          </cell>
          <cell r="Y297">
            <v>685</v>
          </cell>
          <cell r="Z297">
            <v>750</v>
          </cell>
          <cell r="AA297">
            <v>811</v>
          </cell>
        </row>
        <row r="298">
          <cell r="A298" t="str">
            <v>Dtc15</v>
          </cell>
          <cell r="B298" t="str">
            <v>Depreciation / Amortisation</v>
          </cell>
          <cell r="C298">
            <v>1</v>
          </cell>
          <cell r="D298">
            <v>0</v>
          </cell>
          <cell r="E298">
            <v>2</v>
          </cell>
          <cell r="F298">
            <v>1</v>
          </cell>
          <cell r="G298">
            <v>2</v>
          </cell>
          <cell r="H298">
            <v>1</v>
          </cell>
          <cell r="I298">
            <v>1</v>
          </cell>
          <cell r="J298">
            <v>0.99999999999999911</v>
          </cell>
          <cell r="K298">
            <v>2</v>
          </cell>
          <cell r="L298">
            <v>1</v>
          </cell>
          <cell r="M298">
            <v>0.99999999999999911</v>
          </cell>
          <cell r="N298">
            <v>1</v>
          </cell>
          <cell r="O298">
            <v>14</v>
          </cell>
          <cell r="P298">
            <v>1</v>
          </cell>
          <cell r="Q298">
            <v>1</v>
          </cell>
          <cell r="R298">
            <v>3</v>
          </cell>
          <cell r="S298">
            <v>4</v>
          </cell>
          <cell r="T298">
            <v>6</v>
          </cell>
          <cell r="U298">
            <v>7</v>
          </cell>
          <cell r="V298">
            <v>8</v>
          </cell>
          <cell r="W298">
            <v>9</v>
          </cell>
          <cell r="X298">
            <v>11</v>
          </cell>
          <cell r="Y298">
            <v>12</v>
          </cell>
          <cell r="Z298">
            <v>13</v>
          </cell>
          <cell r="AA298">
            <v>14</v>
          </cell>
        </row>
        <row r="299">
          <cell r="A299" t="str">
            <v>Dtc16</v>
          </cell>
          <cell r="B299" t="str">
            <v>Total operating expenses</v>
          </cell>
          <cell r="C299">
            <v>22</v>
          </cell>
          <cell r="D299">
            <v>83</v>
          </cell>
          <cell r="E299">
            <v>60</v>
          </cell>
          <cell r="F299">
            <v>85</v>
          </cell>
          <cell r="G299">
            <v>109</v>
          </cell>
          <cell r="H299">
            <v>227</v>
          </cell>
          <cell r="I299">
            <v>11</v>
          </cell>
          <cell r="J299">
            <v>11.000000000000004</v>
          </cell>
          <cell r="K299">
            <v>141</v>
          </cell>
          <cell r="L299">
            <v>81.000000000000057</v>
          </cell>
          <cell r="M299">
            <v>82.999999999999943</v>
          </cell>
          <cell r="N299">
            <v>79.000000000000057</v>
          </cell>
          <cell r="O299">
            <v>992</v>
          </cell>
          <cell r="P299">
            <v>22</v>
          </cell>
          <cell r="Q299">
            <v>105</v>
          </cell>
          <cell r="R299">
            <v>165</v>
          </cell>
          <cell r="S299">
            <v>250</v>
          </cell>
          <cell r="T299">
            <v>359</v>
          </cell>
          <cell r="U299">
            <v>586</v>
          </cell>
          <cell r="V299">
            <v>597</v>
          </cell>
          <cell r="W299">
            <v>608</v>
          </cell>
          <cell r="X299">
            <v>749</v>
          </cell>
          <cell r="Y299">
            <v>830</v>
          </cell>
          <cell r="Z299">
            <v>913</v>
          </cell>
          <cell r="AA299">
            <v>992</v>
          </cell>
        </row>
        <row r="300">
          <cell r="A300" t="str">
            <v>Dtc17</v>
          </cell>
          <cell r="B300" t="str">
            <v>Operating profit before provisions</v>
          </cell>
          <cell r="C300">
            <v>-21</v>
          </cell>
          <cell r="D300">
            <v>2</v>
          </cell>
          <cell r="E300">
            <v>-8</v>
          </cell>
          <cell r="F300">
            <v>23</v>
          </cell>
          <cell r="G300">
            <v>0</v>
          </cell>
          <cell r="H300">
            <v>-6</v>
          </cell>
          <cell r="I300">
            <v>-10</v>
          </cell>
          <cell r="J300">
            <v>-10.000000000000004</v>
          </cell>
          <cell r="K300">
            <v>49</v>
          </cell>
          <cell r="L300">
            <v>-2.0000000000000568</v>
          </cell>
          <cell r="M300">
            <v>1.2789769243681803E-13</v>
          </cell>
          <cell r="N300">
            <v>-2.0000000000000568</v>
          </cell>
          <cell r="O300">
            <v>15.000000000000114</v>
          </cell>
          <cell r="P300">
            <v>-21</v>
          </cell>
          <cell r="Q300">
            <v>-19</v>
          </cell>
          <cell r="R300">
            <v>-27</v>
          </cell>
          <cell r="S300">
            <v>-4</v>
          </cell>
          <cell r="T300">
            <v>-4</v>
          </cell>
          <cell r="U300">
            <v>-10</v>
          </cell>
          <cell r="V300">
            <v>-20</v>
          </cell>
          <cell r="W300">
            <v>-30</v>
          </cell>
          <cell r="X300">
            <v>19</v>
          </cell>
          <cell r="Y300">
            <v>17</v>
          </cell>
          <cell r="Z300">
            <v>17.000000000000114</v>
          </cell>
          <cell r="AA300">
            <v>15.000000000000114</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-21</v>
          </cell>
          <cell r="D305">
            <v>2</v>
          </cell>
          <cell r="E305">
            <v>-8</v>
          </cell>
          <cell r="F305">
            <v>23</v>
          </cell>
          <cell r="G305">
            <v>0</v>
          </cell>
          <cell r="H305">
            <v>-6</v>
          </cell>
          <cell r="I305">
            <v>-10</v>
          </cell>
          <cell r="J305">
            <v>-10.000000000000004</v>
          </cell>
          <cell r="K305">
            <v>49</v>
          </cell>
          <cell r="L305">
            <v>-2.0000000000000568</v>
          </cell>
          <cell r="M305">
            <v>1.2789769243681803E-13</v>
          </cell>
          <cell r="N305">
            <v>-2.0000000000000568</v>
          </cell>
          <cell r="O305">
            <v>15.000000000000114</v>
          </cell>
          <cell r="P305">
            <v>-21</v>
          </cell>
          <cell r="Q305">
            <v>-19</v>
          </cell>
          <cell r="R305">
            <v>-27</v>
          </cell>
          <cell r="S305">
            <v>-4</v>
          </cell>
          <cell r="T305">
            <v>-4</v>
          </cell>
          <cell r="U305">
            <v>-10</v>
          </cell>
          <cell r="V305">
            <v>-20</v>
          </cell>
          <cell r="W305">
            <v>-30</v>
          </cell>
          <cell r="X305">
            <v>19</v>
          </cell>
          <cell r="Y305">
            <v>17</v>
          </cell>
          <cell r="Z305">
            <v>17.000000000000114</v>
          </cell>
          <cell r="AA305">
            <v>15.000000000000114</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-21</v>
          </cell>
          <cell r="D309">
            <v>2</v>
          </cell>
          <cell r="E309">
            <v>-8</v>
          </cell>
          <cell r="F309">
            <v>23</v>
          </cell>
          <cell r="G309">
            <v>0</v>
          </cell>
          <cell r="H309">
            <v>-6</v>
          </cell>
          <cell r="I309">
            <v>-10</v>
          </cell>
          <cell r="J309">
            <v>-10.000000000000004</v>
          </cell>
          <cell r="K309">
            <v>49</v>
          </cell>
          <cell r="L309">
            <v>-2.0000000000000568</v>
          </cell>
          <cell r="M309">
            <v>1.2789769243681803E-13</v>
          </cell>
          <cell r="N309">
            <v>-2.0000000000000568</v>
          </cell>
          <cell r="O309">
            <v>15.000000000000114</v>
          </cell>
          <cell r="P309">
            <v>-21</v>
          </cell>
          <cell r="Q309">
            <v>-19</v>
          </cell>
          <cell r="R309">
            <v>-27</v>
          </cell>
          <cell r="S309">
            <v>-4</v>
          </cell>
          <cell r="T309">
            <v>-4</v>
          </cell>
          <cell r="U309">
            <v>-10</v>
          </cell>
          <cell r="V309">
            <v>-20</v>
          </cell>
          <cell r="W309">
            <v>-30</v>
          </cell>
          <cell r="X309">
            <v>19</v>
          </cell>
          <cell r="Y309">
            <v>17</v>
          </cell>
          <cell r="Z309">
            <v>17.000000000000114</v>
          </cell>
          <cell r="AA309">
            <v>15.000000000000114</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0</v>
          </cell>
          <cell r="D311">
            <v>0</v>
          </cell>
          <cell r="E311">
            <v>0</v>
          </cell>
          <cell r="F311">
            <v>0</v>
          </cell>
          <cell r="G311">
            <v>0</v>
          </cell>
          <cell r="H311">
            <v>0</v>
          </cell>
          <cell r="I311">
            <v>0</v>
          </cell>
          <cell r="J311">
            <v>0</v>
          </cell>
          <cell r="K311">
            <v>-4</v>
          </cell>
          <cell r="L311">
            <v>1</v>
          </cell>
          <cell r="M311">
            <v>0</v>
          </cell>
          <cell r="N311">
            <v>0</v>
          </cell>
          <cell r="O311">
            <v>-3</v>
          </cell>
          <cell r="P311">
            <v>0</v>
          </cell>
          <cell r="Q311">
            <v>0</v>
          </cell>
          <cell r="R311">
            <v>0</v>
          </cell>
          <cell r="S311">
            <v>0</v>
          </cell>
          <cell r="T311">
            <v>0</v>
          </cell>
          <cell r="U311">
            <v>0</v>
          </cell>
          <cell r="V311">
            <v>0</v>
          </cell>
          <cell r="W311">
            <v>0</v>
          </cell>
          <cell r="X311">
            <v>-4</v>
          </cell>
          <cell r="Y311">
            <v>-3</v>
          </cell>
          <cell r="Z311">
            <v>-3</v>
          </cell>
          <cell r="AA311">
            <v>-3</v>
          </cell>
        </row>
        <row r="312">
          <cell r="A312" t="str">
            <v>Dtc28</v>
          </cell>
          <cell r="B312" t="str">
            <v>Profit after tax</v>
          </cell>
          <cell r="C312">
            <v>-21</v>
          </cell>
          <cell r="D312">
            <v>2</v>
          </cell>
          <cell r="E312">
            <v>-8</v>
          </cell>
          <cell r="F312">
            <v>23</v>
          </cell>
          <cell r="G312">
            <v>0</v>
          </cell>
          <cell r="H312">
            <v>-6</v>
          </cell>
          <cell r="I312">
            <v>-10</v>
          </cell>
          <cell r="J312">
            <v>-10.000000000000004</v>
          </cell>
          <cell r="K312">
            <v>45</v>
          </cell>
          <cell r="L312">
            <v>-1.0000000000000568</v>
          </cell>
          <cell r="M312">
            <v>1.2789769243681803E-13</v>
          </cell>
          <cell r="N312">
            <v>-2.0000000000000568</v>
          </cell>
          <cell r="O312">
            <v>12.000000000000114</v>
          </cell>
          <cell r="P312">
            <v>-21</v>
          </cell>
          <cell r="Q312">
            <v>-19</v>
          </cell>
          <cell r="R312">
            <v>-27</v>
          </cell>
          <cell r="S312">
            <v>-4</v>
          </cell>
          <cell r="T312">
            <v>-4</v>
          </cell>
          <cell r="U312">
            <v>-10</v>
          </cell>
          <cell r="V312">
            <v>-20</v>
          </cell>
          <cell r="W312">
            <v>-30</v>
          </cell>
          <cell r="X312">
            <v>15</v>
          </cell>
          <cell r="Y312">
            <v>14</v>
          </cell>
          <cell r="Z312">
            <v>14.000000000000114</v>
          </cell>
          <cell r="AA312">
            <v>12.000000000000114</v>
          </cell>
        </row>
      </sheetData>
      <sheetData sheetId="15">
        <row r="1">
          <cell r="A1">
            <v>1</v>
          </cell>
        </row>
      </sheetData>
      <sheetData sheetId="16">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Wyłączenia Konsolidacyjne</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45.497000000000526</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Act02</v>
          </cell>
          <cell r="B5" t="str">
            <v>Interest expense</v>
          </cell>
          <cell r="C5">
            <v>173.01693</v>
          </cell>
          <cell r="D5">
            <v>163.09332000000001</v>
          </cell>
          <cell r="E5">
            <v>716.24487999999997</v>
          </cell>
          <cell r="F5">
            <v>403.37758000000008</v>
          </cell>
          <cell r="G5">
            <v>389.35505000000012</v>
          </cell>
          <cell r="H5">
            <v>422.39978999999971</v>
          </cell>
          <cell r="I5">
            <v>303.97022000000015</v>
          </cell>
          <cell r="J5">
            <v>297.54376000000002</v>
          </cell>
          <cell r="K5">
            <v>297.07078999999976</v>
          </cell>
          <cell r="L5">
            <v>331.44974000000047</v>
          </cell>
          <cell r="M5">
            <v>315.10068999999976</v>
          </cell>
          <cell r="N5">
            <v>309.94839999999976</v>
          </cell>
          <cell r="O5">
            <v>4122.5711499999998</v>
          </cell>
          <cell r="P5">
            <v>173.01693</v>
          </cell>
          <cell r="Q5">
            <v>336.11025000000001</v>
          </cell>
          <cell r="R5">
            <v>1052.3551299999999</v>
          </cell>
          <cell r="S5">
            <v>1455.73271</v>
          </cell>
          <cell r="T5">
            <v>1845.0877600000001</v>
          </cell>
          <cell r="U5">
            <v>2267.4875499999998</v>
          </cell>
          <cell r="V5">
            <v>2571.45777</v>
          </cell>
          <cell r="W5">
            <v>2869.00153</v>
          </cell>
          <cell r="X5">
            <v>3166.0723199999998</v>
          </cell>
          <cell r="Y5">
            <v>3497.5220600000002</v>
          </cell>
          <cell r="Z5">
            <v>3812.62275</v>
          </cell>
          <cell r="AA5">
            <v>4122.5711499999998</v>
          </cell>
        </row>
        <row r="6">
          <cell r="A6" t="str">
            <v>Act03</v>
          </cell>
          <cell r="B6" t="str">
            <v>Net interest income</v>
          </cell>
          <cell r="C6">
            <v>173.01693</v>
          </cell>
          <cell r="D6">
            <v>163.09332000000001</v>
          </cell>
          <cell r="E6">
            <v>716.24487999999997</v>
          </cell>
          <cell r="F6">
            <v>403.37758000000008</v>
          </cell>
          <cell r="G6">
            <v>389.35505000000012</v>
          </cell>
          <cell r="H6">
            <v>422.39978999999971</v>
          </cell>
          <cell r="I6">
            <v>303.97022000000015</v>
          </cell>
          <cell r="J6">
            <v>297.54376000000002</v>
          </cell>
          <cell r="K6">
            <v>297.07078999999976</v>
          </cell>
          <cell r="L6">
            <v>331.44974000000047</v>
          </cell>
          <cell r="M6">
            <v>315.10068999999976</v>
          </cell>
          <cell r="N6">
            <v>309.94839999999976</v>
          </cell>
          <cell r="O6">
            <v>4122.5711499999998</v>
          </cell>
          <cell r="P6">
            <v>173.01693</v>
          </cell>
          <cell r="Q6">
            <v>336.11025000000001</v>
          </cell>
          <cell r="R6">
            <v>1052.3551299999999</v>
          </cell>
          <cell r="S6">
            <v>1455.73271</v>
          </cell>
          <cell r="T6">
            <v>1845.0877600000001</v>
          </cell>
          <cell r="U6">
            <v>2267.4875499999998</v>
          </cell>
          <cell r="V6">
            <v>2571.45777</v>
          </cell>
          <cell r="W6">
            <v>2869.00153</v>
          </cell>
          <cell r="X6">
            <v>3166.0723199999998</v>
          </cell>
          <cell r="Y6">
            <v>3497.5220600000002</v>
          </cell>
          <cell r="Z6">
            <v>3812.62275</v>
          </cell>
          <cell r="AA6">
            <v>4122.5711499999998</v>
          </cell>
        </row>
        <row r="7">
          <cell r="A7" t="str">
            <v>Act04</v>
          </cell>
          <cell r="B7" t="str">
            <v>Fee Income</v>
          </cell>
          <cell r="C7">
            <v>0</v>
          </cell>
          <cell r="D7">
            <v>0</v>
          </cell>
          <cell r="E7">
            <v>0</v>
          </cell>
          <cell r="F7">
            <v>0</v>
          </cell>
          <cell r="G7">
            <v>0</v>
          </cell>
          <cell r="H7">
            <v>19.14</v>
          </cell>
          <cell r="I7">
            <v>0</v>
          </cell>
          <cell r="J7">
            <v>0</v>
          </cell>
          <cell r="K7">
            <v>0</v>
          </cell>
          <cell r="L7">
            <v>0</v>
          </cell>
          <cell r="M7">
            <v>0</v>
          </cell>
          <cell r="N7">
            <v>0</v>
          </cell>
          <cell r="O7">
            <v>19.14</v>
          </cell>
          <cell r="P7">
            <v>0</v>
          </cell>
          <cell r="Q7">
            <v>0</v>
          </cell>
          <cell r="R7">
            <v>0</v>
          </cell>
          <cell r="S7">
            <v>0</v>
          </cell>
          <cell r="T7">
            <v>0</v>
          </cell>
          <cell r="U7">
            <v>19.14</v>
          </cell>
          <cell r="V7">
            <v>19.14</v>
          </cell>
          <cell r="W7">
            <v>19.14</v>
          </cell>
          <cell r="X7">
            <v>19.14</v>
          </cell>
          <cell r="Y7">
            <v>19.14</v>
          </cell>
          <cell r="Z7">
            <v>19.14</v>
          </cell>
          <cell r="AA7">
            <v>19.14</v>
          </cell>
        </row>
        <row r="8">
          <cell r="A8" t="str">
            <v>Act05</v>
          </cell>
          <cell r="B8" t="str">
            <v>Commission expense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row>
        <row r="9">
          <cell r="A9" t="str">
            <v>Act06</v>
          </cell>
          <cell r="B9" t="str">
            <v>Net fee and commission income</v>
          </cell>
          <cell r="C9">
            <v>0</v>
          </cell>
          <cell r="D9">
            <v>0</v>
          </cell>
          <cell r="E9">
            <v>0</v>
          </cell>
          <cell r="F9">
            <v>0</v>
          </cell>
          <cell r="G9">
            <v>0</v>
          </cell>
          <cell r="H9">
            <v>19.14</v>
          </cell>
          <cell r="I9">
            <v>0</v>
          </cell>
          <cell r="J9">
            <v>0</v>
          </cell>
          <cell r="K9">
            <v>0</v>
          </cell>
          <cell r="L9">
            <v>0</v>
          </cell>
          <cell r="M9">
            <v>0</v>
          </cell>
          <cell r="N9">
            <v>0</v>
          </cell>
          <cell r="O9">
            <v>19.14</v>
          </cell>
          <cell r="P9">
            <v>0</v>
          </cell>
          <cell r="Q9">
            <v>0</v>
          </cell>
          <cell r="R9">
            <v>0</v>
          </cell>
          <cell r="S9">
            <v>0</v>
          </cell>
          <cell r="T9">
            <v>0</v>
          </cell>
          <cell r="U9">
            <v>19.14</v>
          </cell>
          <cell r="V9">
            <v>19.14</v>
          </cell>
          <cell r="W9">
            <v>19.14</v>
          </cell>
          <cell r="X9">
            <v>19.14</v>
          </cell>
          <cell r="Y9">
            <v>19.14</v>
          </cell>
          <cell r="Z9">
            <v>19.14</v>
          </cell>
          <cell r="AA9">
            <v>19.14</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-1069.7996900000001</v>
          </cell>
          <cell r="D13">
            <v>-1171.2783099999999</v>
          </cell>
          <cell r="E13">
            <v>-1236.9773100000002</v>
          </cell>
          <cell r="F13">
            <v>-1671.1547799999994</v>
          </cell>
          <cell r="G13">
            <v>-1465.6511900000005</v>
          </cell>
          <cell r="H13">
            <v>-1426.0535099999997</v>
          </cell>
          <cell r="I13">
            <v>-1245.4466000000002</v>
          </cell>
          <cell r="J13">
            <v>-1488.7843899999991</v>
          </cell>
          <cell r="K13">
            <v>-1216.818540000002</v>
          </cell>
          <cell r="L13">
            <v>-1196.7626299999974</v>
          </cell>
          <cell r="M13">
            <v>-1218.1522400000013</v>
          </cell>
          <cell r="N13">
            <v>-3328.7579199999982</v>
          </cell>
          <cell r="O13">
            <v>-17735.637109999996</v>
          </cell>
          <cell r="P13">
            <v>-1069.7996900000001</v>
          </cell>
          <cell r="Q13">
            <v>-2241.078</v>
          </cell>
          <cell r="R13">
            <v>-3478.0553100000002</v>
          </cell>
          <cell r="S13">
            <v>-5149.2100899999996</v>
          </cell>
          <cell r="T13">
            <v>-6614.8612800000001</v>
          </cell>
          <cell r="U13">
            <v>-8040.9147899999998</v>
          </cell>
          <cell r="V13">
            <v>-9286.36139</v>
          </cell>
          <cell r="W13">
            <v>-10775.145779999999</v>
          </cell>
          <cell r="X13">
            <v>-11991.964320000001</v>
          </cell>
          <cell r="Y13">
            <v>-13188.726949999998</v>
          </cell>
          <cell r="Z13">
            <v>-14406.87919</v>
          </cell>
          <cell r="AA13">
            <v>-17735.637109999996</v>
          </cell>
        </row>
        <row r="14">
          <cell r="A14" t="str">
            <v>Act11</v>
          </cell>
          <cell r="B14" t="str">
            <v>Other income</v>
          </cell>
          <cell r="C14">
            <v>-1069.7996900000001</v>
          </cell>
          <cell r="D14">
            <v>-1171.2783099999999</v>
          </cell>
          <cell r="E14">
            <v>-1236.9773100000002</v>
          </cell>
          <cell r="F14">
            <v>-1671.1547799999994</v>
          </cell>
          <cell r="G14">
            <v>-1465.6511900000005</v>
          </cell>
          <cell r="H14">
            <v>-1406.9135099999996</v>
          </cell>
          <cell r="I14">
            <v>-1245.4466000000002</v>
          </cell>
          <cell r="J14">
            <v>-1488.7843899999991</v>
          </cell>
          <cell r="K14">
            <v>-1216.818540000002</v>
          </cell>
          <cell r="L14">
            <v>-1196.7626299999974</v>
          </cell>
          <cell r="M14">
            <v>-1218.1522400000013</v>
          </cell>
          <cell r="N14">
            <v>-3328.7579199999982</v>
          </cell>
          <cell r="O14">
            <v>-17716.497109999997</v>
          </cell>
          <cell r="P14">
            <v>-1069.7996900000001</v>
          </cell>
          <cell r="Q14">
            <v>-2241.078</v>
          </cell>
          <cell r="R14">
            <v>-3478.0553100000002</v>
          </cell>
          <cell r="S14">
            <v>-5149.2100899999996</v>
          </cell>
          <cell r="T14">
            <v>-6614.8612800000001</v>
          </cell>
          <cell r="U14">
            <v>-8021.7747899999995</v>
          </cell>
          <cell r="V14">
            <v>-9267.2213900000006</v>
          </cell>
          <cell r="W14">
            <v>-10756.00578</v>
          </cell>
          <cell r="X14">
            <v>-11972.824320000002</v>
          </cell>
          <cell r="Y14">
            <v>-13169.586949999999</v>
          </cell>
          <cell r="Z14">
            <v>-14387.73919</v>
          </cell>
          <cell r="AA14">
            <v>-17716.497109999997</v>
          </cell>
        </row>
        <row r="15">
          <cell r="A15" t="str">
            <v>Act11.1</v>
          </cell>
          <cell r="B15" t="str">
            <v>Dividend income</v>
          </cell>
          <cell r="C15">
            <v>0</v>
          </cell>
          <cell r="D15">
            <v>0</v>
          </cell>
          <cell r="E15">
            <v>-62833.05</v>
          </cell>
          <cell r="F15">
            <v>0</v>
          </cell>
          <cell r="G15">
            <v>0</v>
          </cell>
          <cell r="H15">
            <v>0</v>
          </cell>
          <cell r="I15">
            <v>0</v>
          </cell>
          <cell r="J15">
            <v>0</v>
          </cell>
          <cell r="K15">
            <v>0</v>
          </cell>
          <cell r="L15">
            <v>0</v>
          </cell>
          <cell r="M15">
            <v>-4032.4499999999971</v>
          </cell>
          <cell r="N15">
            <v>0</v>
          </cell>
          <cell r="O15">
            <v>0</v>
          </cell>
          <cell r="P15">
            <v>0</v>
          </cell>
          <cell r="Q15">
            <v>0</v>
          </cell>
          <cell r="R15">
            <v>-62833.05</v>
          </cell>
          <cell r="S15">
            <v>-62833.05</v>
          </cell>
          <cell r="T15">
            <v>-62833.05</v>
          </cell>
          <cell r="U15">
            <v>-62833.05</v>
          </cell>
          <cell r="V15">
            <v>-62833.05</v>
          </cell>
          <cell r="W15">
            <v>-62833.05</v>
          </cell>
          <cell r="X15">
            <v>-62833.05</v>
          </cell>
          <cell r="Y15">
            <v>-62833.05</v>
          </cell>
          <cell r="Z15">
            <v>-66865.5</v>
          </cell>
          <cell r="AA15">
            <v>-66865.5</v>
          </cell>
        </row>
        <row r="16">
          <cell r="A16" t="str">
            <v>Act12</v>
          </cell>
          <cell r="B16" t="str">
            <v>Total income</v>
          </cell>
          <cell r="C16">
            <v>-896.78276000000005</v>
          </cell>
          <cell r="D16">
            <v>-1008.18499</v>
          </cell>
          <cell r="E16">
            <v>-63353.782430000007</v>
          </cell>
          <cell r="F16">
            <v>-1267.7771999999993</v>
          </cell>
          <cell r="G16">
            <v>-1076.2961400000004</v>
          </cell>
          <cell r="H16">
            <v>-984.51371999999992</v>
          </cell>
          <cell r="I16">
            <v>-941.47638000000006</v>
          </cell>
          <cell r="J16">
            <v>-1191.2406299999991</v>
          </cell>
          <cell r="K16">
            <v>-919.74775000000227</v>
          </cell>
          <cell r="L16">
            <v>-865.31288999999697</v>
          </cell>
          <cell r="M16">
            <v>-4935.501549999999</v>
          </cell>
          <cell r="N16">
            <v>-3018.8095199999984</v>
          </cell>
          <cell r="O16">
            <v>-13593.925959999997</v>
          </cell>
          <cell r="P16">
            <v>-896.78276000000005</v>
          </cell>
          <cell r="Q16">
            <v>-1904.96775</v>
          </cell>
          <cell r="R16">
            <v>-65258.750180000003</v>
          </cell>
          <cell r="S16">
            <v>-66526.52738</v>
          </cell>
          <cell r="T16">
            <v>-67602.823520000005</v>
          </cell>
          <cell r="U16">
            <v>-68587.337239999993</v>
          </cell>
          <cell r="V16">
            <v>-69528.813620000015</v>
          </cell>
          <cell r="W16">
            <v>-70720.054250000001</v>
          </cell>
          <cell r="X16">
            <v>-71639.801999999996</v>
          </cell>
          <cell r="Y16">
            <v>-72505.114889999997</v>
          </cell>
          <cell r="Z16">
            <v>-77440.616439999998</v>
          </cell>
          <cell r="AA16">
            <v>-80459.425959999993</v>
          </cell>
        </row>
        <row r="17">
          <cell r="A17" t="str">
            <v>Act13</v>
          </cell>
          <cell r="B17" t="str">
            <v>Personnel expenses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Act14</v>
          </cell>
          <cell r="B18" t="str">
            <v>General and administrative expenses</v>
          </cell>
          <cell r="C18">
            <v>-896.78237000000001</v>
          </cell>
          <cell r="D18">
            <v>-1008.1847100000001</v>
          </cell>
          <cell r="E18">
            <v>-520.7331099999999</v>
          </cell>
          <cell r="F18">
            <v>-1267.7766899999997</v>
          </cell>
          <cell r="G18">
            <v>-1076.2966799999999</v>
          </cell>
          <cell r="H18">
            <v>-1003.6536900000001</v>
          </cell>
          <cell r="I18">
            <v>-941.47640000000047</v>
          </cell>
          <cell r="J18">
            <v>-1132.83961</v>
          </cell>
          <cell r="K18">
            <v>-919.7481400000006</v>
          </cell>
          <cell r="L18">
            <v>-865.31225999999879</v>
          </cell>
          <cell r="M18">
            <v>-903.05183000000034</v>
          </cell>
          <cell r="N18">
            <v>-3018.809510000001</v>
          </cell>
          <cell r="O18">
            <v>-13554.665000000001</v>
          </cell>
          <cell r="P18">
            <v>-896.78237000000001</v>
          </cell>
          <cell r="Q18">
            <v>-1904.9670800000001</v>
          </cell>
          <cell r="R18">
            <v>-2425.70019</v>
          </cell>
          <cell r="S18">
            <v>-3693.4768799999997</v>
          </cell>
          <cell r="T18">
            <v>-4769.7735599999996</v>
          </cell>
          <cell r="U18">
            <v>-5773.4272499999997</v>
          </cell>
          <cell r="V18">
            <v>-6714.9036500000002</v>
          </cell>
          <cell r="W18">
            <v>-7847.7432600000002</v>
          </cell>
          <cell r="X18">
            <v>-8767.4914000000008</v>
          </cell>
          <cell r="Y18">
            <v>-9632.8036599999996</v>
          </cell>
          <cell r="Z18">
            <v>-10535.85549</v>
          </cell>
          <cell r="AA18">
            <v>-13554.665000000001</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-896.78237000000001</v>
          </cell>
          <cell r="D20">
            <v>-1008.1847100000001</v>
          </cell>
          <cell r="E20">
            <v>-520.7331099999999</v>
          </cell>
          <cell r="F20">
            <v>-1267.7766899999997</v>
          </cell>
          <cell r="G20">
            <v>-1076.2966799999999</v>
          </cell>
          <cell r="H20">
            <v>-1003.6536900000001</v>
          </cell>
          <cell r="I20">
            <v>-941.47640000000047</v>
          </cell>
          <cell r="J20">
            <v>-1132.83961</v>
          </cell>
          <cell r="K20">
            <v>-919.7481400000006</v>
          </cell>
          <cell r="L20">
            <v>-865.31225999999879</v>
          </cell>
          <cell r="M20">
            <v>-903.05183000000034</v>
          </cell>
          <cell r="N20">
            <v>-3018.809510000001</v>
          </cell>
          <cell r="O20">
            <v>-13554.665000000001</v>
          </cell>
          <cell r="P20">
            <v>-896.78237000000001</v>
          </cell>
          <cell r="Q20">
            <v>-1904.9670800000001</v>
          </cell>
          <cell r="R20">
            <v>-2425.70019</v>
          </cell>
          <cell r="S20">
            <v>-3693.4768799999997</v>
          </cell>
          <cell r="T20">
            <v>-4769.7735599999996</v>
          </cell>
          <cell r="U20">
            <v>-5773.4272499999997</v>
          </cell>
          <cell r="V20">
            <v>-6714.9036500000002</v>
          </cell>
          <cell r="W20">
            <v>-7847.7432600000002</v>
          </cell>
          <cell r="X20">
            <v>-8767.4914000000008</v>
          </cell>
          <cell r="Y20">
            <v>-9632.8036599999996</v>
          </cell>
          <cell r="Z20">
            <v>-10535.85549</v>
          </cell>
          <cell r="AA20">
            <v>-13554.665000000001</v>
          </cell>
        </row>
        <row r="21">
          <cell r="A21" t="str">
            <v>Act17</v>
          </cell>
          <cell r="B21" t="str">
            <v>Operating profit before provisions</v>
          </cell>
          <cell r="C21">
            <v>-3.900000000385262E-4</v>
          </cell>
          <cell r="D21">
            <v>-2.7999999986150215E-4</v>
          </cell>
          <cell r="E21">
            <v>-62833.049320000006</v>
          </cell>
          <cell r="F21">
            <v>-5.0999999962186848E-4</v>
          </cell>
          <cell r="G21">
            <v>5.3999999954612576E-4</v>
          </cell>
          <cell r="H21">
            <v>19.139970000000176</v>
          </cell>
          <cell r="I21">
            <v>2.0000000404252205E-5</v>
          </cell>
          <cell r="J21">
            <v>-58.401019999999107</v>
          </cell>
          <cell r="K21">
            <v>3.8999999833322363E-4</v>
          </cell>
          <cell r="L21">
            <v>-6.2999999818202923E-4</v>
          </cell>
          <cell r="M21">
            <v>-4032.4497199999987</v>
          </cell>
          <cell r="N21">
            <v>-9.9999974736419972E-6</v>
          </cell>
          <cell r="O21">
            <v>-39.260959999995976</v>
          </cell>
          <cell r="P21">
            <v>-3.900000000385262E-4</v>
          </cell>
          <cell r="Q21">
            <v>-6.6999999990002834E-4</v>
          </cell>
          <cell r="R21">
            <v>-62833.04999</v>
          </cell>
          <cell r="S21">
            <v>-62833.050499999998</v>
          </cell>
          <cell r="T21">
            <v>-62833.049960000004</v>
          </cell>
          <cell r="U21">
            <v>-62813.909989999993</v>
          </cell>
          <cell r="V21">
            <v>-62813.909970000015</v>
          </cell>
          <cell r="W21">
            <v>-62872.310989999998</v>
          </cell>
          <cell r="X21">
            <v>-62872.310599999997</v>
          </cell>
          <cell r="Y21">
            <v>-62872.311229999999</v>
          </cell>
          <cell r="Z21">
            <v>-66904.760949999996</v>
          </cell>
          <cell r="AA21">
            <v>-66904.760959999985</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-3.900000000385262E-4</v>
          </cell>
          <cell r="D26">
            <v>-2.7999999986150215E-4</v>
          </cell>
          <cell r="E26">
            <v>-62833.049320000006</v>
          </cell>
          <cell r="F26">
            <v>-5.0999999962186848E-4</v>
          </cell>
          <cell r="G26">
            <v>5.3999999954612576E-4</v>
          </cell>
          <cell r="H26">
            <v>19.139970000000176</v>
          </cell>
          <cell r="I26">
            <v>2.0000000404252205E-5</v>
          </cell>
          <cell r="J26">
            <v>-58.401019999999107</v>
          </cell>
          <cell r="K26">
            <v>3.8999999833322363E-4</v>
          </cell>
          <cell r="L26">
            <v>-6.2999999818202923E-4</v>
          </cell>
          <cell r="M26">
            <v>-4032.4497199999987</v>
          </cell>
          <cell r="N26">
            <v>-9.9999974736419972E-6</v>
          </cell>
          <cell r="O26">
            <v>-39.260959999995976</v>
          </cell>
          <cell r="P26">
            <v>-3.900000000385262E-4</v>
          </cell>
          <cell r="Q26">
            <v>-6.6999999990002834E-4</v>
          </cell>
          <cell r="R26">
            <v>-62833.04999</v>
          </cell>
          <cell r="S26">
            <v>-62833.050499999998</v>
          </cell>
          <cell r="T26">
            <v>-62833.049960000004</v>
          </cell>
          <cell r="U26">
            <v>-62813.909989999993</v>
          </cell>
          <cell r="V26">
            <v>-62813.909970000015</v>
          </cell>
          <cell r="W26">
            <v>-62872.310989999998</v>
          </cell>
          <cell r="X26">
            <v>-62872.310599999997</v>
          </cell>
          <cell r="Y26">
            <v>-62872.311229999999</v>
          </cell>
          <cell r="Z26">
            <v>-66904.760949999996</v>
          </cell>
          <cell r="AA26">
            <v>-66904.760959999985</v>
          </cell>
        </row>
        <row r="27">
          <cell r="A27" t="str">
            <v>Act23</v>
          </cell>
          <cell r="B27" t="str">
            <v>Income from associates</v>
          </cell>
          <cell r="C27">
            <v>958.66968000000008</v>
          </cell>
          <cell r="D27">
            <v>0</v>
          </cell>
          <cell r="E27">
            <v>1360.2336</v>
          </cell>
          <cell r="F27">
            <v>651.96286999999995</v>
          </cell>
          <cell r="G27">
            <v>2032.8302800000001</v>
          </cell>
          <cell r="H27">
            <v>742.12513999999999</v>
          </cell>
          <cell r="I27">
            <v>1820.41851</v>
          </cell>
          <cell r="J27">
            <v>2911.8245499999998</v>
          </cell>
          <cell r="K27">
            <v>1023.34005</v>
          </cell>
          <cell r="L27">
            <v>2456.6367999999998</v>
          </cell>
          <cell r="M27">
            <v>6072.7754599999998</v>
          </cell>
          <cell r="N27">
            <v>-1521.1104700000001</v>
          </cell>
          <cell r="O27">
            <v>18509.706470000001</v>
          </cell>
          <cell r="P27">
            <v>958.66968000000008</v>
          </cell>
          <cell r="Q27">
            <v>958.66968000000008</v>
          </cell>
          <cell r="R27">
            <v>2318.90328</v>
          </cell>
          <cell r="S27">
            <v>2970.8661499999998</v>
          </cell>
          <cell r="T27">
            <v>5003.69643</v>
          </cell>
          <cell r="U27">
            <v>5745.8215700000001</v>
          </cell>
          <cell r="V27">
            <v>7566.2400799999996</v>
          </cell>
          <cell r="W27">
            <v>10478.064629999999</v>
          </cell>
          <cell r="X27">
            <v>11501.40468</v>
          </cell>
          <cell r="Y27">
            <v>13958.04148</v>
          </cell>
          <cell r="Z27">
            <v>20030.816940000001</v>
          </cell>
          <cell r="AA27">
            <v>18509.706470000001</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958.66929000000005</v>
          </cell>
          <cell r="D30">
            <v>-2.7999999986150215E-4</v>
          </cell>
          <cell r="E30">
            <v>-61472.815720000006</v>
          </cell>
          <cell r="F30">
            <v>651.96236000000033</v>
          </cell>
          <cell r="G30">
            <v>2032.8308199999997</v>
          </cell>
          <cell r="H30">
            <v>761.26511000000016</v>
          </cell>
          <cell r="I30">
            <v>1820.4185300000004</v>
          </cell>
          <cell r="J30">
            <v>2853.4235300000009</v>
          </cell>
          <cell r="K30">
            <v>1023.3404399999984</v>
          </cell>
          <cell r="L30">
            <v>2456.6361700000016</v>
          </cell>
          <cell r="M30">
            <v>2040.3257400000011</v>
          </cell>
          <cell r="N30">
            <v>-1521.1104799999976</v>
          </cell>
          <cell r="O30">
            <v>18470.445510000005</v>
          </cell>
          <cell r="P30">
            <v>958.66929000000005</v>
          </cell>
          <cell r="Q30">
            <v>958.66901000000018</v>
          </cell>
          <cell r="R30">
            <v>-60514.146710000001</v>
          </cell>
          <cell r="S30">
            <v>-59862.184349999996</v>
          </cell>
          <cell r="T30">
            <v>-57829.353530000008</v>
          </cell>
          <cell r="U30">
            <v>-57068.088419999993</v>
          </cell>
          <cell r="V30">
            <v>-55247.669890000019</v>
          </cell>
          <cell r="W30">
            <v>-52394.246359999997</v>
          </cell>
          <cell r="X30">
            <v>-51370.905919999997</v>
          </cell>
          <cell r="Y30">
            <v>-48914.269749999999</v>
          </cell>
          <cell r="Z30">
            <v>-46873.944009999992</v>
          </cell>
          <cell r="AA30">
            <v>-48395.05448999998</v>
          </cell>
        </row>
        <row r="31">
          <cell r="A31" t="str">
            <v>Act29</v>
          </cell>
          <cell r="B31" t="str">
            <v>Minority shareholders profit</v>
          </cell>
          <cell r="C31">
            <v>-2470.9746200000009</v>
          </cell>
          <cell r="D31">
            <v>-2512.557090000003</v>
          </cell>
          <cell r="E31">
            <v>-2769.3294799999994</v>
          </cell>
          <cell r="F31">
            <v>-2600.6573799999969</v>
          </cell>
          <cell r="G31">
            <v>-2923.7219600000053</v>
          </cell>
          <cell r="H31">
            <v>-2239.8462649999992</v>
          </cell>
          <cell r="I31">
            <v>-2816.8663099999899</v>
          </cell>
          <cell r="J31">
            <v>-2677.7816000000157</v>
          </cell>
          <cell r="K31">
            <v>-2535.8368349999841</v>
          </cell>
          <cell r="L31">
            <v>-2520.2955350000084</v>
          </cell>
          <cell r="M31">
            <v>-2502.6037249999918</v>
          </cell>
          <cell r="N31">
            <v>-217.59157500000788</v>
          </cell>
          <cell r="O31">
            <v>-28788.062375000005</v>
          </cell>
          <cell r="P31">
            <v>-2470.9746200000009</v>
          </cell>
          <cell r="Q31">
            <v>-4983.5317100000038</v>
          </cell>
          <cell r="R31">
            <v>-7752.8611900000033</v>
          </cell>
          <cell r="S31">
            <v>-10353.51857</v>
          </cell>
          <cell r="T31">
            <v>-13277.240530000006</v>
          </cell>
          <cell r="U31">
            <v>-15517.086795000007</v>
          </cell>
          <cell r="V31">
            <v>-18333.953104999997</v>
          </cell>
          <cell r="W31">
            <v>-21011.734705000013</v>
          </cell>
          <cell r="X31">
            <v>-23547.571539999997</v>
          </cell>
          <cell r="Y31">
            <v>-26067.867075000006</v>
          </cell>
          <cell r="Z31">
            <v>-28570.470799999996</v>
          </cell>
          <cell r="AA31">
            <v>-28788.062375000005</v>
          </cell>
        </row>
        <row r="32">
          <cell r="A32" t="str">
            <v>Act27</v>
          </cell>
          <cell r="B32" t="str">
            <v>Taxation</v>
          </cell>
          <cell r="C32">
            <v>-42.93797</v>
          </cell>
          <cell r="D32">
            <v>0</v>
          </cell>
          <cell r="E32">
            <v>-84.25385</v>
          </cell>
          <cell r="F32">
            <v>-13.89602</v>
          </cell>
          <cell r="G32">
            <v>-53.29466</v>
          </cell>
          <cell r="H32">
            <v>-21.947490000000002</v>
          </cell>
          <cell r="I32">
            <v>-0.81823999999999997</v>
          </cell>
          <cell r="J32">
            <v>-68.607280000000003</v>
          </cell>
          <cell r="K32">
            <v>-25.293610000000001</v>
          </cell>
          <cell r="L32">
            <v>-201.99017000000001</v>
          </cell>
          <cell r="M32">
            <v>-70.411899999999989</v>
          </cell>
          <cell r="N32">
            <v>-37.588529999999999</v>
          </cell>
          <cell r="O32">
            <v>-621.03971999999999</v>
          </cell>
          <cell r="P32">
            <v>-42.93797</v>
          </cell>
          <cell r="Q32">
            <v>-42.93797</v>
          </cell>
          <cell r="R32">
            <v>-127.19182000000001</v>
          </cell>
          <cell r="S32">
            <v>-141.08784</v>
          </cell>
          <cell r="T32">
            <v>-194.38249999999999</v>
          </cell>
          <cell r="U32">
            <v>-216.32999000000001</v>
          </cell>
          <cell r="V32">
            <v>-217.14823000000001</v>
          </cell>
          <cell r="W32">
            <v>-285.75551000000002</v>
          </cell>
          <cell r="X32">
            <v>-311.04912000000002</v>
          </cell>
          <cell r="Y32">
            <v>-513.03929000000005</v>
          </cell>
          <cell r="Z32">
            <v>-583.45119</v>
          </cell>
          <cell r="AA32">
            <v>-621.03971999999999</v>
          </cell>
        </row>
        <row r="33">
          <cell r="A33" t="str">
            <v>Act28</v>
          </cell>
          <cell r="B33" t="str">
            <v>Profit after tax</v>
          </cell>
          <cell r="C33">
            <v>-1555.2433000000008</v>
          </cell>
          <cell r="D33">
            <v>-2512.5573700000027</v>
          </cell>
          <cell r="E33">
            <v>-64326.399050000007</v>
          </cell>
          <cell r="F33">
            <v>-1962.5910399999964</v>
          </cell>
          <cell r="G33">
            <v>-944.18580000000566</v>
          </cell>
          <cell r="H33">
            <v>-1500.528644999999</v>
          </cell>
          <cell r="I33">
            <v>-997.26601999998945</v>
          </cell>
          <cell r="J33">
            <v>107.03464999998522</v>
          </cell>
          <cell r="K33">
            <v>-1537.7900049999857</v>
          </cell>
          <cell r="L33">
            <v>-265.64953500000684</v>
          </cell>
          <cell r="M33">
            <v>-532.68988499999057</v>
          </cell>
          <cell r="N33">
            <v>-1776.2905850000054</v>
          </cell>
          <cell r="O33">
            <v>-10938.656585000001</v>
          </cell>
          <cell r="P33">
            <v>-1555.2433000000008</v>
          </cell>
          <cell r="Q33">
            <v>-4067.8006700000037</v>
          </cell>
          <cell r="R33">
            <v>-68394.199720000004</v>
          </cell>
          <cell r="S33">
            <v>-70356.790759999989</v>
          </cell>
          <cell r="T33">
            <v>-71300.976560000025</v>
          </cell>
          <cell r="U33">
            <v>-72801.505204999994</v>
          </cell>
          <cell r="V33">
            <v>-73798.771225000019</v>
          </cell>
          <cell r="W33">
            <v>-73691.736575000017</v>
          </cell>
          <cell r="X33">
            <v>-75229.526579999991</v>
          </cell>
          <cell r="Y33">
            <v>-75495.176115000009</v>
          </cell>
          <cell r="Z33">
            <v>-76027.865999999995</v>
          </cell>
          <cell r="AA33">
            <v>-77804.15658499999</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239.14124793477154</v>
          </cell>
          <cell r="D35">
            <v>239.14124793477154</v>
          </cell>
          <cell r="E35">
            <v>239.14124793477154</v>
          </cell>
          <cell r="F35">
            <v>239.14124793477154</v>
          </cell>
          <cell r="G35">
            <v>239.14124793477154</v>
          </cell>
          <cell r="H35">
            <v>239.14124793477154</v>
          </cell>
          <cell r="I35">
            <v>239.14124793477154</v>
          </cell>
          <cell r="J35">
            <v>239.14124793477154</v>
          </cell>
          <cell r="K35">
            <v>239.14124793477154</v>
          </cell>
          <cell r="L35">
            <v>239.14124793477154</v>
          </cell>
          <cell r="M35">
            <v>239.14124793477154</v>
          </cell>
          <cell r="N35">
            <v>239.14124793477154</v>
          </cell>
          <cell r="O35">
            <v>2869.6949752172582</v>
          </cell>
          <cell r="P35">
            <v>239.14124793477154</v>
          </cell>
          <cell r="Q35">
            <v>478.28249586954308</v>
          </cell>
          <cell r="R35">
            <v>717.42374380431465</v>
          </cell>
          <cell r="S35">
            <v>956.56499173908617</v>
          </cell>
          <cell r="T35">
            <v>1195.7062396738577</v>
          </cell>
          <cell r="U35">
            <v>1434.8474876086293</v>
          </cell>
          <cell r="V35">
            <v>1673.9887355434009</v>
          </cell>
          <cell r="W35">
            <v>1913.1299834781726</v>
          </cell>
          <cell r="X35">
            <v>2152.271231412944</v>
          </cell>
          <cell r="Y35">
            <v>2391.4124793477154</v>
          </cell>
          <cell r="Z35">
            <v>2630.5537272824868</v>
          </cell>
          <cell r="AA35">
            <v>2869.6949752172582</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239.14124793477154</v>
          </cell>
          <cell r="D37">
            <v>239.14124793477154</v>
          </cell>
          <cell r="E37">
            <v>239.14124793477154</v>
          </cell>
          <cell r="F37">
            <v>239.14124793477154</v>
          </cell>
          <cell r="G37">
            <v>239.14124793477154</v>
          </cell>
          <cell r="H37">
            <v>239.14124793477154</v>
          </cell>
          <cell r="I37">
            <v>239.14124793477154</v>
          </cell>
          <cell r="J37">
            <v>239.14124793477154</v>
          </cell>
          <cell r="K37">
            <v>239.14124793477154</v>
          </cell>
          <cell r="L37">
            <v>239.14124793477154</v>
          </cell>
          <cell r="M37">
            <v>239.14124793477154</v>
          </cell>
          <cell r="N37">
            <v>239.14124793477154</v>
          </cell>
          <cell r="O37">
            <v>2869.6949752172582</v>
          </cell>
          <cell r="P37">
            <v>239.14124793477154</v>
          </cell>
          <cell r="Q37">
            <v>478.28249586954308</v>
          </cell>
          <cell r="R37">
            <v>717.42374380431465</v>
          </cell>
          <cell r="S37">
            <v>956.56499173908617</v>
          </cell>
          <cell r="T37">
            <v>1195.7062396738577</v>
          </cell>
          <cell r="U37">
            <v>1434.8474876086293</v>
          </cell>
          <cell r="V37">
            <v>1673.9887355434009</v>
          </cell>
          <cell r="W37">
            <v>1913.1299834781726</v>
          </cell>
          <cell r="X37">
            <v>2152.271231412944</v>
          </cell>
          <cell r="Y37">
            <v>2391.4124793477154</v>
          </cell>
          <cell r="Z37">
            <v>2630.5537272824868</v>
          </cell>
          <cell r="AA37">
            <v>2869.6949752172582</v>
          </cell>
        </row>
        <row r="38">
          <cell r="A38" t="str">
            <v>Bud04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-1215.2247707018175</v>
          </cell>
          <cell r="D44">
            <v>-1215.2247707018175</v>
          </cell>
          <cell r="E44">
            <v>-1215.2247707018175</v>
          </cell>
          <cell r="F44">
            <v>-1215.2247707018175</v>
          </cell>
          <cell r="G44">
            <v>-1215.2247707018175</v>
          </cell>
          <cell r="H44">
            <v>-1215.2247707018175</v>
          </cell>
          <cell r="I44">
            <v>-1215.2247707018175</v>
          </cell>
          <cell r="J44">
            <v>-1215.2247707018175</v>
          </cell>
          <cell r="K44">
            <v>-1215.2247707018175</v>
          </cell>
          <cell r="L44">
            <v>-1215.2247707018175</v>
          </cell>
          <cell r="M44">
            <v>-1215.2247707018175</v>
          </cell>
          <cell r="N44">
            <v>-1215.2247707018175</v>
          </cell>
          <cell r="O44">
            <v>-14582.697248421811</v>
          </cell>
          <cell r="P44">
            <v>-1215.2247707018175</v>
          </cell>
          <cell r="Q44">
            <v>-2430.4495414036351</v>
          </cell>
          <cell r="R44">
            <v>-3645.6743121054524</v>
          </cell>
          <cell r="S44">
            <v>-4860.8990828072701</v>
          </cell>
          <cell r="T44">
            <v>-6076.1238535090879</v>
          </cell>
          <cell r="U44">
            <v>-7291.3486242109057</v>
          </cell>
          <cell r="V44">
            <v>-8506.5733949127225</v>
          </cell>
          <cell r="W44">
            <v>-9721.7981656145403</v>
          </cell>
          <cell r="X44">
            <v>-10937.022936316358</v>
          </cell>
          <cell r="Y44">
            <v>-12152.247707018176</v>
          </cell>
          <cell r="Z44">
            <v>-13367.472477719994</v>
          </cell>
          <cell r="AA44">
            <v>-14582.697248421811</v>
          </cell>
        </row>
        <row r="45">
          <cell r="A45" t="str">
            <v>Bud11</v>
          </cell>
          <cell r="B45" t="str">
            <v>Other income</v>
          </cell>
          <cell r="C45">
            <v>-1215.2247707018175</v>
          </cell>
          <cell r="D45">
            <v>-1215.2247707018175</v>
          </cell>
          <cell r="E45">
            <v>-1215.2247707018175</v>
          </cell>
          <cell r="F45">
            <v>-1215.2247707018175</v>
          </cell>
          <cell r="G45">
            <v>-1215.2247707018175</v>
          </cell>
          <cell r="H45">
            <v>-1215.2247707018175</v>
          </cell>
          <cell r="I45">
            <v>-1215.2247707018175</v>
          </cell>
          <cell r="J45">
            <v>-1215.2247707018175</v>
          </cell>
          <cell r="K45">
            <v>-1215.2247707018175</v>
          </cell>
          <cell r="L45">
            <v>-1215.2247707018175</v>
          </cell>
          <cell r="M45">
            <v>-1215.2247707018175</v>
          </cell>
          <cell r="N45">
            <v>-1215.2247707018175</v>
          </cell>
          <cell r="O45">
            <v>-14582.697248421811</v>
          </cell>
          <cell r="P45">
            <v>-1215.2247707018175</v>
          </cell>
          <cell r="Q45">
            <v>-2430.4495414036351</v>
          </cell>
          <cell r="R45">
            <v>-3645.6743121054524</v>
          </cell>
          <cell r="S45">
            <v>-4860.8990828072701</v>
          </cell>
          <cell r="T45">
            <v>-6076.1238535090879</v>
          </cell>
          <cell r="U45">
            <v>-7291.3486242109057</v>
          </cell>
          <cell r="V45">
            <v>-8506.5733949127225</v>
          </cell>
          <cell r="W45">
            <v>-9721.7981656145403</v>
          </cell>
          <cell r="X45">
            <v>-10937.022936316358</v>
          </cell>
          <cell r="Y45">
            <v>-12152.247707018176</v>
          </cell>
          <cell r="Z45">
            <v>-13367.472477719994</v>
          </cell>
          <cell r="AA45">
            <v>-14582.697248421811</v>
          </cell>
        </row>
        <row r="46">
          <cell r="A46" t="str">
            <v>Bud11.1</v>
          </cell>
          <cell r="B46" t="str">
            <v>Dividend income</v>
          </cell>
          <cell r="C46">
            <v>0</v>
          </cell>
          <cell r="D46">
            <v>0</v>
          </cell>
          <cell r="E46">
            <v>-52500</v>
          </cell>
          <cell r="F46">
            <v>-46951.178671218797</v>
          </cell>
          <cell r="G46">
            <v>0</v>
          </cell>
          <cell r="H46">
            <v>0</v>
          </cell>
          <cell r="I46">
            <v>0</v>
          </cell>
          <cell r="J46">
            <v>0</v>
          </cell>
          <cell r="K46">
            <v>0</v>
          </cell>
          <cell r="L46">
            <v>0</v>
          </cell>
          <cell r="M46">
            <v>0</v>
          </cell>
          <cell r="N46">
            <v>0</v>
          </cell>
          <cell r="O46">
            <v>-99451.178671218804</v>
          </cell>
          <cell r="P46">
            <v>0</v>
          </cell>
          <cell r="Q46">
            <v>0</v>
          </cell>
          <cell r="R46">
            <v>-52500</v>
          </cell>
          <cell r="S46">
            <v>-99451.178671218804</v>
          </cell>
          <cell r="T46">
            <v>-99451.178671218804</v>
          </cell>
          <cell r="U46">
            <v>-99451.178671218804</v>
          </cell>
          <cell r="V46">
            <v>-99451.178671218804</v>
          </cell>
          <cell r="W46">
            <v>-99451.178671218804</v>
          </cell>
          <cell r="X46">
            <v>-99451.178671218804</v>
          </cell>
          <cell r="Y46">
            <v>-99451.178671218804</v>
          </cell>
          <cell r="Z46">
            <v>-99451.178671218804</v>
          </cell>
          <cell r="AA46">
            <v>-99451.178671218804</v>
          </cell>
        </row>
        <row r="47">
          <cell r="A47" t="str">
            <v>Bud12</v>
          </cell>
          <cell r="B47" t="str">
            <v>Total income</v>
          </cell>
          <cell r="C47">
            <v>-976.08352276704602</v>
          </cell>
          <cell r="D47">
            <v>-976.08352276704602</v>
          </cell>
          <cell r="E47">
            <v>-53476.083522767047</v>
          </cell>
          <cell r="F47">
            <v>-47927.262193985844</v>
          </cell>
          <cell r="G47">
            <v>-976.08352276704602</v>
          </cell>
          <cell r="H47">
            <v>-976.08352276704602</v>
          </cell>
          <cell r="I47">
            <v>-976.08352276704602</v>
          </cell>
          <cell r="J47">
            <v>-976.08352276704602</v>
          </cell>
          <cell r="K47">
            <v>-976.08352276704602</v>
          </cell>
          <cell r="L47">
            <v>-976.08352276704602</v>
          </cell>
          <cell r="M47">
            <v>-976.08352276704602</v>
          </cell>
          <cell r="N47">
            <v>-976.08352276704602</v>
          </cell>
          <cell r="O47">
            <v>-111164.18094442337</v>
          </cell>
          <cell r="P47">
            <v>-976.08352276704602</v>
          </cell>
          <cell r="Q47">
            <v>-1952.167045534092</v>
          </cell>
          <cell r="R47">
            <v>-55428.25056830114</v>
          </cell>
          <cell r="S47">
            <v>-103355.51276228699</v>
          </cell>
          <cell r="T47">
            <v>-104331.59628505402</v>
          </cell>
          <cell r="U47">
            <v>-105307.67980782108</v>
          </cell>
          <cell r="V47">
            <v>-106283.76333058812</v>
          </cell>
          <cell r="W47">
            <v>-107259.84685335518</v>
          </cell>
          <cell r="X47">
            <v>-108235.93037612221</v>
          </cell>
          <cell r="Y47">
            <v>-109212.01389888927</v>
          </cell>
          <cell r="Z47">
            <v>-110188.0974216563</v>
          </cell>
          <cell r="AA47">
            <v>-111164.18094442337</v>
          </cell>
        </row>
        <row r="48">
          <cell r="A48" t="str">
            <v>Bud13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Bud14</v>
          </cell>
          <cell r="B49" t="str">
            <v>General and administrative expenses</v>
          </cell>
          <cell r="C49">
            <v>-976.08352276704591</v>
          </cell>
          <cell r="D49">
            <v>-976.08352276704591</v>
          </cell>
          <cell r="E49">
            <v>-976.08352276704591</v>
          </cell>
          <cell r="F49">
            <v>-976.08352276704591</v>
          </cell>
          <cell r="G49">
            <v>-976.08352276704591</v>
          </cell>
          <cell r="H49">
            <v>-976.08352276704591</v>
          </cell>
          <cell r="I49">
            <v>-976.08352276704591</v>
          </cell>
          <cell r="J49">
            <v>-976.08352276704591</v>
          </cell>
          <cell r="K49">
            <v>-976.08352276704591</v>
          </cell>
          <cell r="L49">
            <v>-976.08352276704591</v>
          </cell>
          <cell r="M49">
            <v>-976.08352276704591</v>
          </cell>
          <cell r="N49">
            <v>-976.08352276704591</v>
          </cell>
          <cell r="O49">
            <v>-11713.002273204555</v>
          </cell>
          <cell r="P49">
            <v>-976.08352276704591</v>
          </cell>
          <cell r="Q49">
            <v>-1952.1670455340918</v>
          </cell>
          <cell r="R49">
            <v>-2928.2505683011377</v>
          </cell>
          <cell r="S49">
            <v>-3904.3340910681836</v>
          </cell>
          <cell r="T49">
            <v>-4880.4176138352295</v>
          </cell>
          <cell r="U49">
            <v>-5856.5011366022754</v>
          </cell>
          <cell r="V49">
            <v>-6832.5846593693213</v>
          </cell>
          <cell r="W49">
            <v>-7808.6681821363672</v>
          </cell>
          <cell r="X49">
            <v>-8784.7517049034141</v>
          </cell>
          <cell r="Y49">
            <v>-9760.8352276704609</v>
          </cell>
          <cell r="Z49">
            <v>-10736.918750437508</v>
          </cell>
          <cell r="AA49">
            <v>-11713.002273204555</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-976.08352276704591</v>
          </cell>
          <cell r="D51">
            <v>-976.08352276704591</v>
          </cell>
          <cell r="E51">
            <v>-976.08352276704591</v>
          </cell>
          <cell r="F51">
            <v>-976.08352276704591</v>
          </cell>
          <cell r="G51">
            <v>-976.08352276704591</v>
          </cell>
          <cell r="H51">
            <v>-976.08352276704591</v>
          </cell>
          <cell r="I51">
            <v>-976.08352276704591</v>
          </cell>
          <cell r="J51">
            <v>-976.08352276704591</v>
          </cell>
          <cell r="K51">
            <v>-976.08352276704591</v>
          </cell>
          <cell r="L51">
            <v>-976.08352276704591</v>
          </cell>
          <cell r="M51">
            <v>-976.08352276704591</v>
          </cell>
          <cell r="N51">
            <v>-976.08352276704591</v>
          </cell>
          <cell r="O51">
            <v>-11713.002273204555</v>
          </cell>
          <cell r="P51">
            <v>-976.08352276704591</v>
          </cell>
          <cell r="Q51">
            <v>-1952.1670455340918</v>
          </cell>
          <cell r="R51">
            <v>-2928.2505683011377</v>
          </cell>
          <cell r="S51">
            <v>-3904.3340910681836</v>
          </cell>
          <cell r="T51">
            <v>-4880.4176138352295</v>
          </cell>
          <cell r="U51">
            <v>-5856.5011366022754</v>
          </cell>
          <cell r="V51">
            <v>-6832.5846593693213</v>
          </cell>
          <cell r="W51">
            <v>-7808.6681821363672</v>
          </cell>
          <cell r="X51">
            <v>-8784.7517049034141</v>
          </cell>
          <cell r="Y51">
            <v>-9760.8352276704609</v>
          </cell>
          <cell r="Z51">
            <v>-10736.918750437508</v>
          </cell>
          <cell r="AA51">
            <v>-11713.002273204555</v>
          </cell>
        </row>
        <row r="52">
          <cell r="A52" t="str">
            <v>Bud17</v>
          </cell>
          <cell r="B52" t="str">
            <v>Operating profit before provisions</v>
          </cell>
          <cell r="C52">
            <v>-1.1368683772161603E-13</v>
          </cell>
          <cell r="D52">
            <v>-1.1368683772161603E-13</v>
          </cell>
          <cell r="E52">
            <v>-52500</v>
          </cell>
          <cell r="F52">
            <v>-46951.178671218797</v>
          </cell>
          <cell r="G52">
            <v>-1.1368683772161603E-13</v>
          </cell>
          <cell r="H52">
            <v>-1.1368683772161603E-13</v>
          </cell>
          <cell r="I52">
            <v>-1.1368683772161603E-13</v>
          </cell>
          <cell r="J52">
            <v>-1.1368683772161603E-13</v>
          </cell>
          <cell r="K52">
            <v>-1.1368683772161603E-13</v>
          </cell>
          <cell r="L52">
            <v>-1.1368683772161603E-13</v>
          </cell>
          <cell r="M52">
            <v>-1.1368683772161603E-13</v>
          </cell>
          <cell r="N52">
            <v>-1.1368683772161603E-13</v>
          </cell>
          <cell r="O52">
            <v>-99451.178671218804</v>
          </cell>
          <cell r="P52">
            <v>-1.1368683772161603E-13</v>
          </cell>
          <cell r="Q52">
            <v>-2.2737367544323206E-13</v>
          </cell>
          <cell r="R52">
            <v>-52500</v>
          </cell>
          <cell r="S52">
            <v>-99451.178671218804</v>
          </cell>
          <cell r="T52">
            <v>-99451.17867121879</v>
          </cell>
          <cell r="U52">
            <v>-99451.178671218804</v>
          </cell>
          <cell r="V52">
            <v>-99451.17867121879</v>
          </cell>
          <cell r="W52">
            <v>-99451.178671218804</v>
          </cell>
          <cell r="X52">
            <v>-99451.178671218804</v>
          </cell>
          <cell r="Y52">
            <v>-99451.178671218804</v>
          </cell>
          <cell r="Z52">
            <v>-99451.178671218804</v>
          </cell>
          <cell r="AA52">
            <v>-99451.178671218804</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-1.1368683772161603E-13</v>
          </cell>
          <cell r="D57">
            <v>-1.1368683772161603E-13</v>
          </cell>
          <cell r="E57">
            <v>-52500</v>
          </cell>
          <cell r="F57">
            <v>-46951.178671218797</v>
          </cell>
          <cell r="G57">
            <v>-1.1368683772161603E-13</v>
          </cell>
          <cell r="H57">
            <v>-1.1368683772161603E-13</v>
          </cell>
          <cell r="I57">
            <v>-1.1368683772161603E-13</v>
          </cell>
          <cell r="J57">
            <v>-1.1368683772161603E-13</v>
          </cell>
          <cell r="K57">
            <v>-1.1368683772161603E-13</v>
          </cell>
          <cell r="L57">
            <v>-1.1368683772161603E-13</v>
          </cell>
          <cell r="M57">
            <v>-1.1368683772161603E-13</v>
          </cell>
          <cell r="N57">
            <v>-1.1368683772161603E-13</v>
          </cell>
          <cell r="O57">
            <v>-99451.178671218804</v>
          </cell>
          <cell r="P57">
            <v>-1.1368683772161603E-13</v>
          </cell>
          <cell r="Q57">
            <v>-2.2737367544323206E-13</v>
          </cell>
          <cell r="R57">
            <v>-52500</v>
          </cell>
          <cell r="S57">
            <v>-99451.178671218804</v>
          </cell>
          <cell r="T57">
            <v>-99451.17867121879</v>
          </cell>
          <cell r="U57">
            <v>-99451.178671218804</v>
          </cell>
          <cell r="V57">
            <v>-99451.17867121879</v>
          </cell>
          <cell r="W57">
            <v>-99451.178671218804</v>
          </cell>
          <cell r="X57">
            <v>-99451.178671218804</v>
          </cell>
          <cell r="Y57">
            <v>-99451.178671218804</v>
          </cell>
          <cell r="Z57">
            <v>-99451.178671218804</v>
          </cell>
          <cell r="AA57">
            <v>-99451.178671218804</v>
          </cell>
        </row>
        <row r="58">
          <cell r="A58" t="str">
            <v>Bud23</v>
          </cell>
          <cell r="B58" t="str">
            <v>Income from associates</v>
          </cell>
          <cell r="C58">
            <v>1161.5023027822137</v>
          </cell>
          <cell r="D58">
            <v>1161.5023027822137</v>
          </cell>
          <cell r="E58">
            <v>1161.5023027822137</v>
          </cell>
          <cell r="F58">
            <v>1161.5023027822137</v>
          </cell>
          <cell r="G58">
            <v>1161.5023027822137</v>
          </cell>
          <cell r="H58">
            <v>1161.5023027822137</v>
          </cell>
          <cell r="I58">
            <v>1161.5023027822137</v>
          </cell>
          <cell r="J58">
            <v>1161.5023027822137</v>
          </cell>
          <cell r="K58">
            <v>1161.5023027822137</v>
          </cell>
          <cell r="L58">
            <v>1161.5023027822137</v>
          </cell>
          <cell r="M58">
            <v>1161.5023027822137</v>
          </cell>
          <cell r="N58">
            <v>1161.5023027822137</v>
          </cell>
          <cell r="O58">
            <v>13938.027633386564</v>
          </cell>
          <cell r="P58">
            <v>1161.5023027822137</v>
          </cell>
          <cell r="Q58">
            <v>2323.0046055644275</v>
          </cell>
          <cell r="R58">
            <v>3484.5069083466415</v>
          </cell>
          <cell r="S58">
            <v>4646.009211128855</v>
          </cell>
          <cell r="T58">
            <v>5807.5115139110685</v>
          </cell>
          <cell r="U58">
            <v>6969.013816693282</v>
          </cell>
          <cell r="V58">
            <v>8130.5161194754955</v>
          </cell>
          <cell r="W58">
            <v>9292.01842225771</v>
          </cell>
          <cell r="X58">
            <v>10453.520725039923</v>
          </cell>
          <cell r="Y58">
            <v>11615.023027822137</v>
          </cell>
          <cell r="Z58">
            <v>12776.525330604351</v>
          </cell>
          <cell r="AA58">
            <v>13938.027633386564</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1161.5023027822135</v>
          </cell>
          <cell r="D61">
            <v>1161.5023027822135</v>
          </cell>
          <cell r="E61">
            <v>-51338.497697217783</v>
          </cell>
          <cell r="F61">
            <v>-45789.67636843658</v>
          </cell>
          <cell r="G61">
            <v>1161.5023027822135</v>
          </cell>
          <cell r="H61">
            <v>1161.5023027822135</v>
          </cell>
          <cell r="I61">
            <v>1161.5023027822135</v>
          </cell>
          <cell r="J61">
            <v>1161.5023027822135</v>
          </cell>
          <cell r="K61">
            <v>1161.5023027822135</v>
          </cell>
          <cell r="L61">
            <v>1161.5023027822135</v>
          </cell>
          <cell r="M61">
            <v>1161.5023027822135</v>
          </cell>
          <cell r="N61">
            <v>1161.5023027822135</v>
          </cell>
          <cell r="O61">
            <v>-85513.151037832242</v>
          </cell>
          <cell r="P61">
            <v>1161.5023027822135</v>
          </cell>
          <cell r="Q61">
            <v>2323.004605564427</v>
          </cell>
          <cell r="R61">
            <v>-49015.493091653356</v>
          </cell>
          <cell r="S61">
            <v>-94805.16946008995</v>
          </cell>
          <cell r="T61">
            <v>-93643.667157307718</v>
          </cell>
          <cell r="U61">
            <v>-92482.164854525516</v>
          </cell>
          <cell r="V61">
            <v>-91320.662551743299</v>
          </cell>
          <cell r="W61">
            <v>-90159.160248961096</v>
          </cell>
          <cell r="X61">
            <v>-88997.657946178879</v>
          </cell>
          <cell r="Y61">
            <v>-87836.155643396662</v>
          </cell>
          <cell r="Z61">
            <v>-86674.653340614459</v>
          </cell>
          <cell r="AA61">
            <v>-85513.151037832242</v>
          </cell>
        </row>
        <row r="62">
          <cell r="A62" t="str">
            <v>Bud29</v>
          </cell>
          <cell r="B62" t="str">
            <v>Minority shareholders profit</v>
          </cell>
          <cell r="C62">
            <v>-2088.3658354562708</v>
          </cell>
          <cell r="D62">
            <v>-1973.3772464551564</v>
          </cell>
          <cell r="E62">
            <v>-2091.2982378458073</v>
          </cell>
          <cell r="F62">
            <v>-2091.1065017574165</v>
          </cell>
          <cell r="G62">
            <v>-2187.3411369587147</v>
          </cell>
          <cell r="H62">
            <v>-1902.9015304803452</v>
          </cell>
          <cell r="I62">
            <v>-2277.3046546004989</v>
          </cell>
          <cell r="J62">
            <v>-2358.3765267930739</v>
          </cell>
          <cell r="K62">
            <v>-2169.3199412764357</v>
          </cell>
          <cell r="L62">
            <v>-2324.6058591077594</v>
          </cell>
          <cell r="M62">
            <v>-2255.4393367174939</v>
          </cell>
          <cell r="N62">
            <v>-2327.3978203490196</v>
          </cell>
          <cell r="O62">
            <v>-26046.834627797991</v>
          </cell>
          <cell r="P62">
            <v>-2088.3658354562708</v>
          </cell>
          <cell r="Q62">
            <v>-4061.743081911427</v>
          </cell>
          <cell r="R62">
            <v>-6153.0413197572343</v>
          </cell>
          <cell r="S62">
            <v>-8244.1478215146508</v>
          </cell>
          <cell r="T62">
            <v>-10431.488958473365</v>
          </cell>
          <cell r="U62">
            <v>-12334.39048895371</v>
          </cell>
          <cell r="V62">
            <v>-14611.695143554209</v>
          </cell>
          <cell r="W62">
            <v>-16970.071670347283</v>
          </cell>
          <cell r="X62">
            <v>-19139.39161162372</v>
          </cell>
          <cell r="Y62">
            <v>-21463.99747073148</v>
          </cell>
          <cell r="Z62">
            <v>-23719.436807448972</v>
          </cell>
          <cell r="AA62">
            <v>-26046.834627797991</v>
          </cell>
        </row>
        <row r="63">
          <cell r="A63" t="str">
            <v>Bud27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Bud28</v>
          </cell>
          <cell r="B64" t="str">
            <v>Profit after tax</v>
          </cell>
          <cell r="C64">
            <v>-926.8635326740573</v>
          </cell>
          <cell r="D64">
            <v>-811.87494367294289</v>
          </cell>
          <cell r="E64">
            <v>-53429.795935063594</v>
          </cell>
          <cell r="F64">
            <v>-47880.782870193994</v>
          </cell>
          <cell r="G64">
            <v>-1025.8388341765012</v>
          </cell>
          <cell r="H64">
            <v>-741.39922769813165</v>
          </cell>
          <cell r="I64">
            <v>-1115.8023518182854</v>
          </cell>
          <cell r="J64">
            <v>-1196.8742240108604</v>
          </cell>
          <cell r="K64">
            <v>-1007.8176384942221</v>
          </cell>
          <cell r="L64">
            <v>-1163.1035563255459</v>
          </cell>
          <cell r="M64">
            <v>-1093.9370339352804</v>
          </cell>
          <cell r="N64">
            <v>-1165.8955175668061</v>
          </cell>
          <cell r="O64">
            <v>-111559.98566563023</v>
          </cell>
          <cell r="P64">
            <v>-926.8635326740573</v>
          </cell>
          <cell r="Q64">
            <v>-1738.738476347</v>
          </cell>
          <cell r="R64">
            <v>-55168.53441141059</v>
          </cell>
          <cell r="S64">
            <v>-103049.3172816046</v>
          </cell>
          <cell r="T64">
            <v>-104075.15611578108</v>
          </cell>
          <cell r="U64">
            <v>-104816.55534347922</v>
          </cell>
          <cell r="V64">
            <v>-105932.35769529751</v>
          </cell>
          <cell r="W64">
            <v>-107129.23191930838</v>
          </cell>
          <cell r="X64">
            <v>-108137.0495578026</v>
          </cell>
          <cell r="Y64">
            <v>-109300.15311412814</v>
          </cell>
          <cell r="Z64">
            <v>-110394.09014806343</v>
          </cell>
          <cell r="AA64">
            <v>-111559.98566563023</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2.2737367544323206E-12</v>
          </cell>
          <cell r="O65">
            <v>-116277.78118000002</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Dtp02</v>
          </cell>
          <cell r="B67" t="str">
            <v>Interest expense</v>
          </cell>
          <cell r="C67">
            <v>274.43838</v>
          </cell>
          <cell r="D67">
            <v>254.75349999999997</v>
          </cell>
          <cell r="E67">
            <v>284.11572000000001</v>
          </cell>
          <cell r="F67">
            <v>268.4924900000002</v>
          </cell>
          <cell r="G67">
            <v>292.49487999999974</v>
          </cell>
          <cell r="H67">
            <v>295.00235000000021</v>
          </cell>
          <cell r="I67">
            <v>192.03711999999973</v>
          </cell>
          <cell r="J67">
            <v>166.83302000000003</v>
          </cell>
          <cell r="K67">
            <v>102.11591000000021</v>
          </cell>
          <cell r="L67">
            <v>156.91562999999996</v>
          </cell>
          <cell r="M67">
            <v>122.10512999999992</v>
          </cell>
          <cell r="N67">
            <v>192.75282000000016</v>
          </cell>
          <cell r="O67">
            <v>2602.0569500000001</v>
          </cell>
          <cell r="P67">
            <v>274.43838</v>
          </cell>
          <cell r="Q67">
            <v>529.19187999999997</v>
          </cell>
          <cell r="R67">
            <v>813.30759999999998</v>
          </cell>
          <cell r="S67">
            <v>1081.8000900000002</v>
          </cell>
          <cell r="T67">
            <v>1374.2949699999999</v>
          </cell>
          <cell r="U67">
            <v>1669.2973200000001</v>
          </cell>
          <cell r="V67">
            <v>1861.3344399999999</v>
          </cell>
          <cell r="W67">
            <v>2028.1674599999999</v>
          </cell>
          <cell r="X67">
            <v>2130.2833700000001</v>
          </cell>
          <cell r="Y67">
            <v>2287.1990000000001</v>
          </cell>
          <cell r="Z67">
            <v>2409.30413</v>
          </cell>
          <cell r="AA67">
            <v>2602.0569500000001</v>
          </cell>
        </row>
        <row r="68">
          <cell r="A68" t="str">
            <v>Dtp03</v>
          </cell>
          <cell r="B68" t="str">
            <v>Net interest income</v>
          </cell>
          <cell r="C68">
            <v>274.43838</v>
          </cell>
          <cell r="D68">
            <v>254.75349999999997</v>
          </cell>
          <cell r="E68">
            <v>284.11572000000001</v>
          </cell>
          <cell r="F68">
            <v>268.4924900000002</v>
          </cell>
          <cell r="G68">
            <v>292.49487999999974</v>
          </cell>
          <cell r="H68">
            <v>295.00235000000021</v>
          </cell>
          <cell r="I68">
            <v>192.03711999999973</v>
          </cell>
          <cell r="J68">
            <v>166.83302000000003</v>
          </cell>
          <cell r="K68">
            <v>102.11591000000021</v>
          </cell>
          <cell r="L68">
            <v>156.91562999999996</v>
          </cell>
          <cell r="M68">
            <v>122.10512999999992</v>
          </cell>
          <cell r="N68">
            <v>192.75282000000016</v>
          </cell>
          <cell r="O68">
            <v>2602.0569500000001</v>
          </cell>
          <cell r="P68">
            <v>274.43838</v>
          </cell>
          <cell r="Q68">
            <v>529.19187999999997</v>
          </cell>
          <cell r="R68">
            <v>813.30759999999998</v>
          </cell>
          <cell r="S68">
            <v>1081.8000900000002</v>
          </cell>
          <cell r="T68">
            <v>1374.2949699999999</v>
          </cell>
          <cell r="U68">
            <v>1669.2973200000001</v>
          </cell>
          <cell r="V68">
            <v>1861.3344399999999</v>
          </cell>
          <cell r="W68">
            <v>2028.1674599999999</v>
          </cell>
          <cell r="X68">
            <v>2130.2833700000001</v>
          </cell>
          <cell r="Y68">
            <v>2287.1990000000001</v>
          </cell>
          <cell r="Z68">
            <v>2409.30413</v>
          </cell>
          <cell r="AA68">
            <v>2602.0569500000001</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Dtp06</v>
          </cell>
          <cell r="B71" t="str">
            <v>Net fee and commission income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-1194.41463</v>
          </cell>
          <cell r="D75">
            <v>-1167.8227899999999</v>
          </cell>
          <cell r="E75">
            <v>-1229.0470600000001</v>
          </cell>
          <cell r="F75">
            <v>-1658.0046400000001</v>
          </cell>
          <cell r="G75">
            <v>-1245.0656900000001</v>
          </cell>
          <cell r="H75">
            <v>-1441.81242</v>
          </cell>
          <cell r="I75">
            <v>-1418.9732100000001</v>
          </cell>
          <cell r="J75">
            <v>-1247.27423</v>
          </cell>
          <cell r="K75">
            <v>-1245.10277</v>
          </cell>
          <cell r="L75">
            <v>-1239.1847399999999</v>
          </cell>
          <cell r="M75">
            <v>-1177.7461900000001</v>
          </cell>
          <cell r="N75">
            <v>-1431.6730399999999</v>
          </cell>
          <cell r="O75">
            <v>-15696.121410000002</v>
          </cell>
          <cell r="P75">
            <v>-1194.41463</v>
          </cell>
          <cell r="Q75">
            <v>-2362.2374199999999</v>
          </cell>
          <cell r="R75">
            <v>-3591.2844800000003</v>
          </cell>
          <cell r="S75">
            <v>-5249.2891200000004</v>
          </cell>
          <cell r="T75">
            <v>-6494.3548100000007</v>
          </cell>
          <cell r="U75">
            <v>-7936.1672300000009</v>
          </cell>
          <cell r="V75">
            <v>-9355.140440000001</v>
          </cell>
          <cell r="W75">
            <v>-10602.414670000002</v>
          </cell>
          <cell r="X75">
            <v>-11847.517440000001</v>
          </cell>
          <cell r="Y75">
            <v>-13086.702180000002</v>
          </cell>
          <cell r="Z75">
            <v>-14264.448370000002</v>
          </cell>
          <cell r="AA75">
            <v>-15696.121410000002</v>
          </cell>
        </row>
        <row r="76">
          <cell r="A76" t="str">
            <v>Dtp11</v>
          </cell>
          <cell r="B76" t="str">
            <v>Other income</v>
          </cell>
          <cell r="C76">
            <v>-1194.41463</v>
          </cell>
          <cell r="D76">
            <v>-1167.8227899999999</v>
          </cell>
          <cell r="E76">
            <v>-1229.0470600000001</v>
          </cell>
          <cell r="F76">
            <v>-1658.0046400000001</v>
          </cell>
          <cell r="G76">
            <v>-1245.0656900000001</v>
          </cell>
          <cell r="H76">
            <v>-1441.81242</v>
          </cell>
          <cell r="I76">
            <v>-1418.9732100000001</v>
          </cell>
          <cell r="J76">
            <v>-1247.27423</v>
          </cell>
          <cell r="K76">
            <v>-1245.10277</v>
          </cell>
          <cell r="L76">
            <v>-1239.1847399999999</v>
          </cell>
          <cell r="M76">
            <v>-1177.7461900000001</v>
          </cell>
          <cell r="N76">
            <v>-1431.6730399999999</v>
          </cell>
          <cell r="O76">
            <v>-15696.121410000002</v>
          </cell>
          <cell r="P76">
            <v>-1194.41463</v>
          </cell>
          <cell r="Q76">
            <v>-2362.2374199999999</v>
          </cell>
          <cell r="R76">
            <v>-3591.2844800000003</v>
          </cell>
          <cell r="S76">
            <v>-5249.2891200000004</v>
          </cell>
          <cell r="T76">
            <v>-6494.3548100000007</v>
          </cell>
          <cell r="U76">
            <v>-7936.1672300000009</v>
          </cell>
          <cell r="V76">
            <v>-9355.140440000001</v>
          </cell>
          <cell r="W76">
            <v>-10602.414670000002</v>
          </cell>
          <cell r="X76">
            <v>-11847.517440000001</v>
          </cell>
          <cell r="Y76">
            <v>-13086.702180000002</v>
          </cell>
          <cell r="Z76">
            <v>-14264.448370000002</v>
          </cell>
          <cell r="AA76">
            <v>-15696.121410000002</v>
          </cell>
        </row>
        <row r="77">
          <cell r="A77" t="str">
            <v>Dtp11.1</v>
          </cell>
          <cell r="B77" t="str">
            <v>Dividend income</v>
          </cell>
          <cell r="C77">
            <v>0</v>
          </cell>
          <cell r="D77">
            <v>0</v>
          </cell>
          <cell r="E77">
            <v>-47118.631179999997</v>
          </cell>
          <cell r="F77">
            <v>0</v>
          </cell>
          <cell r="G77">
            <v>-66327.524999999994</v>
          </cell>
          <cell r="H77">
            <v>-2831.625</v>
          </cell>
          <cell r="I77">
            <v>0</v>
          </cell>
          <cell r="J77">
            <v>0</v>
          </cell>
          <cell r="K77">
            <v>0</v>
          </cell>
          <cell r="L77">
            <v>0</v>
          </cell>
          <cell r="M77">
            <v>0</v>
          </cell>
          <cell r="N77">
            <v>0</v>
          </cell>
          <cell r="O77">
            <v>0</v>
          </cell>
          <cell r="P77">
            <v>0</v>
          </cell>
          <cell r="Q77">
            <v>0</v>
          </cell>
          <cell r="R77">
            <v>-47118.631179999997</v>
          </cell>
          <cell r="S77">
            <v>-47118.631179999997</v>
          </cell>
          <cell r="T77">
            <v>-113446.15617999999</v>
          </cell>
          <cell r="U77">
            <v>-116277.78117999999</v>
          </cell>
          <cell r="V77">
            <v>-116277.78117999999</v>
          </cell>
          <cell r="W77">
            <v>-116277.78117999999</v>
          </cell>
          <cell r="X77">
            <v>-116277.78117999999</v>
          </cell>
          <cell r="Y77">
            <v>-116277.78117999999</v>
          </cell>
          <cell r="Z77">
            <v>-116277.78117999999</v>
          </cell>
          <cell r="AA77">
            <v>-116277.78117999999</v>
          </cell>
        </row>
        <row r="78">
          <cell r="A78" t="str">
            <v>Dtp12</v>
          </cell>
          <cell r="B78" t="str">
            <v>Total income</v>
          </cell>
          <cell r="C78">
            <v>-919.97624999999994</v>
          </cell>
          <cell r="D78">
            <v>-913.06928999999991</v>
          </cell>
          <cell r="E78">
            <v>-48063.562519999992</v>
          </cell>
          <cell r="F78">
            <v>-1389.51215</v>
          </cell>
          <cell r="G78">
            <v>-67280.095809999999</v>
          </cell>
          <cell r="H78">
            <v>-3978.43507</v>
          </cell>
          <cell r="I78">
            <v>-1226.9360900000004</v>
          </cell>
          <cell r="J78">
            <v>-1080.44121</v>
          </cell>
          <cell r="K78">
            <v>-1142.9868599999998</v>
          </cell>
          <cell r="L78">
            <v>-1082.26911</v>
          </cell>
          <cell r="M78">
            <v>-1055.6410600000002</v>
          </cell>
          <cell r="N78">
            <v>-1238.9202199999997</v>
          </cell>
          <cell r="O78">
            <v>-13094.064460000001</v>
          </cell>
          <cell r="P78">
            <v>-919.97624999999994</v>
          </cell>
          <cell r="Q78">
            <v>-1833.0455400000001</v>
          </cell>
          <cell r="R78">
            <v>-49896.608059999999</v>
          </cell>
          <cell r="S78">
            <v>-51286.120210000001</v>
          </cell>
          <cell r="T78">
            <v>-118566.21601999999</v>
          </cell>
          <cell r="U78">
            <v>-122544.65109</v>
          </cell>
          <cell r="V78">
            <v>-123771.58717999999</v>
          </cell>
          <cell r="W78">
            <v>-124852.02838999999</v>
          </cell>
          <cell r="X78">
            <v>-125995.01524999998</v>
          </cell>
          <cell r="Y78">
            <v>-127077.28436000001</v>
          </cell>
          <cell r="Z78">
            <v>-128132.92541999999</v>
          </cell>
          <cell r="AA78">
            <v>-129371.84563999998</v>
          </cell>
        </row>
        <row r="79">
          <cell r="A79" t="str">
            <v>Dtp13</v>
          </cell>
          <cell r="B79" t="str">
            <v>Personnel expenses</v>
          </cell>
          <cell r="C79">
            <v>0</v>
          </cell>
          <cell r="D79">
            <v>668.51</v>
          </cell>
          <cell r="E79">
            <v>0</v>
          </cell>
          <cell r="F79">
            <v>0</v>
          </cell>
          <cell r="G79">
            <v>-0.35</v>
          </cell>
          <cell r="H79">
            <v>-0.35</v>
          </cell>
          <cell r="I79">
            <v>-1.05</v>
          </cell>
          <cell r="J79">
            <v>0</v>
          </cell>
          <cell r="K79">
            <v>0</v>
          </cell>
          <cell r="L79">
            <v>0</v>
          </cell>
          <cell r="M79">
            <v>0</v>
          </cell>
          <cell r="N79">
            <v>0</v>
          </cell>
          <cell r="O79">
            <v>666.76</v>
          </cell>
          <cell r="P79">
            <v>0</v>
          </cell>
          <cell r="Q79">
            <v>668.51</v>
          </cell>
          <cell r="R79">
            <v>668.51</v>
          </cell>
          <cell r="S79">
            <v>668.51</v>
          </cell>
          <cell r="T79">
            <v>668.16</v>
          </cell>
          <cell r="U79">
            <v>667.81</v>
          </cell>
          <cell r="V79">
            <v>666.76</v>
          </cell>
          <cell r="W79">
            <v>666.76</v>
          </cell>
          <cell r="X79">
            <v>666.76</v>
          </cell>
          <cell r="Y79">
            <v>666.76</v>
          </cell>
          <cell r="Z79">
            <v>666.76</v>
          </cell>
          <cell r="AA79">
            <v>666.76</v>
          </cell>
        </row>
        <row r="80">
          <cell r="A80" t="str">
            <v>Dtp14</v>
          </cell>
          <cell r="B80" t="str">
            <v>General and administrative expenses</v>
          </cell>
          <cell r="C80">
            <v>-919.97625000000005</v>
          </cell>
          <cell r="D80">
            <v>-918.17003</v>
          </cell>
          <cell r="E80">
            <v>-944.93132000000003</v>
          </cell>
          <cell r="F80">
            <v>-1389.51215</v>
          </cell>
          <cell r="G80">
            <v>-952.22081000000105</v>
          </cell>
          <cell r="H80">
            <v>-1146.4600700000001</v>
          </cell>
          <cell r="I80">
            <v>-1225.8860800000002</v>
          </cell>
          <cell r="J80">
            <v>-1080.44121</v>
          </cell>
          <cell r="K80">
            <v>-1142.98687</v>
          </cell>
          <cell r="L80">
            <v>-1082.26911</v>
          </cell>
          <cell r="M80">
            <v>-1055.6414400000001</v>
          </cell>
          <cell r="N80">
            <v>-1238.9192</v>
          </cell>
          <cell r="O80">
            <v>-13097.41454</v>
          </cell>
          <cell r="P80">
            <v>-919.97625000000005</v>
          </cell>
          <cell r="Q80">
            <v>-1838.1462799999999</v>
          </cell>
          <cell r="R80">
            <v>-2783.0776000000001</v>
          </cell>
          <cell r="S80">
            <v>-4172.5897500000001</v>
          </cell>
          <cell r="T80">
            <v>-5124.8105600000008</v>
          </cell>
          <cell r="U80">
            <v>-6271.2706300000009</v>
          </cell>
          <cell r="V80">
            <v>-7497.1567100000011</v>
          </cell>
          <cell r="W80">
            <v>-8577.5979200000002</v>
          </cell>
          <cell r="X80">
            <v>-9720.5847900000008</v>
          </cell>
          <cell r="Y80">
            <v>-10802.8539</v>
          </cell>
          <cell r="Z80">
            <v>-11858.495339999999</v>
          </cell>
          <cell r="AA80">
            <v>-13097.41454</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-919.97625000000005</v>
          </cell>
          <cell r="D82">
            <v>-249.66003000000001</v>
          </cell>
          <cell r="E82">
            <v>-944.93132000000003</v>
          </cell>
          <cell r="F82">
            <v>-1389.51215</v>
          </cell>
          <cell r="G82">
            <v>-952.57081000000107</v>
          </cell>
          <cell r="H82">
            <v>-1146.81007</v>
          </cell>
          <cell r="I82">
            <v>-1226.9360800000002</v>
          </cell>
          <cell r="J82">
            <v>-1080.44121</v>
          </cell>
          <cell r="K82">
            <v>-1142.98687</v>
          </cell>
          <cell r="L82">
            <v>-1082.26911</v>
          </cell>
          <cell r="M82">
            <v>-1055.6414400000001</v>
          </cell>
          <cell r="N82">
            <v>-1238.9192</v>
          </cell>
          <cell r="O82">
            <v>-12430.65454</v>
          </cell>
          <cell r="P82">
            <v>-919.97625000000005</v>
          </cell>
          <cell r="Q82">
            <v>-1169.6362799999999</v>
          </cell>
          <cell r="R82">
            <v>-2114.5676000000003</v>
          </cell>
          <cell r="S82">
            <v>-3504.0797499999999</v>
          </cell>
          <cell r="T82">
            <v>-4456.650560000001</v>
          </cell>
          <cell r="U82">
            <v>-5603.4606300000014</v>
          </cell>
          <cell r="V82">
            <v>-6830.3967100000009</v>
          </cell>
          <cell r="W82">
            <v>-7910.8379199999999</v>
          </cell>
          <cell r="X82">
            <v>-9053.8247900000006</v>
          </cell>
          <cell r="Y82">
            <v>-10136.0939</v>
          </cell>
          <cell r="Z82">
            <v>-11191.735339999999</v>
          </cell>
          <cell r="AA82">
            <v>-12430.65454</v>
          </cell>
        </row>
        <row r="83">
          <cell r="A83" t="str">
            <v>Dtp17</v>
          </cell>
          <cell r="B83" t="str">
            <v>Operating profit before provisions</v>
          </cell>
          <cell r="C83">
            <v>1.1368683772161603E-13</v>
          </cell>
          <cell r="D83">
            <v>-663.4092599999999</v>
          </cell>
          <cell r="E83">
            <v>-47118.631199999989</v>
          </cell>
          <cell r="F83">
            <v>0</v>
          </cell>
          <cell r="G83">
            <v>-66327.524999999994</v>
          </cell>
          <cell r="H83">
            <v>-2831.625</v>
          </cell>
          <cell r="I83">
            <v>-1.0000000202126103E-5</v>
          </cell>
          <cell r="J83">
            <v>0</v>
          </cell>
          <cell r="K83">
            <v>1.0000000202126103E-5</v>
          </cell>
          <cell r="L83">
            <v>0</v>
          </cell>
          <cell r="M83">
            <v>3.7999999995008693E-4</v>
          </cell>
          <cell r="N83">
            <v>-1.0199999996984843E-3</v>
          </cell>
          <cell r="O83">
            <v>-663.40992000000188</v>
          </cell>
          <cell r="P83">
            <v>1.1368683772161603E-13</v>
          </cell>
          <cell r="Q83">
            <v>-663.40926000000013</v>
          </cell>
          <cell r="R83">
            <v>-47782.040459999997</v>
          </cell>
          <cell r="S83">
            <v>-47782.040460000004</v>
          </cell>
          <cell r="T83">
            <v>-114109.56546</v>
          </cell>
          <cell r="U83">
            <v>-116941.19046</v>
          </cell>
          <cell r="V83">
            <v>-116941.19046999999</v>
          </cell>
          <cell r="W83">
            <v>-116941.19046999999</v>
          </cell>
          <cell r="X83">
            <v>-116941.19045999998</v>
          </cell>
          <cell r="Y83">
            <v>-116941.19046000001</v>
          </cell>
          <cell r="Z83">
            <v>-116941.19007999999</v>
          </cell>
          <cell r="AA83">
            <v>-116941.19109999998</v>
          </cell>
        </row>
        <row r="84">
          <cell r="A84" t="str">
            <v>Dtp18</v>
          </cell>
          <cell r="B84" t="str">
            <v>Impairment losses on loans and advances</v>
          </cell>
          <cell r="C84">
            <v>0</v>
          </cell>
          <cell r="D84">
            <v>-36.106739999999995</v>
          </cell>
          <cell r="E84">
            <v>0</v>
          </cell>
          <cell r="F84">
            <v>0</v>
          </cell>
          <cell r="G84">
            <v>0</v>
          </cell>
          <cell r="H84">
            <v>0</v>
          </cell>
          <cell r="I84">
            <v>0</v>
          </cell>
          <cell r="J84">
            <v>0</v>
          </cell>
          <cell r="K84">
            <v>0</v>
          </cell>
          <cell r="L84">
            <v>0</v>
          </cell>
          <cell r="M84">
            <v>0</v>
          </cell>
          <cell r="N84">
            <v>0</v>
          </cell>
          <cell r="O84">
            <v>-36.106739999999995</v>
          </cell>
          <cell r="P84">
            <v>0</v>
          </cell>
          <cell r="Q84">
            <v>-36.106739999999995</v>
          </cell>
          <cell r="R84">
            <v>-36.106739999999995</v>
          </cell>
          <cell r="S84">
            <v>-36.106739999999995</v>
          </cell>
          <cell r="T84">
            <v>-36.106739999999995</v>
          </cell>
          <cell r="U84">
            <v>-36.106739999999995</v>
          </cell>
          <cell r="V84">
            <v>-36.106739999999995</v>
          </cell>
          <cell r="W84">
            <v>-36.106739999999995</v>
          </cell>
          <cell r="X84">
            <v>-36.106739999999995</v>
          </cell>
          <cell r="Y84">
            <v>-36.106739999999995</v>
          </cell>
          <cell r="Z84">
            <v>-36.106739999999995</v>
          </cell>
          <cell r="AA84">
            <v>-36.106739999999995</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-36.106739999999995</v>
          </cell>
          <cell r="E87">
            <v>0</v>
          </cell>
          <cell r="F87">
            <v>0</v>
          </cell>
          <cell r="G87">
            <v>0</v>
          </cell>
          <cell r="H87">
            <v>0</v>
          </cell>
          <cell r="I87">
            <v>0</v>
          </cell>
          <cell r="J87">
            <v>0</v>
          </cell>
          <cell r="K87">
            <v>0</v>
          </cell>
          <cell r="L87">
            <v>0</v>
          </cell>
          <cell r="M87">
            <v>0</v>
          </cell>
          <cell r="N87">
            <v>0</v>
          </cell>
          <cell r="O87">
            <v>-36.106739999999995</v>
          </cell>
          <cell r="P87">
            <v>0</v>
          </cell>
          <cell r="Q87">
            <v>-36.106739999999995</v>
          </cell>
          <cell r="R87">
            <v>-36.106739999999995</v>
          </cell>
          <cell r="S87">
            <v>-36.106739999999995</v>
          </cell>
          <cell r="T87">
            <v>-36.106739999999995</v>
          </cell>
          <cell r="U87">
            <v>-36.106739999999995</v>
          </cell>
          <cell r="V87">
            <v>-36.106739999999995</v>
          </cell>
          <cell r="W87">
            <v>-36.106739999999995</v>
          </cell>
          <cell r="X87">
            <v>-36.106739999999995</v>
          </cell>
          <cell r="Y87">
            <v>-36.106739999999995</v>
          </cell>
          <cell r="Z87">
            <v>-36.106739999999995</v>
          </cell>
          <cell r="AA87">
            <v>-36.106739999999995</v>
          </cell>
        </row>
        <row r="88">
          <cell r="A88" t="str">
            <v>Dtp22</v>
          </cell>
          <cell r="B88" t="str">
            <v>Operating profit</v>
          </cell>
          <cell r="C88">
            <v>1.1368683772161603E-13</v>
          </cell>
          <cell r="D88">
            <v>-699.51599999999985</v>
          </cell>
          <cell r="E88">
            <v>-47118.631199999989</v>
          </cell>
          <cell r="F88">
            <v>0</v>
          </cell>
          <cell r="G88">
            <v>-66327.524999999994</v>
          </cell>
          <cell r="H88">
            <v>-2831.625</v>
          </cell>
          <cell r="I88">
            <v>-1.0000000202126103E-5</v>
          </cell>
          <cell r="J88">
            <v>0</v>
          </cell>
          <cell r="K88">
            <v>1.0000000202126103E-5</v>
          </cell>
          <cell r="L88">
            <v>0</v>
          </cell>
          <cell r="M88">
            <v>3.7999999995008693E-4</v>
          </cell>
          <cell r="N88">
            <v>-1.0199999996984843E-3</v>
          </cell>
          <cell r="O88">
            <v>-699.51666000000182</v>
          </cell>
          <cell r="P88">
            <v>1.1368683772161603E-13</v>
          </cell>
          <cell r="Q88">
            <v>-699.51600000000008</v>
          </cell>
          <cell r="R88">
            <v>-47818.147199999999</v>
          </cell>
          <cell r="S88">
            <v>-47818.147200000007</v>
          </cell>
          <cell r="T88">
            <v>-114145.6722</v>
          </cell>
          <cell r="U88">
            <v>-116977.2972</v>
          </cell>
          <cell r="V88">
            <v>-116977.29720999999</v>
          </cell>
          <cell r="W88">
            <v>-116977.29720999999</v>
          </cell>
          <cell r="X88">
            <v>-116977.29719999999</v>
          </cell>
          <cell r="Y88">
            <v>-116977.29720000002</v>
          </cell>
          <cell r="Z88">
            <v>-116977.29681999999</v>
          </cell>
          <cell r="AA88">
            <v>-116977.29783999998</v>
          </cell>
        </row>
        <row r="89">
          <cell r="A89" t="str">
            <v>Dtp23</v>
          </cell>
          <cell r="B89" t="str">
            <v>Income from associates</v>
          </cell>
          <cell r="C89">
            <v>0</v>
          </cell>
          <cell r="D89">
            <v>0</v>
          </cell>
          <cell r="E89">
            <v>2847.3282299999928</v>
          </cell>
          <cell r="F89">
            <v>0</v>
          </cell>
          <cell r="G89">
            <v>308.78818135000205</v>
          </cell>
          <cell r="H89">
            <v>1340.5780486499946</v>
          </cell>
          <cell r="I89">
            <v>865.61388000001386</v>
          </cell>
          <cell r="J89">
            <v>1194.77405</v>
          </cell>
          <cell r="K89">
            <v>580.88339000000065</v>
          </cell>
          <cell r="L89">
            <v>382.42599999999999</v>
          </cell>
          <cell r="M89">
            <v>1288.68604</v>
          </cell>
          <cell r="N89">
            <v>1034.2993700000011</v>
          </cell>
          <cell r="O89">
            <v>9843.3771900000047</v>
          </cell>
          <cell r="P89">
            <v>0</v>
          </cell>
          <cell r="Q89">
            <v>0</v>
          </cell>
          <cell r="R89">
            <v>2847.3282299999928</v>
          </cell>
          <cell r="S89">
            <v>2847.3282299999928</v>
          </cell>
          <cell r="T89">
            <v>3156.1164113499949</v>
          </cell>
          <cell r="U89">
            <v>4496.6944599999897</v>
          </cell>
          <cell r="V89">
            <v>5362.3083400000032</v>
          </cell>
          <cell r="W89">
            <v>6557.0823900000032</v>
          </cell>
          <cell r="X89">
            <v>7137.9657800000041</v>
          </cell>
          <cell r="Y89">
            <v>7520.3917800000045</v>
          </cell>
          <cell r="Z89">
            <v>8809.0778200000041</v>
          </cell>
          <cell r="AA89">
            <v>9843.3771900000047</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1.1368683772161603E-13</v>
          </cell>
          <cell r="D92">
            <v>-699.51599999999985</v>
          </cell>
          <cell r="E92">
            <v>-44271.302969999997</v>
          </cell>
          <cell r="F92">
            <v>0</v>
          </cell>
          <cell r="G92">
            <v>-66018.736818649995</v>
          </cell>
          <cell r="H92">
            <v>-1491.0469513500054</v>
          </cell>
          <cell r="I92">
            <v>865.61387000001366</v>
          </cell>
          <cell r="J92">
            <v>1194.77405</v>
          </cell>
          <cell r="K92">
            <v>580.88340000000085</v>
          </cell>
          <cell r="L92">
            <v>382.42599999999999</v>
          </cell>
          <cell r="M92">
            <v>1288.68642</v>
          </cell>
          <cell r="N92">
            <v>1034.2983500000014</v>
          </cell>
          <cell r="O92">
            <v>9143.8605300000036</v>
          </cell>
          <cell r="P92">
            <v>1.1368683772161603E-13</v>
          </cell>
          <cell r="Q92">
            <v>-699.51600000000008</v>
          </cell>
          <cell r="R92">
            <v>-44970.818970000008</v>
          </cell>
          <cell r="S92">
            <v>-44970.818970000015</v>
          </cell>
          <cell r="T92">
            <v>-110989.55578865</v>
          </cell>
          <cell r="U92">
            <v>-112480.60274000002</v>
          </cell>
          <cell r="V92">
            <v>-111614.98886999999</v>
          </cell>
          <cell r="W92">
            <v>-110420.21481999999</v>
          </cell>
          <cell r="X92">
            <v>-109839.33141999999</v>
          </cell>
          <cell r="Y92">
            <v>-109456.90542000001</v>
          </cell>
          <cell r="Z92">
            <v>-108168.21899999998</v>
          </cell>
          <cell r="AA92">
            <v>-107133.92064999999</v>
          </cell>
        </row>
        <row r="93">
          <cell r="A93" t="str">
            <v>Dtp29</v>
          </cell>
          <cell r="B93" t="str">
            <v>Minority shareholders profit</v>
          </cell>
          <cell r="C93">
            <v>-5648.0370449999991</v>
          </cell>
          <cell r="D93">
            <v>-4154.0244065499974</v>
          </cell>
          <cell r="E93">
            <v>-4910.7504400000034</v>
          </cell>
          <cell r="F93">
            <v>-4567.045349999994</v>
          </cell>
          <cell r="G93">
            <v>-5525.5052300000125</v>
          </cell>
          <cell r="H93">
            <v>-5597.8173100000004</v>
          </cell>
          <cell r="I93">
            <v>-3422.002479999996</v>
          </cell>
          <cell r="J93">
            <v>-3081.7545249999976</v>
          </cell>
          <cell r="K93">
            <v>504.45038999998178</v>
          </cell>
          <cell r="L93">
            <v>-2872.117604999979</v>
          </cell>
          <cell r="M93">
            <v>-2452.247864999998</v>
          </cell>
          <cell r="N93">
            <v>-793.83075500000086</v>
          </cell>
          <cell r="O93">
            <v>-42520.682621549997</v>
          </cell>
          <cell r="P93">
            <v>-5648.0370449999991</v>
          </cell>
          <cell r="Q93">
            <v>-9802.0614515499965</v>
          </cell>
          <cell r="R93">
            <v>-14712.81189155</v>
          </cell>
          <cell r="S93">
            <v>-19279.857241549995</v>
          </cell>
          <cell r="T93">
            <v>-24805.362471550008</v>
          </cell>
          <cell r="U93">
            <v>-30403.17978155001</v>
          </cell>
          <cell r="V93">
            <v>-33825.182261550006</v>
          </cell>
          <cell r="W93">
            <v>-36906.936786550003</v>
          </cell>
          <cell r="X93">
            <v>-36402.486396550019</v>
          </cell>
          <cell r="Y93">
            <v>-39274.604001549997</v>
          </cell>
          <cell r="Z93">
            <v>-41726.851866549994</v>
          </cell>
          <cell r="AA93">
            <v>-42520.682621549997</v>
          </cell>
        </row>
        <row r="94">
          <cell r="A94" t="str">
            <v>Dtp27</v>
          </cell>
          <cell r="B94" t="str">
            <v>Taxation</v>
          </cell>
          <cell r="C94">
            <v>0</v>
          </cell>
          <cell r="D94">
            <v>132.15045999999998</v>
          </cell>
          <cell r="E94">
            <v>-92.964522400000178</v>
          </cell>
          <cell r="F94">
            <v>0</v>
          </cell>
          <cell r="G94">
            <v>0</v>
          </cell>
          <cell r="H94">
            <v>-133.48914740000018</v>
          </cell>
          <cell r="I94">
            <v>0</v>
          </cell>
          <cell r="J94">
            <v>-48.63944</v>
          </cell>
          <cell r="K94">
            <v>-28.015180000000001</v>
          </cell>
          <cell r="L94">
            <v>30.033999999999999</v>
          </cell>
          <cell r="M94">
            <v>-56.970279999999995</v>
          </cell>
          <cell r="N94">
            <v>11.249040000000001</v>
          </cell>
          <cell r="O94">
            <v>-186.64506980000036</v>
          </cell>
          <cell r="P94">
            <v>0</v>
          </cell>
          <cell r="Q94">
            <v>132.15045999999998</v>
          </cell>
          <cell r="R94">
            <v>39.185937599999804</v>
          </cell>
          <cell r="S94">
            <v>39.185937599999804</v>
          </cell>
          <cell r="T94">
            <v>39.185937599999804</v>
          </cell>
          <cell r="U94">
            <v>-94.303209800000374</v>
          </cell>
          <cell r="V94">
            <v>-94.303209800000374</v>
          </cell>
          <cell r="W94">
            <v>-142.94264980000037</v>
          </cell>
          <cell r="X94">
            <v>-170.95782980000035</v>
          </cell>
          <cell r="Y94">
            <v>-140.92382980000036</v>
          </cell>
          <cell r="Z94">
            <v>-197.89410980000036</v>
          </cell>
          <cell r="AA94">
            <v>-186.64506980000036</v>
          </cell>
        </row>
        <row r="95">
          <cell r="A95" t="str">
            <v>Dtp28</v>
          </cell>
          <cell r="B95" t="str">
            <v>Profit after tax</v>
          </cell>
          <cell r="C95">
            <v>-5648.0370449999991</v>
          </cell>
          <cell r="D95">
            <v>-4721.3899465499971</v>
          </cell>
          <cell r="E95">
            <v>-49275.017932399998</v>
          </cell>
          <cell r="F95">
            <v>-4567.045349999994</v>
          </cell>
          <cell r="G95">
            <v>-71544.242048650005</v>
          </cell>
          <cell r="H95">
            <v>-7222.3534087500066</v>
          </cell>
          <cell r="I95">
            <v>-2556.3886099999822</v>
          </cell>
          <cell r="J95">
            <v>-1935.6199149999975</v>
          </cell>
          <cell r="K95">
            <v>1057.3186099999825</v>
          </cell>
          <cell r="L95">
            <v>-2459.657604999979</v>
          </cell>
          <cell r="M95">
            <v>-1220.531724999998</v>
          </cell>
          <cell r="N95">
            <v>251.71663500000054</v>
          </cell>
          <cell r="O95">
            <v>-33563.467161349989</v>
          </cell>
          <cell r="P95">
            <v>-5648.0370449999991</v>
          </cell>
          <cell r="Q95">
            <v>-10369.426991549995</v>
          </cell>
          <cell r="R95">
            <v>-59644.44492395001</v>
          </cell>
          <cell r="S95">
            <v>-64211.49027395001</v>
          </cell>
          <cell r="T95">
            <v>-135755.7323226</v>
          </cell>
          <cell r="U95">
            <v>-142978.08573135003</v>
          </cell>
          <cell r="V95">
            <v>-145534.47434135</v>
          </cell>
          <cell r="W95">
            <v>-147470.09425635001</v>
          </cell>
          <cell r="X95">
            <v>-146412.77564635</v>
          </cell>
          <cell r="Y95">
            <v>-148872.43325135001</v>
          </cell>
          <cell r="Z95">
            <v>-150092.96497634996</v>
          </cell>
          <cell r="AA95">
            <v>-149841.24834134997</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0</v>
          </cell>
          <cell r="D97">
            <v>0</v>
          </cell>
          <cell r="E97">
            <v>-1.9999990463256838E-5</v>
          </cell>
          <cell r="F97">
            <v>0</v>
          </cell>
          <cell r="G97">
            <v>0</v>
          </cell>
          <cell r="H97">
            <v>0</v>
          </cell>
          <cell r="I97">
            <v>0</v>
          </cell>
          <cell r="J97">
            <v>0</v>
          </cell>
          <cell r="K97">
            <v>0</v>
          </cell>
          <cell r="L97">
            <v>0</v>
          </cell>
          <cell r="M97">
            <v>0</v>
          </cell>
          <cell r="N97">
            <v>0</v>
          </cell>
          <cell r="O97">
            <v>-1.9999990463256838E-5</v>
          </cell>
          <cell r="P97">
            <v>0</v>
          </cell>
          <cell r="Q97">
            <v>0</v>
          </cell>
          <cell r="R97">
            <v>-1.9999990463256838E-5</v>
          </cell>
          <cell r="S97">
            <v>-1.9999990463256838E-5</v>
          </cell>
          <cell r="T97">
            <v>-1.9999990463256838E-5</v>
          </cell>
          <cell r="U97">
            <v>-1.9999990463256838E-5</v>
          </cell>
          <cell r="V97">
            <v>-1.9999990463256838E-5</v>
          </cell>
          <cell r="W97">
            <v>-1.9999990463256838E-5</v>
          </cell>
          <cell r="X97">
            <v>-1.9999990463256838E-5</v>
          </cell>
          <cell r="Y97">
            <v>-1.9999990463256838E-5</v>
          </cell>
          <cell r="Z97">
            <v>-1.9999990463256838E-5</v>
          </cell>
          <cell r="AA97">
            <v>-1.9999990463256838E-5</v>
          </cell>
        </row>
        <row r="98">
          <cell r="A98" t="str">
            <v>Dtd02</v>
          </cell>
          <cell r="B98" t="str">
            <v>Interest expense</v>
          </cell>
          <cell r="C98">
            <v>1826.8969999999999</v>
          </cell>
          <cell r="D98">
            <v>830.77832000000012</v>
          </cell>
          <cell r="E98">
            <v>2667.1596700000055</v>
          </cell>
          <cell r="F98">
            <v>1791.0362099999943</v>
          </cell>
          <cell r="G98">
            <v>1715.6728000000005</v>
          </cell>
          <cell r="H98">
            <v>455.34202000000016</v>
          </cell>
          <cell r="I98">
            <v>1553.3749799999991</v>
          </cell>
          <cell r="J98">
            <v>1482.3320199999926</v>
          </cell>
          <cell r="K98">
            <v>1255.0092700000052</v>
          </cell>
          <cell r="L98">
            <v>1314.2823700000013</v>
          </cell>
          <cell r="M98">
            <v>1480.1469300000022</v>
          </cell>
          <cell r="N98">
            <v>245.93075999999746</v>
          </cell>
          <cell r="O98">
            <v>16617.962349999998</v>
          </cell>
          <cell r="P98">
            <v>1826.8969999999999</v>
          </cell>
          <cell r="Q98">
            <v>2657.6753200000003</v>
          </cell>
          <cell r="R98">
            <v>5324.8349900000057</v>
          </cell>
          <cell r="S98">
            <v>7115.8711999999996</v>
          </cell>
          <cell r="T98">
            <v>8831.5439999999999</v>
          </cell>
          <cell r="U98">
            <v>9286.8860199999999</v>
          </cell>
          <cell r="V98">
            <v>10840.260999999999</v>
          </cell>
          <cell r="W98">
            <v>12322.593019999991</v>
          </cell>
          <cell r="X98">
            <v>13577.602289999997</v>
          </cell>
          <cell r="Y98">
            <v>14891.884659999998</v>
          </cell>
          <cell r="Z98">
            <v>16372.031590000001</v>
          </cell>
          <cell r="AA98">
            <v>16617.962349999998</v>
          </cell>
        </row>
        <row r="99">
          <cell r="A99" t="str">
            <v>Dtd03</v>
          </cell>
          <cell r="B99" t="str">
            <v>Net interest income</v>
          </cell>
          <cell r="C99">
            <v>1826.8969999999999</v>
          </cell>
          <cell r="D99">
            <v>830.77832000000012</v>
          </cell>
          <cell r="E99">
            <v>2667.1596500000151</v>
          </cell>
          <cell r="F99">
            <v>1791.0362099999943</v>
          </cell>
          <cell r="G99">
            <v>1715.6728000000005</v>
          </cell>
          <cell r="H99">
            <v>455.34202000000016</v>
          </cell>
          <cell r="I99">
            <v>1553.3749799999991</v>
          </cell>
          <cell r="J99">
            <v>1482.3320199999926</v>
          </cell>
          <cell r="K99">
            <v>1255.0092700000052</v>
          </cell>
          <cell r="L99">
            <v>1314.2823700000013</v>
          </cell>
          <cell r="M99">
            <v>1480.1469300000022</v>
          </cell>
          <cell r="N99">
            <v>245.93075999999746</v>
          </cell>
          <cell r="O99">
            <v>16617.962330000006</v>
          </cell>
          <cell r="P99">
            <v>1826.8969999999999</v>
          </cell>
          <cell r="Q99">
            <v>2657.6753200000003</v>
          </cell>
          <cell r="R99">
            <v>5324.8349700000153</v>
          </cell>
          <cell r="S99">
            <v>7115.8711800000092</v>
          </cell>
          <cell r="T99">
            <v>8831.5439800000095</v>
          </cell>
          <cell r="U99">
            <v>9286.8860000000095</v>
          </cell>
          <cell r="V99">
            <v>10840.260980000008</v>
          </cell>
          <cell r="W99">
            <v>12322.593000000001</v>
          </cell>
          <cell r="X99">
            <v>13577.602270000007</v>
          </cell>
          <cell r="Y99">
            <v>14891.884640000007</v>
          </cell>
          <cell r="Z99">
            <v>16372.03157000001</v>
          </cell>
          <cell r="AA99">
            <v>16617.962330000006</v>
          </cell>
        </row>
        <row r="100">
          <cell r="A100" t="str">
            <v>Dtd04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Dtd05</v>
          </cell>
          <cell r="B101" t="str">
            <v>Commission expense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Dtd06</v>
          </cell>
          <cell r="B102" t="str">
            <v>Net fee and commission income</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Dtd07</v>
          </cell>
          <cell r="B103" t="str">
            <v>Dividend income</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-2534.5639999999999</v>
          </cell>
          <cell r="D106">
            <v>-1773.0523299999995</v>
          </cell>
          <cell r="E106">
            <v>-3572.8945600000025</v>
          </cell>
          <cell r="F106">
            <v>-3185.7490399999924</v>
          </cell>
          <cell r="G106">
            <v>-3207.8560200000052</v>
          </cell>
          <cell r="H106">
            <v>-1367.7207200000005</v>
          </cell>
          <cell r="I106">
            <v>-2535.5202800000011</v>
          </cell>
          <cell r="J106">
            <v>-2502.1989399999879</v>
          </cell>
          <cell r="K106">
            <v>-2208.688590000012</v>
          </cell>
          <cell r="L106">
            <v>-2278.0449300000005</v>
          </cell>
          <cell r="M106">
            <v>-2428.0488000000037</v>
          </cell>
          <cell r="N106">
            <v>-1723.6104599999951</v>
          </cell>
          <cell r="O106">
            <v>-29317.948670000002</v>
          </cell>
          <cell r="P106">
            <v>-2534.5639999999999</v>
          </cell>
          <cell r="Q106">
            <v>-4307.6163299999989</v>
          </cell>
          <cell r="R106">
            <v>-7880.5108900000014</v>
          </cell>
          <cell r="S106">
            <v>-11066.259929999993</v>
          </cell>
          <cell r="T106">
            <v>-14274.115949999998</v>
          </cell>
          <cell r="U106">
            <v>-15641.836669999999</v>
          </cell>
          <cell r="V106">
            <v>-18177.356950000001</v>
          </cell>
          <cell r="W106">
            <v>-20679.555889999989</v>
          </cell>
          <cell r="X106">
            <v>-22888.244480000001</v>
          </cell>
          <cell r="Y106">
            <v>-25166.289410000001</v>
          </cell>
          <cell r="Z106">
            <v>-27594.338210000005</v>
          </cell>
          <cell r="AA106">
            <v>-29317.948670000002</v>
          </cell>
        </row>
        <row r="107">
          <cell r="A107" t="str">
            <v>Dtd11</v>
          </cell>
          <cell r="B107" t="str">
            <v>Other income</v>
          </cell>
          <cell r="C107">
            <v>-2534.5639999999999</v>
          </cell>
          <cell r="D107">
            <v>-1773.0523299999995</v>
          </cell>
          <cell r="E107">
            <v>-3572.8945600000025</v>
          </cell>
          <cell r="F107">
            <v>-3185.7490399999924</v>
          </cell>
          <cell r="G107">
            <v>-3207.8560200000052</v>
          </cell>
          <cell r="H107">
            <v>-1367.7207200000005</v>
          </cell>
          <cell r="I107">
            <v>-2535.5202800000011</v>
          </cell>
          <cell r="J107">
            <v>-2502.1989399999879</v>
          </cell>
          <cell r="K107">
            <v>-2208.688590000012</v>
          </cell>
          <cell r="L107">
            <v>-2278.0449300000005</v>
          </cell>
          <cell r="M107">
            <v>-2428.0488000000037</v>
          </cell>
          <cell r="N107">
            <v>-1723.6104599999951</v>
          </cell>
          <cell r="O107">
            <v>-29317.948670000002</v>
          </cell>
          <cell r="P107">
            <v>-2534.5639999999999</v>
          </cell>
          <cell r="Q107">
            <v>-4307.6163299999989</v>
          </cell>
          <cell r="R107">
            <v>-7880.5108900000014</v>
          </cell>
          <cell r="S107">
            <v>-11066.259929999993</v>
          </cell>
          <cell r="T107">
            <v>-14274.115949999998</v>
          </cell>
          <cell r="U107">
            <v>-15641.836669999999</v>
          </cell>
          <cell r="V107">
            <v>-18177.356950000001</v>
          </cell>
          <cell r="W107">
            <v>-20679.555889999989</v>
          </cell>
          <cell r="X107">
            <v>-22888.244480000001</v>
          </cell>
          <cell r="Y107">
            <v>-25166.289410000001</v>
          </cell>
          <cell r="Z107">
            <v>-27594.338210000005</v>
          </cell>
          <cell r="AA107">
            <v>-29317.948670000002</v>
          </cell>
        </row>
        <row r="108">
          <cell r="A108" t="str">
            <v>Dtd11.1</v>
          </cell>
          <cell r="B108" t="str">
            <v>Dividend income</v>
          </cell>
          <cell r="C108">
            <v>0</v>
          </cell>
          <cell r="D108">
            <v>0</v>
          </cell>
          <cell r="E108">
            <v>-52308.561999999998</v>
          </cell>
          <cell r="F108">
            <v>0</v>
          </cell>
          <cell r="G108">
            <v>0</v>
          </cell>
          <cell r="H108">
            <v>-26336.23</v>
          </cell>
          <cell r="I108">
            <v>0</v>
          </cell>
          <cell r="J108">
            <v>0</v>
          </cell>
          <cell r="K108">
            <v>0</v>
          </cell>
          <cell r="L108">
            <v>0</v>
          </cell>
          <cell r="M108">
            <v>0</v>
          </cell>
          <cell r="N108">
            <v>0</v>
          </cell>
          <cell r="O108">
            <v>0</v>
          </cell>
          <cell r="P108">
            <v>0</v>
          </cell>
          <cell r="Q108">
            <v>0</v>
          </cell>
          <cell r="R108">
            <v>-52308.561999999998</v>
          </cell>
          <cell r="S108">
            <v>-52308.561999999998</v>
          </cell>
          <cell r="T108">
            <v>-52308.561999999998</v>
          </cell>
          <cell r="U108">
            <v>-78644.792000000001</v>
          </cell>
          <cell r="V108">
            <v>-78644.792000000001</v>
          </cell>
          <cell r="W108">
            <v>-78644.792000000001</v>
          </cell>
          <cell r="X108">
            <v>-78644.792000000001</v>
          </cell>
          <cell r="Y108">
            <v>-78644.792000000001</v>
          </cell>
          <cell r="Z108">
            <v>-78644.792000000001</v>
          </cell>
          <cell r="AA108">
            <v>-78644.792000000001</v>
          </cell>
        </row>
        <row r="109">
          <cell r="A109" t="str">
            <v>Dtd12</v>
          </cell>
          <cell r="B109" t="str">
            <v>Total income</v>
          </cell>
          <cell r="C109">
            <v>-707.66699999999992</v>
          </cell>
          <cell r="D109">
            <v>-942.27400999999941</v>
          </cell>
          <cell r="E109">
            <v>-53214.296909999983</v>
          </cell>
          <cell r="F109">
            <v>-1394.7128299999981</v>
          </cell>
          <cell r="G109">
            <v>-1492.1832200000047</v>
          </cell>
          <cell r="H109">
            <v>-27248.608700000001</v>
          </cell>
          <cell r="I109">
            <v>-982.14530000000195</v>
          </cell>
          <cell r="J109">
            <v>-1019.8669199999954</v>
          </cell>
          <cell r="K109">
            <v>-953.67932000000678</v>
          </cell>
          <cell r="L109">
            <v>-963.76255999999921</v>
          </cell>
          <cell r="M109">
            <v>-947.90187000000151</v>
          </cell>
          <cell r="N109">
            <v>-1477.6796999999976</v>
          </cell>
          <cell r="O109">
            <v>-12699.986339999996</v>
          </cell>
          <cell r="P109">
            <v>-707.66699999999992</v>
          </cell>
          <cell r="Q109">
            <v>-1649.9410099999986</v>
          </cell>
          <cell r="R109">
            <v>-54864.237919999978</v>
          </cell>
          <cell r="S109">
            <v>-56258.950749999982</v>
          </cell>
          <cell r="T109">
            <v>-57751.133969999988</v>
          </cell>
          <cell r="U109">
            <v>-84999.742669999992</v>
          </cell>
          <cell r="V109">
            <v>-85981.887969999996</v>
          </cell>
          <cell r="W109">
            <v>-87001.754889999982</v>
          </cell>
          <cell r="X109">
            <v>-87955.434210000007</v>
          </cell>
          <cell r="Y109">
            <v>-88919.196769999995</v>
          </cell>
          <cell r="Z109">
            <v>-89867.098639999997</v>
          </cell>
          <cell r="AA109">
            <v>-91344.77833999999</v>
          </cell>
        </row>
        <row r="110">
          <cell r="A110" t="str">
            <v>Dtd13</v>
          </cell>
          <cell r="B110" t="str">
            <v>Personnel expenses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Dtd14</v>
          </cell>
          <cell r="B111" t="str">
            <v>General and administrative expenses</v>
          </cell>
          <cell r="C111">
            <v>-707.66700000000014</v>
          </cell>
          <cell r="D111">
            <v>-943.21156000000008</v>
          </cell>
          <cell r="E111">
            <v>-913.50537000001043</v>
          </cell>
          <cell r="F111">
            <v>-961.86110000000372</v>
          </cell>
          <cell r="G111">
            <v>-1375.0349499999991</v>
          </cell>
          <cell r="H111">
            <v>-1461.5786999999998</v>
          </cell>
          <cell r="I111">
            <v>-982.14530000000161</v>
          </cell>
          <cell r="J111">
            <v>-1020.6669199999959</v>
          </cell>
          <cell r="K111">
            <v>-952.87932000000637</v>
          </cell>
          <cell r="L111">
            <v>-963.76284999999837</v>
          </cell>
          <cell r="M111">
            <v>-947.9018700000014</v>
          </cell>
          <cell r="N111">
            <v>-1478.4794099999988</v>
          </cell>
          <cell r="O111">
            <v>-12708.694350000014</v>
          </cell>
          <cell r="P111">
            <v>-707.66700000000014</v>
          </cell>
          <cell r="Q111">
            <v>-1650.8785600000001</v>
          </cell>
          <cell r="R111">
            <v>-2564.3839300000104</v>
          </cell>
          <cell r="S111">
            <v>-3526.2450300000141</v>
          </cell>
          <cell r="T111">
            <v>-4901.279980000013</v>
          </cell>
          <cell r="U111">
            <v>-6362.858680000013</v>
          </cell>
          <cell r="V111">
            <v>-7345.003980000015</v>
          </cell>
          <cell r="W111">
            <v>-8365.6709000000101</v>
          </cell>
          <cell r="X111">
            <v>-9318.5502200000155</v>
          </cell>
          <cell r="Y111">
            <v>-10282.313070000015</v>
          </cell>
          <cell r="Z111">
            <v>-11230.214940000016</v>
          </cell>
          <cell r="AA111">
            <v>-12708.694350000014</v>
          </cell>
        </row>
        <row r="112">
          <cell r="A112" t="str">
            <v>Dtd15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Dtd16</v>
          </cell>
          <cell r="B113" t="str">
            <v>Total operating expenses</v>
          </cell>
          <cell r="C113">
            <v>-707.66700000000014</v>
          </cell>
          <cell r="D113">
            <v>-943.21156000000008</v>
          </cell>
          <cell r="E113">
            <v>-913.50537000001043</v>
          </cell>
          <cell r="F113">
            <v>-961.86110000000372</v>
          </cell>
          <cell r="G113">
            <v>-1375.0349499999991</v>
          </cell>
          <cell r="H113">
            <v>-1461.5786999999998</v>
          </cell>
          <cell r="I113">
            <v>-982.14530000000161</v>
          </cell>
          <cell r="J113">
            <v>-1020.6669199999959</v>
          </cell>
          <cell r="K113">
            <v>-952.87932000000637</v>
          </cell>
          <cell r="L113">
            <v>-963.76284999999837</v>
          </cell>
          <cell r="M113">
            <v>-947.9018700000014</v>
          </cell>
          <cell r="N113">
            <v>-1478.4794099999988</v>
          </cell>
          <cell r="O113">
            <v>-12708.694350000014</v>
          </cell>
          <cell r="P113">
            <v>-707.66700000000014</v>
          </cell>
          <cell r="Q113">
            <v>-1650.8785600000001</v>
          </cell>
          <cell r="R113">
            <v>-2564.3839300000104</v>
          </cell>
          <cell r="S113">
            <v>-3526.2450300000141</v>
          </cell>
          <cell r="T113">
            <v>-4901.279980000013</v>
          </cell>
          <cell r="U113">
            <v>-6362.858680000013</v>
          </cell>
          <cell r="V113">
            <v>-7345.003980000015</v>
          </cell>
          <cell r="W113">
            <v>-8365.6709000000101</v>
          </cell>
          <cell r="X113">
            <v>-9318.5502200000155</v>
          </cell>
          <cell r="Y113">
            <v>-10282.313070000015</v>
          </cell>
          <cell r="Z113">
            <v>-11230.214940000016</v>
          </cell>
          <cell r="AA113">
            <v>-12708.694350000014</v>
          </cell>
        </row>
        <row r="114">
          <cell r="A114" t="str">
            <v>Dtd17</v>
          </cell>
          <cell r="B114" t="str">
            <v>Operating profit before provisions</v>
          </cell>
          <cell r="C114">
            <v>2.2737367544323206E-13</v>
          </cell>
          <cell r="D114">
            <v>0.93755000000066957</v>
          </cell>
          <cell r="E114">
            <v>-52300.791539999969</v>
          </cell>
          <cell r="F114">
            <v>-432.8517299999944</v>
          </cell>
          <cell r="G114">
            <v>-117.1482700000056</v>
          </cell>
          <cell r="H114">
            <v>-25787.030000000002</v>
          </cell>
          <cell r="I114">
            <v>-3.4106051316484809E-13</v>
          </cell>
          <cell r="J114">
            <v>0.80000000000052296</v>
          </cell>
          <cell r="K114">
            <v>-0.80000000000040927</v>
          </cell>
          <cell r="L114">
            <v>2.8999999915413355E-4</v>
          </cell>
          <cell r="M114">
            <v>-1.1368683772161603E-13</v>
          </cell>
          <cell r="N114">
            <v>0.79971000000114145</v>
          </cell>
          <cell r="O114">
            <v>8.7080100000184757</v>
          </cell>
          <cell r="P114">
            <v>2.2737367544323206E-13</v>
          </cell>
          <cell r="Q114">
            <v>0.93755000000146538</v>
          </cell>
          <cell r="R114">
            <v>-52299.853989999967</v>
          </cell>
          <cell r="S114">
            <v>-52732.705719999969</v>
          </cell>
          <cell r="T114">
            <v>-52849.853989999974</v>
          </cell>
          <cell r="U114">
            <v>-78636.883989999973</v>
          </cell>
          <cell r="V114">
            <v>-78636.883989999988</v>
          </cell>
          <cell r="W114">
            <v>-78636.08398999997</v>
          </cell>
          <cell r="X114">
            <v>-78636.883989999988</v>
          </cell>
          <cell r="Y114">
            <v>-78636.883699999977</v>
          </cell>
          <cell r="Z114">
            <v>-78636.883699999977</v>
          </cell>
          <cell r="AA114">
            <v>-78636.08398999997</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2.2737367544323206E-13</v>
          </cell>
          <cell r="D119">
            <v>0.93755000000066957</v>
          </cell>
          <cell r="E119">
            <v>-52300.791539999969</v>
          </cell>
          <cell r="F119">
            <v>-432.8517299999944</v>
          </cell>
          <cell r="G119">
            <v>-117.1482700000056</v>
          </cell>
          <cell r="H119">
            <v>-25787.030000000002</v>
          </cell>
          <cell r="I119">
            <v>-3.4106051316484809E-13</v>
          </cell>
          <cell r="J119">
            <v>0.80000000000052296</v>
          </cell>
          <cell r="K119">
            <v>-0.80000000000040927</v>
          </cell>
          <cell r="L119">
            <v>2.8999999915413355E-4</v>
          </cell>
          <cell r="M119">
            <v>-1.1368683772161603E-13</v>
          </cell>
          <cell r="N119">
            <v>0.79971000000114145</v>
          </cell>
          <cell r="O119">
            <v>8.7080100000184757</v>
          </cell>
          <cell r="P119">
            <v>2.2737367544323206E-13</v>
          </cell>
          <cell r="Q119">
            <v>0.93755000000146538</v>
          </cell>
          <cell r="R119">
            <v>-52299.853989999967</v>
          </cell>
          <cell r="S119">
            <v>-52732.705719999969</v>
          </cell>
          <cell r="T119">
            <v>-52849.853989999974</v>
          </cell>
          <cell r="U119">
            <v>-78636.883989999973</v>
          </cell>
          <cell r="V119">
            <v>-78636.883989999988</v>
          </cell>
          <cell r="W119">
            <v>-78636.08398999997</v>
          </cell>
          <cell r="X119">
            <v>-78636.883989999988</v>
          </cell>
          <cell r="Y119">
            <v>-78636.883699999977</v>
          </cell>
          <cell r="Z119">
            <v>-78636.883699999977</v>
          </cell>
          <cell r="AA119">
            <v>-78636.08398999997</v>
          </cell>
        </row>
        <row r="120">
          <cell r="A120" t="str">
            <v>Dtd23</v>
          </cell>
          <cell r="B120" t="str">
            <v>Income from associates</v>
          </cell>
          <cell r="C120">
            <v>0</v>
          </cell>
          <cell r="D120">
            <v>0</v>
          </cell>
          <cell r="E120">
            <v>-495.3088649999853</v>
          </cell>
          <cell r="F120">
            <v>0</v>
          </cell>
          <cell r="G120">
            <v>0</v>
          </cell>
          <cell r="H120">
            <v>1616.5384095781558</v>
          </cell>
          <cell r="I120">
            <v>0</v>
          </cell>
          <cell r="J120">
            <v>0</v>
          </cell>
          <cell r="K120">
            <v>-110.05961957815289</v>
          </cell>
          <cell r="L120">
            <v>0</v>
          </cell>
          <cell r="M120">
            <v>0</v>
          </cell>
          <cell r="N120">
            <v>1957.8594200000036</v>
          </cell>
          <cell r="O120">
            <v>2969.0293450000213</v>
          </cell>
          <cell r="P120">
            <v>0</v>
          </cell>
          <cell r="Q120">
            <v>0</v>
          </cell>
          <cell r="R120">
            <v>-495.3088649999853</v>
          </cell>
          <cell r="S120">
            <v>-495.3088649999853</v>
          </cell>
          <cell r="T120">
            <v>-495.3088649999853</v>
          </cell>
          <cell r="U120">
            <v>1121.2295445781706</v>
          </cell>
          <cell r="V120">
            <v>1121.2295445781706</v>
          </cell>
          <cell r="W120">
            <v>1121.2295445781706</v>
          </cell>
          <cell r="X120">
            <v>1011.1699250000177</v>
          </cell>
          <cell r="Y120">
            <v>1011.1699250000177</v>
          </cell>
          <cell r="Z120">
            <v>1011.1699250000177</v>
          </cell>
          <cell r="AA120">
            <v>2969.0293450000213</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2.2737367544323206E-13</v>
          </cell>
          <cell r="D123">
            <v>0.93755000000066957</v>
          </cell>
          <cell r="E123">
            <v>-52796.100404999954</v>
          </cell>
          <cell r="F123">
            <v>-432.8517299999944</v>
          </cell>
          <cell r="G123">
            <v>-117.1482700000056</v>
          </cell>
          <cell r="H123">
            <v>-24170.491590421847</v>
          </cell>
          <cell r="I123">
            <v>-3.4106051316484809E-13</v>
          </cell>
          <cell r="J123">
            <v>0.80000000000052296</v>
          </cell>
          <cell r="K123">
            <v>-110.8596195781533</v>
          </cell>
          <cell r="L123">
            <v>2.8999999915413355E-4</v>
          </cell>
          <cell r="M123">
            <v>-1.1368683772161603E-13</v>
          </cell>
          <cell r="N123">
            <v>1958.6591300000048</v>
          </cell>
          <cell r="O123">
            <v>2977.7373550000398</v>
          </cell>
          <cell r="P123">
            <v>2.2737367544323206E-13</v>
          </cell>
          <cell r="Q123">
            <v>0.93755000000146538</v>
          </cell>
          <cell r="R123">
            <v>-52795.162854999951</v>
          </cell>
          <cell r="S123">
            <v>-53228.014584999954</v>
          </cell>
          <cell r="T123">
            <v>-53345.162854999959</v>
          </cell>
          <cell r="U123">
            <v>-77515.654445421809</v>
          </cell>
          <cell r="V123">
            <v>-77515.654445421824</v>
          </cell>
          <cell r="W123">
            <v>-77514.854445421806</v>
          </cell>
          <cell r="X123">
            <v>-77625.714064999964</v>
          </cell>
          <cell r="Y123">
            <v>-77625.713774999953</v>
          </cell>
          <cell r="Z123">
            <v>-77625.713774999953</v>
          </cell>
          <cell r="AA123">
            <v>-75667.054644999953</v>
          </cell>
        </row>
        <row r="124">
          <cell r="A124" t="str">
            <v>Dtd29</v>
          </cell>
          <cell r="B124" t="str">
            <v>Minority shareholders profit</v>
          </cell>
          <cell r="C124">
            <v>-5668.9921450000002</v>
          </cell>
          <cell r="D124">
            <v>-5150.1458099999991</v>
          </cell>
          <cell r="E124">
            <v>-5357.7541600000022</v>
          </cell>
          <cell r="F124">
            <v>-6161.3838949999954</v>
          </cell>
          <cell r="G124">
            <v>-6041.2415849999961</v>
          </cell>
          <cell r="H124">
            <v>-5033.1370749999951</v>
          </cell>
          <cell r="I124">
            <v>-5662.1187500000051</v>
          </cell>
          <cell r="J124">
            <v>-5642.8000150000098</v>
          </cell>
          <cell r="K124">
            <v>-4945.8000849999898</v>
          </cell>
          <cell r="L124">
            <v>-5319.1707700000043</v>
          </cell>
          <cell r="M124">
            <v>-4890.170479999997</v>
          </cell>
          <cell r="N124">
            <v>-6473.2159049999991</v>
          </cell>
          <cell r="O124">
            <v>-66345.930674999996</v>
          </cell>
          <cell r="P124">
            <v>-5668.9921450000002</v>
          </cell>
          <cell r="Q124">
            <v>-10819.137954999998</v>
          </cell>
          <cell r="R124">
            <v>-16176.892115000001</v>
          </cell>
          <cell r="S124">
            <v>-22338.276009999994</v>
          </cell>
          <cell r="T124">
            <v>-28379.51759499999</v>
          </cell>
          <cell r="U124">
            <v>-33412.654669999989</v>
          </cell>
          <cell r="V124">
            <v>-39074.773419999998</v>
          </cell>
          <cell r="W124">
            <v>-44717.573435000006</v>
          </cell>
          <cell r="X124">
            <v>-49663.373519999994</v>
          </cell>
          <cell r="Y124">
            <v>-54982.544289999998</v>
          </cell>
          <cell r="Z124">
            <v>-59872.714769999991</v>
          </cell>
          <cell r="AA124">
            <v>-66345.930674999996</v>
          </cell>
        </row>
        <row r="125">
          <cell r="A125" t="str">
            <v>Dtd27</v>
          </cell>
          <cell r="B125" t="str">
            <v>Taxation</v>
          </cell>
          <cell r="C125">
            <v>0</v>
          </cell>
          <cell r="D125">
            <v>0</v>
          </cell>
          <cell r="E125">
            <v>-544.73663585000122</v>
          </cell>
          <cell r="F125">
            <v>0</v>
          </cell>
          <cell r="G125">
            <v>0</v>
          </cell>
          <cell r="H125">
            <v>-36.544524150003909</v>
          </cell>
          <cell r="I125">
            <v>0</v>
          </cell>
          <cell r="J125">
            <v>0</v>
          </cell>
          <cell r="K125">
            <v>-43.720226449999657</v>
          </cell>
          <cell r="L125">
            <v>0</v>
          </cell>
          <cell r="M125">
            <v>0</v>
          </cell>
          <cell r="N125">
            <v>-44.552362799999493</v>
          </cell>
          <cell r="O125">
            <v>-669.55374925000433</v>
          </cell>
          <cell r="P125">
            <v>0</v>
          </cell>
          <cell r="Q125">
            <v>0</v>
          </cell>
          <cell r="R125">
            <v>-544.73663585000122</v>
          </cell>
          <cell r="S125">
            <v>-544.73663585000122</v>
          </cell>
          <cell r="T125">
            <v>-544.73663585000122</v>
          </cell>
          <cell r="U125">
            <v>-581.28116000000512</v>
          </cell>
          <cell r="V125">
            <v>-581.28116000000512</v>
          </cell>
          <cell r="W125">
            <v>-581.28116000000512</v>
          </cell>
          <cell r="X125">
            <v>-625.00138645000482</v>
          </cell>
          <cell r="Y125">
            <v>-625.00138645000482</v>
          </cell>
          <cell r="Z125">
            <v>-625.00138645000482</v>
          </cell>
          <cell r="AA125">
            <v>-669.55374925000433</v>
          </cell>
        </row>
        <row r="126">
          <cell r="A126" t="str">
            <v>Dtd28</v>
          </cell>
          <cell r="B126" t="str">
            <v>Profit after tax</v>
          </cell>
          <cell r="C126">
            <v>-5668.9921450000002</v>
          </cell>
          <cell r="D126">
            <v>-5149.2082599999985</v>
          </cell>
          <cell r="E126">
            <v>-58698.591200849958</v>
          </cell>
          <cell r="F126">
            <v>-6594.2356249999903</v>
          </cell>
          <cell r="G126">
            <v>-6158.3898550000013</v>
          </cell>
          <cell r="H126">
            <v>-29240.173189571848</v>
          </cell>
          <cell r="I126">
            <v>-5662.1187500000051</v>
          </cell>
          <cell r="J126">
            <v>-5642.0000150000096</v>
          </cell>
          <cell r="K126">
            <v>-5100.379931028142</v>
          </cell>
          <cell r="L126">
            <v>-5319.1704800000052</v>
          </cell>
          <cell r="M126">
            <v>-4890.170479999997</v>
          </cell>
          <cell r="N126">
            <v>-4559.1091377999937</v>
          </cell>
          <cell r="O126">
            <v>-64037.747069249963</v>
          </cell>
          <cell r="P126">
            <v>-5668.9921450000002</v>
          </cell>
          <cell r="Q126">
            <v>-10818.200404999996</v>
          </cell>
          <cell r="R126">
            <v>-69516.791605849954</v>
          </cell>
          <cell r="S126">
            <v>-76111.027230849941</v>
          </cell>
          <cell r="T126">
            <v>-82269.417085849956</v>
          </cell>
          <cell r="U126">
            <v>-111509.5902754218</v>
          </cell>
          <cell r="V126">
            <v>-117171.70902542182</v>
          </cell>
          <cell r="W126">
            <v>-122813.7090404218</v>
          </cell>
          <cell r="X126">
            <v>-127914.08897144996</v>
          </cell>
          <cell r="Y126">
            <v>-133233.25945144994</v>
          </cell>
          <cell r="Z126">
            <v>-138123.42993144994</v>
          </cell>
          <cell r="AA126">
            <v>-142682.53906924996</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Dtd02</v>
          </cell>
          <cell r="B129" t="str">
            <v>Interest expense</v>
          </cell>
          <cell r="C129">
            <v>721.46299999999997</v>
          </cell>
          <cell r="D129">
            <v>376.66900000000004</v>
          </cell>
          <cell r="E129">
            <v>554.88400000000001</v>
          </cell>
          <cell r="F129">
            <v>535.54600000000028</v>
          </cell>
          <cell r="G129">
            <v>542.375</v>
          </cell>
          <cell r="H129">
            <v>816.63900000000012</v>
          </cell>
          <cell r="I129">
            <v>1028.895</v>
          </cell>
          <cell r="J129">
            <v>1384.2850000000001</v>
          </cell>
          <cell r="K129">
            <v>1493.458900000001</v>
          </cell>
          <cell r="L129">
            <v>1640.2910999999992</v>
          </cell>
          <cell r="M129">
            <v>1640.2910999999992</v>
          </cell>
          <cell r="N129">
            <v>1597.5198999999998</v>
          </cell>
          <cell r="O129">
            <v>12332.316999999997</v>
          </cell>
          <cell r="P129">
            <v>721.46299999999997</v>
          </cell>
          <cell r="Q129">
            <v>1098.1320000000001</v>
          </cell>
          <cell r="R129">
            <v>1653.0160000000001</v>
          </cell>
          <cell r="S129">
            <v>2188.5620000000004</v>
          </cell>
          <cell r="T129">
            <v>2730.9370000000004</v>
          </cell>
          <cell r="U129">
            <v>3547.5760000000005</v>
          </cell>
          <cell r="V129">
            <v>4576.4710000000005</v>
          </cell>
          <cell r="W129">
            <v>5960.7560000000003</v>
          </cell>
          <cell r="X129">
            <v>7454.2149000000009</v>
          </cell>
          <cell r="Y129">
            <v>9094.5059999999994</v>
          </cell>
          <cell r="Z129">
            <v>10734.797099999998</v>
          </cell>
          <cell r="AA129">
            <v>12332.316999999997</v>
          </cell>
        </row>
        <row r="130">
          <cell r="A130" t="str">
            <v>Dtd03</v>
          </cell>
          <cell r="B130" t="str">
            <v>Net interest income</v>
          </cell>
          <cell r="C130">
            <v>721.46299999999997</v>
          </cell>
          <cell r="D130">
            <v>376.66900000000004</v>
          </cell>
          <cell r="E130">
            <v>554.88400000000001</v>
          </cell>
          <cell r="F130">
            <v>535.54600000000028</v>
          </cell>
          <cell r="G130">
            <v>542.375</v>
          </cell>
          <cell r="H130">
            <v>816.63900000000012</v>
          </cell>
          <cell r="I130">
            <v>1028.895</v>
          </cell>
          <cell r="J130">
            <v>1384.2850000000001</v>
          </cell>
          <cell r="K130">
            <v>1493.458900000001</v>
          </cell>
          <cell r="L130">
            <v>1640.2910999999992</v>
          </cell>
          <cell r="M130">
            <v>1640.2910999999992</v>
          </cell>
          <cell r="N130">
            <v>1597.5198999999998</v>
          </cell>
          <cell r="O130">
            <v>12332.316999999997</v>
          </cell>
          <cell r="P130">
            <v>721.46299999999997</v>
          </cell>
          <cell r="Q130">
            <v>1098.1320000000001</v>
          </cell>
          <cell r="R130">
            <v>1653.0160000000001</v>
          </cell>
          <cell r="S130">
            <v>2188.5620000000004</v>
          </cell>
          <cell r="T130">
            <v>2730.9370000000004</v>
          </cell>
          <cell r="U130">
            <v>3547.5760000000005</v>
          </cell>
          <cell r="V130">
            <v>4576.4710000000005</v>
          </cell>
          <cell r="W130">
            <v>5960.7560000000003</v>
          </cell>
          <cell r="X130">
            <v>7454.2149000000009</v>
          </cell>
          <cell r="Y130">
            <v>9094.5059999999994</v>
          </cell>
          <cell r="Z130">
            <v>10734.797099999998</v>
          </cell>
          <cell r="AA130">
            <v>12332.316999999997</v>
          </cell>
        </row>
        <row r="131">
          <cell r="A131" t="str">
            <v>Dtd04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Dtd05</v>
          </cell>
          <cell r="B132" t="str">
            <v>Commission expense</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Dtd06</v>
          </cell>
          <cell r="B133" t="str">
            <v>Net fee and commission income</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Dtd07</v>
          </cell>
          <cell r="B134" t="str">
            <v>Dividend income</v>
          </cell>
          <cell r="C134">
            <v>0</v>
          </cell>
          <cell r="D134">
            <v>0</v>
          </cell>
          <cell r="E134">
            <v>-203528.77299999999</v>
          </cell>
          <cell r="F134">
            <v>0</v>
          </cell>
          <cell r="G134">
            <v>0</v>
          </cell>
          <cell r="H134">
            <v>-39917.480000000003</v>
          </cell>
          <cell r="I134">
            <v>0</v>
          </cell>
          <cell r="J134">
            <v>0</v>
          </cell>
          <cell r="K134">
            <v>0</v>
          </cell>
          <cell r="L134">
            <v>0</v>
          </cell>
          <cell r="M134">
            <v>0</v>
          </cell>
          <cell r="N134">
            <v>0</v>
          </cell>
          <cell r="O134">
            <v>-243446.253</v>
          </cell>
          <cell r="P134">
            <v>0</v>
          </cell>
          <cell r="Q134">
            <v>0</v>
          </cell>
          <cell r="R134">
            <v>-203528.77299999999</v>
          </cell>
          <cell r="S134">
            <v>-203528.77299999999</v>
          </cell>
          <cell r="T134">
            <v>-203528.77299999999</v>
          </cell>
          <cell r="U134">
            <v>-243446.253</v>
          </cell>
          <cell r="V134">
            <v>-243446.253</v>
          </cell>
          <cell r="W134">
            <v>-243446.253</v>
          </cell>
          <cell r="X134">
            <v>-243446.253</v>
          </cell>
          <cell r="Y134">
            <v>-243446.253</v>
          </cell>
          <cell r="Z134">
            <v>-243446.253</v>
          </cell>
          <cell r="AA134">
            <v>-243446.253</v>
          </cell>
        </row>
        <row r="135">
          <cell r="A135" t="str">
            <v>Dtd08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Dtd09</v>
          </cell>
          <cell r="B136" t="str">
            <v>Gains or losses from investments</v>
          </cell>
          <cell r="C136">
            <v>0</v>
          </cell>
          <cell r="D136">
            <v>0</v>
          </cell>
          <cell r="E136">
            <v>-17.033000000000001</v>
          </cell>
          <cell r="F136">
            <v>-32.6</v>
          </cell>
          <cell r="G136">
            <v>-24.764000000000003</v>
          </cell>
          <cell r="H136">
            <v>0</v>
          </cell>
          <cell r="I136">
            <v>0</v>
          </cell>
          <cell r="J136">
            <v>0</v>
          </cell>
          <cell r="K136">
            <v>0</v>
          </cell>
          <cell r="L136">
            <v>0</v>
          </cell>
          <cell r="M136">
            <v>0</v>
          </cell>
          <cell r="N136">
            <v>0</v>
          </cell>
          <cell r="O136">
            <v>-74.397000000000006</v>
          </cell>
          <cell r="P136">
            <v>0</v>
          </cell>
          <cell r="Q136">
            <v>0</v>
          </cell>
          <cell r="R136">
            <v>-17.033000000000001</v>
          </cell>
          <cell r="S136">
            <v>-49.633000000000003</v>
          </cell>
          <cell r="T136">
            <v>-74.397000000000006</v>
          </cell>
          <cell r="U136">
            <v>-74.397000000000006</v>
          </cell>
          <cell r="V136">
            <v>-74.397000000000006</v>
          </cell>
          <cell r="W136">
            <v>-74.397000000000006</v>
          </cell>
          <cell r="X136">
            <v>-74.397000000000006</v>
          </cell>
          <cell r="Y136">
            <v>-74.397000000000006</v>
          </cell>
          <cell r="Z136">
            <v>-74.397000000000006</v>
          </cell>
          <cell r="AA136">
            <v>-74.397000000000006</v>
          </cell>
        </row>
        <row r="137">
          <cell r="A137" t="str">
            <v>Dtd10</v>
          </cell>
          <cell r="B137" t="str">
            <v>Other operating income / expenses</v>
          </cell>
          <cell r="C137">
            <v>-1472.17</v>
          </cell>
          <cell r="D137">
            <v>-1267.1320000000001</v>
          </cell>
          <cell r="E137">
            <v>-1233.8220000000001</v>
          </cell>
          <cell r="F137">
            <v>-1424.9660000000001</v>
          </cell>
          <cell r="G137">
            <v>-1412.8409999999997</v>
          </cell>
          <cell r="H137">
            <v>-1913.2126300000086</v>
          </cell>
          <cell r="I137">
            <v>-1947.5393699999918</v>
          </cell>
          <cell r="J137">
            <v>-2375.0139999999992</v>
          </cell>
          <cell r="K137">
            <v>-2433.572900000001</v>
          </cell>
          <cell r="L137">
            <v>-2520.0980999999992</v>
          </cell>
          <cell r="M137">
            <v>-2520.0980999999992</v>
          </cell>
          <cell r="N137">
            <v>-2854.7608999999989</v>
          </cell>
          <cell r="O137">
            <v>-23375.226999999995</v>
          </cell>
          <cell r="P137">
            <v>-1472.17</v>
          </cell>
          <cell r="Q137">
            <v>-2739.3020000000001</v>
          </cell>
          <cell r="R137">
            <v>-3973.1240000000003</v>
          </cell>
          <cell r="S137">
            <v>-5398.09</v>
          </cell>
          <cell r="T137">
            <v>-6810.9309999999996</v>
          </cell>
          <cell r="U137">
            <v>-8724.1436300000078</v>
          </cell>
          <cell r="V137">
            <v>-10671.682999999999</v>
          </cell>
          <cell r="W137">
            <v>-13046.696999999998</v>
          </cell>
          <cell r="X137">
            <v>-15480.269899999999</v>
          </cell>
          <cell r="Y137">
            <v>-18000.367999999999</v>
          </cell>
          <cell r="Z137">
            <v>-20520.466099999998</v>
          </cell>
          <cell r="AA137">
            <v>-23375.226999999995</v>
          </cell>
        </row>
        <row r="138">
          <cell r="A138" t="str">
            <v>Dtd11</v>
          </cell>
          <cell r="B138" t="str">
            <v>Other income</v>
          </cell>
          <cell r="C138">
            <v>-1472.17</v>
          </cell>
          <cell r="D138">
            <v>-1267.1320000000001</v>
          </cell>
          <cell r="E138">
            <v>-204779.62799999997</v>
          </cell>
          <cell r="F138">
            <v>-1457.566</v>
          </cell>
          <cell r="G138">
            <v>-1437.605</v>
          </cell>
          <cell r="H138">
            <v>-41830.692630000012</v>
          </cell>
          <cell r="I138">
            <v>-1947.5393699999918</v>
          </cell>
          <cell r="J138">
            <v>-2375.0139999999992</v>
          </cell>
          <cell r="K138">
            <v>-2433.572900000001</v>
          </cell>
          <cell r="L138">
            <v>-2520.0980999999992</v>
          </cell>
          <cell r="M138">
            <v>-2520.0980999999992</v>
          </cell>
          <cell r="N138">
            <v>-2854.7608999999989</v>
          </cell>
          <cell r="O138">
            <v>-266895.87699999998</v>
          </cell>
          <cell r="P138">
            <v>-1472.17</v>
          </cell>
          <cell r="Q138">
            <v>-2739.3020000000001</v>
          </cell>
          <cell r="R138">
            <v>-207518.93</v>
          </cell>
          <cell r="S138">
            <v>-208976.49599999998</v>
          </cell>
          <cell r="T138">
            <v>-210414.101</v>
          </cell>
          <cell r="U138">
            <v>-252244.79363</v>
          </cell>
          <cell r="V138">
            <v>-254192.33299999998</v>
          </cell>
          <cell r="W138">
            <v>-256567.34699999998</v>
          </cell>
          <cell r="X138">
            <v>-259000.91989999998</v>
          </cell>
          <cell r="Y138">
            <v>-261521.01799999998</v>
          </cell>
          <cell r="Z138">
            <v>-264041.11609999998</v>
          </cell>
          <cell r="AA138">
            <v>-266895.87699999998</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-750.70700000000011</v>
          </cell>
          <cell r="D140">
            <v>-890.46299999999997</v>
          </cell>
          <cell r="E140">
            <v>-204224.74399999998</v>
          </cell>
          <cell r="F140">
            <v>-922.02</v>
          </cell>
          <cell r="G140">
            <v>-895.23</v>
          </cell>
          <cell r="H140">
            <v>-41014.053630000009</v>
          </cell>
          <cell r="I140">
            <v>-918.64436999999134</v>
          </cell>
          <cell r="J140">
            <v>-990.72899999999981</v>
          </cell>
          <cell r="K140">
            <v>-940.11400000000003</v>
          </cell>
          <cell r="L140">
            <v>-879.80700000000002</v>
          </cell>
          <cell r="M140">
            <v>-879.80700000000002</v>
          </cell>
          <cell r="N140">
            <v>-1257.2409999999991</v>
          </cell>
          <cell r="O140">
            <v>-254563.55999999997</v>
          </cell>
          <cell r="P140">
            <v>-750.70700000000011</v>
          </cell>
          <cell r="Q140">
            <v>-1641.17</v>
          </cell>
          <cell r="R140">
            <v>-205865.91399999999</v>
          </cell>
          <cell r="S140">
            <v>-206787.93399999998</v>
          </cell>
          <cell r="T140">
            <v>-207683.16399999999</v>
          </cell>
          <cell r="U140">
            <v>-248697.21763</v>
          </cell>
          <cell r="V140">
            <v>-249615.86199999999</v>
          </cell>
          <cell r="W140">
            <v>-250606.59099999999</v>
          </cell>
          <cell r="X140">
            <v>-251546.70499999999</v>
          </cell>
          <cell r="Y140">
            <v>-252426.51199999999</v>
          </cell>
          <cell r="Z140">
            <v>-253306.31899999999</v>
          </cell>
          <cell r="AA140">
            <v>-254563.55999999997</v>
          </cell>
        </row>
        <row r="141">
          <cell r="A141" t="str">
            <v>Dtd13</v>
          </cell>
          <cell r="B141" t="str">
            <v>Personnel expenses</v>
          </cell>
          <cell r="C141">
            <v>0</v>
          </cell>
          <cell r="D141">
            <v>0</v>
          </cell>
          <cell r="E141">
            <v>0</v>
          </cell>
          <cell r="F141">
            <v>0</v>
          </cell>
          <cell r="G141">
            <v>0</v>
          </cell>
          <cell r="H141">
            <v>-46.512</v>
          </cell>
          <cell r="I141">
            <v>0</v>
          </cell>
          <cell r="J141">
            <v>0</v>
          </cell>
          <cell r="K141">
            <v>0</v>
          </cell>
          <cell r="L141">
            <v>0</v>
          </cell>
          <cell r="M141">
            <v>0</v>
          </cell>
          <cell r="N141">
            <v>-3.6292999999999598</v>
          </cell>
          <cell r="O141">
            <v>-50.141299999999958</v>
          </cell>
          <cell r="P141">
            <v>0</v>
          </cell>
          <cell r="Q141">
            <v>0</v>
          </cell>
          <cell r="R141">
            <v>0</v>
          </cell>
          <cell r="S141">
            <v>0</v>
          </cell>
          <cell r="T141">
            <v>0</v>
          </cell>
          <cell r="U141">
            <v>-46.512</v>
          </cell>
          <cell r="V141">
            <v>-46.512</v>
          </cell>
          <cell r="W141">
            <v>-46.512</v>
          </cell>
          <cell r="X141">
            <v>-46.512</v>
          </cell>
          <cell r="Y141">
            <v>-46.512</v>
          </cell>
          <cell r="Z141">
            <v>-46.512</v>
          </cell>
          <cell r="AA141">
            <v>-50.141299999999958</v>
          </cell>
        </row>
        <row r="142">
          <cell r="A142" t="str">
            <v>Dtd14</v>
          </cell>
          <cell r="B142" t="str">
            <v>General and administrative expenses</v>
          </cell>
          <cell r="C142">
            <v>-750.70700000000011</v>
          </cell>
          <cell r="D142">
            <v>-873.43</v>
          </cell>
          <cell r="E142">
            <v>-695.97100000000012</v>
          </cell>
          <cell r="F142">
            <v>-889.42</v>
          </cell>
          <cell r="G142">
            <v>-870.46600000000012</v>
          </cell>
          <cell r="H142">
            <v>-1050.0616300000086</v>
          </cell>
          <cell r="I142">
            <v>-918.64436999999134</v>
          </cell>
          <cell r="J142">
            <v>-990.72899999999981</v>
          </cell>
          <cell r="K142">
            <v>-940.11400000000037</v>
          </cell>
          <cell r="L142">
            <v>-879.80700000000036</v>
          </cell>
          <cell r="M142">
            <v>-879.80700000000036</v>
          </cell>
          <cell r="N142">
            <v>-1253.611699999999</v>
          </cell>
          <cell r="O142">
            <v>-10992.768700000001</v>
          </cell>
          <cell r="P142">
            <v>-750.70700000000011</v>
          </cell>
          <cell r="Q142">
            <v>-1624.1370000000002</v>
          </cell>
          <cell r="R142">
            <v>-2320.1080000000002</v>
          </cell>
          <cell r="S142">
            <v>-3209.5280000000002</v>
          </cell>
          <cell r="T142">
            <v>-4079.9940000000006</v>
          </cell>
          <cell r="U142">
            <v>-5130.0556300000089</v>
          </cell>
          <cell r="V142">
            <v>-6048.7000000000007</v>
          </cell>
          <cell r="W142">
            <v>-7039.4290000000001</v>
          </cell>
          <cell r="X142">
            <v>-7979.5430000000006</v>
          </cell>
          <cell r="Y142">
            <v>-8859.35</v>
          </cell>
          <cell r="Z142">
            <v>-9739.1570000000011</v>
          </cell>
          <cell r="AA142">
            <v>-10992.768700000001</v>
          </cell>
        </row>
        <row r="143">
          <cell r="A143" t="str">
            <v>Dtd15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Dtd16</v>
          </cell>
          <cell r="B144" t="str">
            <v>Total operating expenses</v>
          </cell>
          <cell r="C144">
            <v>-750.70700000000011</v>
          </cell>
          <cell r="D144">
            <v>-873.43</v>
          </cell>
          <cell r="E144">
            <v>-695.97100000000012</v>
          </cell>
          <cell r="F144">
            <v>-889.42</v>
          </cell>
          <cell r="G144">
            <v>-870.46600000000012</v>
          </cell>
          <cell r="H144">
            <v>-1096.5736300000085</v>
          </cell>
          <cell r="I144">
            <v>-918.64436999999134</v>
          </cell>
          <cell r="J144">
            <v>-990.72899999999981</v>
          </cell>
          <cell r="K144">
            <v>-940.11400000000037</v>
          </cell>
          <cell r="L144">
            <v>-879.80700000000036</v>
          </cell>
          <cell r="M144">
            <v>-879.80700000000036</v>
          </cell>
          <cell r="N144">
            <v>-1257.2409999999991</v>
          </cell>
          <cell r="O144">
            <v>-11042.91</v>
          </cell>
          <cell r="P144">
            <v>-750.70700000000011</v>
          </cell>
          <cell r="Q144">
            <v>-1624.1370000000002</v>
          </cell>
          <cell r="R144">
            <v>-2320.1080000000002</v>
          </cell>
          <cell r="S144">
            <v>-3209.5280000000002</v>
          </cell>
          <cell r="T144">
            <v>-4079.9940000000006</v>
          </cell>
          <cell r="U144">
            <v>-5176.5676300000086</v>
          </cell>
          <cell r="V144">
            <v>-6095.2120000000004</v>
          </cell>
          <cell r="W144">
            <v>-7085.9409999999998</v>
          </cell>
          <cell r="X144">
            <v>-8026.0550000000003</v>
          </cell>
          <cell r="Y144">
            <v>-8905.862000000001</v>
          </cell>
          <cell r="Z144">
            <v>-9785.6690000000017</v>
          </cell>
          <cell r="AA144">
            <v>-11042.91</v>
          </cell>
        </row>
        <row r="145">
          <cell r="A145" t="str">
            <v>Dtd17</v>
          </cell>
          <cell r="B145" t="str">
            <v>Operating profit before provisions</v>
          </cell>
          <cell r="C145">
            <v>0</v>
          </cell>
          <cell r="D145">
            <v>-17.033000000000015</v>
          </cell>
          <cell r="E145">
            <v>-203528.77299999999</v>
          </cell>
          <cell r="F145">
            <v>-32.600000000000023</v>
          </cell>
          <cell r="G145">
            <v>-24.763999999999896</v>
          </cell>
          <cell r="H145">
            <v>-39917.480000000003</v>
          </cell>
          <cell r="I145">
            <v>0</v>
          </cell>
          <cell r="J145">
            <v>0</v>
          </cell>
          <cell r="K145">
            <v>3.4106051316484809E-13</v>
          </cell>
          <cell r="L145">
            <v>3.4106051316484809E-13</v>
          </cell>
          <cell r="M145">
            <v>3.4106051316484809E-13</v>
          </cell>
          <cell r="N145">
            <v>0</v>
          </cell>
          <cell r="O145">
            <v>-243520.64999999997</v>
          </cell>
          <cell r="P145">
            <v>0</v>
          </cell>
          <cell r="Q145">
            <v>-17.032999999999902</v>
          </cell>
          <cell r="R145">
            <v>-203545.80599999998</v>
          </cell>
          <cell r="S145">
            <v>-203578.40599999999</v>
          </cell>
          <cell r="T145">
            <v>-203603.16999999998</v>
          </cell>
          <cell r="U145">
            <v>-243520.65</v>
          </cell>
          <cell r="V145">
            <v>-243520.65</v>
          </cell>
          <cell r="W145">
            <v>-243520.65</v>
          </cell>
          <cell r="X145">
            <v>-243520.65</v>
          </cell>
          <cell r="Y145">
            <v>-243520.65</v>
          </cell>
          <cell r="Z145">
            <v>-243520.65</v>
          </cell>
          <cell r="AA145">
            <v>-243520.64999999997</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0</v>
          </cell>
          <cell r="D150">
            <v>-17.033000000000015</v>
          </cell>
          <cell r="E150">
            <v>-203528.77299999999</v>
          </cell>
          <cell r="F150">
            <v>-32.600000000000023</v>
          </cell>
          <cell r="G150">
            <v>-24.763999999999896</v>
          </cell>
          <cell r="H150">
            <v>-39917.480000000003</v>
          </cell>
          <cell r="I150">
            <v>0</v>
          </cell>
          <cell r="J150">
            <v>0</v>
          </cell>
          <cell r="K150">
            <v>3.4106051316484809E-13</v>
          </cell>
          <cell r="L150">
            <v>3.4106051316484809E-13</v>
          </cell>
          <cell r="M150">
            <v>3.4106051316484809E-13</v>
          </cell>
          <cell r="N150">
            <v>0</v>
          </cell>
          <cell r="O150">
            <v>-243520.64999999997</v>
          </cell>
          <cell r="P150">
            <v>0</v>
          </cell>
          <cell r="Q150">
            <v>-17.032999999999902</v>
          </cell>
          <cell r="R150">
            <v>-203545.80599999998</v>
          </cell>
          <cell r="S150">
            <v>-203578.40599999999</v>
          </cell>
          <cell r="T150">
            <v>-203603.16999999998</v>
          </cell>
          <cell r="U150">
            <v>-243520.65</v>
          </cell>
          <cell r="V150">
            <v>-243520.65</v>
          </cell>
          <cell r="W150">
            <v>-243520.65</v>
          </cell>
          <cell r="X150">
            <v>-243520.65</v>
          </cell>
          <cell r="Y150">
            <v>-243520.65</v>
          </cell>
          <cell r="Z150">
            <v>-243520.65</v>
          </cell>
          <cell r="AA150">
            <v>-243520.64999999997</v>
          </cell>
        </row>
        <row r="151">
          <cell r="A151" t="str">
            <v>Dtd23</v>
          </cell>
          <cell r="B151" t="str">
            <v>Income from associates</v>
          </cell>
          <cell r="C151">
            <v>0</v>
          </cell>
          <cell r="D151">
            <v>0</v>
          </cell>
          <cell r="E151">
            <v>-2988.4106700000148</v>
          </cell>
          <cell r="F151">
            <v>0</v>
          </cell>
          <cell r="G151">
            <v>0</v>
          </cell>
          <cell r="H151">
            <v>-210.48297999998368</v>
          </cell>
          <cell r="I151">
            <v>0</v>
          </cell>
          <cell r="J151">
            <v>0</v>
          </cell>
          <cell r="K151">
            <v>2714.5529349999929</v>
          </cell>
          <cell r="L151">
            <v>0</v>
          </cell>
          <cell r="M151">
            <v>0</v>
          </cell>
          <cell r="N151">
            <v>55.667549999998883</v>
          </cell>
          <cell r="O151">
            <v>-428.67316500000686</v>
          </cell>
          <cell r="P151">
            <v>0</v>
          </cell>
          <cell r="Q151">
            <v>0</v>
          </cell>
          <cell r="R151">
            <v>-2988.4106700000148</v>
          </cell>
          <cell r="S151">
            <v>-2988.4106700000148</v>
          </cell>
          <cell r="T151">
            <v>-2988.4106700000148</v>
          </cell>
          <cell r="U151">
            <v>-3198.8936499999986</v>
          </cell>
          <cell r="V151">
            <v>-3198.8936499999986</v>
          </cell>
          <cell r="W151">
            <v>-3198.8936499999986</v>
          </cell>
          <cell r="X151">
            <v>-484.34071500000573</v>
          </cell>
          <cell r="Y151">
            <v>-484.34071500000573</v>
          </cell>
          <cell r="Z151">
            <v>-484.34071500000573</v>
          </cell>
          <cell r="AA151">
            <v>-428.67316500000686</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0</v>
          </cell>
          <cell r="D154">
            <v>-17.033000000000015</v>
          </cell>
          <cell r="E154">
            <v>-206517.18367</v>
          </cell>
          <cell r="F154">
            <v>-32.600000000000023</v>
          </cell>
          <cell r="G154">
            <v>-24.763999999999896</v>
          </cell>
          <cell r="H154">
            <v>-40127.962979999989</v>
          </cell>
          <cell r="I154">
            <v>0</v>
          </cell>
          <cell r="J154">
            <v>0</v>
          </cell>
          <cell r="K154">
            <v>2714.5529349999933</v>
          </cell>
          <cell r="L154">
            <v>3.4106051316484809E-13</v>
          </cell>
          <cell r="M154">
            <v>3.4106051316484809E-13</v>
          </cell>
          <cell r="N154">
            <v>55.667549999998883</v>
          </cell>
          <cell r="O154">
            <v>-243949.32316499998</v>
          </cell>
          <cell r="P154">
            <v>0</v>
          </cell>
          <cell r="Q154">
            <v>-17.032999999999902</v>
          </cell>
          <cell r="R154">
            <v>-206534.21666999999</v>
          </cell>
          <cell r="S154">
            <v>-206566.81667</v>
          </cell>
          <cell r="T154">
            <v>-206591.58067</v>
          </cell>
          <cell r="U154">
            <v>-246719.54365000001</v>
          </cell>
          <cell r="V154">
            <v>-246719.54365000001</v>
          </cell>
          <cell r="W154">
            <v>-246719.54365000001</v>
          </cell>
          <cell r="X154">
            <v>-244004.99071499999</v>
          </cell>
          <cell r="Y154">
            <v>-244004.99071499999</v>
          </cell>
          <cell r="Z154">
            <v>-244004.99071499999</v>
          </cell>
          <cell r="AA154">
            <v>-243949.32316499998</v>
          </cell>
        </row>
        <row r="155">
          <cell r="A155" t="str">
            <v>Dtd29</v>
          </cell>
          <cell r="B155" t="str">
            <v>Minority shareholders profit</v>
          </cell>
          <cell r="C155">
            <v>-3994.9790800000001</v>
          </cell>
          <cell r="D155">
            <v>-3404.6783350000005</v>
          </cell>
          <cell r="E155">
            <v>-3827.5767799999985</v>
          </cell>
          <cell r="F155">
            <v>-3737.326375000006</v>
          </cell>
          <cell r="G155">
            <v>-4319.9412900000016</v>
          </cell>
          <cell r="H155">
            <v>-4016.887749999999</v>
          </cell>
          <cell r="I155">
            <v>-4687.3118349999977</v>
          </cell>
          <cell r="J155">
            <v>-5955.8797449999984</v>
          </cell>
          <cell r="K155">
            <v>-3965.4367550000029</v>
          </cell>
          <cell r="L155">
            <v>-4435.9371000000001</v>
          </cell>
          <cell r="M155">
            <v>-5208.9741865000051</v>
          </cell>
          <cell r="N155">
            <v>-6409.6803034999994</v>
          </cell>
          <cell r="O155">
            <v>-53964.609535000003</v>
          </cell>
          <cell r="P155">
            <v>-3994.9790800000001</v>
          </cell>
          <cell r="Q155">
            <v>-7399.6574150000006</v>
          </cell>
          <cell r="R155">
            <v>-11227.234194999999</v>
          </cell>
          <cell r="S155">
            <v>-14964.560570000005</v>
          </cell>
          <cell r="T155">
            <v>-19284.501860000008</v>
          </cell>
          <cell r="U155">
            <v>-23301.389610000006</v>
          </cell>
          <cell r="V155">
            <v>-27988.701445000002</v>
          </cell>
          <cell r="W155">
            <v>-33944.581189999997</v>
          </cell>
          <cell r="X155">
            <v>-37910.017945</v>
          </cell>
          <cell r="Y155">
            <v>-42345.955045000002</v>
          </cell>
          <cell r="Z155">
            <v>-47554.929231500006</v>
          </cell>
          <cell r="AA155">
            <v>-53964.609535000003</v>
          </cell>
        </row>
        <row r="156">
          <cell r="A156" t="str">
            <v>Dtd27</v>
          </cell>
          <cell r="B156" t="str">
            <v>Taxation</v>
          </cell>
          <cell r="C156">
            <v>0</v>
          </cell>
          <cell r="D156">
            <v>0</v>
          </cell>
          <cell r="E156">
            <v>-7.1535028499996987</v>
          </cell>
          <cell r="F156">
            <v>0</v>
          </cell>
          <cell r="G156">
            <v>0</v>
          </cell>
          <cell r="H156">
            <v>-53.701160150000867</v>
          </cell>
          <cell r="I156">
            <v>0</v>
          </cell>
          <cell r="J156">
            <v>0</v>
          </cell>
          <cell r="K156">
            <v>-32.234847099999257</v>
          </cell>
          <cell r="L156">
            <v>0</v>
          </cell>
          <cell r="M156">
            <v>0</v>
          </cell>
          <cell r="N156">
            <v>15.486638749999999</v>
          </cell>
          <cell r="O156">
            <v>-77.602871349999816</v>
          </cell>
          <cell r="P156">
            <v>0</v>
          </cell>
          <cell r="Q156">
            <v>0</v>
          </cell>
          <cell r="R156">
            <v>-7.1535028499996987</v>
          </cell>
          <cell r="S156">
            <v>-7.1535028499996987</v>
          </cell>
          <cell r="T156">
            <v>-7.1535028499996987</v>
          </cell>
          <cell r="U156">
            <v>-60.854663000000563</v>
          </cell>
          <cell r="V156">
            <v>-60.854663000000563</v>
          </cell>
          <cell r="W156">
            <v>-60.854663000000563</v>
          </cell>
          <cell r="X156">
            <v>-93.089510099999814</v>
          </cell>
          <cell r="Y156">
            <v>-93.089510099999814</v>
          </cell>
          <cell r="Z156">
            <v>-93.089510099999814</v>
          </cell>
          <cell r="AA156">
            <v>-77.602871349999816</v>
          </cell>
        </row>
        <row r="157">
          <cell r="A157" t="str">
            <v>Dtd28</v>
          </cell>
          <cell r="B157" t="str">
            <v>Profit after tax</v>
          </cell>
          <cell r="C157">
            <v>-3994.9790800000001</v>
          </cell>
          <cell r="D157">
            <v>-3421.7113350000004</v>
          </cell>
          <cell r="E157">
            <v>-210351.91395285001</v>
          </cell>
          <cell r="F157">
            <v>-3769.9263750000059</v>
          </cell>
          <cell r="G157">
            <v>-4344.7052900000017</v>
          </cell>
          <cell r="H157">
            <v>-44198.551890149989</v>
          </cell>
          <cell r="I157">
            <v>-4687.3118349999977</v>
          </cell>
          <cell r="J157">
            <v>-5955.8797449999984</v>
          </cell>
          <cell r="K157">
            <v>-1283.1186671000089</v>
          </cell>
          <cell r="L157">
            <v>-4435.9371000000001</v>
          </cell>
          <cell r="M157">
            <v>-5208.9741865000051</v>
          </cell>
          <cell r="N157">
            <v>-6338.5261147500005</v>
          </cell>
          <cell r="O157">
            <v>-297991.53557135002</v>
          </cell>
          <cell r="P157">
            <v>-3994.9790800000001</v>
          </cell>
          <cell r="Q157">
            <v>-7416.6904150000009</v>
          </cell>
          <cell r="R157">
            <v>-217768.60436785</v>
          </cell>
          <cell r="S157">
            <v>-221538.53074285001</v>
          </cell>
          <cell r="T157">
            <v>-225883.23603285002</v>
          </cell>
          <cell r="U157">
            <v>-270081.787923</v>
          </cell>
          <cell r="V157">
            <v>-274769.099758</v>
          </cell>
          <cell r="W157">
            <v>-280724.97950299998</v>
          </cell>
          <cell r="X157">
            <v>-282008.09817010001</v>
          </cell>
          <cell r="Y157">
            <v>-286444.03527009999</v>
          </cell>
          <cell r="Z157">
            <v>-291653.0094566</v>
          </cell>
          <cell r="AA157">
            <v>-297991.53557135002</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row>
        <row r="160">
          <cell r="A160" t="str">
            <v>Dto02</v>
          </cell>
          <cell r="B160" t="str">
            <v>Interest expense</v>
          </cell>
          <cell r="C160">
            <v>-700</v>
          </cell>
          <cell r="D160">
            <v>-145.18099999999998</v>
          </cell>
          <cell r="E160">
            <v>1217.625</v>
          </cell>
          <cell r="F160">
            <v>343.49878000000024</v>
          </cell>
          <cell r="G160">
            <v>621.24322000000006</v>
          </cell>
          <cell r="H160">
            <v>482.26600000000025</v>
          </cell>
          <cell r="I160">
            <v>616.21820759999946</v>
          </cell>
          <cell r="J160">
            <v>437.75176339200027</v>
          </cell>
          <cell r="K160">
            <v>503.06102900799971</v>
          </cell>
          <cell r="L160">
            <v>226.32070000000056</v>
          </cell>
          <cell r="M160">
            <v>472.89876999999979</v>
          </cell>
          <cell r="N160">
            <v>759.52052999999989</v>
          </cell>
          <cell r="O160">
            <v>4835.2230000000009</v>
          </cell>
          <cell r="P160">
            <v>-700</v>
          </cell>
          <cell r="Q160">
            <v>-845.18100000000004</v>
          </cell>
          <cell r="R160">
            <v>372.44399999999996</v>
          </cell>
          <cell r="S160">
            <v>715.9427800000002</v>
          </cell>
          <cell r="T160">
            <v>1337.1860000000001</v>
          </cell>
          <cell r="U160">
            <v>1819.4520000000005</v>
          </cell>
          <cell r="V160">
            <v>2435.6702076000001</v>
          </cell>
          <cell r="W160">
            <v>2873.4219709920003</v>
          </cell>
          <cell r="X160">
            <v>3376.4830000000002</v>
          </cell>
          <cell r="Y160">
            <v>3602.8037000000008</v>
          </cell>
          <cell r="Z160">
            <v>4075.7024700000006</v>
          </cell>
          <cell r="AA160">
            <v>4835.2230000000009</v>
          </cell>
        </row>
        <row r="161">
          <cell r="A161" t="str">
            <v>Dto03</v>
          </cell>
          <cell r="B161" t="str">
            <v>Net interest income</v>
          </cell>
          <cell r="C161">
            <v>-700</v>
          </cell>
          <cell r="D161">
            <v>-145.18099999999998</v>
          </cell>
          <cell r="E161">
            <v>1217.625</v>
          </cell>
          <cell r="F161">
            <v>343.49878000000024</v>
          </cell>
          <cell r="G161">
            <v>621.24322000000006</v>
          </cell>
          <cell r="H161">
            <v>482.26600000000025</v>
          </cell>
          <cell r="I161">
            <v>616.21820759999946</v>
          </cell>
          <cell r="J161">
            <v>437.75176339200027</v>
          </cell>
          <cell r="K161">
            <v>503.06102900799971</v>
          </cell>
          <cell r="L161">
            <v>226.32070000000056</v>
          </cell>
          <cell r="M161">
            <v>472.89876999999979</v>
          </cell>
          <cell r="N161">
            <v>759.52052999999989</v>
          </cell>
          <cell r="O161">
            <v>4835.2230000000009</v>
          </cell>
          <cell r="P161">
            <v>-700</v>
          </cell>
          <cell r="Q161">
            <v>-845.18100000000004</v>
          </cell>
          <cell r="R161">
            <v>372.44399999999996</v>
          </cell>
          <cell r="S161">
            <v>715.9427800000002</v>
          </cell>
          <cell r="T161">
            <v>1337.1860000000001</v>
          </cell>
          <cell r="U161">
            <v>1819.4520000000005</v>
          </cell>
          <cell r="V161">
            <v>2435.6702076000001</v>
          </cell>
          <cell r="W161">
            <v>2873.4219709920003</v>
          </cell>
          <cell r="X161">
            <v>3376.4830000000002</v>
          </cell>
          <cell r="Y161">
            <v>3602.8037000000008</v>
          </cell>
          <cell r="Z161">
            <v>4075.7024700000006</v>
          </cell>
          <cell r="AA161">
            <v>4835.2230000000009</v>
          </cell>
        </row>
        <row r="162">
          <cell r="A162" t="str">
            <v>Dto04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Dto05</v>
          </cell>
          <cell r="B163" t="str">
            <v>Commission expense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Dto06</v>
          </cell>
          <cell r="B164" t="str">
            <v>Net fee and commission income</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Dto07</v>
          </cell>
          <cell r="B165" t="str">
            <v>Dividend income</v>
          </cell>
          <cell r="C165">
            <v>0</v>
          </cell>
          <cell r="D165">
            <v>0</v>
          </cell>
          <cell r="E165">
            <v>-90155.024999999994</v>
          </cell>
          <cell r="F165">
            <v>-59927.055500000002</v>
          </cell>
          <cell r="G165">
            <v>0</v>
          </cell>
          <cell r="H165">
            <v>0</v>
          </cell>
          <cell r="I165">
            <v>0</v>
          </cell>
          <cell r="J165">
            <v>0</v>
          </cell>
          <cell r="K165">
            <v>0</v>
          </cell>
          <cell r="L165">
            <v>0</v>
          </cell>
          <cell r="M165">
            <v>0</v>
          </cell>
          <cell r="N165">
            <v>0</v>
          </cell>
          <cell r="O165">
            <v>-150082.08049999998</v>
          </cell>
          <cell r="P165">
            <v>0</v>
          </cell>
          <cell r="Q165">
            <v>0</v>
          </cell>
          <cell r="R165">
            <v>-90155.024999999994</v>
          </cell>
          <cell r="S165">
            <v>-150082.08049999998</v>
          </cell>
          <cell r="T165">
            <v>-150082.08049999998</v>
          </cell>
          <cell r="U165">
            <v>-150082.08049999998</v>
          </cell>
          <cell r="V165">
            <v>-150082.08049999998</v>
          </cell>
          <cell r="W165">
            <v>-150082.08049999998</v>
          </cell>
          <cell r="X165">
            <v>-150082.08049999998</v>
          </cell>
          <cell r="Y165">
            <v>-150082.08049999998</v>
          </cell>
          <cell r="Z165">
            <v>-150082.08049999998</v>
          </cell>
          <cell r="AA165">
            <v>-150082.08049999998</v>
          </cell>
        </row>
        <row r="166">
          <cell r="A166" t="str">
            <v>Dto08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Dto09</v>
          </cell>
          <cell r="B167" t="str">
            <v>Gains or losses from investments</v>
          </cell>
          <cell r="C167">
            <v>0</v>
          </cell>
          <cell r="D167">
            <v>0</v>
          </cell>
          <cell r="E167">
            <v>142</v>
          </cell>
          <cell r="F167">
            <v>0</v>
          </cell>
          <cell r="G167">
            <v>0</v>
          </cell>
          <cell r="H167">
            <v>0</v>
          </cell>
          <cell r="I167">
            <v>0</v>
          </cell>
          <cell r="J167">
            <v>0</v>
          </cell>
          <cell r="K167">
            <v>-5</v>
          </cell>
          <cell r="L167">
            <v>0</v>
          </cell>
          <cell r="M167">
            <v>0</v>
          </cell>
          <cell r="N167">
            <v>5</v>
          </cell>
          <cell r="O167">
            <v>142</v>
          </cell>
          <cell r="P167">
            <v>0</v>
          </cell>
          <cell r="Q167">
            <v>0</v>
          </cell>
          <cell r="R167">
            <v>142</v>
          </cell>
          <cell r="S167">
            <v>142</v>
          </cell>
          <cell r="T167">
            <v>142</v>
          </cell>
          <cell r="U167">
            <v>142</v>
          </cell>
          <cell r="V167">
            <v>142</v>
          </cell>
          <cell r="W167">
            <v>142</v>
          </cell>
          <cell r="X167">
            <v>137</v>
          </cell>
          <cell r="Y167">
            <v>137</v>
          </cell>
          <cell r="Z167">
            <v>137</v>
          </cell>
          <cell r="AA167">
            <v>142</v>
          </cell>
        </row>
        <row r="168">
          <cell r="A168" t="str">
            <v>Dto10</v>
          </cell>
          <cell r="B168" t="str">
            <v>Other operating income / expenses</v>
          </cell>
          <cell r="C168">
            <v>108.33333333333333</v>
          </cell>
          <cell r="D168">
            <v>-495.43752000000006</v>
          </cell>
          <cell r="E168">
            <v>-2455.3505099999998</v>
          </cell>
          <cell r="F168">
            <v>-1006.8059500000004</v>
          </cell>
          <cell r="G168">
            <v>-1309.0010199999997</v>
          </cell>
          <cell r="H168">
            <v>-1337.0260000000005</v>
          </cell>
          <cell r="I168">
            <v>-1680.6614599999991</v>
          </cell>
          <cell r="J168">
            <v>-1279.5489067000005</v>
          </cell>
          <cell r="K168">
            <v>-1527.8646332999999</v>
          </cell>
          <cell r="L168">
            <v>-993.47530000000029</v>
          </cell>
          <cell r="M168">
            <v>-1674.637213</v>
          </cell>
          <cell r="N168">
            <v>-1915.3584869999995</v>
          </cell>
          <cell r="O168">
            <v>-15566.833666666667</v>
          </cell>
          <cell r="P168">
            <v>108.33333333333333</v>
          </cell>
          <cell r="Q168">
            <v>-387.10418666666675</v>
          </cell>
          <cell r="R168">
            <v>-2842.4546966666667</v>
          </cell>
          <cell r="S168">
            <v>-3849.2606466666671</v>
          </cell>
          <cell r="T168">
            <v>-5158.2616666666672</v>
          </cell>
          <cell r="U168">
            <v>-6495.287666666668</v>
          </cell>
          <cell r="V168">
            <v>-8175.9491266666673</v>
          </cell>
          <cell r="W168">
            <v>-9455.4980333666681</v>
          </cell>
          <cell r="X168">
            <v>-10983.362666666668</v>
          </cell>
          <cell r="Y168">
            <v>-11976.837966666668</v>
          </cell>
          <cell r="Z168">
            <v>-13651.475179666668</v>
          </cell>
          <cell r="AA168">
            <v>-15566.833666666667</v>
          </cell>
        </row>
        <row r="169">
          <cell r="A169" t="str">
            <v>Dto11</v>
          </cell>
          <cell r="B169" t="str">
            <v>Other income</v>
          </cell>
          <cell r="C169">
            <v>108.33333333333333</v>
          </cell>
          <cell r="D169">
            <v>-495.43752000000006</v>
          </cell>
          <cell r="E169">
            <v>-92468.375509999998</v>
          </cell>
          <cell r="F169">
            <v>-60933.861450000004</v>
          </cell>
          <cell r="G169">
            <v>-1309.0010199999997</v>
          </cell>
          <cell r="H169">
            <v>-1337.0260000000005</v>
          </cell>
          <cell r="I169">
            <v>-1680.6614599999991</v>
          </cell>
          <cell r="J169">
            <v>-1279.5489067000005</v>
          </cell>
          <cell r="K169">
            <v>-1532.8646332999999</v>
          </cell>
          <cell r="L169">
            <v>-993.47530000000029</v>
          </cell>
          <cell r="M169">
            <v>-1674.637213</v>
          </cell>
          <cell r="N169">
            <v>-1910.3584869999995</v>
          </cell>
          <cell r="O169">
            <v>-165506.91416666665</v>
          </cell>
          <cell r="P169">
            <v>108.33333333333333</v>
          </cell>
          <cell r="Q169">
            <v>-387.10418666666675</v>
          </cell>
          <cell r="R169">
            <v>-92855.479696666662</v>
          </cell>
          <cell r="S169">
            <v>-153789.34114666664</v>
          </cell>
          <cell r="T169">
            <v>-155098.34216666664</v>
          </cell>
          <cell r="U169">
            <v>-156435.36816666665</v>
          </cell>
          <cell r="V169">
            <v>-158116.02962666666</v>
          </cell>
          <cell r="W169">
            <v>-159395.57853336664</v>
          </cell>
          <cell r="X169">
            <v>-160928.44316666666</v>
          </cell>
          <cell r="Y169">
            <v>-161921.91846666666</v>
          </cell>
          <cell r="Z169">
            <v>-163596.55567966664</v>
          </cell>
          <cell r="AA169">
            <v>-165506.91416666665</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-591.66666666666663</v>
          </cell>
          <cell r="D171">
            <v>-640.61851999999999</v>
          </cell>
          <cell r="E171">
            <v>-91250.750509999998</v>
          </cell>
          <cell r="F171">
            <v>-60590.362670000002</v>
          </cell>
          <cell r="G171">
            <v>-687.75779999999963</v>
          </cell>
          <cell r="H171">
            <v>-854.76000000000022</v>
          </cell>
          <cell r="I171">
            <v>-1064.4432523999997</v>
          </cell>
          <cell r="J171">
            <v>-841.79714330800027</v>
          </cell>
          <cell r="K171">
            <v>-1029.8036042920003</v>
          </cell>
          <cell r="L171">
            <v>-767.15459999999973</v>
          </cell>
          <cell r="M171">
            <v>-1201.7384430000002</v>
          </cell>
          <cell r="N171">
            <v>-1150.8379569999997</v>
          </cell>
          <cell r="O171">
            <v>-160671.69116666666</v>
          </cell>
          <cell r="P171">
            <v>-591.66666666666663</v>
          </cell>
          <cell r="Q171">
            <v>-1232.2851866666667</v>
          </cell>
          <cell r="R171">
            <v>-92483.035696666659</v>
          </cell>
          <cell r="S171">
            <v>-153073.39836666663</v>
          </cell>
          <cell r="T171">
            <v>-153761.15616666665</v>
          </cell>
          <cell r="U171">
            <v>-154615.91616666666</v>
          </cell>
          <cell r="V171">
            <v>-155680.35941906666</v>
          </cell>
          <cell r="W171">
            <v>-156522.15656237464</v>
          </cell>
          <cell r="X171">
            <v>-157551.96016666666</v>
          </cell>
          <cell r="Y171">
            <v>-158319.11476666667</v>
          </cell>
          <cell r="Z171">
            <v>-159520.85320966665</v>
          </cell>
          <cell r="AA171">
            <v>-160671.69116666666</v>
          </cell>
        </row>
        <row r="172">
          <cell r="A172" t="str">
            <v>Dto13</v>
          </cell>
          <cell r="B172" t="str">
            <v>Personnel expenses</v>
          </cell>
          <cell r="C172">
            <v>0</v>
          </cell>
          <cell r="D172">
            <v>0</v>
          </cell>
          <cell r="E172">
            <v>-124.164</v>
          </cell>
          <cell r="F172">
            <v>-124.164</v>
          </cell>
          <cell r="G172">
            <v>0</v>
          </cell>
          <cell r="H172">
            <v>124.164</v>
          </cell>
          <cell r="I172">
            <v>0</v>
          </cell>
          <cell r="J172">
            <v>0</v>
          </cell>
          <cell r="K172">
            <v>-45.576999999999998</v>
          </cell>
          <cell r="L172">
            <v>0</v>
          </cell>
          <cell r="M172">
            <v>0</v>
          </cell>
          <cell r="N172">
            <v>-38.106000000000002</v>
          </cell>
          <cell r="O172">
            <v>-207.84699999999998</v>
          </cell>
          <cell r="P172">
            <v>0</v>
          </cell>
          <cell r="Q172">
            <v>0</v>
          </cell>
          <cell r="R172">
            <v>-124.164</v>
          </cell>
          <cell r="S172">
            <v>-248.328</v>
          </cell>
          <cell r="T172">
            <v>-248.328</v>
          </cell>
          <cell r="U172">
            <v>-124.164</v>
          </cell>
          <cell r="V172">
            <v>-124.164</v>
          </cell>
          <cell r="W172">
            <v>-124.164</v>
          </cell>
          <cell r="X172">
            <v>-169.74099999999999</v>
          </cell>
          <cell r="Y172">
            <v>-169.74099999999999</v>
          </cell>
          <cell r="Z172">
            <v>-169.74099999999999</v>
          </cell>
          <cell r="AA172">
            <v>-207.84699999999998</v>
          </cell>
        </row>
        <row r="173">
          <cell r="A173" t="str">
            <v>Dto14</v>
          </cell>
          <cell r="B173" t="str">
            <v>General and administrative expenses</v>
          </cell>
          <cell r="C173">
            <v>-600</v>
          </cell>
          <cell r="D173">
            <v>-632.61851999999999</v>
          </cell>
          <cell r="E173">
            <v>-1113.5615100000002</v>
          </cell>
          <cell r="F173">
            <v>-539.14317000000017</v>
          </cell>
          <cell r="G173">
            <v>-687.75779999999963</v>
          </cell>
          <cell r="H173">
            <v>-978.92400000000021</v>
          </cell>
          <cell r="I173">
            <v>-1064.4432523999999</v>
          </cell>
          <cell r="J173">
            <v>-841.79714330800027</v>
          </cell>
          <cell r="K173">
            <v>-960.08160429200007</v>
          </cell>
          <cell r="L173">
            <v>-767.15459999999962</v>
          </cell>
          <cell r="M173">
            <v>-1201.9034430000006</v>
          </cell>
          <cell r="N173">
            <v>-1117.5669569999995</v>
          </cell>
          <cell r="O173">
            <v>-10504.951999999999</v>
          </cell>
          <cell r="P173">
            <v>-600</v>
          </cell>
          <cell r="Q173">
            <v>-1232.61852</v>
          </cell>
          <cell r="R173">
            <v>-2346.1800300000004</v>
          </cell>
          <cell r="S173">
            <v>-2885.3232000000007</v>
          </cell>
          <cell r="T173">
            <v>-3573.0810000000001</v>
          </cell>
          <cell r="U173">
            <v>-4552.0050000000001</v>
          </cell>
          <cell r="V173">
            <v>-5616.4482523999995</v>
          </cell>
          <cell r="W173">
            <v>-6458.2453957079997</v>
          </cell>
          <cell r="X173">
            <v>-7418.3269999999993</v>
          </cell>
          <cell r="Y173">
            <v>-8185.4815999999992</v>
          </cell>
          <cell r="Z173">
            <v>-9387.3850430000002</v>
          </cell>
          <cell r="AA173">
            <v>-10504.951999999999</v>
          </cell>
        </row>
        <row r="174">
          <cell r="A174" t="str">
            <v>Dto15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Dto16</v>
          </cell>
          <cell r="B175" t="str">
            <v>Total operating expenses</v>
          </cell>
          <cell r="C175">
            <v>-600</v>
          </cell>
          <cell r="D175">
            <v>-632.61851999999999</v>
          </cell>
          <cell r="E175">
            <v>-1237.7255100000002</v>
          </cell>
          <cell r="F175">
            <v>-663.30717000000016</v>
          </cell>
          <cell r="G175">
            <v>-687.75779999999963</v>
          </cell>
          <cell r="H175">
            <v>-854.76000000000022</v>
          </cell>
          <cell r="I175">
            <v>-1064.4432523999999</v>
          </cell>
          <cell r="J175">
            <v>-841.79714330800027</v>
          </cell>
          <cell r="K175">
            <v>-1005.6586042920001</v>
          </cell>
          <cell r="L175">
            <v>-767.15459999999962</v>
          </cell>
          <cell r="M175">
            <v>-1201.9034430000006</v>
          </cell>
          <cell r="N175">
            <v>-1155.6729569999995</v>
          </cell>
          <cell r="O175">
            <v>-10712.798999999999</v>
          </cell>
          <cell r="P175">
            <v>-600</v>
          </cell>
          <cell r="Q175">
            <v>-1232.61852</v>
          </cell>
          <cell r="R175">
            <v>-2470.3440300000007</v>
          </cell>
          <cell r="S175">
            <v>-3133.6512000000007</v>
          </cell>
          <cell r="T175">
            <v>-3821.4090000000001</v>
          </cell>
          <cell r="U175">
            <v>-4676.1689999999999</v>
          </cell>
          <cell r="V175">
            <v>-5740.6122523999993</v>
          </cell>
          <cell r="W175">
            <v>-6582.4093957079995</v>
          </cell>
          <cell r="X175">
            <v>-7588.0679999999993</v>
          </cell>
          <cell r="Y175">
            <v>-8355.2225999999991</v>
          </cell>
          <cell r="Z175">
            <v>-9557.1260430000002</v>
          </cell>
          <cell r="AA175">
            <v>-10712.798999999999</v>
          </cell>
        </row>
        <row r="176">
          <cell r="A176" t="str">
            <v>Dto17</v>
          </cell>
          <cell r="B176" t="str">
            <v>Operating profit before provisions</v>
          </cell>
          <cell r="C176">
            <v>8.3333333333333712</v>
          </cell>
          <cell r="D176">
            <v>-8</v>
          </cell>
          <cell r="E176">
            <v>-90013.024999999994</v>
          </cell>
          <cell r="F176">
            <v>-59927.055500000002</v>
          </cell>
          <cell r="G176">
            <v>0</v>
          </cell>
          <cell r="H176">
            <v>0</v>
          </cell>
          <cell r="I176">
            <v>2.2737367544323206E-13</v>
          </cell>
          <cell r="J176">
            <v>0</v>
          </cell>
          <cell r="K176">
            <v>-24.145000000000209</v>
          </cell>
          <cell r="L176">
            <v>-1.1368683772161603E-13</v>
          </cell>
          <cell r="M176">
            <v>0.16500000000041837</v>
          </cell>
          <cell r="N176">
            <v>4.834999999999809</v>
          </cell>
          <cell r="O176">
            <v>-149958.89216666666</v>
          </cell>
          <cell r="P176">
            <v>8.3333333333333712</v>
          </cell>
          <cell r="Q176">
            <v>0.33333333333325754</v>
          </cell>
          <cell r="R176">
            <v>-90012.691666666651</v>
          </cell>
          <cell r="S176">
            <v>-149939.74716666664</v>
          </cell>
          <cell r="T176">
            <v>-149939.74716666664</v>
          </cell>
          <cell r="U176">
            <v>-149939.74716666667</v>
          </cell>
          <cell r="V176">
            <v>-149939.74716666667</v>
          </cell>
          <cell r="W176">
            <v>-149939.74716666664</v>
          </cell>
          <cell r="X176">
            <v>-149963.89216666666</v>
          </cell>
          <cell r="Y176">
            <v>-149963.89216666666</v>
          </cell>
          <cell r="Z176">
            <v>-149963.72716666665</v>
          </cell>
          <cell r="AA176">
            <v>-149958.89216666666</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-114.14100000000001</v>
          </cell>
          <cell r="I179">
            <v>0</v>
          </cell>
          <cell r="J179">
            <v>0</v>
          </cell>
          <cell r="K179">
            <v>-47.266910000000003</v>
          </cell>
          <cell r="L179">
            <v>0</v>
          </cell>
          <cell r="M179">
            <v>0</v>
          </cell>
          <cell r="N179">
            <v>-35.212000000000003</v>
          </cell>
          <cell r="O179">
            <v>-196.61991</v>
          </cell>
          <cell r="P179">
            <v>0</v>
          </cell>
          <cell r="Q179">
            <v>0</v>
          </cell>
          <cell r="R179">
            <v>0</v>
          </cell>
          <cell r="S179">
            <v>0</v>
          </cell>
          <cell r="T179">
            <v>0</v>
          </cell>
          <cell r="U179">
            <v>-114.14100000000001</v>
          </cell>
          <cell r="V179">
            <v>-114.14100000000001</v>
          </cell>
          <cell r="W179">
            <v>-114.14100000000001</v>
          </cell>
          <cell r="X179">
            <v>-161.40791000000002</v>
          </cell>
          <cell r="Y179">
            <v>-161.40791000000002</v>
          </cell>
          <cell r="Z179">
            <v>-161.40791000000002</v>
          </cell>
          <cell r="AA179">
            <v>-196.61991</v>
          </cell>
        </row>
        <row r="180">
          <cell r="A180" t="str">
            <v>Dto21</v>
          </cell>
          <cell r="B180" t="str">
            <v>Total provisions</v>
          </cell>
          <cell r="C180">
            <v>0</v>
          </cell>
          <cell r="D180">
            <v>0</v>
          </cell>
          <cell r="E180">
            <v>0</v>
          </cell>
          <cell r="F180">
            <v>0</v>
          </cell>
          <cell r="G180">
            <v>0</v>
          </cell>
          <cell r="H180">
            <v>-114.14100000000001</v>
          </cell>
          <cell r="I180">
            <v>0</v>
          </cell>
          <cell r="J180">
            <v>0</v>
          </cell>
          <cell r="K180">
            <v>-47.266910000000003</v>
          </cell>
          <cell r="L180">
            <v>0</v>
          </cell>
          <cell r="M180">
            <v>0</v>
          </cell>
          <cell r="N180">
            <v>-35.212000000000003</v>
          </cell>
          <cell r="O180">
            <v>-196.61991</v>
          </cell>
          <cell r="P180">
            <v>0</v>
          </cell>
          <cell r="Q180">
            <v>0</v>
          </cell>
          <cell r="R180">
            <v>0</v>
          </cell>
          <cell r="S180">
            <v>0</v>
          </cell>
          <cell r="T180">
            <v>0</v>
          </cell>
          <cell r="U180">
            <v>-114.14100000000001</v>
          </cell>
          <cell r="V180">
            <v>-114.14100000000001</v>
          </cell>
          <cell r="W180">
            <v>-114.14100000000001</v>
          </cell>
          <cell r="X180">
            <v>-161.40791000000002</v>
          </cell>
          <cell r="Y180">
            <v>-161.40791000000002</v>
          </cell>
          <cell r="Z180">
            <v>-161.40791000000002</v>
          </cell>
          <cell r="AA180">
            <v>-196.61991</v>
          </cell>
        </row>
        <row r="181">
          <cell r="A181" t="str">
            <v>Dto22</v>
          </cell>
          <cell r="B181" t="str">
            <v>Operating profit</v>
          </cell>
          <cell r="C181">
            <v>8.3333333333333712</v>
          </cell>
          <cell r="D181">
            <v>-8</v>
          </cell>
          <cell r="E181">
            <v>-90013.024999999994</v>
          </cell>
          <cell r="F181">
            <v>-59927.055500000002</v>
          </cell>
          <cell r="G181">
            <v>0</v>
          </cell>
          <cell r="H181">
            <v>-114.14100000000001</v>
          </cell>
          <cell r="I181">
            <v>2.2737367544323206E-13</v>
          </cell>
          <cell r="J181">
            <v>0</v>
          </cell>
          <cell r="K181">
            <v>-71.411910000000205</v>
          </cell>
          <cell r="L181">
            <v>-1.1368683772161603E-13</v>
          </cell>
          <cell r="M181">
            <v>0.16500000000041837</v>
          </cell>
          <cell r="N181">
            <v>-30.377000000000194</v>
          </cell>
          <cell r="O181">
            <v>-150155.51207666667</v>
          </cell>
          <cell r="P181">
            <v>8.3333333333333712</v>
          </cell>
          <cell r="Q181">
            <v>0.33333333333325754</v>
          </cell>
          <cell r="R181">
            <v>-90012.691666666651</v>
          </cell>
          <cell r="S181">
            <v>-149939.74716666664</v>
          </cell>
          <cell r="T181">
            <v>-149939.74716666664</v>
          </cell>
          <cell r="U181">
            <v>-150053.88816666667</v>
          </cell>
          <cell r="V181">
            <v>-150053.88816666667</v>
          </cell>
          <cell r="W181">
            <v>-150053.88816666664</v>
          </cell>
          <cell r="X181">
            <v>-150125.30007666667</v>
          </cell>
          <cell r="Y181">
            <v>-150125.30007666667</v>
          </cell>
          <cell r="Z181">
            <v>-150125.13507666666</v>
          </cell>
          <cell r="AA181">
            <v>-150155.51207666667</v>
          </cell>
        </row>
        <row r="182">
          <cell r="A182" t="str">
            <v>Dto23</v>
          </cell>
          <cell r="B182" t="str">
            <v>Income from associates</v>
          </cell>
          <cell r="C182">
            <v>0</v>
          </cell>
          <cell r="D182">
            <v>0</v>
          </cell>
          <cell r="E182">
            <v>-59.624980000000448</v>
          </cell>
          <cell r="F182">
            <v>0</v>
          </cell>
          <cell r="G182">
            <v>0</v>
          </cell>
          <cell r="H182">
            <v>15.133804999999768</v>
          </cell>
          <cell r="I182">
            <v>0</v>
          </cell>
          <cell r="J182">
            <v>0</v>
          </cell>
          <cell r="K182">
            <v>-1089.5463650000002</v>
          </cell>
          <cell r="L182">
            <v>0</v>
          </cell>
          <cell r="M182">
            <v>0</v>
          </cell>
          <cell r="N182">
            <v>815.03236499999343</v>
          </cell>
          <cell r="O182">
            <v>-319.00517500000728</v>
          </cell>
          <cell r="P182">
            <v>0</v>
          </cell>
          <cell r="Q182">
            <v>0</v>
          </cell>
          <cell r="R182">
            <v>-59.624980000000448</v>
          </cell>
          <cell r="S182">
            <v>-59.624980000000448</v>
          </cell>
          <cell r="T182">
            <v>-59.624980000000448</v>
          </cell>
          <cell r="U182">
            <v>-44.49117500000068</v>
          </cell>
          <cell r="V182">
            <v>-44.49117500000068</v>
          </cell>
          <cell r="W182">
            <v>-44.49117500000068</v>
          </cell>
          <cell r="X182">
            <v>-1134.0375400000007</v>
          </cell>
          <cell r="Y182">
            <v>-1134.0375400000007</v>
          </cell>
          <cell r="Z182">
            <v>-1134.0375400000007</v>
          </cell>
          <cell r="AA182">
            <v>-319.00517500000728</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-462.1</v>
          </cell>
          <cell r="I184">
            <v>0</v>
          </cell>
          <cell r="J184">
            <v>0</v>
          </cell>
          <cell r="K184">
            <v>0</v>
          </cell>
          <cell r="L184">
            <v>0</v>
          </cell>
          <cell r="M184">
            <v>0</v>
          </cell>
          <cell r="N184">
            <v>0</v>
          </cell>
          <cell r="O184">
            <v>-462.1</v>
          </cell>
          <cell r="P184">
            <v>0</v>
          </cell>
          <cell r="Q184">
            <v>0</v>
          </cell>
          <cell r="R184">
            <v>0</v>
          </cell>
          <cell r="S184">
            <v>0</v>
          </cell>
          <cell r="T184">
            <v>0</v>
          </cell>
          <cell r="U184">
            <v>-462.1</v>
          </cell>
          <cell r="V184">
            <v>-462.1</v>
          </cell>
          <cell r="W184">
            <v>-462.1</v>
          </cell>
          <cell r="X184">
            <v>-462.1</v>
          </cell>
          <cell r="Y184">
            <v>-462.1</v>
          </cell>
          <cell r="Z184">
            <v>-462.1</v>
          </cell>
          <cell r="AA184">
            <v>-462.1</v>
          </cell>
        </row>
        <row r="185">
          <cell r="A185" t="str">
            <v>Dto26</v>
          </cell>
          <cell r="B185" t="str">
            <v>Pre tax profit</v>
          </cell>
          <cell r="C185">
            <v>8.3333333333333712</v>
          </cell>
          <cell r="D185">
            <v>-8</v>
          </cell>
          <cell r="E185">
            <v>-90072.649979999987</v>
          </cell>
          <cell r="F185">
            <v>-59927.055500000002</v>
          </cell>
          <cell r="G185">
            <v>0</v>
          </cell>
          <cell r="H185">
            <v>-561.10719500000027</v>
          </cell>
          <cell r="I185">
            <v>2.2737367544323206E-13</v>
          </cell>
          <cell r="J185">
            <v>0</v>
          </cell>
          <cell r="K185">
            <v>-1160.9582750000004</v>
          </cell>
          <cell r="L185">
            <v>-1.1368683772161603E-13</v>
          </cell>
          <cell r="M185">
            <v>0.16500000000041837</v>
          </cell>
          <cell r="N185">
            <v>784.65536499999325</v>
          </cell>
          <cell r="O185">
            <v>-150936.61725166667</v>
          </cell>
          <cell r="P185">
            <v>8.3333333333333712</v>
          </cell>
          <cell r="Q185">
            <v>0.33333333333325754</v>
          </cell>
          <cell r="R185">
            <v>-90072.316646666644</v>
          </cell>
          <cell r="S185">
            <v>-149999.37214666663</v>
          </cell>
          <cell r="T185">
            <v>-149999.37214666663</v>
          </cell>
          <cell r="U185">
            <v>-150560.47934166668</v>
          </cell>
          <cell r="V185">
            <v>-150560.47934166668</v>
          </cell>
          <cell r="W185">
            <v>-150560.47934166665</v>
          </cell>
          <cell r="X185">
            <v>-151721.43761666666</v>
          </cell>
          <cell r="Y185">
            <v>-151721.43761666666</v>
          </cell>
          <cell r="Z185">
            <v>-151721.27261666665</v>
          </cell>
          <cell r="AA185">
            <v>-150936.61725166667</v>
          </cell>
        </row>
        <row r="186">
          <cell r="A186" t="str">
            <v>Dto29</v>
          </cell>
          <cell r="B186" t="str">
            <v>Minority shareholders profit</v>
          </cell>
          <cell r="C186">
            <v>-13654.942795999999</v>
          </cell>
          <cell r="D186">
            <v>-10325.940622999999</v>
          </cell>
          <cell r="E186">
            <v>-9439.1850689999992</v>
          </cell>
          <cell r="F186">
            <v>-9368.2910730000094</v>
          </cell>
          <cell r="G186">
            <v>-9361.0885620000026</v>
          </cell>
          <cell r="H186">
            <v>-8184.2771849999972</v>
          </cell>
          <cell r="I186">
            <v>-7349.3938449999878</v>
          </cell>
          <cell r="J186">
            <v>-8063.7581549999959</v>
          </cell>
          <cell r="K186">
            <v>-6873.2545800000225</v>
          </cell>
          <cell r="L186">
            <v>-5621.5470799999857</v>
          </cell>
          <cell r="M186">
            <v>-3697.7213749999983</v>
          </cell>
          <cell r="N186">
            <v>-6900.5138650000081</v>
          </cell>
          <cell r="O186">
            <v>-98839.914208000002</v>
          </cell>
          <cell r="P186">
            <v>-13654.942795999999</v>
          </cell>
          <cell r="Q186">
            <v>-23980.883418999998</v>
          </cell>
          <cell r="R186">
            <v>-33420.068487999997</v>
          </cell>
          <cell r="S186">
            <v>-42788.359561000005</v>
          </cell>
          <cell r="T186">
            <v>-52149.448123000009</v>
          </cell>
          <cell r="U186">
            <v>-60333.725308000008</v>
          </cell>
          <cell r="V186">
            <v>-67683.119152999992</v>
          </cell>
          <cell r="W186">
            <v>-75746.877307999996</v>
          </cell>
          <cell r="X186">
            <v>-82620.131888000018</v>
          </cell>
          <cell r="Y186">
            <v>-88241.678968000007</v>
          </cell>
          <cell r="Z186">
            <v>-91939.400343000001</v>
          </cell>
          <cell r="AA186">
            <v>-98839.914208000002</v>
          </cell>
        </row>
        <row r="187">
          <cell r="A187" t="str">
            <v>Dto27</v>
          </cell>
          <cell r="B187" t="str">
            <v>Taxation</v>
          </cell>
          <cell r="C187">
            <v>0</v>
          </cell>
          <cell r="D187">
            <v>0</v>
          </cell>
          <cell r="E187">
            <v>11.328746200000111</v>
          </cell>
          <cell r="F187">
            <v>0</v>
          </cell>
          <cell r="G187">
            <v>0</v>
          </cell>
          <cell r="H187">
            <v>-78.581606949999866</v>
          </cell>
          <cell r="I187">
            <v>0</v>
          </cell>
          <cell r="J187">
            <v>0</v>
          </cell>
          <cell r="K187">
            <v>-94.551913650000188</v>
          </cell>
          <cell r="L187">
            <v>0</v>
          </cell>
          <cell r="M187">
            <v>0</v>
          </cell>
          <cell r="N187">
            <v>-46.766026199999672</v>
          </cell>
          <cell r="O187">
            <v>-208.57080059999959</v>
          </cell>
          <cell r="P187">
            <v>0</v>
          </cell>
          <cell r="Q187">
            <v>0</v>
          </cell>
          <cell r="R187">
            <v>11.328746200000111</v>
          </cell>
          <cell r="S187">
            <v>11.328746200000111</v>
          </cell>
          <cell r="T187">
            <v>11.328746200000111</v>
          </cell>
          <cell r="U187">
            <v>-67.252860749999755</v>
          </cell>
          <cell r="V187">
            <v>-67.252860749999755</v>
          </cell>
          <cell r="W187">
            <v>-67.252860749999755</v>
          </cell>
          <cell r="X187">
            <v>-161.80477439999993</v>
          </cell>
          <cell r="Y187">
            <v>-161.80477439999993</v>
          </cell>
          <cell r="Z187">
            <v>-161.80477439999993</v>
          </cell>
          <cell r="AA187">
            <v>-208.57080059999959</v>
          </cell>
        </row>
        <row r="188">
          <cell r="A188" t="str">
            <v>Dto28</v>
          </cell>
          <cell r="B188" t="str">
            <v>Profit after tax</v>
          </cell>
          <cell r="C188">
            <v>-13646.609462666665</v>
          </cell>
          <cell r="D188">
            <v>-10333.940622999999</v>
          </cell>
          <cell r="E188">
            <v>-99500.506302799986</v>
          </cell>
          <cell r="F188">
            <v>-69295.346573000017</v>
          </cell>
          <cell r="G188">
            <v>-9361.0885620000026</v>
          </cell>
          <cell r="H188">
            <v>-8823.9659869499974</v>
          </cell>
          <cell r="I188">
            <v>-7349.3938449999878</v>
          </cell>
          <cell r="J188">
            <v>-8063.7581549999959</v>
          </cell>
          <cell r="K188">
            <v>-8128.7647686500241</v>
          </cell>
          <cell r="L188">
            <v>-5621.5470799999857</v>
          </cell>
          <cell r="M188">
            <v>-3697.5563749999978</v>
          </cell>
          <cell r="N188">
            <v>-6162.6245262000148</v>
          </cell>
          <cell r="O188">
            <v>-249985.10226026666</v>
          </cell>
          <cell r="P188">
            <v>-13646.609462666665</v>
          </cell>
          <cell r="Q188">
            <v>-23980.550085666666</v>
          </cell>
          <cell r="R188">
            <v>-123481.05638846663</v>
          </cell>
          <cell r="S188">
            <v>-192776.40296146667</v>
          </cell>
          <cell r="T188">
            <v>-202137.49152346666</v>
          </cell>
          <cell r="U188">
            <v>-210961.45751041669</v>
          </cell>
          <cell r="V188">
            <v>-218310.8513554167</v>
          </cell>
          <cell r="W188">
            <v>-226374.60951041666</v>
          </cell>
          <cell r="X188">
            <v>-234503.37427906666</v>
          </cell>
          <cell r="Y188">
            <v>-240124.92135906665</v>
          </cell>
          <cell r="Z188">
            <v>-243822.47773406663</v>
          </cell>
          <cell r="AA188">
            <v>-249985.10226026666</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row>
        <row r="191">
          <cell r="A191" t="str">
            <v>Dtr02</v>
          </cell>
          <cell r="B191" t="str">
            <v>Interest expense</v>
          </cell>
          <cell r="C191">
            <v>-961</v>
          </cell>
          <cell r="D191">
            <v>-701.221</v>
          </cell>
          <cell r="E191">
            <v>-921.70655999999997</v>
          </cell>
          <cell r="F191">
            <v>-798.44424000000004</v>
          </cell>
          <cell r="G191">
            <v>-705.84053999999992</v>
          </cell>
          <cell r="H191">
            <v>-652.17845999999997</v>
          </cell>
          <cell r="I191">
            <v>-525.03199999999993</v>
          </cell>
          <cell r="J191">
            <v>-358.90800000000007</v>
          </cell>
          <cell r="K191">
            <v>-195.88700000000028</v>
          </cell>
          <cell r="L191">
            <v>-172.14200000000022</v>
          </cell>
          <cell r="M191">
            <v>-104.99699999999922</v>
          </cell>
          <cell r="N191">
            <v>513.25880000000018</v>
          </cell>
          <cell r="O191">
            <v>-5584.098</v>
          </cell>
          <cell r="P191">
            <v>-961</v>
          </cell>
          <cell r="Q191">
            <v>-1662.221</v>
          </cell>
          <cell r="R191">
            <v>-2583.9275600000001</v>
          </cell>
          <cell r="S191">
            <v>-3382.3717999999999</v>
          </cell>
          <cell r="T191">
            <v>-4088.21234</v>
          </cell>
          <cell r="U191">
            <v>-4740.3908000000001</v>
          </cell>
          <cell r="V191">
            <v>-5265.4228000000003</v>
          </cell>
          <cell r="W191">
            <v>-5624.3308000000006</v>
          </cell>
          <cell r="X191">
            <v>-5820.2178000000013</v>
          </cell>
          <cell r="Y191">
            <v>-5992.3598000000011</v>
          </cell>
          <cell r="Z191">
            <v>-6097.3568000000005</v>
          </cell>
          <cell r="AA191">
            <v>-5584.098</v>
          </cell>
        </row>
        <row r="192">
          <cell r="A192" t="str">
            <v>Dtr03</v>
          </cell>
          <cell r="B192" t="str">
            <v>Net interest income</v>
          </cell>
          <cell r="C192">
            <v>-961</v>
          </cell>
          <cell r="D192">
            <v>-701.221</v>
          </cell>
          <cell r="E192">
            <v>-921.70655999999997</v>
          </cell>
          <cell r="F192">
            <v>-798.44424000000004</v>
          </cell>
          <cell r="G192">
            <v>-705.84053999999992</v>
          </cell>
          <cell r="H192">
            <v>-652.17845999999997</v>
          </cell>
          <cell r="I192">
            <v>-525.03199999999993</v>
          </cell>
          <cell r="J192">
            <v>-358.90800000000007</v>
          </cell>
          <cell r="K192">
            <v>-195.88700000000028</v>
          </cell>
          <cell r="L192">
            <v>-172.14200000000022</v>
          </cell>
          <cell r="M192">
            <v>-104.99699999999922</v>
          </cell>
          <cell r="N192">
            <v>513.25880000000018</v>
          </cell>
          <cell r="O192">
            <v>-5584.098</v>
          </cell>
          <cell r="P192">
            <v>-961</v>
          </cell>
          <cell r="Q192">
            <v>-1662.221</v>
          </cell>
          <cell r="R192">
            <v>-2583.9275600000001</v>
          </cell>
          <cell r="S192">
            <v>-3382.3717999999999</v>
          </cell>
          <cell r="T192">
            <v>-4088.21234</v>
          </cell>
          <cell r="U192">
            <v>-4740.3908000000001</v>
          </cell>
          <cell r="V192">
            <v>-5265.4228000000003</v>
          </cell>
          <cell r="W192">
            <v>-5624.3308000000006</v>
          </cell>
          <cell r="X192">
            <v>-5820.2178000000013</v>
          </cell>
          <cell r="Y192">
            <v>-5992.3598000000011</v>
          </cell>
          <cell r="Z192">
            <v>-6097.3568000000005</v>
          </cell>
          <cell r="AA192">
            <v>-5584.098</v>
          </cell>
        </row>
        <row r="193">
          <cell r="A193" t="str">
            <v>Dtr04</v>
          </cell>
          <cell r="B193" t="str">
            <v>Fee Income</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Dtr05</v>
          </cell>
          <cell r="B194" t="str">
            <v>Commission expense</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row>
        <row r="195">
          <cell r="A195" t="str">
            <v>Dtr06</v>
          </cell>
          <cell r="B195" t="str">
            <v>Net fee and commission income</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row>
        <row r="196">
          <cell r="A196" t="str">
            <v>Dtr07</v>
          </cell>
          <cell r="B196" t="str">
            <v>Dividend income</v>
          </cell>
          <cell r="C196">
            <v>0</v>
          </cell>
          <cell r="D196">
            <v>0</v>
          </cell>
          <cell r="E196">
            <v>-86546.467999999993</v>
          </cell>
          <cell r="F196">
            <v>-20630.67626</v>
          </cell>
          <cell r="G196">
            <v>0</v>
          </cell>
          <cell r="H196">
            <v>0</v>
          </cell>
          <cell r="I196">
            <v>0</v>
          </cell>
          <cell r="J196">
            <v>0</v>
          </cell>
          <cell r="K196">
            <v>0</v>
          </cell>
          <cell r="L196">
            <v>0</v>
          </cell>
          <cell r="M196">
            <v>-7266.509</v>
          </cell>
          <cell r="N196">
            <v>0</v>
          </cell>
          <cell r="O196">
            <v>-114443.65326000001</v>
          </cell>
          <cell r="P196">
            <v>0</v>
          </cell>
          <cell r="Q196">
            <v>0</v>
          </cell>
          <cell r="R196">
            <v>-86546.467999999993</v>
          </cell>
          <cell r="S196">
            <v>-107177.14426</v>
          </cell>
          <cell r="T196">
            <v>-107177.14426</v>
          </cell>
          <cell r="U196">
            <v>-107177.14426</v>
          </cell>
          <cell r="V196">
            <v>-107177.14426</v>
          </cell>
          <cell r="W196">
            <v>-107177.14426</v>
          </cell>
          <cell r="X196">
            <v>-107177.14426</v>
          </cell>
          <cell r="Y196">
            <v>-107177.14426</v>
          </cell>
          <cell r="Z196">
            <v>-114443.65326000001</v>
          </cell>
          <cell r="AA196">
            <v>-114443.65326000001</v>
          </cell>
        </row>
        <row r="197">
          <cell r="A197" t="str">
            <v>Dtr08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Dtr09</v>
          </cell>
          <cell r="B198" t="str">
            <v>Gains or losses from investments</v>
          </cell>
          <cell r="C198">
            <v>0</v>
          </cell>
          <cell r="D198">
            <v>-13422.60411</v>
          </cell>
          <cell r="E198">
            <v>0</v>
          </cell>
          <cell r="F198">
            <v>-2590.7076200000001</v>
          </cell>
          <cell r="G198">
            <v>0</v>
          </cell>
          <cell r="H198">
            <v>0</v>
          </cell>
          <cell r="I198">
            <v>0</v>
          </cell>
          <cell r="J198">
            <v>0</v>
          </cell>
          <cell r="K198">
            <v>0</v>
          </cell>
          <cell r="L198">
            <v>0</v>
          </cell>
          <cell r="M198">
            <v>0</v>
          </cell>
          <cell r="N198">
            <v>-10044.198</v>
          </cell>
          <cell r="O198">
            <v>-26057.509730000002</v>
          </cell>
          <cell r="P198">
            <v>0</v>
          </cell>
          <cell r="Q198">
            <v>-13422.60411</v>
          </cell>
          <cell r="R198">
            <v>-13422.60411</v>
          </cell>
          <cell r="S198">
            <v>-16013.311730000001</v>
          </cell>
          <cell r="T198">
            <v>-16013.311730000001</v>
          </cell>
          <cell r="U198">
            <v>-16013.311730000001</v>
          </cell>
          <cell r="V198">
            <v>-16013.311730000001</v>
          </cell>
          <cell r="W198">
            <v>-16013.311730000001</v>
          </cell>
          <cell r="X198">
            <v>-16013.311730000001</v>
          </cell>
          <cell r="Y198">
            <v>-16013.311730000001</v>
          </cell>
          <cell r="Z198">
            <v>-16013.311730000001</v>
          </cell>
          <cell r="AA198">
            <v>-26057.509730000002</v>
          </cell>
        </row>
        <row r="199">
          <cell r="A199" t="str">
            <v>Dtr10</v>
          </cell>
          <cell r="B199" t="str">
            <v>Other operating income / expenses</v>
          </cell>
          <cell r="C199">
            <v>361</v>
          </cell>
          <cell r="D199">
            <v>515.16292000000021</v>
          </cell>
          <cell r="E199">
            <v>324.86493999999999</v>
          </cell>
          <cell r="F199">
            <v>361.17571999999996</v>
          </cell>
          <cell r="G199">
            <v>255.58699999999999</v>
          </cell>
          <cell r="H199">
            <v>10.764100000000099</v>
          </cell>
          <cell r="I199">
            <v>-85.093099999999993</v>
          </cell>
          <cell r="J199">
            <v>-102.31100000000015</v>
          </cell>
          <cell r="K199">
            <v>-589.73099999999977</v>
          </cell>
          <cell r="L199">
            <v>-444.92399999999958</v>
          </cell>
          <cell r="M199">
            <v>-497.10100000000091</v>
          </cell>
          <cell r="N199">
            <v>-1403.1605800000007</v>
          </cell>
          <cell r="O199">
            <v>-1293.766000000001</v>
          </cell>
          <cell r="P199">
            <v>361</v>
          </cell>
          <cell r="Q199">
            <v>876.16292000000021</v>
          </cell>
          <cell r="R199">
            <v>1201.0278600000001</v>
          </cell>
          <cell r="S199">
            <v>1562.2035800000001</v>
          </cell>
          <cell r="T199">
            <v>1817.7905800000001</v>
          </cell>
          <cell r="U199">
            <v>1828.5546800000002</v>
          </cell>
          <cell r="V199">
            <v>1743.4615800000001</v>
          </cell>
          <cell r="W199">
            <v>1641.15058</v>
          </cell>
          <cell r="X199">
            <v>1051.4195800000002</v>
          </cell>
          <cell r="Y199">
            <v>606.4955800000007</v>
          </cell>
          <cell r="Z199">
            <v>109.39457999999979</v>
          </cell>
          <cell r="AA199">
            <v>-1293.766000000001</v>
          </cell>
        </row>
        <row r="200">
          <cell r="A200" t="str">
            <v>Dtr11</v>
          </cell>
          <cell r="B200" t="str">
            <v>Other income</v>
          </cell>
          <cell r="C200">
            <v>361</v>
          </cell>
          <cell r="D200">
            <v>-12907.44119</v>
          </cell>
          <cell r="E200">
            <v>-86221.603059999994</v>
          </cell>
          <cell r="F200">
            <v>-22860.208160000002</v>
          </cell>
          <cell r="G200">
            <v>255.58699999999999</v>
          </cell>
          <cell r="H200">
            <v>10.764100000000099</v>
          </cell>
          <cell r="I200">
            <v>-85.093099999999993</v>
          </cell>
          <cell r="J200">
            <v>-102.31100000000015</v>
          </cell>
          <cell r="K200">
            <v>-589.73099999999977</v>
          </cell>
          <cell r="L200">
            <v>-444.92399999999958</v>
          </cell>
          <cell r="M200">
            <v>-7763.6100000000006</v>
          </cell>
          <cell r="N200">
            <v>-11447.35858</v>
          </cell>
          <cell r="O200">
            <v>-141794.92899000001</v>
          </cell>
          <cell r="P200">
            <v>361</v>
          </cell>
          <cell r="Q200">
            <v>-12546.44119</v>
          </cell>
          <cell r="R200">
            <v>-98768.044249999992</v>
          </cell>
          <cell r="S200">
            <v>-121628.25241</v>
          </cell>
          <cell r="T200">
            <v>-121372.66541</v>
          </cell>
          <cell r="U200">
            <v>-121361.90131</v>
          </cell>
          <cell r="V200">
            <v>-121446.99441</v>
          </cell>
          <cell r="W200">
            <v>-121549.30541</v>
          </cell>
          <cell r="X200">
            <v>-122139.03641</v>
          </cell>
          <cell r="Y200">
            <v>-122583.96041</v>
          </cell>
          <cell r="Z200">
            <v>-130347.57041000001</v>
          </cell>
          <cell r="AA200">
            <v>-141794.92899000001</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-600</v>
          </cell>
          <cell r="D202">
            <v>-13608.662189999999</v>
          </cell>
          <cell r="E202">
            <v>-87143.30962</v>
          </cell>
          <cell r="F202">
            <v>-23658.652400000003</v>
          </cell>
          <cell r="G202">
            <v>-450.25353999999993</v>
          </cell>
          <cell r="H202">
            <v>-641.41435999999987</v>
          </cell>
          <cell r="I202">
            <v>-610.12509999999997</v>
          </cell>
          <cell r="J202">
            <v>-461.21900000000022</v>
          </cell>
          <cell r="K202">
            <v>-785.61800000000005</v>
          </cell>
          <cell r="L202">
            <v>-617.0659999999998</v>
          </cell>
          <cell r="M202">
            <v>-7868.607</v>
          </cell>
          <cell r="N202">
            <v>-10934.09978</v>
          </cell>
          <cell r="O202">
            <v>-147379.02699000001</v>
          </cell>
          <cell r="P202">
            <v>-600</v>
          </cell>
          <cell r="Q202">
            <v>-14208.662189999999</v>
          </cell>
          <cell r="R202">
            <v>-101351.97180999999</v>
          </cell>
          <cell r="S202">
            <v>-125010.62420999999</v>
          </cell>
          <cell r="T202">
            <v>-125460.87775</v>
          </cell>
          <cell r="U202">
            <v>-126102.29210999999</v>
          </cell>
          <cell r="V202">
            <v>-126712.41721</v>
          </cell>
          <cell r="W202">
            <v>-127173.63621</v>
          </cell>
          <cell r="X202">
            <v>-127959.25421</v>
          </cell>
          <cell r="Y202">
            <v>-128576.32021000001</v>
          </cell>
          <cell r="Z202">
            <v>-136444.92721000002</v>
          </cell>
          <cell r="AA202">
            <v>-147379.02699000001</v>
          </cell>
        </row>
        <row r="203">
          <cell r="A203" t="str">
            <v>Dtr13</v>
          </cell>
          <cell r="B203" t="str">
            <v>Personnel expenses</v>
          </cell>
          <cell r="C203">
            <v>0</v>
          </cell>
          <cell r="D203">
            <v>0</v>
          </cell>
          <cell r="E203">
            <v>0</v>
          </cell>
          <cell r="F203">
            <v>0</v>
          </cell>
          <cell r="G203">
            <v>0</v>
          </cell>
          <cell r="H203">
            <v>0</v>
          </cell>
          <cell r="I203">
            <v>0</v>
          </cell>
          <cell r="J203">
            <v>0</v>
          </cell>
          <cell r="K203">
            <v>0</v>
          </cell>
          <cell r="L203">
            <v>0</v>
          </cell>
          <cell r="M203">
            <v>0</v>
          </cell>
          <cell r="N203">
            <v>-24</v>
          </cell>
          <cell r="O203">
            <v>-24</v>
          </cell>
          <cell r="P203">
            <v>0</v>
          </cell>
          <cell r="Q203">
            <v>0</v>
          </cell>
          <cell r="R203">
            <v>0</v>
          </cell>
          <cell r="S203">
            <v>0</v>
          </cell>
          <cell r="T203">
            <v>0</v>
          </cell>
          <cell r="U203">
            <v>0</v>
          </cell>
          <cell r="V203">
            <v>0</v>
          </cell>
          <cell r="W203">
            <v>0</v>
          </cell>
          <cell r="X203">
            <v>0</v>
          </cell>
          <cell r="Y203">
            <v>0</v>
          </cell>
          <cell r="Z203">
            <v>0</v>
          </cell>
          <cell r="AA203">
            <v>-24</v>
          </cell>
        </row>
        <row r="204">
          <cell r="A204" t="str">
            <v>Dtr14</v>
          </cell>
          <cell r="B204" t="str">
            <v>General and administrative expenses</v>
          </cell>
          <cell r="C204">
            <v>-600</v>
          </cell>
          <cell r="D204">
            <v>-186.0580799999999</v>
          </cell>
          <cell r="E204">
            <v>-596.84162000000015</v>
          </cell>
          <cell r="F204">
            <v>-437.26852000000008</v>
          </cell>
          <cell r="G204">
            <v>-450.2535400000001</v>
          </cell>
          <cell r="H204">
            <v>-641.41435999999976</v>
          </cell>
          <cell r="I204">
            <v>-610.12510000000009</v>
          </cell>
          <cell r="J204">
            <v>-461.42700000000025</v>
          </cell>
          <cell r="K204">
            <v>-785.61800000000017</v>
          </cell>
          <cell r="L204">
            <v>-617.0659999999998</v>
          </cell>
          <cell r="M204">
            <v>-602.09800000000007</v>
          </cell>
          <cell r="N204">
            <v>-764.03877999999997</v>
          </cell>
          <cell r="O204">
            <v>-6752.2089999999998</v>
          </cell>
          <cell r="P204">
            <v>-600</v>
          </cell>
          <cell r="Q204">
            <v>-786.0580799999999</v>
          </cell>
          <cell r="R204">
            <v>-1382.8996999999999</v>
          </cell>
          <cell r="S204">
            <v>-1820.16822</v>
          </cell>
          <cell r="T204">
            <v>-2270.4217600000002</v>
          </cell>
          <cell r="U204">
            <v>-2911.8361199999999</v>
          </cell>
          <cell r="V204">
            <v>-3521.9612200000001</v>
          </cell>
          <cell r="W204">
            <v>-3983.3882200000003</v>
          </cell>
          <cell r="X204">
            <v>-4769.0062200000002</v>
          </cell>
          <cell r="Y204">
            <v>-5386.07222</v>
          </cell>
          <cell r="Z204">
            <v>-5988.17022</v>
          </cell>
          <cell r="AA204">
            <v>-6752.2089999999998</v>
          </cell>
        </row>
        <row r="205">
          <cell r="A205" t="str">
            <v>Dtr15</v>
          </cell>
          <cell r="B205" t="str">
            <v>Depreciation / Amortisation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row>
        <row r="206">
          <cell r="A206" t="str">
            <v>Dtr16</v>
          </cell>
          <cell r="B206" t="str">
            <v>Total operating expenses</v>
          </cell>
          <cell r="C206">
            <v>-600</v>
          </cell>
          <cell r="D206">
            <v>-186.0580799999999</v>
          </cell>
          <cell r="E206">
            <v>-596.84162000000015</v>
          </cell>
          <cell r="F206">
            <v>-437.26852000000008</v>
          </cell>
          <cell r="G206">
            <v>-450.2535400000001</v>
          </cell>
          <cell r="H206">
            <v>-641.41435999999976</v>
          </cell>
          <cell r="I206">
            <v>-610.12510000000009</v>
          </cell>
          <cell r="J206">
            <v>-461.42700000000025</v>
          </cell>
          <cell r="K206">
            <v>-785.61800000000017</v>
          </cell>
          <cell r="L206">
            <v>-617.0659999999998</v>
          </cell>
          <cell r="M206">
            <v>-602.09800000000007</v>
          </cell>
          <cell r="N206">
            <v>-788.03877999999997</v>
          </cell>
          <cell r="O206">
            <v>-6776.2089999999998</v>
          </cell>
          <cell r="P206">
            <v>-600</v>
          </cell>
          <cell r="Q206">
            <v>-786.0580799999999</v>
          </cell>
          <cell r="R206">
            <v>-1382.8996999999999</v>
          </cell>
          <cell r="S206">
            <v>-1820.16822</v>
          </cell>
          <cell r="T206">
            <v>-2270.4217600000002</v>
          </cell>
          <cell r="U206">
            <v>-2911.8361199999999</v>
          </cell>
          <cell r="V206">
            <v>-3521.9612200000001</v>
          </cell>
          <cell r="W206">
            <v>-3983.3882200000003</v>
          </cell>
          <cell r="X206">
            <v>-4769.0062200000002</v>
          </cell>
          <cell r="Y206">
            <v>-5386.07222</v>
          </cell>
          <cell r="Z206">
            <v>-5988.17022</v>
          </cell>
          <cell r="AA206">
            <v>-6776.2089999999998</v>
          </cell>
        </row>
        <row r="207">
          <cell r="A207" t="str">
            <v>Dtr17</v>
          </cell>
          <cell r="B207" t="str">
            <v>Operating profit before provisions</v>
          </cell>
          <cell r="C207">
            <v>0</v>
          </cell>
          <cell r="D207">
            <v>-13422.604109999998</v>
          </cell>
          <cell r="E207">
            <v>-86546.467999999993</v>
          </cell>
          <cell r="F207">
            <v>-23221.383880000001</v>
          </cell>
          <cell r="G207">
            <v>1.7053025658242404E-13</v>
          </cell>
          <cell r="H207">
            <v>-1.1368683772161603E-13</v>
          </cell>
          <cell r="I207">
            <v>1.1368683772161603E-13</v>
          </cell>
          <cell r="J207">
            <v>0.20800000000002683</v>
          </cell>
          <cell r="K207">
            <v>1.1368683772161603E-13</v>
          </cell>
          <cell r="L207">
            <v>0</v>
          </cell>
          <cell r="M207">
            <v>-7266.509</v>
          </cell>
          <cell r="N207">
            <v>-10146.061</v>
          </cell>
          <cell r="O207">
            <v>-140602.81799000001</v>
          </cell>
          <cell r="P207">
            <v>0</v>
          </cell>
          <cell r="Q207">
            <v>-13422.604109999998</v>
          </cell>
          <cell r="R207">
            <v>-99969.072109999994</v>
          </cell>
          <cell r="S207">
            <v>-123190.45598999999</v>
          </cell>
          <cell r="T207">
            <v>-123190.45599</v>
          </cell>
          <cell r="U207">
            <v>-123190.45598999999</v>
          </cell>
          <cell r="V207">
            <v>-123190.45599</v>
          </cell>
          <cell r="W207">
            <v>-123190.24799</v>
          </cell>
          <cell r="X207">
            <v>-123190.24799</v>
          </cell>
          <cell r="Y207">
            <v>-123190.24799</v>
          </cell>
          <cell r="Z207">
            <v>-130456.75699000002</v>
          </cell>
          <cell r="AA207">
            <v>-140602.81799000001</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725.22149000000002</v>
          </cell>
          <cell r="E210">
            <v>-442</v>
          </cell>
          <cell r="F210">
            <v>0</v>
          </cell>
          <cell r="G210">
            <v>0</v>
          </cell>
          <cell r="H210">
            <v>-986.74299999999994</v>
          </cell>
          <cell r="I210">
            <v>0</v>
          </cell>
          <cell r="J210">
            <v>0</v>
          </cell>
          <cell r="K210">
            <v>-150.07300000000001</v>
          </cell>
          <cell r="L210">
            <v>0</v>
          </cell>
          <cell r="M210">
            <v>0</v>
          </cell>
          <cell r="N210">
            <v>12399.7</v>
          </cell>
          <cell r="O210">
            <v>11546.105490000002</v>
          </cell>
          <cell r="P210">
            <v>0</v>
          </cell>
          <cell r="Q210">
            <v>725.22149000000002</v>
          </cell>
          <cell r="R210">
            <v>283.22149000000002</v>
          </cell>
          <cell r="S210">
            <v>283.22149000000002</v>
          </cell>
          <cell r="T210">
            <v>283.22149000000002</v>
          </cell>
          <cell r="U210">
            <v>-703.52150999999992</v>
          </cell>
          <cell r="V210">
            <v>-703.52150999999992</v>
          </cell>
          <cell r="W210">
            <v>-703.52150999999992</v>
          </cell>
          <cell r="X210">
            <v>-853.5945099999999</v>
          </cell>
          <cell r="Y210">
            <v>-853.5945099999999</v>
          </cell>
          <cell r="Z210">
            <v>-853.5945099999999</v>
          </cell>
          <cell r="AA210">
            <v>11546.105490000002</v>
          </cell>
        </row>
        <row r="211">
          <cell r="A211" t="str">
            <v>Dtr21</v>
          </cell>
          <cell r="B211" t="str">
            <v>Total provisions</v>
          </cell>
          <cell r="C211">
            <v>0</v>
          </cell>
          <cell r="D211">
            <v>725.22149000000002</v>
          </cell>
          <cell r="E211">
            <v>-442</v>
          </cell>
          <cell r="F211">
            <v>0</v>
          </cell>
          <cell r="G211">
            <v>0</v>
          </cell>
          <cell r="H211">
            <v>-986.74299999999994</v>
          </cell>
          <cell r="I211">
            <v>0</v>
          </cell>
          <cell r="J211">
            <v>0</v>
          </cell>
          <cell r="K211">
            <v>-150.07300000000001</v>
          </cell>
          <cell r="L211">
            <v>0</v>
          </cell>
          <cell r="M211">
            <v>0</v>
          </cell>
          <cell r="N211">
            <v>12399.7</v>
          </cell>
          <cell r="O211">
            <v>11546.105490000002</v>
          </cell>
          <cell r="P211">
            <v>0</v>
          </cell>
          <cell r="Q211">
            <v>725.22149000000002</v>
          </cell>
          <cell r="R211">
            <v>283.22149000000002</v>
          </cell>
          <cell r="S211">
            <v>283.22149000000002</v>
          </cell>
          <cell r="T211">
            <v>283.22149000000002</v>
          </cell>
          <cell r="U211">
            <v>-703.52150999999992</v>
          </cell>
          <cell r="V211">
            <v>-703.52150999999992</v>
          </cell>
          <cell r="W211">
            <v>-703.52150999999992</v>
          </cell>
          <cell r="X211">
            <v>-853.5945099999999</v>
          </cell>
          <cell r="Y211">
            <v>-853.5945099999999</v>
          </cell>
          <cell r="Z211">
            <v>-853.5945099999999</v>
          </cell>
          <cell r="AA211">
            <v>11546.105490000002</v>
          </cell>
        </row>
        <row r="212">
          <cell r="A212" t="str">
            <v>Dtr22</v>
          </cell>
          <cell r="B212" t="str">
            <v>Operating profit</v>
          </cell>
          <cell r="C212">
            <v>0</v>
          </cell>
          <cell r="D212">
            <v>-12697.382619999998</v>
          </cell>
          <cell r="E212">
            <v>-86988.467999999993</v>
          </cell>
          <cell r="F212">
            <v>-23221.383880000001</v>
          </cell>
          <cell r="G212">
            <v>1.7053025658242404E-13</v>
          </cell>
          <cell r="H212">
            <v>-986.74300000000005</v>
          </cell>
          <cell r="I212">
            <v>1.1368683772161603E-13</v>
          </cell>
          <cell r="J212">
            <v>0.20800000000002683</v>
          </cell>
          <cell r="K212">
            <v>-150.07299999999989</v>
          </cell>
          <cell r="L212">
            <v>0</v>
          </cell>
          <cell r="M212">
            <v>-7266.509</v>
          </cell>
          <cell r="N212">
            <v>2253.639000000001</v>
          </cell>
          <cell r="O212">
            <v>-129056.71250000001</v>
          </cell>
          <cell r="P212">
            <v>0</v>
          </cell>
          <cell r="Q212">
            <v>-12697.382619999998</v>
          </cell>
          <cell r="R212">
            <v>-99685.850619999997</v>
          </cell>
          <cell r="S212">
            <v>-122907.23449999999</v>
          </cell>
          <cell r="T212">
            <v>-122907.23450000001</v>
          </cell>
          <cell r="U212">
            <v>-123893.97749999999</v>
          </cell>
          <cell r="V212">
            <v>-123893.97750000001</v>
          </cell>
          <cell r="W212">
            <v>-123893.76950000001</v>
          </cell>
          <cell r="X212">
            <v>-124043.8425</v>
          </cell>
          <cell r="Y212">
            <v>-124043.8425</v>
          </cell>
          <cell r="Z212">
            <v>-131310.35150000002</v>
          </cell>
          <cell r="AA212">
            <v>-129056.71250000001</v>
          </cell>
        </row>
        <row r="213">
          <cell r="A213" t="str">
            <v>Dtr23</v>
          </cell>
          <cell r="B213" t="str">
            <v>Income from associates</v>
          </cell>
          <cell r="C213">
            <v>0</v>
          </cell>
          <cell r="D213">
            <v>0</v>
          </cell>
          <cell r="E213">
            <v>-77.451851989528507</v>
          </cell>
          <cell r="F213">
            <v>0</v>
          </cell>
          <cell r="G213">
            <v>0</v>
          </cell>
          <cell r="H213">
            <v>113.50057599304617</v>
          </cell>
          <cell r="I213">
            <v>0</v>
          </cell>
          <cell r="J213">
            <v>0</v>
          </cell>
          <cell r="K213">
            <v>912.61235426850237</v>
          </cell>
          <cell r="L213">
            <v>0</v>
          </cell>
          <cell r="M213">
            <v>0</v>
          </cell>
          <cell r="N213">
            <v>-754.61</v>
          </cell>
          <cell r="O213">
            <v>194.05107827202005</v>
          </cell>
          <cell r="P213">
            <v>0</v>
          </cell>
          <cell r="Q213">
            <v>0</v>
          </cell>
          <cell r="R213">
            <v>-77.451851989528507</v>
          </cell>
          <cell r="S213">
            <v>-77.451851989528507</v>
          </cell>
          <cell r="T213">
            <v>-77.451851989528507</v>
          </cell>
          <cell r="U213">
            <v>36.048724003517663</v>
          </cell>
          <cell r="V213">
            <v>36.048724003517663</v>
          </cell>
          <cell r="W213">
            <v>36.048724003517663</v>
          </cell>
          <cell r="X213">
            <v>948.66107827202006</v>
          </cell>
          <cell r="Y213">
            <v>948.66107827202006</v>
          </cell>
          <cell r="Z213">
            <v>948.66107827202006</v>
          </cell>
          <cell r="AA213">
            <v>194.05107827202005</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0</v>
          </cell>
          <cell r="D216">
            <v>-12697.382619999998</v>
          </cell>
          <cell r="E216">
            <v>-87065.919851989529</v>
          </cell>
          <cell r="F216">
            <v>-23221.383880000001</v>
          </cell>
          <cell r="G216">
            <v>1.7053025658242404E-13</v>
          </cell>
          <cell r="H216">
            <v>-873.24242400695391</v>
          </cell>
          <cell r="I216">
            <v>1.1368683772161603E-13</v>
          </cell>
          <cell r="J216">
            <v>0.20800000000002683</v>
          </cell>
          <cell r="K216">
            <v>762.53935426850251</v>
          </cell>
          <cell r="L216">
            <v>0</v>
          </cell>
          <cell r="M216">
            <v>-7266.509</v>
          </cell>
          <cell r="N216">
            <v>1499.0290000000009</v>
          </cell>
          <cell r="O216">
            <v>-128862.66142172799</v>
          </cell>
          <cell r="P216">
            <v>0</v>
          </cell>
          <cell r="Q216">
            <v>-12697.382619999998</v>
          </cell>
          <cell r="R216">
            <v>-99763.302471989533</v>
          </cell>
          <cell r="S216">
            <v>-122984.68635198953</v>
          </cell>
          <cell r="T216">
            <v>-122984.68635198954</v>
          </cell>
          <cell r="U216">
            <v>-123857.92877599648</v>
          </cell>
          <cell r="V216">
            <v>-123857.92877599649</v>
          </cell>
          <cell r="W216">
            <v>-123857.72077599649</v>
          </cell>
          <cell r="X216">
            <v>-123095.18142172798</v>
          </cell>
          <cell r="Y216">
            <v>-123095.18142172798</v>
          </cell>
          <cell r="Z216">
            <v>-130361.690421728</v>
          </cell>
          <cell r="AA216">
            <v>-128862.66142172799</v>
          </cell>
        </row>
        <row r="217">
          <cell r="A217" t="str">
            <v>Dtr29</v>
          </cell>
          <cell r="B217" t="str">
            <v>Minority shareholders profit</v>
          </cell>
          <cell r="C217">
            <v>-10951.913422999998</v>
          </cell>
          <cell r="D217">
            <v>-9446.0037180000018</v>
          </cell>
          <cell r="E217">
            <v>-12224.484270999998</v>
          </cell>
          <cell r="F217">
            <v>-13378.380353000002</v>
          </cell>
          <cell r="G217">
            <v>-14445.432828999994</v>
          </cell>
          <cell r="H217">
            <v>-12480.524075999998</v>
          </cell>
          <cell r="I217">
            <v>-15291.49196000001</v>
          </cell>
          <cell r="J217">
            <v>-15690.781918000013</v>
          </cell>
          <cell r="K217">
            <v>-11616.510406999996</v>
          </cell>
          <cell r="L217">
            <v>-13725.14529600001</v>
          </cell>
          <cell r="M217">
            <v>-12916.739117999987</v>
          </cell>
          <cell r="N217">
            <v>-13814.536465999987</v>
          </cell>
          <cell r="O217">
            <v>-155981.94383500001</v>
          </cell>
          <cell r="P217">
            <v>-10951.913422999998</v>
          </cell>
          <cell r="Q217">
            <v>-20397.917140999998</v>
          </cell>
          <cell r="R217">
            <v>-32622.401411999996</v>
          </cell>
          <cell r="S217">
            <v>-46000.781765</v>
          </cell>
          <cell r="T217">
            <v>-60446.21459399999</v>
          </cell>
          <cell r="U217">
            <v>-72926.738669999992</v>
          </cell>
          <cell r="V217">
            <v>-88218.230630000005</v>
          </cell>
          <cell r="W217">
            <v>-103909.01254800001</v>
          </cell>
          <cell r="X217">
            <v>-115525.52295500001</v>
          </cell>
          <cell r="Y217">
            <v>-129250.66825100002</v>
          </cell>
          <cell r="Z217">
            <v>-142167.40736900002</v>
          </cell>
          <cell r="AA217">
            <v>-155981.94383500001</v>
          </cell>
        </row>
        <row r="218">
          <cell r="A218" t="str">
            <v>Dtr27</v>
          </cell>
          <cell r="B218" t="str">
            <v>Taxation</v>
          </cell>
          <cell r="C218">
            <v>0</v>
          </cell>
          <cell r="D218">
            <v>0</v>
          </cell>
          <cell r="E218">
            <v>14.63</v>
          </cell>
          <cell r="F218">
            <v>0</v>
          </cell>
          <cell r="G218">
            <v>0</v>
          </cell>
          <cell r="H218">
            <v>-69</v>
          </cell>
          <cell r="I218">
            <v>0</v>
          </cell>
          <cell r="J218">
            <v>0</v>
          </cell>
          <cell r="K218">
            <v>-56</v>
          </cell>
          <cell r="L218">
            <v>0</v>
          </cell>
          <cell r="M218">
            <v>0</v>
          </cell>
          <cell r="N218">
            <v>-60.174340000000001</v>
          </cell>
          <cell r="O218">
            <v>-170.54434000000001</v>
          </cell>
          <cell r="P218">
            <v>0</v>
          </cell>
          <cell r="Q218">
            <v>0</v>
          </cell>
          <cell r="R218">
            <v>14.63</v>
          </cell>
          <cell r="S218">
            <v>14.63</v>
          </cell>
          <cell r="T218">
            <v>14.63</v>
          </cell>
          <cell r="U218">
            <v>-54.37</v>
          </cell>
          <cell r="V218">
            <v>-54.37</v>
          </cell>
          <cell r="W218">
            <v>-54.37</v>
          </cell>
          <cell r="X218">
            <v>-110.37</v>
          </cell>
          <cell r="Y218">
            <v>-110.37</v>
          </cell>
          <cell r="Z218">
            <v>-110.37</v>
          </cell>
          <cell r="AA218">
            <v>-170.54434000000001</v>
          </cell>
        </row>
        <row r="219">
          <cell r="A219" t="str">
            <v>Dtr28</v>
          </cell>
          <cell r="B219" t="str">
            <v>Profit after tax</v>
          </cell>
          <cell r="C219">
            <v>-10951.913422999998</v>
          </cell>
          <cell r="D219">
            <v>-22143.386338</v>
          </cell>
          <cell r="E219">
            <v>-99275.774122989518</v>
          </cell>
          <cell r="F219">
            <v>-36599.764233000002</v>
          </cell>
          <cell r="G219">
            <v>-14445.432828999994</v>
          </cell>
          <cell r="H219">
            <v>-13422.766500006952</v>
          </cell>
          <cell r="I219">
            <v>-15291.49196000001</v>
          </cell>
          <cell r="J219">
            <v>-15690.573918000013</v>
          </cell>
          <cell r="K219">
            <v>-10909.971052731493</v>
          </cell>
          <cell r="L219">
            <v>-13725.14529600001</v>
          </cell>
          <cell r="M219">
            <v>-20183.248117999989</v>
          </cell>
          <cell r="N219">
            <v>-12375.681805999986</v>
          </cell>
          <cell r="O219">
            <v>-285015.14959672804</v>
          </cell>
          <cell r="P219">
            <v>-10951.913422999998</v>
          </cell>
          <cell r="Q219">
            <v>-33095.299760999995</v>
          </cell>
          <cell r="R219">
            <v>-132371.07388398953</v>
          </cell>
          <cell r="S219">
            <v>-168970.83811698953</v>
          </cell>
          <cell r="T219">
            <v>-183416.27094598953</v>
          </cell>
          <cell r="U219">
            <v>-196839.03744599648</v>
          </cell>
          <cell r="V219">
            <v>-212130.52940599649</v>
          </cell>
          <cell r="W219">
            <v>-227821.1033239965</v>
          </cell>
          <cell r="X219">
            <v>-238731.07437672798</v>
          </cell>
          <cell r="Y219">
            <v>-252456.21967272798</v>
          </cell>
          <cell r="Z219">
            <v>-272639.46779072803</v>
          </cell>
          <cell r="AA219">
            <v>-285015.14959672804</v>
          </cell>
        </row>
        <row r="220">
          <cell r="A220">
            <v>0</v>
          </cell>
          <cell r="B220" t="str">
            <v>Actual Profit and Loss 2006 tys.zł</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Dts02</v>
          </cell>
          <cell r="B222" t="str">
            <v>Interest expense</v>
          </cell>
          <cell r="C222">
            <v>-653.20000000000005</v>
          </cell>
          <cell r="D222">
            <v>-688.5</v>
          </cell>
          <cell r="E222">
            <v>-1120.4960000000001</v>
          </cell>
          <cell r="F222">
            <v>-1033.89275</v>
          </cell>
          <cell r="G222">
            <v>-1055.9205999999999</v>
          </cell>
          <cell r="H222">
            <v>-867.66565000000003</v>
          </cell>
          <cell r="I222">
            <v>-1039.2489999999998</v>
          </cell>
          <cell r="J222">
            <v>-933.40800000000013</v>
          </cell>
          <cell r="K222">
            <v>-1007.0740000000001</v>
          </cell>
          <cell r="L222">
            <v>-950.67100000000005</v>
          </cell>
          <cell r="M222">
            <v>-916.46400000000006</v>
          </cell>
          <cell r="N222">
            <v>-987.32500000000005</v>
          </cell>
          <cell r="O222">
            <v>-11253.866000000002</v>
          </cell>
          <cell r="P222">
            <v>-653.20000000000005</v>
          </cell>
          <cell r="Q222">
            <v>-1341.7</v>
          </cell>
          <cell r="R222">
            <v>-2462.1959999999999</v>
          </cell>
          <cell r="S222">
            <v>-3496.0887499999999</v>
          </cell>
          <cell r="T222">
            <v>-4552.0093500000003</v>
          </cell>
          <cell r="U222">
            <v>-5419.6750000000002</v>
          </cell>
          <cell r="V222">
            <v>-6458.924</v>
          </cell>
          <cell r="W222">
            <v>-7392.3320000000003</v>
          </cell>
          <cell r="X222">
            <v>-8399.4060000000009</v>
          </cell>
          <cell r="Y222">
            <v>-9350.0770000000011</v>
          </cell>
          <cell r="Z222">
            <v>-10266.541000000001</v>
          </cell>
          <cell r="AA222">
            <v>-11253.866000000002</v>
          </cell>
        </row>
        <row r="223">
          <cell r="A223" t="str">
            <v>Dts03</v>
          </cell>
          <cell r="B223" t="str">
            <v>Net interest income</v>
          </cell>
          <cell r="C223">
            <v>-653.20000000000005</v>
          </cell>
          <cell r="D223">
            <v>-688.5</v>
          </cell>
          <cell r="E223">
            <v>-1120.4960000000001</v>
          </cell>
          <cell r="F223">
            <v>-1033.89275</v>
          </cell>
          <cell r="G223">
            <v>-1055.9205999999999</v>
          </cell>
          <cell r="H223">
            <v>-867.66565000000003</v>
          </cell>
          <cell r="I223">
            <v>-1039.2489999999998</v>
          </cell>
          <cell r="J223">
            <v>-933.40800000000013</v>
          </cell>
          <cell r="K223">
            <v>-1007.0740000000001</v>
          </cell>
          <cell r="L223">
            <v>-950.67100000000005</v>
          </cell>
          <cell r="M223">
            <v>-916.46400000000006</v>
          </cell>
          <cell r="N223">
            <v>-987.32500000000005</v>
          </cell>
          <cell r="O223">
            <v>-11253.866000000002</v>
          </cell>
          <cell r="P223">
            <v>-653.20000000000005</v>
          </cell>
          <cell r="Q223">
            <v>-1341.7</v>
          </cell>
          <cell r="R223">
            <v>-2462.1959999999999</v>
          </cell>
          <cell r="S223">
            <v>-3496.0887499999999</v>
          </cell>
          <cell r="T223">
            <v>-4552.0093500000003</v>
          </cell>
          <cell r="U223">
            <v>-5419.6750000000002</v>
          </cell>
          <cell r="V223">
            <v>-6458.924</v>
          </cell>
          <cell r="W223">
            <v>-7392.3320000000003</v>
          </cell>
          <cell r="X223">
            <v>-8399.4060000000009</v>
          </cell>
          <cell r="Y223">
            <v>-9350.0770000000011</v>
          </cell>
          <cell r="Z223">
            <v>-10266.541000000001</v>
          </cell>
          <cell r="AA223">
            <v>-11253.866000000002</v>
          </cell>
        </row>
        <row r="224">
          <cell r="A224" t="str">
            <v>Dts04</v>
          </cell>
          <cell r="B224" t="str">
            <v>Fee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Dts05</v>
          </cell>
          <cell r="B225" t="str">
            <v>Commission expense</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Dts06</v>
          </cell>
          <cell r="B226" t="str">
            <v>Net fee and commission income</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Dts07</v>
          </cell>
          <cell r="B227" t="str">
            <v>Dividend income</v>
          </cell>
          <cell r="C227">
            <v>0</v>
          </cell>
          <cell r="D227">
            <v>0</v>
          </cell>
          <cell r="E227">
            <v>-41659.762999999999</v>
          </cell>
          <cell r="F227">
            <v>0</v>
          </cell>
          <cell r="G227">
            <v>-56</v>
          </cell>
          <cell r="H227">
            <v>0</v>
          </cell>
          <cell r="I227">
            <v>0</v>
          </cell>
          <cell r="J227">
            <v>0</v>
          </cell>
          <cell r="K227">
            <v>0</v>
          </cell>
          <cell r="L227">
            <v>-334.86200000000002</v>
          </cell>
          <cell r="M227">
            <v>0</v>
          </cell>
          <cell r="N227">
            <v>0</v>
          </cell>
          <cell r="O227">
            <v>-42050.625</v>
          </cell>
          <cell r="P227">
            <v>0</v>
          </cell>
          <cell r="Q227">
            <v>0</v>
          </cell>
          <cell r="R227">
            <v>-41659.762999999999</v>
          </cell>
          <cell r="S227">
            <v>-41659.762999999999</v>
          </cell>
          <cell r="T227">
            <v>-41715.762999999999</v>
          </cell>
          <cell r="U227">
            <v>-41715.762999999999</v>
          </cell>
          <cell r="V227">
            <v>-41715.762999999999</v>
          </cell>
          <cell r="W227">
            <v>-41715.762999999999</v>
          </cell>
          <cell r="X227">
            <v>-41715.762999999999</v>
          </cell>
          <cell r="Y227">
            <v>-42050.625</v>
          </cell>
          <cell r="Z227">
            <v>-42050.625</v>
          </cell>
          <cell r="AA227">
            <v>-42050.625</v>
          </cell>
        </row>
        <row r="228">
          <cell r="A228" t="str">
            <v>Dts08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Dts09</v>
          </cell>
          <cell r="B229" t="str">
            <v>Gains or losses from investments</v>
          </cell>
          <cell r="C229">
            <v>732</v>
          </cell>
          <cell r="D229">
            <v>-1455.2910000000002</v>
          </cell>
          <cell r="E229">
            <v>942.29100000000017</v>
          </cell>
          <cell r="F229">
            <v>934</v>
          </cell>
          <cell r="G229">
            <v>974</v>
          </cell>
          <cell r="H229">
            <v>927</v>
          </cell>
          <cell r="I229">
            <v>955</v>
          </cell>
          <cell r="J229">
            <v>838</v>
          </cell>
          <cell r="K229">
            <v>-4767.75</v>
          </cell>
          <cell r="L229">
            <v>845</v>
          </cell>
          <cell r="M229">
            <v>821</v>
          </cell>
          <cell r="N229">
            <v>2231</v>
          </cell>
          <cell r="O229">
            <v>3976.25</v>
          </cell>
          <cell r="P229">
            <v>732</v>
          </cell>
          <cell r="Q229">
            <v>-723.29100000000017</v>
          </cell>
          <cell r="R229">
            <v>219</v>
          </cell>
          <cell r="S229">
            <v>1153</v>
          </cell>
          <cell r="T229">
            <v>2127</v>
          </cell>
          <cell r="U229">
            <v>3054</v>
          </cell>
          <cell r="V229">
            <v>4009</v>
          </cell>
          <cell r="W229">
            <v>4847</v>
          </cell>
          <cell r="X229">
            <v>79.25</v>
          </cell>
          <cell r="Y229">
            <v>924.25</v>
          </cell>
          <cell r="Z229">
            <v>1745.25</v>
          </cell>
          <cell r="AA229">
            <v>3976.25</v>
          </cell>
        </row>
        <row r="230">
          <cell r="A230" t="str">
            <v>Dts10</v>
          </cell>
          <cell r="B230" t="str">
            <v>Other operating income / expenses</v>
          </cell>
          <cell r="C230">
            <v>-307.7</v>
          </cell>
          <cell r="D230">
            <v>-377.6</v>
          </cell>
          <cell r="E230">
            <v>-601.62900000000002</v>
          </cell>
          <cell r="F230">
            <v>-500.15391999999997</v>
          </cell>
          <cell r="G230">
            <v>-456.34508000000005</v>
          </cell>
          <cell r="H230">
            <v>-325.89791000000008</v>
          </cell>
          <cell r="I230">
            <v>-499.0210899999999</v>
          </cell>
          <cell r="J230">
            <v>-554.59699999999987</v>
          </cell>
          <cell r="K230">
            <v>-402.09400000000096</v>
          </cell>
          <cell r="L230">
            <v>-452.87400000000008</v>
          </cell>
          <cell r="M230">
            <v>-467.00699999999989</v>
          </cell>
          <cell r="N230">
            <v>168.71</v>
          </cell>
          <cell r="O230">
            <v>-4776.2089999999998</v>
          </cell>
          <cell r="P230">
            <v>-307.7</v>
          </cell>
          <cell r="Q230">
            <v>-685.3</v>
          </cell>
          <cell r="R230">
            <v>-1286.9290000000001</v>
          </cell>
          <cell r="S230">
            <v>-1787.0829200000001</v>
          </cell>
          <cell r="T230">
            <v>-2243.4279999999999</v>
          </cell>
          <cell r="U230">
            <v>-2569.32591</v>
          </cell>
          <cell r="V230">
            <v>-3068.3469999999998</v>
          </cell>
          <cell r="W230">
            <v>-3622.9439999999995</v>
          </cell>
          <cell r="X230">
            <v>-4025.0380000000005</v>
          </cell>
          <cell r="Y230">
            <v>-4477.9120000000003</v>
          </cell>
          <cell r="Z230">
            <v>-4944.9189999999999</v>
          </cell>
          <cell r="AA230">
            <v>-4776.2089999999998</v>
          </cell>
        </row>
        <row r="231">
          <cell r="A231" t="str">
            <v>Dts11</v>
          </cell>
          <cell r="B231" t="str">
            <v>Other income</v>
          </cell>
          <cell r="C231">
            <v>424.3</v>
          </cell>
          <cell r="D231">
            <v>-1832.8910000000001</v>
          </cell>
          <cell r="E231">
            <v>-41319.101000000002</v>
          </cell>
          <cell r="F231">
            <v>433.84608000000003</v>
          </cell>
          <cell r="G231">
            <v>461.65491999999995</v>
          </cell>
          <cell r="H231">
            <v>601.10208999999986</v>
          </cell>
          <cell r="I231">
            <v>455.9789100000001</v>
          </cell>
          <cell r="J231">
            <v>283.40300000000013</v>
          </cell>
          <cell r="K231">
            <v>-5169.844000000001</v>
          </cell>
          <cell r="L231">
            <v>57.263999999999896</v>
          </cell>
          <cell r="M231">
            <v>353.99300000000011</v>
          </cell>
          <cell r="N231">
            <v>2399.71</v>
          </cell>
          <cell r="O231">
            <v>-42850.584000000003</v>
          </cell>
          <cell r="P231">
            <v>424.3</v>
          </cell>
          <cell r="Q231">
            <v>-1408.5910000000001</v>
          </cell>
          <cell r="R231">
            <v>-42727.691999999995</v>
          </cell>
          <cell r="S231">
            <v>-42293.84592</v>
          </cell>
          <cell r="T231">
            <v>-41832.190999999999</v>
          </cell>
          <cell r="U231">
            <v>-41231.088909999999</v>
          </cell>
          <cell r="V231">
            <v>-40775.11</v>
          </cell>
          <cell r="W231">
            <v>-40491.706999999995</v>
          </cell>
          <cell r="X231">
            <v>-45661.550999999999</v>
          </cell>
          <cell r="Y231">
            <v>-45604.286999999997</v>
          </cell>
          <cell r="Z231">
            <v>-45250.294000000002</v>
          </cell>
          <cell r="AA231">
            <v>-42850.584000000003</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-228.90000000000003</v>
          </cell>
          <cell r="D233">
            <v>-2521.3910000000001</v>
          </cell>
          <cell r="E233">
            <v>-42439.597000000002</v>
          </cell>
          <cell r="F233">
            <v>-600.04666999999995</v>
          </cell>
          <cell r="G233">
            <v>-594.26567999999997</v>
          </cell>
          <cell r="H233">
            <v>-266.56356000000017</v>
          </cell>
          <cell r="I233">
            <v>-583.27008999999975</v>
          </cell>
          <cell r="J233">
            <v>-650.005</v>
          </cell>
          <cell r="K233">
            <v>-6176.9180000000015</v>
          </cell>
          <cell r="L233">
            <v>-893.40700000000015</v>
          </cell>
          <cell r="M233">
            <v>-562.471</v>
          </cell>
          <cell r="N233">
            <v>1412.385</v>
          </cell>
          <cell r="O233">
            <v>-54104.450000000004</v>
          </cell>
          <cell r="P233">
            <v>-228.90000000000003</v>
          </cell>
          <cell r="Q233">
            <v>-2750.2910000000002</v>
          </cell>
          <cell r="R233">
            <v>-45189.887999999992</v>
          </cell>
          <cell r="S233">
            <v>-45789.934670000002</v>
          </cell>
          <cell r="T233">
            <v>-46384.200349999999</v>
          </cell>
          <cell r="U233">
            <v>-46650.763910000001</v>
          </cell>
          <cell r="V233">
            <v>-47234.034</v>
          </cell>
          <cell r="W233">
            <v>-47884.038999999997</v>
          </cell>
          <cell r="X233">
            <v>-54060.957000000002</v>
          </cell>
          <cell r="Y233">
            <v>-54954.364000000001</v>
          </cell>
          <cell r="Z233">
            <v>-55516.835000000006</v>
          </cell>
          <cell r="AA233">
            <v>-54104.450000000004</v>
          </cell>
        </row>
        <row r="234">
          <cell r="A234" t="str">
            <v>Dts13</v>
          </cell>
          <cell r="B234" t="str">
            <v>Personnel expenses</v>
          </cell>
          <cell r="C234">
            <v>0</v>
          </cell>
          <cell r="D234">
            <v>0</v>
          </cell>
          <cell r="E234">
            <v>0</v>
          </cell>
          <cell r="F234">
            <v>0</v>
          </cell>
          <cell r="G234">
            <v>0</v>
          </cell>
          <cell r="H234">
            <v>-3.915</v>
          </cell>
          <cell r="I234">
            <v>-3.915</v>
          </cell>
          <cell r="J234">
            <v>0</v>
          </cell>
          <cell r="K234">
            <v>3</v>
          </cell>
          <cell r="L234">
            <v>0</v>
          </cell>
          <cell r="M234">
            <v>0</v>
          </cell>
          <cell r="N234">
            <v>-5.8441000000000001</v>
          </cell>
          <cell r="O234">
            <v>-10.674099999999999</v>
          </cell>
          <cell r="P234">
            <v>0</v>
          </cell>
          <cell r="Q234">
            <v>0</v>
          </cell>
          <cell r="R234">
            <v>0</v>
          </cell>
          <cell r="S234">
            <v>0</v>
          </cell>
          <cell r="T234">
            <v>0</v>
          </cell>
          <cell r="U234">
            <v>-3.915</v>
          </cell>
          <cell r="V234">
            <v>-7.83</v>
          </cell>
          <cell r="W234">
            <v>-7.83</v>
          </cell>
          <cell r="X234">
            <v>-4.83</v>
          </cell>
          <cell r="Y234">
            <v>-4.83</v>
          </cell>
          <cell r="Z234">
            <v>-4.83</v>
          </cell>
          <cell r="AA234">
            <v>-10.674099999999999</v>
          </cell>
        </row>
        <row r="235">
          <cell r="A235" t="str">
            <v>Dts14</v>
          </cell>
          <cell r="B235" t="str">
            <v>General and administrative expenses</v>
          </cell>
          <cell r="C235">
            <v>-405.6</v>
          </cell>
          <cell r="D235">
            <v>-467.5</v>
          </cell>
          <cell r="E235">
            <v>-584.08000000000004</v>
          </cell>
          <cell r="F235">
            <v>-600.04666999999995</v>
          </cell>
          <cell r="G235">
            <v>-538.26667999999984</v>
          </cell>
          <cell r="H235">
            <v>-359.64856000000009</v>
          </cell>
          <cell r="I235">
            <v>-579.35509000000002</v>
          </cell>
          <cell r="J235">
            <v>-650.005</v>
          </cell>
          <cell r="K235">
            <v>-452.90699999999987</v>
          </cell>
          <cell r="L235">
            <v>-558.54499999999996</v>
          </cell>
          <cell r="M235">
            <v>-562.47099999999989</v>
          </cell>
          <cell r="N235">
            <v>-100.77090000000024</v>
          </cell>
          <cell r="O235">
            <v>-5859.1958999999997</v>
          </cell>
          <cell r="P235">
            <v>-405.6</v>
          </cell>
          <cell r="Q235">
            <v>-873.1</v>
          </cell>
          <cell r="R235">
            <v>-1457.18</v>
          </cell>
          <cell r="S235">
            <v>-2057.22667</v>
          </cell>
          <cell r="T235">
            <v>-2595.4933499999997</v>
          </cell>
          <cell r="U235">
            <v>-2955.1419099999998</v>
          </cell>
          <cell r="V235">
            <v>-3534.4969999999998</v>
          </cell>
          <cell r="W235">
            <v>-4184.5019999999995</v>
          </cell>
          <cell r="X235">
            <v>-4637.4089999999997</v>
          </cell>
          <cell r="Y235">
            <v>-5195.9539999999997</v>
          </cell>
          <cell r="Z235">
            <v>-5758.4249999999993</v>
          </cell>
          <cell r="AA235">
            <v>-5859.1958999999997</v>
          </cell>
        </row>
        <row r="236">
          <cell r="A236" t="str">
            <v>Dts15</v>
          </cell>
          <cell r="B236" t="str">
            <v>Depreciation / Amortisation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Dts16</v>
          </cell>
          <cell r="B237" t="str">
            <v>Total operating expenses</v>
          </cell>
          <cell r="C237">
            <v>-405.6</v>
          </cell>
          <cell r="D237">
            <v>-467.5</v>
          </cell>
          <cell r="E237">
            <v>-584.08000000000004</v>
          </cell>
          <cell r="F237">
            <v>-600.04666999999995</v>
          </cell>
          <cell r="G237">
            <v>-538.26667999999984</v>
          </cell>
          <cell r="H237">
            <v>-363.56356000000011</v>
          </cell>
          <cell r="I237">
            <v>-583.27008999999998</v>
          </cell>
          <cell r="J237">
            <v>-650.005</v>
          </cell>
          <cell r="K237">
            <v>-449.90699999999987</v>
          </cell>
          <cell r="L237">
            <v>-558.54499999999996</v>
          </cell>
          <cell r="M237">
            <v>-562.47099999999989</v>
          </cell>
          <cell r="N237">
            <v>-106.61500000000024</v>
          </cell>
          <cell r="O237">
            <v>-5869.87</v>
          </cell>
          <cell r="P237">
            <v>-405.6</v>
          </cell>
          <cell r="Q237">
            <v>-873.1</v>
          </cell>
          <cell r="R237">
            <v>-1457.18</v>
          </cell>
          <cell r="S237">
            <v>-2057.22667</v>
          </cell>
          <cell r="T237">
            <v>-2595.4933499999997</v>
          </cell>
          <cell r="U237">
            <v>-2959.0569099999998</v>
          </cell>
          <cell r="V237">
            <v>-3542.3269999999998</v>
          </cell>
          <cell r="W237">
            <v>-4192.3319999999994</v>
          </cell>
          <cell r="X237">
            <v>-4642.2389999999996</v>
          </cell>
          <cell r="Y237">
            <v>-5200.7839999999997</v>
          </cell>
          <cell r="Z237">
            <v>-5763.2549999999992</v>
          </cell>
          <cell r="AA237">
            <v>-5869.87</v>
          </cell>
        </row>
        <row r="238">
          <cell r="A238" t="str">
            <v>Dts17</v>
          </cell>
          <cell r="B238" t="str">
            <v>Operating profit before provisions</v>
          </cell>
          <cell r="C238">
            <v>176.7</v>
          </cell>
          <cell r="D238">
            <v>-2053.8910000000001</v>
          </cell>
          <cell r="E238">
            <v>-41855.517</v>
          </cell>
          <cell r="F238">
            <v>0</v>
          </cell>
          <cell r="G238">
            <v>-55.999000000000137</v>
          </cell>
          <cell r="H238">
            <v>96.999999999999943</v>
          </cell>
          <cell r="I238">
            <v>2.2737367544323206E-13</v>
          </cell>
          <cell r="J238">
            <v>0</v>
          </cell>
          <cell r="K238">
            <v>-5727.0110000000013</v>
          </cell>
          <cell r="L238">
            <v>-334.86200000000019</v>
          </cell>
          <cell r="M238">
            <v>-1.1368683772161603E-13</v>
          </cell>
          <cell r="N238">
            <v>1519.0000000000002</v>
          </cell>
          <cell r="O238">
            <v>-48234.58</v>
          </cell>
          <cell r="P238">
            <v>176.7</v>
          </cell>
          <cell r="Q238">
            <v>-1877.1910000000003</v>
          </cell>
          <cell r="R238">
            <v>-43732.707999999991</v>
          </cell>
          <cell r="S238">
            <v>-43732.707999999999</v>
          </cell>
          <cell r="T238">
            <v>-43788.707000000002</v>
          </cell>
          <cell r="U238">
            <v>-43691.707000000002</v>
          </cell>
          <cell r="V238">
            <v>-43691.707000000002</v>
          </cell>
          <cell r="W238">
            <v>-43691.706999999995</v>
          </cell>
          <cell r="X238">
            <v>-49418.718000000001</v>
          </cell>
          <cell r="Y238">
            <v>-49753.58</v>
          </cell>
          <cell r="Z238">
            <v>-49753.580000000009</v>
          </cell>
          <cell r="AA238">
            <v>-48234.58</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-424.74934999999999</v>
          </cell>
          <cell r="F241">
            <v>0</v>
          </cell>
          <cell r="G241">
            <v>0</v>
          </cell>
          <cell r="H241">
            <v>-170.07900000000001</v>
          </cell>
          <cell r="I241">
            <v>0</v>
          </cell>
          <cell r="J241">
            <v>0</v>
          </cell>
          <cell r="K241">
            <v>0</v>
          </cell>
          <cell r="L241">
            <v>0</v>
          </cell>
          <cell r="M241">
            <v>0</v>
          </cell>
          <cell r="N241">
            <v>-1408.6279999999999</v>
          </cell>
          <cell r="O241">
            <v>-2003.4563499999999</v>
          </cell>
          <cell r="P241">
            <v>0</v>
          </cell>
          <cell r="Q241">
            <v>0</v>
          </cell>
          <cell r="R241">
            <v>-424.74934999999999</v>
          </cell>
          <cell r="S241">
            <v>-424.74934999999999</v>
          </cell>
          <cell r="T241">
            <v>-424.74934999999999</v>
          </cell>
          <cell r="U241">
            <v>-594.82835</v>
          </cell>
          <cell r="V241">
            <v>-594.82835</v>
          </cell>
          <cell r="W241">
            <v>-594.82835</v>
          </cell>
          <cell r="X241">
            <v>-594.82835</v>
          </cell>
          <cell r="Y241">
            <v>-594.82835</v>
          </cell>
          <cell r="Z241">
            <v>-594.82835</v>
          </cell>
          <cell r="AA241">
            <v>-2003.4563499999999</v>
          </cell>
        </row>
        <row r="242">
          <cell r="A242" t="str">
            <v>Dts21</v>
          </cell>
          <cell r="B242" t="str">
            <v>Total provisions</v>
          </cell>
          <cell r="C242">
            <v>0</v>
          </cell>
          <cell r="D242">
            <v>0</v>
          </cell>
          <cell r="E242">
            <v>-424.74934999999999</v>
          </cell>
          <cell r="F242">
            <v>0</v>
          </cell>
          <cell r="G242">
            <v>0</v>
          </cell>
          <cell r="H242">
            <v>-170.07900000000001</v>
          </cell>
          <cell r="I242">
            <v>0</v>
          </cell>
          <cell r="J242">
            <v>0</v>
          </cell>
          <cell r="K242">
            <v>0</v>
          </cell>
          <cell r="L242">
            <v>0</v>
          </cell>
          <cell r="M242">
            <v>0</v>
          </cell>
          <cell r="N242">
            <v>-1408.6279999999999</v>
          </cell>
          <cell r="O242">
            <v>-2003.4563499999999</v>
          </cell>
          <cell r="P242">
            <v>0</v>
          </cell>
          <cell r="Q242">
            <v>0</v>
          </cell>
          <cell r="R242">
            <v>-424.74934999999999</v>
          </cell>
          <cell r="S242">
            <v>-424.74934999999999</v>
          </cell>
          <cell r="T242">
            <v>-424.74934999999999</v>
          </cell>
          <cell r="U242">
            <v>-594.82835</v>
          </cell>
          <cell r="V242">
            <v>-594.82835</v>
          </cell>
          <cell r="W242">
            <v>-594.82835</v>
          </cell>
          <cell r="X242">
            <v>-594.82835</v>
          </cell>
          <cell r="Y242">
            <v>-594.82835</v>
          </cell>
          <cell r="Z242">
            <v>-594.82835</v>
          </cell>
          <cell r="AA242">
            <v>-2003.4563499999999</v>
          </cell>
        </row>
        <row r="243">
          <cell r="A243" t="str">
            <v>Dts22</v>
          </cell>
          <cell r="B243" t="str">
            <v>Operating profit</v>
          </cell>
          <cell r="C243">
            <v>176.7</v>
          </cell>
          <cell r="D243">
            <v>-2053.8910000000001</v>
          </cell>
          <cell r="E243">
            <v>-42280.266349999998</v>
          </cell>
          <cell r="F243">
            <v>0</v>
          </cell>
          <cell r="G243">
            <v>-55.999000000000137</v>
          </cell>
          <cell r="H243">
            <v>-73.079000000000065</v>
          </cell>
          <cell r="I243">
            <v>2.2737367544323206E-13</v>
          </cell>
          <cell r="J243">
            <v>0</v>
          </cell>
          <cell r="K243">
            <v>-5727.0110000000013</v>
          </cell>
          <cell r="L243">
            <v>-334.86200000000019</v>
          </cell>
          <cell r="M243">
            <v>-1.1368683772161603E-13</v>
          </cell>
          <cell r="N243">
            <v>110.3720000000003</v>
          </cell>
          <cell r="O243">
            <v>-50238.036350000002</v>
          </cell>
          <cell r="P243">
            <v>176.7</v>
          </cell>
          <cell r="Q243">
            <v>-1877.1910000000003</v>
          </cell>
          <cell r="R243">
            <v>-44157.45734999999</v>
          </cell>
          <cell r="S243">
            <v>-44157.457349999997</v>
          </cell>
          <cell r="T243">
            <v>-44213.45635</v>
          </cell>
          <cell r="U243">
            <v>-44286.535350000006</v>
          </cell>
          <cell r="V243">
            <v>-44286.535350000006</v>
          </cell>
          <cell r="W243">
            <v>-44286.535349999998</v>
          </cell>
          <cell r="X243">
            <v>-50013.546350000004</v>
          </cell>
          <cell r="Y243">
            <v>-50348.408350000005</v>
          </cell>
          <cell r="Z243">
            <v>-50348.408350000012</v>
          </cell>
          <cell r="AA243">
            <v>-50238.036350000002</v>
          </cell>
        </row>
        <row r="244">
          <cell r="A244" t="str">
            <v>Dts23</v>
          </cell>
          <cell r="B244" t="str">
            <v>Income from associates</v>
          </cell>
          <cell r="C244">
            <v>0</v>
          </cell>
          <cell r="D244">
            <v>0</v>
          </cell>
          <cell r="E244">
            <v>893.34375</v>
          </cell>
          <cell r="F244">
            <v>0</v>
          </cell>
          <cell r="G244">
            <v>0</v>
          </cell>
          <cell r="H244">
            <v>-150.52774999999997</v>
          </cell>
          <cell r="I244">
            <v>0</v>
          </cell>
          <cell r="J244">
            <v>0</v>
          </cell>
          <cell r="K244">
            <v>-543.52575000000002</v>
          </cell>
          <cell r="L244">
            <v>0</v>
          </cell>
          <cell r="M244">
            <v>5639.7633100000003</v>
          </cell>
          <cell r="N244">
            <v>3884.2039999999997</v>
          </cell>
          <cell r="O244">
            <v>9723.25756</v>
          </cell>
          <cell r="P244">
            <v>0</v>
          </cell>
          <cell r="Q244">
            <v>0</v>
          </cell>
          <cell r="R244">
            <v>893.34375</v>
          </cell>
          <cell r="S244">
            <v>893.34375</v>
          </cell>
          <cell r="T244">
            <v>893.34375</v>
          </cell>
          <cell r="U244">
            <v>742.81600000000003</v>
          </cell>
          <cell r="V244">
            <v>742.81600000000003</v>
          </cell>
          <cell r="W244">
            <v>742.81600000000003</v>
          </cell>
          <cell r="X244">
            <v>199.29025000000001</v>
          </cell>
          <cell r="Y244">
            <v>199.29025000000001</v>
          </cell>
          <cell r="Z244">
            <v>5839.0535600000003</v>
          </cell>
          <cell r="AA244">
            <v>9723.25756</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1150.8879999999999</v>
          </cell>
          <cell r="H246">
            <v>0</v>
          </cell>
          <cell r="I246">
            <v>0</v>
          </cell>
          <cell r="J246">
            <v>0</v>
          </cell>
          <cell r="K246">
            <v>0</v>
          </cell>
          <cell r="L246">
            <v>0</v>
          </cell>
          <cell r="M246">
            <v>0</v>
          </cell>
          <cell r="N246">
            <v>0</v>
          </cell>
          <cell r="O246">
            <v>1150.8879999999999</v>
          </cell>
          <cell r="P246">
            <v>0</v>
          </cell>
          <cell r="Q246">
            <v>0</v>
          </cell>
          <cell r="R246">
            <v>0</v>
          </cell>
          <cell r="S246">
            <v>0</v>
          </cell>
          <cell r="T246">
            <v>1150.8879999999999</v>
          </cell>
          <cell r="U246">
            <v>1150.8879999999999</v>
          </cell>
          <cell r="V246">
            <v>1150.8879999999999</v>
          </cell>
          <cell r="W246">
            <v>1150.8879999999999</v>
          </cell>
          <cell r="X246">
            <v>1150.8879999999999</v>
          </cell>
          <cell r="Y246">
            <v>1150.8879999999999</v>
          </cell>
          <cell r="Z246">
            <v>1150.8879999999999</v>
          </cell>
          <cell r="AA246">
            <v>1150.8879999999999</v>
          </cell>
        </row>
        <row r="247">
          <cell r="A247" t="str">
            <v>Dts26</v>
          </cell>
          <cell r="B247" t="str">
            <v>Pre tax profit</v>
          </cell>
          <cell r="C247">
            <v>176.7</v>
          </cell>
          <cell r="D247">
            <v>-2053.8910000000001</v>
          </cell>
          <cell r="E247">
            <v>-41386.922599999998</v>
          </cell>
          <cell r="F247">
            <v>0</v>
          </cell>
          <cell r="G247">
            <v>1094.8889999999997</v>
          </cell>
          <cell r="H247">
            <v>-223.60675000000003</v>
          </cell>
          <cell r="I247">
            <v>2.2737367544323206E-13</v>
          </cell>
          <cell r="J247">
            <v>0</v>
          </cell>
          <cell r="K247">
            <v>-6270.5367500000011</v>
          </cell>
          <cell r="L247">
            <v>-334.86200000000019</v>
          </cell>
          <cell r="M247">
            <v>5639.7633100000003</v>
          </cell>
          <cell r="N247">
            <v>3994.576</v>
          </cell>
          <cell r="O247">
            <v>-39363.890790000005</v>
          </cell>
          <cell r="P247">
            <v>176.7</v>
          </cell>
          <cell r="Q247">
            <v>-1877.1910000000003</v>
          </cell>
          <cell r="R247">
            <v>-43264.11359999999</v>
          </cell>
          <cell r="S247">
            <v>-43264.113599999997</v>
          </cell>
          <cell r="T247">
            <v>-42169.224600000001</v>
          </cell>
          <cell r="U247">
            <v>-42392.831350000008</v>
          </cell>
          <cell r="V247">
            <v>-42392.831350000008</v>
          </cell>
          <cell r="W247">
            <v>-42392.83135</v>
          </cell>
          <cell r="X247">
            <v>-48663.368100000007</v>
          </cell>
          <cell r="Y247">
            <v>-48998.230100000008</v>
          </cell>
          <cell r="Z247">
            <v>-43358.466790000013</v>
          </cell>
          <cell r="AA247">
            <v>-39363.890790000005</v>
          </cell>
        </row>
        <row r="248">
          <cell r="A248" t="str">
            <v>Dts29</v>
          </cell>
          <cell r="B248" t="str">
            <v>Minority shareholders profit</v>
          </cell>
          <cell r="C248">
            <v>-5474.6639999999998</v>
          </cell>
          <cell r="D248">
            <v>-4458.482</v>
          </cell>
          <cell r="E248">
            <v>-6099.368125</v>
          </cell>
          <cell r="F248">
            <v>-7400.3259399999988</v>
          </cell>
          <cell r="G248">
            <v>-9000.5013049999961</v>
          </cell>
          <cell r="H248">
            <v>-7235.1388200000001</v>
          </cell>
          <cell r="I248">
            <v>-7673.5795699999999</v>
          </cell>
          <cell r="J248">
            <v>-8171.4623500000016</v>
          </cell>
          <cell r="K248">
            <v>-8000.0160549999919</v>
          </cell>
          <cell r="L248">
            <v>-8153.4201320000093</v>
          </cell>
          <cell r="M248">
            <v>-8803.9324579999902</v>
          </cell>
          <cell r="N248">
            <v>-5552.1449104999929</v>
          </cell>
          <cell r="O248">
            <v>-86023.035665499992</v>
          </cell>
          <cell r="P248">
            <v>-5474.6639999999998</v>
          </cell>
          <cell r="Q248">
            <v>-9933.1460000000006</v>
          </cell>
          <cell r="R248">
            <v>-16032.514125000002</v>
          </cell>
          <cell r="S248">
            <v>-23432.840065</v>
          </cell>
          <cell r="T248">
            <v>-32433.341369999995</v>
          </cell>
          <cell r="U248">
            <v>-39668.480189999995</v>
          </cell>
          <cell r="V248">
            <v>-47342.059759999996</v>
          </cell>
          <cell r="W248">
            <v>-55513.522109999998</v>
          </cell>
          <cell r="X248">
            <v>-63513.538164999991</v>
          </cell>
          <cell r="Y248">
            <v>-71666.958297000005</v>
          </cell>
          <cell r="Z248">
            <v>-80470.890755</v>
          </cell>
          <cell r="AA248">
            <v>-86023.035665499992</v>
          </cell>
        </row>
        <row r="249">
          <cell r="A249" t="str">
            <v>Dts27</v>
          </cell>
          <cell r="B249" t="str">
            <v>Taxation</v>
          </cell>
          <cell r="C249">
            <v>0</v>
          </cell>
          <cell r="D249">
            <v>418.57</v>
          </cell>
          <cell r="E249">
            <v>-169.67</v>
          </cell>
          <cell r="F249">
            <v>0</v>
          </cell>
          <cell r="G249">
            <v>0</v>
          </cell>
          <cell r="H249">
            <v>28.600272499999996</v>
          </cell>
          <cell r="I249">
            <v>0</v>
          </cell>
          <cell r="J249">
            <v>0</v>
          </cell>
          <cell r="K249">
            <v>909</v>
          </cell>
          <cell r="L249">
            <v>0</v>
          </cell>
          <cell r="M249">
            <v>-1071.5550289</v>
          </cell>
          <cell r="N249">
            <v>1026</v>
          </cell>
          <cell r="O249">
            <v>1140.9452435999999</v>
          </cell>
          <cell r="P249">
            <v>0</v>
          </cell>
          <cell r="Q249">
            <v>418.57</v>
          </cell>
          <cell r="R249">
            <v>248.9</v>
          </cell>
          <cell r="S249">
            <v>248.9</v>
          </cell>
          <cell r="T249">
            <v>248.9</v>
          </cell>
          <cell r="U249">
            <v>277.50027249999999</v>
          </cell>
          <cell r="V249">
            <v>277.50027249999999</v>
          </cell>
          <cell r="W249">
            <v>277.50027249999999</v>
          </cell>
          <cell r="X249">
            <v>1186.5002724999999</v>
          </cell>
          <cell r="Y249">
            <v>1186.5002724999999</v>
          </cell>
          <cell r="Z249">
            <v>114.94524359999991</v>
          </cell>
          <cell r="AA249">
            <v>1140.9452435999999</v>
          </cell>
        </row>
        <row r="250">
          <cell r="A250" t="str">
            <v>Dts28</v>
          </cell>
          <cell r="B250" t="str">
            <v>Profit after tax</v>
          </cell>
          <cell r="C250">
            <v>-5297.9639999999999</v>
          </cell>
          <cell r="D250">
            <v>-6093.8029999999999</v>
          </cell>
          <cell r="E250">
            <v>-47655.960724999997</v>
          </cell>
          <cell r="F250">
            <v>-7400.3259399999988</v>
          </cell>
          <cell r="G250">
            <v>-7905.6123049999969</v>
          </cell>
          <cell r="H250">
            <v>-7430.1452975000002</v>
          </cell>
          <cell r="I250">
            <v>-7673.5795699999999</v>
          </cell>
          <cell r="J250">
            <v>-8171.4623500000016</v>
          </cell>
          <cell r="K250">
            <v>-13361.552804999992</v>
          </cell>
          <cell r="L250">
            <v>-8488.2821320000094</v>
          </cell>
          <cell r="M250">
            <v>-4235.7241768999902</v>
          </cell>
          <cell r="N250">
            <v>-531.56891049999285</v>
          </cell>
          <cell r="O250">
            <v>-124245.9812119</v>
          </cell>
          <cell r="P250">
            <v>-5297.9639999999999</v>
          </cell>
          <cell r="Q250">
            <v>-11391.767000000002</v>
          </cell>
          <cell r="R250">
            <v>-59047.72772499999</v>
          </cell>
          <cell r="S250">
            <v>-66448.053664999999</v>
          </cell>
          <cell r="T250">
            <v>-74353.665970000002</v>
          </cell>
          <cell r="U250">
            <v>-81783.811267500001</v>
          </cell>
          <cell r="V250">
            <v>-89457.390837500003</v>
          </cell>
          <cell r="W250">
            <v>-97628.853187500004</v>
          </cell>
          <cell r="X250">
            <v>-110990.4059925</v>
          </cell>
          <cell r="Y250">
            <v>-119478.68812450003</v>
          </cell>
          <cell r="Z250">
            <v>-123714.41230140001</v>
          </cell>
          <cell r="AA250">
            <v>-124245.9812119</v>
          </cell>
        </row>
        <row r="251">
          <cell r="A251">
            <v>0</v>
          </cell>
          <cell r="B251" t="str">
            <v>Actual Profit and Loss 2005 tys.zł</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0</v>
          </cell>
          <cell r="D252">
            <v>155</v>
          </cell>
          <cell r="E252">
            <v>76</v>
          </cell>
          <cell r="F252">
            <v>626</v>
          </cell>
          <cell r="G252">
            <v>243</v>
          </cell>
          <cell r="H252">
            <v>253</v>
          </cell>
          <cell r="I252">
            <v>243</v>
          </cell>
          <cell r="J252">
            <v>230</v>
          </cell>
          <cell r="K252">
            <v>192</v>
          </cell>
          <cell r="L252">
            <v>-711</v>
          </cell>
          <cell r="M252">
            <v>981</v>
          </cell>
          <cell r="N252">
            <v>-832.6</v>
          </cell>
          <cell r="O252">
            <v>1455.4</v>
          </cell>
          <cell r="P252">
            <v>0</v>
          </cell>
          <cell r="Q252">
            <v>155</v>
          </cell>
          <cell r="R252">
            <v>231</v>
          </cell>
          <cell r="S252">
            <v>857</v>
          </cell>
          <cell r="T252">
            <v>1100</v>
          </cell>
          <cell r="U252">
            <v>1353</v>
          </cell>
          <cell r="V252">
            <v>1596</v>
          </cell>
          <cell r="W252">
            <v>1826</v>
          </cell>
          <cell r="X252">
            <v>2018</v>
          </cell>
          <cell r="Y252">
            <v>1307</v>
          </cell>
          <cell r="Z252">
            <v>2288</v>
          </cell>
          <cell r="AA252">
            <v>1455.4</v>
          </cell>
        </row>
        <row r="253">
          <cell r="A253" t="str">
            <v>Dtq02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Dtq03</v>
          </cell>
          <cell r="B254" t="str">
            <v>Net interest income</v>
          </cell>
          <cell r="C254">
            <v>0</v>
          </cell>
          <cell r="D254">
            <v>155</v>
          </cell>
          <cell r="E254">
            <v>76</v>
          </cell>
          <cell r="F254">
            <v>626</v>
          </cell>
          <cell r="G254">
            <v>243</v>
          </cell>
          <cell r="H254">
            <v>253</v>
          </cell>
          <cell r="I254">
            <v>243</v>
          </cell>
          <cell r="J254">
            <v>230</v>
          </cell>
          <cell r="K254">
            <v>192</v>
          </cell>
          <cell r="L254">
            <v>-711</v>
          </cell>
          <cell r="M254">
            <v>981</v>
          </cell>
          <cell r="N254">
            <v>-832.6</v>
          </cell>
          <cell r="O254">
            <v>1455.4</v>
          </cell>
          <cell r="P254">
            <v>0</v>
          </cell>
          <cell r="Q254">
            <v>155</v>
          </cell>
          <cell r="R254">
            <v>231</v>
          </cell>
          <cell r="S254">
            <v>857</v>
          </cell>
          <cell r="T254">
            <v>1100</v>
          </cell>
          <cell r="U254">
            <v>1353</v>
          </cell>
          <cell r="V254">
            <v>1596</v>
          </cell>
          <cell r="W254">
            <v>1826</v>
          </cell>
          <cell r="X254">
            <v>2018</v>
          </cell>
          <cell r="Y254">
            <v>1307</v>
          </cell>
          <cell r="Z254">
            <v>2288</v>
          </cell>
          <cell r="AA254">
            <v>1455.4</v>
          </cell>
        </row>
        <row r="255">
          <cell r="A255" t="str">
            <v>Dtq04</v>
          </cell>
          <cell r="B255" t="str">
            <v>Fee Income</v>
          </cell>
          <cell r="C255">
            <v>-130</v>
          </cell>
          <cell r="D255">
            <v>-256</v>
          </cell>
          <cell r="E255">
            <v>-661.125</v>
          </cell>
          <cell r="F255">
            <v>-646.5</v>
          </cell>
          <cell r="G255">
            <v>-392.00000000000301</v>
          </cell>
          <cell r="H255">
            <v>-2676.6970000000006</v>
          </cell>
          <cell r="I255">
            <v>-392.80299999999716</v>
          </cell>
          <cell r="J255">
            <v>-409.1970000000025</v>
          </cell>
          <cell r="K255">
            <v>-921.80300000000057</v>
          </cell>
          <cell r="L255">
            <v>-428.99999999999494</v>
          </cell>
          <cell r="M255">
            <v>-1371</v>
          </cell>
          <cell r="N255">
            <v>241.99999999999733</v>
          </cell>
          <cell r="O255">
            <v>-8044.1250000000027</v>
          </cell>
          <cell r="P255">
            <v>-130</v>
          </cell>
          <cell r="Q255">
            <v>-386</v>
          </cell>
          <cell r="R255">
            <v>-1047.125</v>
          </cell>
          <cell r="S255">
            <v>-1693.625</v>
          </cell>
          <cell r="T255">
            <v>-2085.6250000000032</v>
          </cell>
          <cell r="U255">
            <v>-4762.3220000000038</v>
          </cell>
          <cell r="V255">
            <v>-5155.1250000000009</v>
          </cell>
          <cell r="W255">
            <v>-5564.3220000000038</v>
          </cell>
          <cell r="X255">
            <v>-6486.1250000000045</v>
          </cell>
          <cell r="Y255">
            <v>-6915.1249999999991</v>
          </cell>
          <cell r="Z255">
            <v>-8286.125</v>
          </cell>
          <cell r="AA255">
            <v>-8044.1250000000027</v>
          </cell>
        </row>
        <row r="256">
          <cell r="A256" t="str">
            <v>Dtq05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Dtq06</v>
          </cell>
          <cell r="B257" t="str">
            <v>Net fee and commission income</v>
          </cell>
          <cell r="C257">
            <v>-130</v>
          </cell>
          <cell r="D257">
            <v>-256</v>
          </cell>
          <cell r="E257">
            <v>-661.125</v>
          </cell>
          <cell r="F257">
            <v>-646.5</v>
          </cell>
          <cell r="G257">
            <v>-392.00000000000301</v>
          </cell>
          <cell r="H257">
            <v>-2676.6970000000006</v>
          </cell>
          <cell r="I257">
            <v>-392.80299999999716</v>
          </cell>
          <cell r="J257">
            <v>-409.1970000000025</v>
          </cell>
          <cell r="K257">
            <v>-921.80300000000057</v>
          </cell>
          <cell r="L257">
            <v>-428.99999999999494</v>
          </cell>
          <cell r="M257">
            <v>-1371</v>
          </cell>
          <cell r="N257">
            <v>241.99999999999733</v>
          </cell>
          <cell r="O257">
            <v>-8044.1250000000027</v>
          </cell>
          <cell r="P257">
            <v>-130</v>
          </cell>
          <cell r="Q257">
            <v>-386</v>
          </cell>
          <cell r="R257">
            <v>-1047.125</v>
          </cell>
          <cell r="S257">
            <v>-1693.625</v>
          </cell>
          <cell r="T257">
            <v>-2085.6250000000032</v>
          </cell>
          <cell r="U257">
            <v>-4762.3220000000038</v>
          </cell>
          <cell r="V257">
            <v>-5155.1250000000009</v>
          </cell>
          <cell r="W257">
            <v>-5564.3220000000038</v>
          </cell>
          <cell r="X257">
            <v>-6486.1250000000045</v>
          </cell>
          <cell r="Y257">
            <v>-6915.1249999999991</v>
          </cell>
          <cell r="Z257">
            <v>-8286.125</v>
          </cell>
          <cell r="AA257">
            <v>-8044.1250000000027</v>
          </cell>
        </row>
        <row r="258">
          <cell r="A258" t="str">
            <v>Dtq07</v>
          </cell>
          <cell r="B258" t="str">
            <v>Dividend income</v>
          </cell>
          <cell r="C258">
            <v>0</v>
          </cell>
          <cell r="D258">
            <v>0</v>
          </cell>
          <cell r="E258">
            <v>-3499.875</v>
          </cell>
          <cell r="F258">
            <v>-20782</v>
          </cell>
          <cell r="G258">
            <v>0</v>
          </cell>
          <cell r="H258">
            <v>0</v>
          </cell>
          <cell r="I258">
            <v>0</v>
          </cell>
          <cell r="J258">
            <v>0</v>
          </cell>
          <cell r="K258">
            <v>0</v>
          </cell>
          <cell r="L258">
            <v>0</v>
          </cell>
          <cell r="M258">
            <v>0</v>
          </cell>
          <cell r="N258">
            <v>0</v>
          </cell>
          <cell r="O258">
            <v>-24281.875</v>
          </cell>
          <cell r="P258">
            <v>0</v>
          </cell>
          <cell r="Q258">
            <v>0</v>
          </cell>
          <cell r="R258">
            <v>-3499.875</v>
          </cell>
          <cell r="S258">
            <v>-24281.875</v>
          </cell>
          <cell r="T258">
            <v>-24281.875</v>
          </cell>
          <cell r="U258">
            <v>-24281.875</v>
          </cell>
          <cell r="V258">
            <v>-24281.875</v>
          </cell>
          <cell r="W258">
            <v>-24281.875</v>
          </cell>
          <cell r="X258">
            <v>-24281.875</v>
          </cell>
          <cell r="Y258">
            <v>-24281.875</v>
          </cell>
          <cell r="Z258">
            <v>-24281.875</v>
          </cell>
          <cell r="AA258">
            <v>-24281.875</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-5787</v>
          </cell>
          <cell r="O260">
            <v>-5787</v>
          </cell>
          <cell r="P260">
            <v>0</v>
          </cell>
          <cell r="Q260">
            <v>0</v>
          </cell>
          <cell r="R260">
            <v>0</v>
          </cell>
          <cell r="S260">
            <v>0</v>
          </cell>
          <cell r="T260">
            <v>0</v>
          </cell>
          <cell r="U260">
            <v>0</v>
          </cell>
          <cell r="V260">
            <v>0</v>
          </cell>
          <cell r="W260">
            <v>0</v>
          </cell>
          <cell r="X260">
            <v>0</v>
          </cell>
          <cell r="Y260">
            <v>0</v>
          </cell>
          <cell r="Z260">
            <v>0</v>
          </cell>
          <cell r="AA260">
            <v>-5787</v>
          </cell>
        </row>
        <row r="261">
          <cell r="A261" t="str">
            <v>Dtq10</v>
          </cell>
          <cell r="B261" t="str">
            <v>Other operating income / expenses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Dtq11</v>
          </cell>
          <cell r="B262" t="str">
            <v>Other income</v>
          </cell>
          <cell r="C262">
            <v>-130</v>
          </cell>
          <cell r="D262">
            <v>-256</v>
          </cell>
          <cell r="E262">
            <v>-4161</v>
          </cell>
          <cell r="F262">
            <v>-21428.5</v>
          </cell>
          <cell r="G262">
            <v>-392.00000000000301</v>
          </cell>
          <cell r="H262">
            <v>-2676.6970000000006</v>
          </cell>
          <cell r="I262">
            <v>-392.80299999999716</v>
          </cell>
          <cell r="J262">
            <v>-409.1970000000025</v>
          </cell>
          <cell r="K262">
            <v>-921.80300000000057</v>
          </cell>
          <cell r="L262">
            <v>-428.99999999999494</v>
          </cell>
          <cell r="M262">
            <v>-1371</v>
          </cell>
          <cell r="N262">
            <v>-5545.0000000000027</v>
          </cell>
          <cell r="O262">
            <v>-38113</v>
          </cell>
          <cell r="P262">
            <v>-130</v>
          </cell>
          <cell r="Q262">
            <v>-386</v>
          </cell>
          <cell r="R262">
            <v>-4547</v>
          </cell>
          <cell r="S262">
            <v>-25975.5</v>
          </cell>
          <cell r="T262">
            <v>-26367.500000000004</v>
          </cell>
          <cell r="U262">
            <v>-29044.197000000004</v>
          </cell>
          <cell r="V262">
            <v>-29437</v>
          </cell>
          <cell r="W262">
            <v>-29846.197000000004</v>
          </cell>
          <cell r="X262">
            <v>-30768.000000000004</v>
          </cell>
          <cell r="Y262">
            <v>-31197</v>
          </cell>
          <cell r="Z262">
            <v>-32568</v>
          </cell>
          <cell r="AA262">
            <v>-38113</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-130</v>
          </cell>
          <cell r="D264">
            <v>-101</v>
          </cell>
          <cell r="E264">
            <v>-4085</v>
          </cell>
          <cell r="F264">
            <v>-20802.5</v>
          </cell>
          <cell r="G264">
            <v>-149.00000000000301</v>
          </cell>
          <cell r="H264">
            <v>-2423.6970000000006</v>
          </cell>
          <cell r="I264">
            <v>-149.80299999999716</v>
          </cell>
          <cell r="J264">
            <v>-179.1970000000025</v>
          </cell>
          <cell r="K264">
            <v>-729.80300000000057</v>
          </cell>
          <cell r="L264">
            <v>-1139.999999999995</v>
          </cell>
          <cell r="M264">
            <v>-390</v>
          </cell>
          <cell r="N264">
            <v>-6377.6000000000031</v>
          </cell>
          <cell r="O264">
            <v>-36657.599999999999</v>
          </cell>
          <cell r="P264">
            <v>-130</v>
          </cell>
          <cell r="Q264">
            <v>-231</v>
          </cell>
          <cell r="R264">
            <v>-4316</v>
          </cell>
          <cell r="S264">
            <v>-25118.5</v>
          </cell>
          <cell r="T264">
            <v>-25267.500000000004</v>
          </cell>
          <cell r="U264">
            <v>-27691.197000000004</v>
          </cell>
          <cell r="V264">
            <v>-27841</v>
          </cell>
          <cell r="W264">
            <v>-28020.197000000004</v>
          </cell>
          <cell r="X264">
            <v>-28750.000000000004</v>
          </cell>
          <cell r="Y264">
            <v>-29890</v>
          </cell>
          <cell r="Z264">
            <v>-30280</v>
          </cell>
          <cell r="AA264">
            <v>-36657.599999999999</v>
          </cell>
        </row>
        <row r="265">
          <cell r="A265" t="str">
            <v>Dtq13</v>
          </cell>
          <cell r="B265" t="str">
            <v>Personnel expenses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Dtq14</v>
          </cell>
          <cell r="B266" t="str">
            <v>General and administrative expenses</v>
          </cell>
          <cell r="C266">
            <v>-246</v>
          </cell>
          <cell r="D266">
            <v>-370</v>
          </cell>
          <cell r="E266">
            <v>-858</v>
          </cell>
          <cell r="F266">
            <v>-220</v>
          </cell>
          <cell r="G266">
            <v>-392</v>
          </cell>
          <cell r="H266">
            <v>-747</v>
          </cell>
          <cell r="I266">
            <v>-392</v>
          </cell>
          <cell r="J266">
            <v>-410</v>
          </cell>
          <cell r="K266">
            <v>-610</v>
          </cell>
          <cell r="L266">
            <v>-1322</v>
          </cell>
          <cell r="M266">
            <v>-593</v>
          </cell>
          <cell r="N266">
            <v>-755</v>
          </cell>
          <cell r="O266">
            <v>-6915</v>
          </cell>
          <cell r="P266">
            <v>-246</v>
          </cell>
          <cell r="Q266">
            <v>-616</v>
          </cell>
          <cell r="R266">
            <v>-1474</v>
          </cell>
          <cell r="S266">
            <v>-1694</v>
          </cell>
          <cell r="T266">
            <v>-2086</v>
          </cell>
          <cell r="U266">
            <v>-2833</v>
          </cell>
          <cell r="V266">
            <v>-3225</v>
          </cell>
          <cell r="W266">
            <v>-3635</v>
          </cell>
          <cell r="X266">
            <v>-4245</v>
          </cell>
          <cell r="Y266">
            <v>-5567</v>
          </cell>
          <cell r="Z266">
            <v>-6160</v>
          </cell>
          <cell r="AA266">
            <v>-6915</v>
          </cell>
        </row>
        <row r="267">
          <cell r="A267" t="str">
            <v>Dtq15</v>
          </cell>
          <cell r="B267" t="str">
            <v>Depreciation / Amortisation</v>
          </cell>
          <cell r="C267">
            <v>-204</v>
          </cell>
          <cell r="D267">
            <v>-204</v>
          </cell>
          <cell r="E267">
            <v>408</v>
          </cell>
          <cell r="F267">
            <v>0</v>
          </cell>
          <cell r="G267">
            <v>0</v>
          </cell>
          <cell r="H267">
            <v>0</v>
          </cell>
          <cell r="I267">
            <v>0</v>
          </cell>
          <cell r="J267">
            <v>0</v>
          </cell>
          <cell r="K267">
            <v>0</v>
          </cell>
          <cell r="L267">
            <v>0</v>
          </cell>
          <cell r="M267">
            <v>0</v>
          </cell>
          <cell r="N267">
            <v>0</v>
          </cell>
          <cell r="O267">
            <v>0</v>
          </cell>
          <cell r="P267">
            <v>-204</v>
          </cell>
          <cell r="Q267">
            <v>-408</v>
          </cell>
          <cell r="R267">
            <v>0</v>
          </cell>
          <cell r="S267">
            <v>0</v>
          </cell>
          <cell r="T267">
            <v>0</v>
          </cell>
          <cell r="U267">
            <v>0</v>
          </cell>
          <cell r="V267">
            <v>0</v>
          </cell>
          <cell r="W267">
            <v>0</v>
          </cell>
          <cell r="X267">
            <v>0</v>
          </cell>
          <cell r="Y267">
            <v>0</v>
          </cell>
          <cell r="Z267">
            <v>0</v>
          </cell>
          <cell r="AA267">
            <v>0</v>
          </cell>
        </row>
        <row r="268">
          <cell r="A268" t="str">
            <v>Dtq16</v>
          </cell>
          <cell r="B268" t="str">
            <v>Total operating expenses</v>
          </cell>
          <cell r="C268">
            <v>-450</v>
          </cell>
          <cell r="D268">
            <v>-574</v>
          </cell>
          <cell r="E268">
            <v>-450</v>
          </cell>
          <cell r="F268">
            <v>-220</v>
          </cell>
          <cell r="G268">
            <v>-392</v>
          </cell>
          <cell r="H268">
            <v>-747</v>
          </cell>
          <cell r="I268">
            <v>-392</v>
          </cell>
          <cell r="J268">
            <v>-410</v>
          </cell>
          <cell r="K268">
            <v>-610</v>
          </cell>
          <cell r="L268">
            <v>-1322</v>
          </cell>
          <cell r="M268">
            <v>-593</v>
          </cell>
          <cell r="N268">
            <v>-755</v>
          </cell>
          <cell r="O268">
            <v>-6915</v>
          </cell>
          <cell r="P268">
            <v>-450</v>
          </cell>
          <cell r="Q268">
            <v>-1024</v>
          </cell>
          <cell r="R268">
            <v>-1474</v>
          </cell>
          <cell r="S268">
            <v>-1694</v>
          </cell>
          <cell r="T268">
            <v>-2086</v>
          </cell>
          <cell r="U268">
            <v>-2833</v>
          </cell>
          <cell r="V268">
            <v>-3225</v>
          </cell>
          <cell r="W268">
            <v>-3635</v>
          </cell>
          <cell r="X268">
            <v>-4245</v>
          </cell>
          <cell r="Y268">
            <v>-5567</v>
          </cell>
          <cell r="Z268">
            <v>-6160</v>
          </cell>
          <cell r="AA268">
            <v>-6915</v>
          </cell>
        </row>
        <row r="269">
          <cell r="A269" t="str">
            <v>Dtq17</v>
          </cell>
          <cell r="B269" t="str">
            <v>Operating profit before provisions</v>
          </cell>
          <cell r="C269">
            <v>320</v>
          </cell>
          <cell r="D269">
            <v>473</v>
          </cell>
          <cell r="E269">
            <v>-3635</v>
          </cell>
          <cell r="F269">
            <v>-20582.5</v>
          </cell>
          <cell r="G269">
            <v>242.99999999999699</v>
          </cell>
          <cell r="H269">
            <v>-1676.6970000000006</v>
          </cell>
          <cell r="I269">
            <v>242.19700000000284</v>
          </cell>
          <cell r="J269">
            <v>230.8029999999975</v>
          </cell>
          <cell r="K269">
            <v>-119.80300000000057</v>
          </cell>
          <cell r="L269">
            <v>182.000000000005</v>
          </cell>
          <cell r="M269">
            <v>203</v>
          </cell>
          <cell r="N269">
            <v>-5622.6000000000031</v>
          </cell>
          <cell r="O269">
            <v>-29742.6</v>
          </cell>
          <cell r="P269">
            <v>320</v>
          </cell>
          <cell r="Q269">
            <v>793</v>
          </cell>
          <cell r="R269">
            <v>-2842</v>
          </cell>
          <cell r="S269">
            <v>-23424.5</v>
          </cell>
          <cell r="T269">
            <v>-23181.500000000004</v>
          </cell>
          <cell r="U269">
            <v>-24858.197000000004</v>
          </cell>
          <cell r="V269">
            <v>-24616</v>
          </cell>
          <cell r="W269">
            <v>-24385.197000000004</v>
          </cell>
          <cell r="X269">
            <v>-24505.000000000004</v>
          </cell>
          <cell r="Y269">
            <v>-24323</v>
          </cell>
          <cell r="Z269">
            <v>-24120</v>
          </cell>
          <cell r="AA269">
            <v>-29742.6</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-438</v>
          </cell>
          <cell r="L272">
            <v>0</v>
          </cell>
          <cell r="M272">
            <v>0</v>
          </cell>
          <cell r="N272">
            <v>-614</v>
          </cell>
          <cell r="O272">
            <v>-1052</v>
          </cell>
          <cell r="P272">
            <v>0</v>
          </cell>
          <cell r="Q272">
            <v>0</v>
          </cell>
          <cell r="R272">
            <v>0</v>
          </cell>
          <cell r="S272">
            <v>0</v>
          </cell>
          <cell r="T272">
            <v>0</v>
          </cell>
          <cell r="U272">
            <v>0</v>
          </cell>
          <cell r="V272">
            <v>0</v>
          </cell>
          <cell r="W272">
            <v>0</v>
          </cell>
          <cell r="X272">
            <v>-438</v>
          </cell>
          <cell r="Y272">
            <v>-438</v>
          </cell>
          <cell r="Z272">
            <v>-438</v>
          </cell>
          <cell r="AA272">
            <v>-1052</v>
          </cell>
        </row>
        <row r="273">
          <cell r="A273" t="str">
            <v>Dtq21</v>
          </cell>
          <cell r="B273" t="str">
            <v>Total provisions</v>
          </cell>
          <cell r="C273">
            <v>0</v>
          </cell>
          <cell r="D273">
            <v>0</v>
          </cell>
          <cell r="E273">
            <v>0</v>
          </cell>
          <cell r="F273">
            <v>0</v>
          </cell>
          <cell r="G273">
            <v>0</v>
          </cell>
          <cell r="H273">
            <v>0</v>
          </cell>
          <cell r="I273">
            <v>0</v>
          </cell>
          <cell r="J273">
            <v>0</v>
          </cell>
          <cell r="K273">
            <v>-438</v>
          </cell>
          <cell r="L273">
            <v>0</v>
          </cell>
          <cell r="M273">
            <v>0</v>
          </cell>
          <cell r="N273">
            <v>-614</v>
          </cell>
          <cell r="O273">
            <v>-1052</v>
          </cell>
          <cell r="P273">
            <v>0</v>
          </cell>
          <cell r="Q273">
            <v>0</v>
          </cell>
          <cell r="R273">
            <v>0</v>
          </cell>
          <cell r="S273">
            <v>0</v>
          </cell>
          <cell r="T273">
            <v>0</v>
          </cell>
          <cell r="U273">
            <v>0</v>
          </cell>
          <cell r="V273">
            <v>0</v>
          </cell>
          <cell r="W273">
            <v>0</v>
          </cell>
          <cell r="X273">
            <v>-438</v>
          </cell>
          <cell r="Y273">
            <v>-438</v>
          </cell>
          <cell r="Z273">
            <v>-438</v>
          </cell>
          <cell r="AA273">
            <v>-1052</v>
          </cell>
        </row>
        <row r="274">
          <cell r="A274" t="str">
            <v>Dtq22</v>
          </cell>
          <cell r="B274" t="str">
            <v>Operating profit</v>
          </cell>
          <cell r="C274">
            <v>320</v>
          </cell>
          <cell r="D274">
            <v>473</v>
          </cell>
          <cell r="E274">
            <v>-3635</v>
          </cell>
          <cell r="F274">
            <v>-20582.5</v>
          </cell>
          <cell r="G274">
            <v>242.99999999999699</v>
          </cell>
          <cell r="H274">
            <v>-1676.6970000000006</v>
          </cell>
          <cell r="I274">
            <v>242.19700000000284</v>
          </cell>
          <cell r="J274">
            <v>230.8029999999975</v>
          </cell>
          <cell r="K274">
            <v>-557.80300000000057</v>
          </cell>
          <cell r="L274">
            <v>182.000000000005</v>
          </cell>
          <cell r="M274">
            <v>203</v>
          </cell>
          <cell r="N274">
            <v>-6236.6000000000031</v>
          </cell>
          <cell r="O274">
            <v>-30794.6</v>
          </cell>
          <cell r="P274">
            <v>320</v>
          </cell>
          <cell r="Q274">
            <v>793</v>
          </cell>
          <cell r="R274">
            <v>-2842</v>
          </cell>
          <cell r="S274">
            <v>-23424.5</v>
          </cell>
          <cell r="T274">
            <v>-23181.500000000004</v>
          </cell>
          <cell r="U274">
            <v>-24858.197000000004</v>
          </cell>
          <cell r="V274">
            <v>-24616</v>
          </cell>
          <cell r="W274">
            <v>-24385.197000000004</v>
          </cell>
          <cell r="X274">
            <v>-24943.000000000004</v>
          </cell>
          <cell r="Y274">
            <v>-24761</v>
          </cell>
          <cell r="Z274">
            <v>-24558</v>
          </cell>
          <cell r="AA274">
            <v>-30794.6</v>
          </cell>
        </row>
        <row r="275">
          <cell r="A275" t="str">
            <v>Dtq23</v>
          </cell>
          <cell r="B275" t="str">
            <v>Income from associates</v>
          </cell>
          <cell r="C275">
            <v>0</v>
          </cell>
          <cell r="D275">
            <v>0</v>
          </cell>
          <cell r="E275">
            <v>-1426</v>
          </cell>
          <cell r="F275">
            <v>0</v>
          </cell>
          <cell r="G275">
            <v>0</v>
          </cell>
          <cell r="H275">
            <v>251.73800000000003</v>
          </cell>
          <cell r="I275">
            <v>0</v>
          </cell>
          <cell r="J275">
            <v>0</v>
          </cell>
          <cell r="K275">
            <v>1882.2619999999999</v>
          </cell>
          <cell r="L275">
            <v>0</v>
          </cell>
          <cell r="M275">
            <v>0</v>
          </cell>
          <cell r="N275">
            <v>-237.89554000000001</v>
          </cell>
          <cell r="O275">
            <v>470.10446000000002</v>
          </cell>
          <cell r="P275">
            <v>0</v>
          </cell>
          <cell r="Q275">
            <v>0</v>
          </cell>
          <cell r="R275">
            <v>-1426</v>
          </cell>
          <cell r="S275">
            <v>-1426</v>
          </cell>
          <cell r="T275">
            <v>-1426</v>
          </cell>
          <cell r="U275">
            <v>-1174.2619999999999</v>
          </cell>
          <cell r="V275">
            <v>-1174.2619999999999</v>
          </cell>
          <cell r="W275">
            <v>-1174.2619999999999</v>
          </cell>
          <cell r="X275">
            <v>708</v>
          </cell>
          <cell r="Y275">
            <v>708</v>
          </cell>
          <cell r="Z275">
            <v>708</v>
          </cell>
          <cell r="AA275">
            <v>470.10446000000002</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320</v>
          </cell>
          <cell r="D278">
            <v>473</v>
          </cell>
          <cell r="E278">
            <v>-5061</v>
          </cell>
          <cell r="F278">
            <v>-20582.5</v>
          </cell>
          <cell r="G278">
            <v>242.99999999999699</v>
          </cell>
          <cell r="H278">
            <v>-1424.9590000000005</v>
          </cell>
          <cell r="I278">
            <v>242.19700000000284</v>
          </cell>
          <cell r="J278">
            <v>230.8029999999975</v>
          </cell>
          <cell r="K278">
            <v>1324.4589999999994</v>
          </cell>
          <cell r="L278">
            <v>182.000000000005</v>
          </cell>
          <cell r="M278">
            <v>203</v>
          </cell>
          <cell r="N278">
            <v>-6474.4955400000035</v>
          </cell>
          <cell r="O278">
            <v>-30324.49554</v>
          </cell>
          <cell r="P278">
            <v>320</v>
          </cell>
          <cell r="Q278">
            <v>793</v>
          </cell>
          <cell r="R278">
            <v>-4268</v>
          </cell>
          <cell r="S278">
            <v>-24850.5</v>
          </cell>
          <cell r="T278">
            <v>-24607.500000000004</v>
          </cell>
          <cell r="U278">
            <v>-26032.459000000003</v>
          </cell>
          <cell r="V278">
            <v>-25790.261999999999</v>
          </cell>
          <cell r="W278">
            <v>-25559.459000000003</v>
          </cell>
          <cell r="X278">
            <v>-24235.000000000004</v>
          </cell>
          <cell r="Y278">
            <v>-24053</v>
          </cell>
          <cell r="Z278">
            <v>-23850</v>
          </cell>
          <cell r="AA278">
            <v>-30324.49554</v>
          </cell>
        </row>
        <row r="279">
          <cell r="A279" t="str">
            <v>Dtq29</v>
          </cell>
          <cell r="B279" t="str">
            <v>Minority shareholders profit</v>
          </cell>
          <cell r="C279">
            <v>-1538.6280000000002</v>
          </cell>
          <cell r="D279">
            <v>-1607.81</v>
          </cell>
          <cell r="E279">
            <v>-460.49800000000107</v>
          </cell>
          <cell r="F279">
            <v>-1762.9979999999982</v>
          </cell>
          <cell r="G279">
            <v>-3419.3740000000021</v>
          </cell>
          <cell r="H279">
            <v>-1835.24</v>
          </cell>
          <cell r="I279">
            <v>-2425.15</v>
          </cell>
          <cell r="J279">
            <v>-2746.3940000000002</v>
          </cell>
          <cell r="K279">
            <v>-4539.3999999999996</v>
          </cell>
          <cell r="L279">
            <v>-2009.3039999999967</v>
          </cell>
          <cell r="M279">
            <v>-3010.0779999999932</v>
          </cell>
          <cell r="N279">
            <v>-4238.206000000011</v>
          </cell>
          <cell r="O279">
            <v>-29593.08</v>
          </cell>
          <cell r="P279">
            <v>-1538.6280000000002</v>
          </cell>
          <cell r="Q279">
            <v>-3146.4380000000001</v>
          </cell>
          <cell r="R279">
            <v>-3606.9360000000011</v>
          </cell>
          <cell r="S279">
            <v>-5369.9339999999993</v>
          </cell>
          <cell r="T279">
            <v>-8789.3080000000009</v>
          </cell>
          <cell r="U279">
            <v>-10624.548000000001</v>
          </cell>
          <cell r="V279">
            <v>-13049.698</v>
          </cell>
          <cell r="W279">
            <v>-15796.092000000001</v>
          </cell>
          <cell r="X279">
            <v>-20335.491999999998</v>
          </cell>
          <cell r="Y279">
            <v>-22344.795999999995</v>
          </cell>
          <cell r="Z279">
            <v>-25354.873999999989</v>
          </cell>
          <cell r="AA279">
            <v>-29593.08</v>
          </cell>
        </row>
        <row r="280">
          <cell r="A280" t="str">
            <v>Dtq27</v>
          </cell>
          <cell r="B280" t="str">
            <v>Taxation</v>
          </cell>
          <cell r="C280">
            <v>0</v>
          </cell>
          <cell r="D280">
            <v>0</v>
          </cell>
          <cell r="E280">
            <v>271</v>
          </cell>
          <cell r="F280">
            <v>0</v>
          </cell>
          <cell r="G280">
            <v>0</v>
          </cell>
          <cell r="H280">
            <v>329</v>
          </cell>
          <cell r="I280">
            <v>0</v>
          </cell>
          <cell r="J280">
            <v>0</v>
          </cell>
          <cell r="K280">
            <v>0</v>
          </cell>
          <cell r="L280">
            <v>0</v>
          </cell>
          <cell r="M280">
            <v>0</v>
          </cell>
          <cell r="N280">
            <v>196</v>
          </cell>
          <cell r="O280">
            <v>796</v>
          </cell>
          <cell r="P280">
            <v>0</v>
          </cell>
          <cell r="Q280">
            <v>0</v>
          </cell>
          <cell r="R280">
            <v>271</v>
          </cell>
          <cell r="S280">
            <v>271</v>
          </cell>
          <cell r="T280">
            <v>271</v>
          </cell>
          <cell r="U280">
            <v>600</v>
          </cell>
          <cell r="V280">
            <v>600</v>
          </cell>
          <cell r="W280">
            <v>600</v>
          </cell>
          <cell r="X280">
            <v>600</v>
          </cell>
          <cell r="Y280">
            <v>600</v>
          </cell>
          <cell r="Z280">
            <v>600</v>
          </cell>
          <cell r="AA280">
            <v>796</v>
          </cell>
        </row>
        <row r="281">
          <cell r="A281" t="str">
            <v>Dtq28</v>
          </cell>
          <cell r="B281" t="str">
            <v>Profit after tax</v>
          </cell>
          <cell r="C281">
            <v>-1218.6280000000002</v>
          </cell>
          <cell r="D281">
            <v>-1134.81</v>
          </cell>
          <cell r="E281">
            <v>-5250.4980000000014</v>
          </cell>
          <cell r="F281">
            <v>-22345.498</v>
          </cell>
          <cell r="G281">
            <v>-3176.3740000000053</v>
          </cell>
          <cell r="H281">
            <v>-2931.1990000000005</v>
          </cell>
          <cell r="I281">
            <v>-2182.9529999999972</v>
          </cell>
          <cell r="J281">
            <v>-2515.5910000000026</v>
          </cell>
          <cell r="K281">
            <v>-3214.9410000000003</v>
          </cell>
          <cell r="L281">
            <v>-1827.3039999999917</v>
          </cell>
          <cell r="M281">
            <v>-2807.0779999999932</v>
          </cell>
          <cell r="N281">
            <v>-10516.701540000015</v>
          </cell>
          <cell r="O281">
            <v>-59121.575540000005</v>
          </cell>
          <cell r="P281">
            <v>-1218.6280000000002</v>
          </cell>
          <cell r="Q281">
            <v>-2353.4380000000001</v>
          </cell>
          <cell r="R281">
            <v>-7603.9360000000015</v>
          </cell>
          <cell r="S281">
            <v>-29949.434000000001</v>
          </cell>
          <cell r="T281">
            <v>-33125.808000000005</v>
          </cell>
          <cell r="U281">
            <v>-36057.007000000005</v>
          </cell>
          <cell r="V281">
            <v>-38239.96</v>
          </cell>
          <cell r="W281">
            <v>-40755.551000000007</v>
          </cell>
          <cell r="X281">
            <v>-43970.491999999998</v>
          </cell>
          <cell r="Y281">
            <v>-45797.795999999995</v>
          </cell>
          <cell r="Z281">
            <v>-48604.873999999989</v>
          </cell>
          <cell r="AA281">
            <v>-59121.575540000005</v>
          </cell>
        </row>
        <row r="282">
          <cell r="A282">
            <v>0</v>
          </cell>
          <cell r="B282" t="str">
            <v>Actual Profit and Loss 2004 tys.zł</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76</v>
          </cell>
          <cell r="D283">
            <v>79</v>
          </cell>
          <cell r="E283">
            <v>77</v>
          </cell>
          <cell r="F283">
            <v>81</v>
          </cell>
          <cell r="G283">
            <v>77</v>
          </cell>
          <cell r="H283">
            <v>77</v>
          </cell>
          <cell r="I283">
            <v>81</v>
          </cell>
          <cell r="J283">
            <v>77</v>
          </cell>
          <cell r="K283">
            <v>77</v>
          </cell>
          <cell r="L283">
            <v>80.000000000000071</v>
          </cell>
          <cell r="M283">
            <v>80</v>
          </cell>
          <cell r="N283">
            <v>78</v>
          </cell>
          <cell r="O283">
            <v>940.00000000000011</v>
          </cell>
          <cell r="P283">
            <v>76</v>
          </cell>
          <cell r="Q283">
            <v>155</v>
          </cell>
          <cell r="R283">
            <v>232</v>
          </cell>
          <cell r="S283">
            <v>313</v>
          </cell>
          <cell r="T283">
            <v>390</v>
          </cell>
          <cell r="U283">
            <v>467</v>
          </cell>
          <cell r="V283">
            <v>548</v>
          </cell>
          <cell r="W283">
            <v>625</v>
          </cell>
          <cell r="X283">
            <v>702</v>
          </cell>
          <cell r="Y283">
            <v>782.00000000000011</v>
          </cell>
          <cell r="Z283">
            <v>862.00000000000011</v>
          </cell>
          <cell r="AA283">
            <v>940.00000000000011</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76</v>
          </cell>
          <cell r="D285">
            <v>79</v>
          </cell>
          <cell r="E285">
            <v>77</v>
          </cell>
          <cell r="F285">
            <v>81</v>
          </cell>
          <cell r="G285">
            <v>77</v>
          </cell>
          <cell r="H285">
            <v>77</v>
          </cell>
          <cell r="I285">
            <v>81</v>
          </cell>
          <cell r="J285">
            <v>77</v>
          </cell>
          <cell r="K285">
            <v>77</v>
          </cell>
          <cell r="L285">
            <v>80.000000000000071</v>
          </cell>
          <cell r="M285">
            <v>80</v>
          </cell>
          <cell r="N285">
            <v>78</v>
          </cell>
          <cell r="O285">
            <v>940.00000000000011</v>
          </cell>
          <cell r="P285">
            <v>76</v>
          </cell>
          <cell r="Q285">
            <v>155</v>
          </cell>
          <cell r="R285">
            <v>232</v>
          </cell>
          <cell r="S285">
            <v>313</v>
          </cell>
          <cell r="T285">
            <v>390</v>
          </cell>
          <cell r="U285">
            <v>467</v>
          </cell>
          <cell r="V285">
            <v>548</v>
          </cell>
          <cell r="W285">
            <v>625</v>
          </cell>
          <cell r="X285">
            <v>702</v>
          </cell>
          <cell r="Y285">
            <v>782.00000000000011</v>
          </cell>
          <cell r="Z285">
            <v>862.00000000000011</v>
          </cell>
          <cell r="AA285">
            <v>940.00000000000011</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row>
        <row r="293">
          <cell r="A293" t="str">
            <v>Dtc11</v>
          </cell>
          <cell r="B293" t="str">
            <v>Other income</v>
          </cell>
          <cell r="C293">
            <v>-295</v>
          </cell>
          <cell r="D293">
            <v>-677</v>
          </cell>
          <cell r="E293">
            <v>-2428</v>
          </cell>
          <cell r="F293">
            <v>-550</v>
          </cell>
          <cell r="G293">
            <v>-127</v>
          </cell>
          <cell r="H293">
            <v>-3361</v>
          </cell>
          <cell r="I293">
            <v>2067</v>
          </cell>
          <cell r="J293">
            <v>-609</v>
          </cell>
          <cell r="K293">
            <v>-1496</v>
          </cell>
          <cell r="L293">
            <v>-573</v>
          </cell>
          <cell r="M293">
            <v>-557</v>
          </cell>
          <cell r="N293">
            <v>-1492</v>
          </cell>
          <cell r="O293">
            <v>-10098</v>
          </cell>
          <cell r="P293">
            <v>0</v>
          </cell>
          <cell r="Q293">
            <v>0</v>
          </cell>
          <cell r="R293">
            <v>0</v>
          </cell>
          <cell r="S293">
            <v>0</v>
          </cell>
          <cell r="T293">
            <v>0</v>
          </cell>
          <cell r="U293">
            <v>0</v>
          </cell>
          <cell r="V293">
            <v>0</v>
          </cell>
          <cell r="W293">
            <v>0</v>
          </cell>
          <cell r="X293">
            <v>0</v>
          </cell>
          <cell r="Y293">
            <v>0</v>
          </cell>
          <cell r="Z293">
            <v>0</v>
          </cell>
          <cell r="AA293">
            <v>0</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-219</v>
          </cell>
          <cell r="D295">
            <v>-598</v>
          </cell>
          <cell r="E295">
            <v>-2351</v>
          </cell>
          <cell r="F295">
            <v>-469</v>
          </cell>
          <cell r="G295">
            <v>-50</v>
          </cell>
          <cell r="H295">
            <v>-3284</v>
          </cell>
          <cell r="I295">
            <v>2148</v>
          </cell>
          <cell r="J295">
            <v>-532</v>
          </cell>
          <cell r="K295">
            <v>-1419</v>
          </cell>
          <cell r="L295">
            <v>-492.99999999999994</v>
          </cell>
          <cell r="M295">
            <v>-477</v>
          </cell>
          <cell r="N295">
            <v>-1414</v>
          </cell>
          <cell r="O295">
            <v>-9158</v>
          </cell>
          <cell r="P295">
            <v>76</v>
          </cell>
          <cell r="Q295">
            <v>155</v>
          </cell>
          <cell r="R295">
            <v>232</v>
          </cell>
          <cell r="S295">
            <v>313</v>
          </cell>
          <cell r="T295">
            <v>390</v>
          </cell>
          <cell r="U295">
            <v>467</v>
          </cell>
          <cell r="V295">
            <v>548</v>
          </cell>
          <cell r="W295">
            <v>625</v>
          </cell>
          <cell r="X295">
            <v>702</v>
          </cell>
          <cell r="Y295">
            <v>782.00000000000011</v>
          </cell>
          <cell r="Z295">
            <v>862.00000000000011</v>
          </cell>
          <cell r="AA295">
            <v>940.00000000000011</v>
          </cell>
        </row>
        <row r="296">
          <cell r="A296" t="str">
            <v>Dtc13</v>
          </cell>
          <cell r="B296" t="str">
            <v>Personnel expenses</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row>
        <row r="297">
          <cell r="A297" t="str">
            <v>Dtc14</v>
          </cell>
          <cell r="B297" t="str">
            <v>General and administrative expenses</v>
          </cell>
          <cell r="C297">
            <v>-346</v>
          </cell>
          <cell r="D297">
            <v>-729</v>
          </cell>
          <cell r="E297">
            <v>-2288</v>
          </cell>
          <cell r="F297">
            <v>-495</v>
          </cell>
          <cell r="G297">
            <v>-242</v>
          </cell>
          <cell r="H297">
            <v>-828</v>
          </cell>
          <cell r="I297">
            <v>-262</v>
          </cell>
          <cell r="J297">
            <v>-332</v>
          </cell>
          <cell r="K297">
            <v>-785</v>
          </cell>
          <cell r="L297">
            <v>-513.99999999999932</v>
          </cell>
          <cell r="M297">
            <v>-576</v>
          </cell>
          <cell r="N297">
            <v>-965</v>
          </cell>
          <cell r="O297">
            <v>-8362</v>
          </cell>
          <cell r="P297">
            <v>-346</v>
          </cell>
          <cell r="Q297">
            <v>-1075</v>
          </cell>
          <cell r="R297">
            <v>-3363</v>
          </cell>
          <cell r="S297">
            <v>-3858</v>
          </cell>
          <cell r="T297">
            <v>-4100</v>
          </cell>
          <cell r="U297">
            <v>-4928</v>
          </cell>
          <cell r="V297">
            <v>-5190</v>
          </cell>
          <cell r="W297">
            <v>-5522</v>
          </cell>
          <cell r="X297">
            <v>-6307</v>
          </cell>
          <cell r="Y297">
            <v>-6820.9999999999991</v>
          </cell>
          <cell r="Z297">
            <v>-7396.9999999999991</v>
          </cell>
          <cell r="AA297">
            <v>-8362</v>
          </cell>
        </row>
        <row r="298">
          <cell r="A298" t="str">
            <v>Dtc15</v>
          </cell>
          <cell r="B298" t="str">
            <v>Depreciation / Amortisation</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row>
        <row r="299">
          <cell r="A299" t="str">
            <v>Dtc16</v>
          </cell>
          <cell r="B299" t="str">
            <v>Total operating expenses</v>
          </cell>
          <cell r="C299">
            <v>-346</v>
          </cell>
          <cell r="D299">
            <v>-729</v>
          </cell>
          <cell r="E299">
            <v>-2288</v>
          </cell>
          <cell r="F299">
            <v>-495</v>
          </cell>
          <cell r="G299">
            <v>-242</v>
          </cell>
          <cell r="H299">
            <v>-828</v>
          </cell>
          <cell r="I299">
            <v>-262</v>
          </cell>
          <cell r="J299">
            <v>-332</v>
          </cell>
          <cell r="K299">
            <v>-785</v>
          </cell>
          <cell r="L299">
            <v>-513.99999999999932</v>
          </cell>
          <cell r="M299">
            <v>-576</v>
          </cell>
          <cell r="N299">
            <v>-965</v>
          </cell>
          <cell r="O299">
            <v>-8362</v>
          </cell>
          <cell r="P299">
            <v>-346</v>
          </cell>
          <cell r="Q299">
            <v>-1075</v>
          </cell>
          <cell r="R299">
            <v>-3363</v>
          </cell>
          <cell r="S299">
            <v>-3858</v>
          </cell>
          <cell r="T299">
            <v>-4100</v>
          </cell>
          <cell r="U299">
            <v>-4928</v>
          </cell>
          <cell r="V299">
            <v>-5190</v>
          </cell>
          <cell r="W299">
            <v>-5522</v>
          </cell>
          <cell r="X299">
            <v>-6307</v>
          </cell>
          <cell r="Y299">
            <v>-6820.9999999999991</v>
          </cell>
          <cell r="Z299">
            <v>-7396.9999999999991</v>
          </cell>
          <cell r="AA299">
            <v>-8362</v>
          </cell>
        </row>
        <row r="300">
          <cell r="A300" t="str">
            <v>Dtc17</v>
          </cell>
          <cell r="B300" t="str">
            <v>Operating profit before provisions</v>
          </cell>
          <cell r="C300">
            <v>127</v>
          </cell>
          <cell r="D300">
            <v>131</v>
          </cell>
          <cell r="E300">
            <v>-63</v>
          </cell>
          <cell r="F300">
            <v>26</v>
          </cell>
          <cell r="G300">
            <v>192</v>
          </cell>
          <cell r="H300">
            <v>-2456</v>
          </cell>
          <cell r="I300">
            <v>2410</v>
          </cell>
          <cell r="J300">
            <v>-200</v>
          </cell>
          <cell r="K300">
            <v>-634</v>
          </cell>
          <cell r="L300">
            <v>20.999999999999375</v>
          </cell>
          <cell r="M300">
            <v>99</v>
          </cell>
          <cell r="N300">
            <v>-449</v>
          </cell>
          <cell r="O300">
            <v>-796</v>
          </cell>
          <cell r="P300">
            <v>422</v>
          </cell>
          <cell r="Q300">
            <v>1230</v>
          </cell>
          <cell r="R300">
            <v>3595</v>
          </cell>
          <cell r="S300">
            <v>4171</v>
          </cell>
          <cell r="T300">
            <v>4490</v>
          </cell>
          <cell r="U300">
            <v>5395</v>
          </cell>
          <cell r="V300">
            <v>5738</v>
          </cell>
          <cell r="W300">
            <v>6147</v>
          </cell>
          <cell r="X300">
            <v>7009</v>
          </cell>
          <cell r="Y300">
            <v>7602.9999999999991</v>
          </cell>
          <cell r="Z300">
            <v>8259</v>
          </cell>
          <cell r="AA300">
            <v>9302</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127</v>
          </cell>
          <cell r="D305">
            <v>131</v>
          </cell>
          <cell r="E305">
            <v>-63</v>
          </cell>
          <cell r="F305">
            <v>26</v>
          </cell>
          <cell r="G305">
            <v>192</v>
          </cell>
          <cell r="H305">
            <v>-2456</v>
          </cell>
          <cell r="I305">
            <v>2410</v>
          </cell>
          <cell r="J305">
            <v>-200</v>
          </cell>
          <cell r="K305">
            <v>-634</v>
          </cell>
          <cell r="L305">
            <v>20.999999999999375</v>
          </cell>
          <cell r="M305">
            <v>99</v>
          </cell>
          <cell r="N305">
            <v>-449</v>
          </cell>
          <cell r="O305">
            <v>-796</v>
          </cell>
          <cell r="P305">
            <v>422</v>
          </cell>
          <cell r="Q305">
            <v>1230</v>
          </cell>
          <cell r="R305">
            <v>3595</v>
          </cell>
          <cell r="S305">
            <v>4171</v>
          </cell>
          <cell r="T305">
            <v>4490</v>
          </cell>
          <cell r="U305">
            <v>5395</v>
          </cell>
          <cell r="V305">
            <v>5738</v>
          </cell>
          <cell r="W305">
            <v>6147</v>
          </cell>
          <cell r="X305">
            <v>7009</v>
          </cell>
          <cell r="Y305">
            <v>7602.9999999999991</v>
          </cell>
          <cell r="Z305">
            <v>8259</v>
          </cell>
          <cell r="AA305">
            <v>9302</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127</v>
          </cell>
          <cell r="D309">
            <v>131</v>
          </cell>
          <cell r="E309">
            <v>-63</v>
          </cell>
          <cell r="F309">
            <v>26</v>
          </cell>
          <cell r="G309">
            <v>192</v>
          </cell>
          <cell r="H309">
            <v>-2456</v>
          </cell>
          <cell r="I309">
            <v>2410</v>
          </cell>
          <cell r="J309">
            <v>-200</v>
          </cell>
          <cell r="K309">
            <v>-634</v>
          </cell>
          <cell r="L309">
            <v>20.999999999999375</v>
          </cell>
          <cell r="M309">
            <v>99</v>
          </cell>
          <cell r="N309">
            <v>-449</v>
          </cell>
          <cell r="O309">
            <v>-796</v>
          </cell>
          <cell r="P309">
            <v>422</v>
          </cell>
          <cell r="Q309">
            <v>1230</v>
          </cell>
          <cell r="R309">
            <v>3595</v>
          </cell>
          <cell r="S309">
            <v>4171</v>
          </cell>
          <cell r="T309">
            <v>4490</v>
          </cell>
          <cell r="U309">
            <v>5395</v>
          </cell>
          <cell r="V309">
            <v>5738</v>
          </cell>
          <cell r="W309">
            <v>6147</v>
          </cell>
          <cell r="X309">
            <v>7009</v>
          </cell>
          <cell r="Y309">
            <v>7602.9999999999991</v>
          </cell>
          <cell r="Z309">
            <v>8259</v>
          </cell>
          <cell r="AA309">
            <v>9302</v>
          </cell>
        </row>
        <row r="310">
          <cell r="A310" t="str">
            <v>Dtc27</v>
          </cell>
          <cell r="B310" t="str">
            <v>Taxation</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Dtc28</v>
          </cell>
          <cell r="B311" t="str">
            <v>Profit after tax</v>
          </cell>
          <cell r="C311">
            <v>127</v>
          </cell>
          <cell r="D311">
            <v>131</v>
          </cell>
          <cell r="E311">
            <v>-63</v>
          </cell>
          <cell r="F311">
            <v>26</v>
          </cell>
          <cell r="G311">
            <v>192</v>
          </cell>
          <cell r="H311">
            <v>-2456</v>
          </cell>
          <cell r="I311">
            <v>2410</v>
          </cell>
          <cell r="J311">
            <v>-200</v>
          </cell>
          <cell r="K311">
            <v>-634</v>
          </cell>
          <cell r="L311">
            <v>20.999999999999375</v>
          </cell>
          <cell r="M311">
            <v>99</v>
          </cell>
          <cell r="N311">
            <v>-449</v>
          </cell>
          <cell r="O311">
            <v>-796</v>
          </cell>
          <cell r="P311">
            <v>422</v>
          </cell>
          <cell r="Q311">
            <v>1230</v>
          </cell>
          <cell r="R311">
            <v>3595</v>
          </cell>
          <cell r="S311">
            <v>4171</v>
          </cell>
          <cell r="T311">
            <v>4490</v>
          </cell>
          <cell r="U311">
            <v>5395</v>
          </cell>
          <cell r="V311">
            <v>5738</v>
          </cell>
          <cell r="W311">
            <v>6147</v>
          </cell>
          <cell r="X311">
            <v>7009</v>
          </cell>
          <cell r="Y311">
            <v>7602.9999999999991</v>
          </cell>
          <cell r="Z311">
            <v>8259</v>
          </cell>
          <cell r="AA311">
            <v>9302</v>
          </cell>
        </row>
      </sheetData>
      <sheetData sheetId="17" refreshError="1"/>
      <sheetData sheetId="18" refreshError="1"/>
      <sheetData sheetId="19">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WBK CU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row>
        <row r="9">
          <cell r="A9" t="str">
            <v>Act06</v>
          </cell>
          <cell r="B9" t="str">
            <v>Net fee and commission income</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Act11</v>
          </cell>
          <cell r="B14" t="str">
            <v>Other income</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Personnel expenses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Act14</v>
          </cell>
          <cell r="B18" t="str">
            <v>General and administrative expenses</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Act17</v>
          </cell>
          <cell r="B21" t="str">
            <v>Operating profit before provisions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Act28</v>
          </cell>
          <cell r="B33" t="str">
            <v>Profit after tax</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Act01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Act04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Act05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Act06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Act07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Act08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Act09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Act10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Act11</v>
          </cell>
          <cell r="B45" t="str">
            <v>Other income</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Act12</v>
          </cell>
          <cell r="B47" t="str">
            <v>Total income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Act13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Act14</v>
          </cell>
          <cell r="B49" t="str">
            <v>General and administrative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Act15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Act16</v>
          </cell>
          <cell r="B51" t="str">
            <v>Total operating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Act17</v>
          </cell>
          <cell r="B52" t="str">
            <v>Operating profit before provisions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Act18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Act19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Act20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Act21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Act22</v>
          </cell>
          <cell r="B57" t="str">
            <v>Operating profit</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Act23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Act24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Act25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Act26</v>
          </cell>
          <cell r="B61" t="str">
            <v>Pre tax profit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Act27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Act28</v>
          </cell>
          <cell r="B64" t="str">
            <v>Profit after tax</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Dtp06</v>
          </cell>
          <cell r="B71" t="str">
            <v>Net fee and commission income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Dtp11</v>
          </cell>
          <cell r="B76" t="str">
            <v>Other income</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Dtp13</v>
          </cell>
          <cell r="B79" t="str">
            <v>Personnel expenses</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row>
        <row r="80">
          <cell r="A80" t="str">
            <v>Dtp14</v>
          </cell>
          <cell r="B80" t="str">
            <v>General and administrative expenses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row>
        <row r="83">
          <cell r="A83" t="str">
            <v>Dtp17</v>
          </cell>
          <cell r="B83" t="str">
            <v>Operating profit before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row>
        <row r="95">
          <cell r="A95" t="str">
            <v>Dtp28</v>
          </cell>
          <cell r="B95" t="str">
            <v>Profit after tax</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Bud01</v>
          </cell>
          <cell r="B97" t="str">
            <v>Interest income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Bud02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Bud03</v>
          </cell>
          <cell r="B99" t="str">
            <v>Net interest income</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row>
        <row r="100">
          <cell r="A100" t="str">
            <v>Bud04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Bud05</v>
          </cell>
          <cell r="B101" t="str">
            <v>Commission expense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Bud06</v>
          </cell>
          <cell r="B102" t="str">
            <v>Net fee and commission income</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Bud07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Bud08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Bud09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Bud10</v>
          </cell>
          <cell r="B106" t="str">
            <v>Other operating income / expenses</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Bud11</v>
          </cell>
          <cell r="B107" t="str">
            <v>Other income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Bud12</v>
          </cell>
          <cell r="B109" t="str">
            <v>Total income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Bud13</v>
          </cell>
          <cell r="B110" t="str">
            <v>Personnel expenses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Bud14</v>
          </cell>
          <cell r="B111" t="str">
            <v>General and administrative expenses</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Bud15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Bud16</v>
          </cell>
          <cell r="B113" t="str">
            <v>Total operating expenses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Bud17</v>
          </cell>
          <cell r="B114" t="str">
            <v>Operating profit before provisions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row>
        <row r="115">
          <cell r="A115" t="str">
            <v>Bud18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Bud19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Bud20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Bud21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Bud22</v>
          </cell>
          <cell r="B119" t="str">
            <v>Operating profit</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row>
        <row r="120">
          <cell r="A120" t="str">
            <v>Bud23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Bud24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Bud25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Bud26</v>
          </cell>
          <cell r="B123" t="str">
            <v>Pre tax profit</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Bud27</v>
          </cell>
          <cell r="B125" t="str">
            <v>Taxation</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Bud28</v>
          </cell>
          <cell r="B126" t="str">
            <v>Profit after tax</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row>
        <row r="127">
          <cell r="A127">
            <v>0</v>
          </cell>
          <cell r="B127" t="str">
            <v>Budgeted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Bud01</v>
          </cell>
          <cell r="B128" t="str">
            <v>Interest income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Bud02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Bud03</v>
          </cell>
          <cell r="B130" t="str">
            <v>Net interest income</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Bud04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Bud05</v>
          </cell>
          <cell r="B132" t="str">
            <v>Commission expense</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Bud06</v>
          </cell>
          <cell r="B133" t="str">
            <v>Net fee and commission income</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Bud07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Bud08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Bud09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Bud10</v>
          </cell>
          <cell r="B137" t="str">
            <v>Other operating income / expenses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Bud11</v>
          </cell>
          <cell r="B138" t="str">
            <v>Other income</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Bud12</v>
          </cell>
          <cell r="B140" t="str">
            <v>Total income</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Bud13</v>
          </cell>
          <cell r="B141" t="str">
            <v>Personnel expenses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Bud14</v>
          </cell>
          <cell r="B142" t="str">
            <v>General and administrative expenses</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3">
          <cell r="A143" t="str">
            <v>Bud15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Bud16</v>
          </cell>
          <cell r="B144" t="str">
            <v>Total operating expenses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row>
        <row r="145">
          <cell r="A145" t="str">
            <v>Bud17</v>
          </cell>
          <cell r="B145" t="str">
            <v>Operating profit before provisions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row>
        <row r="146">
          <cell r="A146" t="str">
            <v>Bud18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Bud19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Bud20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Bud21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Bud22</v>
          </cell>
          <cell r="B150" t="str">
            <v>Operating profit</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row>
        <row r="151">
          <cell r="A151" t="str">
            <v>Bud23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Bud24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Bud25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Bud26</v>
          </cell>
          <cell r="B154" t="str">
            <v>Pre tax profit</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Bud27</v>
          </cell>
          <cell r="B156" t="str">
            <v>Taxation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row>
        <row r="157">
          <cell r="A157" t="str">
            <v>Bud28</v>
          </cell>
          <cell r="B157" t="str">
            <v>Profit after tax</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row>
        <row r="158">
          <cell r="A158">
            <v>0</v>
          </cell>
          <cell r="B158" t="str">
            <v>Actual Profit and Loss 2008</v>
          </cell>
          <cell r="C158">
            <v>22.355189999999947</v>
          </cell>
          <cell r="D158">
            <v>36.989919999999856</v>
          </cell>
          <cell r="E158">
            <v>43.913610000000219</v>
          </cell>
          <cell r="F158">
            <v>21.920069999999953</v>
          </cell>
          <cell r="G158">
            <v>56.21647999999967</v>
          </cell>
          <cell r="H158">
            <v>0</v>
          </cell>
          <cell r="I158">
            <v>0</v>
          </cell>
          <cell r="J158">
            <v>0</v>
          </cell>
          <cell r="K158">
            <v>0</v>
          </cell>
          <cell r="L158">
            <v>0</v>
          </cell>
          <cell r="M158">
            <v>0</v>
          </cell>
          <cell r="N158">
            <v>0</v>
          </cell>
          <cell r="O158">
            <v>181.39526999999973</v>
          </cell>
          <cell r="P158">
            <v>22.355189999999947</v>
          </cell>
          <cell r="Q158">
            <v>59.345109999999849</v>
          </cell>
          <cell r="R158">
            <v>103.25872000000008</v>
          </cell>
          <cell r="S158">
            <v>125.17878999999991</v>
          </cell>
          <cell r="T158">
            <v>181.39526999999973</v>
          </cell>
          <cell r="U158">
            <v>181.39526999999973</v>
          </cell>
          <cell r="V158">
            <v>181.39526999999973</v>
          </cell>
          <cell r="W158">
            <v>181.39526999999973</v>
          </cell>
          <cell r="X158">
            <v>181.39526999999973</v>
          </cell>
          <cell r="Y158">
            <v>181.39526999999973</v>
          </cell>
          <cell r="Z158">
            <v>181.39526999999973</v>
          </cell>
          <cell r="AA158">
            <v>181.39526999999973</v>
          </cell>
        </row>
        <row r="159">
          <cell r="A159" t="str">
            <v>Dtp01</v>
          </cell>
          <cell r="B159" t="str">
            <v>Interest income</v>
          </cell>
          <cell r="C159">
            <v>3.55389</v>
          </cell>
          <cell r="D159">
            <v>3.2827700000000002</v>
          </cell>
          <cell r="E159">
            <v>3.6206300000000002</v>
          </cell>
          <cell r="F159">
            <v>3.8824499999999986</v>
          </cell>
          <cell r="G159">
            <v>4.4550500000000035</v>
          </cell>
          <cell r="H159">
            <v>0</v>
          </cell>
          <cell r="I159">
            <v>0</v>
          </cell>
          <cell r="J159">
            <v>0</v>
          </cell>
          <cell r="K159">
            <v>0</v>
          </cell>
          <cell r="L159">
            <v>0</v>
          </cell>
          <cell r="M159">
            <v>0</v>
          </cell>
          <cell r="N159">
            <v>0</v>
          </cell>
          <cell r="O159">
            <v>18.794790000000003</v>
          </cell>
          <cell r="P159">
            <v>3.55389</v>
          </cell>
          <cell r="Q159">
            <v>6.8366600000000002</v>
          </cell>
          <cell r="R159">
            <v>10.45729</v>
          </cell>
          <cell r="S159">
            <v>14.339739999999999</v>
          </cell>
          <cell r="T159">
            <v>18.794790000000003</v>
          </cell>
          <cell r="U159">
            <v>18.794790000000003</v>
          </cell>
          <cell r="V159">
            <v>18.794790000000003</v>
          </cell>
          <cell r="W159">
            <v>18.794790000000003</v>
          </cell>
          <cell r="X159">
            <v>18.794790000000003</v>
          </cell>
          <cell r="Y159">
            <v>18.794790000000003</v>
          </cell>
          <cell r="Z159">
            <v>18.794790000000003</v>
          </cell>
          <cell r="AA159">
            <v>18.794790000000003</v>
          </cell>
        </row>
        <row r="160">
          <cell r="A160" t="str">
            <v>Dtp02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Dtp03</v>
          </cell>
          <cell r="B161" t="str">
            <v>Net interest income</v>
          </cell>
          <cell r="C161">
            <v>3.55389</v>
          </cell>
          <cell r="D161">
            <v>3.2827700000000002</v>
          </cell>
          <cell r="E161">
            <v>3.6206300000000002</v>
          </cell>
          <cell r="F161">
            <v>3.8824499999999986</v>
          </cell>
          <cell r="G161">
            <v>4.4550500000000035</v>
          </cell>
          <cell r="H161">
            <v>0</v>
          </cell>
          <cell r="I161">
            <v>0</v>
          </cell>
          <cell r="J161">
            <v>0</v>
          </cell>
          <cell r="K161">
            <v>0</v>
          </cell>
          <cell r="L161">
            <v>0</v>
          </cell>
          <cell r="M161">
            <v>0</v>
          </cell>
          <cell r="N161">
            <v>0</v>
          </cell>
          <cell r="O161">
            <v>18.794790000000003</v>
          </cell>
          <cell r="P161">
            <v>3.55389</v>
          </cell>
          <cell r="Q161">
            <v>6.8366600000000002</v>
          </cell>
          <cell r="R161">
            <v>10.45729</v>
          </cell>
          <cell r="S161">
            <v>14.339739999999999</v>
          </cell>
          <cell r="T161">
            <v>18.794790000000003</v>
          </cell>
          <cell r="U161">
            <v>18.794790000000003</v>
          </cell>
          <cell r="V161">
            <v>18.794790000000003</v>
          </cell>
          <cell r="W161">
            <v>18.794790000000003</v>
          </cell>
          <cell r="X161">
            <v>18.794790000000003</v>
          </cell>
          <cell r="Y161">
            <v>18.794790000000003</v>
          </cell>
          <cell r="Z161">
            <v>18.794790000000003</v>
          </cell>
          <cell r="AA161">
            <v>18.794790000000003</v>
          </cell>
        </row>
        <row r="162">
          <cell r="A162" t="str">
            <v>Dtp04</v>
          </cell>
          <cell r="B162" t="str">
            <v>Fee Income</v>
          </cell>
          <cell r="C162">
            <v>558.60023999999999</v>
          </cell>
          <cell r="D162">
            <v>701.14667999999983</v>
          </cell>
          <cell r="E162">
            <v>672.54349999999999</v>
          </cell>
          <cell r="F162">
            <v>626.73817000000008</v>
          </cell>
          <cell r="G162">
            <v>659.0672099999997</v>
          </cell>
          <cell r="H162">
            <v>0</v>
          </cell>
          <cell r="I162">
            <v>0</v>
          </cell>
          <cell r="J162">
            <v>0</v>
          </cell>
          <cell r="K162">
            <v>0</v>
          </cell>
          <cell r="L162">
            <v>0</v>
          </cell>
          <cell r="M162">
            <v>0</v>
          </cell>
          <cell r="N162">
            <v>0</v>
          </cell>
          <cell r="O162">
            <v>3218.0957999999996</v>
          </cell>
          <cell r="P162">
            <v>558.60023999999999</v>
          </cell>
          <cell r="Q162">
            <v>1259.7469199999998</v>
          </cell>
          <cell r="R162">
            <v>1932.2904199999998</v>
          </cell>
          <cell r="S162">
            <v>2559.0285899999999</v>
          </cell>
          <cell r="T162">
            <v>3218.0957999999996</v>
          </cell>
          <cell r="U162">
            <v>3218.0957999999996</v>
          </cell>
          <cell r="V162">
            <v>3218.0957999999996</v>
          </cell>
          <cell r="W162">
            <v>3218.0957999999996</v>
          </cell>
          <cell r="X162">
            <v>3218.0957999999996</v>
          </cell>
          <cell r="Y162">
            <v>3218.0957999999996</v>
          </cell>
          <cell r="Z162">
            <v>3218.0957999999996</v>
          </cell>
          <cell r="AA162">
            <v>3218.0957999999996</v>
          </cell>
        </row>
        <row r="163">
          <cell r="A163" t="str">
            <v>Dtp05</v>
          </cell>
          <cell r="B163" t="str">
            <v>Commission expense</v>
          </cell>
          <cell r="C163">
            <v>-452.44850000000002</v>
          </cell>
          <cell r="D163">
            <v>-574.75692000000004</v>
          </cell>
          <cell r="E163">
            <v>-519.6862299999998</v>
          </cell>
          <cell r="F163">
            <v>-514.68160000000012</v>
          </cell>
          <cell r="G163">
            <v>-520.29736000000003</v>
          </cell>
          <cell r="H163">
            <v>0</v>
          </cell>
          <cell r="I163">
            <v>0</v>
          </cell>
          <cell r="J163">
            <v>0</v>
          </cell>
          <cell r="K163">
            <v>0</v>
          </cell>
          <cell r="L163">
            <v>0</v>
          </cell>
          <cell r="M163">
            <v>0</v>
          </cell>
          <cell r="N163">
            <v>0</v>
          </cell>
          <cell r="O163">
            <v>-2581.8706099999999</v>
          </cell>
          <cell r="P163">
            <v>-452.44850000000002</v>
          </cell>
          <cell r="Q163">
            <v>-1027.20542</v>
          </cell>
          <cell r="R163">
            <v>-1546.8916499999998</v>
          </cell>
          <cell r="S163">
            <v>-2061.5732499999999</v>
          </cell>
          <cell r="T163">
            <v>-2581.8706099999999</v>
          </cell>
          <cell r="U163">
            <v>-2581.8706099999999</v>
          </cell>
          <cell r="V163">
            <v>-2581.8706099999999</v>
          </cell>
          <cell r="W163">
            <v>-2581.8706099999999</v>
          </cell>
          <cell r="X163">
            <v>-2581.8706099999999</v>
          </cell>
          <cell r="Y163">
            <v>-2581.8706099999999</v>
          </cell>
          <cell r="Z163">
            <v>-2581.8706099999999</v>
          </cell>
          <cell r="AA163">
            <v>-2581.8706099999999</v>
          </cell>
        </row>
        <row r="164">
          <cell r="A164" t="str">
            <v>Dtp06</v>
          </cell>
          <cell r="B164" t="str">
            <v>Net fee and commission income</v>
          </cell>
          <cell r="C164">
            <v>106.15173999999996</v>
          </cell>
          <cell r="D164">
            <v>126.38975999999985</v>
          </cell>
          <cell r="E164">
            <v>152.8572700000002</v>
          </cell>
          <cell r="F164">
            <v>112.05656999999997</v>
          </cell>
          <cell r="G164">
            <v>138.76984999999968</v>
          </cell>
          <cell r="H164">
            <v>0</v>
          </cell>
          <cell r="I164">
            <v>0</v>
          </cell>
          <cell r="J164">
            <v>0</v>
          </cell>
          <cell r="K164">
            <v>0</v>
          </cell>
          <cell r="L164">
            <v>0</v>
          </cell>
          <cell r="M164">
            <v>0</v>
          </cell>
          <cell r="N164">
            <v>0</v>
          </cell>
          <cell r="O164">
            <v>636.22518999999966</v>
          </cell>
          <cell r="P164">
            <v>106.15173999999996</v>
          </cell>
          <cell r="Q164">
            <v>232.54149999999981</v>
          </cell>
          <cell r="R164">
            <v>385.39877000000001</v>
          </cell>
          <cell r="S164">
            <v>497.45533999999998</v>
          </cell>
          <cell r="T164">
            <v>636.22518999999966</v>
          </cell>
          <cell r="U164">
            <v>636.22518999999966</v>
          </cell>
          <cell r="V164">
            <v>636.22518999999966</v>
          </cell>
          <cell r="W164">
            <v>636.22518999999966</v>
          </cell>
          <cell r="X164">
            <v>636.22518999999966</v>
          </cell>
          <cell r="Y164">
            <v>636.22518999999966</v>
          </cell>
          <cell r="Z164">
            <v>636.22518999999966</v>
          </cell>
          <cell r="AA164">
            <v>636.22518999999966</v>
          </cell>
        </row>
        <row r="165">
          <cell r="A165" t="str">
            <v>Dtp07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Dtp08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Dtp09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Dtp10</v>
          </cell>
          <cell r="B168" t="str">
            <v>Other operating income / expenses</v>
          </cell>
          <cell r="C168">
            <v>1.91967</v>
          </cell>
          <cell r="D168">
            <v>2.9010100000000003</v>
          </cell>
          <cell r="E168">
            <v>2.176429999999999</v>
          </cell>
          <cell r="F168">
            <v>2.2643599999999999</v>
          </cell>
          <cell r="G168">
            <v>3.6714300000000009</v>
          </cell>
          <cell r="H168">
            <v>0</v>
          </cell>
          <cell r="I168">
            <v>0</v>
          </cell>
          <cell r="J168">
            <v>0</v>
          </cell>
          <cell r="K168">
            <v>0</v>
          </cell>
          <cell r="L168">
            <v>0</v>
          </cell>
          <cell r="M168">
            <v>0</v>
          </cell>
          <cell r="N168">
            <v>0</v>
          </cell>
          <cell r="O168">
            <v>12.9329</v>
          </cell>
          <cell r="P168">
            <v>1.91967</v>
          </cell>
          <cell r="Q168">
            <v>4.8206800000000003</v>
          </cell>
          <cell r="R168">
            <v>6.9971099999999993</v>
          </cell>
          <cell r="S168">
            <v>9.2614699999999992</v>
          </cell>
          <cell r="T168">
            <v>12.9329</v>
          </cell>
          <cell r="U168">
            <v>12.9329</v>
          </cell>
          <cell r="V168">
            <v>12.9329</v>
          </cell>
          <cell r="W168">
            <v>12.9329</v>
          </cell>
          <cell r="X168">
            <v>12.9329</v>
          </cell>
          <cell r="Y168">
            <v>12.9329</v>
          </cell>
          <cell r="Z168">
            <v>12.9329</v>
          </cell>
          <cell r="AA168">
            <v>12.9329</v>
          </cell>
        </row>
        <row r="169">
          <cell r="A169" t="str">
            <v>Dtp11</v>
          </cell>
          <cell r="B169" t="str">
            <v>Other income</v>
          </cell>
          <cell r="C169">
            <v>108.07140999999996</v>
          </cell>
          <cell r="D169">
            <v>129.29076999999987</v>
          </cell>
          <cell r="E169">
            <v>155.03370000000021</v>
          </cell>
          <cell r="F169">
            <v>114.32092999999996</v>
          </cell>
          <cell r="G169">
            <v>142.44127999999967</v>
          </cell>
          <cell r="H169">
            <v>0</v>
          </cell>
          <cell r="I169">
            <v>0</v>
          </cell>
          <cell r="J169">
            <v>0</v>
          </cell>
          <cell r="K169">
            <v>0</v>
          </cell>
          <cell r="L169">
            <v>0</v>
          </cell>
          <cell r="M169">
            <v>0</v>
          </cell>
          <cell r="N169">
            <v>0</v>
          </cell>
          <cell r="O169">
            <v>649.15808999999967</v>
          </cell>
          <cell r="P169">
            <v>108.07140999999996</v>
          </cell>
          <cell r="Q169">
            <v>237.36217999999982</v>
          </cell>
          <cell r="R169">
            <v>392.39588000000003</v>
          </cell>
          <cell r="S169">
            <v>506.71680999999995</v>
          </cell>
          <cell r="T169">
            <v>649.15808999999967</v>
          </cell>
          <cell r="U169">
            <v>649.15808999999967</v>
          </cell>
          <cell r="V169">
            <v>649.15808999999967</v>
          </cell>
          <cell r="W169">
            <v>649.15808999999967</v>
          </cell>
          <cell r="X169">
            <v>649.15808999999967</v>
          </cell>
          <cell r="Y169">
            <v>649.15808999999967</v>
          </cell>
          <cell r="Z169">
            <v>649.15808999999967</v>
          </cell>
          <cell r="AA169">
            <v>649.15808999999967</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Dtp12</v>
          </cell>
          <cell r="B171" t="str">
            <v>Total income</v>
          </cell>
          <cell r="C171">
            <v>111.62529999999995</v>
          </cell>
          <cell r="D171">
            <v>132.57353999999987</v>
          </cell>
          <cell r="E171">
            <v>158.65433000000021</v>
          </cell>
          <cell r="F171">
            <v>118.20337999999995</v>
          </cell>
          <cell r="G171">
            <v>146.89632999999967</v>
          </cell>
          <cell r="H171">
            <v>0</v>
          </cell>
          <cell r="I171">
            <v>0</v>
          </cell>
          <cell r="J171">
            <v>0</v>
          </cell>
          <cell r="K171">
            <v>0</v>
          </cell>
          <cell r="L171">
            <v>0</v>
          </cell>
          <cell r="M171">
            <v>0</v>
          </cell>
          <cell r="N171">
            <v>0</v>
          </cell>
          <cell r="O171">
            <v>667.95287999999971</v>
          </cell>
          <cell r="P171">
            <v>111.62529999999995</v>
          </cell>
          <cell r="Q171">
            <v>244.19883999999982</v>
          </cell>
          <cell r="R171">
            <v>402.85317000000003</v>
          </cell>
          <cell r="S171">
            <v>521.0565499999999</v>
          </cell>
          <cell r="T171">
            <v>667.95287999999971</v>
          </cell>
          <cell r="U171">
            <v>667.95287999999971</v>
          </cell>
          <cell r="V171">
            <v>667.95287999999971</v>
          </cell>
          <cell r="W171">
            <v>667.95287999999971</v>
          </cell>
          <cell r="X171">
            <v>667.95287999999971</v>
          </cell>
          <cell r="Y171">
            <v>667.95287999999971</v>
          </cell>
          <cell r="Z171">
            <v>667.95287999999971</v>
          </cell>
          <cell r="AA171">
            <v>667.95287999999971</v>
          </cell>
        </row>
        <row r="172">
          <cell r="A172" t="str">
            <v>Dtp13</v>
          </cell>
          <cell r="B172" t="str">
            <v>Personnel expenses</v>
          </cell>
          <cell r="C172">
            <v>44.875660000000003</v>
          </cell>
          <cell r="D172">
            <v>46.657599999999995</v>
          </cell>
          <cell r="E172">
            <v>56.403599999999997</v>
          </cell>
          <cell r="F172">
            <v>45.761359999999996</v>
          </cell>
          <cell r="G172">
            <v>43.939709999999991</v>
          </cell>
          <cell r="H172">
            <v>0</v>
          </cell>
          <cell r="I172">
            <v>0</v>
          </cell>
          <cell r="J172">
            <v>0</v>
          </cell>
          <cell r="K172">
            <v>0</v>
          </cell>
          <cell r="L172">
            <v>0</v>
          </cell>
          <cell r="M172">
            <v>0</v>
          </cell>
          <cell r="N172">
            <v>2.5</v>
          </cell>
          <cell r="O172">
            <v>240.13792999999998</v>
          </cell>
          <cell r="P172">
            <v>44.875660000000003</v>
          </cell>
          <cell r="Q172">
            <v>91.533259999999999</v>
          </cell>
          <cell r="R172">
            <v>147.93686</v>
          </cell>
          <cell r="S172">
            <v>193.69821999999999</v>
          </cell>
          <cell r="T172">
            <v>237.63792999999998</v>
          </cell>
          <cell r="U172">
            <v>237.63792999999998</v>
          </cell>
          <cell r="V172">
            <v>237.63792999999998</v>
          </cell>
          <cell r="W172">
            <v>237.63792999999998</v>
          </cell>
          <cell r="X172">
            <v>237.63792999999998</v>
          </cell>
          <cell r="Y172">
            <v>237.63792999999998</v>
          </cell>
          <cell r="Z172">
            <v>237.63792999999998</v>
          </cell>
          <cell r="AA172">
            <v>240.13792999999998</v>
          </cell>
        </row>
        <row r="173">
          <cell r="A173" t="str">
            <v>Dtp14</v>
          </cell>
          <cell r="B173" t="str">
            <v>General and administrative expenses</v>
          </cell>
          <cell r="C173">
            <v>34.371769999999998</v>
          </cell>
          <cell r="D173">
            <v>36.792360000000002</v>
          </cell>
          <cell r="E173">
            <v>44.182429999999997</v>
          </cell>
          <cell r="F173">
            <v>38.263300000000001</v>
          </cell>
          <cell r="G173">
            <v>37.485700000000008</v>
          </cell>
          <cell r="H173">
            <v>0</v>
          </cell>
          <cell r="I173">
            <v>0</v>
          </cell>
          <cell r="J173">
            <v>0</v>
          </cell>
          <cell r="K173">
            <v>0</v>
          </cell>
          <cell r="L173">
            <v>0</v>
          </cell>
          <cell r="M173">
            <v>0</v>
          </cell>
          <cell r="N173">
            <v>-2.5</v>
          </cell>
          <cell r="O173">
            <v>188.59556000000001</v>
          </cell>
          <cell r="P173">
            <v>34.371769999999998</v>
          </cell>
          <cell r="Q173">
            <v>71.16413</v>
          </cell>
          <cell r="R173">
            <v>115.34656</v>
          </cell>
          <cell r="S173">
            <v>153.60986</v>
          </cell>
          <cell r="T173">
            <v>191.09556000000001</v>
          </cell>
          <cell r="U173">
            <v>191.09556000000001</v>
          </cell>
          <cell r="V173">
            <v>191.09556000000001</v>
          </cell>
          <cell r="W173">
            <v>191.09556000000001</v>
          </cell>
          <cell r="X173">
            <v>191.09556000000001</v>
          </cell>
          <cell r="Y173">
            <v>191.09556000000001</v>
          </cell>
          <cell r="Z173">
            <v>191.09556000000001</v>
          </cell>
          <cell r="AA173">
            <v>188.59556000000001</v>
          </cell>
        </row>
        <row r="174">
          <cell r="A174" t="str">
            <v>Dtp15</v>
          </cell>
          <cell r="B174" t="str">
            <v>Depreciation / Amortisation</v>
          </cell>
          <cell r="C174">
            <v>2.6186799999999999</v>
          </cell>
          <cell r="D174">
            <v>2.6186600000000007</v>
          </cell>
          <cell r="E174">
            <v>2.6186899999999991</v>
          </cell>
          <cell r="F174">
            <v>2.6186500000000015</v>
          </cell>
          <cell r="G174">
            <v>2.475439999999999</v>
          </cell>
          <cell r="H174">
            <v>0</v>
          </cell>
          <cell r="I174">
            <v>0</v>
          </cell>
          <cell r="J174">
            <v>0</v>
          </cell>
          <cell r="K174">
            <v>0</v>
          </cell>
          <cell r="L174">
            <v>0</v>
          </cell>
          <cell r="M174">
            <v>0</v>
          </cell>
          <cell r="N174">
            <v>0</v>
          </cell>
          <cell r="O174">
            <v>12.95012</v>
          </cell>
          <cell r="P174">
            <v>2.6186799999999999</v>
          </cell>
          <cell r="Q174">
            <v>5.2373400000000006</v>
          </cell>
          <cell r="R174">
            <v>7.8560299999999996</v>
          </cell>
          <cell r="S174">
            <v>10.474680000000001</v>
          </cell>
          <cell r="T174">
            <v>12.95012</v>
          </cell>
          <cell r="U174">
            <v>12.95012</v>
          </cell>
          <cell r="V174">
            <v>12.95012</v>
          </cell>
          <cell r="W174">
            <v>12.95012</v>
          </cell>
          <cell r="X174">
            <v>12.95012</v>
          </cell>
          <cell r="Y174">
            <v>12.95012</v>
          </cell>
          <cell r="Z174">
            <v>12.95012</v>
          </cell>
          <cell r="AA174">
            <v>12.95012</v>
          </cell>
        </row>
        <row r="175">
          <cell r="A175" t="str">
            <v>Dtp16</v>
          </cell>
          <cell r="B175" t="str">
            <v>Total operating expenses</v>
          </cell>
          <cell r="C175">
            <v>81.866110000000006</v>
          </cell>
          <cell r="D175">
            <v>86.06862000000001</v>
          </cell>
          <cell r="E175">
            <v>103.20471999999999</v>
          </cell>
          <cell r="F175">
            <v>86.64331</v>
          </cell>
          <cell r="G175">
            <v>83.900849999999991</v>
          </cell>
          <cell r="H175">
            <v>0</v>
          </cell>
          <cell r="I175">
            <v>0</v>
          </cell>
          <cell r="J175">
            <v>0</v>
          </cell>
          <cell r="K175">
            <v>0</v>
          </cell>
          <cell r="L175">
            <v>0</v>
          </cell>
          <cell r="M175">
            <v>0</v>
          </cell>
          <cell r="N175">
            <v>0</v>
          </cell>
          <cell r="O175">
            <v>441.68360999999999</v>
          </cell>
          <cell r="P175">
            <v>81.866110000000006</v>
          </cell>
          <cell r="Q175">
            <v>167.93472999999997</v>
          </cell>
          <cell r="R175">
            <v>271.13944999999995</v>
          </cell>
          <cell r="S175">
            <v>357.78276</v>
          </cell>
          <cell r="T175">
            <v>441.68360999999999</v>
          </cell>
          <cell r="U175">
            <v>441.68360999999999</v>
          </cell>
          <cell r="V175">
            <v>441.68360999999999</v>
          </cell>
          <cell r="W175">
            <v>441.68360999999999</v>
          </cell>
          <cell r="X175">
            <v>441.68360999999999</v>
          </cell>
          <cell r="Y175">
            <v>441.68360999999999</v>
          </cell>
          <cell r="Z175">
            <v>441.68360999999999</v>
          </cell>
          <cell r="AA175">
            <v>441.68360999999999</v>
          </cell>
        </row>
        <row r="176">
          <cell r="A176" t="str">
            <v>Dtp17</v>
          </cell>
          <cell r="B176" t="str">
            <v>Operating profit before provisions</v>
          </cell>
          <cell r="C176">
            <v>29.759189999999947</v>
          </cell>
          <cell r="D176">
            <v>46.504919999999856</v>
          </cell>
          <cell r="E176">
            <v>55.44961000000022</v>
          </cell>
          <cell r="F176">
            <v>31.560069999999953</v>
          </cell>
          <cell r="G176">
            <v>62.995479999999674</v>
          </cell>
          <cell r="H176">
            <v>0</v>
          </cell>
          <cell r="I176">
            <v>0</v>
          </cell>
          <cell r="J176">
            <v>0</v>
          </cell>
          <cell r="K176">
            <v>0</v>
          </cell>
          <cell r="L176">
            <v>0</v>
          </cell>
          <cell r="M176">
            <v>0</v>
          </cell>
          <cell r="N176">
            <v>0</v>
          </cell>
          <cell r="O176">
            <v>226.26926999999972</v>
          </cell>
          <cell r="P176">
            <v>29.759189999999947</v>
          </cell>
          <cell r="Q176">
            <v>76.264109999999846</v>
          </cell>
          <cell r="R176">
            <v>131.71372000000008</v>
          </cell>
          <cell r="S176">
            <v>163.27378999999991</v>
          </cell>
          <cell r="T176">
            <v>226.26926999999972</v>
          </cell>
          <cell r="U176">
            <v>226.26926999999972</v>
          </cell>
          <cell r="V176">
            <v>226.26926999999972</v>
          </cell>
          <cell r="W176">
            <v>226.26926999999972</v>
          </cell>
          <cell r="X176">
            <v>226.26926999999972</v>
          </cell>
          <cell r="Y176">
            <v>226.26926999999972</v>
          </cell>
          <cell r="Z176">
            <v>226.26926999999972</v>
          </cell>
          <cell r="AA176">
            <v>226.26926999999972</v>
          </cell>
        </row>
        <row r="177">
          <cell r="A177" t="str">
            <v>Dtp18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Dtp19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Dtp20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Dtp21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Dtp22</v>
          </cell>
          <cell r="B181" t="str">
            <v>Operating profit</v>
          </cell>
          <cell r="C181">
            <v>29.759189999999947</v>
          </cell>
          <cell r="D181">
            <v>46.504919999999856</v>
          </cell>
          <cell r="E181">
            <v>55.44961000000022</v>
          </cell>
          <cell r="F181">
            <v>31.560069999999953</v>
          </cell>
          <cell r="G181">
            <v>62.995479999999674</v>
          </cell>
          <cell r="H181">
            <v>0</v>
          </cell>
          <cell r="I181">
            <v>0</v>
          </cell>
          <cell r="J181">
            <v>0</v>
          </cell>
          <cell r="K181">
            <v>0</v>
          </cell>
          <cell r="L181">
            <v>0</v>
          </cell>
          <cell r="M181">
            <v>0</v>
          </cell>
          <cell r="N181">
            <v>0</v>
          </cell>
          <cell r="O181">
            <v>226.26926999999972</v>
          </cell>
          <cell r="P181">
            <v>29.759189999999947</v>
          </cell>
          <cell r="Q181">
            <v>76.264109999999846</v>
          </cell>
          <cell r="R181">
            <v>131.71372000000008</v>
          </cell>
          <cell r="S181">
            <v>163.27378999999991</v>
          </cell>
          <cell r="T181">
            <v>226.26926999999972</v>
          </cell>
          <cell r="U181">
            <v>226.26926999999972</v>
          </cell>
          <cell r="V181">
            <v>226.26926999999972</v>
          </cell>
          <cell r="W181">
            <v>226.26926999999972</v>
          </cell>
          <cell r="X181">
            <v>226.26926999999972</v>
          </cell>
          <cell r="Y181">
            <v>226.26926999999972</v>
          </cell>
          <cell r="Z181">
            <v>226.26926999999972</v>
          </cell>
          <cell r="AA181">
            <v>226.26926999999972</v>
          </cell>
        </row>
        <row r="182">
          <cell r="A182" t="str">
            <v>Dtp23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Dtp24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Dtp25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Dtp26</v>
          </cell>
          <cell r="B185" t="str">
            <v>Pre tax profit</v>
          </cell>
          <cell r="C185">
            <v>29.759189999999947</v>
          </cell>
          <cell r="D185">
            <v>46.504919999999856</v>
          </cell>
          <cell r="E185">
            <v>55.44961000000022</v>
          </cell>
          <cell r="F185">
            <v>31.560069999999953</v>
          </cell>
          <cell r="G185">
            <v>62.995479999999674</v>
          </cell>
          <cell r="H185">
            <v>0</v>
          </cell>
          <cell r="I185">
            <v>0</v>
          </cell>
          <cell r="J185">
            <v>0</v>
          </cell>
          <cell r="K185">
            <v>0</v>
          </cell>
          <cell r="L185">
            <v>0</v>
          </cell>
          <cell r="M185">
            <v>0</v>
          </cell>
          <cell r="N185">
            <v>0</v>
          </cell>
          <cell r="O185">
            <v>226.26926999999972</v>
          </cell>
          <cell r="P185">
            <v>29.759189999999947</v>
          </cell>
          <cell r="Q185">
            <v>76.264109999999846</v>
          </cell>
          <cell r="R185">
            <v>131.71372000000008</v>
          </cell>
          <cell r="S185">
            <v>163.27378999999991</v>
          </cell>
          <cell r="T185">
            <v>226.26926999999972</v>
          </cell>
          <cell r="U185">
            <v>226.26926999999972</v>
          </cell>
          <cell r="V185">
            <v>226.26926999999972</v>
          </cell>
          <cell r="W185">
            <v>226.26926999999972</v>
          </cell>
          <cell r="X185">
            <v>226.26926999999972</v>
          </cell>
          <cell r="Y185">
            <v>226.26926999999972</v>
          </cell>
          <cell r="Z185">
            <v>226.26926999999972</v>
          </cell>
          <cell r="AA185">
            <v>226.26926999999972</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Dtp27</v>
          </cell>
          <cell r="B187" t="str">
            <v>Taxation</v>
          </cell>
          <cell r="C187">
            <v>-7.4039999999999999</v>
          </cell>
          <cell r="D187">
            <v>-9.5150000000000006</v>
          </cell>
          <cell r="E187">
            <v>-11.535999999999998</v>
          </cell>
          <cell r="F187">
            <v>-9.64</v>
          </cell>
          <cell r="G187">
            <v>-6.7790000000000035</v>
          </cell>
          <cell r="H187">
            <v>0</v>
          </cell>
          <cell r="I187">
            <v>0</v>
          </cell>
          <cell r="J187">
            <v>0</v>
          </cell>
          <cell r="K187">
            <v>0</v>
          </cell>
          <cell r="L187">
            <v>0</v>
          </cell>
          <cell r="M187">
            <v>0</v>
          </cell>
          <cell r="N187">
            <v>0</v>
          </cell>
          <cell r="O187">
            <v>-44.874000000000002</v>
          </cell>
          <cell r="P187">
            <v>-7.4039999999999999</v>
          </cell>
          <cell r="Q187">
            <v>-16.919</v>
          </cell>
          <cell r="R187">
            <v>-28.454999999999998</v>
          </cell>
          <cell r="S187">
            <v>-38.094999999999999</v>
          </cell>
          <cell r="T187">
            <v>-44.874000000000002</v>
          </cell>
          <cell r="U187">
            <v>-44.874000000000002</v>
          </cell>
          <cell r="V187">
            <v>-44.874000000000002</v>
          </cell>
          <cell r="W187">
            <v>-44.874000000000002</v>
          </cell>
          <cell r="X187">
            <v>-44.874000000000002</v>
          </cell>
          <cell r="Y187">
            <v>-44.874000000000002</v>
          </cell>
          <cell r="Z187">
            <v>-44.874000000000002</v>
          </cell>
          <cell r="AA187">
            <v>-44.874000000000002</v>
          </cell>
        </row>
        <row r="188">
          <cell r="A188" t="str">
            <v>Dtp28</v>
          </cell>
          <cell r="B188" t="str">
            <v>Profit after tax</v>
          </cell>
          <cell r="C188">
            <v>22.355189999999947</v>
          </cell>
          <cell r="D188">
            <v>36.989919999999856</v>
          </cell>
          <cell r="E188">
            <v>43.913610000000219</v>
          </cell>
          <cell r="F188">
            <v>21.920069999999953</v>
          </cell>
          <cell r="G188">
            <v>56.21647999999967</v>
          </cell>
          <cell r="H188">
            <v>0</v>
          </cell>
          <cell r="I188">
            <v>0</v>
          </cell>
          <cell r="J188">
            <v>0</v>
          </cell>
          <cell r="K188">
            <v>0</v>
          </cell>
          <cell r="L188">
            <v>0</v>
          </cell>
          <cell r="M188">
            <v>0</v>
          </cell>
          <cell r="N188">
            <v>0</v>
          </cell>
          <cell r="O188">
            <v>181.39526999999973</v>
          </cell>
          <cell r="P188">
            <v>22.355189999999947</v>
          </cell>
          <cell r="Q188">
            <v>59.345109999999849</v>
          </cell>
          <cell r="R188">
            <v>103.25872000000008</v>
          </cell>
          <cell r="S188">
            <v>125.17878999999991</v>
          </cell>
          <cell r="T188">
            <v>181.39526999999973</v>
          </cell>
          <cell r="U188">
            <v>181.39526999999973</v>
          </cell>
          <cell r="V188">
            <v>181.39526999999973</v>
          </cell>
          <cell r="W188">
            <v>181.39526999999973</v>
          </cell>
          <cell r="X188">
            <v>181.39526999999973</v>
          </cell>
          <cell r="Y188">
            <v>181.39526999999973</v>
          </cell>
          <cell r="Z188">
            <v>181.39526999999973</v>
          </cell>
          <cell r="AA188">
            <v>181.39526999999973</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2.7570300000000003</v>
          </cell>
          <cell r="D190">
            <v>2.2766199999999994</v>
          </cell>
          <cell r="E190">
            <v>3.079740000000001</v>
          </cell>
          <cell r="F190">
            <v>2.7828099999999996</v>
          </cell>
          <cell r="G190">
            <v>1.4323699999999988</v>
          </cell>
          <cell r="H190">
            <v>1.5259900000000002</v>
          </cell>
          <cell r="I190">
            <v>1.9440000000000008</v>
          </cell>
          <cell r="J190">
            <v>1.936539999999999</v>
          </cell>
          <cell r="K190">
            <v>1.6402400000000021</v>
          </cell>
          <cell r="L190">
            <v>2.6166300000000007</v>
          </cell>
          <cell r="M190">
            <v>2.7474599999999967</v>
          </cell>
          <cell r="N190">
            <v>2.9673300000000005</v>
          </cell>
          <cell r="O190">
            <v>27.706759999999999</v>
          </cell>
          <cell r="P190">
            <v>2.7570300000000003</v>
          </cell>
          <cell r="Q190">
            <v>5.0336499999999997</v>
          </cell>
          <cell r="R190">
            <v>8.1133900000000008</v>
          </cell>
          <cell r="S190">
            <v>10.8962</v>
          </cell>
          <cell r="T190">
            <v>12.328569999999999</v>
          </cell>
          <cell r="U190">
            <v>13.854559999999999</v>
          </cell>
          <cell r="V190">
            <v>15.79856</v>
          </cell>
          <cell r="W190">
            <v>17.735099999999999</v>
          </cell>
          <cell r="X190">
            <v>19.375340000000001</v>
          </cell>
          <cell r="Y190">
            <v>21.991970000000002</v>
          </cell>
          <cell r="Z190">
            <v>24.739429999999999</v>
          </cell>
          <cell r="AA190">
            <v>27.706759999999999</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2.7570300000000003</v>
          </cell>
          <cell r="D192">
            <v>2.2766199999999994</v>
          </cell>
          <cell r="E192">
            <v>3.079740000000001</v>
          </cell>
          <cell r="F192">
            <v>2.7828099999999996</v>
          </cell>
          <cell r="G192">
            <v>1.4323699999999988</v>
          </cell>
          <cell r="H192">
            <v>1.5259900000000002</v>
          </cell>
          <cell r="I192">
            <v>1.9440000000000008</v>
          </cell>
          <cell r="J192">
            <v>1.936539999999999</v>
          </cell>
          <cell r="K192">
            <v>1.6402400000000021</v>
          </cell>
          <cell r="L192">
            <v>2.6166300000000007</v>
          </cell>
          <cell r="M192">
            <v>2.7474599999999967</v>
          </cell>
          <cell r="N192">
            <v>2.9673300000000005</v>
          </cell>
          <cell r="O192">
            <v>27.706759999999999</v>
          </cell>
          <cell r="P192">
            <v>2.7570300000000003</v>
          </cell>
          <cell r="Q192">
            <v>5.0336499999999997</v>
          </cell>
          <cell r="R192">
            <v>8.1133900000000008</v>
          </cell>
          <cell r="S192">
            <v>10.8962</v>
          </cell>
          <cell r="T192">
            <v>12.328569999999999</v>
          </cell>
          <cell r="U192">
            <v>13.854559999999999</v>
          </cell>
          <cell r="V192">
            <v>15.79856</v>
          </cell>
          <cell r="W192">
            <v>17.735099999999999</v>
          </cell>
          <cell r="X192">
            <v>19.375340000000001</v>
          </cell>
          <cell r="Y192">
            <v>21.991970000000002</v>
          </cell>
          <cell r="Z192">
            <v>24.739429999999999</v>
          </cell>
          <cell r="AA192">
            <v>27.706759999999999</v>
          </cell>
        </row>
        <row r="193">
          <cell r="A193" t="str">
            <v>Dtr04</v>
          </cell>
          <cell r="B193" t="str">
            <v>Fee Income</v>
          </cell>
          <cell r="C193">
            <v>577.28075999999999</v>
          </cell>
          <cell r="D193">
            <v>596.16999999999996</v>
          </cell>
          <cell r="E193">
            <v>612.45328000000018</v>
          </cell>
          <cell r="F193">
            <v>648.85602999999969</v>
          </cell>
          <cell r="G193">
            <v>629.44838000000027</v>
          </cell>
          <cell r="H193">
            <v>776.24675000000025</v>
          </cell>
          <cell r="I193">
            <v>580.15454999999929</v>
          </cell>
          <cell r="J193">
            <v>808.40185000000019</v>
          </cell>
          <cell r="K193">
            <v>655.40907999999945</v>
          </cell>
          <cell r="L193">
            <v>526.50234</v>
          </cell>
          <cell r="M193">
            <v>656.29</v>
          </cell>
          <cell r="N193">
            <v>817.32164000000103</v>
          </cell>
          <cell r="O193">
            <v>7884.5346600000003</v>
          </cell>
          <cell r="P193">
            <v>577.28075999999999</v>
          </cell>
          <cell r="Q193">
            <v>1173.4507599999999</v>
          </cell>
          <cell r="R193">
            <v>1785.9040400000001</v>
          </cell>
          <cell r="S193">
            <v>2434.7600699999998</v>
          </cell>
          <cell r="T193">
            <v>3064.2084500000001</v>
          </cell>
          <cell r="U193">
            <v>3840.4552000000003</v>
          </cell>
          <cell r="V193">
            <v>4420.6097499999996</v>
          </cell>
          <cell r="W193">
            <v>5229.0115999999998</v>
          </cell>
          <cell r="X193">
            <v>5884.4206799999993</v>
          </cell>
          <cell r="Y193">
            <v>6410.9230199999993</v>
          </cell>
          <cell r="Z193">
            <v>7067.2130199999992</v>
          </cell>
          <cell r="AA193">
            <v>7884.5346600000003</v>
          </cell>
        </row>
        <row r="194">
          <cell r="A194" t="str">
            <v>Dtr05</v>
          </cell>
          <cell r="B194" t="str">
            <v>Commission expense</v>
          </cell>
          <cell r="C194">
            <v>-472.48385999999999</v>
          </cell>
          <cell r="D194">
            <v>-482.47200000000004</v>
          </cell>
          <cell r="E194">
            <v>-501.86593999999991</v>
          </cell>
          <cell r="F194">
            <v>-513.28660999999988</v>
          </cell>
          <cell r="G194">
            <v>-463.19404000000031</v>
          </cell>
          <cell r="H194">
            <v>-614.31615999999985</v>
          </cell>
          <cell r="I194">
            <v>-429.32132999999976</v>
          </cell>
          <cell r="J194">
            <v>-649.90797000000066</v>
          </cell>
          <cell r="K194">
            <v>-505.63614999999936</v>
          </cell>
          <cell r="L194">
            <v>-424.46947000000091</v>
          </cell>
          <cell r="M194">
            <v>-492.1926799999992</v>
          </cell>
          <cell r="N194">
            <v>-661.87375999999949</v>
          </cell>
          <cell r="O194">
            <v>-6211.0199699999994</v>
          </cell>
          <cell r="P194">
            <v>-472.48385999999999</v>
          </cell>
          <cell r="Q194">
            <v>-954.95586000000003</v>
          </cell>
          <cell r="R194">
            <v>-1456.8217999999999</v>
          </cell>
          <cell r="S194">
            <v>-1970.1084099999998</v>
          </cell>
          <cell r="T194">
            <v>-2433.3024500000001</v>
          </cell>
          <cell r="U194">
            <v>-3047.61861</v>
          </cell>
          <cell r="V194">
            <v>-3476.9399399999998</v>
          </cell>
          <cell r="W194">
            <v>-4126.8479100000004</v>
          </cell>
          <cell r="X194">
            <v>-4632.4840599999998</v>
          </cell>
          <cell r="Y194">
            <v>-5056.9535300000007</v>
          </cell>
          <cell r="Z194">
            <v>-5549.1462099999999</v>
          </cell>
          <cell r="AA194">
            <v>-6211.0199699999994</v>
          </cell>
        </row>
        <row r="195">
          <cell r="A195" t="str">
            <v>Dtr06</v>
          </cell>
          <cell r="B195" t="str">
            <v>Net fee and commission income</v>
          </cell>
          <cell r="C195">
            <v>104.79689999999999</v>
          </cell>
          <cell r="D195">
            <v>113.69799999999992</v>
          </cell>
          <cell r="E195">
            <v>110.58734000000027</v>
          </cell>
          <cell r="F195">
            <v>135.56941999999981</v>
          </cell>
          <cell r="G195">
            <v>166.25433999999996</v>
          </cell>
          <cell r="H195">
            <v>161.93059000000039</v>
          </cell>
          <cell r="I195">
            <v>150.83321999999953</v>
          </cell>
          <cell r="J195">
            <v>158.49387999999954</v>
          </cell>
          <cell r="K195">
            <v>149.77293000000009</v>
          </cell>
          <cell r="L195">
            <v>102.03286999999909</v>
          </cell>
          <cell r="M195">
            <v>164.09732000000076</v>
          </cell>
          <cell r="N195">
            <v>155.44788000000153</v>
          </cell>
          <cell r="O195">
            <v>1673.5146900000009</v>
          </cell>
          <cell r="P195">
            <v>104.79689999999999</v>
          </cell>
          <cell r="Q195">
            <v>218.49489999999992</v>
          </cell>
          <cell r="R195">
            <v>329.08224000000018</v>
          </cell>
          <cell r="S195">
            <v>464.65165999999999</v>
          </cell>
          <cell r="T195">
            <v>630.90599999999995</v>
          </cell>
          <cell r="U195">
            <v>792.83659000000034</v>
          </cell>
          <cell r="V195">
            <v>943.66980999999987</v>
          </cell>
          <cell r="W195">
            <v>1102.1636899999994</v>
          </cell>
          <cell r="X195">
            <v>1251.9366199999995</v>
          </cell>
          <cell r="Y195">
            <v>1353.9694899999986</v>
          </cell>
          <cell r="Z195">
            <v>1518.0668099999994</v>
          </cell>
          <cell r="AA195">
            <v>1673.5146900000009</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1.4823499999999998</v>
          </cell>
          <cell r="D199">
            <v>1.5663800000000001</v>
          </cell>
          <cell r="E199">
            <v>8.6731000000000016</v>
          </cell>
          <cell r="F199">
            <v>22.028540000000003</v>
          </cell>
          <cell r="G199">
            <v>0.98310999999999638</v>
          </cell>
          <cell r="H199">
            <v>7.0550799999999967</v>
          </cell>
          <cell r="I199">
            <v>2.3475600000000085</v>
          </cell>
          <cell r="J199">
            <v>-4.7682800000000114</v>
          </cell>
          <cell r="K199">
            <v>6.112950000000005</v>
          </cell>
          <cell r="L199">
            <v>1.2273700000000076</v>
          </cell>
          <cell r="M199">
            <v>1.907519999999991</v>
          </cell>
          <cell r="N199">
            <v>-19.122419999999998</v>
          </cell>
          <cell r="O199">
            <v>29.493259999999999</v>
          </cell>
          <cell r="P199">
            <v>1.4823499999999998</v>
          </cell>
          <cell r="Q199">
            <v>3.0487299999999999</v>
          </cell>
          <cell r="R199">
            <v>11.721830000000001</v>
          </cell>
          <cell r="S199">
            <v>33.750370000000004</v>
          </cell>
          <cell r="T199">
            <v>34.73348</v>
          </cell>
          <cell r="U199">
            <v>41.788559999999997</v>
          </cell>
          <cell r="V199">
            <v>44.136120000000005</v>
          </cell>
          <cell r="W199">
            <v>39.367839999999994</v>
          </cell>
          <cell r="X199">
            <v>45.480789999999999</v>
          </cell>
          <cell r="Y199">
            <v>46.708160000000007</v>
          </cell>
          <cell r="Z199">
            <v>48.615679999999998</v>
          </cell>
          <cell r="AA199">
            <v>29.493259999999999</v>
          </cell>
        </row>
        <row r="200">
          <cell r="A200" t="str">
            <v>Dtr11</v>
          </cell>
          <cell r="B200" t="str">
            <v>Other income</v>
          </cell>
          <cell r="C200">
            <v>106.27924999999999</v>
          </cell>
          <cell r="D200">
            <v>115.26437999999992</v>
          </cell>
          <cell r="E200">
            <v>119.26044000000027</v>
          </cell>
          <cell r="F200">
            <v>157.5979599999998</v>
          </cell>
          <cell r="G200">
            <v>167.23744999999997</v>
          </cell>
          <cell r="H200">
            <v>168.9856700000004</v>
          </cell>
          <cell r="I200">
            <v>153.18077999999954</v>
          </cell>
          <cell r="J200">
            <v>153.72559999999953</v>
          </cell>
          <cell r="K200">
            <v>155.8858800000001</v>
          </cell>
          <cell r="L200">
            <v>103.2602399999991</v>
          </cell>
          <cell r="M200">
            <v>166.00484000000074</v>
          </cell>
          <cell r="N200">
            <v>136.32546000000153</v>
          </cell>
          <cell r="O200">
            <v>1703.0079500000008</v>
          </cell>
          <cell r="P200">
            <v>106.27924999999999</v>
          </cell>
          <cell r="Q200">
            <v>221.54362999999992</v>
          </cell>
          <cell r="R200">
            <v>340.80407000000019</v>
          </cell>
          <cell r="S200">
            <v>498.40202999999997</v>
          </cell>
          <cell r="T200">
            <v>665.63947999999993</v>
          </cell>
          <cell r="U200">
            <v>834.6251500000003</v>
          </cell>
          <cell r="V200">
            <v>987.80592999999988</v>
          </cell>
          <cell r="W200">
            <v>1141.5315299999993</v>
          </cell>
          <cell r="X200">
            <v>1297.4174099999996</v>
          </cell>
          <cell r="Y200">
            <v>1400.6776499999985</v>
          </cell>
          <cell r="Z200">
            <v>1566.6824899999992</v>
          </cell>
          <cell r="AA200">
            <v>1703.0079500000008</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109.03627999999999</v>
          </cell>
          <cell r="D202">
            <v>117.54099999999991</v>
          </cell>
          <cell r="E202">
            <v>122.34018000000027</v>
          </cell>
          <cell r="F202">
            <v>160.38076999999981</v>
          </cell>
          <cell r="G202">
            <v>168.66981999999996</v>
          </cell>
          <cell r="H202">
            <v>170.5116600000004</v>
          </cell>
          <cell r="I202">
            <v>155.12477999999953</v>
          </cell>
          <cell r="J202">
            <v>155.66213999999954</v>
          </cell>
          <cell r="K202">
            <v>157.52612000000011</v>
          </cell>
          <cell r="L202">
            <v>105.8768699999991</v>
          </cell>
          <cell r="M202">
            <v>168.75230000000073</v>
          </cell>
          <cell r="N202">
            <v>139.29279000000153</v>
          </cell>
          <cell r="O202">
            <v>1730.7147100000009</v>
          </cell>
          <cell r="P202">
            <v>109.03627999999999</v>
          </cell>
          <cell r="Q202">
            <v>226.57727999999992</v>
          </cell>
          <cell r="R202">
            <v>348.91746000000018</v>
          </cell>
          <cell r="S202">
            <v>509.29822999999999</v>
          </cell>
          <cell r="T202">
            <v>677.96804999999995</v>
          </cell>
          <cell r="U202">
            <v>848.4797100000003</v>
          </cell>
          <cell r="V202">
            <v>1003.6044899999998</v>
          </cell>
          <cell r="W202">
            <v>1159.2666299999994</v>
          </cell>
          <cell r="X202">
            <v>1316.7927499999996</v>
          </cell>
          <cell r="Y202">
            <v>1422.6696199999985</v>
          </cell>
          <cell r="Z202">
            <v>1591.4219199999993</v>
          </cell>
          <cell r="AA202">
            <v>1730.7147100000009</v>
          </cell>
        </row>
        <row r="203">
          <cell r="A203" t="str">
            <v>Dtr13</v>
          </cell>
          <cell r="B203" t="str">
            <v>Personnel expenses</v>
          </cell>
          <cell r="C203">
            <v>53.022910000000003</v>
          </cell>
          <cell r="D203">
            <v>47.899429999999988</v>
          </cell>
          <cell r="E203">
            <v>56.852260000000001</v>
          </cell>
          <cell r="F203">
            <v>49.231570000000033</v>
          </cell>
          <cell r="G203">
            <v>42.402959999999979</v>
          </cell>
          <cell r="H203">
            <v>46.892060000000015</v>
          </cell>
          <cell r="I203">
            <v>38.899969999999939</v>
          </cell>
          <cell r="J203">
            <v>43.643680000000074</v>
          </cell>
          <cell r="K203">
            <v>54.024949999999933</v>
          </cell>
          <cell r="L203">
            <v>41.384830000000022</v>
          </cell>
          <cell r="M203">
            <v>43.592500000000001</v>
          </cell>
          <cell r="N203">
            <v>56.750709999999913</v>
          </cell>
          <cell r="O203">
            <v>574.59782999999993</v>
          </cell>
          <cell r="P203">
            <v>53.022910000000003</v>
          </cell>
          <cell r="Q203">
            <v>100.92233999999999</v>
          </cell>
          <cell r="R203">
            <v>157.77459999999999</v>
          </cell>
          <cell r="S203">
            <v>207.00617000000003</v>
          </cell>
          <cell r="T203">
            <v>249.40913</v>
          </cell>
          <cell r="U203">
            <v>296.30119000000002</v>
          </cell>
          <cell r="V203">
            <v>335.20115999999996</v>
          </cell>
          <cell r="W203">
            <v>378.84484000000003</v>
          </cell>
          <cell r="X203">
            <v>432.86978999999997</v>
          </cell>
          <cell r="Y203">
            <v>474.25461999999999</v>
          </cell>
          <cell r="Z203">
            <v>517.84712000000002</v>
          </cell>
          <cell r="AA203">
            <v>574.59782999999993</v>
          </cell>
        </row>
        <row r="204">
          <cell r="A204" t="str">
            <v>Dtr14</v>
          </cell>
          <cell r="B204" t="str">
            <v>General and administrative expenses</v>
          </cell>
          <cell r="C204">
            <v>30.847909999999999</v>
          </cell>
          <cell r="D204">
            <v>38.778379999999999</v>
          </cell>
          <cell r="E204">
            <v>44.908010000000004</v>
          </cell>
          <cell r="F204">
            <v>36.718879999999984</v>
          </cell>
          <cell r="G204">
            <v>31.653050000000036</v>
          </cell>
          <cell r="H204">
            <v>52.233599999999967</v>
          </cell>
          <cell r="I204">
            <v>71.177190000000024</v>
          </cell>
          <cell r="J204">
            <v>53.708059999999989</v>
          </cell>
          <cell r="K204">
            <v>33.059730000000002</v>
          </cell>
          <cell r="L204">
            <v>33.264070000000004</v>
          </cell>
          <cell r="M204">
            <v>41.322499999999998</v>
          </cell>
          <cell r="N204">
            <v>78.335680000000025</v>
          </cell>
          <cell r="O204">
            <v>546.00706000000002</v>
          </cell>
          <cell r="P204">
            <v>30.847909999999999</v>
          </cell>
          <cell r="Q204">
            <v>69.626289999999997</v>
          </cell>
          <cell r="R204">
            <v>114.5343</v>
          </cell>
          <cell r="S204">
            <v>151.25317999999999</v>
          </cell>
          <cell r="T204">
            <v>182.90623000000002</v>
          </cell>
          <cell r="U204">
            <v>235.13982999999999</v>
          </cell>
          <cell r="V204">
            <v>306.31702000000001</v>
          </cell>
          <cell r="W204">
            <v>360.02508</v>
          </cell>
          <cell r="X204">
            <v>393.08481</v>
          </cell>
          <cell r="Y204">
            <v>426.34888000000001</v>
          </cell>
          <cell r="Z204">
            <v>467.67138</v>
          </cell>
          <cell r="AA204">
            <v>546.00706000000002</v>
          </cell>
        </row>
        <row r="205">
          <cell r="A205" t="str">
            <v>Dtr15</v>
          </cell>
          <cell r="B205" t="str">
            <v>Depreciation / Amortisation</v>
          </cell>
          <cell r="C205">
            <v>2.4902899999999999</v>
          </cell>
          <cell r="D205">
            <v>2.3403200000000002</v>
          </cell>
          <cell r="E205">
            <v>2.3403200000000002</v>
          </cell>
          <cell r="F205">
            <v>2.3402999999999992</v>
          </cell>
          <cell r="G205">
            <v>2.3403500000000008</v>
          </cell>
          <cell r="H205">
            <v>2.3403099999999988</v>
          </cell>
          <cell r="I205">
            <v>2.3403200000000002</v>
          </cell>
          <cell r="J205">
            <v>2.3403300000000016</v>
          </cell>
          <cell r="K205">
            <v>2.232759999999999</v>
          </cell>
          <cell r="L205">
            <v>3.0045800000000007</v>
          </cell>
          <cell r="M205">
            <v>2.2327799999999982</v>
          </cell>
          <cell r="N205">
            <v>2.618660000000002</v>
          </cell>
          <cell r="O205">
            <v>28.961320000000001</v>
          </cell>
          <cell r="P205">
            <v>2.4902899999999999</v>
          </cell>
          <cell r="Q205">
            <v>4.8306100000000001</v>
          </cell>
          <cell r="R205">
            <v>7.1709300000000002</v>
          </cell>
          <cell r="S205">
            <v>9.5112299999999994</v>
          </cell>
          <cell r="T205">
            <v>11.85158</v>
          </cell>
          <cell r="U205">
            <v>14.191889999999999</v>
          </cell>
          <cell r="V205">
            <v>16.532209999999999</v>
          </cell>
          <cell r="W205">
            <v>18.872540000000001</v>
          </cell>
          <cell r="X205">
            <v>21.1053</v>
          </cell>
          <cell r="Y205">
            <v>24.10988</v>
          </cell>
          <cell r="Z205">
            <v>26.342659999999999</v>
          </cell>
          <cell r="AA205">
            <v>28.961320000000001</v>
          </cell>
        </row>
        <row r="206">
          <cell r="A206" t="str">
            <v>Dtr16</v>
          </cell>
          <cell r="B206" t="str">
            <v>Total operating expenses</v>
          </cell>
          <cell r="C206">
            <v>86.361110000000011</v>
          </cell>
          <cell r="D206">
            <v>89.018129999999999</v>
          </cell>
          <cell r="E206">
            <v>104.10059000000001</v>
          </cell>
          <cell r="F206">
            <v>88.290750000000017</v>
          </cell>
          <cell r="G206">
            <v>76.396360000000016</v>
          </cell>
          <cell r="H206">
            <v>101.46596999999998</v>
          </cell>
          <cell r="I206">
            <v>112.41747999999997</v>
          </cell>
          <cell r="J206">
            <v>99.692070000000058</v>
          </cell>
          <cell r="K206">
            <v>89.317439999999934</v>
          </cell>
          <cell r="L206">
            <v>77.65348000000003</v>
          </cell>
          <cell r="M206">
            <v>87.147780000000012</v>
          </cell>
          <cell r="N206">
            <v>137.70504999999994</v>
          </cell>
          <cell r="O206">
            <v>1149.56621</v>
          </cell>
          <cell r="P206">
            <v>86.361110000000011</v>
          </cell>
          <cell r="Q206">
            <v>175.37924000000001</v>
          </cell>
          <cell r="R206">
            <v>279.47982999999999</v>
          </cell>
          <cell r="S206">
            <v>367.77058000000005</v>
          </cell>
          <cell r="T206">
            <v>444.16694000000007</v>
          </cell>
          <cell r="U206">
            <v>545.63290999999992</v>
          </cell>
          <cell r="V206">
            <v>658.05038999999999</v>
          </cell>
          <cell r="W206">
            <v>757.74246000000005</v>
          </cell>
          <cell r="X206">
            <v>847.05989999999997</v>
          </cell>
          <cell r="Y206">
            <v>924.71337999999992</v>
          </cell>
          <cell r="Z206">
            <v>1011.86116</v>
          </cell>
          <cell r="AA206">
            <v>1149.56621</v>
          </cell>
        </row>
        <row r="207">
          <cell r="A207" t="str">
            <v>Dtr17</v>
          </cell>
          <cell r="B207" t="str">
            <v>Operating profit before provisions</v>
          </cell>
          <cell r="C207">
            <v>22.67516999999998</v>
          </cell>
          <cell r="D207">
            <v>28.522869999999912</v>
          </cell>
          <cell r="E207">
            <v>18.239590000000263</v>
          </cell>
          <cell r="F207">
            <v>72.090019999999797</v>
          </cell>
          <cell r="G207">
            <v>92.273459999999943</v>
          </cell>
          <cell r="H207">
            <v>69.04569000000042</v>
          </cell>
          <cell r="I207">
            <v>42.707299999999563</v>
          </cell>
          <cell r="J207">
            <v>55.970069999999481</v>
          </cell>
          <cell r="K207">
            <v>68.208680000000172</v>
          </cell>
          <cell r="L207">
            <v>28.223389999999071</v>
          </cell>
          <cell r="M207">
            <v>81.604520000000718</v>
          </cell>
          <cell r="N207">
            <v>1.5877400000015882</v>
          </cell>
          <cell r="O207">
            <v>581.14850000000092</v>
          </cell>
          <cell r="P207">
            <v>22.67516999999998</v>
          </cell>
          <cell r="Q207">
            <v>51.198039999999907</v>
          </cell>
          <cell r="R207">
            <v>69.437630000000183</v>
          </cell>
          <cell r="S207">
            <v>141.52764999999994</v>
          </cell>
          <cell r="T207">
            <v>233.80110999999988</v>
          </cell>
          <cell r="U207">
            <v>302.84680000000037</v>
          </cell>
          <cell r="V207">
            <v>345.55409999999983</v>
          </cell>
          <cell r="W207">
            <v>401.52416999999934</v>
          </cell>
          <cell r="X207">
            <v>469.73284999999964</v>
          </cell>
          <cell r="Y207">
            <v>497.95623999999862</v>
          </cell>
          <cell r="Z207">
            <v>579.56075999999928</v>
          </cell>
          <cell r="AA207">
            <v>581.14850000000092</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22.67516999999998</v>
          </cell>
          <cell r="D212">
            <v>28.522869999999912</v>
          </cell>
          <cell r="E212">
            <v>18.239590000000263</v>
          </cell>
          <cell r="F212">
            <v>72.090019999999797</v>
          </cell>
          <cell r="G212">
            <v>92.273459999999943</v>
          </cell>
          <cell r="H212">
            <v>69.04569000000042</v>
          </cell>
          <cell r="I212">
            <v>42.707299999999563</v>
          </cell>
          <cell r="J212">
            <v>55.970069999999481</v>
          </cell>
          <cell r="K212">
            <v>68.208680000000172</v>
          </cell>
          <cell r="L212">
            <v>28.223389999999071</v>
          </cell>
          <cell r="M212">
            <v>81.604520000000718</v>
          </cell>
          <cell r="N212">
            <v>1.5877400000015882</v>
          </cell>
          <cell r="O212">
            <v>581.14850000000092</v>
          </cell>
          <cell r="P212">
            <v>22.67516999999998</v>
          </cell>
          <cell r="Q212">
            <v>51.198039999999907</v>
          </cell>
          <cell r="R212">
            <v>69.437630000000183</v>
          </cell>
          <cell r="S212">
            <v>141.52764999999994</v>
          </cell>
          <cell r="T212">
            <v>233.80110999999988</v>
          </cell>
          <cell r="U212">
            <v>302.84680000000037</v>
          </cell>
          <cell r="V212">
            <v>345.55409999999983</v>
          </cell>
          <cell r="W212">
            <v>401.52416999999934</v>
          </cell>
          <cell r="X212">
            <v>469.73284999999964</v>
          </cell>
          <cell r="Y212">
            <v>497.95623999999862</v>
          </cell>
          <cell r="Z212">
            <v>579.56075999999928</v>
          </cell>
          <cell r="AA212">
            <v>581.14850000000092</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22.67516999999998</v>
          </cell>
          <cell r="D216">
            <v>28.522869999999912</v>
          </cell>
          <cell r="E216">
            <v>18.239590000000263</v>
          </cell>
          <cell r="F216">
            <v>72.090019999999797</v>
          </cell>
          <cell r="G216">
            <v>92.273459999999943</v>
          </cell>
          <cell r="H216">
            <v>69.04569000000042</v>
          </cell>
          <cell r="I216">
            <v>42.707299999999563</v>
          </cell>
          <cell r="J216">
            <v>55.970069999999481</v>
          </cell>
          <cell r="K216">
            <v>68.208680000000172</v>
          </cell>
          <cell r="L216">
            <v>28.223389999999071</v>
          </cell>
          <cell r="M216">
            <v>81.604520000000718</v>
          </cell>
          <cell r="N216">
            <v>1.5877400000015882</v>
          </cell>
          <cell r="O216">
            <v>581.14850000000092</v>
          </cell>
          <cell r="P216">
            <v>22.67516999999998</v>
          </cell>
          <cell r="Q216">
            <v>51.198039999999907</v>
          </cell>
          <cell r="R216">
            <v>69.437630000000183</v>
          </cell>
          <cell r="S216">
            <v>141.52764999999994</v>
          </cell>
          <cell r="T216">
            <v>233.80110999999988</v>
          </cell>
          <cell r="U216">
            <v>302.84680000000037</v>
          </cell>
          <cell r="V216">
            <v>345.55409999999983</v>
          </cell>
          <cell r="W216">
            <v>401.52416999999934</v>
          </cell>
          <cell r="X216">
            <v>469.73284999999964</v>
          </cell>
          <cell r="Y216">
            <v>497.95623999999862</v>
          </cell>
          <cell r="Z216">
            <v>579.56075999999928</v>
          </cell>
          <cell r="AA216">
            <v>581.14850000000092</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-1.998</v>
          </cell>
          <cell r="D218">
            <v>-1.998</v>
          </cell>
          <cell r="E218">
            <v>-9.4979999999999993</v>
          </cell>
          <cell r="F218">
            <v>-15.111000000000001</v>
          </cell>
          <cell r="G218">
            <v>-14.682999999999996</v>
          </cell>
          <cell r="H218">
            <v>-14.949000000000005</v>
          </cell>
          <cell r="I218">
            <v>-13.877999999999993</v>
          </cell>
          <cell r="J218">
            <v>-6.7880000000000109</v>
          </cell>
          <cell r="K218">
            <v>-12.253999999999991</v>
          </cell>
          <cell r="L218">
            <v>-5.4330000000000069</v>
          </cell>
          <cell r="M218">
            <v>-18.301999999999992</v>
          </cell>
          <cell r="N218">
            <v>1.0369999999999919</v>
          </cell>
          <cell r="O218">
            <v>-113.855</v>
          </cell>
          <cell r="P218">
            <v>-1.998</v>
          </cell>
          <cell r="Q218">
            <v>-3.996</v>
          </cell>
          <cell r="R218">
            <v>-13.494</v>
          </cell>
          <cell r="S218">
            <v>-28.605</v>
          </cell>
          <cell r="T218">
            <v>-43.287999999999997</v>
          </cell>
          <cell r="U218">
            <v>-58.237000000000002</v>
          </cell>
          <cell r="V218">
            <v>-72.114999999999995</v>
          </cell>
          <cell r="W218">
            <v>-78.903000000000006</v>
          </cell>
          <cell r="X218">
            <v>-91.156999999999996</v>
          </cell>
          <cell r="Y218">
            <v>-96.59</v>
          </cell>
          <cell r="Z218">
            <v>-114.892</v>
          </cell>
          <cell r="AA218">
            <v>-113.855</v>
          </cell>
        </row>
        <row r="219">
          <cell r="A219" t="str">
            <v>Dtr28</v>
          </cell>
          <cell r="B219" t="str">
            <v>Profit after tax</v>
          </cell>
          <cell r="C219">
            <v>20.677169999999979</v>
          </cell>
          <cell r="D219">
            <v>26.524869999999911</v>
          </cell>
          <cell r="E219">
            <v>8.7415900000002633</v>
          </cell>
          <cell r="F219">
            <v>56.979019999999792</v>
          </cell>
          <cell r="G219">
            <v>77.59045999999995</v>
          </cell>
          <cell r="H219">
            <v>54.096690000000414</v>
          </cell>
          <cell r="I219">
            <v>28.82929999999957</v>
          </cell>
          <cell r="J219">
            <v>49.18206999999947</v>
          </cell>
          <cell r="K219">
            <v>55.954680000000181</v>
          </cell>
          <cell r="L219">
            <v>22.790389999999064</v>
          </cell>
          <cell r="M219">
            <v>63.302520000000726</v>
          </cell>
          <cell r="N219">
            <v>2.6247400000015801</v>
          </cell>
          <cell r="O219">
            <v>467.2935000000009</v>
          </cell>
          <cell r="P219">
            <v>20.677169999999979</v>
          </cell>
          <cell r="Q219">
            <v>47.202039999999904</v>
          </cell>
          <cell r="R219">
            <v>55.943630000000184</v>
          </cell>
          <cell r="S219">
            <v>112.92264999999993</v>
          </cell>
          <cell r="T219">
            <v>190.51310999999987</v>
          </cell>
          <cell r="U219">
            <v>244.60980000000038</v>
          </cell>
          <cell r="V219">
            <v>273.43909999999983</v>
          </cell>
          <cell r="W219">
            <v>322.62116999999932</v>
          </cell>
          <cell r="X219">
            <v>378.57584999999966</v>
          </cell>
          <cell r="Y219">
            <v>401.36623999999858</v>
          </cell>
          <cell r="Z219">
            <v>464.66875999999928</v>
          </cell>
          <cell r="AA219">
            <v>467.2935000000009</v>
          </cell>
        </row>
        <row r="220">
          <cell r="A220">
            <v>0</v>
          </cell>
          <cell r="B220" t="str">
            <v>Actual Profit and Loss 2006 tys.zł</v>
          </cell>
          <cell r="C220">
            <v>29.677169999999979</v>
          </cell>
          <cell r="D220">
            <v>7.5248699999999111</v>
          </cell>
          <cell r="E220">
            <v>-3.0584099999996539</v>
          </cell>
          <cell r="F220">
            <v>62.879019999999819</v>
          </cell>
          <cell r="G220">
            <v>71.890459999999905</v>
          </cell>
          <cell r="H220">
            <v>-30.303309999999605</v>
          </cell>
          <cell r="I220">
            <v>-22.170700000000437</v>
          </cell>
          <cell r="J220">
            <v>-26.01793000000103</v>
          </cell>
          <cell r="K220">
            <v>17.254679999999638</v>
          </cell>
          <cell r="L220">
            <v>6.8903899999997975</v>
          </cell>
          <cell r="M220">
            <v>28.802520000000769</v>
          </cell>
          <cell r="N220">
            <v>14.924740000001648</v>
          </cell>
          <cell r="O220">
            <v>158.29350000000153</v>
          </cell>
          <cell r="P220">
            <v>29.677169999999979</v>
          </cell>
          <cell r="Q220">
            <v>37.202039999999904</v>
          </cell>
          <cell r="R220">
            <v>34.14363000000008</v>
          </cell>
          <cell r="S220">
            <v>97.022649999999771</v>
          </cell>
          <cell r="T220">
            <v>168.91310999999979</v>
          </cell>
          <cell r="U220">
            <v>138.60980000000038</v>
          </cell>
          <cell r="V220">
            <v>116.43909999999997</v>
          </cell>
          <cell r="W220">
            <v>90.42116999999871</v>
          </cell>
          <cell r="X220">
            <v>107.67584999999895</v>
          </cell>
          <cell r="Y220">
            <v>114.5662399999984</v>
          </cell>
          <cell r="Z220">
            <v>143.36875999999972</v>
          </cell>
          <cell r="AA220">
            <v>158.29350000000153</v>
          </cell>
        </row>
        <row r="221">
          <cell r="A221" t="str">
            <v>Dts01</v>
          </cell>
          <cell r="B221" t="str">
            <v>Interest income</v>
          </cell>
          <cell r="C221">
            <v>2</v>
          </cell>
          <cell r="D221">
            <v>2</v>
          </cell>
          <cell r="E221">
            <v>1.8</v>
          </cell>
          <cell r="F221">
            <v>1.8</v>
          </cell>
          <cell r="G221">
            <v>2.1</v>
          </cell>
          <cell r="H221">
            <v>1.9</v>
          </cell>
          <cell r="I221">
            <v>2.2000000000000002</v>
          </cell>
          <cell r="J221">
            <v>2.2999999999999998</v>
          </cell>
          <cell r="K221">
            <v>2.5</v>
          </cell>
          <cell r="L221">
            <v>2.7</v>
          </cell>
          <cell r="M221">
            <v>2.4</v>
          </cell>
          <cell r="N221">
            <v>2.6</v>
          </cell>
          <cell r="O221">
            <v>26.3</v>
          </cell>
          <cell r="P221">
            <v>2</v>
          </cell>
          <cell r="Q221">
            <v>4</v>
          </cell>
          <cell r="R221">
            <v>5.8</v>
          </cell>
          <cell r="S221">
            <v>7.6</v>
          </cell>
          <cell r="T221">
            <v>9.6999999999999993</v>
          </cell>
          <cell r="U221">
            <v>11.6</v>
          </cell>
          <cell r="V221">
            <v>13.8</v>
          </cell>
          <cell r="W221">
            <v>16.100000000000001</v>
          </cell>
          <cell r="X221">
            <v>18.600000000000001</v>
          </cell>
          <cell r="Y221">
            <v>21.3</v>
          </cell>
          <cell r="Z221">
            <v>23.7</v>
          </cell>
          <cell r="AA221">
            <v>26.3</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2</v>
          </cell>
          <cell r="D223">
            <v>2</v>
          </cell>
          <cell r="E223">
            <v>1.8</v>
          </cell>
          <cell r="F223">
            <v>1.8</v>
          </cell>
          <cell r="G223">
            <v>2.1</v>
          </cell>
          <cell r="H223">
            <v>1.9</v>
          </cell>
          <cell r="I223">
            <v>2.2000000000000002</v>
          </cell>
          <cell r="J223">
            <v>2.2999999999999998</v>
          </cell>
          <cell r="K223">
            <v>2.5</v>
          </cell>
          <cell r="L223">
            <v>2.7</v>
          </cell>
          <cell r="M223">
            <v>2.4</v>
          </cell>
          <cell r="N223">
            <v>2.6</v>
          </cell>
          <cell r="O223">
            <v>26.3</v>
          </cell>
          <cell r="P223">
            <v>2</v>
          </cell>
          <cell r="Q223">
            <v>4</v>
          </cell>
          <cell r="R223">
            <v>5.8</v>
          </cell>
          <cell r="S223">
            <v>7.6</v>
          </cell>
          <cell r="T223">
            <v>9.6999999999999993</v>
          </cell>
          <cell r="U223">
            <v>11.6</v>
          </cell>
          <cell r="V223">
            <v>13.8</v>
          </cell>
          <cell r="W223">
            <v>16.100000000000001</v>
          </cell>
          <cell r="X223">
            <v>18.600000000000001</v>
          </cell>
          <cell r="Y223">
            <v>21.3</v>
          </cell>
          <cell r="Z223">
            <v>23.7</v>
          </cell>
          <cell r="AA223">
            <v>26.3</v>
          </cell>
        </row>
        <row r="224">
          <cell r="A224" t="str">
            <v>Dts04</v>
          </cell>
          <cell r="B224" t="str">
            <v>Fee Income</v>
          </cell>
          <cell r="C224">
            <v>507</v>
          </cell>
          <cell r="D224">
            <v>419</v>
          </cell>
          <cell r="E224">
            <v>726.8</v>
          </cell>
          <cell r="F224">
            <v>511.2</v>
          </cell>
          <cell r="G224">
            <v>728.7</v>
          </cell>
          <cell r="H224">
            <v>534.5</v>
          </cell>
          <cell r="I224">
            <v>591</v>
          </cell>
          <cell r="J224">
            <v>641.40000000000055</v>
          </cell>
          <cell r="K224">
            <v>571</v>
          </cell>
          <cell r="L224">
            <v>552</v>
          </cell>
          <cell r="M224">
            <v>570.4</v>
          </cell>
          <cell r="N224">
            <v>706.8</v>
          </cell>
          <cell r="O224">
            <v>7059.8</v>
          </cell>
          <cell r="P224">
            <v>507</v>
          </cell>
          <cell r="Q224">
            <v>926</v>
          </cell>
          <cell r="R224">
            <v>1652.8</v>
          </cell>
          <cell r="S224">
            <v>2164</v>
          </cell>
          <cell r="T224">
            <v>2892.7</v>
          </cell>
          <cell r="U224">
            <v>3427.2</v>
          </cell>
          <cell r="V224">
            <v>4018.2</v>
          </cell>
          <cell r="W224">
            <v>4659.6000000000004</v>
          </cell>
          <cell r="X224">
            <v>5230.6000000000004</v>
          </cell>
          <cell r="Y224">
            <v>5782.6</v>
          </cell>
          <cell r="Z224">
            <v>6353</v>
          </cell>
          <cell r="AA224">
            <v>7059.8</v>
          </cell>
        </row>
        <row r="225">
          <cell r="A225" t="str">
            <v>Dts05</v>
          </cell>
          <cell r="B225" t="str">
            <v>Commission expense</v>
          </cell>
          <cell r="C225">
            <v>-436</v>
          </cell>
          <cell r="D225">
            <v>-318</v>
          </cell>
          <cell r="E225">
            <v>-626.1</v>
          </cell>
          <cell r="F225">
            <v>-451.8</v>
          </cell>
          <cell r="G225">
            <v>-638.4</v>
          </cell>
          <cell r="H225">
            <v>-366.9</v>
          </cell>
          <cell r="I225">
            <v>-463.4</v>
          </cell>
          <cell r="J225">
            <v>-487.1</v>
          </cell>
          <cell r="K225">
            <v>-446.89999999999947</v>
          </cell>
          <cell r="L225">
            <v>-445.40000000000072</v>
          </cell>
          <cell r="M225">
            <v>-448.6</v>
          </cell>
          <cell r="N225">
            <v>-607.1</v>
          </cell>
          <cell r="O225">
            <v>-5735.7</v>
          </cell>
          <cell r="P225">
            <v>-436</v>
          </cell>
          <cell r="Q225">
            <v>-754</v>
          </cell>
          <cell r="R225">
            <v>-1380.1</v>
          </cell>
          <cell r="S225">
            <v>-1831.9</v>
          </cell>
          <cell r="T225">
            <v>-2470.3000000000002</v>
          </cell>
          <cell r="U225">
            <v>-2837.2</v>
          </cell>
          <cell r="V225">
            <v>-3300.6</v>
          </cell>
          <cell r="W225">
            <v>-3787.7</v>
          </cell>
          <cell r="X225">
            <v>-4234.6000000000004</v>
          </cell>
          <cell r="Y225">
            <v>-4680</v>
          </cell>
          <cell r="Z225">
            <v>-5128.6000000000004</v>
          </cell>
          <cell r="AA225">
            <v>-5735.7</v>
          </cell>
        </row>
        <row r="226">
          <cell r="A226" t="str">
            <v>Dts06</v>
          </cell>
          <cell r="B226" t="str">
            <v>Net fee and commission income</v>
          </cell>
          <cell r="C226">
            <v>71</v>
          </cell>
          <cell r="D226">
            <v>101</v>
          </cell>
          <cell r="E226">
            <v>100.7</v>
          </cell>
          <cell r="F226">
            <v>59.4</v>
          </cell>
          <cell r="G226">
            <v>90.300000000000068</v>
          </cell>
          <cell r="H226">
            <v>167.6</v>
          </cell>
          <cell r="I226">
            <v>127.6</v>
          </cell>
          <cell r="J226">
            <v>154.30000000000052</v>
          </cell>
          <cell r="K226">
            <v>124.10000000000053</v>
          </cell>
          <cell r="L226">
            <v>106.59999999999928</v>
          </cell>
          <cell r="M226">
            <v>121.8</v>
          </cell>
          <cell r="N226">
            <v>99.699999999999932</v>
          </cell>
          <cell r="O226">
            <v>1324.1</v>
          </cell>
          <cell r="P226">
            <v>71</v>
          </cell>
          <cell r="Q226">
            <v>172</v>
          </cell>
          <cell r="R226">
            <v>272.7</v>
          </cell>
          <cell r="S226">
            <v>332.1</v>
          </cell>
          <cell r="T226">
            <v>422.4</v>
          </cell>
          <cell r="U226">
            <v>590</v>
          </cell>
          <cell r="V226">
            <v>717.6</v>
          </cell>
          <cell r="W226">
            <v>871.90000000000055</v>
          </cell>
          <cell r="X226">
            <v>996.00000000000091</v>
          </cell>
          <cell r="Y226">
            <v>1102.5999999999999</v>
          </cell>
          <cell r="Z226">
            <v>1224.4000000000001</v>
          </cell>
          <cell r="AA226">
            <v>1324.1</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4</v>
          </cell>
          <cell r="D230">
            <v>2</v>
          </cell>
          <cell r="E230">
            <v>2.6</v>
          </cell>
          <cell r="F230">
            <v>2.6</v>
          </cell>
          <cell r="G230">
            <v>14.1</v>
          </cell>
          <cell r="H230">
            <v>17.5</v>
          </cell>
          <cell r="I230">
            <v>2.1</v>
          </cell>
          <cell r="J230">
            <v>3.3</v>
          </cell>
          <cell r="K230">
            <v>2.5</v>
          </cell>
          <cell r="L230">
            <v>9.0999999999999943</v>
          </cell>
          <cell r="M230">
            <v>1.7</v>
          </cell>
          <cell r="N230">
            <v>1</v>
          </cell>
          <cell r="O230">
            <v>62.5</v>
          </cell>
          <cell r="P230">
            <v>4</v>
          </cell>
          <cell r="Q230">
            <v>6</v>
          </cell>
          <cell r="R230">
            <v>8.6</v>
          </cell>
          <cell r="S230">
            <v>11.2</v>
          </cell>
          <cell r="T230">
            <v>25.3</v>
          </cell>
          <cell r="U230">
            <v>42.8</v>
          </cell>
          <cell r="V230">
            <v>44.9</v>
          </cell>
          <cell r="W230">
            <v>48.2</v>
          </cell>
          <cell r="X230">
            <v>50.7</v>
          </cell>
          <cell r="Y230">
            <v>59.8</v>
          </cell>
          <cell r="Z230">
            <v>61.5</v>
          </cell>
          <cell r="AA230">
            <v>62.5</v>
          </cell>
        </row>
        <row r="231">
          <cell r="A231" t="str">
            <v>Dts11</v>
          </cell>
          <cell r="B231" t="str">
            <v>Other income</v>
          </cell>
          <cell r="C231">
            <v>75</v>
          </cell>
          <cell r="D231">
            <v>103</v>
          </cell>
          <cell r="E231">
            <v>103.3</v>
          </cell>
          <cell r="F231">
            <v>62</v>
          </cell>
          <cell r="G231">
            <v>104.4</v>
          </cell>
          <cell r="H231">
            <v>185.1</v>
          </cell>
          <cell r="I231">
            <v>129.69999999999999</v>
          </cell>
          <cell r="J231">
            <v>157.60000000000053</v>
          </cell>
          <cell r="K231">
            <v>126.60000000000053</v>
          </cell>
          <cell r="L231">
            <v>115.69999999999928</v>
          </cell>
          <cell r="M231">
            <v>123.5</v>
          </cell>
          <cell r="N231">
            <v>100.7</v>
          </cell>
          <cell r="O231">
            <v>1386.6</v>
          </cell>
          <cell r="P231">
            <v>75</v>
          </cell>
          <cell r="Q231">
            <v>178</v>
          </cell>
          <cell r="R231">
            <v>281.3</v>
          </cell>
          <cell r="S231">
            <v>343.3</v>
          </cell>
          <cell r="T231">
            <v>447.7</v>
          </cell>
          <cell r="U231">
            <v>632.79999999999995</v>
          </cell>
          <cell r="V231">
            <v>762.5</v>
          </cell>
          <cell r="W231">
            <v>920.10000000000059</v>
          </cell>
          <cell r="X231">
            <v>1046.7</v>
          </cell>
          <cell r="Y231">
            <v>1162.4000000000001</v>
          </cell>
          <cell r="Z231">
            <v>1285.9000000000001</v>
          </cell>
          <cell r="AA231">
            <v>1386.6</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77</v>
          </cell>
          <cell r="D233">
            <v>105</v>
          </cell>
          <cell r="E233">
            <v>105.1</v>
          </cell>
          <cell r="F233">
            <v>63.8</v>
          </cell>
          <cell r="G233">
            <v>106.5</v>
          </cell>
          <cell r="H233">
            <v>187</v>
          </cell>
          <cell r="I233">
            <v>131.9</v>
          </cell>
          <cell r="J233">
            <v>159.90000000000055</v>
          </cell>
          <cell r="K233">
            <v>129.10000000000053</v>
          </cell>
          <cell r="L233">
            <v>118.39999999999928</v>
          </cell>
          <cell r="M233">
            <v>125.9</v>
          </cell>
          <cell r="N233">
            <v>103.3</v>
          </cell>
          <cell r="O233">
            <v>1412.9</v>
          </cell>
          <cell r="P233">
            <v>77</v>
          </cell>
          <cell r="Q233">
            <v>182</v>
          </cell>
          <cell r="R233">
            <v>287.10000000000002</v>
          </cell>
          <cell r="S233">
            <v>350.9</v>
          </cell>
          <cell r="T233">
            <v>457.4</v>
          </cell>
          <cell r="U233">
            <v>644.4</v>
          </cell>
          <cell r="V233">
            <v>776.3</v>
          </cell>
          <cell r="W233">
            <v>936.20000000000061</v>
          </cell>
          <cell r="X233">
            <v>1065.3</v>
          </cell>
          <cell r="Y233">
            <v>1183.7</v>
          </cell>
          <cell r="Z233">
            <v>1309.5999999999999</v>
          </cell>
          <cell r="AA233">
            <v>1412.9</v>
          </cell>
        </row>
        <row r="234">
          <cell r="A234" t="str">
            <v>Dts13</v>
          </cell>
          <cell r="B234" t="str">
            <v>Personnel expenses</v>
          </cell>
          <cell r="C234">
            <v>52</v>
          </cell>
          <cell r="D234">
            <v>54</v>
          </cell>
          <cell r="E234">
            <v>57.2</v>
          </cell>
          <cell r="F234">
            <v>44</v>
          </cell>
          <cell r="G234">
            <v>45</v>
          </cell>
          <cell r="H234">
            <v>49.7</v>
          </cell>
          <cell r="I234">
            <v>42.5</v>
          </cell>
          <cell r="J234">
            <v>41.200000000000053</v>
          </cell>
          <cell r="K234">
            <v>42.5</v>
          </cell>
          <cell r="L234">
            <v>42.8</v>
          </cell>
          <cell r="M234">
            <v>41.4</v>
          </cell>
          <cell r="N234">
            <v>77.7</v>
          </cell>
          <cell r="O234">
            <v>590</v>
          </cell>
          <cell r="P234">
            <v>52</v>
          </cell>
          <cell r="Q234">
            <v>106</v>
          </cell>
          <cell r="R234">
            <v>163.19999999999999</v>
          </cell>
          <cell r="S234">
            <v>207.2</v>
          </cell>
          <cell r="T234">
            <v>252.2</v>
          </cell>
          <cell r="U234">
            <v>301.89999999999998</v>
          </cell>
          <cell r="V234">
            <v>344.4</v>
          </cell>
          <cell r="W234">
            <v>385.6</v>
          </cell>
          <cell r="X234">
            <v>428.1</v>
          </cell>
          <cell r="Y234">
            <v>470.9</v>
          </cell>
          <cell r="Z234">
            <v>512.29999999999995</v>
          </cell>
          <cell r="AA234">
            <v>590</v>
          </cell>
        </row>
        <row r="235">
          <cell r="A235" t="str">
            <v>Dts14</v>
          </cell>
          <cell r="B235" t="str">
            <v>General and administrative expenses</v>
          </cell>
          <cell r="C235">
            <v>32</v>
          </cell>
          <cell r="D235">
            <v>25</v>
          </cell>
          <cell r="E235">
            <v>30.1</v>
          </cell>
          <cell r="F235">
            <v>28.2</v>
          </cell>
          <cell r="G235">
            <v>50.5</v>
          </cell>
          <cell r="H235">
            <v>26.6</v>
          </cell>
          <cell r="I235">
            <v>26.1</v>
          </cell>
          <cell r="J235">
            <v>28</v>
          </cell>
          <cell r="K235">
            <v>33.799999999999997</v>
          </cell>
          <cell r="L235">
            <v>51.7</v>
          </cell>
          <cell r="M235">
            <v>37.5</v>
          </cell>
          <cell r="N235">
            <v>43.5</v>
          </cell>
          <cell r="O235">
            <v>413</v>
          </cell>
          <cell r="P235">
            <v>32</v>
          </cell>
          <cell r="Q235">
            <v>57</v>
          </cell>
          <cell r="R235">
            <v>87.1</v>
          </cell>
          <cell r="S235">
            <v>115.3</v>
          </cell>
          <cell r="T235">
            <v>165.8</v>
          </cell>
          <cell r="U235">
            <v>192.4</v>
          </cell>
          <cell r="V235">
            <v>218.5</v>
          </cell>
          <cell r="W235">
            <v>246.5</v>
          </cell>
          <cell r="X235">
            <v>280.3</v>
          </cell>
          <cell r="Y235">
            <v>332</v>
          </cell>
          <cell r="Z235">
            <v>369.5</v>
          </cell>
          <cell r="AA235">
            <v>413</v>
          </cell>
        </row>
        <row r="236">
          <cell r="A236" t="str">
            <v>Dts15</v>
          </cell>
          <cell r="B236" t="str">
            <v>Depreciation / Amortisation</v>
          </cell>
          <cell r="C236">
            <v>2</v>
          </cell>
          <cell r="D236">
            <v>5</v>
          </cell>
          <cell r="E236">
            <v>2.6</v>
          </cell>
          <cell r="F236">
            <v>2.2999999999999998</v>
          </cell>
          <cell r="G236">
            <v>2.4</v>
          </cell>
          <cell r="H236">
            <v>2.2999999999999998</v>
          </cell>
          <cell r="I236">
            <v>2.4</v>
          </cell>
          <cell r="J236">
            <v>2.4</v>
          </cell>
          <cell r="K236">
            <v>2.2999999999999998</v>
          </cell>
          <cell r="L236">
            <v>2.4</v>
          </cell>
          <cell r="M236">
            <v>2.6</v>
          </cell>
          <cell r="N236">
            <v>2.5</v>
          </cell>
          <cell r="O236">
            <v>31.2</v>
          </cell>
          <cell r="P236">
            <v>2</v>
          </cell>
          <cell r="Q236">
            <v>7</v>
          </cell>
          <cell r="R236">
            <v>9.6</v>
          </cell>
          <cell r="S236">
            <v>11.9</v>
          </cell>
          <cell r="T236">
            <v>14.3</v>
          </cell>
          <cell r="U236">
            <v>16.600000000000001</v>
          </cell>
          <cell r="V236">
            <v>19</v>
          </cell>
          <cell r="W236">
            <v>21.4</v>
          </cell>
          <cell r="X236">
            <v>23.7</v>
          </cell>
          <cell r="Y236">
            <v>26.1</v>
          </cell>
          <cell r="Z236">
            <v>28.7</v>
          </cell>
          <cell r="AA236">
            <v>31.2</v>
          </cell>
        </row>
        <row r="237">
          <cell r="A237" t="str">
            <v>Dts16</v>
          </cell>
          <cell r="B237" t="str">
            <v>Total operating expenses</v>
          </cell>
          <cell r="C237">
            <v>86</v>
          </cell>
          <cell r="D237">
            <v>84</v>
          </cell>
          <cell r="E237">
            <v>89.9</v>
          </cell>
          <cell r="F237">
            <v>74.5</v>
          </cell>
          <cell r="G237">
            <v>97.9</v>
          </cell>
          <cell r="H237">
            <v>78.599999999999994</v>
          </cell>
          <cell r="I237">
            <v>71</v>
          </cell>
          <cell r="J237">
            <v>71.600000000000051</v>
          </cell>
          <cell r="K237">
            <v>78.599999999999994</v>
          </cell>
          <cell r="L237">
            <v>96.9</v>
          </cell>
          <cell r="M237">
            <v>81.5</v>
          </cell>
          <cell r="N237">
            <v>123.7</v>
          </cell>
          <cell r="O237">
            <v>1034.2</v>
          </cell>
          <cell r="P237">
            <v>86</v>
          </cell>
          <cell r="Q237">
            <v>170</v>
          </cell>
          <cell r="R237">
            <v>259.89999999999998</v>
          </cell>
          <cell r="S237">
            <v>334.4</v>
          </cell>
          <cell r="T237">
            <v>432.3</v>
          </cell>
          <cell r="U237">
            <v>510.9</v>
          </cell>
          <cell r="V237">
            <v>581.9</v>
          </cell>
          <cell r="W237">
            <v>653.5</v>
          </cell>
          <cell r="X237">
            <v>732.1</v>
          </cell>
          <cell r="Y237">
            <v>829</v>
          </cell>
          <cell r="Z237">
            <v>910.5</v>
          </cell>
          <cell r="AA237">
            <v>1034.2</v>
          </cell>
        </row>
        <row r="238">
          <cell r="A238" t="str">
            <v>Dts17</v>
          </cell>
          <cell r="B238" t="str">
            <v>Operating profit before provisions</v>
          </cell>
          <cell r="C238">
            <v>-9</v>
          </cell>
          <cell r="D238">
            <v>21</v>
          </cell>
          <cell r="E238">
            <v>15.199999999999918</v>
          </cell>
          <cell r="F238">
            <v>-10.7</v>
          </cell>
          <cell r="G238">
            <v>8.6000000000000512</v>
          </cell>
          <cell r="H238">
            <v>108.4</v>
          </cell>
          <cell r="I238">
            <v>60.9</v>
          </cell>
          <cell r="J238">
            <v>88.300000000000495</v>
          </cell>
          <cell r="K238">
            <v>50.50000000000054</v>
          </cell>
          <cell r="L238">
            <v>21.499999999999275</v>
          </cell>
          <cell r="M238">
            <v>44.4</v>
          </cell>
          <cell r="N238">
            <v>-20.400000000000077</v>
          </cell>
          <cell r="O238">
            <v>378.69999999999936</v>
          </cell>
          <cell r="P238">
            <v>-9</v>
          </cell>
          <cell r="Q238">
            <v>12</v>
          </cell>
          <cell r="R238">
            <v>27.200000000000102</v>
          </cell>
          <cell r="S238">
            <v>16.500000000000171</v>
          </cell>
          <cell r="T238">
            <v>25.10000000000008</v>
          </cell>
          <cell r="U238">
            <v>133.5</v>
          </cell>
          <cell r="V238">
            <v>194.4</v>
          </cell>
          <cell r="W238">
            <v>282.70000000000061</v>
          </cell>
          <cell r="X238">
            <v>333.20000000000073</v>
          </cell>
          <cell r="Y238">
            <v>354.7</v>
          </cell>
          <cell r="Z238">
            <v>399.1</v>
          </cell>
          <cell r="AA238">
            <v>378.69999999999936</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-9</v>
          </cell>
          <cell r="D243">
            <v>21</v>
          </cell>
          <cell r="E243">
            <v>15.199999999999918</v>
          </cell>
          <cell r="F243">
            <v>-10.7</v>
          </cell>
          <cell r="G243">
            <v>8.6000000000000512</v>
          </cell>
          <cell r="H243">
            <v>108.4</v>
          </cell>
          <cell r="I243">
            <v>60.9</v>
          </cell>
          <cell r="J243">
            <v>88.300000000000495</v>
          </cell>
          <cell r="K243">
            <v>50.50000000000054</v>
          </cell>
          <cell r="L243">
            <v>21.499999999999275</v>
          </cell>
          <cell r="M243">
            <v>44.4</v>
          </cell>
          <cell r="N243">
            <v>-20.400000000000077</v>
          </cell>
          <cell r="O243">
            <v>378.69999999999936</v>
          </cell>
          <cell r="P243">
            <v>-9</v>
          </cell>
          <cell r="Q243">
            <v>12</v>
          </cell>
          <cell r="R243">
            <v>27.200000000000102</v>
          </cell>
          <cell r="S243">
            <v>16.500000000000171</v>
          </cell>
          <cell r="T243">
            <v>25.10000000000008</v>
          </cell>
          <cell r="U243">
            <v>133.5</v>
          </cell>
          <cell r="V243">
            <v>194.4</v>
          </cell>
          <cell r="W243">
            <v>282.70000000000061</v>
          </cell>
          <cell r="X243">
            <v>333.20000000000073</v>
          </cell>
          <cell r="Y243">
            <v>354.7</v>
          </cell>
          <cell r="Z243">
            <v>399.1</v>
          </cell>
          <cell r="AA243">
            <v>378.69999999999936</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-9</v>
          </cell>
          <cell r="D247">
            <v>21</v>
          </cell>
          <cell r="E247">
            <v>15.199999999999918</v>
          </cell>
          <cell r="F247">
            <v>-10.7</v>
          </cell>
          <cell r="G247">
            <v>8.6000000000000512</v>
          </cell>
          <cell r="H247">
            <v>108.4</v>
          </cell>
          <cell r="I247">
            <v>60.9</v>
          </cell>
          <cell r="J247">
            <v>88.300000000000495</v>
          </cell>
          <cell r="K247">
            <v>50.50000000000054</v>
          </cell>
          <cell r="L247">
            <v>21.499999999999275</v>
          </cell>
          <cell r="M247">
            <v>44.4</v>
          </cell>
          <cell r="N247">
            <v>-20.400000000000077</v>
          </cell>
          <cell r="O247">
            <v>378.69999999999936</v>
          </cell>
          <cell r="P247">
            <v>-9</v>
          </cell>
          <cell r="Q247">
            <v>12</v>
          </cell>
          <cell r="R247">
            <v>27.200000000000102</v>
          </cell>
          <cell r="S247">
            <v>16.500000000000171</v>
          </cell>
          <cell r="T247">
            <v>25.10000000000008</v>
          </cell>
          <cell r="U247">
            <v>133.5</v>
          </cell>
          <cell r="V247">
            <v>194.4</v>
          </cell>
          <cell r="W247">
            <v>282.70000000000061</v>
          </cell>
          <cell r="X247">
            <v>333.20000000000073</v>
          </cell>
          <cell r="Y247">
            <v>354.7</v>
          </cell>
          <cell r="Z247">
            <v>399.1</v>
          </cell>
          <cell r="AA247">
            <v>378.69999999999936</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0</v>
          </cell>
          <cell r="D249">
            <v>-2</v>
          </cell>
          <cell r="E249">
            <v>-3.4</v>
          </cell>
          <cell r="F249">
            <v>4.8</v>
          </cell>
          <cell r="G249">
            <v>-2.9</v>
          </cell>
          <cell r="H249">
            <v>-24</v>
          </cell>
          <cell r="I249">
            <v>-9.9</v>
          </cell>
          <cell r="J249">
            <v>-13.1</v>
          </cell>
          <cell r="K249">
            <v>-11.8</v>
          </cell>
          <cell r="L249">
            <v>-5.6000000000000085</v>
          </cell>
          <cell r="M249">
            <v>-9.9000000000000057</v>
          </cell>
          <cell r="N249">
            <v>8.1000000000000085</v>
          </cell>
          <cell r="O249">
            <v>-69.7</v>
          </cell>
          <cell r="P249">
            <v>0</v>
          </cell>
          <cell r="Q249">
            <v>-2</v>
          </cell>
          <cell r="R249">
            <v>-5.4</v>
          </cell>
          <cell r="S249">
            <v>-0.60000000000000053</v>
          </cell>
          <cell r="T249">
            <v>-3.5</v>
          </cell>
          <cell r="U249">
            <v>-27.5</v>
          </cell>
          <cell r="V249">
            <v>-37.4</v>
          </cell>
          <cell r="W249">
            <v>-50.5</v>
          </cell>
          <cell r="X249">
            <v>-62.3</v>
          </cell>
          <cell r="Y249">
            <v>-67.900000000000006</v>
          </cell>
          <cell r="Z249">
            <v>-77.8</v>
          </cell>
          <cell r="AA249">
            <v>-69.7</v>
          </cell>
        </row>
        <row r="250">
          <cell r="A250" t="str">
            <v>Dts28</v>
          </cell>
          <cell r="B250" t="str">
            <v>Profit after tax</v>
          </cell>
          <cell r="C250">
            <v>-9</v>
          </cell>
          <cell r="D250">
            <v>19</v>
          </cell>
          <cell r="E250">
            <v>11.799999999999917</v>
          </cell>
          <cell r="F250">
            <v>-5.9000000000000243</v>
          </cell>
          <cell r="G250">
            <v>5.7000000000000508</v>
          </cell>
          <cell r="H250">
            <v>84.4</v>
          </cell>
          <cell r="I250">
            <v>51</v>
          </cell>
          <cell r="J250">
            <v>75.2000000000005</v>
          </cell>
          <cell r="K250">
            <v>38.700000000000543</v>
          </cell>
          <cell r="L250">
            <v>15.899999999999267</v>
          </cell>
          <cell r="M250">
            <v>34.5</v>
          </cell>
          <cell r="N250">
            <v>-12.300000000000068</v>
          </cell>
          <cell r="O250">
            <v>308.99999999999937</v>
          </cell>
          <cell r="P250">
            <v>-9</v>
          </cell>
          <cell r="Q250">
            <v>10</v>
          </cell>
          <cell r="R250">
            <v>21.800000000000104</v>
          </cell>
          <cell r="S250">
            <v>15.900000000000169</v>
          </cell>
          <cell r="T250">
            <v>21.60000000000008</v>
          </cell>
          <cell r="U250">
            <v>106</v>
          </cell>
          <cell r="V250">
            <v>157</v>
          </cell>
          <cell r="W250">
            <v>232.20000000000061</v>
          </cell>
          <cell r="X250">
            <v>270.90000000000072</v>
          </cell>
          <cell r="Y250">
            <v>286.8</v>
          </cell>
          <cell r="Z250">
            <v>321.3</v>
          </cell>
          <cell r="AA250">
            <v>308.99999999999937</v>
          </cell>
        </row>
        <row r="251">
          <cell r="A251">
            <v>0</v>
          </cell>
          <cell r="B251" t="str">
            <v>Actual Profit and Loss 2005 tys.zł</v>
          </cell>
          <cell r="C251">
            <v>1</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4</v>
          </cell>
          <cell r="D252">
            <v>3</v>
          </cell>
          <cell r="E252">
            <v>4</v>
          </cell>
          <cell r="F252">
            <v>3</v>
          </cell>
          <cell r="G252">
            <v>2</v>
          </cell>
          <cell r="H252">
            <v>3</v>
          </cell>
          <cell r="I252">
            <v>2</v>
          </cell>
          <cell r="J252">
            <v>2</v>
          </cell>
          <cell r="K252">
            <v>2</v>
          </cell>
          <cell r="L252">
            <v>2</v>
          </cell>
          <cell r="M252">
            <v>2</v>
          </cell>
          <cell r="N252">
            <v>2</v>
          </cell>
          <cell r="O252">
            <v>31</v>
          </cell>
          <cell r="P252">
            <v>4</v>
          </cell>
          <cell r="Q252">
            <v>7</v>
          </cell>
          <cell r="R252">
            <v>11</v>
          </cell>
          <cell r="S252">
            <v>14</v>
          </cell>
          <cell r="T252">
            <v>16</v>
          </cell>
          <cell r="U252">
            <v>19</v>
          </cell>
          <cell r="V252">
            <v>21</v>
          </cell>
          <cell r="W252">
            <v>23</v>
          </cell>
          <cell r="X252">
            <v>25</v>
          </cell>
          <cell r="Y252">
            <v>27</v>
          </cell>
          <cell r="Z252">
            <v>29</v>
          </cell>
          <cell r="AA252">
            <v>31</v>
          </cell>
        </row>
        <row r="253">
          <cell r="A253" t="str">
            <v>Dtq02</v>
          </cell>
          <cell r="B253" t="str">
            <v>Interest expense</v>
          </cell>
          <cell r="C253">
            <v>0</v>
          </cell>
          <cell r="D253">
            <v>1</v>
          </cell>
          <cell r="E253">
            <v>-2</v>
          </cell>
          <cell r="F253">
            <v>0</v>
          </cell>
          <cell r="G253">
            <v>-1</v>
          </cell>
          <cell r="H253">
            <v>-2</v>
          </cell>
          <cell r="I253">
            <v>-1</v>
          </cell>
          <cell r="J253">
            <v>-1</v>
          </cell>
          <cell r="K253">
            <v>0</v>
          </cell>
          <cell r="L253">
            <v>-1</v>
          </cell>
          <cell r="M253">
            <v>0</v>
          </cell>
          <cell r="N253">
            <v>-1</v>
          </cell>
          <cell r="O253">
            <v>-8</v>
          </cell>
          <cell r="P253">
            <v>0</v>
          </cell>
          <cell r="Q253">
            <v>1</v>
          </cell>
          <cell r="R253">
            <v>-1</v>
          </cell>
          <cell r="S253">
            <v>-1</v>
          </cell>
          <cell r="T253">
            <v>-2</v>
          </cell>
          <cell r="U253">
            <v>-4</v>
          </cell>
          <cell r="V253">
            <v>-5</v>
          </cell>
          <cell r="W253">
            <v>-6</v>
          </cell>
          <cell r="X253">
            <v>-6</v>
          </cell>
          <cell r="Y253">
            <v>-7</v>
          </cell>
          <cell r="Z253">
            <v>-7</v>
          </cell>
          <cell r="AA253">
            <v>-8</v>
          </cell>
        </row>
        <row r="254">
          <cell r="A254" t="str">
            <v>Dtq03</v>
          </cell>
          <cell r="B254" t="str">
            <v>Net interest income</v>
          </cell>
          <cell r="C254">
            <v>4</v>
          </cell>
          <cell r="D254">
            <v>4</v>
          </cell>
          <cell r="E254">
            <v>2</v>
          </cell>
          <cell r="F254">
            <v>3</v>
          </cell>
          <cell r="G254">
            <v>1</v>
          </cell>
          <cell r="H254">
            <v>1</v>
          </cell>
          <cell r="I254">
            <v>1</v>
          </cell>
          <cell r="J254">
            <v>1</v>
          </cell>
          <cell r="K254">
            <v>2</v>
          </cell>
          <cell r="L254">
            <v>1</v>
          </cell>
          <cell r="M254">
            <v>2</v>
          </cell>
          <cell r="N254">
            <v>1</v>
          </cell>
          <cell r="O254">
            <v>23</v>
          </cell>
          <cell r="P254">
            <v>4</v>
          </cell>
          <cell r="Q254">
            <v>8</v>
          </cell>
          <cell r="R254">
            <v>10</v>
          </cell>
          <cell r="S254">
            <v>13</v>
          </cell>
          <cell r="T254">
            <v>14</v>
          </cell>
          <cell r="U254">
            <v>15</v>
          </cell>
          <cell r="V254">
            <v>16</v>
          </cell>
          <cell r="W254">
            <v>17</v>
          </cell>
          <cell r="X254">
            <v>19</v>
          </cell>
          <cell r="Y254">
            <v>20</v>
          </cell>
          <cell r="Z254">
            <v>22</v>
          </cell>
          <cell r="AA254">
            <v>23</v>
          </cell>
        </row>
        <row r="255">
          <cell r="A255" t="str">
            <v>Dtq04</v>
          </cell>
          <cell r="B255" t="str">
            <v>Fee Income</v>
          </cell>
          <cell r="C255">
            <v>461</v>
          </cell>
          <cell r="D255">
            <v>329</v>
          </cell>
          <cell r="E255">
            <v>539</v>
          </cell>
          <cell r="F255">
            <v>412</v>
          </cell>
          <cell r="G255">
            <v>377</v>
          </cell>
          <cell r="H255">
            <v>448</v>
          </cell>
          <cell r="I255">
            <v>539</v>
          </cell>
          <cell r="J255">
            <v>527</v>
          </cell>
          <cell r="K255">
            <v>456</v>
          </cell>
          <cell r="L255">
            <v>511</v>
          </cell>
          <cell r="M255">
            <v>476</v>
          </cell>
          <cell r="N255">
            <v>551</v>
          </cell>
          <cell r="O255">
            <v>5626</v>
          </cell>
          <cell r="P255">
            <v>461</v>
          </cell>
          <cell r="Q255">
            <v>790</v>
          </cell>
          <cell r="R255">
            <v>1329</v>
          </cell>
          <cell r="S255">
            <v>1741</v>
          </cell>
          <cell r="T255">
            <v>2118</v>
          </cell>
          <cell r="U255">
            <v>2566</v>
          </cell>
          <cell r="V255">
            <v>3105</v>
          </cell>
          <cell r="W255">
            <v>3632</v>
          </cell>
          <cell r="X255">
            <v>4088</v>
          </cell>
          <cell r="Y255">
            <v>4599</v>
          </cell>
          <cell r="Z255">
            <v>5075</v>
          </cell>
          <cell r="AA255">
            <v>5626</v>
          </cell>
        </row>
        <row r="256">
          <cell r="A256" t="str">
            <v>Dtq05</v>
          </cell>
          <cell r="B256" t="str">
            <v>Commission expense</v>
          </cell>
          <cell r="C256">
            <v>-394</v>
          </cell>
          <cell r="D256">
            <v>-282</v>
          </cell>
          <cell r="E256">
            <v>-433</v>
          </cell>
          <cell r="F256">
            <v>-349</v>
          </cell>
          <cell r="G256">
            <v>-323</v>
          </cell>
          <cell r="H256">
            <v>-388</v>
          </cell>
          <cell r="I256">
            <v>-428</v>
          </cell>
          <cell r="J256">
            <v>-435</v>
          </cell>
          <cell r="K256">
            <v>-375</v>
          </cell>
          <cell r="L256">
            <v>-454</v>
          </cell>
          <cell r="M256">
            <v>-403</v>
          </cell>
          <cell r="N256">
            <v>-477</v>
          </cell>
          <cell r="O256">
            <v>-4741</v>
          </cell>
          <cell r="P256">
            <v>-394</v>
          </cell>
          <cell r="Q256">
            <v>-676</v>
          </cell>
          <cell r="R256">
            <v>-1109</v>
          </cell>
          <cell r="S256">
            <v>-1458</v>
          </cell>
          <cell r="T256">
            <v>-1781</v>
          </cell>
          <cell r="U256">
            <v>-2169</v>
          </cell>
          <cell r="V256">
            <v>-2597</v>
          </cell>
          <cell r="W256">
            <v>-3032</v>
          </cell>
          <cell r="X256">
            <v>-3407</v>
          </cell>
          <cell r="Y256">
            <v>-3861</v>
          </cell>
          <cell r="Z256">
            <v>-4264</v>
          </cell>
          <cell r="AA256">
            <v>-4741</v>
          </cell>
        </row>
        <row r="257">
          <cell r="A257" t="str">
            <v>Dtq06</v>
          </cell>
          <cell r="B257" t="str">
            <v>Net fee and commission income</v>
          </cell>
          <cell r="C257">
            <v>67</v>
          </cell>
          <cell r="D257">
            <v>47</v>
          </cell>
          <cell r="E257">
            <v>106</v>
          </cell>
          <cell r="F257">
            <v>63</v>
          </cell>
          <cell r="G257">
            <v>54</v>
          </cell>
          <cell r="H257">
            <v>60</v>
          </cell>
          <cell r="I257">
            <v>111</v>
          </cell>
          <cell r="J257">
            <v>92</v>
          </cell>
          <cell r="K257">
            <v>81</v>
          </cell>
          <cell r="L257">
            <v>57</v>
          </cell>
          <cell r="M257">
            <v>73</v>
          </cell>
          <cell r="N257">
            <v>74</v>
          </cell>
          <cell r="O257">
            <v>885</v>
          </cell>
          <cell r="P257">
            <v>67</v>
          </cell>
          <cell r="Q257">
            <v>114</v>
          </cell>
          <cell r="R257">
            <v>220</v>
          </cell>
          <cell r="S257">
            <v>283</v>
          </cell>
          <cell r="T257">
            <v>337</v>
          </cell>
          <cell r="U257">
            <v>397</v>
          </cell>
          <cell r="V257">
            <v>508</v>
          </cell>
          <cell r="W257">
            <v>600</v>
          </cell>
          <cell r="X257">
            <v>681</v>
          </cell>
          <cell r="Y257">
            <v>738</v>
          </cell>
          <cell r="Z257">
            <v>811</v>
          </cell>
          <cell r="AA257">
            <v>885</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4</v>
          </cell>
          <cell r="D261">
            <v>2</v>
          </cell>
          <cell r="E261">
            <v>8</v>
          </cell>
          <cell r="F261">
            <v>3</v>
          </cell>
          <cell r="G261">
            <v>5</v>
          </cell>
          <cell r="H261">
            <v>7</v>
          </cell>
          <cell r="I261">
            <v>7</v>
          </cell>
          <cell r="J261">
            <v>2</v>
          </cell>
          <cell r="K261">
            <v>-2</v>
          </cell>
          <cell r="L261">
            <v>14</v>
          </cell>
          <cell r="M261">
            <v>8</v>
          </cell>
          <cell r="N261">
            <v>1</v>
          </cell>
          <cell r="O261">
            <v>59</v>
          </cell>
          <cell r="P261">
            <v>4</v>
          </cell>
          <cell r="Q261">
            <v>6</v>
          </cell>
          <cell r="R261">
            <v>14</v>
          </cell>
          <cell r="S261">
            <v>17</v>
          </cell>
          <cell r="T261">
            <v>22</v>
          </cell>
          <cell r="U261">
            <v>29</v>
          </cell>
          <cell r="V261">
            <v>36</v>
          </cell>
          <cell r="W261">
            <v>38</v>
          </cell>
          <cell r="X261">
            <v>36</v>
          </cell>
          <cell r="Y261">
            <v>50</v>
          </cell>
          <cell r="Z261">
            <v>58</v>
          </cell>
          <cell r="AA261">
            <v>59</v>
          </cell>
        </row>
        <row r="262">
          <cell r="A262" t="str">
            <v>Dtq11</v>
          </cell>
          <cell r="B262" t="str">
            <v>Other income</v>
          </cell>
          <cell r="C262">
            <v>71</v>
          </cell>
          <cell r="D262">
            <v>49</v>
          </cell>
          <cell r="E262">
            <v>114</v>
          </cell>
          <cell r="F262">
            <v>66</v>
          </cell>
          <cell r="G262">
            <v>59</v>
          </cell>
          <cell r="H262">
            <v>67</v>
          </cell>
          <cell r="I262">
            <v>118</v>
          </cell>
          <cell r="J262">
            <v>94</v>
          </cell>
          <cell r="K262">
            <v>79</v>
          </cell>
          <cell r="L262">
            <v>71</v>
          </cell>
          <cell r="M262">
            <v>81</v>
          </cell>
          <cell r="N262">
            <v>75</v>
          </cell>
          <cell r="O262">
            <v>944</v>
          </cell>
          <cell r="P262">
            <v>71</v>
          </cell>
          <cell r="Q262">
            <v>120</v>
          </cell>
          <cell r="R262">
            <v>234</v>
          </cell>
          <cell r="S262">
            <v>300</v>
          </cell>
          <cell r="T262">
            <v>359</v>
          </cell>
          <cell r="U262">
            <v>426</v>
          </cell>
          <cell r="V262">
            <v>544</v>
          </cell>
          <cell r="W262">
            <v>638</v>
          </cell>
          <cell r="X262">
            <v>717</v>
          </cell>
          <cell r="Y262">
            <v>788</v>
          </cell>
          <cell r="Z262">
            <v>869</v>
          </cell>
          <cell r="AA262">
            <v>944</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75</v>
          </cell>
          <cell r="D264">
            <v>53</v>
          </cell>
          <cell r="E264">
            <v>116</v>
          </cell>
          <cell r="F264">
            <v>69</v>
          </cell>
          <cell r="G264">
            <v>60</v>
          </cell>
          <cell r="H264">
            <v>68</v>
          </cell>
          <cell r="I264">
            <v>119</v>
          </cell>
          <cell r="J264">
            <v>95</v>
          </cell>
          <cell r="K264">
            <v>81</v>
          </cell>
          <cell r="L264">
            <v>72</v>
          </cell>
          <cell r="M264">
            <v>83</v>
          </cell>
          <cell r="N264">
            <v>76</v>
          </cell>
          <cell r="O264">
            <v>967</v>
          </cell>
          <cell r="P264">
            <v>75</v>
          </cell>
          <cell r="Q264">
            <v>128</v>
          </cell>
          <cell r="R264">
            <v>244</v>
          </cell>
          <cell r="S264">
            <v>313</v>
          </cell>
          <cell r="T264">
            <v>373</v>
          </cell>
          <cell r="U264">
            <v>441</v>
          </cell>
          <cell r="V264">
            <v>560</v>
          </cell>
          <cell r="W264">
            <v>655</v>
          </cell>
          <cell r="X264">
            <v>736</v>
          </cell>
          <cell r="Y264">
            <v>808</v>
          </cell>
          <cell r="Z264">
            <v>891</v>
          </cell>
          <cell r="AA264">
            <v>967</v>
          </cell>
        </row>
        <row r="265">
          <cell r="A265" t="str">
            <v>Dtq13</v>
          </cell>
          <cell r="B265" t="str">
            <v>Personnel expenses</v>
          </cell>
          <cell r="C265">
            <v>65</v>
          </cell>
          <cell r="D265">
            <v>66</v>
          </cell>
          <cell r="E265">
            <v>58</v>
          </cell>
          <cell r="F265">
            <v>52</v>
          </cell>
          <cell r="G265">
            <v>32</v>
          </cell>
          <cell r="H265">
            <v>38</v>
          </cell>
          <cell r="I265">
            <v>45</v>
          </cell>
          <cell r="J265">
            <v>40</v>
          </cell>
          <cell r="K265">
            <v>48</v>
          </cell>
          <cell r="L265">
            <v>41</v>
          </cell>
          <cell r="M265">
            <v>42</v>
          </cell>
          <cell r="N265">
            <v>36.999999999999922</v>
          </cell>
          <cell r="O265">
            <v>564</v>
          </cell>
          <cell r="P265">
            <v>65</v>
          </cell>
          <cell r="Q265">
            <v>131</v>
          </cell>
          <cell r="R265">
            <v>189</v>
          </cell>
          <cell r="S265">
            <v>241</v>
          </cell>
          <cell r="T265">
            <v>273</v>
          </cell>
          <cell r="U265">
            <v>311</v>
          </cell>
          <cell r="V265">
            <v>356</v>
          </cell>
          <cell r="W265">
            <v>396</v>
          </cell>
          <cell r="X265">
            <v>444</v>
          </cell>
          <cell r="Y265">
            <v>485</v>
          </cell>
          <cell r="Z265">
            <v>527</v>
          </cell>
          <cell r="AA265">
            <v>564</v>
          </cell>
        </row>
        <row r="266">
          <cell r="A266" t="str">
            <v>Dtq14</v>
          </cell>
          <cell r="B266" t="str">
            <v>General and administrative expenses</v>
          </cell>
          <cell r="C266">
            <v>25</v>
          </cell>
          <cell r="D266">
            <v>32</v>
          </cell>
          <cell r="E266">
            <v>33</v>
          </cell>
          <cell r="F266">
            <v>45</v>
          </cell>
          <cell r="G266">
            <v>43</v>
          </cell>
          <cell r="H266">
            <v>27</v>
          </cell>
          <cell r="I266">
            <v>40</v>
          </cell>
          <cell r="J266">
            <v>27</v>
          </cell>
          <cell r="K266">
            <v>34</v>
          </cell>
          <cell r="L266">
            <v>37</v>
          </cell>
          <cell r="M266">
            <v>34</v>
          </cell>
          <cell r="N266">
            <v>50</v>
          </cell>
          <cell r="O266">
            <v>427</v>
          </cell>
          <cell r="P266">
            <v>25</v>
          </cell>
          <cell r="Q266">
            <v>57</v>
          </cell>
          <cell r="R266">
            <v>90</v>
          </cell>
          <cell r="S266">
            <v>135</v>
          </cell>
          <cell r="T266">
            <v>178</v>
          </cell>
          <cell r="U266">
            <v>205</v>
          </cell>
          <cell r="V266">
            <v>245</v>
          </cell>
          <cell r="W266">
            <v>272</v>
          </cell>
          <cell r="X266">
            <v>306</v>
          </cell>
          <cell r="Y266">
            <v>343</v>
          </cell>
          <cell r="Z266">
            <v>377</v>
          </cell>
          <cell r="AA266">
            <v>427</v>
          </cell>
        </row>
        <row r="267">
          <cell r="A267" t="str">
            <v>Dtq15</v>
          </cell>
          <cell r="B267" t="str">
            <v>Depreciation / Amortisation</v>
          </cell>
          <cell r="C267">
            <v>3</v>
          </cell>
          <cell r="D267">
            <v>2</v>
          </cell>
          <cell r="E267">
            <v>4</v>
          </cell>
          <cell r="F267">
            <v>2</v>
          </cell>
          <cell r="G267">
            <v>3</v>
          </cell>
          <cell r="H267">
            <v>9</v>
          </cell>
          <cell r="I267">
            <v>2</v>
          </cell>
          <cell r="J267">
            <v>3</v>
          </cell>
          <cell r="K267">
            <v>4</v>
          </cell>
          <cell r="L267">
            <v>2</v>
          </cell>
          <cell r="M267">
            <v>3</v>
          </cell>
          <cell r="N267">
            <v>2</v>
          </cell>
          <cell r="O267">
            <v>39</v>
          </cell>
          <cell r="P267">
            <v>3</v>
          </cell>
          <cell r="Q267">
            <v>5</v>
          </cell>
          <cell r="R267">
            <v>9</v>
          </cell>
          <cell r="S267">
            <v>11</v>
          </cell>
          <cell r="T267">
            <v>14</v>
          </cell>
          <cell r="U267">
            <v>23</v>
          </cell>
          <cell r="V267">
            <v>25</v>
          </cell>
          <cell r="W267">
            <v>28</v>
          </cell>
          <cell r="X267">
            <v>32</v>
          </cell>
          <cell r="Y267">
            <v>34</v>
          </cell>
          <cell r="Z267">
            <v>37</v>
          </cell>
          <cell r="AA267">
            <v>39</v>
          </cell>
        </row>
        <row r="268">
          <cell r="A268" t="str">
            <v>Dtq16</v>
          </cell>
          <cell r="B268" t="str">
            <v>Total operating expenses</v>
          </cell>
          <cell r="C268">
            <v>93</v>
          </cell>
          <cell r="D268">
            <v>100</v>
          </cell>
          <cell r="E268">
            <v>95</v>
          </cell>
          <cell r="F268">
            <v>99</v>
          </cell>
          <cell r="G268">
            <v>78</v>
          </cell>
          <cell r="H268">
            <v>74</v>
          </cell>
          <cell r="I268">
            <v>87</v>
          </cell>
          <cell r="J268">
            <v>70</v>
          </cell>
          <cell r="K268">
            <v>86</v>
          </cell>
          <cell r="L268">
            <v>80</v>
          </cell>
          <cell r="M268">
            <v>79</v>
          </cell>
          <cell r="N268">
            <v>88.999999999999915</v>
          </cell>
          <cell r="O268">
            <v>1030</v>
          </cell>
          <cell r="P268">
            <v>93</v>
          </cell>
          <cell r="Q268">
            <v>193</v>
          </cell>
          <cell r="R268">
            <v>288</v>
          </cell>
          <cell r="S268">
            <v>387</v>
          </cell>
          <cell r="T268">
            <v>465</v>
          </cell>
          <cell r="U268">
            <v>539</v>
          </cell>
          <cell r="V268">
            <v>626</v>
          </cell>
          <cell r="W268">
            <v>696</v>
          </cell>
          <cell r="X268">
            <v>782</v>
          </cell>
          <cell r="Y268">
            <v>862</v>
          </cell>
          <cell r="Z268">
            <v>941</v>
          </cell>
          <cell r="AA268">
            <v>1030</v>
          </cell>
        </row>
        <row r="269">
          <cell r="A269" t="str">
            <v>Dtq17</v>
          </cell>
          <cell r="B269" t="str">
            <v>Operating profit before provisions</v>
          </cell>
          <cell r="C269">
            <v>-18</v>
          </cell>
          <cell r="D269">
            <v>-47</v>
          </cell>
          <cell r="E269">
            <v>21</v>
          </cell>
          <cell r="F269">
            <v>-30</v>
          </cell>
          <cell r="G269">
            <v>-18</v>
          </cell>
          <cell r="H269">
            <v>-6</v>
          </cell>
          <cell r="I269">
            <v>32</v>
          </cell>
          <cell r="J269">
            <v>25</v>
          </cell>
          <cell r="K269">
            <v>-5</v>
          </cell>
          <cell r="L269">
            <v>-8</v>
          </cell>
          <cell r="M269">
            <v>4</v>
          </cell>
          <cell r="N269">
            <v>-12.999999999999915</v>
          </cell>
          <cell r="O269">
            <v>-63</v>
          </cell>
          <cell r="P269">
            <v>-18</v>
          </cell>
          <cell r="Q269">
            <v>-65</v>
          </cell>
          <cell r="R269">
            <v>-44</v>
          </cell>
          <cell r="S269">
            <v>-74</v>
          </cell>
          <cell r="T269">
            <v>-92</v>
          </cell>
          <cell r="U269">
            <v>-98</v>
          </cell>
          <cell r="V269">
            <v>-66</v>
          </cell>
          <cell r="W269">
            <v>-41</v>
          </cell>
          <cell r="X269">
            <v>-46</v>
          </cell>
          <cell r="Y269">
            <v>-54</v>
          </cell>
          <cell r="Z269">
            <v>-50</v>
          </cell>
          <cell r="AA269">
            <v>-63</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-18</v>
          </cell>
          <cell r="D274">
            <v>-47</v>
          </cell>
          <cell r="E274">
            <v>21</v>
          </cell>
          <cell r="F274">
            <v>-30</v>
          </cell>
          <cell r="G274">
            <v>-18</v>
          </cell>
          <cell r="H274">
            <v>-6</v>
          </cell>
          <cell r="I274">
            <v>32</v>
          </cell>
          <cell r="J274">
            <v>25</v>
          </cell>
          <cell r="K274">
            <v>-5</v>
          </cell>
          <cell r="L274">
            <v>-8</v>
          </cell>
          <cell r="M274">
            <v>4</v>
          </cell>
          <cell r="N274">
            <v>-12.999999999999915</v>
          </cell>
          <cell r="O274">
            <v>-63</v>
          </cell>
          <cell r="P274">
            <v>-18</v>
          </cell>
          <cell r="Q274">
            <v>-65</v>
          </cell>
          <cell r="R274">
            <v>-44</v>
          </cell>
          <cell r="S274">
            <v>-74</v>
          </cell>
          <cell r="T274">
            <v>-92</v>
          </cell>
          <cell r="U274">
            <v>-98</v>
          </cell>
          <cell r="V274">
            <v>-66</v>
          </cell>
          <cell r="W274">
            <v>-41</v>
          </cell>
          <cell r="X274">
            <v>-46</v>
          </cell>
          <cell r="Y274">
            <v>-54</v>
          </cell>
          <cell r="Z274">
            <v>-50</v>
          </cell>
          <cell r="AA274">
            <v>-63</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-18</v>
          </cell>
          <cell r="D278">
            <v>-47</v>
          </cell>
          <cell r="E278">
            <v>21</v>
          </cell>
          <cell r="F278">
            <v>-30</v>
          </cell>
          <cell r="G278">
            <v>-18</v>
          </cell>
          <cell r="H278">
            <v>-6</v>
          </cell>
          <cell r="I278">
            <v>32</v>
          </cell>
          <cell r="J278">
            <v>25</v>
          </cell>
          <cell r="K278">
            <v>-5</v>
          </cell>
          <cell r="L278">
            <v>-8</v>
          </cell>
          <cell r="M278">
            <v>4</v>
          </cell>
          <cell r="N278">
            <v>-12.999999999999915</v>
          </cell>
          <cell r="O278">
            <v>-63</v>
          </cell>
          <cell r="P278">
            <v>-18</v>
          </cell>
          <cell r="Q278">
            <v>-65</v>
          </cell>
          <cell r="R278">
            <v>-44</v>
          </cell>
          <cell r="S278">
            <v>-74</v>
          </cell>
          <cell r="T278">
            <v>-92</v>
          </cell>
          <cell r="U278">
            <v>-98</v>
          </cell>
          <cell r="V278">
            <v>-66</v>
          </cell>
          <cell r="W278">
            <v>-41</v>
          </cell>
          <cell r="X278">
            <v>-46</v>
          </cell>
          <cell r="Y278">
            <v>-54</v>
          </cell>
          <cell r="Z278">
            <v>-50</v>
          </cell>
          <cell r="AA278">
            <v>-63</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0</v>
          </cell>
          <cell r="D280">
            <v>0</v>
          </cell>
          <cell r="E280">
            <v>0</v>
          </cell>
          <cell r="F280">
            <v>0</v>
          </cell>
          <cell r="G280">
            <v>0</v>
          </cell>
          <cell r="H280">
            <v>0</v>
          </cell>
          <cell r="I280">
            <v>0</v>
          </cell>
          <cell r="J280">
            <v>0</v>
          </cell>
          <cell r="K280">
            <v>-12</v>
          </cell>
          <cell r="L280">
            <v>3</v>
          </cell>
          <cell r="M280">
            <v>0</v>
          </cell>
          <cell r="N280">
            <v>2</v>
          </cell>
          <cell r="O280">
            <v>-7</v>
          </cell>
          <cell r="P280">
            <v>0</v>
          </cell>
          <cell r="Q280">
            <v>0</v>
          </cell>
          <cell r="R280">
            <v>0</v>
          </cell>
          <cell r="S280">
            <v>0</v>
          </cell>
          <cell r="T280">
            <v>0</v>
          </cell>
          <cell r="U280">
            <v>0</v>
          </cell>
          <cell r="V280">
            <v>0</v>
          </cell>
          <cell r="W280">
            <v>0</v>
          </cell>
          <cell r="X280">
            <v>-12</v>
          </cell>
          <cell r="Y280">
            <v>-9</v>
          </cell>
          <cell r="Z280">
            <v>-9</v>
          </cell>
          <cell r="AA280">
            <v>-7</v>
          </cell>
        </row>
        <row r="281">
          <cell r="A281" t="str">
            <v>Dtq28</v>
          </cell>
          <cell r="B281" t="str">
            <v>Profit after tax</v>
          </cell>
          <cell r="C281">
            <v>-18</v>
          </cell>
          <cell r="D281">
            <v>-47</v>
          </cell>
          <cell r="E281">
            <v>21</v>
          </cell>
          <cell r="F281">
            <v>-30</v>
          </cell>
          <cell r="G281">
            <v>-18</v>
          </cell>
          <cell r="H281">
            <v>-6</v>
          </cell>
          <cell r="I281">
            <v>32</v>
          </cell>
          <cell r="J281">
            <v>25</v>
          </cell>
          <cell r="K281">
            <v>-17</v>
          </cell>
          <cell r="L281">
            <v>-5</v>
          </cell>
          <cell r="M281">
            <v>4</v>
          </cell>
          <cell r="N281">
            <v>-10.999999999999915</v>
          </cell>
          <cell r="O281">
            <v>-70</v>
          </cell>
          <cell r="P281">
            <v>-18</v>
          </cell>
          <cell r="Q281">
            <v>-65</v>
          </cell>
          <cell r="R281">
            <v>-44</v>
          </cell>
          <cell r="S281">
            <v>-74</v>
          </cell>
          <cell r="T281">
            <v>-92</v>
          </cell>
          <cell r="U281">
            <v>-98</v>
          </cell>
          <cell r="V281">
            <v>-66</v>
          </cell>
          <cell r="W281">
            <v>-41</v>
          </cell>
          <cell r="X281">
            <v>-58</v>
          </cell>
          <cell r="Y281">
            <v>-63</v>
          </cell>
          <cell r="Z281">
            <v>-59</v>
          </cell>
          <cell r="AA281">
            <v>-70</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0</v>
          </cell>
          <cell r="D283">
            <v>2</v>
          </cell>
          <cell r="E283">
            <v>3</v>
          </cell>
          <cell r="F283">
            <v>2</v>
          </cell>
          <cell r="G283">
            <v>2</v>
          </cell>
          <cell r="H283">
            <v>1</v>
          </cell>
          <cell r="I283">
            <v>3</v>
          </cell>
          <cell r="J283">
            <v>2</v>
          </cell>
          <cell r="K283">
            <v>3</v>
          </cell>
          <cell r="L283">
            <v>2</v>
          </cell>
          <cell r="M283">
            <v>5</v>
          </cell>
          <cell r="N283">
            <v>3</v>
          </cell>
          <cell r="O283">
            <v>28</v>
          </cell>
          <cell r="P283">
            <v>0</v>
          </cell>
          <cell r="Q283">
            <v>2</v>
          </cell>
          <cell r="R283">
            <v>5</v>
          </cell>
          <cell r="S283">
            <v>7</v>
          </cell>
          <cell r="T283">
            <v>9</v>
          </cell>
          <cell r="U283">
            <v>10</v>
          </cell>
          <cell r="V283">
            <v>13</v>
          </cell>
          <cell r="W283">
            <v>15</v>
          </cell>
          <cell r="X283">
            <v>18</v>
          </cell>
          <cell r="Y283">
            <v>20</v>
          </cell>
          <cell r="Z283">
            <v>25</v>
          </cell>
          <cell r="AA283">
            <v>28</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0</v>
          </cell>
          <cell r="D285">
            <v>2</v>
          </cell>
          <cell r="E285">
            <v>3</v>
          </cell>
          <cell r="F285">
            <v>2</v>
          </cell>
          <cell r="G285">
            <v>2</v>
          </cell>
          <cell r="H285">
            <v>1</v>
          </cell>
          <cell r="I285">
            <v>3</v>
          </cell>
          <cell r="J285">
            <v>2</v>
          </cell>
          <cell r="K285">
            <v>3</v>
          </cell>
          <cell r="L285">
            <v>2</v>
          </cell>
          <cell r="M285">
            <v>5</v>
          </cell>
          <cell r="N285">
            <v>3</v>
          </cell>
          <cell r="O285">
            <v>28</v>
          </cell>
          <cell r="P285">
            <v>0</v>
          </cell>
          <cell r="Q285">
            <v>2</v>
          </cell>
          <cell r="R285">
            <v>5</v>
          </cell>
          <cell r="S285">
            <v>7</v>
          </cell>
          <cell r="T285">
            <v>9</v>
          </cell>
          <cell r="U285">
            <v>10</v>
          </cell>
          <cell r="V285">
            <v>13</v>
          </cell>
          <cell r="W285">
            <v>15</v>
          </cell>
          <cell r="X285">
            <v>18</v>
          </cell>
          <cell r="Y285">
            <v>20</v>
          </cell>
          <cell r="Z285">
            <v>25</v>
          </cell>
          <cell r="AA285">
            <v>28</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row>
        <row r="293">
          <cell r="A293" t="str">
            <v>Dtc11</v>
          </cell>
          <cell r="B293" t="str">
            <v>Other income</v>
          </cell>
          <cell r="C293">
            <v>67</v>
          </cell>
          <cell r="D293">
            <v>67</v>
          </cell>
          <cell r="E293">
            <v>91</v>
          </cell>
          <cell r="F293">
            <v>135</v>
          </cell>
          <cell r="G293">
            <v>66</v>
          </cell>
          <cell r="H293">
            <v>57</v>
          </cell>
          <cell r="I293">
            <v>79.000000000000071</v>
          </cell>
          <cell r="J293">
            <v>103</v>
          </cell>
          <cell r="K293">
            <v>79</v>
          </cell>
          <cell r="L293">
            <v>74</v>
          </cell>
          <cell r="M293">
            <v>76.000000000000071</v>
          </cell>
          <cell r="N293">
            <v>65.999999999999943</v>
          </cell>
          <cell r="O293">
            <v>0</v>
          </cell>
          <cell r="P293">
            <v>0</v>
          </cell>
          <cell r="Q293">
            <v>0</v>
          </cell>
          <cell r="R293">
            <v>0</v>
          </cell>
          <cell r="S293">
            <v>0</v>
          </cell>
          <cell r="T293">
            <v>0</v>
          </cell>
          <cell r="U293">
            <v>0</v>
          </cell>
          <cell r="V293">
            <v>0</v>
          </cell>
          <cell r="W293">
            <v>0</v>
          </cell>
          <cell r="X293">
            <v>0</v>
          </cell>
          <cell r="Y293">
            <v>0</v>
          </cell>
          <cell r="Z293">
            <v>0</v>
          </cell>
          <cell r="AA293">
            <v>0</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67</v>
          </cell>
          <cell r="D295">
            <v>69</v>
          </cell>
          <cell r="E295">
            <v>94</v>
          </cell>
          <cell r="F295">
            <v>137</v>
          </cell>
          <cell r="G295">
            <v>68</v>
          </cell>
          <cell r="H295">
            <v>58</v>
          </cell>
          <cell r="I295">
            <v>82.000000000000071</v>
          </cell>
          <cell r="J295">
            <v>105</v>
          </cell>
          <cell r="K295">
            <v>82</v>
          </cell>
          <cell r="L295">
            <v>76</v>
          </cell>
          <cell r="M295">
            <v>81.000000000000071</v>
          </cell>
          <cell r="N295">
            <v>68.999999999999943</v>
          </cell>
          <cell r="O295">
            <v>28</v>
          </cell>
          <cell r="P295">
            <v>0</v>
          </cell>
          <cell r="Q295">
            <v>2</v>
          </cell>
          <cell r="R295">
            <v>5</v>
          </cell>
          <cell r="S295">
            <v>7</v>
          </cell>
          <cell r="T295">
            <v>9</v>
          </cell>
          <cell r="U295">
            <v>10</v>
          </cell>
          <cell r="V295">
            <v>13</v>
          </cell>
          <cell r="W295">
            <v>15</v>
          </cell>
          <cell r="X295">
            <v>18</v>
          </cell>
          <cell r="Y295">
            <v>20</v>
          </cell>
          <cell r="Z295">
            <v>25</v>
          </cell>
          <cell r="AA295">
            <v>28</v>
          </cell>
        </row>
        <row r="296">
          <cell r="A296" t="str">
            <v>Dtc13</v>
          </cell>
          <cell r="B296" t="str">
            <v>Personnel expenses</v>
          </cell>
          <cell r="C296">
            <v>27</v>
          </cell>
          <cell r="D296">
            <v>34</v>
          </cell>
          <cell r="E296">
            <v>34</v>
          </cell>
          <cell r="F296">
            <v>37</v>
          </cell>
          <cell r="G296">
            <v>36</v>
          </cell>
          <cell r="H296">
            <v>36</v>
          </cell>
          <cell r="I296">
            <v>35</v>
          </cell>
          <cell r="J296">
            <v>35</v>
          </cell>
          <cell r="K296">
            <v>39</v>
          </cell>
          <cell r="L296">
            <v>37</v>
          </cell>
          <cell r="M296">
            <v>35</v>
          </cell>
          <cell r="N296">
            <v>53</v>
          </cell>
          <cell r="O296">
            <v>438</v>
          </cell>
          <cell r="P296">
            <v>27</v>
          </cell>
          <cell r="Q296">
            <v>61</v>
          </cell>
          <cell r="R296">
            <v>95</v>
          </cell>
          <cell r="S296">
            <v>132</v>
          </cell>
          <cell r="T296">
            <v>168</v>
          </cell>
          <cell r="U296">
            <v>204</v>
          </cell>
          <cell r="V296">
            <v>239</v>
          </cell>
          <cell r="W296">
            <v>274</v>
          </cell>
          <cell r="X296">
            <v>313</v>
          </cell>
          <cell r="Y296">
            <v>350</v>
          </cell>
          <cell r="Z296">
            <v>385</v>
          </cell>
          <cell r="AA296">
            <v>438</v>
          </cell>
        </row>
        <row r="297">
          <cell r="A297" t="str">
            <v>Dtc14</v>
          </cell>
          <cell r="B297" t="str">
            <v>General and administrative expenses</v>
          </cell>
          <cell r="C297">
            <v>27</v>
          </cell>
          <cell r="D297">
            <v>31</v>
          </cell>
          <cell r="E297">
            <v>33</v>
          </cell>
          <cell r="F297">
            <v>40</v>
          </cell>
          <cell r="G297">
            <v>26</v>
          </cell>
          <cell r="H297">
            <v>24</v>
          </cell>
          <cell r="I297">
            <v>43</v>
          </cell>
          <cell r="J297">
            <v>28</v>
          </cell>
          <cell r="K297">
            <v>32</v>
          </cell>
          <cell r="L297">
            <v>49</v>
          </cell>
          <cell r="M297">
            <v>33</v>
          </cell>
          <cell r="N297">
            <v>38</v>
          </cell>
          <cell r="O297">
            <v>404</v>
          </cell>
          <cell r="P297">
            <v>27</v>
          </cell>
          <cell r="Q297">
            <v>58</v>
          </cell>
          <cell r="R297">
            <v>91</v>
          </cell>
          <cell r="S297">
            <v>131</v>
          </cell>
          <cell r="T297">
            <v>157</v>
          </cell>
          <cell r="U297">
            <v>181</v>
          </cell>
          <cell r="V297">
            <v>224</v>
          </cell>
          <cell r="W297">
            <v>252</v>
          </cell>
          <cell r="X297">
            <v>284</v>
          </cell>
          <cell r="Y297">
            <v>333</v>
          </cell>
          <cell r="Z297">
            <v>366</v>
          </cell>
          <cell r="AA297">
            <v>404</v>
          </cell>
        </row>
        <row r="298">
          <cell r="A298" t="str">
            <v>Dtc15</v>
          </cell>
          <cell r="B298" t="str">
            <v>Depreciation / Amortisation</v>
          </cell>
          <cell r="C298">
            <v>6</v>
          </cell>
          <cell r="D298">
            <v>2</v>
          </cell>
          <cell r="E298">
            <v>5</v>
          </cell>
          <cell r="F298">
            <v>4</v>
          </cell>
          <cell r="G298">
            <v>4</v>
          </cell>
          <cell r="H298">
            <v>4</v>
          </cell>
          <cell r="I298">
            <v>3</v>
          </cell>
          <cell r="J298">
            <v>3</v>
          </cell>
          <cell r="K298">
            <v>4</v>
          </cell>
          <cell r="L298">
            <v>3</v>
          </cell>
          <cell r="M298">
            <v>3</v>
          </cell>
          <cell r="N298">
            <v>1.9999999999999949</v>
          </cell>
          <cell r="O298">
            <v>43</v>
          </cell>
          <cell r="P298">
            <v>6</v>
          </cell>
          <cell r="Q298">
            <v>8</v>
          </cell>
          <cell r="R298">
            <v>13</v>
          </cell>
          <cell r="S298">
            <v>17</v>
          </cell>
          <cell r="T298">
            <v>21</v>
          </cell>
          <cell r="U298">
            <v>25</v>
          </cell>
          <cell r="V298">
            <v>28</v>
          </cell>
          <cell r="W298">
            <v>31</v>
          </cell>
          <cell r="X298">
            <v>35</v>
          </cell>
          <cell r="Y298">
            <v>38</v>
          </cell>
          <cell r="Z298">
            <v>41</v>
          </cell>
          <cell r="AA298">
            <v>43</v>
          </cell>
        </row>
        <row r="299">
          <cell r="A299" t="str">
            <v>Dtc16</v>
          </cell>
          <cell r="B299" t="str">
            <v>Total operating expenses</v>
          </cell>
          <cell r="C299">
            <v>60</v>
          </cell>
          <cell r="D299">
            <v>67</v>
          </cell>
          <cell r="E299">
            <v>72</v>
          </cell>
          <cell r="F299">
            <v>81</v>
          </cell>
          <cell r="G299">
            <v>66</v>
          </cell>
          <cell r="H299">
            <v>64</v>
          </cell>
          <cell r="I299">
            <v>81</v>
          </cell>
          <cell r="J299">
            <v>66</v>
          </cell>
          <cell r="K299">
            <v>75</v>
          </cell>
          <cell r="L299">
            <v>89</v>
          </cell>
          <cell r="M299">
            <v>71</v>
          </cell>
          <cell r="N299">
            <v>93</v>
          </cell>
          <cell r="O299">
            <v>885</v>
          </cell>
          <cell r="P299">
            <v>60</v>
          </cell>
          <cell r="Q299">
            <v>127</v>
          </cell>
          <cell r="R299">
            <v>199</v>
          </cell>
          <cell r="S299">
            <v>280</v>
          </cell>
          <cell r="T299">
            <v>346</v>
          </cell>
          <cell r="U299">
            <v>410</v>
          </cell>
          <cell r="V299">
            <v>491</v>
          </cell>
          <cell r="W299">
            <v>557</v>
          </cell>
          <cell r="X299">
            <v>632</v>
          </cell>
          <cell r="Y299">
            <v>721</v>
          </cell>
          <cell r="Z299">
            <v>792</v>
          </cell>
          <cell r="AA299">
            <v>885</v>
          </cell>
        </row>
        <row r="300">
          <cell r="A300" t="str">
            <v>Dtc17</v>
          </cell>
          <cell r="B300" t="str">
            <v>Operating profit before provisions</v>
          </cell>
          <cell r="C300">
            <v>7</v>
          </cell>
          <cell r="D300">
            <v>2</v>
          </cell>
          <cell r="E300">
            <v>22</v>
          </cell>
          <cell r="F300">
            <v>56</v>
          </cell>
          <cell r="G300">
            <v>2</v>
          </cell>
          <cell r="H300">
            <v>-6</v>
          </cell>
          <cell r="I300">
            <v>1.0000000000000711</v>
          </cell>
          <cell r="J300">
            <v>39</v>
          </cell>
          <cell r="K300">
            <v>7</v>
          </cell>
          <cell r="L300">
            <v>-13</v>
          </cell>
          <cell r="M300">
            <v>10.000000000000071</v>
          </cell>
          <cell r="N300">
            <v>-24.000000000000057</v>
          </cell>
          <cell r="O300">
            <v>-857</v>
          </cell>
          <cell r="P300">
            <v>-60</v>
          </cell>
          <cell r="Q300">
            <v>-125</v>
          </cell>
          <cell r="R300">
            <v>-194</v>
          </cell>
          <cell r="S300">
            <v>-273</v>
          </cell>
          <cell r="T300">
            <v>-337</v>
          </cell>
          <cell r="U300">
            <v>-400</v>
          </cell>
          <cell r="V300">
            <v>-478</v>
          </cell>
          <cell r="W300">
            <v>-542</v>
          </cell>
          <cell r="X300">
            <v>-614</v>
          </cell>
          <cell r="Y300">
            <v>-701</v>
          </cell>
          <cell r="Z300">
            <v>-767</v>
          </cell>
          <cell r="AA300">
            <v>-857</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7</v>
          </cell>
          <cell r="D305">
            <v>2</v>
          </cell>
          <cell r="E305">
            <v>22</v>
          </cell>
          <cell r="F305">
            <v>56</v>
          </cell>
          <cell r="G305">
            <v>2</v>
          </cell>
          <cell r="H305">
            <v>-6</v>
          </cell>
          <cell r="I305">
            <v>1.0000000000000711</v>
          </cell>
          <cell r="J305">
            <v>39</v>
          </cell>
          <cell r="K305">
            <v>7</v>
          </cell>
          <cell r="L305">
            <v>-13</v>
          </cell>
          <cell r="M305">
            <v>10.000000000000071</v>
          </cell>
          <cell r="N305">
            <v>-24.000000000000057</v>
          </cell>
          <cell r="O305">
            <v>-857</v>
          </cell>
          <cell r="P305">
            <v>-60</v>
          </cell>
          <cell r="Q305">
            <v>-125</v>
          </cell>
          <cell r="R305">
            <v>-194</v>
          </cell>
          <cell r="S305">
            <v>-273</v>
          </cell>
          <cell r="T305">
            <v>-337</v>
          </cell>
          <cell r="U305">
            <v>-400</v>
          </cell>
          <cell r="V305">
            <v>-478</v>
          </cell>
          <cell r="W305">
            <v>-542</v>
          </cell>
          <cell r="X305">
            <v>-614</v>
          </cell>
          <cell r="Y305">
            <v>-701</v>
          </cell>
          <cell r="Z305">
            <v>-767</v>
          </cell>
          <cell r="AA305">
            <v>-857</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7</v>
          </cell>
          <cell r="D309">
            <v>2</v>
          </cell>
          <cell r="E309">
            <v>22</v>
          </cell>
          <cell r="F309">
            <v>56</v>
          </cell>
          <cell r="G309">
            <v>2</v>
          </cell>
          <cell r="H309">
            <v>-6</v>
          </cell>
          <cell r="I309">
            <v>1.0000000000000711</v>
          </cell>
          <cell r="J309">
            <v>39</v>
          </cell>
          <cell r="K309">
            <v>7</v>
          </cell>
          <cell r="L309">
            <v>-13</v>
          </cell>
          <cell r="M309">
            <v>10.000000000000071</v>
          </cell>
          <cell r="N309">
            <v>-24.000000000000057</v>
          </cell>
          <cell r="O309">
            <v>-857</v>
          </cell>
          <cell r="P309">
            <v>-60</v>
          </cell>
          <cell r="Q309">
            <v>-125</v>
          </cell>
          <cell r="R309">
            <v>-194</v>
          </cell>
          <cell r="S309">
            <v>-273</v>
          </cell>
          <cell r="T309">
            <v>-337</v>
          </cell>
          <cell r="U309">
            <v>-400</v>
          </cell>
          <cell r="V309">
            <v>-478</v>
          </cell>
          <cell r="W309">
            <v>-542</v>
          </cell>
          <cell r="X309">
            <v>-614</v>
          </cell>
          <cell r="Y309">
            <v>-701</v>
          </cell>
          <cell r="Z309">
            <v>-767</v>
          </cell>
          <cell r="AA309">
            <v>-857</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0</v>
          </cell>
          <cell r="D311">
            <v>0</v>
          </cell>
          <cell r="E311">
            <v>-3</v>
          </cell>
          <cell r="F311">
            <v>-7</v>
          </cell>
          <cell r="G311">
            <v>-0.99999999999999911</v>
          </cell>
          <cell r="H311">
            <v>-1</v>
          </cell>
          <cell r="I311">
            <v>-0.99999999999999911</v>
          </cell>
          <cell r="J311">
            <v>-8</v>
          </cell>
          <cell r="K311">
            <v>-0.99999999999999745</v>
          </cell>
          <cell r="L311">
            <v>0.99999999999999745</v>
          </cell>
          <cell r="M311">
            <v>0</v>
          </cell>
          <cell r="N311">
            <v>0</v>
          </cell>
          <cell r="O311">
            <v>-21</v>
          </cell>
          <cell r="P311">
            <v>0</v>
          </cell>
          <cell r="Q311">
            <v>0</v>
          </cell>
          <cell r="R311">
            <v>-3</v>
          </cell>
          <cell r="S311">
            <v>-10</v>
          </cell>
          <cell r="T311">
            <v>-11</v>
          </cell>
          <cell r="U311">
            <v>-12</v>
          </cell>
          <cell r="V311">
            <v>-13</v>
          </cell>
          <cell r="W311">
            <v>-21</v>
          </cell>
          <cell r="X311">
            <v>-22</v>
          </cell>
          <cell r="Y311">
            <v>-21</v>
          </cell>
          <cell r="Z311">
            <v>-21</v>
          </cell>
          <cell r="AA311">
            <v>-21</v>
          </cell>
        </row>
        <row r="312">
          <cell r="A312" t="str">
            <v>Dtc28</v>
          </cell>
          <cell r="B312" t="str">
            <v>Profit after tax</v>
          </cell>
          <cell r="C312">
            <v>7</v>
          </cell>
          <cell r="D312">
            <v>2</v>
          </cell>
          <cell r="E312">
            <v>19</v>
          </cell>
          <cell r="F312">
            <v>49</v>
          </cell>
          <cell r="G312">
            <v>1</v>
          </cell>
          <cell r="H312">
            <v>-7</v>
          </cell>
          <cell r="I312">
            <v>7.1942451995710144E-14</v>
          </cell>
          <cell r="J312">
            <v>31</v>
          </cell>
          <cell r="K312">
            <v>6</v>
          </cell>
          <cell r="L312">
            <v>-12</v>
          </cell>
          <cell r="M312">
            <v>10.000000000000071</v>
          </cell>
          <cell r="N312">
            <v>-24.000000000000057</v>
          </cell>
          <cell r="O312">
            <v>-878</v>
          </cell>
          <cell r="P312">
            <v>-60</v>
          </cell>
          <cell r="Q312">
            <v>-125</v>
          </cell>
          <cell r="R312">
            <v>-197</v>
          </cell>
          <cell r="S312">
            <v>-283</v>
          </cell>
          <cell r="T312">
            <v>-348</v>
          </cell>
          <cell r="U312">
            <v>-412</v>
          </cell>
          <cell r="V312">
            <v>-491</v>
          </cell>
          <cell r="W312">
            <v>-563</v>
          </cell>
          <cell r="X312">
            <v>-636</v>
          </cell>
          <cell r="Y312">
            <v>-722</v>
          </cell>
          <cell r="Z312">
            <v>-788</v>
          </cell>
          <cell r="AA312">
            <v>-878</v>
          </cell>
        </row>
        <row r="313">
          <cell r="A313">
            <v>0</v>
          </cell>
          <cell r="B313">
            <v>0</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row>
      </sheetData>
      <sheetData sheetId="20">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AIB Fund Management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row>
        <row r="9">
          <cell r="A9" t="str">
            <v>Act06</v>
          </cell>
          <cell r="B9" t="str">
            <v>Net fee and commission income</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Act11</v>
          </cell>
          <cell r="B14" t="str">
            <v>Other income</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Personnel expenses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Act14</v>
          </cell>
          <cell r="B18" t="str">
            <v>General and administrative expenses</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Act17</v>
          </cell>
          <cell r="B21" t="str">
            <v>Operating profit before provisions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Act28</v>
          </cell>
          <cell r="B33" t="str">
            <v>Profit after tax</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Bud13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Bud14</v>
          </cell>
          <cell r="B49" t="str">
            <v>General and administrative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Bud17</v>
          </cell>
          <cell r="B52" t="str">
            <v>Operating profit before provisions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Bud28</v>
          </cell>
          <cell r="B64" t="str">
            <v>Profit after tax</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Dtp06</v>
          </cell>
          <cell r="B71" t="str">
            <v>Net fee and commission income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Dtp11</v>
          </cell>
          <cell r="B76" t="str">
            <v>Other income</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Dtp13</v>
          </cell>
          <cell r="B79" t="str">
            <v>Personnel expenses</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row>
        <row r="80">
          <cell r="A80" t="str">
            <v>Dtp14</v>
          </cell>
          <cell r="B80" t="str">
            <v>General and administrative expenses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row>
        <row r="83">
          <cell r="A83" t="str">
            <v>Dtp17</v>
          </cell>
          <cell r="B83" t="str">
            <v>Operating profit before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row>
        <row r="95">
          <cell r="A95" t="str">
            <v>Dtp28</v>
          </cell>
          <cell r="B95" t="str">
            <v>Profit after tax</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row>
        <row r="96">
          <cell r="A96">
            <v>0</v>
          </cell>
          <cell r="B96" t="str">
            <v>Actual Profit and Loss 2008</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row>
        <row r="100">
          <cell r="A100" t="str">
            <v>Dtd04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Dtd05</v>
          </cell>
          <cell r="B101" t="str">
            <v>Commission expense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Dtd06</v>
          </cell>
          <cell r="B102" t="str">
            <v>Net fee and commission income</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Dtd11</v>
          </cell>
          <cell r="B107" t="str">
            <v>Other income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Dtd13</v>
          </cell>
          <cell r="B110" t="str">
            <v>Personnel expenses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Dtd14</v>
          </cell>
          <cell r="B111" t="str">
            <v>General and administrative expenses</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Dtd16</v>
          </cell>
          <cell r="B113" t="str">
            <v>Total operating expenses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Dtd17</v>
          </cell>
          <cell r="B114" t="str">
            <v>Operating profit before provisions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Dtd28</v>
          </cell>
          <cell r="B126" t="str">
            <v>Profit after tax</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row>
        <row r="127">
          <cell r="A127">
            <v>0</v>
          </cell>
          <cell r="B127" t="str">
            <v>Actual Profit and Loss 2007 tys.zł</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Dtd04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Dtd05</v>
          </cell>
          <cell r="B132" t="str">
            <v>Commission expense</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Dtd06</v>
          </cell>
          <cell r="B133" t="str">
            <v>Net fee and commission income</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Dtd10</v>
          </cell>
          <cell r="B137" t="str">
            <v>Other operating income / expenses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Dtd11</v>
          </cell>
          <cell r="B138" t="str">
            <v>Other income</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Dtd13</v>
          </cell>
          <cell r="B141" t="str">
            <v>Personnel expenses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Dtd14</v>
          </cell>
          <cell r="B142" t="str">
            <v>General and administrative expenses</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3">
          <cell r="A143" t="str">
            <v>Dtd15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Dtd16</v>
          </cell>
          <cell r="B144" t="str">
            <v>Total operating expenses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row>
        <row r="145">
          <cell r="A145" t="str">
            <v>Dtd17</v>
          </cell>
          <cell r="B145" t="str">
            <v>Operating profit before provisions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row>
        <row r="157">
          <cell r="A157" t="str">
            <v>Dtd28</v>
          </cell>
          <cell r="B157" t="str">
            <v>Profit after tax</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row>
        <row r="158">
          <cell r="A158">
            <v>0</v>
          </cell>
          <cell r="B158" t="str">
            <v>Budgeted Profit and Loss 2007 tys.zł</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_01</v>
          </cell>
          <cell r="B159" t="str">
            <v>Interest income</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row>
        <row r="160">
          <cell r="A160" t="str">
            <v>_02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_03</v>
          </cell>
          <cell r="B161" t="str">
            <v>Net interest income</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row>
        <row r="162">
          <cell r="A162" t="str">
            <v>_04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_05</v>
          </cell>
          <cell r="B163" t="str">
            <v>Commission expense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_06</v>
          </cell>
          <cell r="B164" t="str">
            <v>Net fee and commission income</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_07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_08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_09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_10</v>
          </cell>
          <cell r="B168" t="str">
            <v>Other operating income / expenses</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row>
        <row r="169">
          <cell r="A169" t="str">
            <v>_11</v>
          </cell>
          <cell r="B169" t="str">
            <v>Other income</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_12</v>
          </cell>
          <cell r="B171" t="str">
            <v>Total income</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_13</v>
          </cell>
          <cell r="B172" t="str">
            <v>Personnel expenses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_14</v>
          </cell>
          <cell r="B173" t="str">
            <v>General and administrative expenses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_15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_16</v>
          </cell>
          <cell r="B175" t="str">
            <v>Total operating expenses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A176" t="str">
            <v>_17</v>
          </cell>
          <cell r="B176" t="str">
            <v>Operating profit before provisions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_18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_19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_20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_21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_22</v>
          </cell>
          <cell r="B181" t="str">
            <v>Operating profit</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row>
        <row r="182">
          <cell r="A182" t="str">
            <v>_23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_24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_25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_26</v>
          </cell>
          <cell r="B185" t="str">
            <v>Pre tax profit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_27</v>
          </cell>
          <cell r="B187" t="str">
            <v>Taxation</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_28</v>
          </cell>
          <cell r="B188" t="str">
            <v>Profit after tax</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row>
        <row r="189">
          <cell r="A189">
            <v>0</v>
          </cell>
          <cell r="B189" t="str">
            <v>Actual Profit and Loss 2006 tys.zł</v>
          </cell>
          <cell r="C189">
            <v>51.599999999999966</v>
          </cell>
          <cell r="D189">
            <v>-86.699999999999918</v>
          </cell>
          <cell r="E189">
            <v>-734.52400000000023</v>
          </cell>
          <cell r="F189">
            <v>-166.26299999999983</v>
          </cell>
          <cell r="G189" t="str">
            <v>OK.!</v>
          </cell>
          <cell r="H189" t="str">
            <v>OK.!</v>
          </cell>
          <cell r="I189" t="str">
            <v>OK.!</v>
          </cell>
          <cell r="J189" t="str">
            <v>OK.!</v>
          </cell>
          <cell r="K189" t="str">
            <v>OK.!</v>
          </cell>
          <cell r="L189" t="str">
            <v>OK.!</v>
          </cell>
          <cell r="M189" t="str">
            <v>OK.!</v>
          </cell>
          <cell r="N189" t="str">
            <v>OK.!</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Dts01</v>
          </cell>
          <cell r="B190" t="str">
            <v>Interest income</v>
          </cell>
          <cell r="C190">
            <v>11</v>
          </cell>
          <cell r="D190">
            <v>179.2</v>
          </cell>
          <cell r="E190">
            <v>75.362000000000023</v>
          </cell>
          <cell r="F190">
            <v>12.51</v>
          </cell>
          <cell r="G190">
            <v>0</v>
          </cell>
          <cell r="H190">
            <v>0</v>
          </cell>
          <cell r="I190">
            <v>0</v>
          </cell>
          <cell r="J190">
            <v>0</v>
          </cell>
          <cell r="K190">
            <v>0</v>
          </cell>
          <cell r="L190">
            <v>0</v>
          </cell>
          <cell r="M190">
            <v>0</v>
          </cell>
          <cell r="N190">
            <v>0</v>
          </cell>
          <cell r="O190">
            <v>278.072</v>
          </cell>
          <cell r="P190">
            <v>11</v>
          </cell>
          <cell r="Q190">
            <v>190.2</v>
          </cell>
          <cell r="R190">
            <v>265.56200000000001</v>
          </cell>
          <cell r="S190">
            <v>278.072</v>
          </cell>
          <cell r="T190">
            <v>278.072</v>
          </cell>
          <cell r="U190">
            <v>278.072</v>
          </cell>
          <cell r="V190">
            <v>278.072</v>
          </cell>
          <cell r="W190">
            <v>278.072</v>
          </cell>
          <cell r="X190">
            <v>278.072</v>
          </cell>
          <cell r="Y190">
            <v>278.072</v>
          </cell>
          <cell r="Z190">
            <v>278.072</v>
          </cell>
          <cell r="AA190">
            <v>278.072</v>
          </cell>
        </row>
        <row r="191">
          <cell r="A191" t="str">
            <v>Dts02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Dts03</v>
          </cell>
          <cell r="B192" t="str">
            <v>Net interest income</v>
          </cell>
          <cell r="C192">
            <v>11</v>
          </cell>
          <cell r="D192">
            <v>179.2</v>
          </cell>
          <cell r="E192">
            <v>75.362000000000023</v>
          </cell>
          <cell r="F192">
            <v>12.51</v>
          </cell>
          <cell r="G192">
            <v>0</v>
          </cell>
          <cell r="H192">
            <v>0</v>
          </cell>
          <cell r="I192">
            <v>0</v>
          </cell>
          <cell r="J192">
            <v>0</v>
          </cell>
          <cell r="K192">
            <v>0</v>
          </cell>
          <cell r="L192">
            <v>0</v>
          </cell>
          <cell r="M192">
            <v>0</v>
          </cell>
          <cell r="N192">
            <v>0</v>
          </cell>
          <cell r="O192">
            <v>278.072</v>
          </cell>
          <cell r="P192">
            <v>11</v>
          </cell>
          <cell r="Q192">
            <v>190.2</v>
          </cell>
          <cell r="R192">
            <v>265.56200000000001</v>
          </cell>
          <cell r="S192">
            <v>278.072</v>
          </cell>
          <cell r="T192">
            <v>278.072</v>
          </cell>
          <cell r="U192">
            <v>278.072</v>
          </cell>
          <cell r="V192">
            <v>278.072</v>
          </cell>
          <cell r="W192">
            <v>278.072</v>
          </cell>
          <cell r="X192">
            <v>278.072</v>
          </cell>
          <cell r="Y192">
            <v>278.072</v>
          </cell>
          <cell r="Z192">
            <v>278.072</v>
          </cell>
          <cell r="AA192">
            <v>278.072</v>
          </cell>
        </row>
        <row r="193">
          <cell r="A193" t="str">
            <v>Dts04</v>
          </cell>
          <cell r="B193" t="str">
            <v>Fee Income</v>
          </cell>
          <cell r="C193">
            <v>0</v>
          </cell>
          <cell r="D193">
            <v>0</v>
          </cell>
          <cell r="E193">
            <v>1436.4870000000001</v>
          </cell>
          <cell r="F193">
            <v>437.5</v>
          </cell>
          <cell r="G193">
            <v>0</v>
          </cell>
          <cell r="H193">
            <v>0</v>
          </cell>
          <cell r="I193">
            <v>0</v>
          </cell>
          <cell r="J193">
            <v>0</v>
          </cell>
          <cell r="K193">
            <v>0</v>
          </cell>
          <cell r="L193">
            <v>0</v>
          </cell>
          <cell r="M193">
            <v>0</v>
          </cell>
          <cell r="N193">
            <v>0</v>
          </cell>
          <cell r="O193">
            <v>1873.9870000000001</v>
          </cell>
          <cell r="P193">
            <v>0</v>
          </cell>
          <cell r="Q193">
            <v>0</v>
          </cell>
          <cell r="R193">
            <v>1436.4870000000001</v>
          </cell>
          <cell r="S193">
            <v>1873.9870000000001</v>
          </cell>
          <cell r="T193">
            <v>1873.9870000000001</v>
          </cell>
          <cell r="U193">
            <v>1873.9870000000001</v>
          </cell>
          <cell r="V193">
            <v>1873.9870000000001</v>
          </cell>
          <cell r="W193">
            <v>1873.9870000000001</v>
          </cell>
          <cell r="X193">
            <v>1873.9870000000001</v>
          </cell>
          <cell r="Y193">
            <v>1873.9870000000001</v>
          </cell>
          <cell r="Z193">
            <v>1873.9870000000001</v>
          </cell>
          <cell r="AA193">
            <v>1873.9870000000001</v>
          </cell>
        </row>
        <row r="194">
          <cell r="A194" t="str">
            <v>Dts05</v>
          </cell>
          <cell r="B194" t="str">
            <v>Commission expense</v>
          </cell>
          <cell r="C194">
            <v>-6.1</v>
          </cell>
          <cell r="D194">
            <v>-3.8</v>
          </cell>
          <cell r="E194">
            <v>-0.70800000000000018</v>
          </cell>
          <cell r="F194">
            <v>-1.0549999999999999</v>
          </cell>
          <cell r="G194">
            <v>0</v>
          </cell>
          <cell r="H194">
            <v>0</v>
          </cell>
          <cell r="I194">
            <v>0</v>
          </cell>
          <cell r="J194">
            <v>0</v>
          </cell>
          <cell r="K194">
            <v>0</v>
          </cell>
          <cell r="L194">
            <v>0</v>
          </cell>
          <cell r="M194">
            <v>0</v>
          </cell>
          <cell r="N194">
            <v>0</v>
          </cell>
          <cell r="O194">
            <v>-11.662999999999998</v>
          </cell>
          <cell r="P194">
            <v>-6.1</v>
          </cell>
          <cell r="Q194">
            <v>-9.8999999999999986</v>
          </cell>
          <cell r="R194">
            <v>-10.607999999999999</v>
          </cell>
          <cell r="S194">
            <v>-11.662999999999998</v>
          </cell>
          <cell r="T194">
            <v>-11.662999999999998</v>
          </cell>
          <cell r="U194">
            <v>-11.662999999999998</v>
          </cell>
          <cell r="V194">
            <v>-11.662999999999998</v>
          </cell>
          <cell r="W194">
            <v>-11.662999999999998</v>
          </cell>
          <cell r="X194">
            <v>-11.662999999999998</v>
          </cell>
          <cell r="Y194">
            <v>-11.662999999999998</v>
          </cell>
          <cell r="Z194">
            <v>-11.662999999999998</v>
          </cell>
          <cell r="AA194">
            <v>-11.662999999999998</v>
          </cell>
        </row>
        <row r="195">
          <cell r="A195" t="str">
            <v>Dts06</v>
          </cell>
          <cell r="B195" t="str">
            <v>Net fee and commission income</v>
          </cell>
          <cell r="C195">
            <v>-6.1</v>
          </cell>
          <cell r="D195">
            <v>-3.8</v>
          </cell>
          <cell r="E195">
            <v>1435.779</v>
          </cell>
          <cell r="F195">
            <v>436.44499999999999</v>
          </cell>
          <cell r="G195">
            <v>0</v>
          </cell>
          <cell r="H195">
            <v>0</v>
          </cell>
          <cell r="I195">
            <v>0</v>
          </cell>
          <cell r="J195">
            <v>0</v>
          </cell>
          <cell r="K195">
            <v>0</v>
          </cell>
          <cell r="L195">
            <v>0</v>
          </cell>
          <cell r="M195">
            <v>0</v>
          </cell>
          <cell r="N195">
            <v>0</v>
          </cell>
          <cell r="O195">
            <v>1862.3240000000001</v>
          </cell>
          <cell r="P195">
            <v>-6.1</v>
          </cell>
          <cell r="Q195">
            <v>-9.8999999999999986</v>
          </cell>
          <cell r="R195">
            <v>1425.8790000000001</v>
          </cell>
          <cell r="S195">
            <v>1862.3240000000001</v>
          </cell>
          <cell r="T195">
            <v>1862.3240000000001</v>
          </cell>
          <cell r="U195">
            <v>1862.3240000000001</v>
          </cell>
          <cell r="V195">
            <v>1862.3240000000001</v>
          </cell>
          <cell r="W195">
            <v>1862.3240000000001</v>
          </cell>
          <cell r="X195">
            <v>1862.3240000000001</v>
          </cell>
          <cell r="Y195">
            <v>1862.3240000000001</v>
          </cell>
          <cell r="Z195">
            <v>1862.3240000000001</v>
          </cell>
          <cell r="AA195">
            <v>1862.3240000000001</v>
          </cell>
        </row>
        <row r="196">
          <cell r="A196" t="str">
            <v>Dts07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Dts08</v>
          </cell>
          <cell r="B197" t="str">
            <v>Foreign exchange profit</v>
          </cell>
          <cell r="C197">
            <v>10.7</v>
          </cell>
          <cell r="D197">
            <v>-30.8</v>
          </cell>
          <cell r="E197">
            <v>14.067</v>
          </cell>
          <cell r="F197">
            <v>6.2360000000000007</v>
          </cell>
          <cell r="G197">
            <v>0</v>
          </cell>
          <cell r="H197">
            <v>0</v>
          </cell>
          <cell r="I197">
            <v>0</v>
          </cell>
          <cell r="J197">
            <v>0</v>
          </cell>
          <cell r="K197">
            <v>0</v>
          </cell>
          <cell r="L197">
            <v>0</v>
          </cell>
          <cell r="M197">
            <v>0</v>
          </cell>
          <cell r="N197">
            <v>0</v>
          </cell>
          <cell r="O197">
            <v>0.2029999999999994</v>
          </cell>
          <cell r="P197">
            <v>10.7</v>
          </cell>
          <cell r="Q197">
            <v>-20.100000000000001</v>
          </cell>
          <cell r="R197">
            <v>-6.0330000000000013</v>
          </cell>
          <cell r="S197">
            <v>0.2029999999999994</v>
          </cell>
          <cell r="T197">
            <v>0.2029999999999994</v>
          </cell>
          <cell r="U197">
            <v>0.2029999999999994</v>
          </cell>
          <cell r="V197">
            <v>0.2029999999999994</v>
          </cell>
          <cell r="W197">
            <v>0.2029999999999994</v>
          </cell>
          <cell r="X197">
            <v>0.2029999999999994</v>
          </cell>
          <cell r="Y197">
            <v>0.2029999999999994</v>
          </cell>
          <cell r="Z197">
            <v>0.2029999999999994</v>
          </cell>
          <cell r="AA197">
            <v>0.2029999999999994</v>
          </cell>
        </row>
        <row r="198">
          <cell r="A198" t="str">
            <v>Dts09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Dts10</v>
          </cell>
          <cell r="B199" t="str">
            <v>Other operating income / expenses</v>
          </cell>
          <cell r="C199">
            <v>319.7</v>
          </cell>
          <cell r="D199">
            <v>290.2</v>
          </cell>
          <cell r="E199">
            <v>331.38400000000001</v>
          </cell>
          <cell r="F199">
            <v>274.99799999999999</v>
          </cell>
          <cell r="G199">
            <v>0</v>
          </cell>
          <cell r="H199">
            <v>0</v>
          </cell>
          <cell r="I199">
            <v>0</v>
          </cell>
          <cell r="J199">
            <v>0</v>
          </cell>
          <cell r="K199">
            <v>0</v>
          </cell>
          <cell r="L199">
            <v>0</v>
          </cell>
          <cell r="M199">
            <v>0</v>
          </cell>
          <cell r="N199">
            <v>0</v>
          </cell>
          <cell r="O199">
            <v>1216.2819999999999</v>
          </cell>
          <cell r="P199">
            <v>319.7</v>
          </cell>
          <cell r="Q199">
            <v>609.9</v>
          </cell>
          <cell r="R199">
            <v>941.28399999999999</v>
          </cell>
          <cell r="S199">
            <v>1216.2819999999999</v>
          </cell>
          <cell r="T199">
            <v>1216.2819999999999</v>
          </cell>
          <cell r="U199">
            <v>1216.2819999999999</v>
          </cell>
          <cell r="V199">
            <v>1216.2819999999999</v>
          </cell>
          <cell r="W199">
            <v>1216.2819999999999</v>
          </cell>
          <cell r="X199">
            <v>1216.2819999999999</v>
          </cell>
          <cell r="Y199">
            <v>1216.2819999999999</v>
          </cell>
          <cell r="Z199">
            <v>1216.2819999999999</v>
          </cell>
          <cell r="AA199">
            <v>1216.2819999999999</v>
          </cell>
        </row>
        <row r="200">
          <cell r="A200" t="str">
            <v>Dts11</v>
          </cell>
          <cell r="B200" t="str">
            <v>Other income</v>
          </cell>
          <cell r="C200">
            <v>324.3</v>
          </cell>
          <cell r="D200">
            <v>255.6</v>
          </cell>
          <cell r="E200">
            <v>1781.23</v>
          </cell>
          <cell r="F200">
            <v>717.67899999999997</v>
          </cell>
          <cell r="G200">
            <v>0</v>
          </cell>
          <cell r="H200">
            <v>0</v>
          </cell>
          <cell r="I200">
            <v>0</v>
          </cell>
          <cell r="J200">
            <v>0</v>
          </cell>
          <cell r="K200">
            <v>0</v>
          </cell>
          <cell r="L200">
            <v>0</v>
          </cell>
          <cell r="M200">
            <v>0</v>
          </cell>
          <cell r="N200">
            <v>0</v>
          </cell>
          <cell r="O200">
            <v>3078.8090000000002</v>
          </cell>
          <cell r="P200">
            <v>324.3</v>
          </cell>
          <cell r="Q200">
            <v>579.9</v>
          </cell>
          <cell r="R200">
            <v>2361.13</v>
          </cell>
          <cell r="S200">
            <v>3078.8090000000002</v>
          </cell>
          <cell r="T200">
            <v>3078.8090000000002</v>
          </cell>
          <cell r="U200">
            <v>3078.8090000000002</v>
          </cell>
          <cell r="V200">
            <v>3078.8090000000002</v>
          </cell>
          <cell r="W200">
            <v>3078.8090000000002</v>
          </cell>
          <cell r="X200">
            <v>3078.8090000000002</v>
          </cell>
          <cell r="Y200">
            <v>3078.8090000000002</v>
          </cell>
          <cell r="Z200">
            <v>3078.8090000000002</v>
          </cell>
          <cell r="AA200">
            <v>3078.8090000000002</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Dts12</v>
          </cell>
          <cell r="B202" t="str">
            <v>Total income</v>
          </cell>
          <cell r="C202">
            <v>335.3</v>
          </cell>
          <cell r="D202">
            <v>434.79999999999995</v>
          </cell>
          <cell r="E202">
            <v>1856.5920000000001</v>
          </cell>
          <cell r="F202">
            <v>730.18899999999996</v>
          </cell>
          <cell r="G202">
            <v>0</v>
          </cell>
          <cell r="H202">
            <v>0</v>
          </cell>
          <cell r="I202">
            <v>0</v>
          </cell>
          <cell r="J202">
            <v>0</v>
          </cell>
          <cell r="K202">
            <v>0</v>
          </cell>
          <cell r="L202">
            <v>0</v>
          </cell>
          <cell r="M202">
            <v>0</v>
          </cell>
          <cell r="N202">
            <v>0</v>
          </cell>
          <cell r="O202">
            <v>3356.8810000000003</v>
          </cell>
          <cell r="P202">
            <v>335.3</v>
          </cell>
          <cell r="Q202">
            <v>770.09999999999991</v>
          </cell>
          <cell r="R202">
            <v>2626.692</v>
          </cell>
          <cell r="S202">
            <v>3356.8810000000003</v>
          </cell>
          <cell r="T202">
            <v>3356.8810000000003</v>
          </cell>
          <cell r="U202">
            <v>3356.8810000000003</v>
          </cell>
          <cell r="V202">
            <v>3356.8810000000003</v>
          </cell>
          <cell r="W202">
            <v>3356.8810000000003</v>
          </cell>
          <cell r="X202">
            <v>3356.8810000000003</v>
          </cell>
          <cell r="Y202">
            <v>3356.8810000000003</v>
          </cell>
          <cell r="Z202">
            <v>3356.8810000000003</v>
          </cell>
          <cell r="AA202">
            <v>3356.8810000000003</v>
          </cell>
        </row>
        <row r="203">
          <cell r="A203" t="str">
            <v>Dts13</v>
          </cell>
          <cell r="B203" t="str">
            <v>Personnel expenses</v>
          </cell>
          <cell r="C203">
            <v>216.5</v>
          </cell>
          <cell r="D203">
            <v>219.7</v>
          </cell>
          <cell r="E203">
            <v>323.07099999999997</v>
          </cell>
          <cell r="F203">
            <v>217.80500000000001</v>
          </cell>
          <cell r="G203">
            <v>0</v>
          </cell>
          <cell r="H203">
            <v>0</v>
          </cell>
          <cell r="I203">
            <v>0</v>
          </cell>
          <cell r="J203">
            <v>0</v>
          </cell>
          <cell r="K203">
            <v>0</v>
          </cell>
          <cell r="L203">
            <v>0</v>
          </cell>
          <cell r="M203">
            <v>0</v>
          </cell>
          <cell r="N203">
            <v>0</v>
          </cell>
          <cell r="O203">
            <v>977.07600000000002</v>
          </cell>
          <cell r="P203">
            <v>216.5</v>
          </cell>
          <cell r="Q203">
            <v>436.2</v>
          </cell>
          <cell r="R203">
            <v>759.27099999999996</v>
          </cell>
          <cell r="S203">
            <v>977.07600000000002</v>
          </cell>
          <cell r="T203">
            <v>977.07600000000002</v>
          </cell>
          <cell r="U203">
            <v>977.07600000000002</v>
          </cell>
          <cell r="V203">
            <v>977.07600000000002</v>
          </cell>
          <cell r="W203">
            <v>977.07600000000002</v>
          </cell>
          <cell r="X203">
            <v>977.07600000000002</v>
          </cell>
          <cell r="Y203">
            <v>977.07600000000002</v>
          </cell>
          <cell r="Z203">
            <v>977.07600000000002</v>
          </cell>
          <cell r="AA203">
            <v>977.07600000000002</v>
          </cell>
        </row>
        <row r="204">
          <cell r="A204" t="str">
            <v>Dts14</v>
          </cell>
          <cell r="B204" t="str">
            <v>General and administrative expenses</v>
          </cell>
          <cell r="C204">
            <v>160.9</v>
          </cell>
          <cell r="D204">
            <v>103.4</v>
          </cell>
          <cell r="E204">
            <v>620.5</v>
          </cell>
          <cell r="F204">
            <v>287.61700000000008</v>
          </cell>
          <cell r="G204">
            <v>0</v>
          </cell>
          <cell r="H204">
            <v>0</v>
          </cell>
          <cell r="I204">
            <v>0</v>
          </cell>
          <cell r="J204">
            <v>0</v>
          </cell>
          <cell r="K204">
            <v>0</v>
          </cell>
          <cell r="L204">
            <v>0</v>
          </cell>
          <cell r="M204">
            <v>0</v>
          </cell>
          <cell r="N204">
            <v>0</v>
          </cell>
          <cell r="O204">
            <v>1172.4169999999999</v>
          </cell>
          <cell r="P204">
            <v>160.9</v>
          </cell>
          <cell r="Q204">
            <v>264.3</v>
          </cell>
          <cell r="R204">
            <v>884.8</v>
          </cell>
          <cell r="S204">
            <v>1172.4169999999999</v>
          </cell>
          <cell r="T204">
            <v>1172.4169999999999</v>
          </cell>
          <cell r="U204">
            <v>1172.4169999999999</v>
          </cell>
          <cell r="V204">
            <v>1172.4169999999999</v>
          </cell>
          <cell r="W204">
            <v>1172.4169999999999</v>
          </cell>
          <cell r="X204">
            <v>1172.4169999999999</v>
          </cell>
          <cell r="Y204">
            <v>1172.4169999999999</v>
          </cell>
          <cell r="Z204">
            <v>1172.4169999999999</v>
          </cell>
          <cell r="AA204">
            <v>1172.4169999999999</v>
          </cell>
        </row>
        <row r="205">
          <cell r="A205" t="str">
            <v>Dts15</v>
          </cell>
          <cell r="B205" t="str">
            <v>Depreciation / Amortisation</v>
          </cell>
          <cell r="C205">
            <v>9.5</v>
          </cell>
          <cell r="D205">
            <v>9.3000000000000007</v>
          </cell>
          <cell r="E205">
            <v>9.6929999999999978</v>
          </cell>
          <cell r="F205">
            <v>8.7789999999999999</v>
          </cell>
          <cell r="G205">
            <v>0</v>
          </cell>
          <cell r="H205">
            <v>0</v>
          </cell>
          <cell r="I205">
            <v>0</v>
          </cell>
          <cell r="J205">
            <v>0</v>
          </cell>
          <cell r="K205">
            <v>0</v>
          </cell>
          <cell r="L205">
            <v>0</v>
          </cell>
          <cell r="M205">
            <v>0</v>
          </cell>
          <cell r="N205">
            <v>0</v>
          </cell>
          <cell r="O205">
            <v>37.271999999999998</v>
          </cell>
          <cell r="P205">
            <v>9.5</v>
          </cell>
          <cell r="Q205">
            <v>18.8</v>
          </cell>
          <cell r="R205">
            <v>28.492999999999999</v>
          </cell>
          <cell r="S205">
            <v>37.271999999999998</v>
          </cell>
          <cell r="T205">
            <v>37.271999999999998</v>
          </cell>
          <cell r="U205">
            <v>37.271999999999998</v>
          </cell>
          <cell r="V205">
            <v>37.271999999999998</v>
          </cell>
          <cell r="W205">
            <v>37.271999999999998</v>
          </cell>
          <cell r="X205">
            <v>37.271999999999998</v>
          </cell>
          <cell r="Y205">
            <v>37.271999999999998</v>
          </cell>
          <cell r="Z205">
            <v>37.271999999999998</v>
          </cell>
          <cell r="AA205">
            <v>37.271999999999998</v>
          </cell>
        </row>
        <row r="206">
          <cell r="A206" t="str">
            <v>Dts16</v>
          </cell>
          <cell r="B206" t="str">
            <v>Total operating expenses</v>
          </cell>
          <cell r="C206">
            <v>386.9</v>
          </cell>
          <cell r="D206">
            <v>332.40000000000003</v>
          </cell>
          <cell r="E206">
            <v>953.2639999999999</v>
          </cell>
          <cell r="F206">
            <v>514.20100000000014</v>
          </cell>
          <cell r="G206">
            <v>0</v>
          </cell>
          <cell r="H206">
            <v>0</v>
          </cell>
          <cell r="I206">
            <v>0</v>
          </cell>
          <cell r="J206">
            <v>0</v>
          </cell>
          <cell r="K206">
            <v>0</v>
          </cell>
          <cell r="L206">
            <v>0</v>
          </cell>
          <cell r="M206">
            <v>0</v>
          </cell>
          <cell r="N206">
            <v>0</v>
          </cell>
          <cell r="O206">
            <v>2186.7649999999999</v>
          </cell>
          <cell r="P206">
            <v>386.9</v>
          </cell>
          <cell r="Q206">
            <v>719.3</v>
          </cell>
          <cell r="R206">
            <v>1672.5639999999999</v>
          </cell>
          <cell r="S206">
            <v>2186.7649999999999</v>
          </cell>
          <cell r="T206">
            <v>2186.7649999999999</v>
          </cell>
          <cell r="U206">
            <v>2186.7649999999999</v>
          </cell>
          <cell r="V206">
            <v>2186.7649999999999</v>
          </cell>
          <cell r="W206">
            <v>2186.7649999999999</v>
          </cell>
          <cell r="X206">
            <v>2186.7649999999999</v>
          </cell>
          <cell r="Y206">
            <v>2186.7649999999999</v>
          </cell>
          <cell r="Z206">
            <v>2186.7649999999999</v>
          </cell>
          <cell r="AA206">
            <v>2186.7649999999999</v>
          </cell>
        </row>
        <row r="207">
          <cell r="A207" t="str">
            <v>Dts17</v>
          </cell>
          <cell r="B207" t="str">
            <v>Operating profit before provisions</v>
          </cell>
          <cell r="C207">
            <v>-51.599999999999966</v>
          </cell>
          <cell r="D207">
            <v>102.39999999999992</v>
          </cell>
          <cell r="E207">
            <v>903.3280000000002</v>
          </cell>
          <cell r="F207">
            <v>215.98799999999983</v>
          </cell>
          <cell r="G207">
            <v>0</v>
          </cell>
          <cell r="H207">
            <v>0</v>
          </cell>
          <cell r="I207">
            <v>0</v>
          </cell>
          <cell r="J207">
            <v>0</v>
          </cell>
          <cell r="K207">
            <v>0</v>
          </cell>
          <cell r="L207">
            <v>0</v>
          </cell>
          <cell r="M207">
            <v>0</v>
          </cell>
          <cell r="N207">
            <v>0</v>
          </cell>
          <cell r="O207">
            <v>1170.1160000000004</v>
          </cell>
          <cell r="P207">
            <v>-51.599999999999966</v>
          </cell>
          <cell r="Q207">
            <v>50.799999999999955</v>
          </cell>
          <cell r="R207">
            <v>954.12800000000016</v>
          </cell>
          <cell r="S207">
            <v>1170.1160000000004</v>
          </cell>
          <cell r="T207">
            <v>1170.1160000000004</v>
          </cell>
          <cell r="U207">
            <v>1170.1160000000004</v>
          </cell>
          <cell r="V207">
            <v>1170.1160000000004</v>
          </cell>
          <cell r="W207">
            <v>1170.1160000000004</v>
          </cell>
          <cell r="X207">
            <v>1170.1160000000004</v>
          </cell>
          <cell r="Y207">
            <v>1170.1160000000004</v>
          </cell>
          <cell r="Z207">
            <v>1170.1160000000004</v>
          </cell>
          <cell r="AA207">
            <v>1170.1160000000004</v>
          </cell>
        </row>
        <row r="208">
          <cell r="A208" t="str">
            <v>Dts18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Dts19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Dts20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Dts21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Dts22</v>
          </cell>
          <cell r="B212" t="str">
            <v>Operating profit</v>
          </cell>
          <cell r="C212">
            <v>-51.599999999999966</v>
          </cell>
          <cell r="D212">
            <v>102.39999999999992</v>
          </cell>
          <cell r="E212">
            <v>903.3280000000002</v>
          </cell>
          <cell r="F212">
            <v>215.98799999999983</v>
          </cell>
          <cell r="G212">
            <v>0</v>
          </cell>
          <cell r="H212">
            <v>0</v>
          </cell>
          <cell r="I212">
            <v>0</v>
          </cell>
          <cell r="J212">
            <v>0</v>
          </cell>
          <cell r="K212">
            <v>0</v>
          </cell>
          <cell r="L212">
            <v>0</v>
          </cell>
          <cell r="M212">
            <v>0</v>
          </cell>
          <cell r="N212">
            <v>0</v>
          </cell>
          <cell r="O212">
            <v>1170.1160000000004</v>
          </cell>
          <cell r="P212">
            <v>-51.599999999999966</v>
          </cell>
          <cell r="Q212">
            <v>50.799999999999955</v>
          </cell>
          <cell r="R212">
            <v>954.12800000000016</v>
          </cell>
          <cell r="S212">
            <v>1170.1160000000004</v>
          </cell>
          <cell r="T212">
            <v>1170.1160000000004</v>
          </cell>
          <cell r="U212">
            <v>1170.1160000000004</v>
          </cell>
          <cell r="V212">
            <v>1170.1160000000004</v>
          </cell>
          <cell r="W212">
            <v>1170.1160000000004</v>
          </cell>
          <cell r="X212">
            <v>1170.1160000000004</v>
          </cell>
          <cell r="Y212">
            <v>1170.1160000000004</v>
          </cell>
          <cell r="Z212">
            <v>1170.1160000000004</v>
          </cell>
          <cell r="AA212">
            <v>1170.1160000000004</v>
          </cell>
        </row>
        <row r="213">
          <cell r="A213" t="str">
            <v>Dts23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Dts24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Dts25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Dts26</v>
          </cell>
          <cell r="B216" t="str">
            <v>Pre tax profit</v>
          </cell>
          <cell r="C216">
            <v>-51.599999999999966</v>
          </cell>
          <cell r="D216">
            <v>102.39999999999992</v>
          </cell>
          <cell r="E216">
            <v>903.3280000000002</v>
          </cell>
          <cell r="F216">
            <v>215.98799999999983</v>
          </cell>
          <cell r="G216">
            <v>0</v>
          </cell>
          <cell r="H216">
            <v>0</v>
          </cell>
          <cell r="I216">
            <v>0</v>
          </cell>
          <cell r="J216">
            <v>0</v>
          </cell>
          <cell r="K216">
            <v>0</v>
          </cell>
          <cell r="L216">
            <v>0</v>
          </cell>
          <cell r="M216">
            <v>0</v>
          </cell>
          <cell r="N216">
            <v>0</v>
          </cell>
          <cell r="O216">
            <v>1170.1160000000004</v>
          </cell>
          <cell r="P216">
            <v>-51.599999999999966</v>
          </cell>
          <cell r="Q216">
            <v>50.799999999999955</v>
          </cell>
          <cell r="R216">
            <v>954.12800000000016</v>
          </cell>
          <cell r="S216">
            <v>1170.1160000000004</v>
          </cell>
          <cell r="T216">
            <v>1170.1160000000004</v>
          </cell>
          <cell r="U216">
            <v>1170.1160000000004</v>
          </cell>
          <cell r="V216">
            <v>1170.1160000000004</v>
          </cell>
          <cell r="W216">
            <v>1170.1160000000004</v>
          </cell>
          <cell r="X216">
            <v>1170.1160000000004</v>
          </cell>
          <cell r="Y216">
            <v>1170.1160000000004</v>
          </cell>
          <cell r="Z216">
            <v>1170.1160000000004</v>
          </cell>
          <cell r="AA216">
            <v>1170.1160000000004</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Dts27</v>
          </cell>
          <cell r="B218" t="str">
            <v>Taxation</v>
          </cell>
          <cell r="C218">
            <v>0</v>
          </cell>
          <cell r="D218">
            <v>-15.7</v>
          </cell>
          <cell r="E218">
            <v>-168.804</v>
          </cell>
          <cell r="F218">
            <v>-49.725000000000001</v>
          </cell>
          <cell r="G218">
            <v>0</v>
          </cell>
          <cell r="H218">
            <v>0</v>
          </cell>
          <cell r="I218">
            <v>0</v>
          </cell>
          <cell r="J218">
            <v>0</v>
          </cell>
          <cell r="K218">
            <v>0</v>
          </cell>
          <cell r="L218">
            <v>0</v>
          </cell>
          <cell r="M218">
            <v>0</v>
          </cell>
          <cell r="N218">
            <v>0</v>
          </cell>
          <cell r="O218">
            <v>-234.22899999999998</v>
          </cell>
          <cell r="P218">
            <v>0</v>
          </cell>
          <cell r="Q218">
            <v>-15.7</v>
          </cell>
          <cell r="R218">
            <v>-184.50399999999999</v>
          </cell>
          <cell r="S218">
            <v>-234.22899999999998</v>
          </cell>
          <cell r="T218">
            <v>-234.22899999999998</v>
          </cell>
          <cell r="U218">
            <v>-234.22899999999998</v>
          </cell>
          <cell r="V218">
            <v>-234.22899999999998</v>
          </cell>
          <cell r="W218">
            <v>-234.22899999999998</v>
          </cell>
          <cell r="X218">
            <v>-234.22899999999998</v>
          </cell>
          <cell r="Y218">
            <v>-234.22899999999998</v>
          </cell>
          <cell r="Z218">
            <v>-234.22899999999998</v>
          </cell>
          <cell r="AA218">
            <v>-234.22899999999998</v>
          </cell>
        </row>
        <row r="219">
          <cell r="A219" t="str">
            <v>Dts28</v>
          </cell>
          <cell r="B219" t="str">
            <v>Profit after tax</v>
          </cell>
          <cell r="C219">
            <v>-51.599999999999966</v>
          </cell>
          <cell r="D219">
            <v>86.699999999999918</v>
          </cell>
          <cell r="E219">
            <v>734.52400000000023</v>
          </cell>
          <cell r="F219">
            <v>166.26299999999983</v>
          </cell>
          <cell r="G219">
            <v>0</v>
          </cell>
          <cell r="H219">
            <v>0</v>
          </cell>
          <cell r="I219">
            <v>0</v>
          </cell>
          <cell r="J219">
            <v>0</v>
          </cell>
          <cell r="K219">
            <v>0</v>
          </cell>
          <cell r="L219">
            <v>0</v>
          </cell>
          <cell r="M219">
            <v>0</v>
          </cell>
          <cell r="N219">
            <v>0</v>
          </cell>
          <cell r="O219">
            <v>935.8870000000004</v>
          </cell>
          <cell r="P219">
            <v>-51.599999999999966</v>
          </cell>
          <cell r="Q219">
            <v>35.099999999999952</v>
          </cell>
          <cell r="R219">
            <v>769.62400000000014</v>
          </cell>
          <cell r="S219">
            <v>935.8870000000004</v>
          </cell>
          <cell r="T219">
            <v>935.8870000000004</v>
          </cell>
          <cell r="U219">
            <v>935.8870000000004</v>
          </cell>
          <cell r="V219">
            <v>935.8870000000004</v>
          </cell>
          <cell r="W219">
            <v>935.8870000000004</v>
          </cell>
          <cell r="X219">
            <v>935.8870000000004</v>
          </cell>
          <cell r="Y219">
            <v>935.8870000000004</v>
          </cell>
          <cell r="Z219">
            <v>935.8870000000004</v>
          </cell>
          <cell r="AA219">
            <v>935.8870000000004</v>
          </cell>
        </row>
        <row r="220">
          <cell r="A220">
            <v>0</v>
          </cell>
          <cell r="B220" t="str">
            <v>Actual Profit and Loss 2005 tys.zł</v>
          </cell>
          <cell r="C220" t="str">
            <v>OK!</v>
          </cell>
          <cell r="D220" t="str">
            <v>OK!</v>
          </cell>
          <cell r="E220" t="str">
            <v>OK!</v>
          </cell>
          <cell r="F220" t="str">
            <v>OK!</v>
          </cell>
          <cell r="G220" t="str">
            <v>OK!</v>
          </cell>
          <cell r="H220" t="str">
            <v>OK!</v>
          </cell>
          <cell r="I220" t="str">
            <v>OK!</v>
          </cell>
          <cell r="J220" t="str">
            <v>OK!</v>
          </cell>
          <cell r="K220" t="str">
            <v>OK!</v>
          </cell>
          <cell r="L220" t="str">
            <v>OK!</v>
          </cell>
          <cell r="M220" t="str">
            <v>OK!</v>
          </cell>
          <cell r="N220" t="str">
            <v>OK!</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Dtq01</v>
          </cell>
          <cell r="B221" t="str">
            <v>Interest income</v>
          </cell>
          <cell r="C221">
            <v>5.8</v>
          </cell>
          <cell r="D221">
            <v>3.6</v>
          </cell>
          <cell r="E221">
            <v>6.2</v>
          </cell>
          <cell r="F221">
            <v>11.4</v>
          </cell>
          <cell r="G221">
            <v>9.5</v>
          </cell>
          <cell r="H221">
            <v>10.199999999999999</v>
          </cell>
          <cell r="I221">
            <v>13.7</v>
          </cell>
          <cell r="J221">
            <v>13.4</v>
          </cell>
          <cell r="K221">
            <v>12.3</v>
          </cell>
          <cell r="L221">
            <v>2.7</v>
          </cell>
          <cell r="M221">
            <v>0</v>
          </cell>
          <cell r="N221">
            <v>27.8</v>
          </cell>
          <cell r="O221">
            <v>116.60000000000001</v>
          </cell>
          <cell r="P221">
            <v>5.8</v>
          </cell>
          <cell r="Q221">
            <v>9.4</v>
          </cell>
          <cell r="R221">
            <v>15.600000000000001</v>
          </cell>
          <cell r="S221">
            <v>27</v>
          </cell>
          <cell r="T221">
            <v>36.5</v>
          </cell>
          <cell r="U221">
            <v>46.7</v>
          </cell>
          <cell r="V221">
            <v>60.400000000000006</v>
          </cell>
          <cell r="W221">
            <v>73.800000000000011</v>
          </cell>
          <cell r="X221">
            <v>86.100000000000009</v>
          </cell>
          <cell r="Y221">
            <v>88.800000000000011</v>
          </cell>
          <cell r="Z221">
            <v>88.800000000000011</v>
          </cell>
          <cell r="AA221">
            <v>116.60000000000001</v>
          </cell>
        </row>
        <row r="222">
          <cell r="A222" t="str">
            <v>Dtq02</v>
          </cell>
          <cell r="B222" t="str">
            <v>Interest expense</v>
          </cell>
          <cell r="C222">
            <v>0</v>
          </cell>
          <cell r="D222">
            <v>0</v>
          </cell>
          <cell r="E222">
            <v>0</v>
          </cell>
          <cell r="F222">
            <v>0</v>
          </cell>
          <cell r="G222">
            <v>0</v>
          </cell>
          <cell r="H222">
            <v>0</v>
          </cell>
          <cell r="I222">
            <v>0</v>
          </cell>
          <cell r="J222">
            <v>-0.1</v>
          </cell>
          <cell r="K222">
            <v>-0.4</v>
          </cell>
          <cell r="L222">
            <v>-4.5</v>
          </cell>
          <cell r="M222">
            <v>-9.6999999999999993</v>
          </cell>
          <cell r="N222">
            <v>-8.8000000000000007</v>
          </cell>
          <cell r="O222">
            <v>-23.5</v>
          </cell>
          <cell r="P222">
            <v>0</v>
          </cell>
          <cell r="Q222">
            <v>0</v>
          </cell>
          <cell r="R222">
            <v>0</v>
          </cell>
          <cell r="S222">
            <v>0</v>
          </cell>
          <cell r="T222">
            <v>0</v>
          </cell>
          <cell r="U222">
            <v>0</v>
          </cell>
          <cell r="V222">
            <v>0</v>
          </cell>
          <cell r="W222">
            <v>-0.1</v>
          </cell>
          <cell r="X222">
            <v>-0.5</v>
          </cell>
          <cell r="Y222">
            <v>-5</v>
          </cell>
          <cell r="Z222">
            <v>-14.7</v>
          </cell>
          <cell r="AA222">
            <v>-23.5</v>
          </cell>
        </row>
        <row r="223">
          <cell r="A223" t="str">
            <v>Dtq03</v>
          </cell>
          <cell r="B223" t="str">
            <v>Net interest income</v>
          </cell>
          <cell r="C223">
            <v>5.8</v>
          </cell>
          <cell r="D223">
            <v>3.6</v>
          </cell>
          <cell r="E223">
            <v>6.2</v>
          </cell>
          <cell r="F223">
            <v>11.4</v>
          </cell>
          <cell r="G223">
            <v>9.5</v>
          </cell>
          <cell r="H223">
            <v>10.199999999999999</v>
          </cell>
          <cell r="I223">
            <v>13.7</v>
          </cell>
          <cell r="J223">
            <v>13.3</v>
          </cell>
          <cell r="K223">
            <v>11.9</v>
          </cell>
          <cell r="L223">
            <v>-1.7999999999999998</v>
          </cell>
          <cell r="M223">
            <v>-9.6999999999999993</v>
          </cell>
          <cell r="N223">
            <v>19</v>
          </cell>
          <cell r="O223">
            <v>93.100000000000009</v>
          </cell>
          <cell r="P223">
            <v>5.8</v>
          </cell>
          <cell r="Q223">
            <v>9.4</v>
          </cell>
          <cell r="R223">
            <v>15.600000000000001</v>
          </cell>
          <cell r="S223">
            <v>27</v>
          </cell>
          <cell r="T223">
            <v>36.5</v>
          </cell>
          <cell r="U223">
            <v>46.7</v>
          </cell>
          <cell r="V223">
            <v>60.400000000000006</v>
          </cell>
          <cell r="W223">
            <v>73.700000000000017</v>
          </cell>
          <cell r="X223">
            <v>85.600000000000009</v>
          </cell>
          <cell r="Y223">
            <v>83.800000000000011</v>
          </cell>
          <cell r="Z223">
            <v>74.100000000000009</v>
          </cell>
          <cell r="AA223">
            <v>93.100000000000009</v>
          </cell>
        </row>
        <row r="224">
          <cell r="A224" t="str">
            <v>Dtq04</v>
          </cell>
          <cell r="B224" t="str">
            <v>Fee Income</v>
          </cell>
          <cell r="C224">
            <v>0</v>
          </cell>
          <cell r="D224">
            <v>0</v>
          </cell>
          <cell r="E224">
            <v>1565.2</v>
          </cell>
          <cell r="F224">
            <v>0</v>
          </cell>
          <cell r="G224">
            <v>0</v>
          </cell>
          <cell r="H224">
            <v>1642.3</v>
          </cell>
          <cell r="I224">
            <v>0</v>
          </cell>
          <cell r="J224">
            <v>0</v>
          </cell>
          <cell r="K224">
            <v>5220.6000000000004</v>
          </cell>
          <cell r="L224">
            <v>-462.8</v>
          </cell>
          <cell r="M224">
            <v>0</v>
          </cell>
          <cell r="N224">
            <v>1591.2</v>
          </cell>
          <cell r="O224">
            <v>9556.5</v>
          </cell>
          <cell r="P224">
            <v>0</v>
          </cell>
          <cell r="Q224">
            <v>0</v>
          </cell>
          <cell r="R224">
            <v>1565.2</v>
          </cell>
          <cell r="S224">
            <v>1565.2</v>
          </cell>
          <cell r="T224">
            <v>1565.2</v>
          </cell>
          <cell r="U224">
            <v>3207.5</v>
          </cell>
          <cell r="V224">
            <v>3207.5</v>
          </cell>
          <cell r="W224">
            <v>3207.5</v>
          </cell>
          <cell r="X224">
            <v>8428.1</v>
          </cell>
          <cell r="Y224">
            <v>7965.3</v>
          </cell>
          <cell r="Z224">
            <v>7965.3</v>
          </cell>
          <cell r="AA224">
            <v>9556.5</v>
          </cell>
        </row>
        <row r="225">
          <cell r="A225" t="str">
            <v>Dtq05</v>
          </cell>
          <cell r="B225" t="str">
            <v>Commission expense</v>
          </cell>
          <cell r="C225">
            <v>-3.8</v>
          </cell>
          <cell r="D225">
            <v>269.10000000000002</v>
          </cell>
          <cell r="E225">
            <v>-3.5</v>
          </cell>
          <cell r="F225">
            <v>-4.6000000000000227</v>
          </cell>
          <cell r="G225">
            <v>-4.1999999999999886</v>
          </cell>
          <cell r="H225">
            <v>-4.1999999999999886</v>
          </cell>
          <cell r="I225">
            <v>-4</v>
          </cell>
          <cell r="J225">
            <v>-4.2000000000000171</v>
          </cell>
          <cell r="K225">
            <v>-4.5999999999999943</v>
          </cell>
          <cell r="L225">
            <v>-3.4000000000000057</v>
          </cell>
          <cell r="M225">
            <v>-9</v>
          </cell>
          <cell r="N225">
            <v>181.5</v>
          </cell>
          <cell r="O225">
            <v>405.1</v>
          </cell>
          <cell r="P225">
            <v>-3.8</v>
          </cell>
          <cell r="Q225">
            <v>265.3</v>
          </cell>
          <cell r="R225">
            <v>261.8</v>
          </cell>
          <cell r="S225">
            <v>257.2</v>
          </cell>
          <cell r="T225">
            <v>253</v>
          </cell>
          <cell r="U225">
            <v>248.8</v>
          </cell>
          <cell r="V225">
            <v>244.8</v>
          </cell>
          <cell r="W225">
            <v>240.6</v>
          </cell>
          <cell r="X225">
            <v>236</v>
          </cell>
          <cell r="Y225">
            <v>232.6</v>
          </cell>
          <cell r="Z225">
            <v>223.6</v>
          </cell>
          <cell r="AA225">
            <v>405.1</v>
          </cell>
        </row>
        <row r="226">
          <cell r="A226" t="str">
            <v>Dtq06</v>
          </cell>
          <cell r="B226" t="str">
            <v>Net fee and commission income</v>
          </cell>
          <cell r="C226">
            <v>-3.8</v>
          </cell>
          <cell r="D226">
            <v>269.10000000000002</v>
          </cell>
          <cell r="E226">
            <v>1561.7</v>
          </cell>
          <cell r="F226">
            <v>-4.6000000000000227</v>
          </cell>
          <cell r="G226">
            <v>-4.1999999999999886</v>
          </cell>
          <cell r="H226">
            <v>1638.1</v>
          </cell>
          <cell r="I226">
            <v>-4</v>
          </cell>
          <cell r="J226">
            <v>-4.2000000000000171</v>
          </cell>
          <cell r="K226">
            <v>5216</v>
          </cell>
          <cell r="L226">
            <v>-466.20000000000005</v>
          </cell>
          <cell r="M226">
            <v>-9</v>
          </cell>
          <cell r="N226">
            <v>1772.7</v>
          </cell>
          <cell r="O226">
            <v>9961.6</v>
          </cell>
          <cell r="P226">
            <v>-3.8</v>
          </cell>
          <cell r="Q226">
            <v>265.3</v>
          </cell>
          <cell r="R226">
            <v>1827</v>
          </cell>
          <cell r="S226">
            <v>1822.4</v>
          </cell>
          <cell r="T226">
            <v>1818.2</v>
          </cell>
          <cell r="U226">
            <v>3456.3</v>
          </cell>
          <cell r="V226">
            <v>3452.3</v>
          </cell>
          <cell r="W226">
            <v>3448.1</v>
          </cell>
          <cell r="X226">
            <v>8664.1</v>
          </cell>
          <cell r="Y226">
            <v>8197.9</v>
          </cell>
          <cell r="Z226">
            <v>8188.9000000000005</v>
          </cell>
          <cell r="AA226">
            <v>9961.6</v>
          </cell>
        </row>
        <row r="227">
          <cell r="A227" t="str">
            <v>Dtq07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Dtq08</v>
          </cell>
          <cell r="B228" t="str">
            <v>Foreign exchange profit</v>
          </cell>
          <cell r="C228">
            <v>57.4</v>
          </cell>
          <cell r="D228">
            <v>-8.1999999999999993</v>
          </cell>
          <cell r="E228">
            <v>-44</v>
          </cell>
          <cell r="F228">
            <v>-17.5</v>
          </cell>
          <cell r="G228">
            <v>21</v>
          </cell>
          <cell r="H228">
            <v>-41.4</v>
          </cell>
          <cell r="I228">
            <v>40.9</v>
          </cell>
          <cell r="J228">
            <v>-43.2</v>
          </cell>
          <cell r="K228">
            <v>-12.2</v>
          </cell>
          <cell r="L228">
            <v>-18.8</v>
          </cell>
          <cell r="M228">
            <v>-0.29999999999999716</v>
          </cell>
          <cell r="N228">
            <v>-3.8</v>
          </cell>
          <cell r="O228">
            <v>-70.099999999999994</v>
          </cell>
          <cell r="P228">
            <v>57.4</v>
          </cell>
          <cell r="Q228">
            <v>49.2</v>
          </cell>
          <cell r="R228">
            <v>5.2000000000000028</v>
          </cell>
          <cell r="S228">
            <v>-12.299999999999997</v>
          </cell>
          <cell r="T228">
            <v>8.7000000000000028</v>
          </cell>
          <cell r="U228">
            <v>-32.699999999999996</v>
          </cell>
          <cell r="V228">
            <v>8.2000000000000028</v>
          </cell>
          <cell r="W228">
            <v>-35</v>
          </cell>
          <cell r="X228">
            <v>-47.2</v>
          </cell>
          <cell r="Y228">
            <v>-66</v>
          </cell>
          <cell r="Z228">
            <v>-66.3</v>
          </cell>
          <cell r="AA228">
            <v>-70.099999999999994</v>
          </cell>
        </row>
        <row r="229">
          <cell r="A229" t="str">
            <v>Dtq09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5714.5</v>
          </cell>
          <cell r="O229">
            <v>5714.5</v>
          </cell>
          <cell r="P229">
            <v>0</v>
          </cell>
          <cell r="Q229">
            <v>0</v>
          </cell>
          <cell r="R229">
            <v>0</v>
          </cell>
          <cell r="S229">
            <v>0</v>
          </cell>
          <cell r="T229">
            <v>0</v>
          </cell>
          <cell r="U229">
            <v>0</v>
          </cell>
          <cell r="V229">
            <v>0</v>
          </cell>
          <cell r="W229">
            <v>0</v>
          </cell>
          <cell r="X229">
            <v>0</v>
          </cell>
          <cell r="Y229">
            <v>0</v>
          </cell>
          <cell r="Z229">
            <v>0</v>
          </cell>
          <cell r="AA229">
            <v>5714.5</v>
          </cell>
        </row>
        <row r="230">
          <cell r="A230" t="str">
            <v>Dtq10</v>
          </cell>
          <cell r="B230" t="str">
            <v>Other operating income / expenses</v>
          </cell>
          <cell r="C230">
            <v>506</v>
          </cell>
          <cell r="D230">
            <v>461.7</v>
          </cell>
          <cell r="E230">
            <v>509.5</v>
          </cell>
          <cell r="F230">
            <v>397.8</v>
          </cell>
          <cell r="G230">
            <v>404.9</v>
          </cell>
          <cell r="H230">
            <v>397.7</v>
          </cell>
          <cell r="I230">
            <v>403.5</v>
          </cell>
          <cell r="J230">
            <v>402.7</v>
          </cell>
          <cell r="K230">
            <v>249.1</v>
          </cell>
          <cell r="L230">
            <v>350</v>
          </cell>
          <cell r="M230">
            <v>340.8</v>
          </cell>
          <cell r="N230">
            <v>358.8</v>
          </cell>
          <cell r="O230">
            <v>4782.5</v>
          </cell>
          <cell r="P230">
            <v>506</v>
          </cell>
          <cell r="Q230">
            <v>967.7</v>
          </cell>
          <cell r="R230">
            <v>1477.2</v>
          </cell>
          <cell r="S230">
            <v>1875</v>
          </cell>
          <cell r="T230">
            <v>2279.9</v>
          </cell>
          <cell r="U230">
            <v>2677.6</v>
          </cell>
          <cell r="V230">
            <v>3081.1</v>
          </cell>
          <cell r="W230">
            <v>3483.7999999999997</v>
          </cell>
          <cell r="X230">
            <v>3732.8999999999996</v>
          </cell>
          <cell r="Y230">
            <v>4082.8999999999996</v>
          </cell>
          <cell r="Z230">
            <v>4423.7</v>
          </cell>
          <cell r="AA230">
            <v>4782.5</v>
          </cell>
        </row>
        <row r="231">
          <cell r="A231" t="str">
            <v>Dtq11</v>
          </cell>
          <cell r="B231" t="str">
            <v>Other income</v>
          </cell>
          <cell r="C231">
            <v>559.6</v>
          </cell>
          <cell r="D231">
            <v>722.6</v>
          </cell>
          <cell r="E231">
            <v>2027.2</v>
          </cell>
          <cell r="F231">
            <v>375.7</v>
          </cell>
          <cell r="G231">
            <v>421.7</v>
          </cell>
          <cell r="H231">
            <v>1994.3999999999999</v>
          </cell>
          <cell r="I231">
            <v>440.4</v>
          </cell>
          <cell r="J231">
            <v>355.29999999999995</v>
          </cell>
          <cell r="K231">
            <v>5452.9000000000005</v>
          </cell>
          <cell r="L231">
            <v>-135.00000000000006</v>
          </cell>
          <cell r="M231">
            <v>331.5</v>
          </cell>
          <cell r="N231">
            <v>7842.2</v>
          </cell>
          <cell r="O231">
            <v>20388.5</v>
          </cell>
          <cell r="P231">
            <v>559.6</v>
          </cell>
          <cell r="Q231">
            <v>1282.2</v>
          </cell>
          <cell r="R231">
            <v>3309.4</v>
          </cell>
          <cell r="S231">
            <v>3685.1000000000004</v>
          </cell>
          <cell r="T231">
            <v>4106.8</v>
          </cell>
          <cell r="U231">
            <v>6101.2000000000007</v>
          </cell>
          <cell r="V231">
            <v>6541.6</v>
          </cell>
          <cell r="W231">
            <v>6896.9</v>
          </cell>
          <cell r="X231">
            <v>12349.8</v>
          </cell>
          <cell r="Y231">
            <v>12214.8</v>
          </cell>
          <cell r="Z231">
            <v>12546.3</v>
          </cell>
          <cell r="AA231">
            <v>20388.5</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Dtq12</v>
          </cell>
          <cell r="B233" t="str">
            <v>Total income</v>
          </cell>
          <cell r="C233">
            <v>565.4</v>
          </cell>
          <cell r="D233">
            <v>726.2</v>
          </cell>
          <cell r="E233">
            <v>2033.4</v>
          </cell>
          <cell r="F233">
            <v>387.09999999999997</v>
          </cell>
          <cell r="G233">
            <v>431.2</v>
          </cell>
          <cell r="H233">
            <v>2004.6</v>
          </cell>
          <cell r="I233">
            <v>454.09999999999997</v>
          </cell>
          <cell r="J233">
            <v>368.59999999999997</v>
          </cell>
          <cell r="K233">
            <v>5464.8</v>
          </cell>
          <cell r="L233">
            <v>-136.80000000000007</v>
          </cell>
          <cell r="M233">
            <v>321.8</v>
          </cell>
          <cell r="N233">
            <v>7861.2</v>
          </cell>
          <cell r="O233">
            <v>20481.599999999999</v>
          </cell>
          <cell r="P233">
            <v>565.4</v>
          </cell>
          <cell r="Q233">
            <v>1291.6000000000001</v>
          </cell>
          <cell r="R233">
            <v>3325</v>
          </cell>
          <cell r="S233">
            <v>3712.1000000000004</v>
          </cell>
          <cell r="T233">
            <v>4143.3</v>
          </cell>
          <cell r="U233">
            <v>6147.9000000000005</v>
          </cell>
          <cell r="V233">
            <v>6602</v>
          </cell>
          <cell r="W233">
            <v>6970.5999999999995</v>
          </cell>
          <cell r="X233">
            <v>12435.4</v>
          </cell>
          <cell r="Y233">
            <v>12298.599999999999</v>
          </cell>
          <cell r="Z233">
            <v>12620.4</v>
          </cell>
          <cell r="AA233">
            <v>20481.599999999999</v>
          </cell>
        </row>
        <row r="234">
          <cell r="A234" t="str">
            <v>Dtq13</v>
          </cell>
          <cell r="B234" t="str">
            <v>Personnel expenses</v>
          </cell>
          <cell r="C234">
            <v>216.5</v>
          </cell>
          <cell r="D234">
            <v>316.39999999999998</v>
          </cell>
          <cell r="E234">
            <v>219.9</v>
          </cell>
          <cell r="F234">
            <v>217.4</v>
          </cell>
          <cell r="G234">
            <v>406.2</v>
          </cell>
          <cell r="H234">
            <v>207.6</v>
          </cell>
          <cell r="I234">
            <v>362.2</v>
          </cell>
          <cell r="J234">
            <v>203.4</v>
          </cell>
          <cell r="K234">
            <v>202.09999999999928</v>
          </cell>
          <cell r="L234">
            <v>181.6</v>
          </cell>
          <cell r="M234">
            <v>321.10000000000002</v>
          </cell>
          <cell r="N234">
            <v>472.99999999999943</v>
          </cell>
          <cell r="O234">
            <v>3327.3999999999987</v>
          </cell>
          <cell r="P234">
            <v>216.5</v>
          </cell>
          <cell r="Q234">
            <v>532.9</v>
          </cell>
          <cell r="R234">
            <v>752.8</v>
          </cell>
          <cell r="S234">
            <v>970.19999999999993</v>
          </cell>
          <cell r="T234">
            <v>1376.3999999999999</v>
          </cell>
          <cell r="U234">
            <v>1583.9999999999998</v>
          </cell>
          <cell r="V234">
            <v>1946.1999999999998</v>
          </cell>
          <cell r="W234">
            <v>2149.6</v>
          </cell>
          <cell r="X234">
            <v>2351.6999999999994</v>
          </cell>
          <cell r="Y234">
            <v>2533.2999999999993</v>
          </cell>
          <cell r="Z234">
            <v>2854.3999999999992</v>
          </cell>
          <cell r="AA234">
            <v>3327.3999999999987</v>
          </cell>
        </row>
        <row r="235">
          <cell r="A235" t="str">
            <v>Dtq14</v>
          </cell>
          <cell r="B235" t="str">
            <v>General and administrative expenses</v>
          </cell>
          <cell r="C235">
            <v>164.2</v>
          </cell>
          <cell r="D235">
            <v>99.7</v>
          </cell>
          <cell r="E235">
            <v>608.20000000000005</v>
          </cell>
          <cell r="F235">
            <v>91.6</v>
          </cell>
          <cell r="G235">
            <v>158.5</v>
          </cell>
          <cell r="H235">
            <v>627.20000000000005</v>
          </cell>
          <cell r="I235">
            <v>119.1</v>
          </cell>
          <cell r="J235">
            <v>102.6</v>
          </cell>
          <cell r="K235">
            <v>621.4</v>
          </cell>
          <cell r="L235">
            <v>99.000000000000639</v>
          </cell>
          <cell r="M235">
            <v>163.59999999999931</v>
          </cell>
          <cell r="N235">
            <v>604.6</v>
          </cell>
          <cell r="O235">
            <v>3459.7</v>
          </cell>
          <cell r="P235">
            <v>164.2</v>
          </cell>
          <cell r="Q235">
            <v>263.89999999999998</v>
          </cell>
          <cell r="R235">
            <v>872.1</v>
          </cell>
          <cell r="S235">
            <v>963.7</v>
          </cell>
          <cell r="T235">
            <v>1122.2</v>
          </cell>
          <cell r="U235">
            <v>1749.4</v>
          </cell>
          <cell r="V235">
            <v>1868.5</v>
          </cell>
          <cell r="W235">
            <v>1971.1</v>
          </cell>
          <cell r="X235">
            <v>2592.5</v>
          </cell>
          <cell r="Y235">
            <v>2691.5000000000005</v>
          </cell>
          <cell r="Z235">
            <v>2855.1</v>
          </cell>
          <cell r="AA235">
            <v>3459.7</v>
          </cell>
        </row>
        <row r="236">
          <cell r="A236" t="str">
            <v>Dtq15</v>
          </cell>
          <cell r="B236" t="str">
            <v>Depreciation / Amortisation</v>
          </cell>
          <cell r="C236">
            <v>15.3</v>
          </cell>
          <cell r="D236">
            <v>14.5</v>
          </cell>
          <cell r="E236">
            <v>14.3</v>
          </cell>
          <cell r="F236">
            <v>14.3</v>
          </cell>
          <cell r="G236">
            <v>14.4</v>
          </cell>
          <cell r="H236">
            <v>14.4</v>
          </cell>
          <cell r="I236">
            <v>14.2</v>
          </cell>
          <cell r="J236">
            <v>14.3</v>
          </cell>
          <cell r="K236">
            <v>14.2</v>
          </cell>
          <cell r="L236">
            <v>14.9</v>
          </cell>
          <cell r="M236">
            <v>14.4</v>
          </cell>
          <cell r="N236">
            <v>18.5</v>
          </cell>
          <cell r="O236">
            <v>177.70000000000002</v>
          </cell>
          <cell r="P236">
            <v>15.3</v>
          </cell>
          <cell r="Q236">
            <v>29.8</v>
          </cell>
          <cell r="R236">
            <v>44.1</v>
          </cell>
          <cell r="S236">
            <v>58.400000000000006</v>
          </cell>
          <cell r="T236">
            <v>72.800000000000011</v>
          </cell>
          <cell r="U236">
            <v>87.200000000000017</v>
          </cell>
          <cell r="V236">
            <v>101.40000000000002</v>
          </cell>
          <cell r="W236">
            <v>115.70000000000002</v>
          </cell>
          <cell r="X236">
            <v>129.9</v>
          </cell>
          <cell r="Y236">
            <v>144.80000000000001</v>
          </cell>
          <cell r="Z236">
            <v>159.20000000000002</v>
          </cell>
          <cell r="AA236">
            <v>177.70000000000002</v>
          </cell>
        </row>
        <row r="237">
          <cell r="A237" t="str">
            <v>Dtq16</v>
          </cell>
          <cell r="B237" t="str">
            <v>Total operating expenses</v>
          </cell>
          <cell r="C237">
            <v>396</v>
          </cell>
          <cell r="D237">
            <v>430.59999999999997</v>
          </cell>
          <cell r="E237">
            <v>842.4</v>
          </cell>
          <cell r="F237">
            <v>323.3</v>
          </cell>
          <cell r="G237">
            <v>579.1</v>
          </cell>
          <cell r="H237">
            <v>849.2</v>
          </cell>
          <cell r="I237">
            <v>495.49999999999994</v>
          </cell>
          <cell r="J237">
            <v>320.3</v>
          </cell>
          <cell r="K237">
            <v>837.69999999999936</v>
          </cell>
          <cell r="L237">
            <v>295.50000000000063</v>
          </cell>
          <cell r="M237">
            <v>499.09999999999934</v>
          </cell>
          <cell r="N237">
            <v>1096.0999999999995</v>
          </cell>
          <cell r="O237">
            <v>6964.7999999999984</v>
          </cell>
          <cell r="P237">
            <v>396</v>
          </cell>
          <cell r="Q237">
            <v>826.59999999999991</v>
          </cell>
          <cell r="R237">
            <v>1669</v>
          </cell>
          <cell r="S237">
            <v>1992.3000000000002</v>
          </cell>
          <cell r="T237">
            <v>2571.4</v>
          </cell>
          <cell r="U237">
            <v>3420.5999999999995</v>
          </cell>
          <cell r="V237">
            <v>3916.1</v>
          </cell>
          <cell r="W237">
            <v>4236.3999999999996</v>
          </cell>
          <cell r="X237">
            <v>5074.0999999999985</v>
          </cell>
          <cell r="Y237">
            <v>5369.5999999999995</v>
          </cell>
          <cell r="Z237">
            <v>5868.6999999999989</v>
          </cell>
          <cell r="AA237">
            <v>6964.7999999999984</v>
          </cell>
        </row>
        <row r="238">
          <cell r="A238" t="str">
            <v>Dtq17</v>
          </cell>
          <cell r="B238" t="str">
            <v>Operating profit before provisions</v>
          </cell>
          <cell r="C238">
            <v>169.39999999999998</v>
          </cell>
          <cell r="D238">
            <v>295.60000000000008</v>
          </cell>
          <cell r="E238">
            <v>1191</v>
          </cell>
          <cell r="F238">
            <v>63.799999999999955</v>
          </cell>
          <cell r="G238">
            <v>-147.90000000000003</v>
          </cell>
          <cell r="H238">
            <v>1155.3999999999999</v>
          </cell>
          <cell r="I238">
            <v>-41.399999999999977</v>
          </cell>
          <cell r="J238">
            <v>48.299999999999955</v>
          </cell>
          <cell r="K238">
            <v>4627.1000000000004</v>
          </cell>
          <cell r="L238">
            <v>-432.30000000000069</v>
          </cell>
          <cell r="M238">
            <v>-177.29999999999933</v>
          </cell>
          <cell r="N238">
            <v>6765.1</v>
          </cell>
          <cell r="O238">
            <v>13516.8</v>
          </cell>
          <cell r="P238">
            <v>169.39999999999998</v>
          </cell>
          <cell r="Q238">
            <v>465.00000000000023</v>
          </cell>
          <cell r="R238">
            <v>1656</v>
          </cell>
          <cell r="S238">
            <v>1719.8000000000002</v>
          </cell>
          <cell r="T238">
            <v>1571.9</v>
          </cell>
          <cell r="U238">
            <v>2727.3000000000011</v>
          </cell>
          <cell r="V238">
            <v>2685.9</v>
          </cell>
          <cell r="W238">
            <v>2734.2</v>
          </cell>
          <cell r="X238">
            <v>7361.3000000000011</v>
          </cell>
          <cell r="Y238">
            <v>6928.9999999999991</v>
          </cell>
          <cell r="Z238">
            <v>6751.7000000000007</v>
          </cell>
          <cell r="AA238">
            <v>13516.8</v>
          </cell>
        </row>
        <row r="239">
          <cell r="A239" t="str">
            <v>Dtq18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Dtq19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Dtq20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Dtq21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Dtq22</v>
          </cell>
          <cell r="B243" t="str">
            <v>Operating profit</v>
          </cell>
          <cell r="C243">
            <v>169.39999999999998</v>
          </cell>
          <cell r="D243">
            <v>295.60000000000008</v>
          </cell>
          <cell r="E243">
            <v>1191</v>
          </cell>
          <cell r="F243">
            <v>63.799999999999955</v>
          </cell>
          <cell r="G243">
            <v>-147.90000000000003</v>
          </cell>
          <cell r="H243">
            <v>1155.3999999999999</v>
          </cell>
          <cell r="I243">
            <v>-41.399999999999977</v>
          </cell>
          <cell r="J243">
            <v>48.299999999999955</v>
          </cell>
          <cell r="K243">
            <v>4627.1000000000004</v>
          </cell>
          <cell r="L243">
            <v>-432.30000000000069</v>
          </cell>
          <cell r="M243">
            <v>-177.29999999999933</v>
          </cell>
          <cell r="N243">
            <v>6765.1</v>
          </cell>
          <cell r="O243">
            <v>13516.8</v>
          </cell>
          <cell r="P243">
            <v>169.39999999999998</v>
          </cell>
          <cell r="Q243">
            <v>465.00000000000023</v>
          </cell>
          <cell r="R243">
            <v>1656</v>
          </cell>
          <cell r="S243">
            <v>1719.8000000000002</v>
          </cell>
          <cell r="T243">
            <v>1571.9</v>
          </cell>
          <cell r="U243">
            <v>2727.3000000000011</v>
          </cell>
          <cell r="V243">
            <v>2685.9</v>
          </cell>
          <cell r="W243">
            <v>2734.2</v>
          </cell>
          <cell r="X243">
            <v>7361.3000000000011</v>
          </cell>
          <cell r="Y243">
            <v>6928.9999999999991</v>
          </cell>
          <cell r="Z243">
            <v>6751.7000000000007</v>
          </cell>
          <cell r="AA243">
            <v>13516.8</v>
          </cell>
        </row>
        <row r="244">
          <cell r="A244" t="str">
            <v>Dtq23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Dtq24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Dtq25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Dtq26</v>
          </cell>
          <cell r="B247" t="str">
            <v>Pre tax profit</v>
          </cell>
          <cell r="C247">
            <v>169.39999999999998</v>
          </cell>
          <cell r="D247">
            <v>295.60000000000008</v>
          </cell>
          <cell r="E247">
            <v>1191</v>
          </cell>
          <cell r="F247">
            <v>63.799999999999955</v>
          </cell>
          <cell r="G247">
            <v>-147.90000000000003</v>
          </cell>
          <cell r="H247">
            <v>1155.3999999999999</v>
          </cell>
          <cell r="I247">
            <v>-41.399999999999977</v>
          </cell>
          <cell r="J247">
            <v>48.299999999999955</v>
          </cell>
          <cell r="K247">
            <v>4627.1000000000004</v>
          </cell>
          <cell r="L247">
            <v>-432.30000000000069</v>
          </cell>
          <cell r="M247">
            <v>-177.29999999999933</v>
          </cell>
          <cell r="N247">
            <v>6765.1</v>
          </cell>
          <cell r="O247">
            <v>13516.8</v>
          </cell>
          <cell r="P247">
            <v>169.39999999999998</v>
          </cell>
          <cell r="Q247">
            <v>465.00000000000023</v>
          </cell>
          <cell r="R247">
            <v>1656</v>
          </cell>
          <cell r="S247">
            <v>1719.8000000000002</v>
          </cell>
          <cell r="T247">
            <v>1571.9</v>
          </cell>
          <cell r="U247">
            <v>2727.3000000000011</v>
          </cell>
          <cell r="V247">
            <v>2685.9</v>
          </cell>
          <cell r="W247">
            <v>2734.2</v>
          </cell>
          <cell r="X247">
            <v>7361.3000000000011</v>
          </cell>
          <cell r="Y247">
            <v>6928.9999999999991</v>
          </cell>
          <cell r="Z247">
            <v>6751.7000000000007</v>
          </cell>
          <cell r="AA247">
            <v>13516.8</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Dtq27</v>
          </cell>
          <cell r="B249" t="str">
            <v>Taxation</v>
          </cell>
          <cell r="C249">
            <v>-27.6</v>
          </cell>
          <cell r="D249">
            <v>-67.099999999999994</v>
          </cell>
          <cell r="E249">
            <v>-214.7</v>
          </cell>
          <cell r="F249">
            <v>52.5</v>
          </cell>
          <cell r="G249">
            <v>24.8</v>
          </cell>
          <cell r="H249">
            <v>-226.4</v>
          </cell>
          <cell r="I249">
            <v>13.9</v>
          </cell>
          <cell r="J249">
            <v>-9.4000000000000199</v>
          </cell>
          <cell r="K249">
            <v>-882.1</v>
          </cell>
          <cell r="L249">
            <v>204.7</v>
          </cell>
          <cell r="M249">
            <v>31.600000000000072</v>
          </cell>
          <cell r="N249">
            <v>-1504.4</v>
          </cell>
          <cell r="O249">
            <v>-2604.1999999999998</v>
          </cell>
          <cell r="P249">
            <v>-27.6</v>
          </cell>
          <cell r="Q249">
            <v>-94.699999999999989</v>
          </cell>
          <cell r="R249">
            <v>-309.39999999999998</v>
          </cell>
          <cell r="S249">
            <v>-256.89999999999998</v>
          </cell>
          <cell r="T249">
            <v>-232.09999999999997</v>
          </cell>
          <cell r="U249">
            <v>-458.5</v>
          </cell>
          <cell r="V249">
            <v>-444.6</v>
          </cell>
          <cell r="W249">
            <v>-454.00000000000006</v>
          </cell>
          <cell r="X249">
            <v>-1336.1000000000001</v>
          </cell>
          <cell r="Y249">
            <v>-1131.4000000000001</v>
          </cell>
          <cell r="Z249">
            <v>-1099.8</v>
          </cell>
          <cell r="AA249">
            <v>-2604.1999999999998</v>
          </cell>
        </row>
        <row r="250">
          <cell r="A250" t="str">
            <v>Dtq28</v>
          </cell>
          <cell r="B250" t="str">
            <v>Profit after tax</v>
          </cell>
          <cell r="C250">
            <v>141.79999999999998</v>
          </cell>
          <cell r="D250">
            <v>228.50000000000009</v>
          </cell>
          <cell r="E250">
            <v>976.3</v>
          </cell>
          <cell r="F250">
            <v>116.29999999999995</v>
          </cell>
          <cell r="G250">
            <v>-123.10000000000004</v>
          </cell>
          <cell r="H250">
            <v>928.99999999999989</v>
          </cell>
          <cell r="I250">
            <v>-27.499999999999979</v>
          </cell>
          <cell r="J250">
            <v>38.899999999999935</v>
          </cell>
          <cell r="K250">
            <v>3745.0000000000005</v>
          </cell>
          <cell r="L250">
            <v>-227.6000000000007</v>
          </cell>
          <cell r="M250">
            <v>-145.69999999999925</v>
          </cell>
          <cell r="N250">
            <v>5260.7000000000007</v>
          </cell>
          <cell r="O250">
            <v>10912.599999999999</v>
          </cell>
          <cell r="P250">
            <v>141.79999999999998</v>
          </cell>
          <cell r="Q250">
            <v>370.30000000000024</v>
          </cell>
          <cell r="R250">
            <v>1346.6</v>
          </cell>
          <cell r="S250">
            <v>1462.9</v>
          </cell>
          <cell r="T250">
            <v>1339.8000000000002</v>
          </cell>
          <cell r="U250">
            <v>2268.8000000000011</v>
          </cell>
          <cell r="V250">
            <v>2241.3000000000002</v>
          </cell>
          <cell r="W250">
            <v>2280.1999999999998</v>
          </cell>
          <cell r="X250">
            <v>6025.2000000000007</v>
          </cell>
          <cell r="Y250">
            <v>5797.5999999999985</v>
          </cell>
          <cell r="Z250">
            <v>5651.9000000000005</v>
          </cell>
          <cell r="AA250">
            <v>10912.599999999999</v>
          </cell>
        </row>
        <row r="251">
          <cell r="A251">
            <v>0</v>
          </cell>
          <cell r="B251" t="str">
            <v>Actual Profit and Loss 2004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Dtc01</v>
          </cell>
          <cell r="B252" t="str">
            <v>Interest income</v>
          </cell>
          <cell r="C252">
            <v>3.6</v>
          </cell>
          <cell r="D252">
            <v>2.7</v>
          </cell>
          <cell r="E252">
            <v>4.7</v>
          </cell>
          <cell r="F252">
            <v>-0.49999999999999872</v>
          </cell>
          <cell r="G252">
            <v>0.89999999999999802</v>
          </cell>
          <cell r="H252">
            <v>-3.9</v>
          </cell>
          <cell r="I252">
            <v>2.6</v>
          </cell>
          <cell r="J252">
            <v>3.3</v>
          </cell>
          <cell r="K252">
            <v>4.5</v>
          </cell>
          <cell r="L252">
            <v>4</v>
          </cell>
          <cell r="M252">
            <v>3</v>
          </cell>
          <cell r="N252">
            <v>2.6</v>
          </cell>
          <cell r="O252">
            <v>27.5</v>
          </cell>
          <cell r="P252">
            <v>3.6</v>
          </cell>
          <cell r="Q252">
            <v>6.3000000000000007</v>
          </cell>
          <cell r="R252">
            <v>11</v>
          </cell>
          <cell r="S252">
            <v>10.500000000000002</v>
          </cell>
          <cell r="T252">
            <v>11.4</v>
          </cell>
          <cell r="U252">
            <v>7.5</v>
          </cell>
          <cell r="V252">
            <v>10.1</v>
          </cell>
          <cell r="W252">
            <v>13.399999999999999</v>
          </cell>
          <cell r="X252">
            <v>17.899999999999999</v>
          </cell>
          <cell r="Y252">
            <v>21.9</v>
          </cell>
          <cell r="Z252">
            <v>24.9</v>
          </cell>
          <cell r="AA252">
            <v>27.5</v>
          </cell>
        </row>
        <row r="253">
          <cell r="A253" t="str">
            <v>Dtc02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Dtc03</v>
          </cell>
          <cell r="B254" t="str">
            <v>Net interest income</v>
          </cell>
          <cell r="C254">
            <v>3.6</v>
          </cell>
          <cell r="D254">
            <v>2.7</v>
          </cell>
          <cell r="E254">
            <v>4.7</v>
          </cell>
          <cell r="F254">
            <v>-0.49999999999999872</v>
          </cell>
          <cell r="G254">
            <v>0.89999999999999802</v>
          </cell>
          <cell r="H254">
            <v>-3.9</v>
          </cell>
          <cell r="I254">
            <v>2.6</v>
          </cell>
          <cell r="J254">
            <v>3.3</v>
          </cell>
          <cell r="K254">
            <v>4.5</v>
          </cell>
          <cell r="L254">
            <v>4</v>
          </cell>
          <cell r="M254">
            <v>3</v>
          </cell>
          <cell r="N254">
            <v>2.6</v>
          </cell>
          <cell r="O254">
            <v>27.5</v>
          </cell>
          <cell r="P254">
            <v>3.6</v>
          </cell>
          <cell r="Q254">
            <v>6.3000000000000007</v>
          </cell>
          <cell r="R254">
            <v>11</v>
          </cell>
          <cell r="S254">
            <v>10.500000000000002</v>
          </cell>
          <cell r="T254">
            <v>11.4</v>
          </cell>
          <cell r="U254">
            <v>7.5</v>
          </cell>
          <cell r="V254">
            <v>10.1</v>
          </cell>
          <cell r="W254">
            <v>13.399999999999999</v>
          </cell>
          <cell r="X254">
            <v>17.899999999999999</v>
          </cell>
          <cell r="Y254">
            <v>21.9</v>
          </cell>
          <cell r="Z254">
            <v>24.9</v>
          </cell>
          <cell r="AA254">
            <v>27.5</v>
          </cell>
        </row>
        <row r="255">
          <cell r="A255" t="str">
            <v>Dtc04</v>
          </cell>
          <cell r="B255" t="str">
            <v>Fee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Dtc05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Dtc06</v>
          </cell>
          <cell r="B257" t="str">
            <v>Net fee and commission income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Dtc07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Dtc08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Dtc09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Dtc10</v>
          </cell>
          <cell r="B261" t="str">
            <v>Other operating income / expenses</v>
          </cell>
          <cell r="C261">
            <v>550.5</v>
          </cell>
          <cell r="D261">
            <v>509</v>
          </cell>
          <cell r="E261">
            <v>2543.5</v>
          </cell>
          <cell r="F261">
            <v>553.9</v>
          </cell>
          <cell r="G261">
            <v>505.2</v>
          </cell>
          <cell r="H261">
            <v>2433.3000000000002</v>
          </cell>
          <cell r="I261">
            <v>1065</v>
          </cell>
          <cell r="J261">
            <v>1398.2</v>
          </cell>
          <cell r="K261">
            <v>2301.6999999999998</v>
          </cell>
          <cell r="L261">
            <v>507.49999999999852</v>
          </cell>
          <cell r="M261">
            <v>851.80000000000075</v>
          </cell>
          <cell r="N261">
            <v>4560</v>
          </cell>
          <cell r="O261">
            <v>17779.599999999999</v>
          </cell>
          <cell r="P261">
            <v>550.5</v>
          </cell>
          <cell r="Q261">
            <v>1059.5</v>
          </cell>
          <cell r="R261">
            <v>3603</v>
          </cell>
          <cell r="S261">
            <v>4156.8999999999996</v>
          </cell>
          <cell r="T261">
            <v>4662.0999999999995</v>
          </cell>
          <cell r="U261">
            <v>7095.4</v>
          </cell>
          <cell r="V261">
            <v>8160.4</v>
          </cell>
          <cell r="W261">
            <v>9558.6</v>
          </cell>
          <cell r="X261">
            <v>11860.3</v>
          </cell>
          <cell r="Y261">
            <v>12367.799999999997</v>
          </cell>
          <cell r="Z261">
            <v>13219.599999999999</v>
          </cell>
          <cell r="AA261">
            <v>17779.599999999999</v>
          </cell>
        </row>
        <row r="262">
          <cell r="A262" t="str">
            <v>Dtc11</v>
          </cell>
          <cell r="B262" t="str">
            <v>Other income</v>
          </cell>
          <cell r="C262">
            <v>550.5</v>
          </cell>
          <cell r="D262">
            <v>509</v>
          </cell>
          <cell r="E262">
            <v>2543.5</v>
          </cell>
          <cell r="F262">
            <v>553.9</v>
          </cell>
          <cell r="G262">
            <v>505.2</v>
          </cell>
          <cell r="H262">
            <v>2433.3000000000002</v>
          </cell>
          <cell r="I262">
            <v>1065</v>
          </cell>
          <cell r="J262">
            <v>1398.2</v>
          </cell>
          <cell r="K262">
            <v>2301.6999999999998</v>
          </cell>
          <cell r="L262">
            <v>507.49999999999852</v>
          </cell>
          <cell r="M262">
            <v>851.80000000000075</v>
          </cell>
          <cell r="N262">
            <v>4560</v>
          </cell>
          <cell r="O262">
            <v>17779.599999999999</v>
          </cell>
          <cell r="P262">
            <v>550.5</v>
          </cell>
          <cell r="Q262">
            <v>1059.5</v>
          </cell>
          <cell r="R262">
            <v>3603</v>
          </cell>
          <cell r="S262">
            <v>4156.8999999999996</v>
          </cell>
          <cell r="T262">
            <v>4662.0999999999995</v>
          </cell>
          <cell r="U262">
            <v>7095.4</v>
          </cell>
          <cell r="V262">
            <v>8160.4</v>
          </cell>
          <cell r="W262">
            <v>9558.6</v>
          </cell>
          <cell r="X262">
            <v>11860.3</v>
          </cell>
          <cell r="Y262">
            <v>12367.799999999997</v>
          </cell>
          <cell r="Z262">
            <v>13219.599999999999</v>
          </cell>
          <cell r="AA262">
            <v>17779.599999999999</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Dtc12</v>
          </cell>
          <cell r="B264" t="str">
            <v>Total income</v>
          </cell>
          <cell r="C264">
            <v>554.1</v>
          </cell>
          <cell r="D264">
            <v>511.7</v>
          </cell>
          <cell r="E264">
            <v>2548.1999999999998</v>
          </cell>
          <cell r="F264">
            <v>553.4</v>
          </cell>
          <cell r="G264">
            <v>506.09999999999997</v>
          </cell>
          <cell r="H264">
            <v>2429.4</v>
          </cell>
          <cell r="I264">
            <v>1067.5999999999999</v>
          </cell>
          <cell r="J264">
            <v>1401.5</v>
          </cell>
          <cell r="K264">
            <v>2306.1999999999998</v>
          </cell>
          <cell r="L264">
            <v>511.49999999999852</v>
          </cell>
          <cell r="M264">
            <v>854.80000000000075</v>
          </cell>
          <cell r="N264">
            <v>4562.6000000000004</v>
          </cell>
          <cell r="O264">
            <v>17807.099999999999</v>
          </cell>
          <cell r="P264">
            <v>554.1</v>
          </cell>
          <cell r="Q264">
            <v>1065.8</v>
          </cell>
          <cell r="R264">
            <v>3614</v>
          </cell>
          <cell r="S264">
            <v>4167.3999999999996</v>
          </cell>
          <cell r="T264">
            <v>4673.4999999999991</v>
          </cell>
          <cell r="U264">
            <v>7102.9</v>
          </cell>
          <cell r="V264">
            <v>8170.5</v>
          </cell>
          <cell r="W264">
            <v>9572</v>
          </cell>
          <cell r="X264">
            <v>11878.199999999999</v>
          </cell>
          <cell r="Y264">
            <v>12389.699999999997</v>
          </cell>
          <cell r="Z264">
            <v>13244.499999999998</v>
          </cell>
          <cell r="AA264">
            <v>17807.099999999999</v>
          </cell>
        </row>
        <row r="265">
          <cell r="A265" t="str">
            <v>Dtc13</v>
          </cell>
          <cell r="B265" t="str">
            <v>Personnel expenses</v>
          </cell>
          <cell r="C265">
            <v>275.39999999999998</v>
          </cell>
          <cell r="D265">
            <v>251.2</v>
          </cell>
          <cell r="E265">
            <v>532.70000000000005</v>
          </cell>
          <cell r="F265">
            <v>248.5</v>
          </cell>
          <cell r="G265">
            <v>258</v>
          </cell>
          <cell r="H265">
            <v>476.1</v>
          </cell>
          <cell r="I265">
            <v>232.1</v>
          </cell>
          <cell r="J265">
            <v>230.7</v>
          </cell>
          <cell r="K265">
            <v>235.6000000000007</v>
          </cell>
          <cell r="L265">
            <v>439.29999999999939</v>
          </cell>
          <cell r="M265">
            <v>196</v>
          </cell>
          <cell r="N265">
            <v>791.50000000000057</v>
          </cell>
          <cell r="O265">
            <v>4167.1000000000004</v>
          </cell>
          <cell r="P265">
            <v>275.39999999999998</v>
          </cell>
          <cell r="Q265">
            <v>526.59999999999991</v>
          </cell>
          <cell r="R265">
            <v>1059.3</v>
          </cell>
          <cell r="S265">
            <v>1307.8</v>
          </cell>
          <cell r="T265">
            <v>1565.8</v>
          </cell>
          <cell r="U265">
            <v>2041.9</v>
          </cell>
          <cell r="V265">
            <v>2274</v>
          </cell>
          <cell r="W265">
            <v>2504.6999999999998</v>
          </cell>
          <cell r="X265">
            <v>2740.3000000000006</v>
          </cell>
          <cell r="Y265">
            <v>3179.6</v>
          </cell>
          <cell r="Z265">
            <v>3375.6</v>
          </cell>
          <cell r="AA265">
            <v>4167.1000000000004</v>
          </cell>
        </row>
        <row r="266">
          <cell r="A266" t="str">
            <v>Dtc14</v>
          </cell>
          <cell r="B266" t="str">
            <v>General and administrative expenses</v>
          </cell>
          <cell r="C266">
            <v>156.19999999999999</v>
          </cell>
          <cell r="D266">
            <v>104.3</v>
          </cell>
          <cell r="E266">
            <v>753.6</v>
          </cell>
          <cell r="F266">
            <v>241.5</v>
          </cell>
          <cell r="G266">
            <v>245.1</v>
          </cell>
          <cell r="H266">
            <v>533.79999999999995</v>
          </cell>
          <cell r="I266">
            <v>101.8</v>
          </cell>
          <cell r="J266">
            <v>85.599999999999895</v>
          </cell>
          <cell r="K266">
            <v>732.40000000000066</v>
          </cell>
          <cell r="L266">
            <v>115.3</v>
          </cell>
          <cell r="M266">
            <v>174.8</v>
          </cell>
          <cell r="N266">
            <v>882.1</v>
          </cell>
          <cell r="O266">
            <v>4126.5000000000009</v>
          </cell>
          <cell r="P266">
            <v>156.19999999999999</v>
          </cell>
          <cell r="Q266">
            <v>260.5</v>
          </cell>
          <cell r="R266">
            <v>1014.1</v>
          </cell>
          <cell r="S266">
            <v>1255.5999999999999</v>
          </cell>
          <cell r="T266">
            <v>1500.6999999999998</v>
          </cell>
          <cell r="U266">
            <v>2034.4999999999998</v>
          </cell>
          <cell r="V266">
            <v>2136.2999999999997</v>
          </cell>
          <cell r="W266">
            <v>2221.8999999999996</v>
          </cell>
          <cell r="X266">
            <v>2954.3</v>
          </cell>
          <cell r="Y266">
            <v>3069.6000000000004</v>
          </cell>
          <cell r="Z266">
            <v>3244.4000000000005</v>
          </cell>
          <cell r="AA266">
            <v>4126.5000000000009</v>
          </cell>
        </row>
        <row r="267">
          <cell r="A267" t="str">
            <v>Dtc15</v>
          </cell>
          <cell r="B267" t="str">
            <v>Depreciation / Amortisation</v>
          </cell>
          <cell r="C267">
            <v>14.2</v>
          </cell>
          <cell r="D267">
            <v>14.4</v>
          </cell>
          <cell r="E267">
            <v>14.1</v>
          </cell>
          <cell r="F267">
            <v>13.7</v>
          </cell>
          <cell r="G267">
            <v>15.4</v>
          </cell>
          <cell r="H267">
            <v>15.2</v>
          </cell>
          <cell r="I267">
            <v>14</v>
          </cell>
          <cell r="J267">
            <v>13.8</v>
          </cell>
          <cell r="K267">
            <v>13.8</v>
          </cell>
          <cell r="L267">
            <v>15.1</v>
          </cell>
          <cell r="M267">
            <v>14.2</v>
          </cell>
          <cell r="N267">
            <v>14.5</v>
          </cell>
          <cell r="O267">
            <v>172.4</v>
          </cell>
          <cell r="P267">
            <v>14.2</v>
          </cell>
          <cell r="Q267">
            <v>28.6</v>
          </cell>
          <cell r="R267">
            <v>42.7</v>
          </cell>
          <cell r="S267">
            <v>56.400000000000006</v>
          </cell>
          <cell r="T267">
            <v>71.800000000000011</v>
          </cell>
          <cell r="U267">
            <v>87.000000000000014</v>
          </cell>
          <cell r="V267">
            <v>101.00000000000001</v>
          </cell>
          <cell r="W267">
            <v>114.80000000000001</v>
          </cell>
          <cell r="X267">
            <v>128.60000000000002</v>
          </cell>
          <cell r="Y267">
            <v>143.70000000000002</v>
          </cell>
          <cell r="Z267">
            <v>157.9</v>
          </cell>
          <cell r="AA267">
            <v>172.4</v>
          </cell>
        </row>
        <row r="268">
          <cell r="A268" t="str">
            <v>Dtc16</v>
          </cell>
          <cell r="B268" t="str">
            <v>Total operating expenses</v>
          </cell>
          <cell r="C268">
            <v>445.79999999999995</v>
          </cell>
          <cell r="D268">
            <v>369.9</v>
          </cell>
          <cell r="E268">
            <v>1300.4000000000001</v>
          </cell>
          <cell r="F268">
            <v>503.7</v>
          </cell>
          <cell r="G268">
            <v>518.5</v>
          </cell>
          <cell r="H268">
            <v>1025.0999999999999</v>
          </cell>
          <cell r="I268">
            <v>347.9</v>
          </cell>
          <cell r="J268">
            <v>330.09999999999991</v>
          </cell>
          <cell r="K268">
            <v>981.80000000000132</v>
          </cell>
          <cell r="L268">
            <v>569.69999999999936</v>
          </cell>
          <cell r="M268">
            <v>385</v>
          </cell>
          <cell r="N268">
            <v>1688.1000000000006</v>
          </cell>
          <cell r="O268">
            <v>8466.0000000000018</v>
          </cell>
          <cell r="P268">
            <v>445.79999999999995</v>
          </cell>
          <cell r="Q268">
            <v>815.69999999999993</v>
          </cell>
          <cell r="R268">
            <v>2116.1</v>
          </cell>
          <cell r="S268">
            <v>2619.7999999999997</v>
          </cell>
          <cell r="T268">
            <v>3138.3</v>
          </cell>
          <cell r="U268">
            <v>4163.3999999999996</v>
          </cell>
          <cell r="V268">
            <v>4511.2999999999993</v>
          </cell>
          <cell r="W268">
            <v>4841.3999999999996</v>
          </cell>
          <cell r="X268">
            <v>5823.2000000000007</v>
          </cell>
          <cell r="Y268">
            <v>6392.9000000000005</v>
          </cell>
          <cell r="Z268">
            <v>6777.9</v>
          </cell>
          <cell r="AA268">
            <v>8466.0000000000018</v>
          </cell>
        </row>
        <row r="269">
          <cell r="A269" t="str">
            <v>Dtc17</v>
          </cell>
          <cell r="B269" t="str">
            <v>Operating profit before provisions</v>
          </cell>
          <cell r="C269">
            <v>108.30000000000007</v>
          </cell>
          <cell r="D269">
            <v>141.80000000000001</v>
          </cell>
          <cell r="E269">
            <v>1247.7999999999997</v>
          </cell>
          <cell r="F269">
            <v>49.699999999999989</v>
          </cell>
          <cell r="G269">
            <v>-12.400000000000034</v>
          </cell>
          <cell r="H269">
            <v>1404.3000000000002</v>
          </cell>
          <cell r="I269">
            <v>719.69999999999993</v>
          </cell>
          <cell r="J269">
            <v>1071.4000000000001</v>
          </cell>
          <cell r="K269">
            <v>1324.3999999999985</v>
          </cell>
          <cell r="L269">
            <v>-58.200000000000841</v>
          </cell>
          <cell r="M269">
            <v>469.80000000000075</v>
          </cell>
          <cell r="N269">
            <v>2874.5</v>
          </cell>
          <cell r="O269">
            <v>9341.0999999999967</v>
          </cell>
          <cell r="P269">
            <v>108.30000000000007</v>
          </cell>
          <cell r="Q269">
            <v>250.10000000000002</v>
          </cell>
          <cell r="R269">
            <v>1497.9</v>
          </cell>
          <cell r="S269">
            <v>1547.6</v>
          </cell>
          <cell r="T269">
            <v>1535.1999999999989</v>
          </cell>
          <cell r="U269">
            <v>2939.5</v>
          </cell>
          <cell r="V269">
            <v>3659.2000000000007</v>
          </cell>
          <cell r="W269">
            <v>4730.6000000000004</v>
          </cell>
          <cell r="X269">
            <v>6054.9999999999982</v>
          </cell>
          <cell r="Y269">
            <v>5996.7999999999965</v>
          </cell>
          <cell r="Z269">
            <v>6466.5999999999985</v>
          </cell>
          <cell r="AA269">
            <v>9341.0999999999967</v>
          </cell>
        </row>
        <row r="270">
          <cell r="A270" t="str">
            <v>Dtc18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Dtc19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Dtc20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Dtc21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Dtc22</v>
          </cell>
          <cell r="B274" t="str">
            <v>Operating profit</v>
          </cell>
          <cell r="C274">
            <v>108.30000000000007</v>
          </cell>
          <cell r="D274">
            <v>141.80000000000001</v>
          </cell>
          <cell r="E274">
            <v>1247.7999999999997</v>
          </cell>
          <cell r="F274">
            <v>49.699999999999989</v>
          </cell>
          <cell r="G274">
            <v>-12.400000000000034</v>
          </cell>
          <cell r="H274">
            <v>1404.3000000000002</v>
          </cell>
          <cell r="I274">
            <v>719.69999999999993</v>
          </cell>
          <cell r="J274">
            <v>1071.4000000000001</v>
          </cell>
          <cell r="K274">
            <v>1324.3999999999985</v>
          </cell>
          <cell r="L274">
            <v>-58.200000000000841</v>
          </cell>
          <cell r="M274">
            <v>469.80000000000075</v>
          </cell>
          <cell r="N274">
            <v>2874.5</v>
          </cell>
          <cell r="O274">
            <v>9341.0999999999967</v>
          </cell>
          <cell r="P274">
            <v>108.30000000000007</v>
          </cell>
          <cell r="Q274">
            <v>250.10000000000002</v>
          </cell>
          <cell r="R274">
            <v>1497.9</v>
          </cell>
          <cell r="S274">
            <v>1547.6</v>
          </cell>
          <cell r="T274">
            <v>1535.1999999999989</v>
          </cell>
          <cell r="U274">
            <v>2939.5</v>
          </cell>
          <cell r="V274">
            <v>3659.2000000000007</v>
          </cell>
          <cell r="W274">
            <v>4730.6000000000004</v>
          </cell>
          <cell r="X274">
            <v>6054.9999999999982</v>
          </cell>
          <cell r="Y274">
            <v>5996.7999999999965</v>
          </cell>
          <cell r="Z274">
            <v>6466.5999999999985</v>
          </cell>
          <cell r="AA274">
            <v>9341.0999999999967</v>
          </cell>
        </row>
        <row r="275">
          <cell r="A275" t="str">
            <v>Dtc23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Dtc24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Dtc25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Dtc26</v>
          </cell>
          <cell r="B278" t="str">
            <v>Pre tax profit</v>
          </cell>
          <cell r="C278">
            <v>108.30000000000007</v>
          </cell>
          <cell r="D278">
            <v>141.80000000000001</v>
          </cell>
          <cell r="E278">
            <v>1247.7999999999997</v>
          </cell>
          <cell r="F278">
            <v>49.699999999999989</v>
          </cell>
          <cell r="G278">
            <v>-12.400000000000034</v>
          </cell>
          <cell r="H278">
            <v>1404.3000000000002</v>
          </cell>
          <cell r="I278">
            <v>719.69999999999993</v>
          </cell>
          <cell r="J278">
            <v>1071.4000000000001</v>
          </cell>
          <cell r="K278">
            <v>1324.3999999999985</v>
          </cell>
          <cell r="L278">
            <v>-58.200000000000841</v>
          </cell>
          <cell r="M278">
            <v>469.80000000000075</v>
          </cell>
          <cell r="N278">
            <v>2874.5</v>
          </cell>
          <cell r="O278">
            <v>9341.0999999999967</v>
          </cell>
          <cell r="P278">
            <v>108.30000000000007</v>
          </cell>
          <cell r="Q278">
            <v>250.10000000000002</v>
          </cell>
          <cell r="R278">
            <v>1497.9</v>
          </cell>
          <cell r="S278">
            <v>1547.6</v>
          </cell>
          <cell r="T278">
            <v>1535.1999999999989</v>
          </cell>
          <cell r="U278">
            <v>2939.5</v>
          </cell>
          <cell r="V278">
            <v>3659.2000000000007</v>
          </cell>
          <cell r="W278">
            <v>4730.6000000000004</v>
          </cell>
          <cell r="X278">
            <v>6054.9999999999982</v>
          </cell>
          <cell r="Y278">
            <v>5996.7999999999965</v>
          </cell>
          <cell r="Z278">
            <v>6466.5999999999985</v>
          </cell>
          <cell r="AA278">
            <v>9341.0999999999967</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Dtc27</v>
          </cell>
          <cell r="B280" t="str">
            <v>Taxation</v>
          </cell>
          <cell r="C280">
            <v>-17.3</v>
          </cell>
          <cell r="D280">
            <v>-25.5</v>
          </cell>
          <cell r="E280">
            <v>-253.4</v>
          </cell>
          <cell r="F280">
            <v>-6.4000000000000723</v>
          </cell>
          <cell r="G280">
            <v>12.7</v>
          </cell>
          <cell r="H280">
            <v>-318.39999999999998</v>
          </cell>
          <cell r="I280">
            <v>-86.5</v>
          </cell>
          <cell r="J280">
            <v>-204.4</v>
          </cell>
          <cell r="K280">
            <v>-248.8</v>
          </cell>
          <cell r="L280">
            <v>6.5999999999997172</v>
          </cell>
          <cell r="M280">
            <v>-17.099999999999895</v>
          </cell>
          <cell r="N280">
            <v>-588.70000000000005</v>
          </cell>
          <cell r="O280">
            <v>-1747.2000000000003</v>
          </cell>
          <cell r="P280">
            <v>-17.3</v>
          </cell>
          <cell r="Q280">
            <v>-42.8</v>
          </cell>
          <cell r="R280">
            <v>-296.2</v>
          </cell>
          <cell r="S280">
            <v>-302.60000000000008</v>
          </cell>
          <cell r="T280">
            <v>-289.90000000000009</v>
          </cell>
          <cell r="U280">
            <v>-608.30000000000007</v>
          </cell>
          <cell r="V280">
            <v>-694.80000000000007</v>
          </cell>
          <cell r="W280">
            <v>-899.2</v>
          </cell>
          <cell r="X280">
            <v>-1148</v>
          </cell>
          <cell r="Y280">
            <v>-1141.4000000000003</v>
          </cell>
          <cell r="Z280">
            <v>-1158.5000000000002</v>
          </cell>
          <cell r="AA280">
            <v>-1747.2000000000003</v>
          </cell>
        </row>
        <row r="281">
          <cell r="A281" t="str">
            <v>Dtc28</v>
          </cell>
          <cell r="B281" t="str">
            <v>Profit after tax</v>
          </cell>
          <cell r="C281">
            <v>91.000000000000071</v>
          </cell>
          <cell r="D281">
            <v>116.30000000000001</v>
          </cell>
          <cell r="E281">
            <v>994.39999999999975</v>
          </cell>
          <cell r="F281">
            <v>43.299999999999919</v>
          </cell>
          <cell r="G281">
            <v>0.29999999999996518</v>
          </cell>
          <cell r="H281">
            <v>1085.9000000000001</v>
          </cell>
          <cell r="I281">
            <v>633.19999999999993</v>
          </cell>
          <cell r="J281">
            <v>867.00000000000011</v>
          </cell>
          <cell r="K281">
            <v>1075.5999999999985</v>
          </cell>
          <cell r="L281">
            <v>-51.600000000001124</v>
          </cell>
          <cell r="M281">
            <v>452.70000000000084</v>
          </cell>
          <cell r="N281">
            <v>2285.8000000000002</v>
          </cell>
          <cell r="O281">
            <v>7593.899999999996</v>
          </cell>
          <cell r="P281">
            <v>91.000000000000071</v>
          </cell>
          <cell r="Q281">
            <v>207.3</v>
          </cell>
          <cell r="R281">
            <v>1201.7</v>
          </cell>
          <cell r="S281">
            <v>1244.9999999999998</v>
          </cell>
          <cell r="T281">
            <v>1245.2999999999988</v>
          </cell>
          <cell r="U281">
            <v>2331.1999999999998</v>
          </cell>
          <cell r="V281">
            <v>2964.4000000000005</v>
          </cell>
          <cell r="W281">
            <v>3831.4000000000005</v>
          </cell>
          <cell r="X281">
            <v>4906.9999999999982</v>
          </cell>
          <cell r="Y281">
            <v>4855.399999999996</v>
          </cell>
          <cell r="Z281">
            <v>5308.0999999999985</v>
          </cell>
          <cell r="AA281">
            <v>7593.899999999996</v>
          </cell>
        </row>
        <row r="282">
          <cell r="A282">
            <v>0</v>
          </cell>
          <cell r="B282">
            <v>0</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sheetData>
      <sheetData sheetId="21">
        <row r="1">
          <cell r="A1" t="str">
            <v xml:space="preserve"> </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Spółka Komandytowa BZWBK</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row>
        <row r="9">
          <cell r="A9" t="str">
            <v>Act06</v>
          </cell>
          <cell r="B9" t="str">
            <v>Net fee and commission income</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Act11</v>
          </cell>
          <cell r="B14" t="str">
            <v>Other income</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Personnel expenses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Act14</v>
          </cell>
          <cell r="B18" t="str">
            <v>General and administrative expenses</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Act17</v>
          </cell>
          <cell r="B21" t="str">
            <v>Operating profit before provisions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Act28</v>
          </cell>
          <cell r="B33" t="str">
            <v>Profit after tax</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Bud13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Bud14</v>
          </cell>
          <cell r="B49" t="str">
            <v>General and administrative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Bud17</v>
          </cell>
          <cell r="B52" t="str">
            <v>Operating profit before provisions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Bud28</v>
          </cell>
          <cell r="B64" t="str">
            <v>Profit after tax</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Dtp06</v>
          </cell>
          <cell r="B71" t="str">
            <v>Net fee and commission income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Dtp11</v>
          </cell>
          <cell r="B76" t="str">
            <v>Other income</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Dtp13</v>
          </cell>
          <cell r="B79" t="str">
            <v>Personnel expenses</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row>
        <row r="80">
          <cell r="A80" t="str">
            <v>Dtp14</v>
          </cell>
          <cell r="B80" t="str">
            <v>General and administrative expenses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row>
        <row r="83">
          <cell r="A83" t="str">
            <v>Dtp17</v>
          </cell>
          <cell r="B83" t="str">
            <v>Operating profit before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row>
        <row r="95">
          <cell r="A95" t="str">
            <v>Dtp28</v>
          </cell>
          <cell r="B95" t="str">
            <v>Profit after tax</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row>
        <row r="96">
          <cell r="A96">
            <v>0</v>
          </cell>
          <cell r="B96" t="str">
            <v>Actual Profit and Loss 2008</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_01</v>
          </cell>
          <cell r="B97" t="str">
            <v>Interest income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_02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_03</v>
          </cell>
          <cell r="B99" t="str">
            <v>Net interest income</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row>
        <row r="100">
          <cell r="A100" t="str">
            <v>_04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_05</v>
          </cell>
          <cell r="B101" t="str">
            <v>Commission expense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_06</v>
          </cell>
          <cell r="B102" t="str">
            <v>Net fee and commission income</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_07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_08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_09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_10</v>
          </cell>
          <cell r="B106" t="str">
            <v>Other operating income / expenses</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_11</v>
          </cell>
          <cell r="B107" t="str">
            <v>Other income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_12</v>
          </cell>
          <cell r="B109" t="str">
            <v>Total income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_13</v>
          </cell>
          <cell r="B110" t="str">
            <v>Personnel expenses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_14</v>
          </cell>
          <cell r="B111" t="str">
            <v>General and administrative expenses</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_15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_16</v>
          </cell>
          <cell r="B113" t="str">
            <v>Total operating expenses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_17</v>
          </cell>
          <cell r="B114" t="str">
            <v>Operating profit before provisions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row>
        <row r="115">
          <cell r="A115" t="str">
            <v>_18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_19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_20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_21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_22</v>
          </cell>
          <cell r="B119" t="str">
            <v>Operating profit</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row>
        <row r="120">
          <cell r="A120" t="str">
            <v>_23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_24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_25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_26</v>
          </cell>
          <cell r="B123" t="str">
            <v>Pre tax profit</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_27</v>
          </cell>
          <cell r="B125" t="str">
            <v>Taxation</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_28</v>
          </cell>
          <cell r="B126" t="str">
            <v>Profit after tax</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row>
        <row r="127">
          <cell r="A127">
            <v>0</v>
          </cell>
          <cell r="B127" t="str">
            <v>Actual Profit and Loss 2007 tys.zł</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_01</v>
          </cell>
          <cell r="B128" t="str">
            <v>Interest income</v>
          </cell>
          <cell r="C128">
            <v>85.95783999999999</v>
          </cell>
          <cell r="D128">
            <v>69.887170000000012</v>
          </cell>
          <cell r="E128">
            <v>0</v>
          </cell>
          <cell r="F128">
            <v>0</v>
          </cell>
          <cell r="G128">
            <v>0</v>
          </cell>
          <cell r="H128">
            <v>0</v>
          </cell>
          <cell r="I128">
            <v>0</v>
          </cell>
          <cell r="J128">
            <v>0</v>
          </cell>
          <cell r="K128">
            <v>0</v>
          </cell>
          <cell r="L128">
            <v>0</v>
          </cell>
          <cell r="M128">
            <v>0</v>
          </cell>
          <cell r="N128">
            <v>0</v>
          </cell>
          <cell r="O128">
            <v>155.84501</v>
          </cell>
          <cell r="P128">
            <v>85.95783999999999</v>
          </cell>
          <cell r="Q128">
            <v>155.84501</v>
          </cell>
          <cell r="R128">
            <v>155.84501</v>
          </cell>
          <cell r="S128">
            <v>155.84501</v>
          </cell>
          <cell r="T128">
            <v>155.84501</v>
          </cell>
          <cell r="U128">
            <v>155.84501</v>
          </cell>
          <cell r="V128">
            <v>155.84501</v>
          </cell>
          <cell r="W128">
            <v>155.84501</v>
          </cell>
          <cell r="X128">
            <v>155.84501</v>
          </cell>
          <cell r="Y128">
            <v>155.84501</v>
          </cell>
          <cell r="Z128">
            <v>155.84501</v>
          </cell>
          <cell r="AA128">
            <v>155.84501</v>
          </cell>
        </row>
        <row r="129">
          <cell r="A129" t="str">
            <v>_02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_03</v>
          </cell>
          <cell r="B130" t="str">
            <v>Net interest income</v>
          </cell>
          <cell r="C130">
            <v>85.95783999999999</v>
          </cell>
          <cell r="D130">
            <v>69.887170000000012</v>
          </cell>
          <cell r="E130">
            <v>0</v>
          </cell>
          <cell r="F130">
            <v>0</v>
          </cell>
          <cell r="G130">
            <v>0</v>
          </cell>
          <cell r="H130">
            <v>0</v>
          </cell>
          <cell r="I130">
            <v>0</v>
          </cell>
          <cell r="J130">
            <v>0</v>
          </cell>
          <cell r="K130">
            <v>0</v>
          </cell>
          <cell r="L130">
            <v>0</v>
          </cell>
          <cell r="M130">
            <v>0</v>
          </cell>
          <cell r="N130">
            <v>0</v>
          </cell>
          <cell r="O130">
            <v>155.84501</v>
          </cell>
          <cell r="P130">
            <v>85.95783999999999</v>
          </cell>
          <cell r="Q130">
            <v>155.84501</v>
          </cell>
          <cell r="R130">
            <v>155.84501</v>
          </cell>
          <cell r="S130">
            <v>155.84501</v>
          </cell>
          <cell r="T130">
            <v>155.84501</v>
          </cell>
          <cell r="U130">
            <v>155.84501</v>
          </cell>
          <cell r="V130">
            <v>155.84501</v>
          </cell>
          <cell r="W130">
            <v>155.84501</v>
          </cell>
          <cell r="X130">
            <v>155.84501</v>
          </cell>
          <cell r="Y130">
            <v>155.84501</v>
          </cell>
          <cell r="Z130">
            <v>155.84501</v>
          </cell>
          <cell r="AA130">
            <v>155.84501</v>
          </cell>
        </row>
        <row r="131">
          <cell r="A131" t="str">
            <v>_04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_05</v>
          </cell>
          <cell r="B132" t="str">
            <v>Commission expense</v>
          </cell>
          <cell r="C132">
            <v>-6.9500000000000006E-2</v>
          </cell>
          <cell r="D132">
            <v>-1.7499999999999988E-2</v>
          </cell>
          <cell r="E132">
            <v>0</v>
          </cell>
          <cell r="F132">
            <v>0</v>
          </cell>
          <cell r="G132">
            <v>0</v>
          </cell>
          <cell r="H132">
            <v>0</v>
          </cell>
          <cell r="I132">
            <v>0</v>
          </cell>
          <cell r="J132">
            <v>0</v>
          </cell>
          <cell r="K132">
            <v>0</v>
          </cell>
          <cell r="L132">
            <v>0</v>
          </cell>
          <cell r="M132">
            <v>0</v>
          </cell>
          <cell r="N132">
            <v>0</v>
          </cell>
          <cell r="O132">
            <v>-8.6999999999999994E-2</v>
          </cell>
          <cell r="P132">
            <v>-6.9500000000000006E-2</v>
          </cell>
          <cell r="Q132">
            <v>-8.6999999999999994E-2</v>
          </cell>
          <cell r="R132">
            <v>-8.6999999999999994E-2</v>
          </cell>
          <cell r="S132">
            <v>-8.6999999999999994E-2</v>
          </cell>
          <cell r="T132">
            <v>-8.6999999999999994E-2</v>
          </cell>
          <cell r="U132">
            <v>-8.6999999999999994E-2</v>
          </cell>
          <cell r="V132">
            <v>-8.6999999999999994E-2</v>
          </cell>
          <cell r="W132">
            <v>-8.6999999999999994E-2</v>
          </cell>
          <cell r="X132">
            <v>-8.6999999999999994E-2</v>
          </cell>
          <cell r="Y132">
            <v>-8.6999999999999994E-2</v>
          </cell>
          <cell r="Z132">
            <v>-8.6999999999999994E-2</v>
          </cell>
          <cell r="AA132">
            <v>-8.6999999999999994E-2</v>
          </cell>
        </row>
        <row r="133">
          <cell r="A133" t="str">
            <v>_06</v>
          </cell>
          <cell r="B133" t="str">
            <v>Net fee and commission income</v>
          </cell>
          <cell r="C133">
            <v>-6.9500000000000006E-2</v>
          </cell>
          <cell r="D133">
            <v>-1.7499999999999988E-2</v>
          </cell>
          <cell r="E133">
            <v>0</v>
          </cell>
          <cell r="F133">
            <v>0</v>
          </cell>
          <cell r="G133">
            <v>0</v>
          </cell>
          <cell r="H133">
            <v>0</v>
          </cell>
          <cell r="I133">
            <v>0</v>
          </cell>
          <cell r="J133">
            <v>0</v>
          </cell>
          <cell r="K133">
            <v>0</v>
          </cell>
          <cell r="L133">
            <v>0</v>
          </cell>
          <cell r="M133">
            <v>0</v>
          </cell>
          <cell r="N133">
            <v>0</v>
          </cell>
          <cell r="O133">
            <v>-8.6999999999999994E-2</v>
          </cell>
          <cell r="P133">
            <v>-6.9500000000000006E-2</v>
          </cell>
          <cell r="Q133">
            <v>-8.6999999999999994E-2</v>
          </cell>
          <cell r="R133">
            <v>-8.6999999999999994E-2</v>
          </cell>
          <cell r="S133">
            <v>-8.6999999999999994E-2</v>
          </cell>
          <cell r="T133">
            <v>-8.6999999999999994E-2</v>
          </cell>
          <cell r="U133">
            <v>-8.6999999999999994E-2</v>
          </cell>
          <cell r="V133">
            <v>-8.6999999999999994E-2</v>
          </cell>
          <cell r="W133">
            <v>-8.6999999999999994E-2</v>
          </cell>
          <cell r="X133">
            <v>-8.6999999999999994E-2</v>
          </cell>
          <cell r="Y133">
            <v>-8.6999999999999994E-2</v>
          </cell>
          <cell r="Z133">
            <v>-8.6999999999999994E-2</v>
          </cell>
          <cell r="AA133">
            <v>-8.6999999999999994E-2</v>
          </cell>
        </row>
        <row r="134">
          <cell r="A134" t="str">
            <v>_07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_08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_09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_10</v>
          </cell>
          <cell r="B137" t="str">
            <v>Other operating income / expenses</v>
          </cell>
          <cell r="C137">
            <v>2.8</v>
          </cell>
          <cell r="D137">
            <v>0</v>
          </cell>
          <cell r="E137">
            <v>0</v>
          </cell>
          <cell r="F137">
            <v>0</v>
          </cell>
          <cell r="G137">
            <v>0</v>
          </cell>
          <cell r="H137">
            <v>0</v>
          </cell>
          <cell r="I137">
            <v>0</v>
          </cell>
          <cell r="J137">
            <v>0</v>
          </cell>
          <cell r="K137">
            <v>0</v>
          </cell>
          <cell r="L137">
            <v>0</v>
          </cell>
          <cell r="M137">
            <v>0</v>
          </cell>
          <cell r="N137">
            <v>0</v>
          </cell>
          <cell r="O137">
            <v>2.8</v>
          </cell>
          <cell r="P137">
            <v>2.8</v>
          </cell>
          <cell r="Q137">
            <v>2.8</v>
          </cell>
          <cell r="R137">
            <v>2.8</v>
          </cell>
          <cell r="S137">
            <v>2.8</v>
          </cell>
          <cell r="T137">
            <v>2.8</v>
          </cell>
          <cell r="U137">
            <v>2.8</v>
          </cell>
          <cell r="V137">
            <v>2.8</v>
          </cell>
          <cell r="W137">
            <v>2.8</v>
          </cell>
          <cell r="X137">
            <v>2.8</v>
          </cell>
          <cell r="Y137">
            <v>2.8</v>
          </cell>
          <cell r="Z137">
            <v>2.8</v>
          </cell>
          <cell r="AA137">
            <v>2.8</v>
          </cell>
        </row>
        <row r="138">
          <cell r="A138" t="str">
            <v>_11</v>
          </cell>
          <cell r="B138" t="str">
            <v>Other income</v>
          </cell>
          <cell r="C138">
            <v>2.7304999999999997</v>
          </cell>
          <cell r="D138">
            <v>-1.7499999999999988E-2</v>
          </cell>
          <cell r="E138">
            <v>0</v>
          </cell>
          <cell r="F138">
            <v>0</v>
          </cell>
          <cell r="G138">
            <v>0</v>
          </cell>
          <cell r="H138">
            <v>0</v>
          </cell>
          <cell r="I138">
            <v>0</v>
          </cell>
          <cell r="J138">
            <v>0</v>
          </cell>
          <cell r="K138">
            <v>0</v>
          </cell>
          <cell r="L138">
            <v>0</v>
          </cell>
          <cell r="M138">
            <v>0</v>
          </cell>
          <cell r="N138">
            <v>0</v>
          </cell>
          <cell r="O138">
            <v>2.7129999999999996</v>
          </cell>
          <cell r="P138">
            <v>2.7304999999999997</v>
          </cell>
          <cell r="Q138">
            <v>2.7129999999999996</v>
          </cell>
          <cell r="R138">
            <v>2.7129999999999996</v>
          </cell>
          <cell r="S138">
            <v>2.7129999999999996</v>
          </cell>
          <cell r="T138">
            <v>2.7129999999999996</v>
          </cell>
          <cell r="U138">
            <v>2.7129999999999996</v>
          </cell>
          <cell r="V138">
            <v>2.7129999999999996</v>
          </cell>
          <cell r="W138">
            <v>2.7129999999999996</v>
          </cell>
          <cell r="X138">
            <v>2.7129999999999996</v>
          </cell>
          <cell r="Y138">
            <v>2.7129999999999996</v>
          </cell>
          <cell r="Z138">
            <v>2.7129999999999996</v>
          </cell>
          <cell r="AA138">
            <v>2.7129999999999996</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_12</v>
          </cell>
          <cell r="B140" t="str">
            <v>Total income</v>
          </cell>
          <cell r="C140">
            <v>88.688339999999997</v>
          </cell>
          <cell r="D140">
            <v>69.869670000000013</v>
          </cell>
          <cell r="E140">
            <v>0</v>
          </cell>
          <cell r="F140">
            <v>0</v>
          </cell>
          <cell r="G140">
            <v>0</v>
          </cell>
          <cell r="H140">
            <v>0</v>
          </cell>
          <cell r="I140">
            <v>0</v>
          </cell>
          <cell r="J140">
            <v>0</v>
          </cell>
          <cell r="K140">
            <v>0</v>
          </cell>
          <cell r="L140">
            <v>0</v>
          </cell>
          <cell r="M140">
            <v>0</v>
          </cell>
          <cell r="N140">
            <v>0</v>
          </cell>
          <cell r="O140">
            <v>158.55801</v>
          </cell>
          <cell r="P140">
            <v>88.688339999999997</v>
          </cell>
          <cell r="Q140">
            <v>158.55801</v>
          </cell>
          <cell r="R140">
            <v>158.55801</v>
          </cell>
          <cell r="S140">
            <v>158.55801</v>
          </cell>
          <cell r="T140">
            <v>158.55801</v>
          </cell>
          <cell r="U140">
            <v>158.55801</v>
          </cell>
          <cell r="V140">
            <v>158.55801</v>
          </cell>
          <cell r="W140">
            <v>158.55801</v>
          </cell>
          <cell r="X140">
            <v>158.55801</v>
          </cell>
          <cell r="Y140">
            <v>158.55801</v>
          </cell>
          <cell r="Z140">
            <v>158.55801</v>
          </cell>
          <cell r="AA140">
            <v>158.55801</v>
          </cell>
        </row>
        <row r="141">
          <cell r="A141" t="str">
            <v>_13</v>
          </cell>
          <cell r="B141" t="str">
            <v>Personnel expenses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_14</v>
          </cell>
          <cell r="B142" t="str">
            <v>General and administrative expenses</v>
          </cell>
          <cell r="C142">
            <v>5.5257100000000001</v>
          </cell>
          <cell r="D142">
            <v>18.654909999999997</v>
          </cell>
          <cell r="E142">
            <v>0</v>
          </cell>
          <cell r="F142">
            <v>0</v>
          </cell>
          <cell r="G142">
            <v>0</v>
          </cell>
          <cell r="H142">
            <v>0</v>
          </cell>
          <cell r="I142">
            <v>0</v>
          </cell>
          <cell r="J142">
            <v>0</v>
          </cell>
          <cell r="K142">
            <v>0</v>
          </cell>
          <cell r="L142">
            <v>0</v>
          </cell>
          <cell r="M142">
            <v>0</v>
          </cell>
          <cell r="N142">
            <v>0</v>
          </cell>
          <cell r="O142">
            <v>24.180619999999998</v>
          </cell>
          <cell r="P142">
            <v>5.5257100000000001</v>
          </cell>
          <cell r="Q142">
            <v>24.180619999999998</v>
          </cell>
          <cell r="R142">
            <v>24.180619999999998</v>
          </cell>
          <cell r="S142">
            <v>24.180619999999998</v>
          </cell>
          <cell r="T142">
            <v>24.180619999999998</v>
          </cell>
          <cell r="U142">
            <v>24.180619999999998</v>
          </cell>
          <cell r="V142">
            <v>24.180619999999998</v>
          </cell>
          <cell r="W142">
            <v>24.180619999999998</v>
          </cell>
          <cell r="X142">
            <v>24.180619999999998</v>
          </cell>
          <cell r="Y142">
            <v>24.180619999999998</v>
          </cell>
          <cell r="Z142">
            <v>24.180619999999998</v>
          </cell>
          <cell r="AA142">
            <v>24.180619999999998</v>
          </cell>
        </row>
        <row r="143">
          <cell r="A143" t="str">
            <v>_15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_16</v>
          </cell>
          <cell r="B144" t="str">
            <v>Total operating expenses</v>
          </cell>
          <cell r="C144">
            <v>5.5257100000000001</v>
          </cell>
          <cell r="D144">
            <v>18.654909999999997</v>
          </cell>
          <cell r="E144">
            <v>0</v>
          </cell>
          <cell r="F144">
            <v>0</v>
          </cell>
          <cell r="G144">
            <v>0</v>
          </cell>
          <cell r="H144">
            <v>0</v>
          </cell>
          <cell r="I144">
            <v>0</v>
          </cell>
          <cell r="J144">
            <v>0</v>
          </cell>
          <cell r="K144">
            <v>0</v>
          </cell>
          <cell r="L144">
            <v>0</v>
          </cell>
          <cell r="M144">
            <v>0</v>
          </cell>
          <cell r="N144">
            <v>0</v>
          </cell>
          <cell r="O144">
            <v>24.180619999999998</v>
          </cell>
          <cell r="P144">
            <v>5.5257100000000001</v>
          </cell>
          <cell r="Q144">
            <v>24.180619999999998</v>
          </cell>
          <cell r="R144">
            <v>24.180619999999998</v>
          </cell>
          <cell r="S144">
            <v>24.180619999999998</v>
          </cell>
          <cell r="T144">
            <v>24.180619999999998</v>
          </cell>
          <cell r="U144">
            <v>24.180619999999998</v>
          </cell>
          <cell r="V144">
            <v>24.180619999999998</v>
          </cell>
          <cell r="W144">
            <v>24.180619999999998</v>
          </cell>
          <cell r="X144">
            <v>24.180619999999998</v>
          </cell>
          <cell r="Y144">
            <v>24.180619999999998</v>
          </cell>
          <cell r="Z144">
            <v>24.180619999999998</v>
          </cell>
          <cell r="AA144">
            <v>24.180619999999998</v>
          </cell>
        </row>
        <row r="145">
          <cell r="A145" t="str">
            <v>_17</v>
          </cell>
          <cell r="B145" t="str">
            <v>Operating profit before provisions</v>
          </cell>
          <cell r="C145">
            <v>83.162629999999993</v>
          </cell>
          <cell r="D145">
            <v>51.214760000000012</v>
          </cell>
          <cell r="E145">
            <v>0</v>
          </cell>
          <cell r="F145">
            <v>0</v>
          </cell>
          <cell r="G145">
            <v>0</v>
          </cell>
          <cell r="H145">
            <v>0</v>
          </cell>
          <cell r="I145">
            <v>0</v>
          </cell>
          <cell r="J145">
            <v>0</v>
          </cell>
          <cell r="K145">
            <v>0</v>
          </cell>
          <cell r="L145">
            <v>0</v>
          </cell>
          <cell r="M145">
            <v>0</v>
          </cell>
          <cell r="N145">
            <v>0</v>
          </cell>
          <cell r="O145">
            <v>134.37738999999999</v>
          </cell>
          <cell r="P145">
            <v>83.162629999999993</v>
          </cell>
          <cell r="Q145">
            <v>134.37738999999999</v>
          </cell>
          <cell r="R145">
            <v>134.37738999999999</v>
          </cell>
          <cell r="S145">
            <v>134.37738999999999</v>
          </cell>
          <cell r="T145">
            <v>134.37738999999999</v>
          </cell>
          <cell r="U145">
            <v>134.37738999999999</v>
          </cell>
          <cell r="V145">
            <v>134.37738999999999</v>
          </cell>
          <cell r="W145">
            <v>134.37738999999999</v>
          </cell>
          <cell r="X145">
            <v>134.37738999999999</v>
          </cell>
          <cell r="Y145">
            <v>134.37738999999999</v>
          </cell>
          <cell r="Z145">
            <v>134.37738999999999</v>
          </cell>
          <cell r="AA145">
            <v>134.37738999999999</v>
          </cell>
        </row>
        <row r="146">
          <cell r="A146" t="str">
            <v>_18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_19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_20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_21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_22</v>
          </cell>
          <cell r="B150" t="str">
            <v>Operating profit</v>
          </cell>
          <cell r="C150">
            <v>83.162629999999993</v>
          </cell>
          <cell r="D150">
            <v>51.214760000000012</v>
          </cell>
          <cell r="E150">
            <v>0</v>
          </cell>
          <cell r="F150">
            <v>0</v>
          </cell>
          <cell r="G150">
            <v>0</v>
          </cell>
          <cell r="H150">
            <v>0</v>
          </cell>
          <cell r="I150">
            <v>0</v>
          </cell>
          <cell r="J150">
            <v>0</v>
          </cell>
          <cell r="K150">
            <v>0</v>
          </cell>
          <cell r="L150">
            <v>0</v>
          </cell>
          <cell r="M150">
            <v>0</v>
          </cell>
          <cell r="N150">
            <v>0</v>
          </cell>
          <cell r="O150">
            <v>134.37738999999999</v>
          </cell>
          <cell r="P150">
            <v>83.162629999999993</v>
          </cell>
          <cell r="Q150">
            <v>134.37738999999999</v>
          </cell>
          <cell r="R150">
            <v>134.37738999999999</v>
          </cell>
          <cell r="S150">
            <v>134.37738999999999</v>
          </cell>
          <cell r="T150">
            <v>134.37738999999999</v>
          </cell>
          <cell r="U150">
            <v>134.37738999999999</v>
          </cell>
          <cell r="V150">
            <v>134.37738999999999</v>
          </cell>
          <cell r="W150">
            <v>134.37738999999999</v>
          </cell>
          <cell r="X150">
            <v>134.37738999999999</v>
          </cell>
          <cell r="Y150">
            <v>134.37738999999999</v>
          </cell>
          <cell r="Z150">
            <v>134.37738999999999</v>
          </cell>
          <cell r="AA150">
            <v>134.37738999999999</v>
          </cell>
        </row>
        <row r="151">
          <cell r="A151" t="str">
            <v>_23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_24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_25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_26</v>
          </cell>
          <cell r="B154" t="str">
            <v>Pre tax profit</v>
          </cell>
          <cell r="C154">
            <v>83.162629999999993</v>
          </cell>
          <cell r="D154">
            <v>51.214760000000012</v>
          </cell>
          <cell r="E154">
            <v>0</v>
          </cell>
          <cell r="F154">
            <v>0</v>
          </cell>
          <cell r="G154">
            <v>0</v>
          </cell>
          <cell r="H154">
            <v>0</v>
          </cell>
          <cell r="I154">
            <v>0</v>
          </cell>
          <cell r="J154">
            <v>0</v>
          </cell>
          <cell r="K154">
            <v>0</v>
          </cell>
          <cell r="L154">
            <v>0</v>
          </cell>
          <cell r="M154">
            <v>0</v>
          </cell>
          <cell r="N154">
            <v>0</v>
          </cell>
          <cell r="O154">
            <v>134.37738999999999</v>
          </cell>
          <cell r="P154">
            <v>83.162629999999993</v>
          </cell>
          <cell r="Q154">
            <v>134.37738999999999</v>
          </cell>
          <cell r="R154">
            <v>134.37738999999999</v>
          </cell>
          <cell r="S154">
            <v>134.37738999999999</v>
          </cell>
          <cell r="T154">
            <v>134.37738999999999</v>
          </cell>
          <cell r="U154">
            <v>134.37738999999999</v>
          </cell>
          <cell r="V154">
            <v>134.37738999999999</v>
          </cell>
          <cell r="W154">
            <v>134.37738999999999</v>
          </cell>
          <cell r="X154">
            <v>134.37738999999999</v>
          </cell>
          <cell r="Y154">
            <v>134.37738999999999</v>
          </cell>
          <cell r="Z154">
            <v>134.37738999999999</v>
          </cell>
          <cell r="AA154">
            <v>134.37738999999999</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_27</v>
          </cell>
          <cell r="B156" t="str">
            <v>Taxation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row>
        <row r="157">
          <cell r="A157" t="str">
            <v>_28</v>
          </cell>
          <cell r="B157" t="str">
            <v>Profit after tax</v>
          </cell>
          <cell r="C157">
            <v>83.162629999999993</v>
          </cell>
          <cell r="D157">
            <v>51.214760000000012</v>
          </cell>
          <cell r="E157">
            <v>0</v>
          </cell>
          <cell r="F157">
            <v>0</v>
          </cell>
          <cell r="G157">
            <v>0</v>
          </cell>
          <cell r="H157">
            <v>0</v>
          </cell>
          <cell r="I157">
            <v>0</v>
          </cell>
          <cell r="J157">
            <v>0</v>
          </cell>
          <cell r="K157">
            <v>0</v>
          </cell>
          <cell r="L157">
            <v>0</v>
          </cell>
          <cell r="M157">
            <v>0</v>
          </cell>
          <cell r="N157">
            <v>0</v>
          </cell>
          <cell r="O157">
            <v>134.37738999999999</v>
          </cell>
          <cell r="P157">
            <v>83.162629999999993</v>
          </cell>
          <cell r="Q157">
            <v>134.37738999999999</v>
          </cell>
          <cell r="R157">
            <v>134.37738999999999</v>
          </cell>
          <cell r="S157">
            <v>134.37738999999999</v>
          </cell>
          <cell r="T157">
            <v>134.37738999999999</v>
          </cell>
          <cell r="U157">
            <v>134.37738999999999</v>
          </cell>
          <cell r="V157">
            <v>134.37738999999999</v>
          </cell>
          <cell r="W157">
            <v>134.37738999999999</v>
          </cell>
          <cell r="X157">
            <v>134.37738999999999</v>
          </cell>
          <cell r="Y157">
            <v>134.37738999999999</v>
          </cell>
          <cell r="Z157">
            <v>134.37738999999999</v>
          </cell>
          <cell r="AA157">
            <v>134.37738999999999</v>
          </cell>
        </row>
        <row r="158">
          <cell r="A158">
            <v>0</v>
          </cell>
          <cell r="B158" t="str">
            <v>Budgeted Profit and Loss 2007 tys.zł</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_01</v>
          </cell>
          <cell r="B159" t="str">
            <v>Interest income</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row>
        <row r="160">
          <cell r="A160" t="str">
            <v>_02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_03</v>
          </cell>
          <cell r="B161" t="str">
            <v>Net interest income</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row>
        <row r="162">
          <cell r="A162" t="str">
            <v>_04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_05</v>
          </cell>
          <cell r="B163" t="str">
            <v>Commission expense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_06</v>
          </cell>
          <cell r="B164" t="str">
            <v>Net fee and commission income</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_07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_08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_09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_10</v>
          </cell>
          <cell r="B168" t="str">
            <v>Other operating income / expenses</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row>
        <row r="169">
          <cell r="A169" t="str">
            <v>_11</v>
          </cell>
          <cell r="B169" t="str">
            <v>Other income</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_12</v>
          </cell>
          <cell r="B171" t="str">
            <v>Total income</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_13</v>
          </cell>
          <cell r="B172" t="str">
            <v>Personnel expenses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_14</v>
          </cell>
          <cell r="B173" t="str">
            <v>General and administrative expenses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_15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_16</v>
          </cell>
          <cell r="B175" t="str">
            <v>Total operating expenses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A176" t="str">
            <v>_17</v>
          </cell>
          <cell r="B176" t="str">
            <v>Operating profit before provisions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_18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_19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_20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_21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_22</v>
          </cell>
          <cell r="B181" t="str">
            <v>Operating profit</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row>
        <row r="182">
          <cell r="A182" t="str">
            <v>_23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_24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_25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_26</v>
          </cell>
          <cell r="B185" t="str">
            <v>Pre tax profit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_27</v>
          </cell>
          <cell r="B187" t="str">
            <v>Taxation</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_28</v>
          </cell>
          <cell r="B188" t="str">
            <v>Profit after tax</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row>
        <row r="189">
          <cell r="A189">
            <v>0</v>
          </cell>
          <cell r="B189" t="str">
            <v>Actual Profit and Loss 2006 tys.zł</v>
          </cell>
          <cell r="C189">
            <v>-9.8373700000000071</v>
          </cell>
          <cell r="D189">
            <v>-39.785239999999988</v>
          </cell>
          <cell r="E189">
            <v>-90.660000000000181</v>
          </cell>
          <cell r="F189">
            <v>-82.340000000000046</v>
          </cell>
          <cell r="G189">
            <v>-79.799999999999812</v>
          </cell>
          <cell r="H189">
            <v>-53.4</v>
          </cell>
          <cell r="I189">
            <v>-53.369999999999955</v>
          </cell>
          <cell r="J189">
            <v>-4932.0699999999906</v>
          </cell>
          <cell r="K189">
            <v>-158.25999999999183</v>
          </cell>
          <cell r="L189">
            <v>-82.700000000000728</v>
          </cell>
          <cell r="M189">
            <v>-73.5</v>
          </cell>
          <cell r="N189">
            <v>-63.6</v>
          </cell>
          <cell r="O189">
            <v>-5719.3226099999874</v>
          </cell>
          <cell r="P189">
            <v>-9.8373700000000071</v>
          </cell>
          <cell r="Q189">
            <v>-49.622610000000009</v>
          </cell>
          <cell r="R189">
            <v>-140.2826100000002</v>
          </cell>
          <cell r="S189">
            <v>-222.62261000000001</v>
          </cell>
          <cell r="T189">
            <v>-302.42261000000076</v>
          </cell>
          <cell r="U189">
            <v>-355.82261000000074</v>
          </cell>
          <cell r="V189">
            <v>-409.19261000000188</v>
          </cell>
          <cell r="W189">
            <v>-5341.2626099999934</v>
          </cell>
          <cell r="X189">
            <v>-5499.5226099999863</v>
          </cell>
          <cell r="Y189">
            <v>-5582.2226099999871</v>
          </cell>
          <cell r="Z189">
            <v>-5655.7226099999871</v>
          </cell>
          <cell r="AA189">
            <v>-5719.3226099999874</v>
          </cell>
        </row>
        <row r="190">
          <cell r="A190" t="str">
            <v>Dts01</v>
          </cell>
          <cell r="B190" t="str">
            <v>Interest income</v>
          </cell>
          <cell r="C190">
            <v>1270</v>
          </cell>
          <cell r="D190">
            <v>1269</v>
          </cell>
          <cell r="E190">
            <v>1265.9100000000001</v>
          </cell>
          <cell r="F190">
            <v>1258.99</v>
          </cell>
          <cell r="G190">
            <v>1256.5999999999999</v>
          </cell>
          <cell r="H190">
            <v>1230.9000000000001</v>
          </cell>
          <cell r="I190">
            <v>1230.5999999999999</v>
          </cell>
          <cell r="J190">
            <v>1230.7</v>
          </cell>
          <cell r="K190">
            <v>167.2</v>
          </cell>
          <cell r="L190">
            <v>87.700000000000728</v>
          </cell>
          <cell r="M190">
            <v>78</v>
          </cell>
          <cell r="N190">
            <v>74.100000000000364</v>
          </cell>
          <cell r="O190">
            <v>10419.700000000003</v>
          </cell>
          <cell r="P190">
            <v>1270</v>
          </cell>
          <cell r="Q190">
            <v>2539</v>
          </cell>
          <cell r="R190">
            <v>3804.91</v>
          </cell>
          <cell r="S190">
            <v>5063.8999999999996</v>
          </cell>
          <cell r="T190">
            <v>6320.5</v>
          </cell>
          <cell r="U190">
            <v>7551.4</v>
          </cell>
          <cell r="V190">
            <v>8782</v>
          </cell>
          <cell r="W190">
            <v>10012.700000000001</v>
          </cell>
          <cell r="X190">
            <v>10179.900000000001</v>
          </cell>
          <cell r="Y190">
            <v>10267.600000000002</v>
          </cell>
          <cell r="Z190">
            <v>10345.600000000002</v>
          </cell>
          <cell r="AA190">
            <v>10419.700000000003</v>
          </cell>
        </row>
        <row r="191">
          <cell r="A191" t="str">
            <v>Dts02</v>
          </cell>
          <cell r="B191" t="str">
            <v>Interest expense</v>
          </cell>
          <cell r="C191">
            <v>-1171</v>
          </cell>
          <cell r="D191">
            <v>-1172</v>
          </cell>
          <cell r="E191">
            <v>-1171.1099999999999</v>
          </cell>
          <cell r="F191">
            <v>-1171.29</v>
          </cell>
          <cell r="G191">
            <v>-1171.4000000000001</v>
          </cell>
          <cell r="H191">
            <v>-1171.4000000000001</v>
          </cell>
          <cell r="I191">
            <v>-1171.8</v>
          </cell>
          <cell r="J191">
            <v>-1170.9000000000001</v>
          </cell>
          <cell r="K191">
            <v>0</v>
          </cell>
          <cell r="L191">
            <v>0</v>
          </cell>
          <cell r="M191">
            <v>0</v>
          </cell>
          <cell r="N191">
            <v>-0.1000000000003638</v>
          </cell>
          <cell r="O191">
            <v>-9370.9999999999982</v>
          </cell>
          <cell r="P191">
            <v>-1171</v>
          </cell>
          <cell r="Q191">
            <v>-2343</v>
          </cell>
          <cell r="R191">
            <v>-3514.1099999999997</v>
          </cell>
          <cell r="S191">
            <v>-4685.3999999999996</v>
          </cell>
          <cell r="T191">
            <v>-5856.7999999999993</v>
          </cell>
          <cell r="U191">
            <v>-7028.1999999999989</v>
          </cell>
          <cell r="V191">
            <v>-8199.9999999999982</v>
          </cell>
          <cell r="W191">
            <v>-9370.8999999999978</v>
          </cell>
          <cell r="X191">
            <v>-9370.8999999999978</v>
          </cell>
          <cell r="Y191">
            <v>-9370.8999999999978</v>
          </cell>
          <cell r="Z191">
            <v>-9370.8999999999978</v>
          </cell>
          <cell r="AA191">
            <v>-9370.9999999999982</v>
          </cell>
        </row>
        <row r="192">
          <cell r="A192" t="str">
            <v>Dts03</v>
          </cell>
          <cell r="B192" t="str">
            <v>Net interest income</v>
          </cell>
          <cell r="C192">
            <v>99</v>
          </cell>
          <cell r="D192">
            <v>97</v>
          </cell>
          <cell r="E192">
            <v>94.800000000000182</v>
          </cell>
          <cell r="F192">
            <v>87.700000000000045</v>
          </cell>
          <cell r="G192">
            <v>85.199999999999818</v>
          </cell>
          <cell r="H192">
            <v>59.5</v>
          </cell>
          <cell r="I192">
            <v>58.799999999999955</v>
          </cell>
          <cell r="J192">
            <v>59.799999999999955</v>
          </cell>
          <cell r="K192">
            <v>167.2</v>
          </cell>
          <cell r="L192">
            <v>87.700000000000728</v>
          </cell>
          <cell r="M192">
            <v>78</v>
          </cell>
          <cell r="N192">
            <v>74</v>
          </cell>
          <cell r="O192">
            <v>1048.7000000000044</v>
          </cell>
          <cell r="P192">
            <v>99</v>
          </cell>
          <cell r="Q192">
            <v>196</v>
          </cell>
          <cell r="R192">
            <v>290.80000000000018</v>
          </cell>
          <cell r="S192">
            <v>378.5</v>
          </cell>
          <cell r="T192">
            <v>463.70000000000073</v>
          </cell>
          <cell r="U192">
            <v>523.20000000000073</v>
          </cell>
          <cell r="V192">
            <v>582.00000000000182</v>
          </cell>
          <cell r="W192">
            <v>641.80000000000291</v>
          </cell>
          <cell r="X192">
            <v>809.00000000000364</v>
          </cell>
          <cell r="Y192">
            <v>896.70000000000437</v>
          </cell>
          <cell r="Z192">
            <v>974.70000000000437</v>
          </cell>
          <cell r="AA192">
            <v>1048.7000000000044</v>
          </cell>
        </row>
        <row r="193">
          <cell r="A193" t="str">
            <v>Dts04</v>
          </cell>
          <cell r="B193" t="str">
            <v>Fee Income</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Dts05</v>
          </cell>
          <cell r="B194" t="str">
            <v>Commission expense</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row>
        <row r="195">
          <cell r="A195" t="str">
            <v>Dts06</v>
          </cell>
          <cell r="B195" t="str">
            <v>Net fee and commission income</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row>
        <row r="196">
          <cell r="A196" t="str">
            <v>Dts07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Dts08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Dts09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Dts10</v>
          </cell>
          <cell r="B199" t="str">
            <v>Other operating income / expenses</v>
          </cell>
          <cell r="C199">
            <v>0</v>
          </cell>
          <cell r="D199">
            <v>0</v>
          </cell>
          <cell r="E199">
            <v>1.2</v>
          </cell>
          <cell r="F199">
            <v>-0.2</v>
          </cell>
          <cell r="G199">
            <v>0</v>
          </cell>
          <cell r="H199">
            <v>0</v>
          </cell>
          <cell r="I199">
            <v>0</v>
          </cell>
          <cell r="J199">
            <v>4886.4399999999905</v>
          </cell>
          <cell r="K199">
            <v>-4.0000000008149073E-2</v>
          </cell>
          <cell r="L199">
            <v>0</v>
          </cell>
          <cell r="M199">
            <v>0</v>
          </cell>
          <cell r="N199">
            <v>0</v>
          </cell>
          <cell r="O199">
            <v>4887.3999999999824</v>
          </cell>
          <cell r="P199">
            <v>0</v>
          </cell>
          <cell r="Q199">
            <v>0</v>
          </cell>
          <cell r="R199">
            <v>1.2</v>
          </cell>
          <cell r="S199">
            <v>1</v>
          </cell>
          <cell r="T199">
            <v>1</v>
          </cell>
          <cell r="U199">
            <v>1</v>
          </cell>
          <cell r="V199">
            <v>1</v>
          </cell>
          <cell r="W199">
            <v>4887.4399999999905</v>
          </cell>
          <cell r="X199">
            <v>4887.3999999999824</v>
          </cell>
          <cell r="Y199">
            <v>4887.3999999999824</v>
          </cell>
          <cell r="Z199">
            <v>4887.3999999999824</v>
          </cell>
          <cell r="AA199">
            <v>4887.3999999999824</v>
          </cell>
        </row>
        <row r="200">
          <cell r="A200" t="str">
            <v>Dts11</v>
          </cell>
          <cell r="B200" t="str">
            <v>Other income</v>
          </cell>
          <cell r="C200">
            <v>0</v>
          </cell>
          <cell r="D200">
            <v>0</v>
          </cell>
          <cell r="E200">
            <v>1.2</v>
          </cell>
          <cell r="F200">
            <v>-0.2</v>
          </cell>
          <cell r="G200">
            <v>0</v>
          </cell>
          <cell r="H200">
            <v>0</v>
          </cell>
          <cell r="I200">
            <v>0</v>
          </cell>
          <cell r="J200">
            <v>4886.4399999999905</v>
          </cell>
          <cell r="K200">
            <v>-4.0000000008149073E-2</v>
          </cell>
          <cell r="L200">
            <v>0</v>
          </cell>
          <cell r="M200">
            <v>0</v>
          </cell>
          <cell r="N200">
            <v>0</v>
          </cell>
          <cell r="O200">
            <v>4887.3999999999824</v>
          </cell>
          <cell r="P200">
            <v>0</v>
          </cell>
          <cell r="Q200">
            <v>0</v>
          </cell>
          <cell r="R200">
            <v>1.2</v>
          </cell>
          <cell r="S200">
            <v>1</v>
          </cell>
          <cell r="T200">
            <v>1</v>
          </cell>
          <cell r="U200">
            <v>1</v>
          </cell>
          <cell r="V200">
            <v>1</v>
          </cell>
          <cell r="W200">
            <v>4887.4399999999905</v>
          </cell>
          <cell r="X200">
            <v>4887.3999999999824</v>
          </cell>
          <cell r="Y200">
            <v>4887.3999999999824</v>
          </cell>
          <cell r="Z200">
            <v>4887.3999999999824</v>
          </cell>
          <cell r="AA200">
            <v>4887.3999999999824</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Dts12</v>
          </cell>
          <cell r="B202" t="str">
            <v>Total income</v>
          </cell>
          <cell r="C202">
            <v>99</v>
          </cell>
          <cell r="D202">
            <v>97</v>
          </cell>
          <cell r="E202">
            <v>96.000000000000185</v>
          </cell>
          <cell r="F202">
            <v>87.500000000000043</v>
          </cell>
          <cell r="G202">
            <v>85.199999999999818</v>
          </cell>
          <cell r="H202">
            <v>59.5</v>
          </cell>
          <cell r="I202">
            <v>58.799999999999955</v>
          </cell>
          <cell r="J202">
            <v>4946.2399999999907</v>
          </cell>
          <cell r="K202">
            <v>167.15999999999184</v>
          </cell>
          <cell r="L202">
            <v>87.700000000000728</v>
          </cell>
          <cell r="M202">
            <v>78</v>
          </cell>
          <cell r="N202">
            <v>74</v>
          </cell>
          <cell r="O202">
            <v>5936.0999999999867</v>
          </cell>
          <cell r="P202">
            <v>99</v>
          </cell>
          <cell r="Q202">
            <v>196</v>
          </cell>
          <cell r="R202">
            <v>292.00000000000017</v>
          </cell>
          <cell r="S202">
            <v>379.5</v>
          </cell>
          <cell r="T202">
            <v>464.70000000000073</v>
          </cell>
          <cell r="U202">
            <v>524.20000000000073</v>
          </cell>
          <cell r="V202">
            <v>583.00000000000182</v>
          </cell>
          <cell r="W202">
            <v>5529.2399999999934</v>
          </cell>
          <cell r="X202">
            <v>5696.399999999986</v>
          </cell>
          <cell r="Y202">
            <v>5784.0999999999867</v>
          </cell>
          <cell r="Z202">
            <v>5862.0999999999867</v>
          </cell>
          <cell r="AA202">
            <v>5936.0999999999867</v>
          </cell>
        </row>
        <row r="203">
          <cell r="A203" t="str">
            <v>Dts13</v>
          </cell>
          <cell r="B203" t="str">
            <v>Personnel expenses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row>
        <row r="204">
          <cell r="A204" t="str">
            <v>Dts14</v>
          </cell>
          <cell r="B204" t="str">
            <v>General and administrative expenses</v>
          </cell>
          <cell r="C204">
            <v>6</v>
          </cell>
          <cell r="D204">
            <v>6</v>
          </cell>
          <cell r="E204">
            <v>5.34</v>
          </cell>
          <cell r="F204">
            <v>5.16</v>
          </cell>
          <cell r="G204">
            <v>5.4</v>
          </cell>
          <cell r="H204">
            <v>6.1</v>
          </cell>
          <cell r="I204">
            <v>5.43</v>
          </cell>
          <cell r="J204">
            <v>14.17</v>
          </cell>
          <cell r="K204">
            <v>8.9</v>
          </cell>
          <cell r="L204">
            <v>5</v>
          </cell>
          <cell r="M204">
            <v>4.5</v>
          </cell>
          <cell r="N204">
            <v>10.4</v>
          </cell>
          <cell r="O204">
            <v>82.4</v>
          </cell>
          <cell r="P204">
            <v>6</v>
          </cell>
          <cell r="Q204">
            <v>12</v>
          </cell>
          <cell r="R204">
            <v>17.34</v>
          </cell>
          <cell r="S204">
            <v>22.5</v>
          </cell>
          <cell r="T204">
            <v>27.9</v>
          </cell>
          <cell r="U204">
            <v>34</v>
          </cell>
          <cell r="V204">
            <v>39.43</v>
          </cell>
          <cell r="W204">
            <v>53.6</v>
          </cell>
          <cell r="X204">
            <v>62.5</v>
          </cell>
          <cell r="Y204">
            <v>67.5</v>
          </cell>
          <cell r="Z204">
            <v>72</v>
          </cell>
          <cell r="AA204">
            <v>82.4</v>
          </cell>
        </row>
        <row r="205">
          <cell r="A205" t="str">
            <v>Dts15</v>
          </cell>
          <cell r="B205" t="str">
            <v>Depreciation / Amortisation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row>
        <row r="206">
          <cell r="A206" t="str">
            <v>Dts16</v>
          </cell>
          <cell r="B206" t="str">
            <v>Total operating expenses</v>
          </cell>
          <cell r="C206">
            <v>6</v>
          </cell>
          <cell r="D206">
            <v>6</v>
          </cell>
          <cell r="E206">
            <v>5.34</v>
          </cell>
          <cell r="F206">
            <v>5.16</v>
          </cell>
          <cell r="G206">
            <v>5.4</v>
          </cell>
          <cell r="H206">
            <v>6.1</v>
          </cell>
          <cell r="I206">
            <v>5.43</v>
          </cell>
          <cell r="J206">
            <v>14.17</v>
          </cell>
          <cell r="K206">
            <v>8.9</v>
          </cell>
          <cell r="L206">
            <v>5</v>
          </cell>
          <cell r="M206">
            <v>4.5</v>
          </cell>
          <cell r="N206">
            <v>10.4</v>
          </cell>
          <cell r="O206">
            <v>82.4</v>
          </cell>
          <cell r="P206">
            <v>6</v>
          </cell>
          <cell r="Q206">
            <v>12</v>
          </cell>
          <cell r="R206">
            <v>17.34</v>
          </cell>
          <cell r="S206">
            <v>22.5</v>
          </cell>
          <cell r="T206">
            <v>27.9</v>
          </cell>
          <cell r="U206">
            <v>34</v>
          </cell>
          <cell r="V206">
            <v>39.43</v>
          </cell>
          <cell r="W206">
            <v>53.6</v>
          </cell>
          <cell r="X206">
            <v>62.5</v>
          </cell>
          <cell r="Y206">
            <v>67.5</v>
          </cell>
          <cell r="Z206">
            <v>72</v>
          </cell>
          <cell r="AA206">
            <v>82.4</v>
          </cell>
        </row>
        <row r="207">
          <cell r="A207" t="str">
            <v>Dts17</v>
          </cell>
          <cell r="B207" t="str">
            <v>Operating profit before provisions</v>
          </cell>
          <cell r="C207">
            <v>93</v>
          </cell>
          <cell r="D207">
            <v>91</v>
          </cell>
          <cell r="E207">
            <v>90.660000000000181</v>
          </cell>
          <cell r="F207">
            <v>82.340000000000046</v>
          </cell>
          <cell r="G207">
            <v>79.799999999999812</v>
          </cell>
          <cell r="H207">
            <v>53.4</v>
          </cell>
          <cell r="I207">
            <v>53.369999999999955</v>
          </cell>
          <cell r="J207">
            <v>4932.0699999999906</v>
          </cell>
          <cell r="K207">
            <v>158.25999999999183</v>
          </cell>
          <cell r="L207">
            <v>82.700000000000728</v>
          </cell>
          <cell r="M207">
            <v>73.5</v>
          </cell>
          <cell r="N207">
            <v>63.6</v>
          </cell>
          <cell r="O207">
            <v>5853.6999999999871</v>
          </cell>
          <cell r="P207">
            <v>93</v>
          </cell>
          <cell r="Q207">
            <v>184</v>
          </cell>
          <cell r="R207">
            <v>274.6600000000002</v>
          </cell>
          <cell r="S207">
            <v>357</v>
          </cell>
          <cell r="T207">
            <v>436.80000000000075</v>
          </cell>
          <cell r="U207">
            <v>490.20000000000073</v>
          </cell>
          <cell r="V207">
            <v>543.57000000000187</v>
          </cell>
          <cell r="W207">
            <v>5475.6399999999931</v>
          </cell>
          <cell r="X207">
            <v>5633.899999999986</v>
          </cell>
          <cell r="Y207">
            <v>5716.5999999999867</v>
          </cell>
          <cell r="Z207">
            <v>5790.0999999999867</v>
          </cell>
          <cell r="AA207">
            <v>5853.6999999999871</v>
          </cell>
        </row>
        <row r="208">
          <cell r="A208" t="str">
            <v>Dts18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Dts19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Dts20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Dts21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Dts22</v>
          </cell>
          <cell r="B212" t="str">
            <v>Operating profit</v>
          </cell>
          <cell r="C212">
            <v>93</v>
          </cell>
          <cell r="D212">
            <v>91</v>
          </cell>
          <cell r="E212">
            <v>90.660000000000181</v>
          </cell>
          <cell r="F212">
            <v>82.340000000000046</v>
          </cell>
          <cell r="G212">
            <v>79.799999999999812</v>
          </cell>
          <cell r="H212">
            <v>53.4</v>
          </cell>
          <cell r="I212">
            <v>53.369999999999955</v>
          </cell>
          <cell r="J212">
            <v>4932.0699999999906</v>
          </cell>
          <cell r="K212">
            <v>158.25999999999183</v>
          </cell>
          <cell r="L212">
            <v>82.700000000000728</v>
          </cell>
          <cell r="M212">
            <v>73.5</v>
          </cell>
          <cell r="N212">
            <v>63.6</v>
          </cell>
          <cell r="O212">
            <v>5853.6999999999871</v>
          </cell>
          <cell r="P212">
            <v>93</v>
          </cell>
          <cell r="Q212">
            <v>184</v>
          </cell>
          <cell r="R212">
            <v>274.6600000000002</v>
          </cell>
          <cell r="S212">
            <v>357</v>
          </cell>
          <cell r="T212">
            <v>436.80000000000075</v>
          </cell>
          <cell r="U212">
            <v>490.20000000000073</v>
          </cell>
          <cell r="V212">
            <v>543.57000000000187</v>
          </cell>
          <cell r="W212">
            <v>5475.6399999999931</v>
          </cell>
          <cell r="X212">
            <v>5633.899999999986</v>
          </cell>
          <cell r="Y212">
            <v>5716.5999999999867</v>
          </cell>
          <cell r="Z212">
            <v>5790.0999999999867</v>
          </cell>
          <cell r="AA212">
            <v>5853.6999999999871</v>
          </cell>
        </row>
        <row r="213">
          <cell r="A213" t="str">
            <v>Dts23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Dts24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Dts25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Dts26</v>
          </cell>
          <cell r="B216" t="str">
            <v>Pre tax profit</v>
          </cell>
          <cell r="C216">
            <v>93</v>
          </cell>
          <cell r="D216">
            <v>91</v>
          </cell>
          <cell r="E216">
            <v>90.660000000000181</v>
          </cell>
          <cell r="F216">
            <v>82.340000000000046</v>
          </cell>
          <cell r="G216">
            <v>79.799999999999812</v>
          </cell>
          <cell r="H216">
            <v>53.4</v>
          </cell>
          <cell r="I216">
            <v>53.369999999999955</v>
          </cell>
          <cell r="J216">
            <v>4932.0699999999906</v>
          </cell>
          <cell r="K216">
            <v>158.25999999999183</v>
          </cell>
          <cell r="L216">
            <v>82.700000000000728</v>
          </cell>
          <cell r="M216">
            <v>73.5</v>
          </cell>
          <cell r="N216">
            <v>63.6</v>
          </cell>
          <cell r="O216">
            <v>5853.6999999999871</v>
          </cell>
          <cell r="P216">
            <v>93</v>
          </cell>
          <cell r="Q216">
            <v>184</v>
          </cell>
          <cell r="R216">
            <v>274.6600000000002</v>
          </cell>
          <cell r="S216">
            <v>357</v>
          </cell>
          <cell r="T216">
            <v>436.80000000000075</v>
          </cell>
          <cell r="U216">
            <v>490.20000000000073</v>
          </cell>
          <cell r="V216">
            <v>543.57000000000187</v>
          </cell>
          <cell r="W216">
            <v>5475.6399999999931</v>
          </cell>
          <cell r="X216">
            <v>5633.899999999986</v>
          </cell>
          <cell r="Y216">
            <v>5716.5999999999867</v>
          </cell>
          <cell r="Z216">
            <v>5790.0999999999867</v>
          </cell>
          <cell r="AA216">
            <v>5853.6999999999871</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Dts27</v>
          </cell>
          <cell r="B218" t="str">
            <v>Taxation</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Dts28</v>
          </cell>
          <cell r="B219" t="str">
            <v>Profit after tax</v>
          </cell>
          <cell r="C219">
            <v>93</v>
          </cell>
          <cell r="D219">
            <v>91</v>
          </cell>
          <cell r="E219">
            <v>90.660000000000181</v>
          </cell>
          <cell r="F219">
            <v>82.340000000000046</v>
          </cell>
          <cell r="G219">
            <v>79.799999999999812</v>
          </cell>
          <cell r="H219">
            <v>53.4</v>
          </cell>
          <cell r="I219">
            <v>53.369999999999955</v>
          </cell>
          <cell r="J219">
            <v>4932.0699999999906</v>
          </cell>
          <cell r="K219">
            <v>158.25999999999183</v>
          </cell>
          <cell r="L219">
            <v>82.700000000000728</v>
          </cell>
          <cell r="M219">
            <v>73.5</v>
          </cell>
          <cell r="N219">
            <v>63.6</v>
          </cell>
          <cell r="O219">
            <v>5853.6999999999871</v>
          </cell>
          <cell r="P219">
            <v>93</v>
          </cell>
          <cell r="Q219">
            <v>184</v>
          </cell>
          <cell r="R219">
            <v>274.6600000000002</v>
          </cell>
          <cell r="S219">
            <v>357</v>
          </cell>
          <cell r="T219">
            <v>436.80000000000075</v>
          </cell>
          <cell r="U219">
            <v>490.20000000000073</v>
          </cell>
          <cell r="V219">
            <v>543.57000000000187</v>
          </cell>
          <cell r="W219">
            <v>5475.6399999999931</v>
          </cell>
          <cell r="X219">
            <v>5633.899999999986</v>
          </cell>
          <cell r="Y219">
            <v>5716.5999999999867</v>
          </cell>
          <cell r="Z219">
            <v>5790.0999999999867</v>
          </cell>
          <cell r="AA219">
            <v>5853.6999999999871</v>
          </cell>
        </row>
        <row r="220">
          <cell r="A220">
            <v>0</v>
          </cell>
          <cell r="B220" t="str">
            <v>Actual Profit and Loss 2005 tys.zł</v>
          </cell>
          <cell r="C220" t="str">
            <v>OK!</v>
          </cell>
          <cell r="D220" t="str">
            <v>OK!</v>
          </cell>
          <cell r="E220" t="str">
            <v>OK!</v>
          </cell>
          <cell r="F220" t="str">
            <v>OK!</v>
          </cell>
          <cell r="G220" t="str">
            <v>OK!</v>
          </cell>
          <cell r="H220" t="str">
            <v>OK!</v>
          </cell>
          <cell r="I220" t="str">
            <v>OK!</v>
          </cell>
          <cell r="J220" t="str">
            <v>OK!</v>
          </cell>
          <cell r="K220" t="str">
            <v>OK!</v>
          </cell>
          <cell r="L220" t="str">
            <v>OK!</v>
          </cell>
          <cell r="M220" t="str">
            <v>OK!</v>
          </cell>
          <cell r="N220" t="str">
            <v>OK!</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Dtq01</v>
          </cell>
          <cell r="B221" t="str">
            <v>Interest income</v>
          </cell>
          <cell r="C221">
            <v>1297.78</v>
          </cell>
          <cell r="D221">
            <v>1289.02</v>
          </cell>
          <cell r="E221">
            <v>1292.4000000000001</v>
          </cell>
          <cell r="F221">
            <v>1289.5</v>
          </cell>
          <cell r="G221">
            <v>1282.7</v>
          </cell>
          <cell r="H221">
            <v>1280.5999999999999</v>
          </cell>
          <cell r="I221">
            <v>1282</v>
          </cell>
          <cell r="J221">
            <v>1282.8</v>
          </cell>
          <cell r="K221">
            <v>1269.8</v>
          </cell>
          <cell r="L221">
            <v>1284.8</v>
          </cell>
          <cell r="M221">
            <v>1269.5999999999999</v>
          </cell>
          <cell r="N221">
            <v>1270</v>
          </cell>
          <cell r="O221">
            <v>15390.999999999998</v>
          </cell>
          <cell r="P221">
            <v>1297.78</v>
          </cell>
          <cell r="Q221">
            <v>2586.8000000000002</v>
          </cell>
          <cell r="R221">
            <v>3879.2000000000003</v>
          </cell>
          <cell r="S221">
            <v>5168.7000000000007</v>
          </cell>
          <cell r="T221">
            <v>6451.4000000000005</v>
          </cell>
          <cell r="U221">
            <v>7732</v>
          </cell>
          <cell r="V221">
            <v>9014</v>
          </cell>
          <cell r="W221">
            <v>10296.799999999999</v>
          </cell>
          <cell r="X221">
            <v>11566.599999999999</v>
          </cell>
          <cell r="Y221">
            <v>12851.399999999998</v>
          </cell>
          <cell r="Z221">
            <v>14120.999999999998</v>
          </cell>
          <cell r="AA221">
            <v>15390.999999999998</v>
          </cell>
        </row>
        <row r="222">
          <cell r="A222" t="str">
            <v>Dtq02</v>
          </cell>
          <cell r="B222" t="str">
            <v>Interest expense</v>
          </cell>
          <cell r="C222">
            <v>-1171.3699999999999</v>
          </cell>
          <cell r="D222">
            <v>-1171.33</v>
          </cell>
          <cell r="E222">
            <v>-1171.4000000000001</v>
          </cell>
          <cell r="F222">
            <v>-1171.3</v>
          </cell>
          <cell r="G222">
            <v>-1171.45</v>
          </cell>
          <cell r="H222">
            <v>-1171.1500000000001</v>
          </cell>
          <cell r="I222">
            <v>-1171.5899999999999</v>
          </cell>
          <cell r="J222">
            <v>-1171.4100000000001</v>
          </cell>
          <cell r="K222">
            <v>-1171</v>
          </cell>
          <cell r="L222">
            <v>-1171.7</v>
          </cell>
          <cell r="M222">
            <v>-1171.3</v>
          </cell>
          <cell r="N222">
            <v>-1172</v>
          </cell>
          <cell r="O222">
            <v>-14057</v>
          </cell>
          <cell r="P222">
            <v>-1171.3699999999999</v>
          </cell>
          <cell r="Q222">
            <v>-2342.6999999999998</v>
          </cell>
          <cell r="R222">
            <v>-3514.1</v>
          </cell>
          <cell r="S222">
            <v>-4685.3999999999996</v>
          </cell>
          <cell r="T222">
            <v>-5856.8499999999995</v>
          </cell>
          <cell r="U222">
            <v>-7028</v>
          </cell>
          <cell r="V222">
            <v>-8199.59</v>
          </cell>
          <cell r="W222">
            <v>-9371</v>
          </cell>
          <cell r="X222">
            <v>-10542</v>
          </cell>
          <cell r="Y222">
            <v>-11713.7</v>
          </cell>
          <cell r="Z222">
            <v>-12885</v>
          </cell>
          <cell r="AA222">
            <v>-14057</v>
          </cell>
        </row>
        <row r="223">
          <cell r="A223" t="str">
            <v>Dtq03</v>
          </cell>
          <cell r="B223" t="str">
            <v>Net interest income</v>
          </cell>
          <cell r="C223">
            <v>126.41000000000008</v>
          </cell>
          <cell r="D223">
            <v>117.69000000000005</v>
          </cell>
          <cell r="E223">
            <v>121</v>
          </cell>
          <cell r="F223">
            <v>118.20000000000005</v>
          </cell>
          <cell r="G223">
            <v>111.25</v>
          </cell>
          <cell r="H223">
            <v>109.44999999999982</v>
          </cell>
          <cell r="I223">
            <v>110.41000000000008</v>
          </cell>
          <cell r="J223">
            <v>111.38999999999987</v>
          </cell>
          <cell r="K223">
            <v>98.799999999999955</v>
          </cell>
          <cell r="L223">
            <v>113.09999999999991</v>
          </cell>
          <cell r="M223">
            <v>98.299999999999955</v>
          </cell>
          <cell r="N223">
            <v>98</v>
          </cell>
          <cell r="O223">
            <v>1333.9999999999982</v>
          </cell>
          <cell r="P223">
            <v>126.41000000000008</v>
          </cell>
          <cell r="Q223">
            <v>244.10000000000036</v>
          </cell>
          <cell r="R223">
            <v>365.10000000000036</v>
          </cell>
          <cell r="S223">
            <v>483.30000000000109</v>
          </cell>
          <cell r="T223">
            <v>594.55000000000109</v>
          </cell>
          <cell r="U223">
            <v>704</v>
          </cell>
          <cell r="V223">
            <v>814.40999999999985</v>
          </cell>
          <cell r="W223">
            <v>925.79999999999927</v>
          </cell>
          <cell r="X223">
            <v>1024.5999999999985</v>
          </cell>
          <cell r="Y223">
            <v>1137.6999999999971</v>
          </cell>
          <cell r="Z223">
            <v>1235.9999999999982</v>
          </cell>
          <cell r="AA223">
            <v>1333.9999999999982</v>
          </cell>
        </row>
        <row r="224">
          <cell r="A224" t="str">
            <v>Dtq04</v>
          </cell>
          <cell r="B224" t="str">
            <v>Fee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Dtq05</v>
          </cell>
          <cell r="B225" t="str">
            <v>Commission expense</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Dtq06</v>
          </cell>
          <cell r="B226" t="str">
            <v>Net fee and commission income</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Dtq07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Dtq08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Dtq09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Dtq10</v>
          </cell>
          <cell r="B230" t="str">
            <v>Other operating income / expenses</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row>
        <row r="231">
          <cell r="A231" t="str">
            <v>Dtq11</v>
          </cell>
          <cell r="B231" t="str">
            <v>Other income</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Dtq12</v>
          </cell>
          <cell r="B233" t="str">
            <v>Total income</v>
          </cell>
          <cell r="C233">
            <v>126.41000000000008</v>
          </cell>
          <cell r="D233">
            <v>117.69000000000005</v>
          </cell>
          <cell r="E233">
            <v>121</v>
          </cell>
          <cell r="F233">
            <v>118.20000000000005</v>
          </cell>
          <cell r="G233">
            <v>111.25</v>
          </cell>
          <cell r="H233">
            <v>109.44999999999982</v>
          </cell>
          <cell r="I233">
            <v>110.41000000000008</v>
          </cell>
          <cell r="J233">
            <v>111.38999999999987</v>
          </cell>
          <cell r="K233">
            <v>98.799999999999955</v>
          </cell>
          <cell r="L233">
            <v>113.09999999999991</v>
          </cell>
          <cell r="M233">
            <v>98.299999999999955</v>
          </cell>
          <cell r="N233">
            <v>98</v>
          </cell>
          <cell r="O233">
            <v>1333.9999999999982</v>
          </cell>
          <cell r="P233">
            <v>126.41000000000008</v>
          </cell>
          <cell r="Q233">
            <v>244.10000000000036</v>
          </cell>
          <cell r="R233">
            <v>365.10000000000036</v>
          </cell>
          <cell r="S233">
            <v>483.30000000000109</v>
          </cell>
          <cell r="T233">
            <v>594.55000000000109</v>
          </cell>
          <cell r="U233">
            <v>704</v>
          </cell>
          <cell r="V233">
            <v>814.40999999999985</v>
          </cell>
          <cell r="W233">
            <v>925.79999999999927</v>
          </cell>
          <cell r="X233">
            <v>1024.5999999999985</v>
          </cell>
          <cell r="Y233">
            <v>1137.6999999999971</v>
          </cell>
          <cell r="Z233">
            <v>1235.9999999999982</v>
          </cell>
          <cell r="AA233">
            <v>1333.9999999999982</v>
          </cell>
        </row>
        <row r="234">
          <cell r="A234" t="str">
            <v>Dtq13</v>
          </cell>
          <cell r="B234" t="str">
            <v>Personnel expenses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Dtq14</v>
          </cell>
          <cell r="B235" t="str">
            <v>General and administrative expenses</v>
          </cell>
          <cell r="C235">
            <v>6.6</v>
          </cell>
          <cell r="D235">
            <v>5.4</v>
          </cell>
          <cell r="E235">
            <v>5.8</v>
          </cell>
          <cell r="F235">
            <v>5.9</v>
          </cell>
          <cell r="G235">
            <v>6.1</v>
          </cell>
          <cell r="H235">
            <v>6.2</v>
          </cell>
          <cell r="I235">
            <v>6.0000000000000053</v>
          </cell>
          <cell r="J235">
            <v>5.6</v>
          </cell>
          <cell r="K235">
            <v>5.9999999999999911</v>
          </cell>
          <cell r="L235">
            <v>6.4</v>
          </cell>
          <cell r="M235">
            <v>5</v>
          </cell>
          <cell r="N235">
            <v>16</v>
          </cell>
          <cell r="O235">
            <v>81</v>
          </cell>
          <cell r="P235">
            <v>6.6</v>
          </cell>
          <cell r="Q235">
            <v>12</v>
          </cell>
          <cell r="R235">
            <v>17.8</v>
          </cell>
          <cell r="S235">
            <v>23.700000000000003</v>
          </cell>
          <cell r="T235">
            <v>29.800000000000004</v>
          </cell>
          <cell r="U235">
            <v>36.000000000000007</v>
          </cell>
          <cell r="V235">
            <v>42.000000000000014</v>
          </cell>
          <cell r="W235">
            <v>47.600000000000016</v>
          </cell>
          <cell r="X235">
            <v>53.600000000000009</v>
          </cell>
          <cell r="Y235">
            <v>60.000000000000007</v>
          </cell>
          <cell r="Z235">
            <v>65</v>
          </cell>
          <cell r="AA235">
            <v>81</v>
          </cell>
        </row>
        <row r="236">
          <cell r="A236" t="str">
            <v>Dtq15</v>
          </cell>
          <cell r="B236" t="str">
            <v>Depreciation / Amortisation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Dtq16</v>
          </cell>
          <cell r="B237" t="str">
            <v>Total operating expenses</v>
          </cell>
          <cell r="C237">
            <v>6.6</v>
          </cell>
          <cell r="D237">
            <v>5.4</v>
          </cell>
          <cell r="E237">
            <v>5.8</v>
          </cell>
          <cell r="F237">
            <v>5.9</v>
          </cell>
          <cell r="G237">
            <v>6.1</v>
          </cell>
          <cell r="H237">
            <v>6.2</v>
          </cell>
          <cell r="I237">
            <v>6.0000000000000053</v>
          </cell>
          <cell r="J237">
            <v>5.6</v>
          </cell>
          <cell r="K237">
            <v>5.9999999999999911</v>
          </cell>
          <cell r="L237">
            <v>6.4</v>
          </cell>
          <cell r="M237">
            <v>5</v>
          </cell>
          <cell r="N237">
            <v>16</v>
          </cell>
          <cell r="O237">
            <v>81</v>
          </cell>
          <cell r="P237">
            <v>6.6</v>
          </cell>
          <cell r="Q237">
            <v>12</v>
          </cell>
          <cell r="R237">
            <v>17.8</v>
          </cell>
          <cell r="S237">
            <v>23.700000000000003</v>
          </cell>
          <cell r="T237">
            <v>29.800000000000004</v>
          </cell>
          <cell r="U237">
            <v>36.000000000000007</v>
          </cell>
          <cell r="V237">
            <v>42.000000000000014</v>
          </cell>
          <cell r="W237">
            <v>47.600000000000016</v>
          </cell>
          <cell r="X237">
            <v>53.600000000000009</v>
          </cell>
          <cell r="Y237">
            <v>60.000000000000007</v>
          </cell>
          <cell r="Z237">
            <v>65</v>
          </cell>
          <cell r="AA237">
            <v>81</v>
          </cell>
        </row>
        <row r="238">
          <cell r="A238" t="str">
            <v>Dtq17</v>
          </cell>
          <cell r="B238" t="str">
            <v>Operating profit before provisions</v>
          </cell>
          <cell r="C238">
            <v>119.81000000000009</v>
          </cell>
          <cell r="D238">
            <v>112.29000000000005</v>
          </cell>
          <cell r="E238">
            <v>115.2</v>
          </cell>
          <cell r="F238">
            <v>112.30000000000004</v>
          </cell>
          <cell r="G238">
            <v>105.15</v>
          </cell>
          <cell r="H238">
            <v>103.24999999999982</v>
          </cell>
          <cell r="I238">
            <v>104.41000000000008</v>
          </cell>
          <cell r="J238">
            <v>105.78999999999988</v>
          </cell>
          <cell r="K238">
            <v>92.799999999999969</v>
          </cell>
          <cell r="L238">
            <v>106.6999999999999</v>
          </cell>
          <cell r="M238">
            <v>93.299999999999955</v>
          </cell>
          <cell r="N238">
            <v>82</v>
          </cell>
          <cell r="O238">
            <v>1252.9999999999982</v>
          </cell>
          <cell r="P238">
            <v>119.81000000000009</v>
          </cell>
          <cell r="Q238">
            <v>232.10000000000036</v>
          </cell>
          <cell r="R238">
            <v>347.30000000000035</v>
          </cell>
          <cell r="S238">
            <v>459.6000000000011</v>
          </cell>
          <cell r="T238">
            <v>564.75000000000114</v>
          </cell>
          <cell r="U238">
            <v>668</v>
          </cell>
          <cell r="V238">
            <v>772.40999999999985</v>
          </cell>
          <cell r="W238">
            <v>878.19999999999925</v>
          </cell>
          <cell r="X238">
            <v>970.99999999999852</v>
          </cell>
          <cell r="Y238">
            <v>1077.6999999999971</v>
          </cell>
          <cell r="Z238">
            <v>1170.9999999999982</v>
          </cell>
          <cell r="AA238">
            <v>1252.9999999999982</v>
          </cell>
        </row>
        <row r="239">
          <cell r="A239" t="str">
            <v>Dtq18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Dtq19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Dtq20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Dtq21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Dtq22</v>
          </cell>
          <cell r="B243" t="str">
            <v>Operating profit</v>
          </cell>
          <cell r="C243">
            <v>119.81000000000009</v>
          </cell>
          <cell r="D243">
            <v>112.29000000000005</v>
          </cell>
          <cell r="E243">
            <v>115.2</v>
          </cell>
          <cell r="F243">
            <v>112.30000000000004</v>
          </cell>
          <cell r="G243">
            <v>105.15</v>
          </cell>
          <cell r="H243">
            <v>103.24999999999982</v>
          </cell>
          <cell r="I243">
            <v>104.41000000000008</v>
          </cell>
          <cell r="J243">
            <v>105.78999999999988</v>
          </cell>
          <cell r="K243">
            <v>92.799999999999969</v>
          </cell>
          <cell r="L243">
            <v>106.6999999999999</v>
          </cell>
          <cell r="M243">
            <v>93.299999999999955</v>
          </cell>
          <cell r="N243">
            <v>82</v>
          </cell>
          <cell r="O243">
            <v>1252.9999999999982</v>
          </cell>
          <cell r="P243">
            <v>119.81000000000009</v>
          </cell>
          <cell r="Q243">
            <v>232.10000000000036</v>
          </cell>
          <cell r="R243">
            <v>347.30000000000035</v>
          </cell>
          <cell r="S243">
            <v>459.6000000000011</v>
          </cell>
          <cell r="T243">
            <v>564.75000000000114</v>
          </cell>
          <cell r="U243">
            <v>668</v>
          </cell>
          <cell r="V243">
            <v>772.40999999999985</v>
          </cell>
          <cell r="W243">
            <v>878.19999999999925</v>
          </cell>
          <cell r="X243">
            <v>970.99999999999852</v>
          </cell>
          <cell r="Y243">
            <v>1077.6999999999971</v>
          </cell>
          <cell r="Z243">
            <v>1170.9999999999982</v>
          </cell>
          <cell r="AA243">
            <v>1252.9999999999982</v>
          </cell>
        </row>
        <row r="244">
          <cell r="A244" t="str">
            <v>Dtq23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Dtq24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Dtq25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Dtq26</v>
          </cell>
          <cell r="B247" t="str">
            <v>Pre tax profit</v>
          </cell>
          <cell r="C247">
            <v>119.81000000000009</v>
          </cell>
          <cell r="D247">
            <v>112.29000000000005</v>
          </cell>
          <cell r="E247">
            <v>115.2</v>
          </cell>
          <cell r="F247">
            <v>112.30000000000004</v>
          </cell>
          <cell r="G247">
            <v>105.15</v>
          </cell>
          <cell r="H247">
            <v>103.24999999999982</v>
          </cell>
          <cell r="I247">
            <v>104.41000000000008</v>
          </cell>
          <cell r="J247">
            <v>105.78999999999988</v>
          </cell>
          <cell r="K247">
            <v>92.799999999999969</v>
          </cell>
          <cell r="L247">
            <v>106.6999999999999</v>
          </cell>
          <cell r="M247">
            <v>93.299999999999955</v>
          </cell>
          <cell r="N247">
            <v>82</v>
          </cell>
          <cell r="O247">
            <v>1252.9999999999982</v>
          </cell>
          <cell r="P247">
            <v>119.81000000000009</v>
          </cell>
          <cell r="Q247">
            <v>232.10000000000036</v>
          </cell>
          <cell r="R247">
            <v>347.30000000000035</v>
          </cell>
          <cell r="S247">
            <v>459.6000000000011</v>
          </cell>
          <cell r="T247">
            <v>564.75000000000114</v>
          </cell>
          <cell r="U247">
            <v>668</v>
          </cell>
          <cell r="V247">
            <v>772.40999999999985</v>
          </cell>
          <cell r="W247">
            <v>878.19999999999925</v>
          </cell>
          <cell r="X247">
            <v>970.99999999999852</v>
          </cell>
          <cell r="Y247">
            <v>1077.6999999999971</v>
          </cell>
          <cell r="Z247">
            <v>1170.9999999999982</v>
          </cell>
          <cell r="AA247">
            <v>1252.9999999999982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Dtq27</v>
          </cell>
          <cell r="B249" t="str">
            <v>Taxation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row>
        <row r="250">
          <cell r="A250" t="str">
            <v>Dtq28</v>
          </cell>
          <cell r="B250" t="str">
            <v>Profit after tax</v>
          </cell>
          <cell r="C250">
            <v>119.81000000000009</v>
          </cell>
          <cell r="D250">
            <v>112.29000000000005</v>
          </cell>
          <cell r="E250">
            <v>115.2</v>
          </cell>
          <cell r="F250">
            <v>112.30000000000004</v>
          </cell>
          <cell r="G250">
            <v>105.15</v>
          </cell>
          <cell r="H250">
            <v>103.24999999999982</v>
          </cell>
          <cell r="I250">
            <v>104.41000000000008</v>
          </cell>
          <cell r="J250">
            <v>105.78999999999988</v>
          </cell>
          <cell r="K250">
            <v>92.799999999999969</v>
          </cell>
          <cell r="L250">
            <v>106.6999999999999</v>
          </cell>
          <cell r="M250">
            <v>93.299999999999955</v>
          </cell>
          <cell r="N250">
            <v>82</v>
          </cell>
          <cell r="O250">
            <v>1252.9999999999982</v>
          </cell>
          <cell r="P250">
            <v>119.81000000000009</v>
          </cell>
          <cell r="Q250">
            <v>232.10000000000036</v>
          </cell>
          <cell r="R250">
            <v>347.30000000000035</v>
          </cell>
          <cell r="S250">
            <v>459.6000000000011</v>
          </cell>
          <cell r="T250">
            <v>564.75000000000114</v>
          </cell>
          <cell r="U250">
            <v>668</v>
          </cell>
          <cell r="V250">
            <v>772.40999999999985</v>
          </cell>
          <cell r="W250">
            <v>878.19999999999925</v>
          </cell>
          <cell r="X250">
            <v>970.99999999999852</v>
          </cell>
          <cell r="Y250">
            <v>1077.6999999999971</v>
          </cell>
          <cell r="Z250">
            <v>1170.9999999999982</v>
          </cell>
          <cell r="AA250">
            <v>1252.9999999999982</v>
          </cell>
        </row>
        <row r="251">
          <cell r="A251">
            <v>0</v>
          </cell>
          <cell r="B251" t="str">
            <v>Actual Profit and Loss 2004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Dtc01</v>
          </cell>
          <cell r="B252" t="str">
            <v>Interest income</v>
          </cell>
          <cell r="C252">
            <v>155.80000000000001</v>
          </cell>
          <cell r="D252">
            <v>151.69999999999999</v>
          </cell>
          <cell r="E252">
            <v>154.5</v>
          </cell>
          <cell r="F252">
            <v>151.22000000000119</v>
          </cell>
          <cell r="G252">
            <v>150.67999999999938</v>
          </cell>
          <cell r="H252">
            <v>147</v>
          </cell>
          <cell r="I252">
            <v>143.69999999999999</v>
          </cell>
          <cell r="J252">
            <v>153.22000000000102</v>
          </cell>
          <cell r="K252">
            <v>145.37999999999917</v>
          </cell>
          <cell r="L252">
            <v>121.73999999999796</v>
          </cell>
          <cell r="M252">
            <v>135.19000000000059</v>
          </cell>
          <cell r="N252">
            <v>154.82</v>
          </cell>
          <cell r="O252">
            <v>1764.9499999999991</v>
          </cell>
          <cell r="P252">
            <v>155.80000000000001</v>
          </cell>
          <cell r="Q252">
            <v>307.5</v>
          </cell>
          <cell r="R252">
            <v>462</v>
          </cell>
          <cell r="S252">
            <v>613.22000000000116</v>
          </cell>
          <cell r="T252">
            <v>763.90000000000055</v>
          </cell>
          <cell r="U252">
            <v>910.90000000000055</v>
          </cell>
          <cell r="V252">
            <v>1054.6000000000006</v>
          </cell>
          <cell r="W252">
            <v>1207.8200000000015</v>
          </cell>
          <cell r="X252">
            <v>1353.2000000000007</v>
          </cell>
          <cell r="Y252">
            <v>1474.9399999999987</v>
          </cell>
          <cell r="Z252">
            <v>1610.1299999999992</v>
          </cell>
          <cell r="AA252">
            <v>1764.9499999999991</v>
          </cell>
        </row>
        <row r="253">
          <cell r="A253" t="str">
            <v>Dtc02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Dtc03</v>
          </cell>
          <cell r="B254" t="str">
            <v>Net interest income</v>
          </cell>
          <cell r="C254">
            <v>155.80000000000001</v>
          </cell>
          <cell r="D254">
            <v>151.69999999999999</v>
          </cell>
          <cell r="E254">
            <v>154.5</v>
          </cell>
          <cell r="F254">
            <v>151.22000000000119</v>
          </cell>
          <cell r="G254">
            <v>150.67999999999938</v>
          </cell>
          <cell r="H254">
            <v>147</v>
          </cell>
          <cell r="I254">
            <v>143.69999999999999</v>
          </cell>
          <cell r="J254">
            <v>153.22000000000102</v>
          </cell>
          <cell r="K254">
            <v>145.37999999999917</v>
          </cell>
          <cell r="L254">
            <v>121.73999999999796</v>
          </cell>
          <cell r="M254">
            <v>135.19000000000059</v>
          </cell>
          <cell r="N254">
            <v>154.82</v>
          </cell>
          <cell r="O254">
            <v>1764.9499999999991</v>
          </cell>
          <cell r="P254">
            <v>155.80000000000001</v>
          </cell>
          <cell r="Q254">
            <v>307.5</v>
          </cell>
          <cell r="R254">
            <v>462</v>
          </cell>
          <cell r="S254">
            <v>613.22000000000116</v>
          </cell>
          <cell r="T254">
            <v>763.90000000000055</v>
          </cell>
          <cell r="U254">
            <v>910.90000000000055</v>
          </cell>
          <cell r="V254">
            <v>1054.6000000000006</v>
          </cell>
          <cell r="W254">
            <v>1207.8200000000015</v>
          </cell>
          <cell r="X254">
            <v>1353.2000000000007</v>
          </cell>
          <cell r="Y254">
            <v>1474.9399999999987</v>
          </cell>
          <cell r="Z254">
            <v>1610.1299999999992</v>
          </cell>
          <cell r="AA254">
            <v>1764.9499999999991</v>
          </cell>
        </row>
        <row r="255">
          <cell r="A255" t="str">
            <v>Dtc04</v>
          </cell>
          <cell r="B255" t="str">
            <v>Fee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Dtc05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Dtc06</v>
          </cell>
          <cell r="B257" t="str">
            <v>Net fee and commission income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Dtc07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Dtc08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Dtc09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Dtc10</v>
          </cell>
          <cell r="B261" t="str">
            <v>Other operating income / expenses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Dtc11</v>
          </cell>
          <cell r="B262" t="str">
            <v>Other income</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Dtc12</v>
          </cell>
          <cell r="B264" t="str">
            <v>Total income</v>
          </cell>
          <cell r="C264">
            <v>155.80000000000001</v>
          </cell>
          <cell r="D264">
            <v>151.69999999999999</v>
          </cell>
          <cell r="E264">
            <v>154.5</v>
          </cell>
          <cell r="F264">
            <v>151.22000000000119</v>
          </cell>
          <cell r="G264">
            <v>150.67999999999938</v>
          </cell>
          <cell r="H264">
            <v>147</v>
          </cell>
          <cell r="I264">
            <v>143.69999999999999</v>
          </cell>
          <cell r="J264">
            <v>153.22000000000102</v>
          </cell>
          <cell r="K264">
            <v>145.37999999999917</v>
          </cell>
          <cell r="L264">
            <v>121.73999999999796</v>
          </cell>
          <cell r="M264">
            <v>135.19000000000059</v>
          </cell>
          <cell r="N264">
            <v>154.82</v>
          </cell>
          <cell r="O264">
            <v>1764.9499999999991</v>
          </cell>
          <cell r="P264">
            <v>155.80000000000001</v>
          </cell>
          <cell r="Q264">
            <v>307.5</v>
          </cell>
          <cell r="R264">
            <v>462</v>
          </cell>
          <cell r="S264">
            <v>613.22000000000116</v>
          </cell>
          <cell r="T264">
            <v>763.90000000000055</v>
          </cell>
          <cell r="U264">
            <v>910.90000000000055</v>
          </cell>
          <cell r="V264">
            <v>1054.6000000000006</v>
          </cell>
          <cell r="W264">
            <v>1207.8200000000015</v>
          </cell>
          <cell r="X264">
            <v>1353.2000000000007</v>
          </cell>
          <cell r="Y264">
            <v>1474.9399999999987</v>
          </cell>
          <cell r="Z264">
            <v>1610.1299999999992</v>
          </cell>
          <cell r="AA264">
            <v>1764.9499999999991</v>
          </cell>
        </row>
        <row r="265">
          <cell r="A265" t="str">
            <v>Dtc13</v>
          </cell>
          <cell r="B265" t="str">
            <v>Personnel expenses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Dtc14</v>
          </cell>
          <cell r="B266" t="str">
            <v>General and administrative expenses</v>
          </cell>
          <cell r="C266">
            <v>6.8</v>
          </cell>
          <cell r="D266">
            <v>7.1</v>
          </cell>
          <cell r="E266">
            <v>7.1</v>
          </cell>
          <cell r="F266">
            <v>26.6</v>
          </cell>
          <cell r="G266">
            <v>6.9</v>
          </cell>
          <cell r="H266">
            <v>6.8</v>
          </cell>
          <cell r="I266">
            <v>6.6</v>
          </cell>
          <cell r="J266">
            <v>16.600000000000001</v>
          </cell>
          <cell r="K266">
            <v>7.2999999999999874</v>
          </cell>
          <cell r="L266">
            <v>6.1000000000000085</v>
          </cell>
          <cell r="M266">
            <v>18.100000000000001</v>
          </cell>
          <cell r="N266">
            <v>11.4</v>
          </cell>
          <cell r="O266">
            <v>127.4</v>
          </cell>
          <cell r="P266">
            <v>6.8</v>
          </cell>
          <cell r="Q266">
            <v>13.899999999999999</v>
          </cell>
          <cell r="R266">
            <v>21</v>
          </cell>
          <cell r="S266">
            <v>47.6</v>
          </cell>
          <cell r="T266">
            <v>54.5</v>
          </cell>
          <cell r="U266">
            <v>61.3</v>
          </cell>
          <cell r="V266">
            <v>67.899999999999991</v>
          </cell>
          <cell r="W266">
            <v>84.5</v>
          </cell>
          <cell r="X266">
            <v>91.799999999999983</v>
          </cell>
          <cell r="Y266">
            <v>97.899999999999991</v>
          </cell>
          <cell r="Z266">
            <v>116</v>
          </cell>
          <cell r="AA266">
            <v>127.4</v>
          </cell>
        </row>
        <row r="267">
          <cell r="A267" t="str">
            <v>Dtc15</v>
          </cell>
          <cell r="B267" t="str">
            <v>Depreciation / Amortisation</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row>
        <row r="268">
          <cell r="A268" t="str">
            <v>Dtc16</v>
          </cell>
          <cell r="B268" t="str">
            <v>Total operating expenses</v>
          </cell>
          <cell r="C268">
            <v>6.8</v>
          </cell>
          <cell r="D268">
            <v>7.1</v>
          </cell>
          <cell r="E268">
            <v>7.1</v>
          </cell>
          <cell r="F268">
            <v>26.6</v>
          </cell>
          <cell r="G268">
            <v>6.9</v>
          </cell>
          <cell r="H268">
            <v>6.8</v>
          </cell>
          <cell r="I268">
            <v>6.6</v>
          </cell>
          <cell r="J268">
            <v>16.600000000000001</v>
          </cell>
          <cell r="K268">
            <v>7.2999999999999874</v>
          </cell>
          <cell r="L268">
            <v>6.1000000000000085</v>
          </cell>
          <cell r="M268">
            <v>18.100000000000001</v>
          </cell>
          <cell r="N268">
            <v>11.4</v>
          </cell>
          <cell r="O268">
            <v>127.4</v>
          </cell>
          <cell r="P268">
            <v>6.8</v>
          </cell>
          <cell r="Q268">
            <v>13.899999999999999</v>
          </cell>
          <cell r="R268">
            <v>21</v>
          </cell>
          <cell r="S268">
            <v>47.6</v>
          </cell>
          <cell r="T268">
            <v>54.5</v>
          </cell>
          <cell r="U268">
            <v>61.3</v>
          </cell>
          <cell r="V268">
            <v>67.899999999999991</v>
          </cell>
          <cell r="W268">
            <v>84.5</v>
          </cell>
          <cell r="X268">
            <v>91.799999999999983</v>
          </cell>
          <cell r="Y268">
            <v>97.899999999999991</v>
          </cell>
          <cell r="Z268">
            <v>116</v>
          </cell>
          <cell r="AA268">
            <v>127.4</v>
          </cell>
        </row>
        <row r="269">
          <cell r="A269" t="str">
            <v>Dtc17</v>
          </cell>
          <cell r="B269" t="str">
            <v>Operating profit before provisions</v>
          </cell>
          <cell r="C269">
            <v>149</v>
          </cell>
          <cell r="D269">
            <v>144.6</v>
          </cell>
          <cell r="E269">
            <v>147.4</v>
          </cell>
          <cell r="F269">
            <v>124.6200000000012</v>
          </cell>
          <cell r="G269">
            <v>143.77999999999938</v>
          </cell>
          <cell r="H269">
            <v>140.19999999999999</v>
          </cell>
          <cell r="I269">
            <v>137.1</v>
          </cell>
          <cell r="J269">
            <v>136.62000000000103</v>
          </cell>
          <cell r="K269">
            <v>138.07999999999919</v>
          </cell>
          <cell r="L269">
            <v>115.63999999999795</v>
          </cell>
          <cell r="M269">
            <v>117.0900000000006</v>
          </cell>
          <cell r="N269">
            <v>143.41999999999999</v>
          </cell>
          <cell r="O269">
            <v>1892.3499999999992</v>
          </cell>
          <cell r="P269">
            <v>149</v>
          </cell>
          <cell r="Q269">
            <v>293.60000000000002</v>
          </cell>
          <cell r="R269">
            <v>441</v>
          </cell>
          <cell r="S269">
            <v>565.62000000000114</v>
          </cell>
          <cell r="T269">
            <v>709.40000000000055</v>
          </cell>
          <cell r="U269">
            <v>849.60000000000059</v>
          </cell>
          <cell r="V269">
            <v>986.70000000000061</v>
          </cell>
          <cell r="W269">
            <v>1123.3200000000015</v>
          </cell>
          <cell r="X269">
            <v>1261.4000000000008</v>
          </cell>
          <cell r="Y269">
            <v>1377.0399999999986</v>
          </cell>
          <cell r="Z269">
            <v>1494.1299999999992</v>
          </cell>
          <cell r="AA269">
            <v>1637.549999999999</v>
          </cell>
        </row>
        <row r="270">
          <cell r="A270" t="str">
            <v>Dtc18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Dtc19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Dtc20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Dtc21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Dtc22</v>
          </cell>
          <cell r="B274" t="str">
            <v>Operating profit</v>
          </cell>
          <cell r="C274">
            <v>149</v>
          </cell>
          <cell r="D274">
            <v>144.6</v>
          </cell>
          <cell r="E274">
            <v>147.4</v>
          </cell>
          <cell r="F274">
            <v>124.6200000000012</v>
          </cell>
          <cell r="G274">
            <v>143.77999999999938</v>
          </cell>
          <cell r="H274">
            <v>140.19999999999999</v>
          </cell>
          <cell r="I274">
            <v>137.1</v>
          </cell>
          <cell r="J274">
            <v>136.62000000000103</v>
          </cell>
          <cell r="K274">
            <v>138.07999999999919</v>
          </cell>
          <cell r="L274">
            <v>115.63999999999795</v>
          </cell>
          <cell r="M274">
            <v>117.0900000000006</v>
          </cell>
          <cell r="N274">
            <v>143.41999999999999</v>
          </cell>
          <cell r="O274">
            <v>1892.3499999999992</v>
          </cell>
          <cell r="P274">
            <v>149</v>
          </cell>
          <cell r="Q274">
            <v>293.60000000000002</v>
          </cell>
          <cell r="R274">
            <v>441</v>
          </cell>
          <cell r="S274">
            <v>565.62000000000114</v>
          </cell>
          <cell r="T274">
            <v>709.40000000000055</v>
          </cell>
          <cell r="U274">
            <v>849.60000000000059</v>
          </cell>
          <cell r="V274">
            <v>986.70000000000061</v>
          </cell>
          <cell r="W274">
            <v>1123.3200000000015</v>
          </cell>
          <cell r="X274">
            <v>1261.4000000000008</v>
          </cell>
          <cell r="Y274">
            <v>1377.0399999999986</v>
          </cell>
          <cell r="Z274">
            <v>1494.1299999999992</v>
          </cell>
          <cell r="AA274">
            <v>1637.549999999999</v>
          </cell>
        </row>
        <row r="275">
          <cell r="A275" t="str">
            <v>Dtc23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Dtc24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Dtc25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Dtc26</v>
          </cell>
          <cell r="B278" t="str">
            <v>Pre tax profit</v>
          </cell>
          <cell r="C278">
            <v>149</v>
          </cell>
          <cell r="D278">
            <v>144.6</v>
          </cell>
          <cell r="E278">
            <v>147.4</v>
          </cell>
          <cell r="F278">
            <v>124.6200000000012</v>
          </cell>
          <cell r="G278">
            <v>143.77999999999938</v>
          </cell>
          <cell r="H278">
            <v>140.19999999999999</v>
          </cell>
          <cell r="I278">
            <v>137.1</v>
          </cell>
          <cell r="J278">
            <v>136.62000000000103</v>
          </cell>
          <cell r="K278">
            <v>138.07999999999919</v>
          </cell>
          <cell r="L278">
            <v>115.63999999999795</v>
          </cell>
          <cell r="M278">
            <v>117.0900000000006</v>
          </cell>
          <cell r="N278">
            <v>143.41999999999999</v>
          </cell>
          <cell r="O278">
            <v>1892.3499999999992</v>
          </cell>
          <cell r="P278">
            <v>149</v>
          </cell>
          <cell r="Q278">
            <v>293.60000000000002</v>
          </cell>
          <cell r="R278">
            <v>441</v>
          </cell>
          <cell r="S278">
            <v>565.62000000000114</v>
          </cell>
          <cell r="T278">
            <v>709.40000000000055</v>
          </cell>
          <cell r="U278">
            <v>849.60000000000059</v>
          </cell>
          <cell r="V278">
            <v>986.70000000000061</v>
          </cell>
          <cell r="W278">
            <v>1123.3200000000015</v>
          </cell>
          <cell r="X278">
            <v>1261.4000000000008</v>
          </cell>
          <cell r="Y278">
            <v>1377.0399999999986</v>
          </cell>
          <cell r="Z278">
            <v>1494.1299999999992</v>
          </cell>
          <cell r="AA278">
            <v>1637.549999999999</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Dtc27</v>
          </cell>
          <cell r="B280" t="str">
            <v>Taxation</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row>
        <row r="281">
          <cell r="A281" t="str">
            <v>Dtc28</v>
          </cell>
          <cell r="B281" t="str">
            <v>Profit after tax</v>
          </cell>
          <cell r="C281">
            <v>149</v>
          </cell>
          <cell r="D281">
            <v>144.6</v>
          </cell>
          <cell r="E281">
            <v>147.4</v>
          </cell>
          <cell r="F281">
            <v>124.6200000000012</v>
          </cell>
          <cell r="G281">
            <v>143.77999999999938</v>
          </cell>
          <cell r="H281">
            <v>140.19999999999999</v>
          </cell>
          <cell r="I281">
            <v>137.1</v>
          </cell>
          <cell r="J281">
            <v>136.62000000000103</v>
          </cell>
          <cell r="K281">
            <v>138.07999999999919</v>
          </cell>
          <cell r="L281">
            <v>115.63999999999795</v>
          </cell>
          <cell r="M281">
            <v>117.0900000000006</v>
          </cell>
          <cell r="N281">
            <v>143.41999999999999</v>
          </cell>
          <cell r="O281">
            <v>1892.3499999999992</v>
          </cell>
          <cell r="P281">
            <v>149</v>
          </cell>
          <cell r="Q281">
            <v>293.60000000000002</v>
          </cell>
          <cell r="R281">
            <v>441</v>
          </cell>
          <cell r="S281">
            <v>565.62000000000114</v>
          </cell>
          <cell r="T281">
            <v>709.40000000000055</v>
          </cell>
          <cell r="U281">
            <v>849.60000000000059</v>
          </cell>
          <cell r="V281">
            <v>986.70000000000061</v>
          </cell>
          <cell r="W281">
            <v>1123.3200000000015</v>
          </cell>
          <cell r="X281">
            <v>1261.4000000000008</v>
          </cell>
          <cell r="Y281">
            <v>1377.0399999999986</v>
          </cell>
          <cell r="Z281">
            <v>1494.1299999999992</v>
          </cell>
          <cell r="AA281">
            <v>1637.549999999999</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SPR"/>
      <sheetName val="Słownik"/>
      <sheetName val="Contents"/>
      <sheetName val="Grupa"/>
      <sheetName val="PBT"/>
      <sheetName val="SUBS forecast"/>
      <sheetName val="SUBS forecast'10"/>
      <sheetName val="Vol p.e."/>
      <sheetName val="ARKA&amp;ASSET"/>
      <sheetName val="NII-plan  "/>
      <sheetName val="OI"/>
      <sheetName val="Staff "/>
      <sheetName val="OPEX "/>
      <sheetName val="Opex div. 2"/>
      <sheetName val="NII_new "/>
      <sheetName val="SUBS"/>
      <sheetName val="Staff Costs"/>
      <sheetName val="OPEX Div"/>
      <sheetName val="CAPEX"/>
      <sheetName val="ProvCharge"/>
    </sheetNames>
    <sheetDataSet>
      <sheetData sheetId="0" refreshError="1"/>
      <sheetData sheetId="1" refreshError="1"/>
      <sheetData sheetId="2" refreshError="1">
        <row r="1">
          <cell r="A1" t="str">
            <v>Act03</v>
          </cell>
          <cell r="B1" t="str">
            <v>Dochód Odsetkowy Netto</v>
          </cell>
          <cell r="C1" t="str">
            <v>Net Interest Income</v>
          </cell>
        </row>
        <row r="2">
          <cell r="A2" t="str">
            <v>Act11</v>
          </cell>
          <cell r="B2" t="str">
            <v>Pozostałe Dochody</v>
          </cell>
          <cell r="C2" t="str">
            <v>Other Income</v>
          </cell>
        </row>
        <row r="3">
          <cell r="A3" t="str">
            <v>Act07</v>
          </cell>
          <cell r="B3" t="str">
            <v>Dywidendy</v>
          </cell>
          <cell r="C3" t="str">
            <v>Dividends</v>
          </cell>
        </row>
        <row r="4">
          <cell r="A4" t="str">
            <v>Act12</v>
          </cell>
          <cell r="B4" t="str">
            <v>Razem Dochody</v>
          </cell>
          <cell r="C4" t="str">
            <v>Total Income</v>
          </cell>
        </row>
        <row r="5">
          <cell r="A5" t="str">
            <v>Act13</v>
          </cell>
          <cell r="B5" t="str">
            <v>Koszty Pracownicze</v>
          </cell>
          <cell r="C5" t="str">
            <v>Staff Costs</v>
          </cell>
        </row>
        <row r="6">
          <cell r="A6" t="str">
            <v>Act14</v>
          </cell>
          <cell r="B6" t="str">
            <v>Koszty Operacyjne / Koszty Działania</v>
          </cell>
          <cell r="C6" t="str">
            <v>General and Administrative Expenses</v>
          </cell>
        </row>
        <row r="7">
          <cell r="A7" t="str">
            <v>Act15</v>
          </cell>
          <cell r="B7" t="str">
            <v>Amortyzacja</v>
          </cell>
          <cell r="C7" t="str">
            <v>Depreciation</v>
          </cell>
        </row>
        <row r="8">
          <cell r="A8" t="str">
            <v>Act16</v>
          </cell>
          <cell r="B8" t="str">
            <v>Razem Koszty</v>
          </cell>
          <cell r="C8" t="str">
            <v>Total Operating Expenses</v>
          </cell>
        </row>
        <row r="9">
          <cell r="A9" t="str">
            <v>Act17</v>
          </cell>
          <cell r="B9" t="str">
            <v>Nadwyżka Operacyjna przed Rezerwami</v>
          </cell>
          <cell r="C9" t="str">
            <v>Operating Surplus before provisions</v>
          </cell>
        </row>
        <row r="10">
          <cell r="A10" t="str">
            <v>Act18</v>
          </cell>
          <cell r="B10" t="str">
            <v>Odpisy z tyt. Utraty Wartości Kredytów</v>
          </cell>
          <cell r="C10" t="str">
            <v>Impairment losses on loans and advances</v>
          </cell>
        </row>
        <row r="11">
          <cell r="A11" t="str">
            <v>Act19</v>
          </cell>
          <cell r="B11" t="str">
            <v>Odpis na Kredytowe Zobowiązania Pozabilansowe</v>
          </cell>
          <cell r="C11" t="str">
            <v>Contingent Liabilities and Commitments</v>
          </cell>
        </row>
        <row r="12">
          <cell r="A12" t="str">
            <v>Act20</v>
          </cell>
          <cell r="B12" t="str">
            <v>Odpisy z tyt. Utraty Wartości Inwestycji</v>
          </cell>
          <cell r="C12" t="str">
            <v>Amounts Written off fixed Assets Investments</v>
          </cell>
        </row>
        <row r="13">
          <cell r="A13" t="str">
            <v>Act21</v>
          </cell>
          <cell r="B13" t="str">
            <v>Rezerwy Razem</v>
          </cell>
          <cell r="C13" t="str">
            <v>Total Provisions</v>
          </cell>
        </row>
        <row r="14">
          <cell r="A14" t="str">
            <v>Act22</v>
          </cell>
          <cell r="B14" t="str">
            <v>Wynik Operacyjny</v>
          </cell>
          <cell r="C14" t="str">
            <v>Operating Profit Before Associates</v>
          </cell>
        </row>
        <row r="15">
          <cell r="A15" t="str">
            <v>Act23</v>
          </cell>
          <cell r="B15" t="str">
            <v>Udział w wyniku jednostek stowarzyszonych</v>
          </cell>
          <cell r="C15" t="str">
            <v>Income From Associates</v>
          </cell>
        </row>
        <row r="16">
          <cell r="A16" t="str">
            <v>Act25</v>
          </cell>
          <cell r="B16" t="str">
            <v>Wynik na Sprzedaży Części Biznesu</v>
          </cell>
          <cell r="C16" t="str">
            <v>Profit on sale of business</v>
          </cell>
        </row>
        <row r="17">
          <cell r="A17" t="str">
            <v>Act26</v>
          </cell>
          <cell r="B17" t="str">
            <v>Zysk Brutto</v>
          </cell>
          <cell r="C17" t="str">
            <v>Pre Tax Profit</v>
          </cell>
        </row>
        <row r="18">
          <cell r="A18" t="str">
            <v>Act29</v>
          </cell>
          <cell r="B18" t="str">
            <v>Zysk należny udziałowcom mniejszościowym</v>
          </cell>
          <cell r="C18" t="str">
            <v xml:space="preserve">Attributable to Minority Shareholders </v>
          </cell>
        </row>
        <row r="19">
          <cell r="A19" t="str">
            <v>Act27</v>
          </cell>
          <cell r="B19" t="str">
            <v>Obciążenie z tyt. podatku dochodowego</v>
          </cell>
          <cell r="C19" t="str">
            <v>Taxation</v>
          </cell>
        </row>
        <row r="20">
          <cell r="A20" t="str">
            <v>Act28</v>
          </cell>
          <cell r="B20" t="str">
            <v>Zysk Netto</v>
          </cell>
          <cell r="C20" t="str">
            <v>Profit after Tax</v>
          </cell>
        </row>
        <row r="21">
          <cell r="A21" t="str">
            <v>Wsk01</v>
          </cell>
          <cell r="B21" t="str">
            <v>Wskaźnik: Pozostałe Dochody / Dochody Razem [%]</v>
          </cell>
          <cell r="C21" t="str">
            <v>Other Income Ratio [%]</v>
          </cell>
        </row>
        <row r="22">
          <cell r="A22" t="str">
            <v>Wsk02</v>
          </cell>
          <cell r="B22" t="str">
            <v>Wskaźnik: Koszty / Dochody [%]</v>
          </cell>
          <cell r="C22" t="str">
            <v>Cost / Income Ratio [%]</v>
          </cell>
        </row>
        <row r="23">
          <cell r="A23" t="str">
            <v>Act30</v>
          </cell>
          <cell r="B23" t="str">
            <v>Imperment i pozostałe rezerwy</v>
          </cell>
          <cell r="C23" t="str">
            <v>Impainrment &amp; Other Provisions</v>
          </cell>
        </row>
        <row r="24">
          <cell r="A24" t="str">
            <v>Act31</v>
          </cell>
          <cell r="B24" t="str">
            <v>Nadwyżka Operacyjna</v>
          </cell>
          <cell r="C24" t="str">
            <v>Operating Surplus</v>
          </cell>
        </row>
        <row r="25">
          <cell r="A25" t="str">
            <v>ACT22</v>
          </cell>
          <cell r="B25" t="str">
            <v>Transakcje wzajemne z dywidendami</v>
          </cell>
          <cell r="C25" t="str">
            <v>Intercompany transactions inc.Dividends</v>
          </cell>
        </row>
        <row r="26">
          <cell r="A26" t="str">
            <v>Act32</v>
          </cell>
          <cell r="B26" t="str">
            <v>Koszty Operacyjne</v>
          </cell>
          <cell r="C26" t="str">
            <v>Operating Costs</v>
          </cell>
        </row>
        <row r="27">
          <cell r="A27" t="str">
            <v>AloAct</v>
          </cell>
          <cell r="B27" t="str">
            <v>Alokacja dochodów</v>
          </cell>
          <cell r="C27" t="str">
            <v>Income allocation</v>
          </cell>
        </row>
        <row r="28">
          <cell r="A28" t="str">
            <v>Act33</v>
          </cell>
          <cell r="B28" t="str">
            <v>Zysk należny udziałowcom jednostki dominującej</v>
          </cell>
          <cell r="C28" t="str">
            <v>Attributable to BZWBK</v>
          </cell>
        </row>
        <row r="29">
          <cell r="A29" t="str">
            <v>Act24</v>
          </cell>
          <cell r="B29" t="str">
            <v>Wynik na Sprzedaży środków trwałych</v>
          </cell>
          <cell r="C29" t="str">
            <v>Profit on disposal of Property,</v>
          </cell>
        </row>
        <row r="30">
          <cell r="B30" t="str">
            <v>WYKONANIE</v>
          </cell>
          <cell r="C30" t="str">
            <v>ACTUAL</v>
          </cell>
        </row>
        <row r="31">
          <cell r="B31" t="str">
            <v>PROGNOZA</v>
          </cell>
          <cell r="C31" t="str">
            <v>FORECAST</v>
          </cell>
        </row>
        <row r="32">
          <cell r="B32" t="str">
            <v>WYKONANIE NARASTAJĄCO</v>
          </cell>
          <cell r="C32" t="str">
            <v>Year to Date</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tus"/>
      <sheetName val="kursy zestawienie"/>
      <sheetName val="wybrane dane finansowe"/>
      <sheetName val="P&amp;L"/>
      <sheetName val="BS"/>
      <sheetName val="13 CF"/>
      <sheetName val="11 kapitały Skons 31.12.2005"/>
      <sheetName val="11 kapitały Skons 31.12.2004"/>
      <sheetName val="Noty rachunek"/>
      <sheetName val="Noty bilans"/>
      <sheetName val="Noty bilans 31,32,38"/>
      <sheetName val="N30 XII.2005"/>
      <sheetName val="Kapitały"/>
      <sheetName val="N30 XII.2004"/>
      <sheetName val="TW-bilans "/>
      <sheetName val="TW-rachunek "/>
      <sheetName val="TW-pozabilans"/>
      <sheetName val="pozabilans"/>
      <sheetName val="sądoweUSUNIETE"/>
      <sheetName val="podpis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land Division PLN"/>
      <sheetName val="Poland Division"/>
      <sheetName val="CC"/>
      <sheetName val="Group_after_alloc"/>
      <sheetName val="Group_aa_Euro"/>
      <sheetName val="catch_2"/>
      <sheetName val="Derivat"/>
      <sheetName val="AMTF50proc"/>
      <sheetName val="Treasury"/>
      <sheetName val="Group before alloc"/>
      <sheetName val="CapitalNeut"/>
      <sheetName val="CapitalAlloc"/>
      <sheetName val="Reclass bez"/>
      <sheetName val="Reclass Skarb"/>
      <sheetName val="Reclass"/>
      <sheetName val="Gaap"/>
      <sheetName val="Fairvalue"/>
      <sheetName val="catch_up"/>
      <sheetName val="GRUPA"/>
      <sheetName val="BZWBK"/>
      <sheetName val="SUBS"/>
      <sheetName val="ELIM"/>
      <sheetName val="MSSF 5"/>
      <sheetName val="GRUPA_AIB_HFM"/>
      <sheetName val="SKARB 2010plan"/>
      <sheetName val="SKARB 2010plan MZ"/>
    </sheetNames>
    <sheetDataSet>
      <sheetData sheetId="0" refreshError="1"/>
      <sheetData sheetId="1" refreshError="1">
        <row r="3">
          <cell r="B3" t="str">
            <v>Actual Profit and Loss 2010 tys.zł</v>
          </cell>
        </row>
        <row r="4">
          <cell r="A4" t="str">
            <v>Act01</v>
          </cell>
          <cell r="B4" t="str">
            <v>Interest income</v>
          </cell>
          <cell r="C4">
            <v>63123.063101338441</v>
          </cell>
          <cell r="D4" t="e">
            <v>#DIV/0!</v>
          </cell>
          <cell r="E4" t="e">
            <v>#DIV/0!</v>
          </cell>
          <cell r="F4" t="e">
            <v>#DIV/0!</v>
          </cell>
          <cell r="G4" t="e">
            <v>#DIV/0!</v>
          </cell>
          <cell r="H4" t="e">
            <v>#DIV/0!</v>
          </cell>
          <cell r="I4" t="e">
            <v>#DIV/0!</v>
          </cell>
          <cell r="J4" t="e">
            <v>#DIV/0!</v>
          </cell>
          <cell r="K4" t="e">
            <v>#DIV/0!</v>
          </cell>
          <cell r="L4" t="e">
            <v>#DIV/0!</v>
          </cell>
          <cell r="M4" t="e">
            <v>#DIV/0!</v>
          </cell>
          <cell r="N4" t="e">
            <v>#DIV/0!</v>
          </cell>
          <cell r="O4" t="e">
            <v>#DIV/0!</v>
          </cell>
          <cell r="P4">
            <v>63123.063101338441</v>
          </cell>
          <cell r="Q4" t="e">
            <v>#DIV/0!</v>
          </cell>
          <cell r="R4" t="e">
            <v>#DIV/0!</v>
          </cell>
          <cell r="S4" t="e">
            <v>#DIV/0!</v>
          </cell>
          <cell r="T4" t="e">
            <v>#DIV/0!</v>
          </cell>
          <cell r="U4" t="e">
            <v>#DIV/0!</v>
          </cell>
          <cell r="V4" t="e">
            <v>#DIV/0!</v>
          </cell>
          <cell r="W4" t="e">
            <v>#DIV/0!</v>
          </cell>
          <cell r="X4" t="e">
            <v>#DIV/0!</v>
          </cell>
          <cell r="Y4" t="e">
            <v>#DIV/0!</v>
          </cell>
          <cell r="Z4" t="e">
            <v>#DIV/0!</v>
          </cell>
          <cell r="AA4" t="e">
            <v>#DIV/0!</v>
          </cell>
        </row>
        <row r="5">
          <cell r="A5" t="str">
            <v>Act02</v>
          </cell>
          <cell r="B5" t="str">
            <v>Interest expense</v>
          </cell>
          <cell r="C5">
            <v>-26435.684633045334</v>
          </cell>
          <cell r="D5" t="e">
            <v>#DIV/0!</v>
          </cell>
          <cell r="E5" t="e">
            <v>#DIV/0!</v>
          </cell>
          <cell r="F5" t="e">
            <v>#DIV/0!</v>
          </cell>
          <cell r="G5" t="e">
            <v>#DIV/0!</v>
          </cell>
          <cell r="H5" t="e">
            <v>#DIV/0!</v>
          </cell>
          <cell r="I5" t="e">
            <v>#DIV/0!</v>
          </cell>
          <cell r="J5" t="e">
            <v>#DIV/0!</v>
          </cell>
          <cell r="K5" t="e">
            <v>#DIV/0!</v>
          </cell>
          <cell r="L5" t="e">
            <v>#DIV/0!</v>
          </cell>
          <cell r="M5" t="e">
            <v>#DIV/0!</v>
          </cell>
          <cell r="N5" t="e">
            <v>#DIV/0!</v>
          </cell>
          <cell r="O5" t="e">
            <v>#DIV/0!</v>
          </cell>
          <cell r="P5">
            <v>-26435.684633045334</v>
          </cell>
          <cell r="Q5" t="e">
            <v>#DIV/0!</v>
          </cell>
          <cell r="R5" t="e">
            <v>#DIV/0!</v>
          </cell>
          <cell r="S5" t="e">
            <v>#DIV/0!</v>
          </cell>
          <cell r="T5" t="e">
            <v>#DIV/0!</v>
          </cell>
          <cell r="U5" t="e">
            <v>#DIV/0!</v>
          </cell>
          <cell r="V5" t="e">
            <v>#DIV/0!</v>
          </cell>
          <cell r="W5" t="e">
            <v>#DIV/0!</v>
          </cell>
          <cell r="X5" t="e">
            <v>#DIV/0!</v>
          </cell>
          <cell r="Y5" t="e">
            <v>#DIV/0!</v>
          </cell>
          <cell r="Z5" t="e">
            <v>#DIV/0!</v>
          </cell>
          <cell r="AA5" t="e">
            <v>#DIV/0!</v>
          </cell>
        </row>
        <row r="6">
          <cell r="A6" t="str">
            <v>Act03</v>
          </cell>
          <cell r="B6" t="str">
            <v>Net interest income</v>
          </cell>
          <cell r="C6">
            <v>36687.378468293107</v>
          </cell>
          <cell r="D6" t="e">
            <v>#DIV/0!</v>
          </cell>
          <cell r="E6" t="e">
            <v>#DIV/0!</v>
          </cell>
          <cell r="F6" t="e">
            <v>#DIV/0!</v>
          </cell>
          <cell r="G6" t="e">
            <v>#DIV/0!</v>
          </cell>
          <cell r="H6" t="e">
            <v>#DIV/0!</v>
          </cell>
          <cell r="I6" t="e">
            <v>#DIV/0!</v>
          </cell>
          <cell r="J6" t="e">
            <v>#DIV/0!</v>
          </cell>
          <cell r="K6" t="e">
            <v>#DIV/0!</v>
          </cell>
          <cell r="L6" t="e">
            <v>#DIV/0!</v>
          </cell>
          <cell r="M6" t="e">
            <v>#DIV/0!</v>
          </cell>
          <cell r="N6" t="e">
            <v>#DIV/0!</v>
          </cell>
          <cell r="O6" t="e">
            <v>#DIV/0!</v>
          </cell>
          <cell r="P6">
            <v>36687.378468293107</v>
          </cell>
          <cell r="Q6" t="e">
            <v>#DIV/0!</v>
          </cell>
          <cell r="R6" t="e">
            <v>#DIV/0!</v>
          </cell>
          <cell r="S6" t="e">
            <v>#DIV/0!</v>
          </cell>
          <cell r="T6" t="e">
            <v>#DIV/0!</v>
          </cell>
          <cell r="U6" t="e">
            <v>#DIV/0!</v>
          </cell>
          <cell r="V6" t="e">
            <v>#DIV/0!</v>
          </cell>
          <cell r="W6" t="e">
            <v>#DIV/0!</v>
          </cell>
          <cell r="X6" t="e">
            <v>#DIV/0!</v>
          </cell>
          <cell r="Y6" t="e">
            <v>#DIV/0!</v>
          </cell>
          <cell r="Z6" t="e">
            <v>#DIV/0!</v>
          </cell>
          <cell r="AA6" t="e">
            <v>#DIV/0!</v>
          </cell>
        </row>
        <row r="7">
          <cell r="A7" t="str">
            <v>Act04</v>
          </cell>
          <cell r="B7" t="str">
            <v>Fee Income</v>
          </cell>
          <cell r="C7">
            <v>31041.43088603863</v>
          </cell>
          <cell r="D7" t="e">
            <v>#DIV/0!</v>
          </cell>
          <cell r="E7" t="e">
            <v>#DIV/0!</v>
          </cell>
          <cell r="F7" t="e">
            <v>#DIV/0!</v>
          </cell>
          <cell r="G7" t="e">
            <v>#DIV/0!</v>
          </cell>
          <cell r="H7" t="e">
            <v>#DIV/0!</v>
          </cell>
          <cell r="I7" t="e">
            <v>#DIV/0!</v>
          </cell>
          <cell r="J7" t="e">
            <v>#DIV/0!</v>
          </cell>
          <cell r="K7" t="e">
            <v>#DIV/0!</v>
          </cell>
          <cell r="L7" t="e">
            <v>#DIV/0!</v>
          </cell>
          <cell r="M7" t="e">
            <v>#DIV/0!</v>
          </cell>
          <cell r="N7" t="e">
            <v>#DIV/0!</v>
          </cell>
          <cell r="O7" t="e">
            <v>#DIV/0!</v>
          </cell>
          <cell r="P7">
            <v>31041.43088603863</v>
          </cell>
          <cell r="Q7" t="e">
            <v>#DIV/0!</v>
          </cell>
          <cell r="R7" t="e">
            <v>#DIV/0!</v>
          </cell>
          <cell r="S7" t="e">
            <v>#DIV/0!</v>
          </cell>
          <cell r="T7" t="e">
            <v>#DIV/0!</v>
          </cell>
          <cell r="U7" t="e">
            <v>#DIV/0!</v>
          </cell>
          <cell r="V7" t="e">
            <v>#DIV/0!</v>
          </cell>
          <cell r="W7" t="e">
            <v>#DIV/0!</v>
          </cell>
          <cell r="X7" t="e">
            <v>#DIV/0!</v>
          </cell>
          <cell r="Y7" t="e">
            <v>#DIV/0!</v>
          </cell>
          <cell r="Z7" t="e">
            <v>#DIV/0!</v>
          </cell>
          <cell r="AA7" t="e">
            <v>#DIV/0!</v>
          </cell>
        </row>
        <row r="8">
          <cell r="A8" t="str">
            <v>Act05</v>
          </cell>
          <cell r="B8" t="str">
            <v>Commission expense</v>
          </cell>
          <cell r="C8">
            <v>-6541.8015578161076</v>
          </cell>
          <cell r="D8" t="e">
            <v>#DIV/0!</v>
          </cell>
          <cell r="E8" t="e">
            <v>#DIV/0!</v>
          </cell>
          <cell r="F8" t="e">
            <v>#DIV/0!</v>
          </cell>
          <cell r="G8" t="e">
            <v>#DIV/0!</v>
          </cell>
          <cell r="H8" t="e">
            <v>#DIV/0!</v>
          </cell>
          <cell r="I8" t="e">
            <v>#DIV/0!</v>
          </cell>
          <cell r="J8" t="e">
            <v>#DIV/0!</v>
          </cell>
          <cell r="K8" t="e">
            <v>#DIV/0!</v>
          </cell>
          <cell r="L8" t="e">
            <v>#DIV/0!</v>
          </cell>
          <cell r="M8" t="e">
            <v>#DIV/0!</v>
          </cell>
          <cell r="N8" t="e">
            <v>#DIV/0!</v>
          </cell>
          <cell r="O8" t="e">
            <v>#DIV/0!</v>
          </cell>
          <cell r="P8">
            <v>-6541.8015578161076</v>
          </cell>
          <cell r="Q8" t="e">
            <v>#DIV/0!</v>
          </cell>
          <cell r="R8" t="e">
            <v>#DIV/0!</v>
          </cell>
          <cell r="S8" t="e">
            <v>#DIV/0!</v>
          </cell>
          <cell r="T8" t="e">
            <v>#DIV/0!</v>
          </cell>
          <cell r="U8" t="e">
            <v>#DIV/0!</v>
          </cell>
          <cell r="V8" t="e">
            <v>#DIV/0!</v>
          </cell>
          <cell r="W8" t="e">
            <v>#DIV/0!</v>
          </cell>
          <cell r="X8" t="e">
            <v>#DIV/0!</v>
          </cell>
          <cell r="Y8" t="e">
            <v>#DIV/0!</v>
          </cell>
          <cell r="Z8" t="e">
            <v>#DIV/0!</v>
          </cell>
          <cell r="AA8" t="e">
            <v>#DIV/0!</v>
          </cell>
        </row>
        <row r="9">
          <cell r="A9" t="str">
            <v>Act06</v>
          </cell>
          <cell r="B9" t="str">
            <v>Net fee and commission income</v>
          </cell>
          <cell r="C9">
            <v>24499.629328222523</v>
          </cell>
          <cell r="D9" t="e">
            <v>#DIV/0!</v>
          </cell>
          <cell r="E9" t="e">
            <v>#DIV/0!</v>
          </cell>
          <cell r="F9" t="e">
            <v>#DIV/0!</v>
          </cell>
          <cell r="G9" t="e">
            <v>#DIV/0!</v>
          </cell>
          <cell r="H9" t="e">
            <v>#DIV/0!</v>
          </cell>
          <cell r="I9" t="e">
            <v>#DIV/0!</v>
          </cell>
          <cell r="J9" t="e">
            <v>#DIV/0!</v>
          </cell>
          <cell r="K9" t="e">
            <v>#DIV/0!</v>
          </cell>
          <cell r="L9" t="e">
            <v>#DIV/0!</v>
          </cell>
          <cell r="M9" t="e">
            <v>#DIV/0!</v>
          </cell>
          <cell r="N9" t="e">
            <v>#DIV/0!</v>
          </cell>
          <cell r="O9" t="e">
            <v>#DIV/0!</v>
          </cell>
          <cell r="P9">
            <v>24499.629328222523</v>
          </cell>
          <cell r="Q9" t="e">
            <v>#DIV/0!</v>
          </cell>
          <cell r="R9" t="e">
            <v>#DIV/0!</v>
          </cell>
          <cell r="S9" t="e">
            <v>#DIV/0!</v>
          </cell>
          <cell r="T9" t="e">
            <v>#DIV/0!</v>
          </cell>
          <cell r="U9" t="e">
            <v>#DIV/0!</v>
          </cell>
          <cell r="V9" t="e">
            <v>#DIV/0!</v>
          </cell>
          <cell r="W9" t="e">
            <v>#DIV/0!</v>
          </cell>
          <cell r="X9" t="e">
            <v>#DIV/0!</v>
          </cell>
          <cell r="Y9" t="e">
            <v>#DIV/0!</v>
          </cell>
          <cell r="Z9" t="e">
            <v>#DIV/0!</v>
          </cell>
          <cell r="AA9" t="e">
            <v>#DIV/0!</v>
          </cell>
        </row>
        <row r="10">
          <cell r="A10" t="str">
            <v>Act07</v>
          </cell>
          <cell r="B10" t="str">
            <v>Dividend income</v>
          </cell>
          <cell r="C10">
            <v>0</v>
          </cell>
          <cell r="D10" t="e">
            <v>#DIV/0!</v>
          </cell>
          <cell r="E10" t="e">
            <v>#DIV/0!</v>
          </cell>
          <cell r="F10" t="e">
            <v>#DIV/0!</v>
          </cell>
          <cell r="G10" t="e">
            <v>#DIV/0!</v>
          </cell>
          <cell r="H10" t="e">
            <v>#DIV/0!</v>
          </cell>
          <cell r="I10" t="e">
            <v>#DIV/0!</v>
          </cell>
          <cell r="J10" t="e">
            <v>#DIV/0!</v>
          </cell>
          <cell r="K10" t="e">
            <v>#DIV/0!</v>
          </cell>
          <cell r="L10" t="e">
            <v>#DIV/0!</v>
          </cell>
          <cell r="M10" t="e">
            <v>#DIV/0!</v>
          </cell>
          <cell r="N10" t="e">
            <v>#DIV/0!</v>
          </cell>
          <cell r="O10" t="e">
            <v>#DIV/0!</v>
          </cell>
          <cell r="P10">
            <v>0</v>
          </cell>
          <cell r="Q10" t="e">
            <v>#DIV/0!</v>
          </cell>
          <cell r="R10" t="e">
            <v>#DIV/0!</v>
          </cell>
          <cell r="S10" t="e">
            <v>#DIV/0!</v>
          </cell>
          <cell r="T10" t="e">
            <v>#DIV/0!</v>
          </cell>
          <cell r="U10" t="e">
            <v>#DIV/0!</v>
          </cell>
          <cell r="V10" t="e">
            <v>#DIV/0!</v>
          </cell>
          <cell r="W10" t="e">
            <v>#DIV/0!</v>
          </cell>
          <cell r="X10" t="e">
            <v>#DIV/0!</v>
          </cell>
          <cell r="Y10" t="e">
            <v>#DIV/0!</v>
          </cell>
          <cell r="Z10" t="e">
            <v>#DIV/0!</v>
          </cell>
          <cell r="AA10" t="e">
            <v>#DIV/0!</v>
          </cell>
        </row>
        <row r="11">
          <cell r="A11" t="str">
            <v>Act08</v>
          </cell>
          <cell r="B11" t="str">
            <v>Foreign exchange profit</v>
          </cell>
          <cell r="C11">
            <v>6354.5631947515849</v>
          </cell>
          <cell r="D11" t="e">
            <v>#DIV/0!</v>
          </cell>
          <cell r="E11" t="e">
            <v>#DIV/0!</v>
          </cell>
          <cell r="F11" t="e">
            <v>#DIV/0!</v>
          </cell>
          <cell r="G11" t="e">
            <v>#DIV/0!</v>
          </cell>
          <cell r="H11" t="e">
            <v>#DIV/0!</v>
          </cell>
          <cell r="I11" t="e">
            <v>#DIV/0!</v>
          </cell>
          <cell r="J11" t="e">
            <v>#DIV/0!</v>
          </cell>
          <cell r="K11" t="e">
            <v>#DIV/0!</v>
          </cell>
          <cell r="L11" t="e">
            <v>#DIV/0!</v>
          </cell>
          <cell r="M11" t="e">
            <v>#DIV/0!</v>
          </cell>
          <cell r="N11" t="e">
            <v>#DIV/0!</v>
          </cell>
          <cell r="O11" t="e">
            <v>#DIV/0!</v>
          </cell>
          <cell r="P11">
            <v>6354.5631947515849</v>
          </cell>
          <cell r="Q11" t="e">
            <v>#DIV/0!</v>
          </cell>
          <cell r="R11" t="e">
            <v>#DIV/0!</v>
          </cell>
          <cell r="S11" t="e">
            <v>#DIV/0!</v>
          </cell>
          <cell r="T11" t="e">
            <v>#DIV/0!</v>
          </cell>
          <cell r="U11" t="e">
            <v>#DIV/0!</v>
          </cell>
          <cell r="V11" t="e">
            <v>#DIV/0!</v>
          </cell>
          <cell r="W11" t="e">
            <v>#DIV/0!</v>
          </cell>
          <cell r="X11" t="e">
            <v>#DIV/0!</v>
          </cell>
          <cell r="Y11" t="e">
            <v>#DIV/0!</v>
          </cell>
          <cell r="Z11" t="e">
            <v>#DIV/0!</v>
          </cell>
          <cell r="AA11" t="e">
            <v>#DIV/0!</v>
          </cell>
        </row>
        <row r="12">
          <cell r="A12" t="str">
            <v>Act09</v>
          </cell>
          <cell r="B12" t="str">
            <v>Gains or losses from investments</v>
          </cell>
          <cell r="C12">
            <v>0</v>
          </cell>
          <cell r="D12" t="e">
            <v>#DIV/0!</v>
          </cell>
          <cell r="E12" t="e">
            <v>#DIV/0!</v>
          </cell>
          <cell r="F12" t="e">
            <v>#DIV/0!</v>
          </cell>
          <cell r="G12" t="e">
            <v>#DIV/0!</v>
          </cell>
          <cell r="H12" t="e">
            <v>#DIV/0!</v>
          </cell>
          <cell r="I12" t="e">
            <v>#DIV/0!</v>
          </cell>
          <cell r="J12" t="e">
            <v>#DIV/0!</v>
          </cell>
          <cell r="K12" t="e">
            <v>#DIV/0!</v>
          </cell>
          <cell r="L12" t="e">
            <v>#DIV/0!</v>
          </cell>
          <cell r="M12" t="e">
            <v>#DIV/0!</v>
          </cell>
          <cell r="N12" t="e">
            <v>#DIV/0!</v>
          </cell>
          <cell r="O12" t="e">
            <v>#DIV/0!</v>
          </cell>
          <cell r="P12">
            <v>0</v>
          </cell>
          <cell r="Q12" t="e">
            <v>#DIV/0!</v>
          </cell>
          <cell r="R12" t="e">
            <v>#DIV/0!</v>
          </cell>
          <cell r="S12" t="e">
            <v>#DIV/0!</v>
          </cell>
          <cell r="T12" t="e">
            <v>#DIV/0!</v>
          </cell>
          <cell r="U12" t="e">
            <v>#DIV/0!</v>
          </cell>
          <cell r="V12" t="e">
            <v>#DIV/0!</v>
          </cell>
          <cell r="W12" t="e">
            <v>#DIV/0!</v>
          </cell>
          <cell r="X12" t="e">
            <v>#DIV/0!</v>
          </cell>
          <cell r="Y12" t="e">
            <v>#DIV/0!</v>
          </cell>
          <cell r="Z12" t="e">
            <v>#DIV/0!</v>
          </cell>
          <cell r="AA12" t="e">
            <v>#DIV/0!</v>
          </cell>
        </row>
        <row r="13">
          <cell r="A13" t="str">
            <v>Act10</v>
          </cell>
          <cell r="B13" t="str">
            <v>Other operating income / expenses</v>
          </cell>
          <cell r="C13">
            <v>-5724.3299814592374</v>
          </cell>
          <cell r="D13" t="e">
            <v>#DIV/0!</v>
          </cell>
          <cell r="E13" t="e">
            <v>#DIV/0!</v>
          </cell>
          <cell r="F13" t="e">
            <v>#DIV/0!</v>
          </cell>
          <cell r="G13" t="e">
            <v>#DIV/0!</v>
          </cell>
          <cell r="H13" t="e">
            <v>#DIV/0!</v>
          </cell>
          <cell r="I13" t="e">
            <v>#DIV/0!</v>
          </cell>
          <cell r="J13" t="e">
            <v>#DIV/0!</v>
          </cell>
          <cell r="K13" t="e">
            <v>#DIV/0!</v>
          </cell>
          <cell r="L13" t="e">
            <v>#DIV/0!</v>
          </cell>
          <cell r="M13" t="e">
            <v>#DIV/0!</v>
          </cell>
          <cell r="N13" t="e">
            <v>#DIV/0!</v>
          </cell>
          <cell r="O13" t="e">
            <v>#DIV/0!</v>
          </cell>
          <cell r="P13">
            <v>-5724.3299814592374</v>
          </cell>
          <cell r="Q13" t="e">
            <v>#DIV/0!</v>
          </cell>
          <cell r="R13" t="e">
            <v>#DIV/0!</v>
          </cell>
          <cell r="S13" t="e">
            <v>#DIV/0!</v>
          </cell>
          <cell r="T13" t="e">
            <v>#DIV/0!</v>
          </cell>
          <cell r="U13" t="e">
            <v>#DIV/0!</v>
          </cell>
          <cell r="V13" t="e">
            <v>#DIV/0!</v>
          </cell>
          <cell r="W13" t="e">
            <v>#DIV/0!</v>
          </cell>
          <cell r="X13" t="e">
            <v>#DIV/0!</v>
          </cell>
          <cell r="Y13" t="e">
            <v>#DIV/0!</v>
          </cell>
          <cell r="Z13" t="e">
            <v>#DIV/0!</v>
          </cell>
          <cell r="AA13" t="e">
            <v>#DIV/0!</v>
          </cell>
        </row>
        <row r="14">
          <cell r="A14" t="str">
            <v>Act11</v>
          </cell>
          <cell r="B14" t="str">
            <v>Other income</v>
          </cell>
          <cell r="C14">
            <v>25129.862541514871</v>
          </cell>
          <cell r="D14" t="e">
            <v>#DIV/0!</v>
          </cell>
          <cell r="E14" t="e">
            <v>#DIV/0!</v>
          </cell>
          <cell r="F14" t="e">
            <v>#DIV/0!</v>
          </cell>
          <cell r="G14" t="e">
            <v>#DIV/0!</v>
          </cell>
          <cell r="H14" t="e">
            <v>#DIV/0!</v>
          </cell>
          <cell r="I14" t="e">
            <v>#DIV/0!</v>
          </cell>
          <cell r="J14" t="e">
            <v>#DIV/0!</v>
          </cell>
          <cell r="K14" t="e">
            <v>#DIV/0!</v>
          </cell>
          <cell r="L14" t="e">
            <v>#DIV/0!</v>
          </cell>
          <cell r="M14" t="e">
            <v>#DIV/0!</v>
          </cell>
          <cell r="N14" t="e">
            <v>#DIV/0!</v>
          </cell>
          <cell r="O14" t="e">
            <v>#DIV/0!</v>
          </cell>
          <cell r="P14">
            <v>25129.862541514871</v>
          </cell>
          <cell r="Q14" t="e">
            <v>#DIV/0!</v>
          </cell>
          <cell r="R14" t="e">
            <v>#DIV/0!</v>
          </cell>
          <cell r="S14" t="e">
            <v>#DIV/0!</v>
          </cell>
          <cell r="T14" t="e">
            <v>#DIV/0!</v>
          </cell>
          <cell r="U14" t="e">
            <v>#DIV/0!</v>
          </cell>
          <cell r="V14" t="e">
            <v>#DIV/0!</v>
          </cell>
          <cell r="W14" t="e">
            <v>#DIV/0!</v>
          </cell>
          <cell r="X14" t="e">
            <v>#DIV/0!</v>
          </cell>
          <cell r="Y14" t="e">
            <v>#DIV/0!</v>
          </cell>
          <cell r="Z14" t="e">
            <v>#DIV/0!</v>
          </cell>
          <cell r="AA14" t="e">
            <v>#DIV/0!</v>
          </cell>
        </row>
        <row r="15">
          <cell r="A15" t="str">
            <v>Act12</v>
          </cell>
          <cell r="B15" t="str">
            <v>Total income</v>
          </cell>
          <cell r="C15">
            <v>61817.241009807978</v>
          </cell>
          <cell r="D15" t="e">
            <v>#DIV/0!</v>
          </cell>
          <cell r="E15" t="e">
            <v>#DIV/0!</v>
          </cell>
          <cell r="F15" t="e">
            <v>#DIV/0!</v>
          </cell>
          <cell r="G15" t="e">
            <v>#DIV/0!</v>
          </cell>
          <cell r="H15" t="e">
            <v>#DIV/0!</v>
          </cell>
          <cell r="I15" t="e">
            <v>#DIV/0!</v>
          </cell>
          <cell r="J15" t="e">
            <v>#DIV/0!</v>
          </cell>
          <cell r="K15" t="e">
            <v>#DIV/0!</v>
          </cell>
          <cell r="L15" t="e">
            <v>#DIV/0!</v>
          </cell>
          <cell r="M15" t="e">
            <v>#DIV/0!</v>
          </cell>
          <cell r="N15" t="e">
            <v>#DIV/0!</v>
          </cell>
          <cell r="O15" t="e">
            <v>#DIV/0!</v>
          </cell>
          <cell r="P15">
            <v>61817.241009807978</v>
          </cell>
          <cell r="Q15" t="e">
            <v>#DIV/0!</v>
          </cell>
          <cell r="R15" t="e">
            <v>#DIV/0!</v>
          </cell>
          <cell r="S15" t="e">
            <v>#DIV/0!</v>
          </cell>
          <cell r="T15" t="e">
            <v>#DIV/0!</v>
          </cell>
          <cell r="U15" t="e">
            <v>#DIV/0!</v>
          </cell>
          <cell r="V15" t="e">
            <v>#DIV/0!</v>
          </cell>
          <cell r="W15" t="e">
            <v>#DIV/0!</v>
          </cell>
          <cell r="X15" t="e">
            <v>#DIV/0!</v>
          </cell>
          <cell r="Y15" t="e">
            <v>#DIV/0!</v>
          </cell>
          <cell r="Z15" t="e">
            <v>#DIV/0!</v>
          </cell>
          <cell r="AA15" t="e">
            <v>#DIV/0!</v>
          </cell>
        </row>
        <row r="16">
          <cell r="A16" t="str">
            <v>Act13</v>
          </cell>
          <cell r="B16" t="str">
            <v>Personnel expenses</v>
          </cell>
          <cell r="C16">
            <v>19268.030377219984</v>
          </cell>
          <cell r="D16" t="e">
            <v>#DIV/0!</v>
          </cell>
          <cell r="E16" t="e">
            <v>#DIV/0!</v>
          </cell>
          <cell r="F16" t="e">
            <v>#DIV/0!</v>
          </cell>
          <cell r="G16" t="e">
            <v>#DIV/0!</v>
          </cell>
          <cell r="H16" t="e">
            <v>#DIV/0!</v>
          </cell>
          <cell r="I16" t="e">
            <v>#DIV/0!</v>
          </cell>
          <cell r="J16" t="e">
            <v>#DIV/0!</v>
          </cell>
          <cell r="K16" t="e">
            <v>#DIV/0!</v>
          </cell>
          <cell r="L16" t="e">
            <v>#DIV/0!</v>
          </cell>
          <cell r="M16" t="e">
            <v>#DIV/0!</v>
          </cell>
          <cell r="N16" t="e">
            <v>#DIV/0!</v>
          </cell>
          <cell r="O16" t="e">
            <v>#DIV/0!</v>
          </cell>
          <cell r="P16">
            <v>19268.030377219984</v>
          </cell>
          <cell r="Q16" t="e">
            <v>#DIV/0!</v>
          </cell>
          <cell r="R16" t="e">
            <v>#DIV/0!</v>
          </cell>
          <cell r="S16" t="e">
            <v>#DIV/0!</v>
          </cell>
          <cell r="T16" t="e">
            <v>#DIV/0!</v>
          </cell>
          <cell r="U16" t="e">
            <v>#DIV/0!</v>
          </cell>
          <cell r="V16" t="e">
            <v>#DIV/0!</v>
          </cell>
          <cell r="W16" t="e">
            <v>#DIV/0!</v>
          </cell>
          <cell r="X16" t="e">
            <v>#DIV/0!</v>
          </cell>
          <cell r="Y16" t="e">
            <v>#DIV/0!</v>
          </cell>
          <cell r="Z16" t="e">
            <v>#DIV/0!</v>
          </cell>
          <cell r="AA16" t="e">
            <v>#DIV/0!</v>
          </cell>
        </row>
        <row r="17">
          <cell r="A17" t="str">
            <v>Act14</v>
          </cell>
          <cell r="B17" t="str">
            <v>General and administrative expenses</v>
          </cell>
          <cell r="C17">
            <v>10631.242565608562</v>
          </cell>
          <cell r="D17" t="e">
            <v>#DIV/0!</v>
          </cell>
          <cell r="E17" t="e">
            <v>#DIV/0!</v>
          </cell>
          <cell r="F17" t="e">
            <v>#DIV/0!</v>
          </cell>
          <cell r="G17" t="e">
            <v>#DIV/0!</v>
          </cell>
          <cell r="H17" t="e">
            <v>#DIV/0!</v>
          </cell>
          <cell r="I17" t="e">
            <v>#DIV/0!</v>
          </cell>
          <cell r="J17" t="e">
            <v>#DIV/0!</v>
          </cell>
          <cell r="K17" t="e">
            <v>#DIV/0!</v>
          </cell>
          <cell r="L17" t="e">
            <v>#DIV/0!</v>
          </cell>
          <cell r="M17" t="e">
            <v>#DIV/0!</v>
          </cell>
          <cell r="N17" t="e">
            <v>#DIV/0!</v>
          </cell>
          <cell r="O17" t="e">
            <v>#DIV/0!</v>
          </cell>
          <cell r="P17">
            <v>10631.242565608562</v>
          </cell>
          <cell r="Q17" t="e">
            <v>#DIV/0!</v>
          </cell>
          <cell r="R17" t="e">
            <v>#DIV/0!</v>
          </cell>
          <cell r="S17" t="e">
            <v>#DIV/0!</v>
          </cell>
          <cell r="T17" t="e">
            <v>#DIV/0!</v>
          </cell>
          <cell r="U17" t="e">
            <v>#DIV/0!</v>
          </cell>
          <cell r="V17" t="e">
            <v>#DIV/0!</v>
          </cell>
          <cell r="W17" t="e">
            <v>#DIV/0!</v>
          </cell>
          <cell r="X17" t="e">
            <v>#DIV/0!</v>
          </cell>
          <cell r="Y17" t="e">
            <v>#DIV/0!</v>
          </cell>
          <cell r="Z17" t="e">
            <v>#DIV/0!</v>
          </cell>
          <cell r="AA17" t="e">
            <v>#DIV/0!</v>
          </cell>
        </row>
        <row r="18">
          <cell r="A18" t="str">
            <v>Act15</v>
          </cell>
          <cell r="B18" t="str">
            <v>Depreciation / Amortisation</v>
          </cell>
          <cell r="C18">
            <v>2539.1600936965424</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v>2539.1600936965424</v>
          </cell>
          <cell r="Q18" t="e">
            <v>#DIV/0!</v>
          </cell>
          <cell r="R18" t="e">
            <v>#DIV/0!</v>
          </cell>
          <cell r="S18" t="e">
            <v>#DIV/0!</v>
          </cell>
          <cell r="T18" t="e">
            <v>#DIV/0!</v>
          </cell>
          <cell r="U18" t="e">
            <v>#DIV/0!</v>
          </cell>
          <cell r="V18" t="e">
            <v>#DIV/0!</v>
          </cell>
          <cell r="W18" t="e">
            <v>#DIV/0!</v>
          </cell>
          <cell r="X18" t="e">
            <v>#DIV/0!</v>
          </cell>
          <cell r="Y18" t="e">
            <v>#DIV/0!</v>
          </cell>
          <cell r="Z18" t="e">
            <v>#DIV/0!</v>
          </cell>
          <cell r="AA18" t="e">
            <v>#DIV/0!</v>
          </cell>
        </row>
        <row r="19">
          <cell r="A19" t="str">
            <v>Act16</v>
          </cell>
          <cell r="B19" t="str">
            <v>Total operating expenses</v>
          </cell>
          <cell r="C19">
            <v>32438.433036525086</v>
          </cell>
          <cell r="D19" t="e">
            <v>#DIV/0!</v>
          </cell>
          <cell r="E19" t="e">
            <v>#DIV/0!</v>
          </cell>
          <cell r="F19" t="e">
            <v>#DIV/0!</v>
          </cell>
          <cell r="G19" t="e">
            <v>#DIV/0!</v>
          </cell>
          <cell r="H19" t="e">
            <v>#DIV/0!</v>
          </cell>
          <cell r="I19" t="e">
            <v>#DIV/0!</v>
          </cell>
          <cell r="J19" t="e">
            <v>#DIV/0!</v>
          </cell>
          <cell r="K19" t="e">
            <v>#DIV/0!</v>
          </cell>
          <cell r="L19" t="e">
            <v>#DIV/0!</v>
          </cell>
          <cell r="M19" t="e">
            <v>#DIV/0!</v>
          </cell>
          <cell r="N19" t="e">
            <v>#DIV/0!</v>
          </cell>
          <cell r="O19" t="e">
            <v>#DIV/0!</v>
          </cell>
          <cell r="P19">
            <v>32438.433036525086</v>
          </cell>
          <cell r="Q19" t="e">
            <v>#DIV/0!</v>
          </cell>
          <cell r="R19" t="e">
            <v>#DIV/0!</v>
          </cell>
          <cell r="S19" t="e">
            <v>#DIV/0!</v>
          </cell>
          <cell r="T19" t="e">
            <v>#DIV/0!</v>
          </cell>
          <cell r="U19" t="e">
            <v>#DIV/0!</v>
          </cell>
          <cell r="V19" t="e">
            <v>#DIV/0!</v>
          </cell>
          <cell r="W19" t="e">
            <v>#DIV/0!</v>
          </cell>
          <cell r="X19" t="e">
            <v>#DIV/0!</v>
          </cell>
          <cell r="Y19" t="e">
            <v>#DIV/0!</v>
          </cell>
          <cell r="Z19" t="e">
            <v>#DIV/0!</v>
          </cell>
          <cell r="AA19" t="e">
            <v>#DIV/0!</v>
          </cell>
        </row>
        <row r="20">
          <cell r="A20" t="str">
            <v>Act17</v>
          </cell>
          <cell r="B20" t="str">
            <v>Operating profit before provisions</v>
          </cell>
          <cell r="C20">
            <v>29378.807973282892</v>
          </cell>
          <cell r="D20" t="e">
            <v>#DIV/0!</v>
          </cell>
          <cell r="E20" t="e">
            <v>#DIV/0!</v>
          </cell>
          <cell r="F20" t="e">
            <v>#DIV/0!</v>
          </cell>
          <cell r="G20" t="e">
            <v>#DIV/0!</v>
          </cell>
          <cell r="H20" t="e">
            <v>#DIV/0!</v>
          </cell>
          <cell r="I20" t="e">
            <v>#DIV/0!</v>
          </cell>
          <cell r="J20" t="e">
            <v>#DIV/0!</v>
          </cell>
          <cell r="K20" t="e">
            <v>#DIV/0!</v>
          </cell>
          <cell r="L20" t="e">
            <v>#DIV/0!</v>
          </cell>
          <cell r="M20" t="e">
            <v>#DIV/0!</v>
          </cell>
          <cell r="N20" t="e">
            <v>#DIV/0!</v>
          </cell>
          <cell r="O20" t="e">
            <v>#DIV/0!</v>
          </cell>
          <cell r="P20">
            <v>29378.807973282892</v>
          </cell>
          <cell r="Q20" t="e">
            <v>#DIV/0!</v>
          </cell>
          <cell r="R20" t="e">
            <v>#DIV/0!</v>
          </cell>
          <cell r="S20" t="e">
            <v>#DIV/0!</v>
          </cell>
          <cell r="T20" t="e">
            <v>#DIV/0!</v>
          </cell>
          <cell r="U20" t="e">
            <v>#DIV/0!</v>
          </cell>
          <cell r="V20" t="e">
            <v>#DIV/0!</v>
          </cell>
          <cell r="W20" t="e">
            <v>#DIV/0!</v>
          </cell>
          <cell r="X20" t="e">
            <v>#DIV/0!</v>
          </cell>
          <cell r="Y20" t="e">
            <v>#DIV/0!</v>
          </cell>
          <cell r="Z20" t="e">
            <v>#DIV/0!</v>
          </cell>
          <cell r="AA20" t="e">
            <v>#DIV/0!</v>
          </cell>
        </row>
        <row r="21">
          <cell r="A21" t="str">
            <v>Act18</v>
          </cell>
          <cell r="B21" t="str">
            <v>Impairment losses on loans and advances</v>
          </cell>
          <cell r="C21">
            <v>-8192.1235859255994</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v>-8192.1235859255994</v>
          </cell>
          <cell r="Q21" t="e">
            <v>#DIV/0!</v>
          </cell>
          <cell r="R21" t="e">
            <v>#DIV/0!</v>
          </cell>
          <cell r="S21" t="e">
            <v>#DIV/0!</v>
          </cell>
          <cell r="T21" t="e">
            <v>#DIV/0!</v>
          </cell>
          <cell r="U21" t="e">
            <v>#DIV/0!</v>
          </cell>
          <cell r="V21" t="e">
            <v>#DIV/0!</v>
          </cell>
          <cell r="W21" t="e">
            <v>#DIV/0!</v>
          </cell>
          <cell r="X21" t="e">
            <v>#DIV/0!</v>
          </cell>
          <cell r="Y21" t="e">
            <v>#DIV/0!</v>
          </cell>
          <cell r="Z21" t="e">
            <v>#DIV/0!</v>
          </cell>
          <cell r="AA21" t="e">
            <v>#DIV/0!</v>
          </cell>
        </row>
        <row r="22">
          <cell r="A22" t="str">
            <v>Act19</v>
          </cell>
          <cell r="B22" t="str">
            <v>Provision for contingent liabilities</v>
          </cell>
          <cell r="C22">
            <v>168.62991547496193</v>
          </cell>
          <cell r="D22" t="e">
            <v>#DIV/0!</v>
          </cell>
          <cell r="E22" t="e">
            <v>#DIV/0!</v>
          </cell>
          <cell r="F22" t="e">
            <v>#DIV/0!</v>
          </cell>
          <cell r="G22" t="e">
            <v>#DIV/0!</v>
          </cell>
          <cell r="H22" t="e">
            <v>#DIV/0!</v>
          </cell>
          <cell r="I22" t="e">
            <v>#DIV/0!</v>
          </cell>
          <cell r="J22" t="e">
            <v>#DIV/0!</v>
          </cell>
          <cell r="K22" t="e">
            <v>#DIV/0!</v>
          </cell>
          <cell r="L22" t="e">
            <v>#DIV/0!</v>
          </cell>
          <cell r="M22" t="e">
            <v>#DIV/0!</v>
          </cell>
          <cell r="N22" t="e">
            <v>#DIV/0!</v>
          </cell>
          <cell r="O22" t="e">
            <v>#DIV/0!</v>
          </cell>
          <cell r="P22">
            <v>168.62991547496193</v>
          </cell>
          <cell r="Q22" t="e">
            <v>#DIV/0!</v>
          </cell>
          <cell r="R22" t="e">
            <v>#DIV/0!</v>
          </cell>
          <cell r="S22" t="e">
            <v>#DIV/0!</v>
          </cell>
          <cell r="T22" t="e">
            <v>#DIV/0!</v>
          </cell>
          <cell r="U22" t="e">
            <v>#DIV/0!</v>
          </cell>
          <cell r="V22" t="e">
            <v>#DIV/0!</v>
          </cell>
          <cell r="W22" t="e">
            <v>#DIV/0!</v>
          </cell>
          <cell r="X22" t="e">
            <v>#DIV/0!</v>
          </cell>
          <cell r="Y22" t="e">
            <v>#DIV/0!</v>
          </cell>
          <cell r="Z22" t="e">
            <v>#DIV/0!</v>
          </cell>
          <cell r="AA22" t="e">
            <v>#DIV/0!</v>
          </cell>
        </row>
        <row r="23">
          <cell r="A23" t="str">
            <v>Act20</v>
          </cell>
          <cell r="B23" t="str">
            <v>Other provisions</v>
          </cell>
          <cell r="C23">
            <v>0</v>
          </cell>
          <cell r="D23" t="e">
            <v>#DIV/0!</v>
          </cell>
          <cell r="E23" t="e">
            <v>#DIV/0!</v>
          </cell>
          <cell r="F23" t="e">
            <v>#DIV/0!</v>
          </cell>
          <cell r="G23" t="e">
            <v>#DIV/0!</v>
          </cell>
          <cell r="H23" t="e">
            <v>#DIV/0!</v>
          </cell>
          <cell r="I23" t="e">
            <v>#DIV/0!</v>
          </cell>
          <cell r="J23" t="e">
            <v>#DIV/0!</v>
          </cell>
          <cell r="K23" t="e">
            <v>#DIV/0!</v>
          </cell>
          <cell r="L23" t="e">
            <v>#DIV/0!</v>
          </cell>
          <cell r="M23" t="e">
            <v>#DIV/0!</v>
          </cell>
          <cell r="N23" t="e">
            <v>#DIV/0!</v>
          </cell>
          <cell r="O23" t="e">
            <v>#DIV/0!</v>
          </cell>
          <cell r="P23">
            <v>0</v>
          </cell>
          <cell r="Q23" t="e">
            <v>#DIV/0!</v>
          </cell>
          <cell r="R23" t="e">
            <v>#DIV/0!</v>
          </cell>
          <cell r="S23" t="e">
            <v>#DIV/0!</v>
          </cell>
          <cell r="T23" t="e">
            <v>#DIV/0!</v>
          </cell>
          <cell r="U23" t="e">
            <v>#DIV/0!</v>
          </cell>
          <cell r="V23" t="e">
            <v>#DIV/0!</v>
          </cell>
          <cell r="W23" t="e">
            <v>#DIV/0!</v>
          </cell>
          <cell r="X23" t="e">
            <v>#DIV/0!</v>
          </cell>
          <cell r="Y23" t="e">
            <v>#DIV/0!</v>
          </cell>
          <cell r="Z23" t="e">
            <v>#DIV/0!</v>
          </cell>
          <cell r="AA23" t="e">
            <v>#DIV/0!</v>
          </cell>
        </row>
        <row r="24">
          <cell r="A24" t="str">
            <v>Act21</v>
          </cell>
          <cell r="B24" t="str">
            <v>Total provisions</v>
          </cell>
          <cell r="C24">
            <v>-8023.4936704506372</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v>-8023.4936704506372</v>
          </cell>
          <cell r="Q24" t="e">
            <v>#DIV/0!</v>
          </cell>
          <cell r="R24" t="e">
            <v>#DIV/0!</v>
          </cell>
          <cell r="S24" t="e">
            <v>#DIV/0!</v>
          </cell>
          <cell r="T24" t="e">
            <v>#DIV/0!</v>
          </cell>
          <cell r="U24" t="e">
            <v>#DIV/0!</v>
          </cell>
          <cell r="V24" t="e">
            <v>#DIV/0!</v>
          </cell>
          <cell r="W24" t="e">
            <v>#DIV/0!</v>
          </cell>
          <cell r="X24" t="e">
            <v>#DIV/0!</v>
          </cell>
          <cell r="Y24" t="e">
            <v>#DIV/0!</v>
          </cell>
          <cell r="Z24" t="e">
            <v>#DIV/0!</v>
          </cell>
          <cell r="AA24" t="e">
            <v>#DIV/0!</v>
          </cell>
        </row>
        <row r="25">
          <cell r="A25" t="str">
            <v>Act22</v>
          </cell>
          <cell r="B25" t="str">
            <v>Operating profit</v>
          </cell>
          <cell r="C25">
            <v>21355.314302832256</v>
          </cell>
          <cell r="D25" t="e">
            <v>#DIV/0!</v>
          </cell>
          <cell r="E25" t="e">
            <v>#DIV/0!</v>
          </cell>
          <cell r="F25" t="e">
            <v>#DIV/0!</v>
          </cell>
          <cell r="G25" t="e">
            <v>#DIV/0!</v>
          </cell>
          <cell r="H25" t="e">
            <v>#DIV/0!</v>
          </cell>
          <cell r="I25" t="e">
            <v>#DIV/0!</v>
          </cell>
          <cell r="J25" t="e">
            <v>#DIV/0!</v>
          </cell>
          <cell r="K25" t="e">
            <v>#DIV/0!</v>
          </cell>
          <cell r="L25" t="e">
            <v>#DIV/0!</v>
          </cell>
          <cell r="M25" t="e">
            <v>#DIV/0!</v>
          </cell>
          <cell r="N25" t="e">
            <v>#DIV/0!</v>
          </cell>
          <cell r="O25" t="e">
            <v>#DIV/0!</v>
          </cell>
          <cell r="P25">
            <v>21355.314302832256</v>
          </cell>
          <cell r="Q25" t="e">
            <v>#DIV/0!</v>
          </cell>
          <cell r="R25" t="e">
            <v>#DIV/0!</v>
          </cell>
          <cell r="S25" t="e">
            <v>#DIV/0!</v>
          </cell>
          <cell r="T25" t="e">
            <v>#DIV/0!</v>
          </cell>
          <cell r="U25" t="e">
            <v>#DIV/0!</v>
          </cell>
          <cell r="V25" t="e">
            <v>#DIV/0!</v>
          </cell>
          <cell r="W25" t="e">
            <v>#DIV/0!</v>
          </cell>
          <cell r="X25" t="e">
            <v>#DIV/0!</v>
          </cell>
          <cell r="Y25" t="e">
            <v>#DIV/0!</v>
          </cell>
          <cell r="Z25" t="e">
            <v>#DIV/0!</v>
          </cell>
          <cell r="AA25" t="e">
            <v>#DIV/0!</v>
          </cell>
        </row>
        <row r="26">
          <cell r="A26" t="str">
            <v>Act23</v>
          </cell>
          <cell r="B26" t="str">
            <v>Income from associates</v>
          </cell>
          <cell r="C26">
            <v>0</v>
          </cell>
          <cell r="D26" t="e">
            <v>#DIV/0!</v>
          </cell>
          <cell r="E26" t="e">
            <v>#DIV/0!</v>
          </cell>
          <cell r="F26" t="e">
            <v>#DIV/0!</v>
          </cell>
          <cell r="G26" t="e">
            <v>#DIV/0!</v>
          </cell>
          <cell r="H26" t="e">
            <v>#DIV/0!</v>
          </cell>
          <cell r="I26" t="e">
            <v>#DIV/0!</v>
          </cell>
          <cell r="J26" t="e">
            <v>#DIV/0!</v>
          </cell>
          <cell r="K26" t="e">
            <v>#DIV/0!</v>
          </cell>
          <cell r="L26" t="e">
            <v>#DIV/0!</v>
          </cell>
          <cell r="M26" t="e">
            <v>#DIV/0!</v>
          </cell>
          <cell r="N26" t="e">
            <v>#DIV/0!</v>
          </cell>
          <cell r="O26" t="e">
            <v>#DIV/0!</v>
          </cell>
          <cell r="P26">
            <v>0</v>
          </cell>
          <cell r="Q26" t="e">
            <v>#DIV/0!</v>
          </cell>
          <cell r="R26" t="e">
            <v>#DIV/0!</v>
          </cell>
          <cell r="S26" t="e">
            <v>#DIV/0!</v>
          </cell>
          <cell r="T26" t="e">
            <v>#DIV/0!</v>
          </cell>
          <cell r="U26" t="e">
            <v>#DIV/0!</v>
          </cell>
          <cell r="V26" t="e">
            <v>#DIV/0!</v>
          </cell>
          <cell r="W26" t="e">
            <v>#DIV/0!</v>
          </cell>
          <cell r="X26" t="e">
            <v>#DIV/0!</v>
          </cell>
          <cell r="Y26" t="e">
            <v>#DIV/0!</v>
          </cell>
          <cell r="Z26" t="e">
            <v>#DIV/0!</v>
          </cell>
          <cell r="AA26" t="e">
            <v>#DIV/0!</v>
          </cell>
        </row>
        <row r="27">
          <cell r="A27" t="str">
            <v>Act24</v>
          </cell>
          <cell r="B27" t="str">
            <v>Profit on disposals of property</v>
          </cell>
          <cell r="C27">
            <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v>0</v>
          </cell>
          <cell r="Q27" t="e">
            <v>#DIV/0!</v>
          </cell>
          <cell r="R27" t="e">
            <v>#DIV/0!</v>
          </cell>
          <cell r="S27" t="e">
            <v>#DIV/0!</v>
          </cell>
          <cell r="T27" t="e">
            <v>#DIV/0!</v>
          </cell>
          <cell r="U27" t="e">
            <v>#DIV/0!</v>
          </cell>
          <cell r="V27" t="e">
            <v>#DIV/0!</v>
          </cell>
          <cell r="W27" t="e">
            <v>#DIV/0!</v>
          </cell>
          <cell r="X27" t="e">
            <v>#DIV/0!</v>
          </cell>
          <cell r="Y27" t="e">
            <v>#DIV/0!</v>
          </cell>
          <cell r="Z27" t="e">
            <v>#DIV/0!</v>
          </cell>
          <cell r="AA27" t="e">
            <v>#DIV/0!</v>
          </cell>
        </row>
        <row r="28">
          <cell r="A28" t="str">
            <v>Act25</v>
          </cell>
          <cell r="B28" t="str">
            <v>Profit on sale of business</v>
          </cell>
          <cell r="C28">
            <v>0</v>
          </cell>
          <cell r="D28" t="e">
            <v>#DIV/0!</v>
          </cell>
          <cell r="E28" t="e">
            <v>#DIV/0!</v>
          </cell>
          <cell r="F28" t="e">
            <v>#DIV/0!</v>
          </cell>
          <cell r="G28" t="e">
            <v>#DIV/0!</v>
          </cell>
          <cell r="H28" t="e">
            <v>#DIV/0!</v>
          </cell>
          <cell r="I28" t="e">
            <v>#DIV/0!</v>
          </cell>
          <cell r="J28" t="e">
            <v>#DIV/0!</v>
          </cell>
          <cell r="K28" t="e">
            <v>#DIV/0!</v>
          </cell>
          <cell r="L28" t="e">
            <v>#DIV/0!</v>
          </cell>
          <cell r="M28" t="e">
            <v>#DIV/0!</v>
          </cell>
          <cell r="N28" t="e">
            <v>#DIV/0!</v>
          </cell>
          <cell r="O28" t="e">
            <v>#DIV/0!</v>
          </cell>
          <cell r="P28">
            <v>0</v>
          </cell>
          <cell r="Q28" t="e">
            <v>#DIV/0!</v>
          </cell>
          <cell r="R28" t="e">
            <v>#DIV/0!</v>
          </cell>
          <cell r="S28" t="e">
            <v>#DIV/0!</v>
          </cell>
          <cell r="T28" t="e">
            <v>#DIV/0!</v>
          </cell>
          <cell r="U28" t="e">
            <v>#DIV/0!</v>
          </cell>
          <cell r="V28" t="e">
            <v>#DIV/0!</v>
          </cell>
          <cell r="W28" t="e">
            <v>#DIV/0!</v>
          </cell>
          <cell r="X28" t="e">
            <v>#DIV/0!</v>
          </cell>
          <cell r="Y28" t="e">
            <v>#DIV/0!</v>
          </cell>
          <cell r="Z28" t="e">
            <v>#DIV/0!</v>
          </cell>
          <cell r="AA28" t="e">
            <v>#DIV/0!</v>
          </cell>
        </row>
        <row r="29">
          <cell r="A29" t="str">
            <v>Act26</v>
          </cell>
          <cell r="B29" t="str">
            <v>Pre tax profit</v>
          </cell>
          <cell r="C29">
            <v>21355.314302832256</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v>21355.314302832256</v>
          </cell>
          <cell r="Q29" t="e">
            <v>#DIV/0!</v>
          </cell>
          <cell r="R29" t="e">
            <v>#DIV/0!</v>
          </cell>
          <cell r="S29" t="e">
            <v>#DIV/0!</v>
          </cell>
          <cell r="T29" t="e">
            <v>#DIV/0!</v>
          </cell>
          <cell r="U29" t="e">
            <v>#DIV/0!</v>
          </cell>
          <cell r="V29" t="e">
            <v>#DIV/0!</v>
          </cell>
          <cell r="W29" t="e">
            <v>#DIV/0!</v>
          </cell>
          <cell r="X29" t="e">
            <v>#DIV/0!</v>
          </cell>
          <cell r="Y29" t="e">
            <v>#DIV/0!</v>
          </cell>
          <cell r="Z29" t="e">
            <v>#DIV/0!</v>
          </cell>
          <cell r="AA29" t="e">
            <v>#DIV/0!</v>
          </cell>
        </row>
        <row r="30">
          <cell r="A30" t="str">
            <v>Act29</v>
          </cell>
          <cell r="B30" t="str">
            <v>Minority shareholders profit</v>
          </cell>
          <cell r="C30">
            <v>0</v>
          </cell>
          <cell r="D30" t="e">
            <v>#DIV/0!</v>
          </cell>
          <cell r="E30" t="e">
            <v>#DIV/0!</v>
          </cell>
          <cell r="F30" t="e">
            <v>#DIV/0!</v>
          </cell>
          <cell r="G30" t="e">
            <v>#DIV/0!</v>
          </cell>
          <cell r="H30" t="e">
            <v>#DIV/0!</v>
          </cell>
          <cell r="I30" t="e">
            <v>#DIV/0!</v>
          </cell>
          <cell r="J30" t="e">
            <v>#DIV/0!</v>
          </cell>
          <cell r="K30" t="e">
            <v>#DIV/0!</v>
          </cell>
          <cell r="L30" t="e">
            <v>#DIV/0!</v>
          </cell>
          <cell r="M30" t="e">
            <v>#DIV/0!</v>
          </cell>
          <cell r="N30" t="e">
            <v>#DIV/0!</v>
          </cell>
          <cell r="O30" t="e">
            <v>#DIV/0!</v>
          </cell>
          <cell r="P30">
            <v>0</v>
          </cell>
          <cell r="Q30" t="e">
            <v>#DIV/0!</v>
          </cell>
          <cell r="R30" t="e">
            <v>#DIV/0!</v>
          </cell>
          <cell r="S30" t="e">
            <v>#DIV/0!</v>
          </cell>
          <cell r="T30" t="e">
            <v>#DIV/0!</v>
          </cell>
          <cell r="U30" t="e">
            <v>#DIV/0!</v>
          </cell>
          <cell r="V30" t="e">
            <v>#DIV/0!</v>
          </cell>
          <cell r="W30" t="e">
            <v>#DIV/0!</v>
          </cell>
          <cell r="X30" t="e">
            <v>#DIV/0!</v>
          </cell>
          <cell r="Y30" t="e">
            <v>#DIV/0!</v>
          </cell>
          <cell r="Z30" t="e">
            <v>#DIV/0!</v>
          </cell>
          <cell r="AA30" t="e">
            <v>#DIV/0!</v>
          </cell>
        </row>
        <row r="31">
          <cell r="A31" t="str">
            <v>Act27</v>
          </cell>
          <cell r="B31" t="str">
            <v>Taxation</v>
          </cell>
          <cell r="C31">
            <v>-1066.0258391075729</v>
          </cell>
          <cell r="D31" t="e">
            <v>#DIV/0!</v>
          </cell>
          <cell r="E31" t="e">
            <v>#DIV/0!</v>
          </cell>
          <cell r="F31" t="e">
            <v>#DIV/0!</v>
          </cell>
          <cell r="G31" t="e">
            <v>#DIV/0!</v>
          </cell>
          <cell r="H31" t="e">
            <v>#DIV/0!</v>
          </cell>
          <cell r="I31" t="e">
            <v>#DIV/0!</v>
          </cell>
          <cell r="J31" t="e">
            <v>#DIV/0!</v>
          </cell>
          <cell r="K31" t="e">
            <v>#DIV/0!</v>
          </cell>
          <cell r="L31" t="e">
            <v>#DIV/0!</v>
          </cell>
          <cell r="M31" t="e">
            <v>#DIV/0!</v>
          </cell>
          <cell r="N31" t="e">
            <v>#DIV/0!</v>
          </cell>
          <cell r="O31" t="e">
            <v>#DIV/0!</v>
          </cell>
          <cell r="P31">
            <v>-1066.0258391075729</v>
          </cell>
          <cell r="Q31" t="e">
            <v>#DIV/0!</v>
          </cell>
          <cell r="R31" t="e">
            <v>#DIV/0!</v>
          </cell>
          <cell r="S31" t="e">
            <v>#DIV/0!</v>
          </cell>
          <cell r="T31" t="e">
            <v>#DIV/0!</v>
          </cell>
          <cell r="U31" t="e">
            <v>#DIV/0!</v>
          </cell>
          <cell r="V31" t="e">
            <v>#DIV/0!</v>
          </cell>
          <cell r="W31" t="e">
            <v>#DIV/0!</v>
          </cell>
          <cell r="X31" t="e">
            <v>#DIV/0!</v>
          </cell>
          <cell r="Y31" t="e">
            <v>#DIV/0!</v>
          </cell>
          <cell r="Z31" t="e">
            <v>#DIV/0!</v>
          </cell>
          <cell r="AA31" t="e">
            <v>#DIV/0!</v>
          </cell>
        </row>
        <row r="32">
          <cell r="A32" t="str">
            <v>Act28</v>
          </cell>
          <cell r="B32" t="str">
            <v>Profit after tax</v>
          </cell>
          <cell r="C32">
            <v>20289.288463724683</v>
          </cell>
          <cell r="D32" t="e">
            <v>#DIV/0!</v>
          </cell>
          <cell r="E32" t="e">
            <v>#DIV/0!</v>
          </cell>
          <cell r="F32" t="e">
            <v>#DIV/0!</v>
          </cell>
          <cell r="G32" t="e">
            <v>#DIV/0!</v>
          </cell>
          <cell r="H32" t="e">
            <v>#DIV/0!</v>
          </cell>
          <cell r="I32" t="e">
            <v>#DIV/0!</v>
          </cell>
          <cell r="J32" t="e">
            <v>#DIV/0!</v>
          </cell>
          <cell r="K32" t="e">
            <v>#DIV/0!</v>
          </cell>
          <cell r="L32" t="e">
            <v>#DIV/0!</v>
          </cell>
          <cell r="M32" t="e">
            <v>#DIV/0!</v>
          </cell>
          <cell r="N32" t="e">
            <v>#DIV/0!</v>
          </cell>
          <cell r="O32" t="e">
            <v>#DIV/0!</v>
          </cell>
          <cell r="P32">
            <v>20289.288463724683</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row>
        <row r="33">
          <cell r="B33" t="str">
            <v>Budgeted Profit and Loss 2010 tys.zł</v>
          </cell>
          <cell r="C33">
            <v>2153.3661660274465</v>
          </cell>
          <cell r="D33">
            <v>1451.9189120838</v>
          </cell>
          <cell r="E33">
            <v>1945.0955414828077</v>
          </cell>
          <cell r="F33">
            <v>-1071.5475784858318</v>
          </cell>
          <cell r="G33">
            <v>-337.5105615185239</v>
          </cell>
          <cell r="H33">
            <v>-653.78370289299346</v>
          </cell>
          <cell r="I33">
            <v>561.17569187957997</v>
          </cell>
          <cell r="J33">
            <v>830.28435836501012</v>
          </cell>
          <cell r="K33">
            <v>-374.32106934470357</v>
          </cell>
          <cell r="L33">
            <v>-306.62667052246979</v>
          </cell>
          <cell r="M33">
            <v>-156.09940770603134</v>
          </cell>
          <cell r="N33">
            <v>-4094.8002586688817</v>
          </cell>
          <cell r="O33">
            <v>-52.848579300945858</v>
          </cell>
          <cell r="P33">
            <v>2153.3661660274465</v>
          </cell>
          <cell r="Q33">
            <v>3605.285078111232</v>
          </cell>
          <cell r="R33">
            <v>5550.3806195941143</v>
          </cell>
          <cell r="S33">
            <v>4478.8330411082352</v>
          </cell>
          <cell r="T33">
            <v>4141.3224795897258</v>
          </cell>
          <cell r="U33">
            <v>3487.5387766967178</v>
          </cell>
          <cell r="V33">
            <v>4048.7144685763051</v>
          </cell>
          <cell r="W33">
            <v>4878.9988269414753</v>
          </cell>
          <cell r="X33">
            <v>4504.6777575966553</v>
          </cell>
          <cell r="Y33">
            <v>4198.0510870742437</v>
          </cell>
          <cell r="Z33">
            <v>4041.9516793680668</v>
          </cell>
          <cell r="AA33">
            <v>-52.848579300945858</v>
          </cell>
        </row>
        <row r="34">
          <cell r="A34" t="str">
            <v>Bud01</v>
          </cell>
          <cell r="B34" t="str">
            <v>Interest income</v>
          </cell>
          <cell r="C34">
            <v>32139.006231844509</v>
          </cell>
          <cell r="D34">
            <v>28700.851473530576</v>
          </cell>
          <cell r="E34">
            <v>32646.81035341294</v>
          </cell>
          <cell r="F34">
            <v>31753.660768625108</v>
          </cell>
          <cell r="G34">
            <v>33783.79383704967</v>
          </cell>
          <cell r="H34">
            <v>32735.915417675686</v>
          </cell>
          <cell r="I34">
            <v>34650.955858425412</v>
          </cell>
          <cell r="J34">
            <v>34936.582632462436</v>
          </cell>
          <cell r="K34">
            <v>33879.872598725982</v>
          </cell>
          <cell r="L34">
            <v>35634.723858536105</v>
          </cell>
          <cell r="M34">
            <v>34585.926192074083</v>
          </cell>
          <cell r="N34">
            <v>37421.417581905553</v>
          </cell>
          <cell r="O34">
            <v>402869.51680426806</v>
          </cell>
          <cell r="P34">
            <v>32139.006231844509</v>
          </cell>
          <cell r="Q34">
            <v>60839.857705375085</v>
          </cell>
          <cell r="R34">
            <v>93486.668058788026</v>
          </cell>
          <cell r="S34">
            <v>125240.32882741313</v>
          </cell>
          <cell r="T34">
            <v>159024.1226644628</v>
          </cell>
          <cell r="U34">
            <v>191760.03808213849</v>
          </cell>
          <cell r="V34">
            <v>226410.9939405639</v>
          </cell>
          <cell r="W34">
            <v>261347.57657302634</v>
          </cell>
          <cell r="X34">
            <v>295227.44917175232</v>
          </cell>
          <cell r="Y34">
            <v>330862.17303028842</v>
          </cell>
          <cell r="Z34">
            <v>365448.09922236251</v>
          </cell>
          <cell r="AA34">
            <v>402869.51680426806</v>
          </cell>
        </row>
        <row r="35">
          <cell r="A35" t="str">
            <v>Bud02</v>
          </cell>
          <cell r="B35" t="str">
            <v>Interest expense</v>
          </cell>
          <cell r="C35">
            <v>4820.8320778768693</v>
          </cell>
          <cell r="D35">
            <v>4836.4871533949581</v>
          </cell>
          <cell r="E35">
            <v>4776.747076120635</v>
          </cell>
          <cell r="F35">
            <v>4772.3529770690002</v>
          </cell>
          <cell r="G35">
            <v>4752.6409995488066</v>
          </cell>
          <cell r="H35">
            <v>4720.863690100261</v>
          </cell>
          <cell r="I35">
            <v>4707.3560750668948</v>
          </cell>
          <cell r="J35">
            <v>4693.2535109643286</v>
          </cell>
          <cell r="K35">
            <v>4642.6915158817865</v>
          </cell>
          <cell r="L35">
            <v>4627.8829454567749</v>
          </cell>
          <cell r="M35">
            <v>4610.19063776447</v>
          </cell>
          <cell r="N35">
            <v>4570.464610367213</v>
          </cell>
          <cell r="O35">
            <v>56531.763269611998</v>
          </cell>
          <cell r="P35">
            <v>4820.8320778768693</v>
          </cell>
          <cell r="Q35">
            <v>9657.3192312718274</v>
          </cell>
          <cell r="R35">
            <v>14434.066307392462</v>
          </cell>
          <cell r="S35">
            <v>19206.419284461463</v>
          </cell>
          <cell r="T35">
            <v>23959.060284010269</v>
          </cell>
          <cell r="U35">
            <v>28679.92397411053</v>
          </cell>
          <cell r="V35">
            <v>33387.280049177425</v>
          </cell>
          <cell r="W35">
            <v>38080.533560141754</v>
          </cell>
          <cell r="X35">
            <v>42723.22507602354</v>
          </cell>
          <cell r="Y35">
            <v>47351.108021480315</v>
          </cell>
          <cell r="Z35">
            <v>51961.298659244785</v>
          </cell>
          <cell r="AA35">
            <v>56531.763269611998</v>
          </cell>
        </row>
        <row r="36">
          <cell r="A36" t="str">
            <v>Bud03</v>
          </cell>
          <cell r="B36" t="str">
            <v>Net interest income</v>
          </cell>
          <cell r="C36">
            <v>36959.838309721381</v>
          </cell>
          <cell r="D36">
            <v>33537.338626925535</v>
          </cell>
          <cell r="E36">
            <v>37423.557429533575</v>
          </cell>
          <cell r="F36">
            <v>36526.013745694108</v>
          </cell>
          <cell r="G36">
            <v>38536.434836598477</v>
          </cell>
          <cell r="H36">
            <v>37456.779107775947</v>
          </cell>
          <cell r="I36">
            <v>39358.31193349231</v>
          </cell>
          <cell r="J36">
            <v>39629.836143426764</v>
          </cell>
          <cell r="K36">
            <v>38522.564114607769</v>
          </cell>
          <cell r="L36">
            <v>40262.60680399288</v>
          </cell>
          <cell r="M36">
            <v>39196.116829838553</v>
          </cell>
          <cell r="N36">
            <v>41991.882192272766</v>
          </cell>
          <cell r="O36">
            <v>459401.28007388004</v>
          </cell>
          <cell r="P36">
            <v>36959.838309721381</v>
          </cell>
          <cell r="Q36">
            <v>70497.176936646909</v>
          </cell>
          <cell r="R36">
            <v>107920.73436618049</v>
          </cell>
          <cell r="S36">
            <v>144446.74811187459</v>
          </cell>
          <cell r="T36">
            <v>182983.18294847308</v>
          </cell>
          <cell r="U36">
            <v>220439.96205624903</v>
          </cell>
          <cell r="V36">
            <v>259798.27398974134</v>
          </cell>
          <cell r="W36">
            <v>299428.11013316811</v>
          </cell>
          <cell r="X36">
            <v>337950.67424777587</v>
          </cell>
          <cell r="Y36">
            <v>378213.28105176875</v>
          </cell>
          <cell r="Z36">
            <v>417409.39788160729</v>
          </cell>
          <cell r="AA36">
            <v>459401.28007388004</v>
          </cell>
        </row>
        <row r="37">
          <cell r="A37" t="str">
            <v>Bud04</v>
          </cell>
          <cell r="B37" t="str">
            <v>Fee Income</v>
          </cell>
          <cell r="C37">
            <v>26851.57199330008</v>
          </cell>
          <cell r="D37">
            <v>26604.786790836464</v>
          </cell>
          <cell r="E37">
            <v>28813.163665118518</v>
          </cell>
          <cell r="F37">
            <v>28941.177991233402</v>
          </cell>
          <cell r="G37">
            <v>29206.382408441859</v>
          </cell>
          <cell r="H37">
            <v>29713.485039512045</v>
          </cell>
          <cell r="I37">
            <v>29152.808214534511</v>
          </cell>
          <cell r="J37">
            <v>29638.884906673455</v>
          </cell>
          <cell r="K37">
            <v>30340.19462728384</v>
          </cell>
          <cell r="L37">
            <v>30537.53007383176</v>
          </cell>
          <cell r="M37">
            <v>30986.483934837917</v>
          </cell>
          <cell r="N37">
            <v>32517.480118718639</v>
          </cell>
          <cell r="O37">
            <v>353303.94976432249</v>
          </cell>
          <cell r="P37">
            <v>26851.57199330008</v>
          </cell>
          <cell r="Q37">
            <v>53456.358784136544</v>
          </cell>
          <cell r="R37">
            <v>82269.522449255062</v>
          </cell>
          <cell r="S37">
            <v>111210.70044048846</v>
          </cell>
          <cell r="T37">
            <v>140417.08284893032</v>
          </cell>
          <cell r="U37">
            <v>170130.56788844237</v>
          </cell>
          <cell r="V37">
            <v>199283.37610297688</v>
          </cell>
          <cell r="W37">
            <v>228922.26100965033</v>
          </cell>
          <cell r="X37">
            <v>259262.45563693417</v>
          </cell>
          <cell r="Y37">
            <v>289799.98571076593</v>
          </cell>
          <cell r="Z37">
            <v>320786.46964560385</v>
          </cell>
          <cell r="AA37">
            <v>353303.94976432249</v>
          </cell>
        </row>
        <row r="38">
          <cell r="A38" t="str">
            <v>Bud05</v>
          </cell>
          <cell r="B38" t="str">
            <v>Commission expense</v>
          </cell>
          <cell r="C38">
            <v>-3214.1597943880197</v>
          </cell>
          <cell r="D38">
            <v>-2963.2617428642534</v>
          </cell>
          <cell r="E38">
            <v>-3807.5892743928043</v>
          </cell>
          <cell r="F38">
            <v>-3178.9862154660223</v>
          </cell>
          <cell r="G38">
            <v>-3301.3069506146876</v>
          </cell>
          <cell r="H38">
            <v>-3294.7379089264286</v>
          </cell>
          <cell r="I38">
            <v>-3448.1135168108558</v>
          </cell>
          <cell r="J38">
            <v>-3514.4953294904153</v>
          </cell>
          <cell r="K38">
            <v>-3532.5134701815878</v>
          </cell>
          <cell r="L38">
            <v>-3733.7404870293576</v>
          </cell>
          <cell r="M38">
            <v>-3748.9531580853654</v>
          </cell>
          <cell r="N38">
            <v>-3976.6867773645863</v>
          </cell>
          <cell r="O38">
            <v>-41714.544625614384</v>
          </cell>
          <cell r="P38">
            <v>-3214.1597943880197</v>
          </cell>
          <cell r="Q38">
            <v>-6177.4215372522731</v>
          </cell>
          <cell r="R38">
            <v>-9985.0108116450774</v>
          </cell>
          <cell r="S38">
            <v>-13163.9970271111</v>
          </cell>
          <cell r="T38">
            <v>-16465.303977725787</v>
          </cell>
          <cell r="U38">
            <v>-19760.041886652216</v>
          </cell>
          <cell r="V38">
            <v>-23208.155403463072</v>
          </cell>
          <cell r="W38">
            <v>-26722.650732953487</v>
          </cell>
          <cell r="X38">
            <v>-30255.164203135075</v>
          </cell>
          <cell r="Y38">
            <v>-33988.904690164432</v>
          </cell>
          <cell r="Z38">
            <v>-37737.857848249798</v>
          </cell>
          <cell r="AA38">
            <v>-41714.544625614384</v>
          </cell>
        </row>
        <row r="39">
          <cell r="A39" t="str">
            <v>Bud06</v>
          </cell>
          <cell r="B39" t="str">
            <v>Net fee and commission income</v>
          </cell>
          <cell r="C39">
            <v>23637.412198912061</v>
          </cell>
          <cell r="D39">
            <v>23641.525047972209</v>
          </cell>
          <cell r="E39">
            <v>25005.574390725713</v>
          </cell>
          <cell r="F39">
            <v>25762.19177576738</v>
          </cell>
          <cell r="G39">
            <v>25905.075457827174</v>
          </cell>
          <cell r="H39">
            <v>26418.747130585616</v>
          </cell>
          <cell r="I39">
            <v>25704.694697723655</v>
          </cell>
          <cell r="J39">
            <v>26124.389577183039</v>
          </cell>
          <cell r="K39">
            <v>26807.681157102252</v>
          </cell>
          <cell r="L39">
            <v>26803.789586802402</v>
          </cell>
          <cell r="M39">
            <v>27237.530776752552</v>
          </cell>
          <cell r="N39">
            <v>28540.793341354052</v>
          </cell>
          <cell r="O39">
            <v>311589.40513870813</v>
          </cell>
          <cell r="P39">
            <v>23637.412198912061</v>
          </cell>
          <cell r="Q39">
            <v>47278.93724688427</v>
          </cell>
          <cell r="R39">
            <v>72284.51163760999</v>
          </cell>
          <cell r="S39">
            <v>98046.70341337737</v>
          </cell>
          <cell r="T39">
            <v>123951.77887120453</v>
          </cell>
          <cell r="U39">
            <v>150370.52600179016</v>
          </cell>
          <cell r="V39">
            <v>176075.2206995138</v>
          </cell>
          <cell r="W39">
            <v>202199.61027669685</v>
          </cell>
          <cell r="X39">
            <v>229007.29143379911</v>
          </cell>
          <cell r="Y39">
            <v>255811.0810206015</v>
          </cell>
          <cell r="Z39">
            <v>283048.61179735407</v>
          </cell>
          <cell r="AA39">
            <v>311589.40513870813</v>
          </cell>
        </row>
        <row r="40">
          <cell r="A40" t="str">
            <v>Bud07</v>
          </cell>
          <cell r="B40" t="str">
            <v>Dividend income</v>
          </cell>
          <cell r="C40">
            <v>0</v>
          </cell>
          <cell r="D40">
            <v>0</v>
          </cell>
          <cell r="E40">
            <v>0</v>
          </cell>
          <cell r="F40">
            <v>1264.1025641025642</v>
          </cell>
          <cell r="G40">
            <v>0</v>
          </cell>
          <cell r="H40">
            <v>11666.666666666666</v>
          </cell>
          <cell r="I40">
            <v>128.20512820512886</v>
          </cell>
          <cell r="J40">
            <v>128.20512820512886</v>
          </cell>
          <cell r="K40">
            <v>128.20512820512704</v>
          </cell>
          <cell r="L40">
            <v>0</v>
          </cell>
          <cell r="M40">
            <v>0</v>
          </cell>
          <cell r="N40">
            <v>0</v>
          </cell>
          <cell r="O40">
            <v>13315.384615384615</v>
          </cell>
          <cell r="P40">
            <v>0</v>
          </cell>
          <cell r="Q40">
            <v>0</v>
          </cell>
          <cell r="R40">
            <v>0</v>
          </cell>
          <cell r="S40">
            <v>1264.1025641025642</v>
          </cell>
          <cell r="T40">
            <v>1264.1025641025642</v>
          </cell>
          <cell r="U40">
            <v>12930.76923076923</v>
          </cell>
          <cell r="V40">
            <v>13058.974358974359</v>
          </cell>
          <cell r="W40">
            <v>13187.179487179488</v>
          </cell>
          <cell r="X40">
            <v>13315.384615384615</v>
          </cell>
          <cell r="Y40">
            <v>13315.384615384615</v>
          </cell>
          <cell r="Z40">
            <v>13315.384615384615</v>
          </cell>
          <cell r="AA40">
            <v>13315.384615384615</v>
          </cell>
        </row>
        <row r="41">
          <cell r="A41" t="str">
            <v>Bud08</v>
          </cell>
          <cell r="B41" t="str">
            <v>Foreign exchange profit</v>
          </cell>
          <cell r="C41">
            <v>5707.6740314390418</v>
          </cell>
          <cell r="D41">
            <v>5707.4633981057095</v>
          </cell>
          <cell r="E41">
            <v>5707.5872186185279</v>
          </cell>
          <cell r="F41">
            <v>5706.420503233916</v>
          </cell>
          <cell r="G41">
            <v>5707.4182057980142</v>
          </cell>
          <cell r="H41">
            <v>5707.4991109262155</v>
          </cell>
          <cell r="I41">
            <v>5708.3862109262263</v>
          </cell>
          <cell r="J41">
            <v>5707.7588647723751</v>
          </cell>
          <cell r="K41">
            <v>5707.0845057980114</v>
          </cell>
          <cell r="L41">
            <v>5707.7588647723824</v>
          </cell>
          <cell r="M41">
            <v>5707.0024545159613</v>
          </cell>
          <cell r="N41">
            <v>5707.8716852852012</v>
          </cell>
          <cell r="O41">
            <v>68489.925054191583</v>
          </cell>
          <cell r="P41">
            <v>5707.6740314390418</v>
          </cell>
          <cell r="Q41">
            <v>11415.137429544751</v>
          </cell>
          <cell r="R41">
            <v>17122.724648163279</v>
          </cell>
          <cell r="S41">
            <v>22829.145151397195</v>
          </cell>
          <cell r="T41">
            <v>28536.563357195209</v>
          </cell>
          <cell r="U41">
            <v>34244.062468121425</v>
          </cell>
          <cell r="V41">
            <v>39952.448679047651</v>
          </cell>
          <cell r="W41">
            <v>45660.207543820026</v>
          </cell>
          <cell r="X41">
            <v>51367.292049618038</v>
          </cell>
          <cell r="Y41">
            <v>57075.05091439042</v>
          </cell>
          <cell r="Z41">
            <v>62782.053368906381</v>
          </cell>
          <cell r="AA41">
            <v>68489.925054191583</v>
          </cell>
        </row>
        <row r="42">
          <cell r="A42" t="str">
            <v>Bud09</v>
          </cell>
          <cell r="B42" t="str">
            <v>Gains or losses from investments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Bud10</v>
          </cell>
          <cell r="B43" t="str">
            <v>Other operating income / expenses</v>
          </cell>
          <cell r="C43">
            <v>-4101.0263453618591</v>
          </cell>
          <cell r="D43">
            <v>-3709.1036072018369</v>
          </cell>
          <cell r="E43">
            <v>-1257.3655905610385</v>
          </cell>
          <cell r="F43">
            <v>-4033.8885677361832</v>
          </cell>
          <cell r="G43">
            <v>-4241.9522882821166</v>
          </cell>
          <cell r="H43">
            <v>-3535.5423513389942</v>
          </cell>
          <cell r="I43">
            <v>-4410.2695583660425</v>
          </cell>
          <cell r="J43">
            <v>-4391.0935399019327</v>
          </cell>
          <cell r="K43">
            <v>-4197.1193155978326</v>
          </cell>
          <cell r="L43">
            <v>-4100.8084540893542</v>
          </cell>
          <cell r="M43">
            <v>-4429.3146002366921</v>
          </cell>
          <cell r="N43">
            <v>-4583.0160469082766</v>
          </cell>
          <cell r="O43">
            <v>-46990.500265582159</v>
          </cell>
          <cell r="P43">
            <v>-4101.0263453618591</v>
          </cell>
          <cell r="Q43">
            <v>-7810.129952563696</v>
          </cell>
          <cell r="R43">
            <v>-9067.4955431247345</v>
          </cell>
          <cell r="S43">
            <v>-13101.384110860918</v>
          </cell>
          <cell r="T43">
            <v>-17343.336399143034</v>
          </cell>
          <cell r="U43">
            <v>-20878.878750482028</v>
          </cell>
          <cell r="V43">
            <v>-25289.148308848071</v>
          </cell>
          <cell r="W43">
            <v>-29680.241848750004</v>
          </cell>
          <cell r="X43">
            <v>-33877.361164347836</v>
          </cell>
          <cell r="Y43">
            <v>-37978.16961843719</v>
          </cell>
          <cell r="Z43">
            <v>-42407.484218673882</v>
          </cell>
          <cell r="AA43">
            <v>-46990.500265582159</v>
          </cell>
        </row>
        <row r="44">
          <cell r="A44" t="str">
            <v>Bud11</v>
          </cell>
          <cell r="B44" t="str">
            <v>Other income</v>
          </cell>
          <cell r="C44">
            <v>25244.059884989241</v>
          </cell>
          <cell r="D44">
            <v>25639.884838876082</v>
          </cell>
          <cell r="E44">
            <v>29455.796018783203</v>
          </cell>
          <cell r="F44">
            <v>28698.826275367675</v>
          </cell>
          <cell r="G44">
            <v>27370.541375343069</v>
          </cell>
          <cell r="H44">
            <v>40257.370556839494</v>
          </cell>
          <cell r="I44">
            <v>27131.016478488968</v>
          </cell>
          <cell r="J44">
            <v>27569.260030258611</v>
          </cell>
          <cell r="K44">
            <v>28445.851475507559</v>
          </cell>
          <cell r="L44">
            <v>28410.739997485431</v>
          </cell>
          <cell r="M44">
            <v>28515.218631031821</v>
          </cell>
          <cell r="N44">
            <v>29665.648979730977</v>
          </cell>
          <cell r="O44">
            <v>346404.21454270213</v>
          </cell>
          <cell r="P44">
            <v>25244.059884989241</v>
          </cell>
          <cell r="Q44">
            <v>50883.94472386533</v>
          </cell>
          <cell r="R44">
            <v>80339.74074264853</v>
          </cell>
          <cell r="S44">
            <v>109038.56701801621</v>
          </cell>
          <cell r="T44">
            <v>136409.10839335926</v>
          </cell>
          <cell r="U44">
            <v>176666.47895019877</v>
          </cell>
          <cell r="V44">
            <v>203797.49542868775</v>
          </cell>
          <cell r="W44">
            <v>231366.75545894637</v>
          </cell>
          <cell r="X44">
            <v>259812.60693445394</v>
          </cell>
          <cell r="Y44">
            <v>288223.34693193936</v>
          </cell>
          <cell r="Z44">
            <v>316738.56556297117</v>
          </cell>
          <cell r="AA44">
            <v>346404.21454270213</v>
          </cell>
        </row>
        <row r="45">
          <cell r="A45" t="str">
            <v>Bud12</v>
          </cell>
          <cell r="B45" t="str">
            <v>Total income</v>
          </cell>
          <cell r="C45">
            <v>62203.898194710622</v>
          </cell>
          <cell r="D45">
            <v>59177.223465801617</v>
          </cell>
          <cell r="E45">
            <v>66879.353448316775</v>
          </cell>
          <cell r="F45">
            <v>65224.840021061784</v>
          </cell>
          <cell r="G45">
            <v>65906.976211941539</v>
          </cell>
          <cell r="H45">
            <v>77714.149664615441</v>
          </cell>
          <cell r="I45">
            <v>66489.328411981274</v>
          </cell>
          <cell r="J45">
            <v>67199.096173685379</v>
          </cell>
          <cell r="K45">
            <v>66968.415590115328</v>
          </cell>
          <cell r="L45">
            <v>68673.346801478314</v>
          </cell>
          <cell r="M45">
            <v>67711.335460870381</v>
          </cell>
          <cell r="N45">
            <v>71657.531172003743</v>
          </cell>
          <cell r="O45">
            <v>805805.49461658217</v>
          </cell>
          <cell r="P45">
            <v>62203.898194710622</v>
          </cell>
          <cell r="Q45">
            <v>121381.12166051223</v>
          </cell>
          <cell r="R45">
            <v>188260.47510882904</v>
          </cell>
          <cell r="S45">
            <v>253485.31512989081</v>
          </cell>
          <cell r="T45">
            <v>319392.29134183237</v>
          </cell>
          <cell r="U45">
            <v>397106.44100644777</v>
          </cell>
          <cell r="V45">
            <v>463595.76941842912</v>
          </cell>
          <cell r="W45">
            <v>530794.86559211451</v>
          </cell>
          <cell r="X45">
            <v>597763.28118222975</v>
          </cell>
          <cell r="Y45">
            <v>666436.62798370817</v>
          </cell>
          <cell r="Z45">
            <v>734147.96344457846</v>
          </cell>
          <cell r="AA45">
            <v>805805.49461658217</v>
          </cell>
        </row>
        <row r="46">
          <cell r="A46" t="str">
            <v>Bud13</v>
          </cell>
          <cell r="B46" t="str">
            <v>Personnel expenses</v>
          </cell>
          <cell r="C46">
            <v>18757.331209622749</v>
          </cell>
          <cell r="D46">
            <v>18742.165964639917</v>
          </cell>
          <cell r="E46">
            <v>18707.704067906125</v>
          </cell>
          <cell r="F46">
            <v>19337.789860963727</v>
          </cell>
          <cell r="G46">
            <v>19295.315324098294</v>
          </cell>
          <cell r="H46">
            <v>19237.546970866082</v>
          </cell>
          <cell r="I46">
            <v>19176.986037562747</v>
          </cell>
          <cell r="J46">
            <v>19141.565640278044</v>
          </cell>
          <cell r="K46">
            <v>19127.404382211796</v>
          </cell>
          <cell r="L46">
            <v>19082.525069203635</v>
          </cell>
          <cell r="M46">
            <v>19043.508754838229</v>
          </cell>
          <cell r="N46">
            <v>19386.632312846748</v>
          </cell>
          <cell r="O46">
            <v>229036.47559503809</v>
          </cell>
          <cell r="P46">
            <v>18757.331209622749</v>
          </cell>
          <cell r="Q46">
            <v>37499.497174262666</v>
          </cell>
          <cell r="R46">
            <v>56207.20124216879</v>
          </cell>
          <cell r="S46">
            <v>75544.991103132517</v>
          </cell>
          <cell r="T46">
            <v>94840.306427230811</v>
          </cell>
          <cell r="U46">
            <v>114077.85339809689</v>
          </cell>
          <cell r="V46">
            <v>133254.83943565964</v>
          </cell>
          <cell r="W46">
            <v>152396.40507593768</v>
          </cell>
          <cell r="X46">
            <v>171523.80945814948</v>
          </cell>
          <cell r="Y46">
            <v>190606.33452735312</v>
          </cell>
          <cell r="Z46">
            <v>209649.84328219134</v>
          </cell>
          <cell r="AA46">
            <v>229036.47559503809</v>
          </cell>
        </row>
        <row r="47">
          <cell r="A47" t="str">
            <v>Bud14</v>
          </cell>
          <cell r="B47" t="str">
            <v>General and administrative expenses</v>
          </cell>
          <cell r="C47">
            <v>12581.281228948157</v>
          </cell>
          <cell r="D47">
            <v>13567.359591096612</v>
          </cell>
          <cell r="E47">
            <v>15195.222831973384</v>
          </cell>
          <cell r="F47">
            <v>14609.176176192675</v>
          </cell>
          <cell r="G47">
            <v>14030.52681968762</v>
          </cell>
          <cell r="H47">
            <v>14400.574379486032</v>
          </cell>
          <cell r="I47">
            <v>12988.470486906925</v>
          </cell>
          <cell r="J47">
            <v>12828.120473320378</v>
          </cell>
          <cell r="K47">
            <v>14476.454746635776</v>
          </cell>
          <cell r="L47">
            <v>14907.555223689138</v>
          </cell>
          <cell r="M47">
            <v>14150.074799058522</v>
          </cell>
          <cell r="N47">
            <v>15289.04022102835</v>
          </cell>
          <cell r="O47">
            <v>169023.85697802357</v>
          </cell>
          <cell r="P47">
            <v>12581.281228948157</v>
          </cell>
          <cell r="Q47">
            <v>26148.640820044769</v>
          </cell>
          <cell r="R47">
            <v>41343.863652018154</v>
          </cell>
          <cell r="S47">
            <v>55953.039828210829</v>
          </cell>
          <cell r="T47">
            <v>69983.566647898449</v>
          </cell>
          <cell r="U47">
            <v>84384.141027384481</v>
          </cell>
          <cell r="V47">
            <v>97372.611514291406</v>
          </cell>
          <cell r="W47">
            <v>110200.73198761178</v>
          </cell>
          <cell r="X47">
            <v>124677.18673424756</v>
          </cell>
          <cell r="Y47">
            <v>139584.7419579367</v>
          </cell>
          <cell r="Z47">
            <v>153734.81675699522</v>
          </cell>
          <cell r="AA47">
            <v>169023.85697802357</v>
          </cell>
        </row>
        <row r="48">
          <cell r="A48" t="str">
            <v>Bud15</v>
          </cell>
          <cell r="B48" t="str">
            <v>Depreciation / Amortisation</v>
          </cell>
          <cell r="C48">
            <v>2643.4655128236714</v>
          </cell>
          <cell r="D48">
            <v>2718.5802583127502</v>
          </cell>
          <cell r="E48">
            <v>2778.4224450430565</v>
          </cell>
          <cell r="F48">
            <v>2800.5034582196959</v>
          </cell>
          <cell r="G48">
            <v>2854.4165826134904</v>
          </cell>
          <cell r="H48">
            <v>2908.5713385172585</v>
          </cell>
          <cell r="I48">
            <v>2970.9941068676053</v>
          </cell>
          <cell r="J48">
            <v>2961.3441044380379</v>
          </cell>
          <cell r="K48">
            <v>2958.7466493019201</v>
          </cell>
          <cell r="L48">
            <v>2961.0998059749145</v>
          </cell>
          <cell r="M48">
            <v>2958.8302440011939</v>
          </cell>
          <cell r="N48">
            <v>2931.1733420108467</v>
          </cell>
          <cell r="O48">
            <v>34446.147848124441</v>
          </cell>
          <cell r="P48">
            <v>2643.4655128236714</v>
          </cell>
          <cell r="Q48">
            <v>5362.0457711364215</v>
          </cell>
          <cell r="R48">
            <v>8140.4682161794781</v>
          </cell>
          <cell r="S48">
            <v>10940.971674399174</v>
          </cell>
          <cell r="T48">
            <v>13795.388257012664</v>
          </cell>
          <cell r="U48">
            <v>16703.959595529923</v>
          </cell>
          <cell r="V48">
            <v>19674.953702397528</v>
          </cell>
          <cell r="W48">
            <v>22636.297806835566</v>
          </cell>
          <cell r="X48">
            <v>25595.044456137486</v>
          </cell>
          <cell r="Y48">
            <v>28556.144262112401</v>
          </cell>
          <cell r="Z48">
            <v>31514.974506113595</v>
          </cell>
          <cell r="AA48">
            <v>34446.147848124441</v>
          </cell>
        </row>
        <row r="49">
          <cell r="A49" t="str">
            <v>Bud16</v>
          </cell>
          <cell r="B49" t="str">
            <v>Total operating expenses</v>
          </cell>
          <cell r="C49">
            <v>33982.077951394574</v>
          </cell>
          <cell r="D49">
            <v>35028.105814049282</v>
          </cell>
          <cell r="E49">
            <v>36681.349344922564</v>
          </cell>
          <cell r="F49">
            <v>36747.469495376099</v>
          </cell>
          <cell r="G49">
            <v>36180.258726399406</v>
          </cell>
          <cell r="H49">
            <v>36546.692688869371</v>
          </cell>
          <cell r="I49">
            <v>35136.450631337277</v>
          </cell>
          <cell r="J49">
            <v>34931.03021803646</v>
          </cell>
          <cell r="K49">
            <v>36562.605778149489</v>
          </cell>
          <cell r="L49">
            <v>36951.180098867684</v>
          </cell>
          <cell r="M49">
            <v>36152.413797897942</v>
          </cell>
          <cell r="N49">
            <v>37606.845875885949</v>
          </cell>
          <cell r="O49">
            <v>432506.48042118613</v>
          </cell>
          <cell r="P49">
            <v>33982.077951394574</v>
          </cell>
          <cell r="Q49">
            <v>69010.183765443857</v>
          </cell>
          <cell r="R49">
            <v>105691.53311036642</v>
          </cell>
          <cell r="S49">
            <v>142439.00260574254</v>
          </cell>
          <cell r="T49">
            <v>178619.26133214193</v>
          </cell>
          <cell r="U49">
            <v>215165.95402101128</v>
          </cell>
          <cell r="V49">
            <v>250302.40465234857</v>
          </cell>
          <cell r="W49">
            <v>285233.43487038504</v>
          </cell>
          <cell r="X49">
            <v>321796.04064853449</v>
          </cell>
          <cell r="Y49">
            <v>358747.22074740223</v>
          </cell>
          <cell r="Z49">
            <v>394899.63454530021</v>
          </cell>
          <cell r="AA49">
            <v>432506.48042118613</v>
          </cell>
        </row>
        <row r="50">
          <cell r="A50" t="str">
            <v>Bud17</v>
          </cell>
          <cell r="B50" t="str">
            <v>Operating profit before provisions</v>
          </cell>
          <cell r="C50">
            <v>28221.820243316048</v>
          </cell>
          <cell r="D50">
            <v>24149.117651752334</v>
          </cell>
          <cell r="E50">
            <v>30198.004103394211</v>
          </cell>
          <cell r="F50">
            <v>28477.370525685685</v>
          </cell>
          <cell r="G50">
            <v>29726.717485542133</v>
          </cell>
          <cell r="H50">
            <v>41167.45697574607</v>
          </cell>
          <cell r="I50">
            <v>31352.877780643998</v>
          </cell>
          <cell r="J50">
            <v>32268.065955648919</v>
          </cell>
          <cell r="K50">
            <v>30405.809811965839</v>
          </cell>
          <cell r="L50">
            <v>31722.16670261063</v>
          </cell>
          <cell r="M50">
            <v>31558.92166297244</v>
          </cell>
          <cell r="N50">
            <v>34050.685296117794</v>
          </cell>
          <cell r="O50">
            <v>373299.01419539604</v>
          </cell>
          <cell r="P50">
            <v>28221.820243316048</v>
          </cell>
          <cell r="Q50">
            <v>52370.937895068375</v>
          </cell>
          <cell r="R50">
            <v>82568.941998462615</v>
          </cell>
          <cell r="S50">
            <v>111046.31252414826</v>
          </cell>
          <cell r="T50">
            <v>140773.03000969044</v>
          </cell>
          <cell r="U50">
            <v>181940.4869854365</v>
          </cell>
          <cell r="V50">
            <v>213293.36476608054</v>
          </cell>
          <cell r="W50">
            <v>245561.43072172947</v>
          </cell>
          <cell r="X50">
            <v>275967.24053369527</v>
          </cell>
          <cell r="Y50">
            <v>307689.40723630594</v>
          </cell>
          <cell r="Z50">
            <v>339248.32889927825</v>
          </cell>
          <cell r="AA50">
            <v>373299.01419539604</v>
          </cell>
        </row>
        <row r="51">
          <cell r="A51" t="str">
            <v>Bud18</v>
          </cell>
          <cell r="B51" t="str">
            <v>Impairment losses on loans and advances</v>
          </cell>
          <cell r="C51">
            <v>-13033.034047980394</v>
          </cell>
          <cell r="D51">
            <v>-12772.847759054172</v>
          </cell>
          <cell r="E51">
            <v>-12768.06251724247</v>
          </cell>
          <cell r="F51">
            <v>-12625.06193983322</v>
          </cell>
          <cell r="G51">
            <v>-12558.198654755957</v>
          </cell>
          <cell r="H51">
            <v>-12436.201117201483</v>
          </cell>
          <cell r="I51">
            <v>-13386.02207917902</v>
          </cell>
          <cell r="J51">
            <v>-12212.377629415249</v>
          </cell>
          <cell r="K51">
            <v>-12252.420497521904</v>
          </cell>
          <cell r="L51">
            <v>-12179.459959626023</v>
          </cell>
          <cell r="M51">
            <v>-12096.546183141807</v>
          </cell>
          <cell r="N51">
            <v>-13551.583767378179</v>
          </cell>
          <cell r="O51">
            <v>-151871.81615232988</v>
          </cell>
          <cell r="P51">
            <v>-13033.034047980394</v>
          </cell>
          <cell r="Q51">
            <v>-25805.881807034566</v>
          </cell>
          <cell r="R51">
            <v>-38573.944324277036</v>
          </cell>
          <cell r="S51">
            <v>-51199.006264110256</v>
          </cell>
          <cell r="T51">
            <v>-63757.204918866213</v>
          </cell>
          <cell r="U51">
            <v>-76193.406036067696</v>
          </cell>
          <cell r="V51">
            <v>-89579.428115246716</v>
          </cell>
          <cell r="W51">
            <v>-101791.80574466196</v>
          </cell>
          <cell r="X51">
            <v>-114044.22624218387</v>
          </cell>
          <cell r="Y51">
            <v>-126223.68620180989</v>
          </cell>
          <cell r="Z51">
            <v>-138320.2323849517</v>
          </cell>
          <cell r="AA51">
            <v>-151871.81615232988</v>
          </cell>
        </row>
        <row r="52">
          <cell r="A52" t="str">
            <v>Bud19</v>
          </cell>
          <cell r="B52" t="str">
            <v>Provision for contingent liabilities</v>
          </cell>
          <cell r="C52">
            <v>-55.066755097087004</v>
          </cell>
          <cell r="D52">
            <v>-51.900689385581394</v>
          </cell>
          <cell r="E52">
            <v>-48.740130388640907</v>
          </cell>
          <cell r="F52">
            <v>-45.585017532406795</v>
          </cell>
          <cell r="G52">
            <v>-42.435290909329808</v>
          </cell>
          <cell r="H52">
            <v>-39.290891270846629</v>
          </cell>
          <cell r="I52">
            <v>-36.151760020125778</v>
          </cell>
          <cell r="J52">
            <v>-33.01783920490152</v>
          </cell>
          <cell r="K52">
            <v>-29.889071510385008</v>
          </cell>
          <cell r="L52">
            <v>-26.765400252246536</v>
          </cell>
          <cell r="M52">
            <v>-23.646769369687831</v>
          </cell>
          <cell r="N52">
            <v>-20.533123418574064</v>
          </cell>
          <cell r="O52">
            <v>-453.02273835981327</v>
          </cell>
          <cell r="P52">
            <v>-55.066755097087004</v>
          </cell>
          <cell r="Q52">
            <v>-106.9674444826684</v>
          </cell>
          <cell r="R52">
            <v>-155.7075748713093</v>
          </cell>
          <cell r="S52">
            <v>-201.2925924037161</v>
          </cell>
          <cell r="T52">
            <v>-243.72788331304591</v>
          </cell>
          <cell r="U52">
            <v>-283.01877458389254</v>
          </cell>
          <cell r="V52">
            <v>-319.17053460401831</v>
          </cell>
          <cell r="W52">
            <v>-352.18837380891983</v>
          </cell>
          <cell r="X52">
            <v>-382.07744531930484</v>
          </cell>
          <cell r="Y52">
            <v>-408.84284557155138</v>
          </cell>
          <cell r="Z52">
            <v>-432.48961494123921</v>
          </cell>
          <cell r="AA52">
            <v>-453.02273835981327</v>
          </cell>
        </row>
        <row r="53">
          <cell r="A53" t="str">
            <v>Bud20</v>
          </cell>
          <cell r="B53" t="str">
            <v>Other provisions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Bud21</v>
          </cell>
          <cell r="B54" t="str">
            <v>Total provisions</v>
          </cell>
          <cell r="C54">
            <v>-13088.100803077481</v>
          </cell>
          <cell r="D54">
            <v>-12824.748448439754</v>
          </cell>
          <cell r="E54">
            <v>-12816.802647631112</v>
          </cell>
          <cell r="F54">
            <v>-12670.646957365627</v>
          </cell>
          <cell r="G54">
            <v>-12600.633945665288</v>
          </cell>
          <cell r="H54">
            <v>-12475.492008472329</v>
          </cell>
          <cell r="I54">
            <v>-13422.173839199146</v>
          </cell>
          <cell r="J54">
            <v>-12245.39546862015</v>
          </cell>
          <cell r="K54">
            <v>-12282.309569032288</v>
          </cell>
          <cell r="L54">
            <v>-12206.22535987827</v>
          </cell>
          <cell r="M54">
            <v>-12120.192952511496</v>
          </cell>
          <cell r="N54">
            <v>-13572.116890796753</v>
          </cell>
          <cell r="O54">
            <v>-152324.83889068969</v>
          </cell>
          <cell r="P54">
            <v>-13088.100803077481</v>
          </cell>
          <cell r="Q54">
            <v>-25912.849251517233</v>
          </cell>
          <cell r="R54">
            <v>-38729.651899148346</v>
          </cell>
          <cell r="S54">
            <v>-51400.298856513975</v>
          </cell>
          <cell r="T54">
            <v>-64000.932802179261</v>
          </cell>
          <cell r="U54">
            <v>-76476.424810651588</v>
          </cell>
          <cell r="V54">
            <v>-89898.598649850741</v>
          </cell>
          <cell r="W54">
            <v>-102143.99411847089</v>
          </cell>
          <cell r="X54">
            <v>-114426.30368750317</v>
          </cell>
          <cell r="Y54">
            <v>-126632.52904738144</v>
          </cell>
          <cell r="Z54">
            <v>-138752.72199989294</v>
          </cell>
          <cell r="AA54">
            <v>-152324.83889068969</v>
          </cell>
        </row>
        <row r="55">
          <cell r="A55" t="str">
            <v>Bud22</v>
          </cell>
          <cell r="B55" t="str">
            <v>Operating profit</v>
          </cell>
          <cell r="C55">
            <v>15133.719440238567</v>
          </cell>
          <cell r="D55">
            <v>11324.369203312581</v>
          </cell>
          <cell r="E55">
            <v>17381.201455763097</v>
          </cell>
          <cell r="F55">
            <v>15806.723568320058</v>
          </cell>
          <cell r="G55">
            <v>17126.083539876847</v>
          </cell>
          <cell r="H55">
            <v>28691.964967273743</v>
          </cell>
          <cell r="I55">
            <v>17930.703941444852</v>
          </cell>
          <cell r="J55">
            <v>20022.670487028769</v>
          </cell>
          <cell r="K55">
            <v>18123.500242933551</v>
          </cell>
          <cell r="L55">
            <v>19515.94134273236</v>
          </cell>
          <cell r="M55">
            <v>19438.728710460942</v>
          </cell>
          <cell r="N55">
            <v>20478.568405321043</v>
          </cell>
          <cell r="O55">
            <v>220974.17530470635</v>
          </cell>
          <cell r="P55">
            <v>15133.719440238567</v>
          </cell>
          <cell r="Q55">
            <v>26458.088643551142</v>
          </cell>
          <cell r="R55">
            <v>43839.290099314268</v>
          </cell>
          <cell r="S55">
            <v>59646.013667634288</v>
          </cell>
          <cell r="T55">
            <v>76772.097207511179</v>
          </cell>
          <cell r="U55">
            <v>105464.06217478491</v>
          </cell>
          <cell r="V55">
            <v>123394.7661162298</v>
          </cell>
          <cell r="W55">
            <v>143417.4366032586</v>
          </cell>
          <cell r="X55">
            <v>161540.93684619211</v>
          </cell>
          <cell r="Y55">
            <v>181056.87818892451</v>
          </cell>
          <cell r="Z55">
            <v>200495.60689938531</v>
          </cell>
          <cell r="AA55">
            <v>220974.17530470635</v>
          </cell>
        </row>
        <row r="56">
          <cell r="A56" t="str">
            <v>Bud23</v>
          </cell>
          <cell r="B56" t="str">
            <v>Income from associates</v>
          </cell>
          <cell r="C56">
            <v>31.025641025641026</v>
          </cell>
          <cell r="D56">
            <v>31.161975163480708</v>
          </cell>
          <cell r="E56">
            <v>295.85425148842171</v>
          </cell>
          <cell r="F56">
            <v>35.426315309011841</v>
          </cell>
          <cell r="G56">
            <v>35.426315309011841</v>
          </cell>
          <cell r="H56">
            <v>299.9568155909858</v>
          </cell>
          <cell r="I56">
            <v>38.812095120792151</v>
          </cell>
          <cell r="J56">
            <v>38.812095120792151</v>
          </cell>
          <cell r="K56">
            <v>303.29014892431917</v>
          </cell>
          <cell r="L56">
            <v>36.250378629301167</v>
          </cell>
          <cell r="M56">
            <v>36.250378629301167</v>
          </cell>
          <cell r="N56">
            <v>300.72604636021651</v>
          </cell>
          <cell r="O56">
            <v>1482.9924566712752</v>
          </cell>
          <cell r="P56">
            <v>31.025641025641026</v>
          </cell>
          <cell r="Q56">
            <v>62.187616189121734</v>
          </cell>
          <cell r="R56">
            <v>358.04186767754345</v>
          </cell>
          <cell r="S56">
            <v>393.46818298655529</v>
          </cell>
          <cell r="T56">
            <v>428.89449829556713</v>
          </cell>
          <cell r="U56">
            <v>728.85131388655293</v>
          </cell>
          <cell r="V56">
            <v>767.66340900734508</v>
          </cell>
          <cell r="W56">
            <v>806.47550412813723</v>
          </cell>
          <cell r="X56">
            <v>1109.7656530524564</v>
          </cell>
          <cell r="Y56">
            <v>1146.0160316817576</v>
          </cell>
          <cell r="Z56">
            <v>1182.2664103110587</v>
          </cell>
          <cell r="AA56">
            <v>1482.9924566712752</v>
          </cell>
        </row>
        <row r="57">
          <cell r="A57" t="str">
            <v>Bud24</v>
          </cell>
          <cell r="B57" t="str">
            <v>Profit on disposals of property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Bud25</v>
          </cell>
          <cell r="B58" t="str">
            <v>Profit on sale of business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Bud26</v>
          </cell>
          <cell r="B59" t="str">
            <v>Pre tax profit</v>
          </cell>
          <cell r="C59">
            <v>15164.745081264207</v>
          </cell>
          <cell r="D59">
            <v>11355.531178476062</v>
          </cell>
          <cell r="E59">
            <v>17677.055707251518</v>
          </cell>
          <cell r="F59">
            <v>15842.14988362907</v>
          </cell>
          <cell r="G59">
            <v>17161.509855185857</v>
          </cell>
          <cell r="H59">
            <v>28991.921782864731</v>
          </cell>
          <cell r="I59">
            <v>17969.516036565645</v>
          </cell>
          <cell r="J59">
            <v>20061.482582149561</v>
          </cell>
          <cell r="K59">
            <v>18426.79039185787</v>
          </cell>
          <cell r="L59">
            <v>19552.191721361662</v>
          </cell>
          <cell r="M59">
            <v>19474.979089090244</v>
          </cell>
          <cell r="N59">
            <v>20779.29445168126</v>
          </cell>
          <cell r="O59">
            <v>222457.16776137764</v>
          </cell>
          <cell r="P59">
            <v>15164.745081264207</v>
          </cell>
          <cell r="Q59">
            <v>26520.276259740265</v>
          </cell>
          <cell r="R59">
            <v>44197.331966991813</v>
          </cell>
          <cell r="S59">
            <v>60039.481850620847</v>
          </cell>
          <cell r="T59">
            <v>77200.991705806751</v>
          </cell>
          <cell r="U59">
            <v>106192.91348867146</v>
          </cell>
          <cell r="V59">
            <v>124162.42952523715</v>
          </cell>
          <cell r="W59">
            <v>144223.91210738674</v>
          </cell>
          <cell r="X59">
            <v>162650.70249924457</v>
          </cell>
          <cell r="Y59">
            <v>182202.89422060628</v>
          </cell>
          <cell r="Z59">
            <v>201677.87330969638</v>
          </cell>
          <cell r="AA59">
            <v>222457.16776137764</v>
          </cell>
        </row>
        <row r="60">
          <cell r="A60" t="str">
            <v>Bud29</v>
          </cell>
          <cell r="B60" t="str">
            <v>Minority shareholders profit</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Bud27</v>
          </cell>
          <cell r="B61" t="str">
            <v>Taxation</v>
          </cell>
          <cell r="C61">
            <v>-3922.0156643692085</v>
          </cell>
          <cell r="D61">
            <v>-3200.7514002019893</v>
          </cell>
          <cell r="E61">
            <v>-4552.027724111932</v>
          </cell>
          <cell r="F61">
            <v>-4411.316472318349</v>
          </cell>
          <cell r="G61">
            <v>-4796.9236257619632</v>
          </cell>
          <cell r="H61">
            <v>-4857.5271377484351</v>
          </cell>
          <cell r="I61">
            <v>-4800.5458691573913</v>
          </cell>
          <cell r="J61">
            <v>-5169.15264039065</v>
          </cell>
          <cell r="K61">
            <v>-5007.8909157577727</v>
          </cell>
          <cell r="L61">
            <v>-5252.3164200100073</v>
          </cell>
          <cell r="M61">
            <v>-5276.3340745235473</v>
          </cell>
          <cell r="N61">
            <v>-5645.3699762528049</v>
          </cell>
          <cell r="O61">
            <v>-56892.171920604051</v>
          </cell>
          <cell r="P61">
            <v>-3922.0156643692085</v>
          </cell>
          <cell r="Q61">
            <v>-7122.7670645711978</v>
          </cell>
          <cell r="R61">
            <v>-11674.79478868313</v>
          </cell>
          <cell r="S61">
            <v>-16086.111261001479</v>
          </cell>
          <cell r="T61">
            <v>-20883.034886763442</v>
          </cell>
          <cell r="U61">
            <v>-25740.562024511877</v>
          </cell>
          <cell r="V61">
            <v>-30541.107893669268</v>
          </cell>
          <cell r="W61">
            <v>-35710.260534059918</v>
          </cell>
          <cell r="X61">
            <v>-40718.151449817691</v>
          </cell>
          <cell r="Y61">
            <v>-45970.467869827698</v>
          </cell>
          <cell r="Z61">
            <v>-51246.801944351246</v>
          </cell>
          <cell r="AA61">
            <v>-56892.171920604051</v>
          </cell>
        </row>
        <row r="62">
          <cell r="A62" t="str">
            <v>Bud28</v>
          </cell>
          <cell r="B62" t="str">
            <v>Profit after tax</v>
          </cell>
          <cell r="C62">
            <v>11242.729416894999</v>
          </cell>
          <cell r="D62">
            <v>8154.7797782740727</v>
          </cell>
          <cell r="E62">
            <v>13125.027983139586</v>
          </cell>
          <cell r="F62">
            <v>11430.833411310721</v>
          </cell>
          <cell r="G62">
            <v>12364.586229423894</v>
          </cell>
          <cell r="H62">
            <v>24134.394645116296</v>
          </cell>
          <cell r="I62">
            <v>13168.970167408253</v>
          </cell>
          <cell r="J62">
            <v>14892.329941758911</v>
          </cell>
          <cell r="K62">
            <v>13418.899476100098</v>
          </cell>
          <cell r="L62">
            <v>14299.875301351654</v>
          </cell>
          <cell r="M62">
            <v>14198.645014566697</v>
          </cell>
          <cell r="N62">
            <v>15133.924475428455</v>
          </cell>
          <cell r="O62">
            <v>165564.9958407736</v>
          </cell>
          <cell r="P62">
            <v>11242.729416894999</v>
          </cell>
          <cell r="Q62">
            <v>19397.509195169067</v>
          </cell>
          <cell r="R62">
            <v>32522.537178308681</v>
          </cell>
          <cell r="S62">
            <v>43953.370589619371</v>
          </cell>
          <cell r="T62">
            <v>56317.956819043306</v>
          </cell>
          <cell r="U62">
            <v>80452.351464159583</v>
          </cell>
          <cell r="V62">
            <v>93621.321631567887</v>
          </cell>
          <cell r="W62">
            <v>108513.65157332682</v>
          </cell>
          <cell r="X62">
            <v>121932.55104942687</v>
          </cell>
          <cell r="Y62">
            <v>136232.42635077858</v>
          </cell>
          <cell r="Z62">
            <v>150431.07136534515</v>
          </cell>
          <cell r="AA62">
            <v>165564.9958407736</v>
          </cell>
        </row>
        <row r="63">
          <cell r="B63" t="str">
            <v>Actual Profit and Loss 2009 tys.Euro</v>
          </cell>
        </row>
        <row r="64">
          <cell r="A64" t="str">
            <v>Dtp01</v>
          </cell>
          <cell r="B64" t="str">
            <v>Interest income</v>
          </cell>
          <cell r="C64">
            <v>72173.227446121877</v>
          </cell>
          <cell r="D64">
            <v>53127.353334363623</v>
          </cell>
          <cell r="E64">
            <v>56228.065283687814</v>
          </cell>
          <cell r="F64">
            <v>55343.391508402332</v>
          </cell>
          <cell r="G64">
            <v>59537.578145696025</v>
          </cell>
          <cell r="H64">
            <v>57092.648414590672</v>
          </cell>
          <cell r="I64">
            <v>61933.393203702988</v>
          </cell>
          <cell r="J64">
            <v>63235.018301375792</v>
          </cell>
          <cell r="K64">
            <v>60845.778466469528</v>
          </cell>
          <cell r="L64">
            <v>64136.869204589515</v>
          </cell>
          <cell r="M64">
            <v>60046.454737666179</v>
          </cell>
          <cell r="N64">
            <v>60624.732132401725</v>
          </cell>
          <cell r="O64">
            <v>724324.51017906819</v>
          </cell>
          <cell r="P64">
            <v>72173.227446121877</v>
          </cell>
          <cell r="Q64">
            <v>125300.5807804855</v>
          </cell>
          <cell r="R64">
            <v>181528.64606417331</v>
          </cell>
          <cell r="S64">
            <v>236872.03757257565</v>
          </cell>
          <cell r="T64">
            <v>296409.6157182717</v>
          </cell>
          <cell r="U64">
            <v>353502.26413286239</v>
          </cell>
          <cell r="V64">
            <v>415435.65733656537</v>
          </cell>
          <cell r="W64">
            <v>478670.67563794117</v>
          </cell>
          <cell r="X64">
            <v>539516.45410441072</v>
          </cell>
          <cell r="Y64">
            <v>603653.32330900023</v>
          </cell>
          <cell r="Z64">
            <v>663699.77804666641</v>
          </cell>
          <cell r="AA64">
            <v>724324.51017906819</v>
          </cell>
        </row>
        <row r="65">
          <cell r="A65" t="str">
            <v>Dtp02</v>
          </cell>
          <cell r="B65" t="str">
            <v>Interest expense</v>
          </cell>
          <cell r="C65">
            <v>-42837.447476781308</v>
          </cell>
          <cell r="D65">
            <v>-28735.889938812441</v>
          </cell>
          <cell r="E65">
            <v>-29361.162782073705</v>
          </cell>
          <cell r="F65">
            <v>-29624.669904403607</v>
          </cell>
          <cell r="G65">
            <v>-31114.43612134103</v>
          </cell>
          <cell r="H65">
            <v>-26907.266444176697</v>
          </cell>
          <cell r="I65">
            <v>-28052.005380840099</v>
          </cell>
          <cell r="J65">
            <v>-28490.125497101224</v>
          </cell>
          <cell r="K65">
            <v>-26153.013184009615</v>
          </cell>
          <cell r="L65">
            <v>-26231.651137121196</v>
          </cell>
          <cell r="M65">
            <v>-25079.045272313873</v>
          </cell>
          <cell r="N65">
            <v>-25435.36304729851</v>
          </cell>
          <cell r="O65">
            <v>-348022.07618627331</v>
          </cell>
          <cell r="P65">
            <v>-42837.447476781308</v>
          </cell>
          <cell r="Q65">
            <v>-71573.337415593749</v>
          </cell>
          <cell r="R65">
            <v>-100934.50019766745</v>
          </cell>
          <cell r="S65">
            <v>-130559.17010207106</v>
          </cell>
          <cell r="T65">
            <v>-161673.60622341209</v>
          </cell>
          <cell r="U65">
            <v>-188580.87266758879</v>
          </cell>
          <cell r="V65">
            <v>-216632.87804842889</v>
          </cell>
          <cell r="W65">
            <v>-245123.00354553011</v>
          </cell>
          <cell r="X65">
            <v>-271276.01672953973</v>
          </cell>
          <cell r="Y65">
            <v>-297507.66786666092</v>
          </cell>
          <cell r="Z65">
            <v>-322586.7131389748</v>
          </cell>
          <cell r="AA65">
            <v>-348022.07618627331</v>
          </cell>
        </row>
        <row r="66">
          <cell r="A66" t="str">
            <v>Dtp03</v>
          </cell>
          <cell r="B66" t="str">
            <v>Net interest income</v>
          </cell>
          <cell r="C66">
            <v>29335.779969340569</v>
          </cell>
          <cell r="D66">
            <v>24391.463395551182</v>
          </cell>
          <cell r="E66">
            <v>26866.902501614109</v>
          </cell>
          <cell r="F66">
            <v>25718.721603998725</v>
          </cell>
          <cell r="G66">
            <v>28423.142024354995</v>
          </cell>
          <cell r="H66">
            <v>30185.381970413975</v>
          </cell>
          <cell r="I66">
            <v>33881.387822862889</v>
          </cell>
          <cell r="J66">
            <v>34744.892804274568</v>
          </cell>
          <cell r="K66">
            <v>34692.765282459914</v>
          </cell>
          <cell r="L66">
            <v>37905.218067468319</v>
          </cell>
          <cell r="M66">
            <v>34967.409465352306</v>
          </cell>
          <cell r="N66">
            <v>35189.369085103215</v>
          </cell>
          <cell r="O66">
            <v>376302.43399279489</v>
          </cell>
          <cell r="P66">
            <v>29335.779969340569</v>
          </cell>
          <cell r="Q66">
            <v>53727.24336489175</v>
          </cell>
          <cell r="R66">
            <v>80594.14586650586</v>
          </cell>
          <cell r="S66">
            <v>106312.86747050459</v>
          </cell>
          <cell r="T66">
            <v>134736.00949485961</v>
          </cell>
          <cell r="U66">
            <v>164921.3914652736</v>
          </cell>
          <cell r="V66">
            <v>198802.77928813649</v>
          </cell>
          <cell r="W66">
            <v>233547.67209241106</v>
          </cell>
          <cell r="X66">
            <v>268240.43737487099</v>
          </cell>
          <cell r="Y66">
            <v>306145.65544233931</v>
          </cell>
          <cell r="Z66">
            <v>341113.06490769162</v>
          </cell>
          <cell r="AA66">
            <v>376302.43399279489</v>
          </cell>
        </row>
        <row r="67">
          <cell r="A67" t="str">
            <v>Dtp04</v>
          </cell>
          <cell r="B67" t="str">
            <v>Fee Income</v>
          </cell>
          <cell r="C67">
            <v>24047.150425978805</v>
          </cell>
          <cell r="D67">
            <v>21377.870258702627</v>
          </cell>
          <cell r="E67">
            <v>25251.109053271044</v>
          </cell>
          <cell r="F67">
            <v>25499.808135223488</v>
          </cell>
          <cell r="G67">
            <v>26262.132342351906</v>
          </cell>
          <cell r="H67">
            <v>27132.128754281497</v>
          </cell>
          <cell r="I67">
            <v>28518.077211350494</v>
          </cell>
          <cell r="J67">
            <v>30739.324370173097</v>
          </cell>
          <cell r="K67">
            <v>29991.477141940966</v>
          </cell>
          <cell r="L67">
            <v>30040.539349418803</v>
          </cell>
          <cell r="M67">
            <v>29994.78395636339</v>
          </cell>
          <cell r="N67">
            <v>28430.871554041922</v>
          </cell>
          <cell r="O67">
            <v>327285.27255309804</v>
          </cell>
          <cell r="P67">
            <v>24047.150425978805</v>
          </cell>
          <cell r="Q67">
            <v>45425.020684681433</v>
          </cell>
          <cell r="R67">
            <v>70676.129737952477</v>
          </cell>
          <cell r="S67">
            <v>96175.937873175964</v>
          </cell>
          <cell r="T67">
            <v>122438.07021552787</v>
          </cell>
          <cell r="U67">
            <v>149570.19896980937</v>
          </cell>
          <cell r="V67">
            <v>178088.27618115986</v>
          </cell>
          <cell r="W67">
            <v>208827.60055133296</v>
          </cell>
          <cell r="X67">
            <v>238819.07769327392</v>
          </cell>
          <cell r="Y67">
            <v>268859.61704269273</v>
          </cell>
          <cell r="Z67">
            <v>298854.40099905612</v>
          </cell>
          <cell r="AA67">
            <v>327285.27255309804</v>
          </cell>
        </row>
        <row r="68">
          <cell r="A68" t="str">
            <v>Dtp05</v>
          </cell>
          <cell r="B68" t="str">
            <v>Commission expense</v>
          </cell>
          <cell r="C68">
            <v>-5314.5540957685316</v>
          </cell>
          <cell r="D68">
            <v>-4459.1455549042057</v>
          </cell>
          <cell r="E68">
            <v>-4678.8719682479823</v>
          </cell>
          <cell r="F68">
            <v>-5195.2977482978058</v>
          </cell>
          <cell r="G68">
            <v>-5476.9580851661558</v>
          </cell>
          <cell r="H68">
            <v>-5654.1781924341958</v>
          </cell>
          <cell r="I68">
            <v>-6273.6340345082863</v>
          </cell>
          <cell r="J68">
            <v>-6821.3605226013606</v>
          </cell>
          <cell r="K68">
            <v>-6845.6473760091176</v>
          </cell>
          <cell r="L68">
            <v>-7027.5712394145739</v>
          </cell>
          <cell r="M68">
            <v>-6829.7972412099625</v>
          </cell>
          <cell r="N68">
            <v>-6937.5843967291294</v>
          </cell>
          <cell r="O68">
            <v>-71514.600455291307</v>
          </cell>
          <cell r="P68">
            <v>-5314.5540957685316</v>
          </cell>
          <cell r="Q68">
            <v>-9773.6996506727373</v>
          </cell>
          <cell r="R68">
            <v>-14452.57161892072</v>
          </cell>
          <cell r="S68">
            <v>-19647.869367218525</v>
          </cell>
          <cell r="T68">
            <v>-25124.827452384681</v>
          </cell>
          <cell r="U68">
            <v>-30779.005644818877</v>
          </cell>
          <cell r="V68">
            <v>-37052.639679327163</v>
          </cell>
          <cell r="W68">
            <v>-43874.000201928524</v>
          </cell>
          <cell r="X68">
            <v>-50719.647577937641</v>
          </cell>
          <cell r="Y68">
            <v>-57747.218817352215</v>
          </cell>
          <cell r="Z68">
            <v>-64577.016058562178</v>
          </cell>
          <cell r="AA68">
            <v>-71514.600455291307</v>
          </cell>
        </row>
        <row r="69">
          <cell r="A69" t="str">
            <v>Dtp06</v>
          </cell>
          <cell r="B69" t="str">
            <v>Net fee and commission income</v>
          </cell>
          <cell r="C69">
            <v>18732.596330210275</v>
          </cell>
          <cell r="D69">
            <v>16918.72470379842</v>
          </cell>
          <cell r="E69">
            <v>20572.237085023062</v>
          </cell>
          <cell r="F69">
            <v>20304.510386925682</v>
          </cell>
          <cell r="G69">
            <v>20785.17425718575</v>
          </cell>
          <cell r="H69">
            <v>21477.950561847301</v>
          </cell>
          <cell r="I69">
            <v>22244.443176842207</v>
          </cell>
          <cell r="J69">
            <v>23917.963847571737</v>
          </cell>
          <cell r="K69">
            <v>23145.829765931849</v>
          </cell>
          <cell r="L69">
            <v>23012.968110004229</v>
          </cell>
          <cell r="M69">
            <v>23164.986715153427</v>
          </cell>
          <cell r="N69">
            <v>21493.287157312792</v>
          </cell>
          <cell r="O69">
            <v>255770.67209780673</v>
          </cell>
          <cell r="P69">
            <v>18732.596330210275</v>
          </cell>
          <cell r="Q69">
            <v>35651.321034008695</v>
          </cell>
          <cell r="R69">
            <v>56223.558119031761</v>
          </cell>
          <cell r="S69">
            <v>76528.068505957432</v>
          </cell>
          <cell r="T69">
            <v>97313.242763143193</v>
          </cell>
          <cell r="U69">
            <v>118791.19332499048</v>
          </cell>
          <cell r="V69">
            <v>141035.63650183269</v>
          </cell>
          <cell r="W69">
            <v>164953.60034940444</v>
          </cell>
          <cell r="X69">
            <v>188099.43011533629</v>
          </cell>
          <cell r="Y69">
            <v>211112.39822534053</v>
          </cell>
          <cell r="Z69">
            <v>234277.38494049394</v>
          </cell>
          <cell r="AA69">
            <v>255770.67209780673</v>
          </cell>
        </row>
        <row r="70">
          <cell r="A70" t="str">
            <v>Dtp07</v>
          </cell>
          <cell r="B70" t="str">
            <v>Dividend income</v>
          </cell>
          <cell r="C70">
            <v>0.32698180445094754</v>
          </cell>
          <cell r="D70">
            <v>5.6604018470331301</v>
          </cell>
          <cell r="E70">
            <v>-0.2461977754011162</v>
          </cell>
          <cell r="F70">
            <v>1156.4739062743927</v>
          </cell>
          <cell r="G70">
            <v>8.4324582624517461</v>
          </cell>
          <cell r="H70">
            <v>15810.79811317733</v>
          </cell>
          <cell r="I70">
            <v>120.84847389878632</v>
          </cell>
          <cell r="J70">
            <v>162.30679955010055</v>
          </cell>
          <cell r="K70">
            <v>162.9482099290035</v>
          </cell>
          <cell r="L70">
            <v>68.329226948491851</v>
          </cell>
          <cell r="M70">
            <v>73.258526707202691</v>
          </cell>
          <cell r="N70">
            <v>4754.4992014353738</v>
          </cell>
          <cell r="O70">
            <v>22323.636102059216</v>
          </cell>
          <cell r="P70">
            <v>0.32698180445094754</v>
          </cell>
          <cell r="Q70">
            <v>5.9873836514840777</v>
          </cell>
          <cell r="R70">
            <v>5.7411858760829615</v>
          </cell>
          <cell r="S70">
            <v>1162.2150921504756</v>
          </cell>
          <cell r="T70">
            <v>1170.6475504129273</v>
          </cell>
          <cell r="U70">
            <v>16981.445663590257</v>
          </cell>
          <cell r="V70">
            <v>17102.294137489043</v>
          </cell>
          <cell r="W70">
            <v>17264.600937039144</v>
          </cell>
          <cell r="X70">
            <v>17427.549146968147</v>
          </cell>
          <cell r="Y70">
            <v>17495.878373916639</v>
          </cell>
          <cell r="Z70">
            <v>17569.136900623842</v>
          </cell>
          <cell r="AA70">
            <v>22323.636102059216</v>
          </cell>
        </row>
        <row r="71">
          <cell r="A71" t="str">
            <v>Dtp08</v>
          </cell>
          <cell r="B71" t="str">
            <v>Foreign exchange profit</v>
          </cell>
          <cell r="C71">
            <v>5427.2537394095289</v>
          </cell>
          <cell r="D71">
            <v>5774.3110145964656</v>
          </cell>
          <cell r="E71">
            <v>5587.0479242085312</v>
          </cell>
          <cell r="F71">
            <v>5361.4782227627584</v>
          </cell>
          <cell r="G71">
            <v>4715.6264912028346</v>
          </cell>
          <cell r="H71">
            <v>5742.4647236213459</v>
          </cell>
          <cell r="I71">
            <v>5534.082873292049</v>
          </cell>
          <cell r="J71">
            <v>5362.9797505548122</v>
          </cell>
          <cell r="K71">
            <v>5456.7540361881402</v>
          </cell>
          <cell r="L71">
            <v>4732.4639746564862</v>
          </cell>
          <cell r="M71">
            <v>5056.4976164414984</v>
          </cell>
          <cell r="N71">
            <v>5530.3646995103336</v>
          </cell>
          <cell r="O71">
            <v>64281.325066444784</v>
          </cell>
          <cell r="P71">
            <v>5427.2537394095289</v>
          </cell>
          <cell r="Q71">
            <v>11201.564754005994</v>
          </cell>
          <cell r="R71">
            <v>16788.612678214526</v>
          </cell>
          <cell r="S71">
            <v>22150.090900977284</v>
          </cell>
          <cell r="T71">
            <v>26865.717392180119</v>
          </cell>
          <cell r="U71">
            <v>32608.182115801465</v>
          </cell>
          <cell r="V71">
            <v>38142.264989093514</v>
          </cell>
          <cell r="W71">
            <v>43505.244739648326</v>
          </cell>
          <cell r="X71">
            <v>48961.998775836466</v>
          </cell>
          <cell r="Y71">
            <v>53694.462750492952</v>
          </cell>
          <cell r="Z71">
            <v>58750.960366934451</v>
          </cell>
          <cell r="AA71">
            <v>64281.325066444784</v>
          </cell>
        </row>
        <row r="72">
          <cell r="A72" t="str">
            <v>Dtp09</v>
          </cell>
          <cell r="B72" t="str">
            <v>Gains or losses from investments</v>
          </cell>
          <cell r="C72">
            <v>-1.8011091968942488</v>
          </cell>
          <cell r="D72">
            <v>3.9545923277680179</v>
          </cell>
          <cell r="E72">
            <v>-9.1525060045135636</v>
          </cell>
          <cell r="F72">
            <v>-13.359676755973307</v>
          </cell>
          <cell r="G72">
            <v>-14.347761729801409</v>
          </cell>
          <cell r="H72">
            <v>-0.47911597192250355</v>
          </cell>
          <cell r="I72">
            <v>5.6138846100104445E-2</v>
          </cell>
          <cell r="J72">
            <v>-0.31403287040688355</v>
          </cell>
          <cell r="K72">
            <v>-2.8674981544624174</v>
          </cell>
          <cell r="L72">
            <v>0.79377778267922849</v>
          </cell>
          <cell r="M72">
            <v>2.2351333033575429</v>
          </cell>
          <cell r="N72">
            <v>-1.5332019239857644</v>
          </cell>
          <cell r="O72">
            <v>-36.815260348055205</v>
          </cell>
          <cell r="P72">
            <v>-1.8011091968942488</v>
          </cell>
          <cell r="Q72">
            <v>2.1534831308737692</v>
          </cell>
          <cell r="R72">
            <v>-6.9990228736397944</v>
          </cell>
          <cell r="S72">
            <v>-20.358699629613103</v>
          </cell>
          <cell r="T72">
            <v>-34.706461359414511</v>
          </cell>
          <cell r="U72">
            <v>-35.185577331337015</v>
          </cell>
          <cell r="V72">
            <v>-35.129438485236911</v>
          </cell>
          <cell r="W72">
            <v>-35.443471355643794</v>
          </cell>
          <cell r="X72">
            <v>-38.310969510106212</v>
          </cell>
          <cell r="Y72">
            <v>-37.517191727426983</v>
          </cell>
          <cell r="Z72">
            <v>-35.28205842406944</v>
          </cell>
          <cell r="AA72">
            <v>-36.815260348055205</v>
          </cell>
        </row>
        <row r="73">
          <cell r="A73" t="str">
            <v>Dtp10</v>
          </cell>
          <cell r="B73" t="str">
            <v>Other operating income / expenses</v>
          </cell>
          <cell r="C73">
            <v>-1528.9753241539286</v>
          </cell>
          <cell r="D73">
            <v>-4723.4168973055857</v>
          </cell>
          <cell r="E73">
            <v>-4269.4556148239744</v>
          </cell>
          <cell r="F73">
            <v>-3818.5662413957216</v>
          </cell>
          <cell r="G73">
            <v>-3413.5445584254794</v>
          </cell>
          <cell r="H73">
            <v>-707.61857878550302</v>
          </cell>
          <cell r="I73">
            <v>-4952.22161887947</v>
          </cell>
          <cell r="J73">
            <v>-5715.9594651100342</v>
          </cell>
          <cell r="K73">
            <v>-2359.4118285646327</v>
          </cell>
          <cell r="L73">
            <v>-2384.7372569313957</v>
          </cell>
          <cell r="M73">
            <v>-2000.2089550264718</v>
          </cell>
          <cell r="N73">
            <v>-2596.652819776365</v>
          </cell>
          <cell r="O73">
            <v>-38470.769159178555</v>
          </cell>
          <cell r="P73">
            <v>-1528.9753241539286</v>
          </cell>
          <cell r="Q73">
            <v>-6252.3922214595141</v>
          </cell>
          <cell r="R73">
            <v>-10521.847836283489</v>
          </cell>
          <cell r="S73">
            <v>-14340.41407767921</v>
          </cell>
          <cell r="T73">
            <v>-17753.95863610469</v>
          </cell>
          <cell r="U73">
            <v>-18461.577214890192</v>
          </cell>
          <cell r="V73">
            <v>-23413.798833769662</v>
          </cell>
          <cell r="W73">
            <v>-29129.758298879697</v>
          </cell>
          <cell r="X73">
            <v>-31489.170127444329</v>
          </cell>
          <cell r="Y73">
            <v>-33873.907384375721</v>
          </cell>
          <cell r="Z73">
            <v>-35874.116339402193</v>
          </cell>
          <cell r="AA73">
            <v>-38470.769159178555</v>
          </cell>
        </row>
        <row r="74">
          <cell r="A74" t="str">
            <v>Dtp11</v>
          </cell>
          <cell r="B74" t="str">
            <v>Other income</v>
          </cell>
          <cell r="C74">
            <v>22629.400618073429</v>
          </cell>
          <cell r="D74">
            <v>17979.233815264102</v>
          </cell>
          <cell r="E74">
            <v>21880.430690627702</v>
          </cell>
          <cell r="F74">
            <v>22990.53659781114</v>
          </cell>
          <cell r="G74">
            <v>22081.340886495753</v>
          </cell>
          <cell r="H74">
            <v>42323.11570388855</v>
          </cell>
          <cell r="I74">
            <v>22947.209043999672</v>
          </cell>
          <cell r="J74">
            <v>23726.976899696208</v>
          </cell>
          <cell r="K74">
            <v>26403.252685329899</v>
          </cell>
          <cell r="L74">
            <v>25429.817832460492</v>
          </cell>
          <cell r="M74">
            <v>26296.769036579015</v>
          </cell>
          <cell r="N74">
            <v>29179.965036558147</v>
          </cell>
          <cell r="O74">
            <v>303868.04884678422</v>
          </cell>
          <cell r="P74">
            <v>22629.400618073429</v>
          </cell>
          <cell r="Q74">
            <v>40608.634433337531</v>
          </cell>
          <cell r="R74">
            <v>62489.065123965236</v>
          </cell>
          <cell r="S74">
            <v>85479.601721776387</v>
          </cell>
          <cell r="T74">
            <v>107560.94260827213</v>
          </cell>
          <cell r="U74">
            <v>149884.05831216066</v>
          </cell>
          <cell r="V74">
            <v>172831.26735616039</v>
          </cell>
          <cell r="W74">
            <v>196558.24425585658</v>
          </cell>
          <cell r="X74">
            <v>222961.49694118646</v>
          </cell>
          <cell r="Y74">
            <v>248391.31477364697</v>
          </cell>
          <cell r="Z74">
            <v>274688.08381022594</v>
          </cell>
          <cell r="AA74">
            <v>303868.04884678422</v>
          </cell>
        </row>
        <row r="75">
          <cell r="A75" t="str">
            <v>Dtp12</v>
          </cell>
          <cell r="B75" t="str">
            <v>Total income</v>
          </cell>
          <cell r="C75">
            <v>51965.180587413997</v>
          </cell>
          <cell r="D75">
            <v>42370.697210815284</v>
          </cell>
          <cell r="E75">
            <v>48747.333192241815</v>
          </cell>
          <cell r="F75">
            <v>48709.258201809862</v>
          </cell>
          <cell r="G75">
            <v>50504.482910850747</v>
          </cell>
          <cell r="H75">
            <v>72508.497674302518</v>
          </cell>
          <cell r="I75">
            <v>56828.596866862557</v>
          </cell>
          <cell r="J75">
            <v>58471.869703970777</v>
          </cell>
          <cell r="K75">
            <v>61096.017967789812</v>
          </cell>
          <cell r="L75">
            <v>63335.035899928815</v>
          </cell>
          <cell r="M75">
            <v>61264.178501931325</v>
          </cell>
          <cell r="N75">
            <v>64369.334121661363</v>
          </cell>
          <cell r="O75">
            <v>680170.48283957911</v>
          </cell>
          <cell r="P75">
            <v>51965.180587413997</v>
          </cell>
          <cell r="Q75">
            <v>94335.877798229281</v>
          </cell>
          <cell r="R75">
            <v>143083.2109904711</v>
          </cell>
          <cell r="S75">
            <v>191792.46919228096</v>
          </cell>
          <cell r="T75">
            <v>242296.95210313174</v>
          </cell>
          <cell r="U75">
            <v>314805.44977743423</v>
          </cell>
          <cell r="V75">
            <v>371634.04664429685</v>
          </cell>
          <cell r="W75">
            <v>430105.91634826764</v>
          </cell>
          <cell r="X75">
            <v>491201.93431605748</v>
          </cell>
          <cell r="Y75">
            <v>554536.97021598625</v>
          </cell>
          <cell r="Z75">
            <v>615801.1487179175</v>
          </cell>
          <cell r="AA75">
            <v>680170.48283957911</v>
          </cell>
        </row>
        <row r="76">
          <cell r="A76" t="str">
            <v>Dtp13</v>
          </cell>
          <cell r="B76" t="str">
            <v>Personnel expenses</v>
          </cell>
          <cell r="C76">
            <v>17971.088941070964</v>
          </cell>
          <cell r="D76">
            <v>15760.197743925994</v>
          </cell>
          <cell r="E76">
            <v>15847.053150668158</v>
          </cell>
          <cell r="F76">
            <v>15492.331843124659</v>
          </cell>
          <cell r="G76">
            <v>15325.277702378968</v>
          </cell>
          <cell r="H76">
            <v>15065.679298801755</v>
          </cell>
          <cell r="I76">
            <v>15525.209256569549</v>
          </cell>
          <cell r="J76">
            <v>16684.374063459982</v>
          </cell>
          <cell r="K76">
            <v>17308.151852917628</v>
          </cell>
          <cell r="L76">
            <v>17239.926715248555</v>
          </cell>
          <cell r="M76">
            <v>19961.584555795009</v>
          </cell>
          <cell r="N76">
            <v>18181.194669170054</v>
          </cell>
          <cell r="O76">
            <v>200362.06979313126</v>
          </cell>
          <cell r="P76">
            <v>17971.088941070964</v>
          </cell>
          <cell r="Q76">
            <v>33731.286684996958</v>
          </cell>
          <cell r="R76">
            <v>49578.339835665116</v>
          </cell>
          <cell r="S76">
            <v>65070.671678789775</v>
          </cell>
          <cell r="T76">
            <v>80395.949381168743</v>
          </cell>
          <cell r="U76">
            <v>95461.628679970498</v>
          </cell>
          <cell r="V76">
            <v>110986.83793654005</v>
          </cell>
          <cell r="W76">
            <v>127671.21200000003</v>
          </cell>
          <cell r="X76">
            <v>144979.36385291765</v>
          </cell>
          <cell r="Y76">
            <v>162219.29056816621</v>
          </cell>
          <cell r="Z76">
            <v>182180.87512396122</v>
          </cell>
          <cell r="AA76">
            <v>200362.06979313126</v>
          </cell>
        </row>
        <row r="77">
          <cell r="A77" t="str">
            <v>Dtp14</v>
          </cell>
          <cell r="B77" t="str">
            <v>General and administrative expenses</v>
          </cell>
          <cell r="C77">
            <v>11502.924672785342</v>
          </cell>
          <cell r="D77">
            <v>10390.012729697526</v>
          </cell>
          <cell r="E77">
            <v>11085.642456248104</v>
          </cell>
          <cell r="F77">
            <v>11678.559941040767</v>
          </cell>
          <cell r="G77">
            <v>12778.280986890015</v>
          </cell>
          <cell r="H77">
            <v>12221.931477498827</v>
          </cell>
          <cell r="I77">
            <v>11241.967926992511</v>
          </cell>
          <cell r="J77">
            <v>11045.627649293441</v>
          </cell>
          <cell r="K77">
            <v>10975.692621270011</v>
          </cell>
          <cell r="L77">
            <v>10978.552824477301</v>
          </cell>
          <cell r="M77">
            <v>11411.162766138572</v>
          </cell>
          <cell r="N77">
            <v>15392.1406188691</v>
          </cell>
          <cell r="O77">
            <v>140702.49667120152</v>
          </cell>
          <cell r="P77">
            <v>11502.924672785342</v>
          </cell>
          <cell r="Q77">
            <v>21892.937402482868</v>
          </cell>
          <cell r="R77">
            <v>32978.579858730969</v>
          </cell>
          <cell r="S77">
            <v>44657.139799771736</v>
          </cell>
          <cell r="T77">
            <v>57435.420786661751</v>
          </cell>
          <cell r="U77">
            <v>69657.352264160581</v>
          </cell>
          <cell r="V77">
            <v>80899.320191153092</v>
          </cell>
          <cell r="W77">
            <v>91944.947840446534</v>
          </cell>
          <cell r="X77">
            <v>102920.64046171654</v>
          </cell>
          <cell r="Y77">
            <v>113899.19328619384</v>
          </cell>
          <cell r="Z77">
            <v>125310.35605233241</v>
          </cell>
          <cell r="AA77">
            <v>140702.49667120152</v>
          </cell>
        </row>
        <row r="78">
          <cell r="A78" t="str">
            <v>Dtp15</v>
          </cell>
          <cell r="B78" t="str">
            <v>Depreciation / Amortisation</v>
          </cell>
          <cell r="C78">
            <v>2336.7912515044954</v>
          </cell>
          <cell r="D78">
            <v>2170.9509156767717</v>
          </cell>
          <cell r="E78">
            <v>2135.5725163630377</v>
          </cell>
          <cell r="F78">
            <v>2241.957515125875</v>
          </cell>
          <cell r="G78">
            <v>2250.7402182408114</v>
          </cell>
          <cell r="H78">
            <v>2302.2860456244844</v>
          </cell>
          <cell r="I78">
            <v>2407.8475447954734</v>
          </cell>
          <cell r="J78">
            <v>2452.3988480292301</v>
          </cell>
          <cell r="K78">
            <v>2505.2608499041812</v>
          </cell>
          <cell r="L78">
            <v>2473.0878344705889</v>
          </cell>
          <cell r="M78">
            <v>2520.5135336059029</v>
          </cell>
          <cell r="N78">
            <v>2593.7512296705413</v>
          </cell>
          <cell r="O78">
            <v>28391.158303011398</v>
          </cell>
          <cell r="P78">
            <v>2336.7912515044954</v>
          </cell>
          <cell r="Q78">
            <v>4507.7421671812672</v>
          </cell>
          <cell r="R78">
            <v>6643.3146835443049</v>
          </cell>
          <cell r="S78">
            <v>8885.2721986701799</v>
          </cell>
          <cell r="T78">
            <v>11136.012416910991</v>
          </cell>
          <cell r="U78">
            <v>13438.298462535477</v>
          </cell>
          <cell r="V78">
            <v>15846.14600733095</v>
          </cell>
          <cell r="W78">
            <v>18298.544855360182</v>
          </cell>
          <cell r="X78">
            <v>20803.805705264363</v>
          </cell>
          <cell r="Y78">
            <v>23276.893539734952</v>
          </cell>
          <cell r="Z78">
            <v>25797.407073340855</v>
          </cell>
          <cell r="AA78">
            <v>28391.158303011398</v>
          </cell>
        </row>
        <row r="79">
          <cell r="A79" t="str">
            <v>Dtp16</v>
          </cell>
          <cell r="B79" t="str">
            <v>Total operating expenses</v>
          </cell>
          <cell r="C79">
            <v>31810.804865360802</v>
          </cell>
          <cell r="D79">
            <v>28321.16138930029</v>
          </cell>
          <cell r="E79">
            <v>29068.2681232793</v>
          </cell>
          <cell r="F79">
            <v>29412.849299291302</v>
          </cell>
          <cell r="G79">
            <v>30354.298907509794</v>
          </cell>
          <cell r="H79">
            <v>29589.896821925067</v>
          </cell>
          <cell r="I79">
            <v>29175.024728357534</v>
          </cell>
          <cell r="J79">
            <v>30182.400560782655</v>
          </cell>
          <cell r="K79">
            <v>30789.105324091819</v>
          </cell>
          <cell r="L79">
            <v>30691.567374196446</v>
          </cell>
          <cell r="M79">
            <v>33893.260855539484</v>
          </cell>
          <cell r="N79">
            <v>36167.086517709693</v>
          </cell>
          <cell r="O79">
            <v>369455.72476734413</v>
          </cell>
          <cell r="P79">
            <v>31810.804865360802</v>
          </cell>
          <cell r="Q79">
            <v>60131.9662546611</v>
          </cell>
          <cell r="R79">
            <v>89200.234377940389</v>
          </cell>
          <cell r="S79">
            <v>118613.0836772317</v>
          </cell>
          <cell r="T79">
            <v>148967.38258474148</v>
          </cell>
          <cell r="U79">
            <v>178557.27940666658</v>
          </cell>
          <cell r="V79">
            <v>207732.30413502408</v>
          </cell>
          <cell r="W79">
            <v>237914.70469580672</v>
          </cell>
          <cell r="X79">
            <v>268703.81001989858</v>
          </cell>
          <cell r="Y79">
            <v>299395.37739409501</v>
          </cell>
          <cell r="Z79">
            <v>333288.63824963447</v>
          </cell>
          <cell r="AA79">
            <v>369455.72476734413</v>
          </cell>
        </row>
        <row r="80">
          <cell r="A80" t="str">
            <v>Dtp17</v>
          </cell>
          <cell r="B80" t="str">
            <v>Operating profit before provisions</v>
          </cell>
          <cell r="C80">
            <v>20154.375722053195</v>
          </cell>
          <cell r="D80">
            <v>14049.535821514994</v>
          </cell>
          <cell r="E80">
            <v>19679.065068962514</v>
          </cell>
          <cell r="F80">
            <v>19296.40890251856</v>
          </cell>
          <cell r="G80">
            <v>20150.184003340953</v>
          </cell>
          <cell r="H80">
            <v>42918.600852377451</v>
          </cell>
          <cell r="I80">
            <v>27653.572138505024</v>
          </cell>
          <cell r="J80">
            <v>28289.469143188122</v>
          </cell>
          <cell r="K80">
            <v>30306.912643697993</v>
          </cell>
          <cell r="L80">
            <v>32643.468525732369</v>
          </cell>
          <cell r="M80">
            <v>27370.917646391841</v>
          </cell>
          <cell r="N80">
            <v>28202.24760395167</v>
          </cell>
          <cell r="O80">
            <v>310714.75807223498</v>
          </cell>
          <cell r="P80">
            <v>20154.375722053195</v>
          </cell>
          <cell r="Q80">
            <v>34203.911543568182</v>
          </cell>
          <cell r="R80">
            <v>53882.976612530707</v>
          </cell>
          <cell r="S80">
            <v>73179.38551504926</v>
          </cell>
          <cell r="T80">
            <v>93329.569518390257</v>
          </cell>
          <cell r="U80">
            <v>136248.17037076765</v>
          </cell>
          <cell r="V80">
            <v>163901.74250927276</v>
          </cell>
          <cell r="W80">
            <v>192191.21165246092</v>
          </cell>
          <cell r="X80">
            <v>222498.1242961589</v>
          </cell>
          <cell r="Y80">
            <v>255141.59282189124</v>
          </cell>
          <cell r="Z80">
            <v>282512.51046828303</v>
          </cell>
          <cell r="AA80">
            <v>310714.75807223498</v>
          </cell>
        </row>
        <row r="81">
          <cell r="A81" t="str">
            <v>Dtp18</v>
          </cell>
          <cell r="B81" t="str">
            <v>Impairment losses on loans and advances</v>
          </cell>
          <cell r="C81">
            <v>-5308.8317537110906</v>
          </cell>
          <cell r="D81">
            <v>-8047.508353566187</v>
          </cell>
          <cell r="E81">
            <v>-23495.593261587928</v>
          </cell>
          <cell r="F81">
            <v>-6262.8898450220804</v>
          </cell>
          <cell r="G81">
            <v>-9083.5731425058257</v>
          </cell>
          <cell r="H81">
            <v>-12601.549023391919</v>
          </cell>
          <cell r="I81">
            <v>-5927.6155975250003</v>
          </cell>
          <cell r="J81">
            <v>-8874.1011826446047</v>
          </cell>
          <cell r="K81">
            <v>-8961.4339117594354</v>
          </cell>
          <cell r="L81">
            <v>-7881.8668461563357</v>
          </cell>
          <cell r="M81">
            <v>-6415.253587274492</v>
          </cell>
          <cell r="N81">
            <v>-9827.7183905078709</v>
          </cell>
          <cell r="O81">
            <v>-112687.93489565277</v>
          </cell>
          <cell r="P81">
            <v>-5308.8317537110906</v>
          </cell>
          <cell r="Q81">
            <v>-13356.340107277278</v>
          </cell>
          <cell r="R81">
            <v>-36851.933368865204</v>
          </cell>
          <cell r="S81">
            <v>-43114.823213887285</v>
          </cell>
          <cell r="T81">
            <v>-52198.39635639311</v>
          </cell>
          <cell r="U81">
            <v>-64799.945379785029</v>
          </cell>
          <cell r="V81">
            <v>-70727.56097731003</v>
          </cell>
          <cell r="W81">
            <v>-79601.662159954634</v>
          </cell>
          <cell r="X81">
            <v>-88563.09607171407</v>
          </cell>
          <cell r="Y81">
            <v>-96444.962917870405</v>
          </cell>
          <cell r="Z81">
            <v>-102860.2165051449</v>
          </cell>
          <cell r="AA81">
            <v>-112687.93489565277</v>
          </cell>
        </row>
        <row r="82">
          <cell r="A82" t="str">
            <v>Dtp19</v>
          </cell>
          <cell r="B82" t="str">
            <v>Provision for contingent liabilities</v>
          </cell>
          <cell r="C82">
            <v>298.51165364736977</v>
          </cell>
          <cell r="D82">
            <v>7.0929597262301627</v>
          </cell>
          <cell r="E82">
            <v>-1374.6363699803064</v>
          </cell>
          <cell r="F82">
            <v>-424.2997932170249</v>
          </cell>
          <cell r="G82">
            <v>-30.795580276311057</v>
          </cell>
          <cell r="H82">
            <v>861.43171791206055</v>
          </cell>
          <cell r="I82">
            <v>-166.83489881518869</v>
          </cell>
          <cell r="J82">
            <v>-40.218299320141909</v>
          </cell>
          <cell r="K82">
            <v>320.76302850305444</v>
          </cell>
          <cell r="L82">
            <v>60.006831877579145</v>
          </cell>
          <cell r="M82">
            <v>-35.630402701136688</v>
          </cell>
          <cell r="N82">
            <v>59.094904567825949</v>
          </cell>
          <cell r="O82">
            <v>-465.51424807598966</v>
          </cell>
          <cell r="P82">
            <v>298.51165364736977</v>
          </cell>
          <cell r="Q82">
            <v>305.60461337359993</v>
          </cell>
          <cell r="R82">
            <v>-1069.0317566067065</v>
          </cell>
          <cell r="S82">
            <v>-1493.3315498237314</v>
          </cell>
          <cell r="T82">
            <v>-1524.1271301000425</v>
          </cell>
          <cell r="U82">
            <v>-662.6954121879819</v>
          </cell>
          <cell r="V82">
            <v>-829.5303110031706</v>
          </cell>
          <cell r="W82">
            <v>-869.7486103233125</v>
          </cell>
          <cell r="X82">
            <v>-548.98558182025806</v>
          </cell>
          <cell r="Y82">
            <v>-488.97874994267892</v>
          </cell>
          <cell r="Z82">
            <v>-524.60915264381561</v>
          </cell>
          <cell r="AA82">
            <v>-465.51424807598966</v>
          </cell>
        </row>
        <row r="83">
          <cell r="A83" t="str">
            <v>Dtp20</v>
          </cell>
          <cell r="B83" t="str">
            <v>Other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Dtp21</v>
          </cell>
          <cell r="B84" t="str">
            <v>Total provisions</v>
          </cell>
          <cell r="C84">
            <v>-5010.3201000637209</v>
          </cell>
          <cell r="D84">
            <v>-8040.4153938399568</v>
          </cell>
          <cell r="E84">
            <v>-24870.229631568236</v>
          </cell>
          <cell r="F84">
            <v>-6687.1896382391051</v>
          </cell>
          <cell r="G84">
            <v>-9114.3687227821374</v>
          </cell>
          <cell r="H84">
            <v>-11740.117305479858</v>
          </cell>
          <cell r="I84">
            <v>-6094.4504963401887</v>
          </cell>
          <cell r="J84">
            <v>-8914.319481964747</v>
          </cell>
          <cell r="K84">
            <v>-8640.6708832563818</v>
          </cell>
          <cell r="L84">
            <v>-7821.8600142787564</v>
          </cell>
          <cell r="M84">
            <v>-6450.8839899756285</v>
          </cell>
          <cell r="N84">
            <v>-9768.6234859400447</v>
          </cell>
          <cell r="O84">
            <v>-113153.44914372877</v>
          </cell>
          <cell r="P84">
            <v>-5010.3201000637209</v>
          </cell>
          <cell r="Q84">
            <v>-13050.735493903678</v>
          </cell>
          <cell r="R84">
            <v>-37920.965125471914</v>
          </cell>
          <cell r="S84">
            <v>-44608.154763711012</v>
          </cell>
          <cell r="T84">
            <v>-53722.523486493155</v>
          </cell>
          <cell r="U84">
            <v>-65462.640791973012</v>
          </cell>
          <cell r="V84">
            <v>-71557.091288313197</v>
          </cell>
          <cell r="W84">
            <v>-80471.410770277944</v>
          </cell>
          <cell r="X84">
            <v>-89112.081653534333</v>
          </cell>
          <cell r="Y84">
            <v>-96933.94166781308</v>
          </cell>
          <cell r="Z84">
            <v>-103384.82565778871</v>
          </cell>
          <cell r="AA84">
            <v>-113153.44914372877</v>
          </cell>
        </row>
        <row r="85">
          <cell r="A85" t="str">
            <v>Dtp22</v>
          </cell>
          <cell r="B85" t="str">
            <v>Operating profit</v>
          </cell>
          <cell r="C85">
            <v>15144.055621989475</v>
          </cell>
          <cell r="D85">
            <v>6009.1204276750368</v>
          </cell>
          <cell r="E85">
            <v>-5191.1645626057216</v>
          </cell>
          <cell r="F85">
            <v>12609.219264279454</v>
          </cell>
          <cell r="G85">
            <v>11035.815280558816</v>
          </cell>
          <cell r="H85">
            <v>31178.483546897594</v>
          </cell>
          <cell r="I85">
            <v>21559.121642164835</v>
          </cell>
          <cell r="J85">
            <v>19375.149661223375</v>
          </cell>
          <cell r="K85">
            <v>21666.241760441611</v>
          </cell>
          <cell r="L85">
            <v>24821.608511453611</v>
          </cell>
          <cell r="M85">
            <v>20920.033656416213</v>
          </cell>
          <cell r="N85">
            <v>18433.624118011627</v>
          </cell>
          <cell r="O85">
            <v>197561.30892850622</v>
          </cell>
          <cell r="P85">
            <v>15144.055621989475</v>
          </cell>
          <cell r="Q85">
            <v>21153.176049664504</v>
          </cell>
          <cell r="R85">
            <v>15962.011487058793</v>
          </cell>
          <cell r="S85">
            <v>28571.230751338248</v>
          </cell>
          <cell r="T85">
            <v>39607.046031897102</v>
          </cell>
          <cell r="U85">
            <v>70785.529578794638</v>
          </cell>
          <cell r="V85">
            <v>92344.651220959568</v>
          </cell>
          <cell r="W85">
            <v>111719.80088218297</v>
          </cell>
          <cell r="X85">
            <v>133386.04264262458</v>
          </cell>
          <cell r="Y85">
            <v>158207.65115407816</v>
          </cell>
          <cell r="Z85">
            <v>179127.68481049431</v>
          </cell>
          <cell r="AA85">
            <v>197561.30892850622</v>
          </cell>
        </row>
        <row r="86">
          <cell r="A86" t="str">
            <v>Dtp23</v>
          </cell>
          <cell r="B86" t="str">
            <v>Income from associates</v>
          </cell>
          <cell r="C86">
            <v>27.209071814598918</v>
          </cell>
          <cell r="D86">
            <v>-15.045780475661324</v>
          </cell>
          <cell r="E86">
            <v>-662.08534108355559</v>
          </cell>
          <cell r="F86">
            <v>15.084062775093457</v>
          </cell>
          <cell r="G86">
            <v>-1.946527701144305</v>
          </cell>
          <cell r="H86">
            <v>-111.32528443098681</v>
          </cell>
          <cell r="I86">
            <v>-11.727629219196729</v>
          </cell>
          <cell r="J86">
            <v>-8.2915200625847092</v>
          </cell>
          <cell r="K86">
            <v>651.71302169621413</v>
          </cell>
          <cell r="L86">
            <v>-0.45643883760983783</v>
          </cell>
          <cell r="M86">
            <v>6.7681494616653453</v>
          </cell>
          <cell r="N86">
            <v>10.891579995773512</v>
          </cell>
          <cell r="O86">
            <v>-99.212636067393944</v>
          </cell>
          <cell r="P86">
            <v>27.209071814598918</v>
          </cell>
          <cell r="Q86">
            <v>12.163291338937594</v>
          </cell>
          <cell r="R86">
            <v>-649.92204974461799</v>
          </cell>
          <cell r="S86">
            <v>-634.83798696952454</v>
          </cell>
          <cell r="T86">
            <v>-636.78451467066884</v>
          </cell>
          <cell r="U86">
            <v>-748.10979910165565</v>
          </cell>
          <cell r="V86">
            <v>-759.83742832085238</v>
          </cell>
          <cell r="W86">
            <v>-768.12894838343709</v>
          </cell>
          <cell r="X86">
            <v>-116.41592668722296</v>
          </cell>
          <cell r="Y86">
            <v>-116.8723655248328</v>
          </cell>
          <cell r="Z86">
            <v>-110.10421606316746</v>
          </cell>
          <cell r="AA86">
            <v>-99.212636067393944</v>
          </cell>
        </row>
        <row r="87">
          <cell r="A87" t="str">
            <v>Dtp24</v>
          </cell>
          <cell r="B87" t="str">
            <v>Profit on disposals of property</v>
          </cell>
          <cell r="C87">
            <v>0</v>
          </cell>
          <cell r="D87">
            <v>0</v>
          </cell>
          <cell r="E87">
            <v>0</v>
          </cell>
          <cell r="F87">
            <v>0</v>
          </cell>
          <cell r="G87">
            <v>0</v>
          </cell>
          <cell r="H87">
            <v>-43.596058012469555</v>
          </cell>
          <cell r="I87">
            <v>-0.27450350229353404</v>
          </cell>
          <cell r="J87">
            <v>-0.39217246141388529</v>
          </cell>
          <cell r="K87">
            <v>-46.635975627568598</v>
          </cell>
          <cell r="L87">
            <v>-0.35639196914387128</v>
          </cell>
          <cell r="M87">
            <v>-0.36341549623880098</v>
          </cell>
          <cell r="N87">
            <v>-70.623966001892569</v>
          </cell>
          <cell r="O87">
            <v>-162.24248307102081</v>
          </cell>
          <cell r="P87">
            <v>0</v>
          </cell>
          <cell r="Q87">
            <v>0</v>
          </cell>
          <cell r="R87">
            <v>0</v>
          </cell>
          <cell r="S87">
            <v>0</v>
          </cell>
          <cell r="T87">
            <v>0</v>
          </cell>
          <cell r="U87">
            <v>-43.596058012469555</v>
          </cell>
          <cell r="V87">
            <v>-43.870561514763089</v>
          </cell>
          <cell r="W87">
            <v>-44.262733976176975</v>
          </cell>
          <cell r="X87">
            <v>-90.898709603745573</v>
          </cell>
          <cell r="Y87">
            <v>-91.255101572889444</v>
          </cell>
          <cell r="Z87">
            <v>-91.618517069128245</v>
          </cell>
          <cell r="AA87">
            <v>-162.24248307102081</v>
          </cell>
        </row>
        <row r="88">
          <cell r="A88" t="str">
            <v>Dtp25</v>
          </cell>
          <cell r="B88" t="str">
            <v>Profit on sale of business</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Dtp26</v>
          </cell>
          <cell r="B89" t="str">
            <v>Pre tax profit</v>
          </cell>
          <cell r="C89">
            <v>15171.264693804074</v>
          </cell>
          <cell r="D89">
            <v>5994.0746471993752</v>
          </cell>
          <cell r="E89">
            <v>-5853.2499036892768</v>
          </cell>
          <cell r="F89">
            <v>12624.303327054547</v>
          </cell>
          <cell r="G89">
            <v>11033.868752857672</v>
          </cell>
          <cell r="H89">
            <v>31023.562204454138</v>
          </cell>
          <cell r="I89">
            <v>21547.119509443346</v>
          </cell>
          <cell r="J89">
            <v>19366.465968699376</v>
          </cell>
          <cell r="K89">
            <v>22271.318806510259</v>
          </cell>
          <cell r="L89">
            <v>24820.795680646857</v>
          </cell>
          <cell r="M89">
            <v>20926.438390381642</v>
          </cell>
          <cell r="N89">
            <v>18373.891732005508</v>
          </cell>
          <cell r="O89">
            <v>197299.85380936781</v>
          </cell>
          <cell r="P89">
            <v>15171.264693804074</v>
          </cell>
          <cell r="Q89">
            <v>21165.33934100344</v>
          </cell>
          <cell r="R89">
            <v>15312.089437314175</v>
          </cell>
          <cell r="S89">
            <v>27936.392764368724</v>
          </cell>
          <cell r="T89">
            <v>38970.261517226434</v>
          </cell>
          <cell r="U89">
            <v>69993.823721680514</v>
          </cell>
          <cell r="V89">
            <v>91540.943231123951</v>
          </cell>
          <cell r="W89">
            <v>110907.40919982335</v>
          </cell>
          <cell r="X89">
            <v>133178.72800633361</v>
          </cell>
          <cell r="Y89">
            <v>157999.52368698042</v>
          </cell>
          <cell r="Z89">
            <v>178925.96207736203</v>
          </cell>
          <cell r="AA89">
            <v>197299.85380936781</v>
          </cell>
        </row>
        <row r="90">
          <cell r="A90" t="str">
            <v>Dtp29</v>
          </cell>
          <cell r="B90" t="str">
            <v>Minority shareholders profit</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Dtp27</v>
          </cell>
          <cell r="B91" t="str">
            <v>Taxation</v>
          </cell>
          <cell r="C91">
            <v>-4482.1370070563798</v>
          </cell>
          <cell r="D91">
            <v>-335.89250546305902</v>
          </cell>
          <cell r="E91">
            <v>-2159.3785494059448</v>
          </cell>
          <cell r="F91">
            <v>-820.03665065661517</v>
          </cell>
          <cell r="G91">
            <v>-4395.1843563399125</v>
          </cell>
          <cell r="H91">
            <v>-7371.8725072026955</v>
          </cell>
          <cell r="I91">
            <v>-5529.9220207631115</v>
          </cell>
          <cell r="J91">
            <v>-4803.2027860958333</v>
          </cell>
          <cell r="K91">
            <v>-3932.7639221666136</v>
          </cell>
          <cell r="L91">
            <v>-6071.73734159171</v>
          </cell>
          <cell r="M91">
            <v>-7447.5987763837402</v>
          </cell>
          <cell r="N91">
            <v>-3880.7312654620473</v>
          </cell>
          <cell r="O91">
            <v>-51230.45768858766</v>
          </cell>
          <cell r="P91">
            <v>-4482.1370070563798</v>
          </cell>
          <cell r="Q91">
            <v>-4818.0295125194389</v>
          </cell>
          <cell r="R91">
            <v>-6977.4080619253837</v>
          </cell>
          <cell r="S91">
            <v>-7797.4447125819988</v>
          </cell>
          <cell r="T91">
            <v>-12192.629068921911</v>
          </cell>
          <cell r="U91">
            <v>-19564.501576124607</v>
          </cell>
          <cell r="V91">
            <v>-25094.423596887718</v>
          </cell>
          <cell r="W91">
            <v>-29897.626382983552</v>
          </cell>
          <cell r="X91">
            <v>-33830.390305150162</v>
          </cell>
          <cell r="Y91">
            <v>-39902.127646741872</v>
          </cell>
          <cell r="Z91">
            <v>-47349.726423125612</v>
          </cell>
          <cell r="AA91">
            <v>-51230.45768858766</v>
          </cell>
        </row>
        <row r="92">
          <cell r="A92" t="str">
            <v>Dtp28</v>
          </cell>
          <cell r="B92" t="str">
            <v>Profit after tax</v>
          </cell>
          <cell r="C92">
            <v>10689.127686747695</v>
          </cell>
          <cell r="D92">
            <v>5658.1821417363162</v>
          </cell>
          <cell r="E92">
            <v>-8012.6284530952216</v>
          </cell>
          <cell r="F92">
            <v>11804.266676397932</v>
          </cell>
          <cell r="G92">
            <v>6638.6843965177595</v>
          </cell>
          <cell r="H92">
            <v>23651.689697251444</v>
          </cell>
          <cell r="I92">
            <v>16017.197488680235</v>
          </cell>
          <cell r="J92">
            <v>14563.263182603543</v>
          </cell>
          <cell r="K92">
            <v>18338.554884343645</v>
          </cell>
          <cell r="L92">
            <v>18749.058339055147</v>
          </cell>
          <cell r="M92">
            <v>13478.839613997901</v>
          </cell>
          <cell r="N92">
            <v>14493.160466543461</v>
          </cell>
          <cell r="O92">
            <v>146069.39612078015</v>
          </cell>
          <cell r="P92">
            <v>10689.127686747695</v>
          </cell>
          <cell r="Q92">
            <v>16347.309828484002</v>
          </cell>
          <cell r="R92">
            <v>8334.6813753887909</v>
          </cell>
          <cell r="S92">
            <v>20138.948051786727</v>
          </cell>
          <cell r="T92">
            <v>26777.632448304525</v>
          </cell>
          <cell r="U92">
            <v>50429.322145555911</v>
          </cell>
          <cell r="V92">
            <v>66446.519634236232</v>
          </cell>
          <cell r="W92">
            <v>81009.782816839797</v>
          </cell>
          <cell r="X92">
            <v>99348.337701183453</v>
          </cell>
          <cell r="Y92">
            <v>118097.39604023856</v>
          </cell>
          <cell r="Z92">
            <v>131576.2356542364</v>
          </cell>
          <cell r="AA92">
            <v>146069.39612078015</v>
          </cell>
        </row>
      </sheetData>
      <sheetData sheetId="2" refreshError="1"/>
      <sheetData sheetId="3"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B3" t="str">
            <v>Actual Profit and Loss 2010 tys.zł</v>
          </cell>
        </row>
        <row r="4">
          <cell r="A4" t="str">
            <v>Act01</v>
          </cell>
          <cell r="B4" t="str">
            <v>Interest income</v>
          </cell>
          <cell r="C4">
            <v>256898.24220982718</v>
          </cell>
          <cell r="D4">
            <v>-25379.65732152493</v>
          </cell>
          <cell r="E4">
            <v>-25379.65732152493</v>
          </cell>
          <cell r="F4">
            <v>-25379.65732152493</v>
          </cell>
          <cell r="G4">
            <v>-25379.65732152493</v>
          </cell>
          <cell r="H4">
            <v>-25379.65732152493</v>
          </cell>
          <cell r="I4">
            <v>-25379.65732152493</v>
          </cell>
          <cell r="J4">
            <v>-25379.65732152493</v>
          </cell>
          <cell r="K4">
            <v>-25379.65732152493</v>
          </cell>
          <cell r="L4">
            <v>-25379.65732152493</v>
          </cell>
          <cell r="M4">
            <v>-25379.65732152493</v>
          </cell>
          <cell r="N4">
            <v>-25379.65732152493</v>
          </cell>
          <cell r="O4">
            <v>-22277.988326947001</v>
          </cell>
          <cell r="P4">
            <v>256898.24220982718</v>
          </cell>
          <cell r="Q4">
            <v>231518.58488830226</v>
          </cell>
          <cell r="R4">
            <v>206138.92756677733</v>
          </cell>
          <cell r="S4">
            <v>180759.27024525241</v>
          </cell>
          <cell r="T4">
            <v>155379.61292372749</v>
          </cell>
          <cell r="U4">
            <v>129999.95560220256</v>
          </cell>
          <cell r="V4">
            <v>104620.29828067764</v>
          </cell>
          <cell r="W4">
            <v>79240.640959152719</v>
          </cell>
          <cell r="X4">
            <v>53860.983637627789</v>
          </cell>
          <cell r="Y4">
            <v>28481.326316102859</v>
          </cell>
          <cell r="Z4">
            <v>3101.668994577929</v>
          </cell>
          <cell r="AA4">
            <v>-22277.988326947001</v>
          </cell>
        </row>
        <row r="5">
          <cell r="A5" t="str">
            <v>Act02</v>
          </cell>
          <cell r="B5" t="str">
            <v>Interest expense</v>
          </cell>
          <cell r="C5">
            <v>-107587.9493195679</v>
          </cell>
          <cell r="D5">
            <v>20639.811980432118</v>
          </cell>
          <cell r="E5">
            <v>20639.811980432118</v>
          </cell>
          <cell r="F5">
            <v>20639.811980432118</v>
          </cell>
          <cell r="G5">
            <v>20639.811980432118</v>
          </cell>
          <cell r="H5">
            <v>20639.811980432118</v>
          </cell>
          <cell r="I5">
            <v>20639.811980432118</v>
          </cell>
          <cell r="J5">
            <v>20639.811980432118</v>
          </cell>
          <cell r="K5">
            <v>20639.811980432118</v>
          </cell>
          <cell r="L5">
            <v>20639.811980432118</v>
          </cell>
          <cell r="M5">
            <v>20639.811980432118</v>
          </cell>
          <cell r="N5">
            <v>20639.811980432118</v>
          </cell>
          <cell r="O5">
            <v>119449.9824651854</v>
          </cell>
          <cell r="P5">
            <v>-107587.9493195679</v>
          </cell>
          <cell r="Q5">
            <v>-86948.137339135777</v>
          </cell>
          <cell r="R5">
            <v>-66308.32535870366</v>
          </cell>
          <cell r="S5">
            <v>-45668.513378271542</v>
          </cell>
          <cell r="T5">
            <v>-25028.701397839424</v>
          </cell>
          <cell r="U5">
            <v>-4388.8894174073066</v>
          </cell>
          <cell r="V5">
            <v>16250.922563024811</v>
          </cell>
          <cell r="W5">
            <v>36890.734543456929</v>
          </cell>
          <cell r="X5">
            <v>57530.546523889047</v>
          </cell>
          <cell r="Y5">
            <v>78170.358504321164</v>
          </cell>
          <cell r="Z5">
            <v>98810.170484753282</v>
          </cell>
          <cell r="AA5">
            <v>119449.9824651854</v>
          </cell>
        </row>
        <row r="6">
          <cell r="A6" t="str">
            <v>Act03</v>
          </cell>
          <cell r="B6" t="str">
            <v>Net interest income</v>
          </cell>
          <cell r="C6">
            <v>149310.2928902593</v>
          </cell>
          <cell r="D6">
            <v>-4739.8453410928123</v>
          </cell>
          <cell r="E6">
            <v>-4739.8453410928123</v>
          </cell>
          <cell r="F6">
            <v>-4739.8453410928123</v>
          </cell>
          <cell r="G6">
            <v>-4739.8453410928123</v>
          </cell>
          <cell r="H6">
            <v>-4739.8453410928123</v>
          </cell>
          <cell r="I6">
            <v>-4739.8453410928123</v>
          </cell>
          <cell r="J6">
            <v>-4739.8453410928123</v>
          </cell>
          <cell r="K6">
            <v>-4739.8453410928123</v>
          </cell>
          <cell r="L6">
            <v>-4739.8453410928123</v>
          </cell>
          <cell r="M6">
            <v>-4739.8453410928123</v>
          </cell>
          <cell r="N6">
            <v>-4739.8453410928123</v>
          </cell>
          <cell r="O6">
            <v>97171.994138238399</v>
          </cell>
          <cell r="P6">
            <v>149310.2928902593</v>
          </cell>
          <cell r="Q6">
            <v>144570.44754916648</v>
          </cell>
          <cell r="R6">
            <v>139830.60220807366</v>
          </cell>
          <cell r="S6">
            <v>135090.75686698087</v>
          </cell>
          <cell r="T6">
            <v>130350.91152588806</v>
          </cell>
          <cell r="U6">
            <v>125611.06618479526</v>
          </cell>
          <cell r="V6">
            <v>120871.22084370245</v>
          </cell>
          <cell r="W6">
            <v>116131.37550260965</v>
          </cell>
          <cell r="X6">
            <v>111391.53016151683</v>
          </cell>
          <cell r="Y6">
            <v>106651.68482042402</v>
          </cell>
          <cell r="Z6">
            <v>101911.83947933122</v>
          </cell>
          <cell r="AA6">
            <v>97171.994138238399</v>
          </cell>
        </row>
        <row r="7">
          <cell r="A7" t="str">
            <v>Act04</v>
          </cell>
          <cell r="B7" t="str">
            <v>Fee Income</v>
          </cell>
          <cell r="C7">
            <v>126332.41542000002</v>
          </cell>
          <cell r="D7">
            <v>0</v>
          </cell>
          <cell r="E7">
            <v>0</v>
          </cell>
          <cell r="F7">
            <v>0</v>
          </cell>
          <cell r="G7">
            <v>0</v>
          </cell>
          <cell r="H7">
            <v>0</v>
          </cell>
          <cell r="I7">
            <v>0</v>
          </cell>
          <cell r="J7">
            <v>0</v>
          </cell>
          <cell r="K7">
            <v>0</v>
          </cell>
          <cell r="L7">
            <v>0</v>
          </cell>
          <cell r="M7">
            <v>0</v>
          </cell>
          <cell r="N7">
            <v>0</v>
          </cell>
          <cell r="O7">
            <v>126332.41542000002</v>
          </cell>
          <cell r="P7">
            <v>126332.41542000002</v>
          </cell>
          <cell r="Q7">
            <v>126332.41542000002</v>
          </cell>
          <cell r="R7">
            <v>126332.41542000002</v>
          </cell>
          <cell r="S7">
            <v>126332.41542000002</v>
          </cell>
          <cell r="T7">
            <v>126332.41542000002</v>
          </cell>
          <cell r="U7">
            <v>126332.41542000002</v>
          </cell>
          <cell r="V7">
            <v>126332.41542000002</v>
          </cell>
          <cell r="W7">
            <v>126332.41542000002</v>
          </cell>
          <cell r="X7">
            <v>126332.41542000002</v>
          </cell>
          <cell r="Y7">
            <v>126332.41542000002</v>
          </cell>
          <cell r="Z7">
            <v>126332.41542000002</v>
          </cell>
          <cell r="AA7">
            <v>126332.41542000002</v>
          </cell>
        </row>
        <row r="8">
          <cell r="A8" t="str">
            <v>Act05</v>
          </cell>
          <cell r="B8" t="str">
            <v>Commission expense</v>
          </cell>
          <cell r="C8">
            <v>-26623.823979999994</v>
          </cell>
          <cell r="D8">
            <v>0</v>
          </cell>
          <cell r="E8">
            <v>0</v>
          </cell>
          <cell r="F8">
            <v>0</v>
          </cell>
          <cell r="G8">
            <v>0</v>
          </cell>
          <cell r="H8">
            <v>0</v>
          </cell>
          <cell r="I8">
            <v>0</v>
          </cell>
          <cell r="J8">
            <v>0</v>
          </cell>
          <cell r="K8">
            <v>0</v>
          </cell>
          <cell r="L8">
            <v>0</v>
          </cell>
          <cell r="M8">
            <v>0</v>
          </cell>
          <cell r="N8">
            <v>0</v>
          </cell>
          <cell r="O8">
            <v>-26623.823979999994</v>
          </cell>
          <cell r="P8">
            <v>-26623.823979999994</v>
          </cell>
          <cell r="Q8">
            <v>-26623.823979999994</v>
          </cell>
          <cell r="R8">
            <v>-26623.823979999994</v>
          </cell>
          <cell r="S8">
            <v>-26623.823979999994</v>
          </cell>
          <cell r="T8">
            <v>-26623.823979999994</v>
          </cell>
          <cell r="U8">
            <v>-26623.823979999994</v>
          </cell>
          <cell r="V8">
            <v>-26623.823979999994</v>
          </cell>
          <cell r="W8">
            <v>-26623.823979999994</v>
          </cell>
          <cell r="X8">
            <v>-26623.823979999994</v>
          </cell>
          <cell r="Y8">
            <v>-26623.823979999994</v>
          </cell>
          <cell r="Z8">
            <v>-26623.823979999994</v>
          </cell>
          <cell r="AA8">
            <v>-26623.823979999994</v>
          </cell>
        </row>
        <row r="9">
          <cell r="A9" t="str">
            <v>Act06</v>
          </cell>
          <cell r="B9" t="str">
            <v>Net fee and commission income</v>
          </cell>
          <cell r="C9">
            <v>99708.591440000018</v>
          </cell>
          <cell r="D9">
            <v>0</v>
          </cell>
          <cell r="E9">
            <v>0</v>
          </cell>
          <cell r="F9">
            <v>0</v>
          </cell>
          <cell r="G9">
            <v>0</v>
          </cell>
          <cell r="H9">
            <v>0</v>
          </cell>
          <cell r="I9">
            <v>0</v>
          </cell>
          <cell r="J9">
            <v>0</v>
          </cell>
          <cell r="K9">
            <v>0</v>
          </cell>
          <cell r="L9">
            <v>0</v>
          </cell>
          <cell r="M9">
            <v>0</v>
          </cell>
          <cell r="N9">
            <v>0</v>
          </cell>
          <cell r="O9">
            <v>99708.591440000018</v>
          </cell>
          <cell r="P9">
            <v>99708.591440000018</v>
          </cell>
          <cell r="Q9">
            <v>99708.591440000018</v>
          </cell>
          <cell r="R9">
            <v>99708.591440000018</v>
          </cell>
          <cell r="S9">
            <v>99708.591440000018</v>
          </cell>
          <cell r="T9">
            <v>99708.591440000018</v>
          </cell>
          <cell r="U9">
            <v>99708.591440000018</v>
          </cell>
          <cell r="V9">
            <v>99708.591440000018</v>
          </cell>
          <cell r="W9">
            <v>99708.591440000018</v>
          </cell>
          <cell r="X9">
            <v>99708.591440000018</v>
          </cell>
          <cell r="Y9">
            <v>99708.591440000018</v>
          </cell>
          <cell r="Z9">
            <v>99708.591440000018</v>
          </cell>
          <cell r="AA9">
            <v>99708.591440000018</v>
          </cell>
        </row>
        <row r="10">
          <cell r="A10" t="str">
            <v>Act07</v>
          </cell>
          <cell r="B10" t="str">
            <v>Dividend income</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25861.801289999999</v>
          </cell>
          <cell r="D11">
            <v>0</v>
          </cell>
          <cell r="E11">
            <v>0</v>
          </cell>
          <cell r="F11">
            <v>0</v>
          </cell>
          <cell r="G11">
            <v>0</v>
          </cell>
          <cell r="H11">
            <v>0</v>
          </cell>
          <cell r="I11">
            <v>0</v>
          </cell>
          <cell r="J11">
            <v>0</v>
          </cell>
          <cell r="K11">
            <v>0</v>
          </cell>
          <cell r="L11">
            <v>0</v>
          </cell>
          <cell r="M11">
            <v>0</v>
          </cell>
          <cell r="N11">
            <v>0</v>
          </cell>
          <cell r="O11">
            <v>25861.801289999999</v>
          </cell>
          <cell r="P11">
            <v>25861.801289999999</v>
          </cell>
          <cell r="Q11">
            <v>25861.801289999999</v>
          </cell>
          <cell r="R11">
            <v>25861.801289999999</v>
          </cell>
          <cell r="S11">
            <v>25861.801289999999</v>
          </cell>
          <cell r="T11">
            <v>25861.801289999999</v>
          </cell>
          <cell r="U11">
            <v>25861.801289999999</v>
          </cell>
          <cell r="V11">
            <v>25861.801289999999</v>
          </cell>
          <cell r="W11">
            <v>25861.801289999999</v>
          </cell>
          <cell r="X11">
            <v>25861.801289999999</v>
          </cell>
          <cell r="Y11">
            <v>25861.801289999999</v>
          </cell>
          <cell r="Z11">
            <v>25861.801289999999</v>
          </cell>
          <cell r="AA11">
            <v>25861.801289999999</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-23296.878158542804</v>
          </cell>
          <cell r="D13">
            <v>0</v>
          </cell>
          <cell r="E13">
            <v>0</v>
          </cell>
          <cell r="F13">
            <v>0</v>
          </cell>
          <cell r="G13">
            <v>0</v>
          </cell>
          <cell r="H13">
            <v>0</v>
          </cell>
          <cell r="I13">
            <v>0</v>
          </cell>
          <cell r="J13">
            <v>0</v>
          </cell>
          <cell r="K13">
            <v>0</v>
          </cell>
          <cell r="L13">
            <v>0</v>
          </cell>
          <cell r="M13">
            <v>0</v>
          </cell>
          <cell r="N13">
            <v>0</v>
          </cell>
          <cell r="O13">
            <v>-23296.878158542804</v>
          </cell>
          <cell r="P13">
            <v>-23296.878158542804</v>
          </cell>
          <cell r="Q13">
            <v>-23296.878158542804</v>
          </cell>
          <cell r="R13">
            <v>-23296.878158542804</v>
          </cell>
          <cell r="S13">
            <v>-23296.878158542804</v>
          </cell>
          <cell r="T13">
            <v>-23296.878158542804</v>
          </cell>
          <cell r="U13">
            <v>-23296.878158542804</v>
          </cell>
          <cell r="V13">
            <v>-23296.878158542804</v>
          </cell>
          <cell r="W13">
            <v>-23296.878158542804</v>
          </cell>
          <cell r="X13">
            <v>-23296.878158542804</v>
          </cell>
          <cell r="Y13">
            <v>-23296.878158542804</v>
          </cell>
          <cell r="Z13">
            <v>-23296.878158542804</v>
          </cell>
          <cell r="AA13">
            <v>-23296.878158542804</v>
          </cell>
        </row>
        <row r="14">
          <cell r="A14" t="str">
            <v>Act11</v>
          </cell>
          <cell r="B14" t="str">
            <v>Other income</v>
          </cell>
          <cell r="C14">
            <v>102273.51457145721</v>
          </cell>
          <cell r="D14">
            <v>0</v>
          </cell>
          <cell r="E14">
            <v>0</v>
          </cell>
          <cell r="F14">
            <v>0</v>
          </cell>
          <cell r="G14">
            <v>0</v>
          </cell>
          <cell r="H14">
            <v>0</v>
          </cell>
          <cell r="I14">
            <v>0</v>
          </cell>
          <cell r="J14">
            <v>0</v>
          </cell>
          <cell r="K14">
            <v>0</v>
          </cell>
          <cell r="L14">
            <v>0</v>
          </cell>
          <cell r="M14">
            <v>0</v>
          </cell>
          <cell r="N14">
            <v>0</v>
          </cell>
          <cell r="O14">
            <v>102273.51457145721</v>
          </cell>
          <cell r="P14">
            <v>102273.51457145721</v>
          </cell>
          <cell r="Q14">
            <v>102273.51457145721</v>
          </cell>
          <cell r="R14">
            <v>102273.51457145721</v>
          </cell>
          <cell r="S14">
            <v>102273.51457145721</v>
          </cell>
          <cell r="T14">
            <v>102273.51457145721</v>
          </cell>
          <cell r="U14">
            <v>102273.51457145721</v>
          </cell>
          <cell r="V14">
            <v>102273.51457145721</v>
          </cell>
          <cell r="W14">
            <v>102273.51457145721</v>
          </cell>
          <cell r="X14">
            <v>102273.51457145721</v>
          </cell>
          <cell r="Y14">
            <v>102273.51457145721</v>
          </cell>
          <cell r="Z14">
            <v>102273.51457145721</v>
          </cell>
          <cell r="AA14">
            <v>102273.51457145721</v>
          </cell>
        </row>
        <row r="15">
          <cell r="A15" t="str">
            <v>Act12</v>
          </cell>
          <cell r="B15" t="str">
            <v>Total income</v>
          </cell>
          <cell r="C15">
            <v>251583.80746171653</v>
          </cell>
          <cell r="D15">
            <v>-4739.8453410928123</v>
          </cell>
          <cell r="E15">
            <v>-4739.8453410928123</v>
          </cell>
          <cell r="F15">
            <v>-4739.8453410928123</v>
          </cell>
          <cell r="G15">
            <v>-4739.8453410928123</v>
          </cell>
          <cell r="H15">
            <v>-4739.8453410928123</v>
          </cell>
          <cell r="I15">
            <v>-4739.8453410928123</v>
          </cell>
          <cell r="J15">
            <v>-4739.8453410928123</v>
          </cell>
          <cell r="K15">
            <v>-4739.8453410928123</v>
          </cell>
          <cell r="L15">
            <v>-4739.8453410928123</v>
          </cell>
          <cell r="M15">
            <v>-4739.8453410928123</v>
          </cell>
          <cell r="N15">
            <v>-4739.8453410928123</v>
          </cell>
          <cell r="O15">
            <v>199445.5087096956</v>
          </cell>
          <cell r="P15">
            <v>251583.80746171653</v>
          </cell>
          <cell r="Q15">
            <v>246843.96212062368</v>
          </cell>
          <cell r="R15">
            <v>242104.11677953089</v>
          </cell>
          <cell r="S15">
            <v>237364.2714384381</v>
          </cell>
          <cell r="T15">
            <v>232624.42609734528</v>
          </cell>
          <cell r="U15">
            <v>227884.58075625246</v>
          </cell>
          <cell r="V15">
            <v>223144.73541515967</v>
          </cell>
          <cell r="W15">
            <v>218404.89007406688</v>
          </cell>
          <cell r="X15">
            <v>213665.04473297403</v>
          </cell>
          <cell r="Y15">
            <v>208925.19939188124</v>
          </cell>
          <cell r="Z15">
            <v>204185.35405078845</v>
          </cell>
          <cell r="AA15">
            <v>199445.5087096956</v>
          </cell>
        </row>
        <row r="16">
          <cell r="A16" t="str">
            <v>Act13</v>
          </cell>
          <cell r="B16" t="str">
            <v>Personnel expenses</v>
          </cell>
          <cell r="C16">
            <v>77887.95602920989</v>
          </cell>
          <cell r="D16">
            <v>0</v>
          </cell>
          <cell r="E16">
            <v>0</v>
          </cell>
          <cell r="F16">
            <v>0</v>
          </cell>
          <cell r="G16">
            <v>0</v>
          </cell>
          <cell r="H16">
            <v>0</v>
          </cell>
          <cell r="I16">
            <v>0</v>
          </cell>
          <cell r="J16">
            <v>0</v>
          </cell>
          <cell r="K16">
            <v>0</v>
          </cell>
          <cell r="L16">
            <v>0</v>
          </cell>
          <cell r="M16">
            <v>0</v>
          </cell>
          <cell r="N16">
            <v>0</v>
          </cell>
          <cell r="O16">
            <v>77887.95602920989</v>
          </cell>
          <cell r="P16">
            <v>77887.95602920989</v>
          </cell>
          <cell r="Q16">
            <v>77887.95602920989</v>
          </cell>
          <cell r="R16">
            <v>77887.95602920989</v>
          </cell>
          <cell r="S16">
            <v>77887.95602920989</v>
          </cell>
          <cell r="T16">
            <v>77887.95602920989</v>
          </cell>
          <cell r="U16">
            <v>77887.95602920989</v>
          </cell>
          <cell r="V16">
            <v>77887.95602920989</v>
          </cell>
          <cell r="W16">
            <v>77887.95602920989</v>
          </cell>
          <cell r="X16">
            <v>77887.95602920989</v>
          </cell>
          <cell r="Y16">
            <v>77887.95602920989</v>
          </cell>
          <cell r="Z16">
            <v>77887.95602920989</v>
          </cell>
          <cell r="AA16">
            <v>77887.95602920989</v>
          </cell>
        </row>
        <row r="17">
          <cell r="A17" t="str">
            <v>Act14</v>
          </cell>
          <cell r="B17" t="str">
            <v>General and administrative expenses</v>
          </cell>
          <cell r="C17">
            <v>42799.003993513725</v>
          </cell>
          <cell r="D17">
            <v>0</v>
          </cell>
          <cell r="E17">
            <v>0</v>
          </cell>
          <cell r="F17">
            <v>0</v>
          </cell>
          <cell r="G17">
            <v>0</v>
          </cell>
          <cell r="H17">
            <v>0</v>
          </cell>
          <cell r="I17">
            <v>0</v>
          </cell>
          <cell r="J17">
            <v>0</v>
          </cell>
          <cell r="K17">
            <v>0</v>
          </cell>
          <cell r="L17">
            <v>0</v>
          </cell>
          <cell r="M17">
            <v>0</v>
          </cell>
          <cell r="N17">
            <v>0</v>
          </cell>
          <cell r="O17">
            <v>42799.003993513725</v>
          </cell>
          <cell r="P17">
            <v>42799.003993513725</v>
          </cell>
          <cell r="Q17">
            <v>42799.003993513725</v>
          </cell>
          <cell r="R17">
            <v>42799.003993513725</v>
          </cell>
          <cell r="S17">
            <v>42799.003993513725</v>
          </cell>
          <cell r="T17">
            <v>42799.003993513725</v>
          </cell>
          <cell r="U17">
            <v>42799.003993513725</v>
          </cell>
          <cell r="V17">
            <v>42799.003993513725</v>
          </cell>
          <cell r="W17">
            <v>42799.003993513725</v>
          </cell>
          <cell r="X17">
            <v>42799.003993513725</v>
          </cell>
          <cell r="Y17">
            <v>42799.003993513725</v>
          </cell>
          <cell r="Z17">
            <v>42799.003993513725</v>
          </cell>
          <cell r="AA17">
            <v>42799.003993513725</v>
          </cell>
        </row>
        <row r="18">
          <cell r="A18" t="str">
            <v>Act15</v>
          </cell>
          <cell r="B18" t="str">
            <v>Depreciation / Amortisation</v>
          </cell>
          <cell r="C18">
            <v>10333.873749326187</v>
          </cell>
          <cell r="D18">
            <v>0</v>
          </cell>
          <cell r="E18">
            <v>0</v>
          </cell>
          <cell r="F18">
            <v>0</v>
          </cell>
          <cell r="G18">
            <v>0</v>
          </cell>
          <cell r="H18">
            <v>0</v>
          </cell>
          <cell r="I18">
            <v>0</v>
          </cell>
          <cell r="J18">
            <v>0</v>
          </cell>
          <cell r="K18">
            <v>0</v>
          </cell>
          <cell r="L18">
            <v>0</v>
          </cell>
          <cell r="M18">
            <v>0</v>
          </cell>
          <cell r="N18">
            <v>0</v>
          </cell>
          <cell r="O18">
            <v>10333.873749326187</v>
          </cell>
          <cell r="P18">
            <v>10333.873749326187</v>
          </cell>
          <cell r="Q18">
            <v>10333.873749326187</v>
          </cell>
          <cell r="R18">
            <v>10333.873749326187</v>
          </cell>
          <cell r="S18">
            <v>10333.873749326187</v>
          </cell>
          <cell r="T18">
            <v>10333.873749326187</v>
          </cell>
          <cell r="U18">
            <v>10333.873749326187</v>
          </cell>
          <cell r="V18">
            <v>10333.873749326187</v>
          </cell>
          <cell r="W18">
            <v>10333.873749326187</v>
          </cell>
          <cell r="X18">
            <v>10333.873749326187</v>
          </cell>
          <cell r="Y18">
            <v>10333.873749326187</v>
          </cell>
          <cell r="Z18">
            <v>10333.873749326187</v>
          </cell>
          <cell r="AA18">
            <v>10333.873749326187</v>
          </cell>
        </row>
        <row r="19">
          <cell r="A19" t="str">
            <v>Act16</v>
          </cell>
          <cell r="B19" t="str">
            <v>Total operating expenses</v>
          </cell>
          <cell r="C19">
            <v>131020.83377204981</v>
          </cell>
          <cell r="D19">
            <v>0</v>
          </cell>
          <cell r="E19">
            <v>0</v>
          </cell>
          <cell r="F19">
            <v>0</v>
          </cell>
          <cell r="G19">
            <v>0</v>
          </cell>
          <cell r="H19">
            <v>0</v>
          </cell>
          <cell r="I19">
            <v>0</v>
          </cell>
          <cell r="J19">
            <v>0</v>
          </cell>
          <cell r="K19">
            <v>0</v>
          </cell>
          <cell r="L19">
            <v>0</v>
          </cell>
          <cell r="M19">
            <v>0</v>
          </cell>
          <cell r="N19">
            <v>0</v>
          </cell>
          <cell r="O19">
            <v>131020.83377204981</v>
          </cell>
          <cell r="P19">
            <v>131020.83377204981</v>
          </cell>
          <cell r="Q19">
            <v>131020.83377204981</v>
          </cell>
          <cell r="R19">
            <v>131020.83377204981</v>
          </cell>
          <cell r="S19">
            <v>131020.83377204981</v>
          </cell>
          <cell r="T19">
            <v>131020.83377204981</v>
          </cell>
          <cell r="U19">
            <v>131020.83377204981</v>
          </cell>
          <cell r="V19">
            <v>131020.83377204981</v>
          </cell>
          <cell r="W19">
            <v>131020.83377204981</v>
          </cell>
          <cell r="X19">
            <v>131020.83377204981</v>
          </cell>
          <cell r="Y19">
            <v>131020.83377204981</v>
          </cell>
          <cell r="Z19">
            <v>131020.83377204981</v>
          </cell>
          <cell r="AA19">
            <v>131020.83377204981</v>
          </cell>
        </row>
        <row r="20">
          <cell r="A20" t="str">
            <v>Act17</v>
          </cell>
          <cell r="B20" t="str">
            <v>Operating profit before provisions</v>
          </cell>
          <cell r="C20">
            <v>120562.97368966672</v>
          </cell>
          <cell r="D20">
            <v>-4739.8453410928123</v>
          </cell>
          <cell r="E20">
            <v>-4739.8453410928123</v>
          </cell>
          <cell r="F20">
            <v>-4739.8453410928123</v>
          </cell>
          <cell r="G20">
            <v>-4739.8453410928123</v>
          </cell>
          <cell r="H20">
            <v>-4739.8453410928123</v>
          </cell>
          <cell r="I20">
            <v>-4739.8453410928123</v>
          </cell>
          <cell r="J20">
            <v>-4739.8453410928123</v>
          </cell>
          <cell r="K20">
            <v>-4739.8453410928123</v>
          </cell>
          <cell r="L20">
            <v>-4739.8453410928123</v>
          </cell>
          <cell r="M20">
            <v>-4739.8453410928123</v>
          </cell>
          <cell r="N20">
            <v>-4739.8453410928123</v>
          </cell>
          <cell r="O20">
            <v>68424.674937645788</v>
          </cell>
          <cell r="P20">
            <v>120562.97368966672</v>
          </cell>
          <cell r="Q20">
            <v>115823.12834857387</v>
          </cell>
          <cell r="R20">
            <v>111083.28300748108</v>
          </cell>
          <cell r="S20">
            <v>106343.43766638829</v>
          </cell>
          <cell r="T20">
            <v>101603.59232529547</v>
          </cell>
          <cell r="U20">
            <v>96863.746984202648</v>
          </cell>
          <cell r="V20">
            <v>92123.901643109857</v>
          </cell>
          <cell r="W20">
            <v>87384.056302017067</v>
          </cell>
          <cell r="X20">
            <v>82644.210960924218</v>
          </cell>
          <cell r="Y20">
            <v>77904.365619831427</v>
          </cell>
          <cell r="Z20">
            <v>73164.520278738637</v>
          </cell>
          <cell r="AA20">
            <v>68424.674937645788</v>
          </cell>
        </row>
        <row r="21">
          <cell r="A21" t="str">
            <v>Act18</v>
          </cell>
          <cell r="B21" t="str">
            <v>Impairment losses on loans and advances</v>
          </cell>
          <cell r="C21">
            <v>-33340.30457</v>
          </cell>
          <cell r="D21">
            <v>0</v>
          </cell>
          <cell r="E21">
            <v>0</v>
          </cell>
          <cell r="F21">
            <v>0</v>
          </cell>
          <cell r="G21">
            <v>0</v>
          </cell>
          <cell r="H21">
            <v>0</v>
          </cell>
          <cell r="I21">
            <v>0</v>
          </cell>
          <cell r="J21">
            <v>0</v>
          </cell>
          <cell r="K21">
            <v>0</v>
          </cell>
          <cell r="L21">
            <v>0</v>
          </cell>
          <cell r="M21">
            <v>0</v>
          </cell>
          <cell r="N21">
            <v>0</v>
          </cell>
          <cell r="O21">
            <v>-33340.30457</v>
          </cell>
          <cell r="P21">
            <v>-33340.30457</v>
          </cell>
          <cell r="Q21">
            <v>-33340.30457</v>
          </cell>
          <cell r="R21">
            <v>-33340.30457</v>
          </cell>
          <cell r="S21">
            <v>-33340.30457</v>
          </cell>
          <cell r="T21">
            <v>-33340.30457</v>
          </cell>
          <cell r="U21">
            <v>-33340.30457</v>
          </cell>
          <cell r="V21">
            <v>-33340.30457</v>
          </cell>
          <cell r="W21">
            <v>-33340.30457</v>
          </cell>
          <cell r="X21">
            <v>-33340.30457</v>
          </cell>
          <cell r="Y21">
            <v>-33340.30457</v>
          </cell>
          <cell r="Z21">
            <v>-33340.30457</v>
          </cell>
          <cell r="AA21">
            <v>-33340.30457</v>
          </cell>
        </row>
        <row r="22">
          <cell r="A22" t="str">
            <v>Act19</v>
          </cell>
          <cell r="B22" t="str">
            <v>Provision for contingent liabilities</v>
          </cell>
          <cell r="C22">
            <v>686.29003</v>
          </cell>
          <cell r="D22">
            <v>0</v>
          </cell>
          <cell r="E22">
            <v>0</v>
          </cell>
          <cell r="F22">
            <v>0</v>
          </cell>
          <cell r="G22">
            <v>0</v>
          </cell>
          <cell r="H22">
            <v>0</v>
          </cell>
          <cell r="I22">
            <v>0</v>
          </cell>
          <cell r="J22">
            <v>0</v>
          </cell>
          <cell r="K22">
            <v>0</v>
          </cell>
          <cell r="L22">
            <v>0</v>
          </cell>
          <cell r="M22">
            <v>0</v>
          </cell>
          <cell r="N22">
            <v>0</v>
          </cell>
          <cell r="O22">
            <v>686.29003</v>
          </cell>
          <cell r="P22">
            <v>686.29003</v>
          </cell>
          <cell r="Q22">
            <v>686.29003</v>
          </cell>
          <cell r="R22">
            <v>686.29003</v>
          </cell>
          <cell r="S22">
            <v>686.29003</v>
          </cell>
          <cell r="T22">
            <v>686.29003</v>
          </cell>
          <cell r="U22">
            <v>686.29003</v>
          </cell>
          <cell r="V22">
            <v>686.29003</v>
          </cell>
          <cell r="W22">
            <v>686.29003</v>
          </cell>
          <cell r="X22">
            <v>686.29003</v>
          </cell>
          <cell r="Y22">
            <v>686.29003</v>
          </cell>
          <cell r="Z22">
            <v>686.29003</v>
          </cell>
          <cell r="AA22">
            <v>686.29003</v>
          </cell>
        </row>
        <row r="23">
          <cell r="A23" t="str">
            <v>Act20</v>
          </cell>
          <cell r="B23" t="str">
            <v>Other provisions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Act21</v>
          </cell>
          <cell r="B24" t="str">
            <v>Total provisions</v>
          </cell>
          <cell r="C24">
            <v>-32654.01454</v>
          </cell>
          <cell r="D24">
            <v>0</v>
          </cell>
          <cell r="E24">
            <v>0</v>
          </cell>
          <cell r="F24">
            <v>0</v>
          </cell>
          <cell r="G24">
            <v>0</v>
          </cell>
          <cell r="H24">
            <v>0</v>
          </cell>
          <cell r="I24">
            <v>0</v>
          </cell>
          <cell r="J24">
            <v>0</v>
          </cell>
          <cell r="K24">
            <v>0</v>
          </cell>
          <cell r="L24">
            <v>0</v>
          </cell>
          <cell r="M24">
            <v>0</v>
          </cell>
          <cell r="N24">
            <v>0</v>
          </cell>
          <cell r="O24">
            <v>-32654.01454</v>
          </cell>
          <cell r="P24">
            <v>-32654.01454</v>
          </cell>
          <cell r="Q24">
            <v>-32654.01454</v>
          </cell>
          <cell r="R24">
            <v>-32654.01454</v>
          </cell>
          <cell r="S24">
            <v>-32654.01454</v>
          </cell>
          <cell r="T24">
            <v>-32654.01454</v>
          </cell>
          <cell r="U24">
            <v>-32654.01454</v>
          </cell>
          <cell r="V24">
            <v>-32654.01454</v>
          </cell>
          <cell r="W24">
            <v>-32654.01454</v>
          </cell>
          <cell r="X24">
            <v>-32654.01454</v>
          </cell>
          <cell r="Y24">
            <v>-32654.01454</v>
          </cell>
          <cell r="Z24">
            <v>-32654.01454</v>
          </cell>
          <cell r="AA24">
            <v>-32654.01454</v>
          </cell>
        </row>
        <row r="25">
          <cell r="A25" t="str">
            <v>Act22</v>
          </cell>
          <cell r="B25" t="str">
            <v>Operating profit</v>
          </cell>
          <cell r="C25">
            <v>87908.959149666713</v>
          </cell>
          <cell r="D25">
            <v>-4739.8453410928123</v>
          </cell>
          <cell r="E25">
            <v>-4739.8453410928123</v>
          </cell>
          <cell r="F25">
            <v>-4739.8453410928123</v>
          </cell>
          <cell r="G25">
            <v>-4739.8453410928123</v>
          </cell>
          <cell r="H25">
            <v>-4739.8453410928123</v>
          </cell>
          <cell r="I25">
            <v>-4739.8453410928123</v>
          </cell>
          <cell r="J25">
            <v>-4739.8453410928123</v>
          </cell>
          <cell r="K25">
            <v>-4739.8453410928123</v>
          </cell>
          <cell r="L25">
            <v>-4739.8453410928123</v>
          </cell>
          <cell r="M25">
            <v>-4739.8453410928123</v>
          </cell>
          <cell r="N25">
            <v>-4739.8453410928123</v>
          </cell>
          <cell r="O25">
            <v>35770.660397645785</v>
          </cell>
          <cell r="P25">
            <v>87908.959149666713</v>
          </cell>
          <cell r="Q25">
            <v>83169.113808573864</v>
          </cell>
          <cell r="R25">
            <v>78429.268467481073</v>
          </cell>
          <cell r="S25">
            <v>73689.423126388283</v>
          </cell>
          <cell r="T25">
            <v>68949.577785295463</v>
          </cell>
          <cell r="U25">
            <v>64209.732444202644</v>
          </cell>
          <cell r="V25">
            <v>59469.887103109853</v>
          </cell>
          <cell r="W25">
            <v>54730.041762017063</v>
          </cell>
          <cell r="X25">
            <v>49990.196420924214</v>
          </cell>
          <cell r="Y25">
            <v>45250.351079831424</v>
          </cell>
          <cell r="Z25">
            <v>40510.505738738633</v>
          </cell>
          <cell r="AA25">
            <v>35770.660397645785</v>
          </cell>
        </row>
        <row r="26">
          <cell r="A26" t="str">
            <v>Act23</v>
          </cell>
          <cell r="B26" t="str">
            <v>Income from associates</v>
          </cell>
          <cell r="C26">
            <v>0</v>
          </cell>
          <cell r="D26">
            <v>0</v>
          </cell>
          <cell r="E26">
            <v>0</v>
          </cell>
          <cell r="F26">
            <v>0</v>
          </cell>
          <cell r="G26">
            <v>0</v>
          </cell>
          <cell r="H26">
            <v>0</v>
          </cell>
          <cell r="I26">
            <v>0</v>
          </cell>
          <cell r="J26">
            <v>0</v>
          </cell>
          <cell r="K26">
            <v>0</v>
          </cell>
          <cell r="L26">
            <v>0</v>
          </cell>
          <cell r="M26">
            <v>0</v>
          </cell>
          <cell r="N26">
            <v>-95.662999999999997</v>
          </cell>
          <cell r="O26">
            <v>-95.662999999999997</v>
          </cell>
          <cell r="P26">
            <v>0</v>
          </cell>
          <cell r="Q26">
            <v>0</v>
          </cell>
          <cell r="R26">
            <v>0</v>
          </cell>
          <cell r="S26">
            <v>0</v>
          </cell>
          <cell r="T26">
            <v>0</v>
          </cell>
          <cell r="U26">
            <v>0</v>
          </cell>
          <cell r="V26">
            <v>0</v>
          </cell>
          <cell r="W26">
            <v>0</v>
          </cell>
          <cell r="X26">
            <v>0</v>
          </cell>
          <cell r="Y26">
            <v>0</v>
          </cell>
          <cell r="Z26">
            <v>0</v>
          </cell>
          <cell r="AA26">
            <v>-95.662999999999997</v>
          </cell>
        </row>
        <row r="27">
          <cell r="A27" t="str">
            <v>Act24</v>
          </cell>
          <cell r="B27" t="str">
            <v>Profit on disposals of property</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Act25</v>
          </cell>
          <cell r="B28" t="str">
            <v>Profit on sale of business</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Act26</v>
          </cell>
          <cell r="B29" t="str">
            <v>Pre tax profit</v>
          </cell>
          <cell r="C29">
            <v>87908.959149666713</v>
          </cell>
          <cell r="D29">
            <v>-4739.8453410928123</v>
          </cell>
          <cell r="E29">
            <v>-4739.8453410928123</v>
          </cell>
          <cell r="F29">
            <v>-4739.8453410928123</v>
          </cell>
          <cell r="G29">
            <v>-4739.8453410928123</v>
          </cell>
          <cell r="H29">
            <v>-4739.8453410928123</v>
          </cell>
          <cell r="I29">
            <v>-4739.8453410928123</v>
          </cell>
          <cell r="J29">
            <v>-4739.8453410928123</v>
          </cell>
          <cell r="K29">
            <v>-4739.8453410928123</v>
          </cell>
          <cell r="L29">
            <v>-4739.8453410928123</v>
          </cell>
          <cell r="M29">
            <v>-4739.8453410928123</v>
          </cell>
          <cell r="N29">
            <v>-4835.5083410928119</v>
          </cell>
          <cell r="O29">
            <v>35674.997397645784</v>
          </cell>
          <cell r="P29">
            <v>87908.959149666713</v>
          </cell>
          <cell r="Q29">
            <v>83169.113808573864</v>
          </cell>
          <cell r="R29">
            <v>78429.268467481073</v>
          </cell>
          <cell r="S29">
            <v>73689.423126388283</v>
          </cell>
          <cell r="T29">
            <v>68949.577785295463</v>
          </cell>
          <cell r="U29">
            <v>64209.732444202644</v>
          </cell>
          <cell r="V29">
            <v>59469.887103109853</v>
          </cell>
          <cell r="W29">
            <v>54730.041762017063</v>
          </cell>
          <cell r="X29">
            <v>49990.196420924214</v>
          </cell>
          <cell r="Y29">
            <v>45250.351079831424</v>
          </cell>
          <cell r="Z29">
            <v>40510.505738738633</v>
          </cell>
          <cell r="AA29">
            <v>35674.997397645784</v>
          </cell>
        </row>
        <row r="30">
          <cell r="A30" t="str">
            <v>Act29</v>
          </cell>
          <cell r="B30" t="str">
            <v>Minority shareholders profit</v>
          </cell>
        </row>
        <row r="31">
          <cell r="A31" t="str">
            <v>Act27</v>
          </cell>
          <cell r="B31" t="str">
            <v>Taxation</v>
          </cell>
          <cell r="C31">
            <v>-4338.5119599999998</v>
          </cell>
          <cell r="D31">
            <v>0</v>
          </cell>
          <cell r="E31">
            <v>0</v>
          </cell>
          <cell r="F31">
            <v>0</v>
          </cell>
          <cell r="G31">
            <v>0</v>
          </cell>
          <cell r="H31">
            <v>0</v>
          </cell>
          <cell r="I31">
            <v>0</v>
          </cell>
          <cell r="J31">
            <v>0</v>
          </cell>
          <cell r="K31">
            <v>0</v>
          </cell>
          <cell r="L31">
            <v>0</v>
          </cell>
          <cell r="M31">
            <v>0</v>
          </cell>
          <cell r="N31">
            <v>18.059999999999999</v>
          </cell>
          <cell r="O31">
            <v>-4320.4519599999994</v>
          </cell>
          <cell r="P31">
            <v>-4338.5119599999998</v>
          </cell>
          <cell r="Q31">
            <v>-4338.5119599999998</v>
          </cell>
          <cell r="R31">
            <v>-4338.5119599999998</v>
          </cell>
          <cell r="S31">
            <v>-4338.5119599999998</v>
          </cell>
          <cell r="T31">
            <v>-4338.5119599999998</v>
          </cell>
          <cell r="U31">
            <v>-4338.5119599999998</v>
          </cell>
          <cell r="V31">
            <v>-4338.5119599999998</v>
          </cell>
          <cell r="W31">
            <v>-4338.5119599999998</v>
          </cell>
          <cell r="X31">
            <v>-4338.5119599999998</v>
          </cell>
          <cell r="Y31">
            <v>-4338.5119599999998</v>
          </cell>
          <cell r="Z31">
            <v>-4338.5119599999998</v>
          </cell>
          <cell r="AA31">
            <v>-4320.4519599999994</v>
          </cell>
        </row>
        <row r="32">
          <cell r="A32" t="str">
            <v>Act28</v>
          </cell>
          <cell r="B32" t="str">
            <v>Profit after tax</v>
          </cell>
          <cell r="C32">
            <v>83570.447189666709</v>
          </cell>
          <cell r="D32">
            <v>-4739.8453410928123</v>
          </cell>
          <cell r="E32">
            <v>-4739.8453410928123</v>
          </cell>
          <cell r="F32">
            <v>-4739.8453410928123</v>
          </cell>
          <cell r="G32">
            <v>-4739.8453410928123</v>
          </cell>
          <cell r="H32">
            <v>-4739.8453410928123</v>
          </cell>
          <cell r="I32">
            <v>-4739.8453410928123</v>
          </cell>
          <cell r="J32">
            <v>-4739.8453410928123</v>
          </cell>
          <cell r="K32">
            <v>-4739.8453410928123</v>
          </cell>
          <cell r="L32">
            <v>-4739.8453410928123</v>
          </cell>
          <cell r="M32">
            <v>-4739.8453410928123</v>
          </cell>
          <cell r="N32">
            <v>-4817.4483410928115</v>
          </cell>
          <cell r="O32">
            <v>31354.545437645786</v>
          </cell>
          <cell r="P32">
            <v>83570.447189666709</v>
          </cell>
          <cell r="Q32">
            <v>78830.60184857386</v>
          </cell>
          <cell r="R32">
            <v>74090.75650748107</v>
          </cell>
          <cell r="S32">
            <v>69350.91116638828</v>
          </cell>
          <cell r="T32">
            <v>64611.06582529546</v>
          </cell>
          <cell r="U32">
            <v>59871.22048420264</v>
          </cell>
          <cell r="V32">
            <v>55131.37514310985</v>
          </cell>
          <cell r="W32">
            <v>50391.529802017059</v>
          </cell>
          <cell r="X32">
            <v>45651.684460924211</v>
          </cell>
          <cell r="Y32">
            <v>40911.83911983142</v>
          </cell>
          <cell r="Z32">
            <v>36171.99377873863</v>
          </cell>
          <cell r="AA32">
            <v>31354.545437645786</v>
          </cell>
        </row>
        <row r="33">
          <cell r="B33" t="str">
            <v>Budgeted Profit and Loss 2010 tys.zł</v>
          </cell>
        </row>
        <row r="34">
          <cell r="A34" t="str">
            <v>Bud01</v>
          </cell>
          <cell r="B34" t="str">
            <v>Interest income</v>
          </cell>
          <cell r="C34">
            <v>125342.12430419358</v>
          </cell>
          <cell r="D34">
            <v>111933.32074676924</v>
          </cell>
          <cell r="E34">
            <v>127322.56037831046</v>
          </cell>
          <cell r="F34">
            <v>123839.27699763795</v>
          </cell>
          <cell r="G34">
            <v>131756.79596449374</v>
          </cell>
          <cell r="H34">
            <v>127670.07012893511</v>
          </cell>
          <cell r="I34">
            <v>135138.72784785921</v>
          </cell>
          <cell r="J34">
            <v>136252.67226660345</v>
          </cell>
          <cell r="K34">
            <v>132131.50313503123</v>
          </cell>
          <cell r="L34">
            <v>138975.42304829077</v>
          </cell>
          <cell r="M34">
            <v>134885.11214908893</v>
          </cell>
          <cell r="N34">
            <v>145943.52856943142</v>
          </cell>
          <cell r="O34">
            <v>1571191.1155366453</v>
          </cell>
          <cell r="P34">
            <v>125342.12430419358</v>
          </cell>
          <cell r="Q34">
            <v>237275.44505096282</v>
          </cell>
          <cell r="R34">
            <v>364598.0054292733</v>
          </cell>
          <cell r="S34">
            <v>488437.28242691123</v>
          </cell>
          <cell r="T34">
            <v>620194.07839140494</v>
          </cell>
          <cell r="U34">
            <v>747864.1485203401</v>
          </cell>
          <cell r="V34">
            <v>883002.87636819924</v>
          </cell>
          <cell r="W34">
            <v>1019255.5486348027</v>
          </cell>
          <cell r="X34">
            <v>1151387.051769834</v>
          </cell>
          <cell r="Y34">
            <v>1290362.4748181249</v>
          </cell>
          <cell r="Z34">
            <v>1425247.5869672138</v>
          </cell>
          <cell r="AA34">
            <v>1571191.1155366453</v>
          </cell>
        </row>
        <row r="35">
          <cell r="A35" t="str">
            <v>Bud02</v>
          </cell>
          <cell r="B35" t="str">
            <v>Interest expense</v>
          </cell>
          <cell r="C35">
            <v>18801.24510371979</v>
          </cell>
          <cell r="D35">
            <v>18862.299898240337</v>
          </cell>
          <cell r="E35">
            <v>18629.313596870474</v>
          </cell>
          <cell r="F35">
            <v>18612.176610569102</v>
          </cell>
          <cell r="G35">
            <v>18535.299898240337</v>
          </cell>
          <cell r="H35">
            <v>18411.368391391021</v>
          </cell>
          <cell r="I35">
            <v>18358.688692760883</v>
          </cell>
          <cell r="J35">
            <v>18303.688692760883</v>
          </cell>
          <cell r="K35">
            <v>18106.496911938968</v>
          </cell>
          <cell r="L35">
            <v>18048.743487281434</v>
          </cell>
          <cell r="M35">
            <v>17979.743487281434</v>
          </cell>
          <cell r="N35">
            <v>17824.811980432118</v>
          </cell>
          <cell r="O35">
            <v>220473.87675148679</v>
          </cell>
          <cell r="P35">
            <v>18801.24510371979</v>
          </cell>
          <cell r="Q35">
            <v>37663.545001960127</v>
          </cell>
          <cell r="R35">
            <v>56292.8585988306</v>
          </cell>
          <cell r="S35">
            <v>74905.035209399706</v>
          </cell>
          <cell r="T35">
            <v>93440.335107640043</v>
          </cell>
          <cell r="U35">
            <v>111851.70349903106</v>
          </cell>
          <cell r="V35">
            <v>130210.39219179195</v>
          </cell>
          <cell r="W35">
            <v>148514.08088455282</v>
          </cell>
          <cell r="X35">
            <v>166620.57779649179</v>
          </cell>
          <cell r="Y35">
            <v>184669.32128377323</v>
          </cell>
          <cell r="Z35">
            <v>202649.06477105466</v>
          </cell>
          <cell r="AA35">
            <v>220473.87675148679</v>
          </cell>
        </row>
        <row r="36">
          <cell r="A36" t="str">
            <v>Bud03</v>
          </cell>
          <cell r="B36" t="str">
            <v>Net interest income</v>
          </cell>
          <cell r="C36">
            <v>144143.36940791336</v>
          </cell>
          <cell r="D36">
            <v>130795.62064500958</v>
          </cell>
          <cell r="E36">
            <v>145951.87397518093</v>
          </cell>
          <cell r="F36">
            <v>142451.45360820706</v>
          </cell>
          <cell r="G36">
            <v>150292.09586273407</v>
          </cell>
          <cell r="H36">
            <v>146081.43852032613</v>
          </cell>
          <cell r="I36">
            <v>153497.41654062009</v>
          </cell>
          <cell r="J36">
            <v>154556.36095936433</v>
          </cell>
          <cell r="K36">
            <v>150238.00004697021</v>
          </cell>
          <cell r="L36">
            <v>157024.16653557221</v>
          </cell>
          <cell r="M36">
            <v>152864.85563637037</v>
          </cell>
          <cell r="N36">
            <v>163768.34054986353</v>
          </cell>
          <cell r="O36">
            <v>1791664.9922881322</v>
          </cell>
          <cell r="P36">
            <v>144143.36940791336</v>
          </cell>
          <cell r="Q36">
            <v>274938.99005292298</v>
          </cell>
          <cell r="R36">
            <v>420890.86402810388</v>
          </cell>
          <cell r="S36">
            <v>563342.31763631094</v>
          </cell>
          <cell r="T36">
            <v>713634.41349904495</v>
          </cell>
          <cell r="U36">
            <v>859715.85201937112</v>
          </cell>
          <cell r="V36">
            <v>1013213.2685599911</v>
          </cell>
          <cell r="W36">
            <v>1167769.6295193555</v>
          </cell>
          <cell r="X36">
            <v>1318007.6295663258</v>
          </cell>
          <cell r="Y36">
            <v>1475031.7961018982</v>
          </cell>
          <cell r="Z36">
            <v>1627896.6517382683</v>
          </cell>
          <cell r="AA36">
            <v>1791664.9922881322</v>
          </cell>
        </row>
        <row r="37">
          <cell r="A37" t="str">
            <v>Bud04</v>
          </cell>
          <cell r="B37" t="str">
            <v>Fee Income</v>
          </cell>
          <cell r="C37">
            <v>104721.1307738703</v>
          </cell>
          <cell r="D37">
            <v>103758.66848426222</v>
          </cell>
          <cell r="E37">
            <v>112371.33829396221</v>
          </cell>
          <cell r="F37">
            <v>112870.5941658103</v>
          </cell>
          <cell r="G37">
            <v>113904.89139292319</v>
          </cell>
          <cell r="H37">
            <v>115882.59165409693</v>
          </cell>
          <cell r="I37">
            <v>113695.95203668455</v>
          </cell>
          <cell r="J37">
            <v>115591.65113602651</v>
          </cell>
          <cell r="K37">
            <v>118326.75904640699</v>
          </cell>
          <cell r="L37">
            <v>119096.36728794385</v>
          </cell>
          <cell r="M37">
            <v>120847.28734586792</v>
          </cell>
          <cell r="N37">
            <v>126818.17246300282</v>
          </cell>
          <cell r="O37">
            <v>1377885.4040808578</v>
          </cell>
          <cell r="P37">
            <v>104721.1307738703</v>
          </cell>
          <cell r="Q37">
            <v>208479.79925813252</v>
          </cell>
          <cell r="R37">
            <v>320851.13755209476</v>
          </cell>
          <cell r="S37">
            <v>433721.73171790503</v>
          </cell>
          <cell r="T37">
            <v>547626.62311082822</v>
          </cell>
          <cell r="U37">
            <v>663509.21476492519</v>
          </cell>
          <cell r="V37">
            <v>777205.1668016098</v>
          </cell>
          <cell r="W37">
            <v>892796.81793763628</v>
          </cell>
          <cell r="X37">
            <v>1011123.5769840432</v>
          </cell>
          <cell r="Y37">
            <v>1130219.9442719871</v>
          </cell>
          <cell r="Z37">
            <v>1251067.2316178549</v>
          </cell>
          <cell r="AA37">
            <v>1377885.4040808578</v>
          </cell>
        </row>
        <row r="38">
          <cell r="A38" t="str">
            <v>Bud05</v>
          </cell>
          <cell r="B38" t="str">
            <v>Commission expense</v>
          </cell>
          <cell r="C38">
            <v>-12535.223198113277</v>
          </cell>
          <cell r="D38">
            <v>-11556.72079717059</v>
          </cell>
          <cell r="E38">
            <v>-14849.598170131936</v>
          </cell>
          <cell r="F38">
            <v>-12398.046240317488</v>
          </cell>
          <cell r="G38">
            <v>-12875.097107397272</v>
          </cell>
          <cell r="H38">
            <v>-12849.477844813086</v>
          </cell>
          <cell r="I38">
            <v>-13447.642715562337</v>
          </cell>
          <cell r="J38">
            <v>-13706.531785012621</v>
          </cell>
          <cell r="K38">
            <v>-13776.802533708187</v>
          </cell>
          <cell r="L38">
            <v>-14561.587899414495</v>
          </cell>
          <cell r="M38">
            <v>-14620.917316532938</v>
          </cell>
          <cell r="N38">
            <v>-15509.078431721906</v>
          </cell>
          <cell r="O38">
            <v>-162686.7240398961</v>
          </cell>
          <cell r="P38">
            <v>-12535.223198113277</v>
          </cell>
          <cell r="Q38">
            <v>-24091.943995283866</v>
          </cell>
          <cell r="R38">
            <v>-38941.542165415798</v>
          </cell>
          <cell r="S38">
            <v>-51339.588405733288</v>
          </cell>
          <cell r="T38">
            <v>-64214.685513130564</v>
          </cell>
          <cell r="U38">
            <v>-77064.163357943646</v>
          </cell>
          <cell r="V38">
            <v>-90511.806073505984</v>
          </cell>
          <cell r="W38">
            <v>-104218.3378585186</v>
          </cell>
          <cell r="X38">
            <v>-117995.14039222679</v>
          </cell>
          <cell r="Y38">
            <v>-132556.72829164128</v>
          </cell>
          <cell r="Z38">
            <v>-147177.64560817421</v>
          </cell>
          <cell r="AA38">
            <v>-162686.7240398961</v>
          </cell>
        </row>
        <row r="39">
          <cell r="A39" t="str">
            <v>Bud06</v>
          </cell>
          <cell r="B39" t="str">
            <v>Net fee and commission income</v>
          </cell>
          <cell r="C39">
            <v>92185.907575757024</v>
          </cell>
          <cell r="D39">
            <v>92201.947687091626</v>
          </cell>
          <cell r="E39">
            <v>97521.74012383027</v>
          </cell>
          <cell r="F39">
            <v>100472.54792549281</v>
          </cell>
          <cell r="G39">
            <v>101029.79428552592</v>
          </cell>
          <cell r="H39">
            <v>103033.11380928385</v>
          </cell>
          <cell r="I39">
            <v>100248.30932112221</v>
          </cell>
          <cell r="J39">
            <v>101885.1193510139</v>
          </cell>
          <cell r="K39">
            <v>104549.9565126988</v>
          </cell>
          <cell r="L39">
            <v>104534.77938852936</v>
          </cell>
          <cell r="M39">
            <v>106226.37002933498</v>
          </cell>
          <cell r="N39">
            <v>111309.09403128091</v>
          </cell>
          <cell r="O39">
            <v>1215198.6800409616</v>
          </cell>
          <cell r="P39">
            <v>92185.907575757024</v>
          </cell>
          <cell r="Q39">
            <v>184387.85526284867</v>
          </cell>
          <cell r="R39">
            <v>281909.59538667894</v>
          </cell>
          <cell r="S39">
            <v>382382.14331217174</v>
          </cell>
          <cell r="T39">
            <v>483411.93759769766</v>
          </cell>
          <cell r="U39">
            <v>586445.05140698154</v>
          </cell>
          <cell r="V39">
            <v>686693.36072810378</v>
          </cell>
          <cell r="W39">
            <v>788578.4800791177</v>
          </cell>
          <cell r="X39">
            <v>893128.43659181648</v>
          </cell>
          <cell r="Y39">
            <v>997663.21598034585</v>
          </cell>
          <cell r="Z39">
            <v>1103889.5860096808</v>
          </cell>
          <cell r="AA39">
            <v>1215198.6800409616</v>
          </cell>
        </row>
        <row r="40">
          <cell r="A40" t="str">
            <v>Bud07</v>
          </cell>
          <cell r="B40" t="str">
            <v>Dividend income</v>
          </cell>
          <cell r="C40">
            <v>0</v>
          </cell>
          <cell r="D40">
            <v>0</v>
          </cell>
          <cell r="E40">
            <v>0</v>
          </cell>
          <cell r="F40">
            <v>4930</v>
          </cell>
          <cell r="G40">
            <v>0</v>
          </cell>
          <cell r="H40">
            <v>45500</v>
          </cell>
          <cell r="I40">
            <v>500</v>
          </cell>
          <cell r="J40">
            <v>500</v>
          </cell>
          <cell r="K40">
            <v>500</v>
          </cell>
          <cell r="L40">
            <v>0</v>
          </cell>
          <cell r="M40">
            <v>0</v>
          </cell>
          <cell r="N40">
            <v>0</v>
          </cell>
          <cell r="O40">
            <v>51930</v>
          </cell>
          <cell r="P40">
            <v>0</v>
          </cell>
          <cell r="Q40">
            <v>0</v>
          </cell>
          <cell r="R40">
            <v>0</v>
          </cell>
          <cell r="S40">
            <v>4930</v>
          </cell>
          <cell r="T40">
            <v>4930</v>
          </cell>
          <cell r="U40">
            <v>50430</v>
          </cell>
          <cell r="V40">
            <v>50930</v>
          </cell>
          <cell r="W40">
            <v>51430</v>
          </cell>
          <cell r="X40">
            <v>51930</v>
          </cell>
          <cell r="Y40">
            <v>51930</v>
          </cell>
          <cell r="Z40">
            <v>51930</v>
          </cell>
          <cell r="AA40">
            <v>51930</v>
          </cell>
        </row>
        <row r="41">
          <cell r="A41" t="str">
            <v>Bud08</v>
          </cell>
          <cell r="B41" t="str">
            <v>Foreign exchange profit</v>
          </cell>
          <cell r="C41">
            <v>22259.928722612261</v>
          </cell>
          <cell r="D41">
            <v>22259.107252612263</v>
          </cell>
          <cell r="E41">
            <v>22259.590152612262</v>
          </cell>
          <cell r="F41">
            <v>22255.039962612263</v>
          </cell>
          <cell r="G41">
            <v>22258.931002612262</v>
          </cell>
          <cell r="H41">
            <v>22259.246532612262</v>
          </cell>
          <cell r="I41">
            <v>22262.706222612262</v>
          </cell>
          <cell r="J41">
            <v>22260.259572612264</v>
          </cell>
          <cell r="K41">
            <v>22257.629572612263</v>
          </cell>
          <cell r="L41">
            <v>22260.259572612264</v>
          </cell>
          <cell r="M41">
            <v>22257.309572612263</v>
          </cell>
          <cell r="N41">
            <v>22260.699572612262</v>
          </cell>
          <cell r="O41">
            <v>267110.70771134715</v>
          </cell>
          <cell r="P41">
            <v>22259.928722612261</v>
          </cell>
          <cell r="Q41">
            <v>44519.035975224528</v>
          </cell>
          <cell r="R41">
            <v>66778.626127836789</v>
          </cell>
          <cell r="S41">
            <v>89033.666090449056</v>
          </cell>
          <cell r="T41">
            <v>111292.59709306131</v>
          </cell>
          <cell r="U41">
            <v>133551.84362567356</v>
          </cell>
          <cell r="V41">
            <v>155814.54984828582</v>
          </cell>
          <cell r="W41">
            <v>178074.80942089809</v>
          </cell>
          <cell r="X41">
            <v>200332.43899351035</v>
          </cell>
          <cell r="Y41">
            <v>222592.69856612262</v>
          </cell>
          <cell r="Z41">
            <v>244850.00813873488</v>
          </cell>
          <cell r="AA41">
            <v>267110.70771134715</v>
          </cell>
        </row>
        <row r="42">
          <cell r="A42" t="str">
            <v>Bud09</v>
          </cell>
          <cell r="B42" t="str">
            <v>Gains or losses from investments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Bud10</v>
          </cell>
          <cell r="B43" t="str">
            <v>Other operating income / expenses</v>
          </cell>
          <cell r="C43">
            <v>-15994.002746911248</v>
          </cell>
          <cell r="D43">
            <v>-14465.504068087166</v>
          </cell>
          <cell r="E43">
            <v>-4903.7258031880474</v>
          </cell>
          <cell r="F43">
            <v>-15732.165414171113</v>
          </cell>
          <cell r="G43">
            <v>-16543.613924300262</v>
          </cell>
          <cell r="H43">
            <v>-13788.61517022207</v>
          </cell>
          <cell r="I43">
            <v>-17200.051277627572</v>
          </cell>
          <cell r="J43">
            <v>-17125.264805617539</v>
          </cell>
          <cell r="K43">
            <v>-16368.765330831535</v>
          </cell>
          <cell r="L43">
            <v>-15993.152970948493</v>
          </cell>
          <cell r="M43">
            <v>-17274.326940923129</v>
          </cell>
          <cell r="N43">
            <v>-17873.762582942272</v>
          </cell>
          <cell r="O43">
            <v>-183262.95103577041</v>
          </cell>
          <cell r="P43">
            <v>-15994.002746911248</v>
          </cell>
          <cell r="Q43">
            <v>-30459.506814998414</v>
          </cell>
          <cell r="R43">
            <v>-35363.232618186463</v>
          </cell>
          <cell r="S43">
            <v>-51095.398032357574</v>
          </cell>
          <cell r="T43">
            <v>-67639.011956657836</v>
          </cell>
          <cell r="U43">
            <v>-81427.627126879903</v>
          </cell>
          <cell r="V43">
            <v>-98627.678404507475</v>
          </cell>
          <cell r="W43">
            <v>-115752.94321012501</v>
          </cell>
          <cell r="X43">
            <v>-132121.70854095655</v>
          </cell>
          <cell r="Y43">
            <v>-148114.86151190504</v>
          </cell>
          <cell r="Z43">
            <v>-165389.18845282815</v>
          </cell>
          <cell r="AA43">
            <v>-183262.95103577041</v>
          </cell>
        </row>
        <row r="44">
          <cell r="A44" t="str">
            <v>Bud11</v>
          </cell>
          <cell r="B44" t="str">
            <v>Other income</v>
          </cell>
          <cell r="C44">
            <v>98451.833551458025</v>
          </cell>
          <cell r="D44">
            <v>99995.550871616724</v>
          </cell>
          <cell r="E44">
            <v>114877.60447325448</v>
          </cell>
          <cell r="F44">
            <v>111925.42247393396</v>
          </cell>
          <cell r="G44">
            <v>106745.1113638379</v>
          </cell>
          <cell r="H44">
            <v>157003.74517167406</v>
          </cell>
          <cell r="I44">
            <v>105810.96426610691</v>
          </cell>
          <cell r="J44">
            <v>107520.11411800863</v>
          </cell>
          <cell r="K44">
            <v>110938.82075447953</v>
          </cell>
          <cell r="L44">
            <v>110801.88599019314</v>
          </cell>
          <cell r="M44">
            <v>111209.35266102412</v>
          </cell>
          <cell r="N44">
            <v>115696.03102095089</v>
          </cell>
          <cell r="O44">
            <v>1350976.4367165384</v>
          </cell>
          <cell r="P44">
            <v>98451.833551458025</v>
          </cell>
          <cell r="Q44">
            <v>198447.38442307478</v>
          </cell>
          <cell r="R44">
            <v>313324.98889632925</v>
          </cell>
          <cell r="S44">
            <v>425250.4113702632</v>
          </cell>
          <cell r="T44">
            <v>531995.52273410105</v>
          </cell>
          <cell r="U44">
            <v>688999.26790577522</v>
          </cell>
          <cell r="V44">
            <v>794810.23217188218</v>
          </cell>
          <cell r="W44">
            <v>902330.34628989082</v>
          </cell>
          <cell r="X44">
            <v>1013269.1670443704</v>
          </cell>
          <cell r="Y44">
            <v>1124071.0530345635</v>
          </cell>
          <cell r="Z44">
            <v>1235280.4056955874</v>
          </cell>
          <cell r="AA44">
            <v>1350976.4367165384</v>
          </cell>
        </row>
        <row r="45">
          <cell r="A45" t="str">
            <v>Bud12</v>
          </cell>
          <cell r="B45" t="str">
            <v>Total income</v>
          </cell>
          <cell r="C45">
            <v>242595.20295937138</v>
          </cell>
          <cell r="D45">
            <v>230791.17151662632</v>
          </cell>
          <cell r="E45">
            <v>260829.47844843543</v>
          </cell>
          <cell r="F45">
            <v>254376.87608214101</v>
          </cell>
          <cell r="G45">
            <v>257037.20722657198</v>
          </cell>
          <cell r="H45">
            <v>303085.18369200022</v>
          </cell>
          <cell r="I45">
            <v>259308.38080672699</v>
          </cell>
          <cell r="J45">
            <v>262076.47507737298</v>
          </cell>
          <cell r="K45">
            <v>261176.82080144974</v>
          </cell>
          <cell r="L45">
            <v>267826.05252576538</v>
          </cell>
          <cell r="M45">
            <v>264074.20829739451</v>
          </cell>
          <cell r="N45">
            <v>279464.3715708144</v>
          </cell>
          <cell r="O45">
            <v>3142641.4290046706</v>
          </cell>
          <cell r="P45">
            <v>242595.20295937138</v>
          </cell>
          <cell r="Q45">
            <v>473386.37447599776</v>
          </cell>
          <cell r="R45">
            <v>734215.85292443307</v>
          </cell>
          <cell r="S45">
            <v>988592.72900657414</v>
          </cell>
          <cell r="T45">
            <v>1245629.9362331461</v>
          </cell>
          <cell r="U45">
            <v>1548715.1199251465</v>
          </cell>
          <cell r="V45">
            <v>1808023.5007318733</v>
          </cell>
          <cell r="W45">
            <v>2070099.9758092463</v>
          </cell>
          <cell r="X45">
            <v>2331276.7966106962</v>
          </cell>
          <cell r="Y45">
            <v>2599102.8491364615</v>
          </cell>
          <cell r="Z45">
            <v>2863177.0574338557</v>
          </cell>
          <cell r="AA45">
            <v>3142641.4290046706</v>
          </cell>
        </row>
        <row r="46">
          <cell r="A46" t="str">
            <v>Bud13</v>
          </cell>
          <cell r="B46" t="str">
            <v>Personnel expenses</v>
          </cell>
          <cell r="C46">
            <v>72646.591717528718</v>
          </cell>
          <cell r="D46">
            <v>72587.44726209568</v>
          </cell>
          <cell r="E46">
            <v>72453.045864833868</v>
          </cell>
          <cell r="F46">
            <v>74910.380457758583</v>
          </cell>
          <cell r="G46">
            <v>74744.729763983356</v>
          </cell>
          <cell r="H46">
            <v>74519.433186377719</v>
          </cell>
          <cell r="I46">
            <v>74283.245546494771</v>
          </cell>
          <cell r="J46">
            <v>74145.105997084334</v>
          </cell>
          <cell r="K46">
            <v>74089.877090625916</v>
          </cell>
          <cell r="L46">
            <v>73914.847769894157</v>
          </cell>
          <cell r="M46">
            <v>73762.684143869075</v>
          </cell>
          <cell r="N46">
            <v>75100.866020102374</v>
          </cell>
          <cell r="O46">
            <v>887158.25482064858</v>
          </cell>
          <cell r="P46">
            <v>72646.591717528718</v>
          </cell>
          <cell r="Q46">
            <v>145234.0389796244</v>
          </cell>
          <cell r="R46">
            <v>217687.08484445827</v>
          </cell>
          <cell r="S46">
            <v>292597.46530221682</v>
          </cell>
          <cell r="T46">
            <v>367342.19506620016</v>
          </cell>
          <cell r="U46">
            <v>441861.62825257785</v>
          </cell>
          <cell r="V46">
            <v>516144.87379907264</v>
          </cell>
          <cell r="W46">
            <v>590289.97979615699</v>
          </cell>
          <cell r="X46">
            <v>664379.85688678292</v>
          </cell>
          <cell r="Y46">
            <v>738294.70465667709</v>
          </cell>
          <cell r="Z46">
            <v>812057.38880054618</v>
          </cell>
          <cell r="AA46">
            <v>887158.25482064858</v>
          </cell>
        </row>
        <row r="47">
          <cell r="A47" t="str">
            <v>Bud14</v>
          </cell>
          <cell r="B47" t="str">
            <v>General and administrative expenses</v>
          </cell>
          <cell r="C47">
            <v>48618.496792897815</v>
          </cell>
          <cell r="D47">
            <v>52464.202405276781</v>
          </cell>
          <cell r="E47">
            <v>58812.869044696206</v>
          </cell>
          <cell r="F47">
            <v>56527.287087151439</v>
          </cell>
          <cell r="G47">
            <v>54270.554596781731</v>
          </cell>
          <cell r="H47">
            <v>55713.740079995507</v>
          </cell>
          <cell r="I47">
            <v>50206.534898936952</v>
          </cell>
          <cell r="J47">
            <v>49581.169845949444</v>
          </cell>
          <cell r="K47">
            <v>56009.673511879497</v>
          </cell>
          <cell r="L47">
            <v>57690.965372387596</v>
          </cell>
          <cell r="M47">
            <v>54736.791716328298</v>
          </cell>
          <cell r="N47">
            <v>59178.756862010596</v>
          </cell>
          <cell r="O47">
            <v>653811.04221429187</v>
          </cell>
          <cell r="P47">
            <v>48618.496792897815</v>
          </cell>
          <cell r="Q47">
            <v>101082.6991981746</v>
          </cell>
          <cell r="R47">
            <v>159895.5682428708</v>
          </cell>
          <cell r="S47">
            <v>216422.85533002223</v>
          </cell>
          <cell r="T47">
            <v>270693.40992680396</v>
          </cell>
          <cell r="U47">
            <v>326407.15000679949</v>
          </cell>
          <cell r="V47">
            <v>376613.68490573647</v>
          </cell>
          <cell r="W47">
            <v>426194.85475168593</v>
          </cell>
          <cell r="X47">
            <v>482204.52826356544</v>
          </cell>
          <cell r="Y47">
            <v>539895.49363595305</v>
          </cell>
          <cell r="Z47">
            <v>594632.28535228129</v>
          </cell>
          <cell r="AA47">
            <v>653811.04221429187</v>
          </cell>
        </row>
        <row r="48">
          <cell r="A48" t="str">
            <v>Bud15</v>
          </cell>
          <cell r="B48" t="str">
            <v>Depreciation / Amortisation</v>
          </cell>
          <cell r="C48">
            <v>10309.515500012318</v>
          </cell>
          <cell r="D48">
            <v>10602.463007419725</v>
          </cell>
          <cell r="E48">
            <v>10835.847535667921</v>
          </cell>
          <cell r="F48">
            <v>10921.963487056808</v>
          </cell>
          <cell r="G48">
            <v>11132.224672192611</v>
          </cell>
          <cell r="H48">
            <v>11343.428220217304</v>
          </cell>
          <cell r="I48">
            <v>11586.877016783661</v>
          </cell>
          <cell r="J48">
            <v>11549.242007308354</v>
          </cell>
          <cell r="K48">
            <v>11539.111932277488</v>
          </cell>
          <cell r="L48">
            <v>11548.289243302181</v>
          </cell>
          <cell r="M48">
            <v>11539.437951604648</v>
          </cell>
          <cell r="N48">
            <v>11431.576033842301</v>
          </cell>
          <cell r="O48">
            <v>134339.97660768533</v>
          </cell>
          <cell r="P48">
            <v>10309.515500012318</v>
          </cell>
          <cell r="Q48">
            <v>20911.978507432043</v>
          </cell>
          <cell r="R48">
            <v>31747.826043099965</v>
          </cell>
          <cell r="S48">
            <v>42669.789530156777</v>
          </cell>
          <cell r="T48">
            <v>53802.01420234939</v>
          </cell>
          <cell r="U48">
            <v>65145.442422566695</v>
          </cell>
          <cell r="V48">
            <v>76732.319439350351</v>
          </cell>
          <cell r="W48">
            <v>88281.561446658699</v>
          </cell>
          <cell r="X48">
            <v>99820.67337893619</v>
          </cell>
          <cell r="Y48">
            <v>111368.96262223837</v>
          </cell>
          <cell r="Z48">
            <v>122908.40057384301</v>
          </cell>
          <cell r="AA48">
            <v>134339.97660768533</v>
          </cell>
        </row>
        <row r="49">
          <cell r="A49" t="str">
            <v>Bud16</v>
          </cell>
          <cell r="B49" t="str">
            <v>Total operating expenses</v>
          </cell>
          <cell r="C49">
            <v>131574.60401043884</v>
          </cell>
          <cell r="D49">
            <v>135654.11267479218</v>
          </cell>
          <cell r="E49">
            <v>142101.76244519799</v>
          </cell>
          <cell r="F49">
            <v>142359.63103196683</v>
          </cell>
          <cell r="G49">
            <v>140147.50903295769</v>
          </cell>
          <cell r="H49">
            <v>141576.60148659052</v>
          </cell>
          <cell r="I49">
            <v>136076.65746221537</v>
          </cell>
          <cell r="J49">
            <v>135275.51785034212</v>
          </cell>
          <cell r="K49">
            <v>141638.6625347829</v>
          </cell>
          <cell r="L49">
            <v>143154.10238558394</v>
          </cell>
          <cell r="M49">
            <v>140038.91381180202</v>
          </cell>
          <cell r="N49">
            <v>145711.19891595529</v>
          </cell>
          <cell r="O49">
            <v>1675309.2736426257</v>
          </cell>
          <cell r="P49">
            <v>131574.60401043884</v>
          </cell>
          <cell r="Q49">
            <v>267228.71668523102</v>
          </cell>
          <cell r="R49">
            <v>409330.47913042904</v>
          </cell>
          <cell r="S49">
            <v>551690.11016239587</v>
          </cell>
          <cell r="T49">
            <v>691837.61919535347</v>
          </cell>
          <cell r="U49">
            <v>833414.22068194405</v>
          </cell>
          <cell r="V49">
            <v>969490.87814415945</v>
          </cell>
          <cell r="W49">
            <v>1104766.3959945017</v>
          </cell>
          <cell r="X49">
            <v>1246405.0585292845</v>
          </cell>
          <cell r="Y49">
            <v>1389559.1609148686</v>
          </cell>
          <cell r="Z49">
            <v>1529598.0747266703</v>
          </cell>
          <cell r="AA49">
            <v>1675309.2736426257</v>
          </cell>
        </row>
        <row r="50">
          <cell r="A50" t="str">
            <v>Bud17</v>
          </cell>
          <cell r="B50" t="str">
            <v>Operating profit before provisions</v>
          </cell>
          <cell r="C50">
            <v>111020.59894893254</v>
          </cell>
          <cell r="D50">
            <v>95137.058841834136</v>
          </cell>
          <cell r="E50">
            <v>118727.71600323744</v>
          </cell>
          <cell r="F50">
            <v>112017.24505017418</v>
          </cell>
          <cell r="G50">
            <v>116889.69819361428</v>
          </cell>
          <cell r="H50">
            <v>161508.58220540971</v>
          </cell>
          <cell r="I50">
            <v>123231.72334451161</v>
          </cell>
          <cell r="J50">
            <v>126800.95722703086</v>
          </cell>
          <cell r="K50">
            <v>119538.15826666684</v>
          </cell>
          <cell r="L50">
            <v>124671.95014018143</v>
          </cell>
          <cell r="M50">
            <v>124035.29448559249</v>
          </cell>
          <cell r="N50">
            <v>133753.17265485911</v>
          </cell>
          <cell r="O50">
            <v>1467332.1553620449</v>
          </cell>
          <cell r="P50">
            <v>111020.59894893254</v>
          </cell>
          <cell r="Q50">
            <v>206157.65779076674</v>
          </cell>
          <cell r="R50">
            <v>324885.37379400403</v>
          </cell>
          <cell r="S50">
            <v>436902.61884417827</v>
          </cell>
          <cell r="T50">
            <v>553792.31703779264</v>
          </cell>
          <cell r="U50">
            <v>715300.89924320241</v>
          </cell>
          <cell r="V50">
            <v>838532.62258771388</v>
          </cell>
          <cell r="W50">
            <v>965333.57981474465</v>
          </cell>
          <cell r="X50">
            <v>1084871.7380814117</v>
          </cell>
          <cell r="Y50">
            <v>1209543.6882215929</v>
          </cell>
          <cell r="Z50">
            <v>1333578.9827071854</v>
          </cell>
          <cell r="AA50">
            <v>1467332.1553620449</v>
          </cell>
        </row>
        <row r="51">
          <cell r="A51" t="str">
            <v>Bud18</v>
          </cell>
          <cell r="B51" t="str">
            <v>Impairment losses on loans and advances</v>
          </cell>
          <cell r="C51">
            <v>-50828.832787123538</v>
          </cell>
          <cell r="D51">
            <v>-49814.106260311273</v>
          </cell>
          <cell r="E51">
            <v>-49795.443817245636</v>
          </cell>
          <cell r="F51">
            <v>-49237.741565349577</v>
          </cell>
          <cell r="G51">
            <v>-48976.974753548202</v>
          </cell>
          <cell r="H51">
            <v>-48501.18435708576</v>
          </cell>
          <cell r="I51">
            <v>-52205.486108798192</v>
          </cell>
          <cell r="J51">
            <v>-47628.272754719466</v>
          </cell>
          <cell r="K51">
            <v>-47784.439940335396</v>
          </cell>
          <cell r="L51">
            <v>-47499.893842541482</v>
          </cell>
          <cell r="M51">
            <v>-47176.530114253022</v>
          </cell>
          <cell r="N51">
            <v>-52851.176692774963</v>
          </cell>
          <cell r="O51">
            <v>-592300.08299408655</v>
          </cell>
          <cell r="P51">
            <v>-50828.832787123538</v>
          </cell>
          <cell r="Q51">
            <v>-100642.9390474348</v>
          </cell>
          <cell r="R51">
            <v>-150438.38286468043</v>
          </cell>
          <cell r="S51">
            <v>-199676.12443003</v>
          </cell>
          <cell r="T51">
            <v>-248653.09918357822</v>
          </cell>
          <cell r="U51">
            <v>-297154.28354066401</v>
          </cell>
          <cell r="V51">
            <v>-349359.76964946219</v>
          </cell>
          <cell r="W51">
            <v>-396988.04240418167</v>
          </cell>
          <cell r="X51">
            <v>-444772.48234451708</v>
          </cell>
          <cell r="Y51">
            <v>-492272.37618705857</v>
          </cell>
          <cell r="Z51">
            <v>-539448.90630131157</v>
          </cell>
          <cell r="AA51">
            <v>-592300.08299408655</v>
          </cell>
        </row>
        <row r="52">
          <cell r="A52" t="str">
            <v>Bud19</v>
          </cell>
          <cell r="B52" t="str">
            <v>Provision for contingent liabilities</v>
          </cell>
          <cell r="C52">
            <v>-214.7603448786393</v>
          </cell>
          <cell r="D52">
            <v>-202.41268860376746</v>
          </cell>
          <cell r="E52">
            <v>-190.08650851569953</v>
          </cell>
          <cell r="F52">
            <v>-177.78156837638647</v>
          </cell>
          <cell r="G52">
            <v>-165.49763454638634</v>
          </cell>
          <cell r="H52">
            <v>-153.23447595630179</v>
          </cell>
          <cell r="I52">
            <v>-140.99186407849064</v>
          </cell>
          <cell r="J52">
            <v>-128.76957289911584</v>
          </cell>
          <cell r="K52">
            <v>-116.5673788905015</v>
          </cell>
          <cell r="L52">
            <v>-104.38506098376155</v>
          </cell>
          <cell r="M52">
            <v>-92.222400541782434</v>
          </cell>
          <cell r="N52">
            <v>-80.07918133243885</v>
          </cell>
          <cell r="O52">
            <v>-1766.7886796032717</v>
          </cell>
          <cell r="P52">
            <v>-214.7603448786393</v>
          </cell>
          <cell r="Q52">
            <v>-417.17303348240677</v>
          </cell>
          <cell r="R52">
            <v>-607.25954199810633</v>
          </cell>
          <cell r="S52">
            <v>-785.04111037449275</v>
          </cell>
          <cell r="T52">
            <v>-950.53874492087903</v>
          </cell>
          <cell r="U52">
            <v>-1103.7732208771808</v>
          </cell>
          <cell r="V52">
            <v>-1244.7650849556715</v>
          </cell>
          <cell r="W52">
            <v>-1373.5346578547874</v>
          </cell>
          <cell r="X52">
            <v>-1490.1020367452888</v>
          </cell>
          <cell r="Y52">
            <v>-1594.4870977290504</v>
          </cell>
          <cell r="Z52">
            <v>-1686.7094982708329</v>
          </cell>
          <cell r="AA52">
            <v>-1766.7886796032717</v>
          </cell>
        </row>
        <row r="53">
          <cell r="A53" t="str">
            <v>Bud20</v>
          </cell>
          <cell r="B53" t="str">
            <v>Other provisions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Bud21</v>
          </cell>
          <cell r="B54" t="str">
            <v>Total provisions</v>
          </cell>
          <cell r="C54">
            <v>-51043.593132002177</v>
          </cell>
          <cell r="D54">
            <v>-50016.518948915043</v>
          </cell>
          <cell r="E54">
            <v>-49985.530325761334</v>
          </cell>
          <cell r="F54">
            <v>-49415.523133725961</v>
          </cell>
          <cell r="G54">
            <v>-49142.472388094589</v>
          </cell>
          <cell r="H54">
            <v>-48654.418833042058</v>
          </cell>
          <cell r="I54">
            <v>-52346.477972876681</v>
          </cell>
          <cell r="J54">
            <v>-47757.042327618583</v>
          </cell>
          <cell r="K54">
            <v>-47901.007319225901</v>
          </cell>
          <cell r="L54">
            <v>-47604.278903525243</v>
          </cell>
          <cell r="M54">
            <v>-47268.752514794804</v>
          </cell>
          <cell r="N54">
            <v>-52931.255874107403</v>
          </cell>
          <cell r="O54">
            <v>-594066.87167368981</v>
          </cell>
          <cell r="P54">
            <v>-51043.593132002177</v>
          </cell>
          <cell r="Q54">
            <v>-101060.11208091721</v>
          </cell>
          <cell r="R54">
            <v>-151045.64240667853</v>
          </cell>
          <cell r="S54">
            <v>-200461.1655404045</v>
          </cell>
          <cell r="T54">
            <v>-249603.63792849908</v>
          </cell>
          <cell r="U54">
            <v>-298258.05676154117</v>
          </cell>
          <cell r="V54">
            <v>-350604.53473441786</v>
          </cell>
          <cell r="W54">
            <v>-398361.57706203643</v>
          </cell>
          <cell r="X54">
            <v>-446262.58438126236</v>
          </cell>
          <cell r="Y54">
            <v>-493866.86328478763</v>
          </cell>
          <cell r="Z54">
            <v>-541135.61579958245</v>
          </cell>
          <cell r="AA54">
            <v>-594066.87167368981</v>
          </cell>
        </row>
        <row r="55">
          <cell r="A55" t="str">
            <v>Bud22</v>
          </cell>
          <cell r="B55" t="str">
            <v>Operating profit</v>
          </cell>
          <cell r="C55">
            <v>59977.005816930367</v>
          </cell>
          <cell r="D55">
            <v>45120.539892919092</v>
          </cell>
          <cell r="E55">
            <v>68742.185677476111</v>
          </cell>
          <cell r="F55">
            <v>62601.721916448223</v>
          </cell>
          <cell r="G55">
            <v>67747.225805519702</v>
          </cell>
          <cell r="H55">
            <v>112854.16337236765</v>
          </cell>
          <cell r="I55">
            <v>70885.245371634926</v>
          </cell>
          <cell r="J55">
            <v>79043.914899412281</v>
          </cell>
          <cell r="K55">
            <v>71637.150947440939</v>
          </cell>
          <cell r="L55">
            <v>77067.671236656199</v>
          </cell>
          <cell r="M55">
            <v>76766.541970797683</v>
          </cell>
          <cell r="N55">
            <v>80821.916780751708</v>
          </cell>
          <cell r="O55">
            <v>873265.28368835512</v>
          </cell>
          <cell r="P55">
            <v>59977.005816930367</v>
          </cell>
          <cell r="Q55">
            <v>105097.54570984952</v>
          </cell>
          <cell r="R55">
            <v>173839.7313873255</v>
          </cell>
          <cell r="S55">
            <v>236441.45330377377</v>
          </cell>
          <cell r="T55">
            <v>304188.67910929356</v>
          </cell>
          <cell r="U55">
            <v>417042.84248166124</v>
          </cell>
          <cell r="V55">
            <v>487928.08785329602</v>
          </cell>
          <cell r="W55">
            <v>566972.00275270827</v>
          </cell>
          <cell r="X55">
            <v>638609.15370014939</v>
          </cell>
          <cell r="Y55">
            <v>715676.82493680529</v>
          </cell>
          <cell r="Z55">
            <v>792443.36690760299</v>
          </cell>
          <cell r="AA55">
            <v>873265.28368835512</v>
          </cell>
        </row>
        <row r="56">
          <cell r="A56" t="str">
            <v>Bud23</v>
          </cell>
          <cell r="B56" t="str">
            <v>Income from associates</v>
          </cell>
          <cell r="C56">
            <v>121</v>
          </cell>
          <cell r="D56">
            <v>121.53170313757475</v>
          </cell>
          <cell r="E56">
            <v>1153.8315808048446</v>
          </cell>
          <cell r="F56">
            <v>138.16262970514617</v>
          </cell>
          <cell r="G56">
            <v>138.16262970514617</v>
          </cell>
          <cell r="H56">
            <v>1169.8315808048446</v>
          </cell>
          <cell r="I56">
            <v>151.36717097108928</v>
          </cell>
          <cell r="J56">
            <v>151.36717097108928</v>
          </cell>
          <cell r="K56">
            <v>1182.8315808048446</v>
          </cell>
          <cell r="L56">
            <v>141.37647665427451</v>
          </cell>
          <cell r="M56">
            <v>141.37647665427451</v>
          </cell>
          <cell r="N56">
            <v>1172.8315808048446</v>
          </cell>
          <cell r="O56">
            <v>5783.6705810179737</v>
          </cell>
          <cell r="P56">
            <v>121</v>
          </cell>
          <cell r="Q56">
            <v>242.53170313757477</v>
          </cell>
          <cell r="R56">
            <v>1396.3632839424195</v>
          </cell>
          <cell r="S56">
            <v>1534.5259136475656</v>
          </cell>
          <cell r="T56">
            <v>1672.6885433527118</v>
          </cell>
          <cell r="U56">
            <v>2842.5201241575564</v>
          </cell>
          <cell r="V56">
            <v>2993.8872951286457</v>
          </cell>
          <cell r="W56">
            <v>3145.2544660997351</v>
          </cell>
          <cell r="X56">
            <v>4328.0860469045801</v>
          </cell>
          <cell r="Y56">
            <v>4469.4625235588546</v>
          </cell>
          <cell r="Z56">
            <v>4610.8390002131291</v>
          </cell>
          <cell r="AA56">
            <v>5783.6705810179737</v>
          </cell>
        </row>
        <row r="57">
          <cell r="A57" t="str">
            <v>Bud24</v>
          </cell>
          <cell r="B57" t="str">
            <v>Profit on disposals of property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Bud25</v>
          </cell>
          <cell r="B58" t="str">
            <v>Profit on sale of business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Bud26</v>
          </cell>
          <cell r="B59" t="str">
            <v>Pre tax profit</v>
          </cell>
          <cell r="C59">
            <v>60098.005816930367</v>
          </cell>
          <cell r="D59">
            <v>45242.071596056667</v>
          </cell>
          <cell r="E59">
            <v>69896.017258280961</v>
          </cell>
          <cell r="F59">
            <v>62739.884546153371</v>
          </cell>
          <cell r="G59">
            <v>67885.388435224842</v>
          </cell>
          <cell r="H59">
            <v>114023.9949531725</v>
          </cell>
          <cell r="I59">
            <v>71036.612542606017</v>
          </cell>
          <cell r="J59">
            <v>79195.282070383371</v>
          </cell>
          <cell r="K59">
            <v>72819.98252824579</v>
          </cell>
          <cell r="L59">
            <v>77209.047713310472</v>
          </cell>
          <cell r="M59">
            <v>76907.918447451957</v>
          </cell>
          <cell r="N59">
            <v>81994.748361556558</v>
          </cell>
          <cell r="O59">
            <v>879048.95426937309</v>
          </cell>
          <cell r="P59">
            <v>60098.005816930367</v>
          </cell>
          <cell r="Q59">
            <v>105340.0774129871</v>
          </cell>
          <cell r="R59">
            <v>175236.09467126793</v>
          </cell>
          <cell r="S59">
            <v>237975.97921742135</v>
          </cell>
          <cell r="T59">
            <v>305861.36765264627</v>
          </cell>
          <cell r="U59">
            <v>419885.36260581878</v>
          </cell>
          <cell r="V59">
            <v>490921.97514842468</v>
          </cell>
          <cell r="W59">
            <v>570117.25721880805</v>
          </cell>
          <cell r="X59">
            <v>642937.23974705394</v>
          </cell>
          <cell r="Y59">
            <v>720146.28746036417</v>
          </cell>
          <cell r="Z59">
            <v>797054.20590781607</v>
          </cell>
          <cell r="AA59">
            <v>879048.95426937309</v>
          </cell>
        </row>
        <row r="60">
          <cell r="A60" t="str">
            <v>Bud29</v>
          </cell>
          <cell r="B60" t="str">
            <v>Minority shareholders profit</v>
          </cell>
        </row>
        <row r="61">
          <cell r="A61" t="str">
            <v>Bud27</v>
          </cell>
          <cell r="B61" t="str">
            <v>Taxation</v>
          </cell>
          <cell r="C61">
            <v>-15295.861091039913</v>
          </cell>
          <cell r="D61">
            <v>-12482.930460787757</v>
          </cell>
          <cell r="E61">
            <v>-17752.908124036534</v>
          </cell>
          <cell r="F61">
            <v>-17204.134242041564</v>
          </cell>
          <cell r="G61">
            <v>-18708.00214047165</v>
          </cell>
          <cell r="H61">
            <v>-18944.3558372189</v>
          </cell>
          <cell r="I61">
            <v>-18722.128889713837</v>
          </cell>
          <cell r="J61">
            <v>-20159.695297523518</v>
          </cell>
          <cell r="K61">
            <v>-19530.774571455313</v>
          </cell>
          <cell r="L61">
            <v>-20484.03403803903</v>
          </cell>
          <cell r="M61">
            <v>-20577.702890641827</v>
          </cell>
          <cell r="N61">
            <v>-22016.942907385936</v>
          </cell>
          <cell r="O61">
            <v>-221879.4704903558</v>
          </cell>
          <cell r="P61">
            <v>-15295.861091039913</v>
          </cell>
          <cell r="Q61">
            <v>-27778.791551827671</v>
          </cell>
          <cell r="R61">
            <v>-45531.699675864205</v>
          </cell>
          <cell r="S61">
            <v>-62735.833917905766</v>
          </cell>
          <cell r="T61">
            <v>-81443.836058377419</v>
          </cell>
          <cell r="U61">
            <v>-100388.19189559632</v>
          </cell>
          <cell r="V61">
            <v>-119110.32078531015</v>
          </cell>
          <cell r="W61">
            <v>-139270.01608283367</v>
          </cell>
          <cell r="X61">
            <v>-158800.79065428898</v>
          </cell>
          <cell r="Y61">
            <v>-179284.82469232802</v>
          </cell>
          <cell r="Z61">
            <v>-199862.52758296987</v>
          </cell>
          <cell r="AA61">
            <v>-221879.4704903558</v>
          </cell>
        </row>
        <row r="62">
          <cell r="A62" t="str">
            <v>Bud28</v>
          </cell>
          <cell r="B62" t="str">
            <v>Profit after tax</v>
          </cell>
          <cell r="C62">
            <v>44802.144725890452</v>
          </cell>
          <cell r="D62">
            <v>32759.14113526891</v>
          </cell>
          <cell r="E62">
            <v>52143.109134244427</v>
          </cell>
          <cell r="F62">
            <v>45535.750304111803</v>
          </cell>
          <cell r="G62">
            <v>49177.386294753189</v>
          </cell>
          <cell r="H62">
            <v>95079.6391159536</v>
          </cell>
          <cell r="I62">
            <v>52314.483652892181</v>
          </cell>
          <cell r="J62">
            <v>59035.586772859853</v>
          </cell>
          <cell r="K62">
            <v>53289.207956790473</v>
          </cell>
          <cell r="L62">
            <v>56725.013675271446</v>
          </cell>
          <cell r="M62">
            <v>56330.21555681013</v>
          </cell>
          <cell r="N62">
            <v>59977.805454170622</v>
          </cell>
          <cell r="O62">
            <v>657169.48377901735</v>
          </cell>
          <cell r="P62">
            <v>44802.144725890452</v>
          </cell>
          <cell r="Q62">
            <v>77561.285861159427</v>
          </cell>
          <cell r="R62">
            <v>129704.39499540372</v>
          </cell>
          <cell r="S62">
            <v>175240.14529951557</v>
          </cell>
          <cell r="T62">
            <v>224417.53159426886</v>
          </cell>
          <cell r="U62">
            <v>319497.17071022245</v>
          </cell>
          <cell r="V62">
            <v>371811.6543631145</v>
          </cell>
          <cell r="W62">
            <v>430847.24113597441</v>
          </cell>
          <cell r="X62">
            <v>484136.44909276499</v>
          </cell>
          <cell r="Y62">
            <v>540861.46276803617</v>
          </cell>
          <cell r="Z62">
            <v>597191.6783248462</v>
          </cell>
          <cell r="AA62">
            <v>657169.48377901735</v>
          </cell>
        </row>
        <row r="63">
          <cell r="B63" t="str">
            <v>Actual Profit and Loss 2009 tys.zł</v>
          </cell>
        </row>
        <row r="64">
          <cell r="A64" t="str">
            <v>Dtp01</v>
          </cell>
          <cell r="B64" t="str">
            <v>Interest income</v>
          </cell>
          <cell r="C64">
            <v>305819.61665745225</v>
          </cell>
          <cell r="D64">
            <v>250151.59032364003</v>
          </cell>
          <cell r="E64">
            <v>262804.00579188013</v>
          </cell>
          <cell r="F64">
            <v>244183.24090739718</v>
          </cell>
          <cell r="G64">
            <v>262770.5935046401</v>
          </cell>
          <cell r="H64">
            <v>257853.41172623623</v>
          </cell>
          <cell r="I64">
            <v>265502.93590982672</v>
          </cell>
          <cell r="J64">
            <v>262325.25279565318</v>
          </cell>
          <cell r="K64">
            <v>252677.60851293668</v>
          </cell>
          <cell r="L64">
            <v>270493.71979361132</v>
          </cell>
          <cell r="M64">
            <v>250397.42841635004</v>
          </cell>
          <cell r="N64">
            <v>254363.75895158673</v>
          </cell>
          <cell r="O64">
            <v>3139343.1632912098</v>
          </cell>
          <cell r="P64">
            <v>305819.61665745225</v>
          </cell>
          <cell r="Q64">
            <v>555971.20698109223</v>
          </cell>
          <cell r="R64">
            <v>818775.21277297242</v>
          </cell>
          <cell r="S64">
            <v>1062958.4536803695</v>
          </cell>
          <cell r="T64">
            <v>1325729.0471850096</v>
          </cell>
          <cell r="U64">
            <v>1583582.4589112457</v>
          </cell>
          <cell r="V64">
            <v>1849085.3948210725</v>
          </cell>
          <cell r="W64">
            <v>2111410.6476167254</v>
          </cell>
          <cell r="X64">
            <v>2364088.256129662</v>
          </cell>
          <cell r="Y64">
            <v>2634581.9759232732</v>
          </cell>
          <cell r="Z64">
            <v>2884979.4043396232</v>
          </cell>
          <cell r="AA64">
            <v>3139343.1632912098</v>
          </cell>
        </row>
        <row r="65">
          <cell r="A65" t="str">
            <v>Dtp02</v>
          </cell>
          <cell r="B65" t="str">
            <v>Interest expense</v>
          </cell>
          <cell r="C65">
            <v>-181515.11619336545</v>
          </cell>
          <cell r="D65">
            <v>-136062.93925336556</v>
          </cell>
          <cell r="E65">
            <v>-136929.9989433655</v>
          </cell>
          <cell r="F65">
            <v>-130632.03417336539</v>
          </cell>
          <cell r="G65">
            <v>-137233.75140336549</v>
          </cell>
          <cell r="H65">
            <v>-121506.70713336547</v>
          </cell>
          <cell r="I65">
            <v>-119464.19829336551</v>
          </cell>
          <cell r="J65">
            <v>-117034.89273336538</v>
          </cell>
          <cell r="K65">
            <v>-107402.40112336569</v>
          </cell>
          <cell r="L65">
            <v>-109767.90338336529</v>
          </cell>
          <cell r="M65">
            <v>-103798.99791336538</v>
          </cell>
          <cell r="N65">
            <v>-104507.78090336572</v>
          </cell>
          <cell r="O65">
            <v>-1505856.7214503861</v>
          </cell>
          <cell r="P65">
            <v>-181515.11619336545</v>
          </cell>
          <cell r="Q65">
            <v>-317578.05544673104</v>
          </cell>
          <cell r="R65">
            <v>-454508.05439009657</v>
          </cell>
          <cell r="S65">
            <v>-585140.08856346202</v>
          </cell>
          <cell r="T65">
            <v>-722373.83996682754</v>
          </cell>
          <cell r="U65">
            <v>-843880.54710019298</v>
          </cell>
          <cell r="V65">
            <v>-963344.74539355852</v>
          </cell>
          <cell r="W65">
            <v>-1080379.6381269239</v>
          </cell>
          <cell r="X65">
            <v>-1187782.0392502896</v>
          </cell>
          <cell r="Y65">
            <v>-1297549.9426336549</v>
          </cell>
          <cell r="Z65">
            <v>-1401348.9405470204</v>
          </cell>
          <cell r="AA65">
            <v>-1505856.7214503861</v>
          </cell>
        </row>
        <row r="66">
          <cell r="A66" t="str">
            <v>Dtp03</v>
          </cell>
          <cell r="B66" t="str">
            <v>Net interest income</v>
          </cell>
          <cell r="C66">
            <v>124304.5004640868</v>
          </cell>
          <cell r="D66">
            <v>114088.65107027447</v>
          </cell>
          <cell r="E66">
            <v>125874.00684851463</v>
          </cell>
          <cell r="F66">
            <v>113551.20673403179</v>
          </cell>
          <cell r="G66">
            <v>125536.84210127461</v>
          </cell>
          <cell r="H66">
            <v>136346.70459287075</v>
          </cell>
          <cell r="I66">
            <v>146038.73761646121</v>
          </cell>
          <cell r="J66">
            <v>145290.3600622878</v>
          </cell>
          <cell r="K66">
            <v>145275.20738957101</v>
          </cell>
          <cell r="L66">
            <v>160725.81641024601</v>
          </cell>
          <cell r="M66">
            <v>146598.43050298467</v>
          </cell>
          <cell r="N66">
            <v>149855.978048221</v>
          </cell>
          <cell r="O66">
            <v>1633486.4418408237</v>
          </cell>
          <cell r="P66">
            <v>124304.5004640868</v>
          </cell>
          <cell r="Q66">
            <v>238393.15153436118</v>
          </cell>
          <cell r="R66">
            <v>364267.15838287584</v>
          </cell>
          <cell r="S66">
            <v>477818.36511690752</v>
          </cell>
          <cell r="T66">
            <v>603355.20721818204</v>
          </cell>
          <cell r="U66">
            <v>739701.91181105271</v>
          </cell>
          <cell r="V66">
            <v>885740.64942751394</v>
          </cell>
          <cell r="W66">
            <v>1031031.0094898015</v>
          </cell>
          <cell r="X66">
            <v>1176306.2168793725</v>
          </cell>
          <cell r="Y66">
            <v>1337032.0332896183</v>
          </cell>
          <cell r="Z66">
            <v>1483630.4637926028</v>
          </cell>
          <cell r="AA66">
            <v>1633486.4418408237</v>
          </cell>
        </row>
        <row r="67">
          <cell r="A67" t="str">
            <v>Dtp04</v>
          </cell>
          <cell r="B67" t="str">
            <v>Fee Income</v>
          </cell>
          <cell r="C67">
            <v>101894.9905</v>
          </cell>
          <cell r="D67">
            <v>99660.36877999999</v>
          </cell>
          <cell r="E67">
            <v>116699.25293000002</v>
          </cell>
          <cell r="F67">
            <v>112786.70615000001</v>
          </cell>
          <cell r="G67">
            <v>116024.22317000001</v>
          </cell>
          <cell r="H67">
            <v>122246.14184</v>
          </cell>
          <cell r="I67">
            <v>122629.07197999992</v>
          </cell>
          <cell r="J67">
            <v>128466.89408000006</v>
          </cell>
          <cell r="K67">
            <v>125261.68224999987</v>
          </cell>
          <cell r="L67">
            <v>126935.00209000008</v>
          </cell>
          <cell r="M67">
            <v>125649.06960999993</v>
          </cell>
          <cell r="N67">
            <v>117877.24243000001</v>
          </cell>
          <cell r="O67">
            <v>1416130.6458099999</v>
          </cell>
          <cell r="P67">
            <v>101894.9905</v>
          </cell>
          <cell r="Q67">
            <v>201555.35927999998</v>
          </cell>
          <cell r="R67">
            <v>318254.61220999999</v>
          </cell>
          <cell r="S67">
            <v>431041.31836000003</v>
          </cell>
          <cell r="T67">
            <v>547065.54153000005</v>
          </cell>
          <cell r="U67">
            <v>669311.68336999998</v>
          </cell>
          <cell r="V67">
            <v>791940.75534999988</v>
          </cell>
          <cell r="W67">
            <v>920407.64942999999</v>
          </cell>
          <cell r="X67">
            <v>1045669.3316799998</v>
          </cell>
          <cell r="Y67">
            <v>1172604.3337699999</v>
          </cell>
          <cell r="Z67">
            <v>1298253.4033799998</v>
          </cell>
          <cell r="AA67">
            <v>1416130.6458099999</v>
          </cell>
        </row>
        <row r="68">
          <cell r="A68" t="str">
            <v>Dtp05</v>
          </cell>
          <cell r="B68" t="str">
            <v>Commission expense</v>
          </cell>
          <cell r="C68">
            <v>-22519.360070000002</v>
          </cell>
          <cell r="D68">
            <v>-20847.522649999999</v>
          </cell>
          <cell r="E68">
            <v>-21713.047279999999</v>
          </cell>
          <cell r="F68">
            <v>-22977.890929999994</v>
          </cell>
          <cell r="G68">
            <v>-24202.420610000005</v>
          </cell>
          <cell r="H68">
            <v>-25472.730819999997</v>
          </cell>
          <cell r="I68">
            <v>-27036.411030000003</v>
          </cell>
          <cell r="J68">
            <v>-28605.272500000003</v>
          </cell>
          <cell r="K68">
            <v>-28701.321029999988</v>
          </cell>
          <cell r="L68">
            <v>-29782.743230000007</v>
          </cell>
          <cell r="M68">
            <v>-28670.295309999994</v>
          </cell>
          <cell r="N68">
            <v>-28907.509250000006</v>
          </cell>
          <cell r="O68">
            <v>-309436.52470999997</v>
          </cell>
          <cell r="P68">
            <v>-22519.360070000002</v>
          </cell>
          <cell r="Q68">
            <v>-43366.882720000001</v>
          </cell>
          <cell r="R68">
            <v>-65079.93</v>
          </cell>
          <cell r="S68">
            <v>-88057.820929999987</v>
          </cell>
          <cell r="T68">
            <v>-112260.24153999999</v>
          </cell>
          <cell r="U68">
            <v>-137732.97235999999</v>
          </cell>
          <cell r="V68">
            <v>-164769.38338999997</v>
          </cell>
          <cell r="W68">
            <v>-193374.65588999997</v>
          </cell>
          <cell r="X68">
            <v>-222075.97691999996</v>
          </cell>
          <cell r="Y68">
            <v>-251858.72014999995</v>
          </cell>
          <cell r="Z68">
            <v>-280529.01545999997</v>
          </cell>
          <cell r="AA68">
            <v>-309436.52470999997</v>
          </cell>
        </row>
        <row r="69">
          <cell r="A69" t="str">
            <v>Dtp06</v>
          </cell>
          <cell r="B69" t="str">
            <v>Net fee and commission income</v>
          </cell>
          <cell r="C69">
            <v>79375.63042999999</v>
          </cell>
          <cell r="D69">
            <v>78812.846129999991</v>
          </cell>
          <cell r="E69">
            <v>94986.205650000018</v>
          </cell>
          <cell r="F69">
            <v>89808.815220000019</v>
          </cell>
          <cell r="G69">
            <v>91821.802560000011</v>
          </cell>
          <cell r="H69">
            <v>96773.41102</v>
          </cell>
          <cell r="I69">
            <v>95592.660949999918</v>
          </cell>
          <cell r="J69">
            <v>99861.62158000005</v>
          </cell>
          <cell r="K69">
            <v>96560.361219999875</v>
          </cell>
          <cell r="L69">
            <v>97152.258860000074</v>
          </cell>
          <cell r="M69">
            <v>96978.774299999932</v>
          </cell>
          <cell r="N69">
            <v>88969.73318000001</v>
          </cell>
          <cell r="O69">
            <v>1106694.1210999999</v>
          </cell>
          <cell r="P69">
            <v>79375.63042999999</v>
          </cell>
          <cell r="Q69">
            <v>158188.47655999998</v>
          </cell>
          <cell r="R69">
            <v>253174.68221</v>
          </cell>
          <cell r="S69">
            <v>342983.49743000005</v>
          </cell>
          <cell r="T69">
            <v>434805.29999000009</v>
          </cell>
          <cell r="U69">
            <v>531578.71100999997</v>
          </cell>
          <cell r="V69">
            <v>627171.3719599999</v>
          </cell>
          <cell r="W69">
            <v>727032.99354000005</v>
          </cell>
          <cell r="X69">
            <v>823593.3547599999</v>
          </cell>
          <cell r="Y69">
            <v>920745.61361999996</v>
          </cell>
          <cell r="Z69">
            <v>1017724.3879199999</v>
          </cell>
          <cell r="AA69">
            <v>1106694.1210999999</v>
          </cell>
        </row>
        <row r="70">
          <cell r="A70" t="str">
            <v>Dtp07</v>
          </cell>
          <cell r="B70" t="str">
            <v>Dividend income</v>
          </cell>
          <cell r="C70">
            <v>1.3855200000000001</v>
          </cell>
          <cell r="D70">
            <v>25.181100000000001</v>
          </cell>
          <cell r="E70">
            <v>-0.71405999999842606</v>
          </cell>
          <cell r="F70">
            <v>5182.9630399999996</v>
          </cell>
          <cell r="G70">
            <v>21.754720000000336</v>
          </cell>
          <cell r="H70">
            <v>70759.700880000033</v>
          </cell>
          <cell r="I70">
            <v>61.920599999994465</v>
          </cell>
          <cell r="J70">
            <v>41.536829999994552</v>
          </cell>
          <cell r="K70">
            <v>212.7953100000027</v>
          </cell>
          <cell r="L70">
            <v>0</v>
          </cell>
          <cell r="M70">
            <v>15.563670000003185</v>
          </cell>
          <cell r="N70">
            <v>20270.053439999989</v>
          </cell>
          <cell r="O70">
            <v>96592.14105000002</v>
          </cell>
          <cell r="P70">
            <v>1.3855200000000001</v>
          </cell>
          <cell r="Q70">
            <v>26.56662</v>
          </cell>
          <cell r="R70">
            <v>25.852560000001574</v>
          </cell>
          <cell r="S70">
            <v>5208.8156000000008</v>
          </cell>
          <cell r="T70">
            <v>5230.5703200000007</v>
          </cell>
          <cell r="U70">
            <v>75990.271200000032</v>
          </cell>
          <cell r="V70">
            <v>76052.19180000003</v>
          </cell>
          <cell r="W70">
            <v>76093.728630000027</v>
          </cell>
          <cell r="X70">
            <v>76306.523940000028</v>
          </cell>
          <cell r="Y70">
            <v>76306.523940000028</v>
          </cell>
          <cell r="Z70">
            <v>76322.087610000031</v>
          </cell>
          <cell r="AA70">
            <v>96592.14105000002</v>
          </cell>
        </row>
        <row r="71">
          <cell r="A71" t="str">
            <v>Dtp08</v>
          </cell>
          <cell r="B71" t="str">
            <v>Foreign exchange profit</v>
          </cell>
          <cell r="C71">
            <v>22996.902269999999</v>
          </cell>
          <cell r="D71">
            <v>26705.560700000002</v>
          </cell>
          <cell r="E71">
            <v>25896.659920000013</v>
          </cell>
          <cell r="F71">
            <v>23673.154509999975</v>
          </cell>
          <cell r="G71">
            <v>20766.434480000004</v>
          </cell>
          <cell r="H71">
            <v>25879.642269999982</v>
          </cell>
          <cell r="I71">
            <v>23696.484030000003</v>
          </cell>
          <cell r="J71">
            <v>22134.528010000045</v>
          </cell>
          <cell r="K71">
            <v>22630.745449999962</v>
          </cell>
          <cell r="L71">
            <v>19802.918199999996</v>
          </cell>
          <cell r="M71">
            <v>21037.017090000005</v>
          </cell>
          <cell r="N71">
            <v>22918.818499999979</v>
          </cell>
          <cell r="O71">
            <v>278138.86542999995</v>
          </cell>
          <cell r="P71">
            <v>22996.902269999999</v>
          </cell>
          <cell r="Q71">
            <v>49702.46297</v>
          </cell>
          <cell r="R71">
            <v>75599.122890000013</v>
          </cell>
          <cell r="S71">
            <v>99272.277399999992</v>
          </cell>
          <cell r="T71">
            <v>120038.71187999999</v>
          </cell>
          <cell r="U71">
            <v>145918.35414999997</v>
          </cell>
          <cell r="V71">
            <v>169614.83817999996</v>
          </cell>
          <cell r="W71">
            <v>191749.36619</v>
          </cell>
          <cell r="X71">
            <v>214380.11163999996</v>
          </cell>
          <cell r="Y71">
            <v>234183.02983999994</v>
          </cell>
          <cell r="Z71">
            <v>255220.04692999995</v>
          </cell>
          <cell r="AA71">
            <v>278138.86542999995</v>
          </cell>
        </row>
        <row r="72">
          <cell r="A72" t="str">
            <v>Dtp09</v>
          </cell>
          <cell r="B72" t="str">
            <v>Gains or losses from investments</v>
          </cell>
          <cell r="C72">
            <v>-7.6318400000000004</v>
          </cell>
          <cell r="D72">
            <v>17.187060000000002</v>
          </cell>
          <cell r="E72">
            <v>-41.071819999999995</v>
          </cell>
          <cell r="F72">
            <v>-59.727020000000003</v>
          </cell>
          <cell r="G72">
            <v>-63.828319999999998</v>
          </cell>
          <cell r="H72">
            <v>-2.3800000000000114</v>
          </cell>
          <cell r="I72">
            <v>1.2348399999999999</v>
          </cell>
          <cell r="J72">
            <v>0</v>
          </cell>
          <cell r="K72">
            <v>-11.527480000000011</v>
          </cell>
          <cell r="L72">
            <v>4.1170999999999998</v>
          </cell>
          <cell r="M72">
            <v>10.358690000000001</v>
          </cell>
          <cell r="N72">
            <v>-6.0271599999999967</v>
          </cell>
          <cell r="O72">
            <v>-159.29595000000006</v>
          </cell>
          <cell r="P72">
            <v>-7.6318400000000004</v>
          </cell>
          <cell r="Q72">
            <v>9.555220000000002</v>
          </cell>
          <cell r="R72">
            <v>-31.516599999999993</v>
          </cell>
          <cell r="S72">
            <v>-91.243619999999993</v>
          </cell>
          <cell r="T72">
            <v>-155.07193999999998</v>
          </cell>
          <cell r="U72">
            <v>-157.45194000000001</v>
          </cell>
          <cell r="V72">
            <v>-156.21710000000002</v>
          </cell>
          <cell r="W72">
            <v>-156.21710000000002</v>
          </cell>
          <cell r="X72">
            <v>-167.74458000000004</v>
          </cell>
          <cell r="Y72">
            <v>-163.62748000000005</v>
          </cell>
          <cell r="Z72">
            <v>-153.26879000000005</v>
          </cell>
          <cell r="AA72">
            <v>-159.29595000000006</v>
          </cell>
        </row>
        <row r="73">
          <cell r="A73" t="str">
            <v>Dtp10</v>
          </cell>
          <cell r="B73" t="str">
            <v>Other operating income / expenses</v>
          </cell>
          <cell r="C73">
            <v>-6478.7271410374424</v>
          </cell>
          <cell r="D73">
            <v>-21263.762384800568</v>
          </cell>
          <cell r="E73">
            <v>-19831.020280946548</v>
          </cell>
          <cell r="F73">
            <v>-16890.075406558124</v>
          </cell>
          <cell r="G73">
            <v>-15055.00566863667</v>
          </cell>
          <cell r="H73">
            <v>636.62341026723425</v>
          </cell>
          <cell r="I73">
            <v>-21528.4601389782</v>
          </cell>
          <cell r="J73">
            <v>-24303.444431621927</v>
          </cell>
          <cell r="K73">
            <v>-13493.599235202733</v>
          </cell>
          <cell r="L73">
            <v>-9861.03110850128</v>
          </cell>
          <cell r="M73">
            <v>-8101.7767976808091</v>
          </cell>
          <cell r="N73">
            <v>-9359.9929991526715</v>
          </cell>
          <cell r="O73">
            <v>-165530.27218284973</v>
          </cell>
          <cell r="P73">
            <v>-6478.7271410374424</v>
          </cell>
          <cell r="Q73">
            <v>-27742.489525838009</v>
          </cell>
          <cell r="R73">
            <v>-47573.509806784554</v>
          </cell>
          <cell r="S73">
            <v>-64463.585213342682</v>
          </cell>
          <cell r="T73">
            <v>-79518.590881979355</v>
          </cell>
          <cell r="U73">
            <v>-78881.967471712123</v>
          </cell>
          <cell r="V73">
            <v>-100410.42761069033</v>
          </cell>
          <cell r="W73">
            <v>-124713.87204231226</v>
          </cell>
          <cell r="X73">
            <v>-138207.471277515</v>
          </cell>
          <cell r="Y73">
            <v>-148068.50238601628</v>
          </cell>
          <cell r="Z73">
            <v>-156170.27918369707</v>
          </cell>
          <cell r="AA73">
            <v>-165530.27218284973</v>
          </cell>
        </row>
        <row r="74">
          <cell r="A74" t="str">
            <v>Dtp11</v>
          </cell>
          <cell r="B74" t="str">
            <v>Other income</v>
          </cell>
          <cell r="C74">
            <v>95887.559238962553</v>
          </cell>
          <cell r="D74">
            <v>84297.012605199416</v>
          </cell>
          <cell r="E74">
            <v>101010.05940905347</v>
          </cell>
          <cell r="F74">
            <v>101715.13034344187</v>
          </cell>
          <cell r="G74">
            <v>97491.157771363331</v>
          </cell>
          <cell r="H74">
            <v>194046.99758026723</v>
          </cell>
          <cell r="I74">
            <v>97823.840281021723</v>
          </cell>
          <cell r="J74">
            <v>97734.241988378169</v>
          </cell>
          <cell r="K74">
            <v>105898.77526479709</v>
          </cell>
          <cell r="L74">
            <v>107098.2630514988</v>
          </cell>
          <cell r="M74">
            <v>109939.93695231913</v>
          </cell>
          <cell r="N74">
            <v>122792.58496084729</v>
          </cell>
          <cell r="O74">
            <v>1315735.5594471502</v>
          </cell>
          <cell r="P74">
            <v>95887.559238962553</v>
          </cell>
          <cell r="Q74">
            <v>180184.57184416198</v>
          </cell>
          <cell r="R74">
            <v>281194.63125321548</v>
          </cell>
          <cell r="S74">
            <v>382909.76159665728</v>
          </cell>
          <cell r="T74">
            <v>480400.91936802072</v>
          </cell>
          <cell r="U74">
            <v>674447.91694828786</v>
          </cell>
          <cell r="V74">
            <v>772271.75722930953</v>
          </cell>
          <cell r="W74">
            <v>870005.99921768776</v>
          </cell>
          <cell r="X74">
            <v>975904.77448248491</v>
          </cell>
          <cell r="Y74">
            <v>1083003.0375339836</v>
          </cell>
          <cell r="Z74">
            <v>1192942.9744863031</v>
          </cell>
          <cell r="AA74">
            <v>1315735.5594471502</v>
          </cell>
        </row>
        <row r="75">
          <cell r="A75" t="str">
            <v>Dtp12</v>
          </cell>
          <cell r="B75" t="str">
            <v>Total income</v>
          </cell>
          <cell r="C75">
            <v>220192.05970304937</v>
          </cell>
          <cell r="D75">
            <v>198385.66367547389</v>
          </cell>
          <cell r="E75">
            <v>226884.06625756811</v>
          </cell>
          <cell r="F75">
            <v>215266.33707747364</v>
          </cell>
          <cell r="G75">
            <v>223027.99987263794</v>
          </cell>
          <cell r="H75">
            <v>330393.70217313798</v>
          </cell>
          <cell r="I75">
            <v>243862.57789748293</v>
          </cell>
          <cell r="J75">
            <v>243024.60205066597</v>
          </cell>
          <cell r="K75">
            <v>251173.9826543681</v>
          </cell>
          <cell r="L75">
            <v>267824.07946174481</v>
          </cell>
          <cell r="M75">
            <v>256538.36745530379</v>
          </cell>
          <cell r="N75">
            <v>272648.56300906831</v>
          </cell>
          <cell r="O75">
            <v>2949222.001287974</v>
          </cell>
          <cell r="P75">
            <v>220192.05970304937</v>
          </cell>
          <cell r="Q75">
            <v>418577.72337852314</v>
          </cell>
          <cell r="R75">
            <v>645461.78963609133</v>
          </cell>
          <cell r="S75">
            <v>860728.12671356485</v>
          </cell>
          <cell r="T75">
            <v>1083756.1265862028</v>
          </cell>
          <cell r="U75">
            <v>1414149.8287593406</v>
          </cell>
          <cell r="V75">
            <v>1658012.4066568236</v>
          </cell>
          <cell r="W75">
            <v>1901037.0087074894</v>
          </cell>
          <cell r="X75">
            <v>2152210.9913618574</v>
          </cell>
          <cell r="Y75">
            <v>2420035.0708236019</v>
          </cell>
          <cell r="Z75">
            <v>2676573.438278906</v>
          </cell>
          <cell r="AA75">
            <v>2949222.001287974</v>
          </cell>
        </row>
        <row r="76">
          <cell r="A76" t="str">
            <v>Dtp13</v>
          </cell>
          <cell r="B76" t="str">
            <v>Personnel expenses</v>
          </cell>
          <cell r="C76">
            <v>75598.046170000001</v>
          </cell>
          <cell r="D76">
            <v>72917.399980000002</v>
          </cell>
          <cell r="E76">
            <v>73441.205629999997</v>
          </cell>
          <cell r="F76">
            <v>67805.933049999992</v>
          </cell>
          <cell r="G76">
            <v>67008.271850000019</v>
          </cell>
          <cell r="H76">
            <v>65568.543699999937</v>
          </cell>
          <cell r="I76">
            <v>65818.326440000019</v>
          </cell>
          <cell r="J76">
            <v>68638.275070000047</v>
          </cell>
          <cell r="K76">
            <v>72198.746029999966</v>
          </cell>
          <cell r="L76">
            <v>72166.728680000044</v>
          </cell>
          <cell r="M76">
            <v>83369.147979999936</v>
          </cell>
          <cell r="N76">
            <v>75209.967860000121</v>
          </cell>
          <cell r="O76">
            <v>859740.59244000004</v>
          </cell>
          <cell r="P76">
            <v>75598.046170000001</v>
          </cell>
          <cell r="Q76">
            <v>148515.44615</v>
          </cell>
          <cell r="R76">
            <v>221956.65178000001</v>
          </cell>
          <cell r="S76">
            <v>289762.58483000001</v>
          </cell>
          <cell r="T76">
            <v>356770.85668000003</v>
          </cell>
          <cell r="U76">
            <v>422339.40037999995</v>
          </cell>
          <cell r="V76">
            <v>488157.72681999998</v>
          </cell>
          <cell r="W76">
            <v>556796.00189000007</v>
          </cell>
          <cell r="X76">
            <v>628994.74791999999</v>
          </cell>
          <cell r="Y76">
            <v>701161.47660000005</v>
          </cell>
          <cell r="Z76">
            <v>784530.62457999995</v>
          </cell>
          <cell r="AA76">
            <v>859740.59244000004</v>
          </cell>
        </row>
        <row r="77">
          <cell r="A77" t="str">
            <v>Dtp14</v>
          </cell>
          <cell r="B77" t="str">
            <v>General and administrative expenses</v>
          </cell>
          <cell r="C77">
            <v>48254.053215993335</v>
          </cell>
          <cell r="D77">
            <v>47866.566332563394</v>
          </cell>
          <cell r="E77">
            <v>50573.070455308829</v>
          </cell>
          <cell r="F77">
            <v>51134.933090751423</v>
          </cell>
          <cell r="G77">
            <v>55976.081752266378</v>
          </cell>
          <cell r="H77">
            <v>54582.09458110881</v>
          </cell>
          <cell r="I77">
            <v>47550.899519146493</v>
          </cell>
          <cell r="J77">
            <v>45023.096052129396</v>
          </cell>
          <cell r="K77">
            <v>44765.568074357798</v>
          </cell>
          <cell r="L77">
            <v>45639.538569579912</v>
          </cell>
          <cell r="M77">
            <v>47122.600714931548</v>
          </cell>
          <cell r="N77">
            <v>67643.804033146385</v>
          </cell>
          <cell r="O77">
            <v>606132.30639128364</v>
          </cell>
          <cell r="P77">
            <v>48254.053215993335</v>
          </cell>
          <cell r="Q77">
            <v>96120.61954855673</v>
          </cell>
          <cell r="R77">
            <v>146693.69000386557</v>
          </cell>
          <cell r="S77">
            <v>197828.62309461698</v>
          </cell>
          <cell r="T77">
            <v>253804.70484688337</v>
          </cell>
          <cell r="U77">
            <v>308386.7994279922</v>
          </cell>
          <cell r="V77">
            <v>355937.69894713868</v>
          </cell>
          <cell r="W77">
            <v>400960.79499926808</v>
          </cell>
          <cell r="X77">
            <v>445726.36307362589</v>
          </cell>
          <cell r="Y77">
            <v>491365.90164320578</v>
          </cell>
          <cell r="Z77">
            <v>538488.50235813728</v>
          </cell>
          <cell r="AA77">
            <v>606132.30639128364</v>
          </cell>
        </row>
        <row r="78">
          <cell r="A78" t="str">
            <v>Dtp15</v>
          </cell>
          <cell r="B78" t="str">
            <v>Depreciation / Amortisation</v>
          </cell>
          <cell r="C78">
            <v>9901.6855699999996</v>
          </cell>
          <cell r="D78">
            <v>10099.617200000001</v>
          </cell>
          <cell r="E78">
            <v>9913.5432500000006</v>
          </cell>
          <cell r="F78">
            <v>9907.1669200000051</v>
          </cell>
          <cell r="G78">
            <v>9934.8041399999893</v>
          </cell>
          <cell r="H78">
            <v>10374.644790000008</v>
          </cell>
          <cell r="I78">
            <v>10331.207290000008</v>
          </cell>
          <cell r="J78">
            <v>10184.64128999999</v>
          </cell>
          <cell r="K78">
            <v>10437.542270000002</v>
          </cell>
          <cell r="L78">
            <v>10430.398210000005</v>
          </cell>
          <cell r="M78">
            <v>10546.690799999993</v>
          </cell>
          <cell r="N78">
            <v>10776.937610000004</v>
          </cell>
          <cell r="O78">
            <v>122838.87934</v>
          </cell>
          <cell r="P78">
            <v>9901.6855699999996</v>
          </cell>
          <cell r="Q78">
            <v>20001.302770000002</v>
          </cell>
          <cell r="R78">
            <v>29914.846020000005</v>
          </cell>
          <cell r="S78">
            <v>39822.012940000008</v>
          </cell>
          <cell r="T78">
            <v>49756.817079999993</v>
          </cell>
          <cell r="U78">
            <v>60131.461869999999</v>
          </cell>
          <cell r="V78">
            <v>70462.669160000005</v>
          </cell>
          <cell r="W78">
            <v>80647.31044999999</v>
          </cell>
          <cell r="X78">
            <v>91084.852719999995</v>
          </cell>
          <cell r="Y78">
            <v>101515.25092999999</v>
          </cell>
          <cell r="Z78">
            <v>112061.94172999999</v>
          </cell>
          <cell r="AA78">
            <v>122838.87934</v>
          </cell>
        </row>
        <row r="79">
          <cell r="A79" t="str">
            <v>Dtp16</v>
          </cell>
          <cell r="B79" t="str">
            <v>Total operating expenses</v>
          </cell>
          <cell r="C79">
            <v>133753.78495599332</v>
          </cell>
          <cell r="D79">
            <v>130883.5835125634</v>
          </cell>
          <cell r="E79">
            <v>133927.81933530883</v>
          </cell>
          <cell r="F79">
            <v>128848.03306075142</v>
          </cell>
          <cell r="G79">
            <v>132919.1577422664</v>
          </cell>
          <cell r="H79">
            <v>130525.28307110876</v>
          </cell>
          <cell r="I79">
            <v>123700.43324914652</v>
          </cell>
          <cell r="J79">
            <v>123846.01241212942</v>
          </cell>
          <cell r="K79">
            <v>127401.85637435777</v>
          </cell>
          <cell r="L79">
            <v>128236.66545957995</v>
          </cell>
          <cell r="M79">
            <v>141038.43949493146</v>
          </cell>
          <cell r="N79">
            <v>153630.7095031465</v>
          </cell>
          <cell r="O79">
            <v>1588711.7781712837</v>
          </cell>
          <cell r="P79">
            <v>133753.78495599332</v>
          </cell>
          <cell r="Q79">
            <v>264637.36846855673</v>
          </cell>
          <cell r="R79">
            <v>398565.18780386559</v>
          </cell>
          <cell r="S79">
            <v>527413.22086461703</v>
          </cell>
          <cell r="T79">
            <v>660332.37860688334</v>
          </cell>
          <cell r="U79">
            <v>790857.6616779922</v>
          </cell>
          <cell r="V79">
            <v>914558.09492713865</v>
          </cell>
          <cell r="W79">
            <v>1038404.1073392681</v>
          </cell>
          <cell r="X79">
            <v>1165805.9637136259</v>
          </cell>
          <cell r="Y79">
            <v>1294042.6291732059</v>
          </cell>
          <cell r="Z79">
            <v>1435081.0686681373</v>
          </cell>
          <cell r="AA79">
            <v>1588711.7781712837</v>
          </cell>
        </row>
        <row r="80">
          <cell r="A80" t="str">
            <v>Dtp17</v>
          </cell>
          <cell r="B80" t="str">
            <v>Operating profit before provisions</v>
          </cell>
          <cell r="C80">
            <v>86438.274747056043</v>
          </cell>
          <cell r="D80">
            <v>67502.080162910483</v>
          </cell>
          <cell r="E80">
            <v>92956.246922259277</v>
          </cell>
          <cell r="F80">
            <v>86418.304016722221</v>
          </cell>
          <cell r="G80">
            <v>90108.842130371544</v>
          </cell>
          <cell r="H80">
            <v>199868.41910202923</v>
          </cell>
          <cell r="I80">
            <v>120162.14464833641</v>
          </cell>
          <cell r="J80">
            <v>119178.58963853655</v>
          </cell>
          <cell r="K80">
            <v>123772.12628001033</v>
          </cell>
          <cell r="L80">
            <v>139587.41400216485</v>
          </cell>
          <cell r="M80">
            <v>115499.92796037233</v>
          </cell>
          <cell r="N80">
            <v>119017.85350592181</v>
          </cell>
          <cell r="O80">
            <v>1360510.2231166903</v>
          </cell>
          <cell r="P80">
            <v>86438.274747056043</v>
          </cell>
          <cell r="Q80">
            <v>153940.35490996641</v>
          </cell>
          <cell r="R80">
            <v>246896.60183222574</v>
          </cell>
          <cell r="S80">
            <v>333314.90584894782</v>
          </cell>
          <cell r="T80">
            <v>423423.74797931942</v>
          </cell>
          <cell r="U80">
            <v>623292.16708134837</v>
          </cell>
          <cell r="V80">
            <v>743454.31172968494</v>
          </cell>
          <cell r="W80">
            <v>862632.90136822127</v>
          </cell>
          <cell r="X80">
            <v>986405.02764823148</v>
          </cell>
          <cell r="Y80">
            <v>1125992.441650396</v>
          </cell>
          <cell r="Z80">
            <v>1241492.3696107687</v>
          </cell>
          <cell r="AA80">
            <v>1360510.2231166903</v>
          </cell>
        </row>
        <row r="81">
          <cell r="A81" t="str">
            <v>Dtp18</v>
          </cell>
          <cell r="B81" t="str">
            <v>Impairment losses on loans and advances</v>
          </cell>
          <cell r="C81">
            <v>-22495.112790000006</v>
          </cell>
          <cell r="D81">
            <v>-36768.303899999999</v>
          </cell>
          <cell r="E81">
            <v>-106680.83927</v>
          </cell>
          <cell r="F81">
            <v>-27287.758720000005</v>
          </cell>
          <cell r="G81">
            <v>-39995.640080000019</v>
          </cell>
          <cell r="H81">
            <v>-56745.620819999982</v>
          </cell>
          <cell r="I81">
            <v>-24545.115330000015</v>
          </cell>
          <cell r="J81">
            <v>-36325.935059999982</v>
          </cell>
          <cell r="K81">
            <v>-36929.190180000027</v>
          </cell>
          <cell r="L81">
            <v>-32861.545119999937</v>
          </cell>
          <cell r="M81">
            <v>-26200.005249999973</v>
          </cell>
          <cell r="N81">
            <v>-40754.358980000063</v>
          </cell>
          <cell r="O81">
            <v>-487589.42550000001</v>
          </cell>
          <cell r="P81">
            <v>-22495.112790000006</v>
          </cell>
          <cell r="Q81">
            <v>-59263.416690000005</v>
          </cell>
          <cell r="R81">
            <v>-165944.25596000001</v>
          </cell>
          <cell r="S81">
            <v>-193232.01468000002</v>
          </cell>
          <cell r="T81">
            <v>-233227.65476000003</v>
          </cell>
          <cell r="U81">
            <v>-289973.27558000002</v>
          </cell>
          <cell r="V81">
            <v>-314518.39091000002</v>
          </cell>
          <cell r="W81">
            <v>-350844.32597000001</v>
          </cell>
          <cell r="X81">
            <v>-387773.51615000004</v>
          </cell>
          <cell r="Y81">
            <v>-420635.06126999995</v>
          </cell>
          <cell r="Z81">
            <v>-446835.06651999993</v>
          </cell>
          <cell r="AA81">
            <v>-487589.42550000001</v>
          </cell>
        </row>
        <row r="82">
          <cell r="A82" t="str">
            <v>Dtp19</v>
          </cell>
          <cell r="B82" t="str">
            <v>Provision for contingent liabilities</v>
          </cell>
          <cell r="C82">
            <v>1264.8834300000001</v>
          </cell>
          <cell r="D82">
            <v>91.114799999999946</v>
          </cell>
          <cell r="E82">
            <v>-6169.8482299999996</v>
          </cell>
          <cell r="F82">
            <v>-1878.9633399999993</v>
          </cell>
          <cell r="G82">
            <v>-117.13909000000022</v>
          </cell>
          <cell r="H82">
            <v>3844.4567299999994</v>
          </cell>
          <cell r="I82">
            <v>-723.34263999999985</v>
          </cell>
          <cell r="J82">
            <v>-144.57865999999964</v>
          </cell>
          <cell r="K82">
            <v>1429.6836299999995</v>
          </cell>
          <cell r="L82">
            <v>271.10145000000017</v>
          </cell>
          <cell r="M82">
            <v>-146.3226999999998</v>
          </cell>
          <cell r="N82">
            <v>264.72101999999973</v>
          </cell>
          <cell r="O82">
            <v>-2014.2335999999998</v>
          </cell>
          <cell r="P82">
            <v>1264.8834300000001</v>
          </cell>
          <cell r="Q82">
            <v>1355.9982300000001</v>
          </cell>
          <cell r="R82">
            <v>-4813.8499999999995</v>
          </cell>
          <cell r="S82">
            <v>-6692.8133399999988</v>
          </cell>
          <cell r="T82">
            <v>-6809.9524299999994</v>
          </cell>
          <cell r="U82">
            <v>-2965.4956999999999</v>
          </cell>
          <cell r="V82">
            <v>-3688.8383399999998</v>
          </cell>
          <cell r="W82">
            <v>-3833.4169999999995</v>
          </cell>
          <cell r="X82">
            <v>-2403.7333699999999</v>
          </cell>
          <cell r="Y82">
            <v>-2132.6319199999998</v>
          </cell>
          <cell r="Z82">
            <v>-2278.9546199999995</v>
          </cell>
          <cell r="AA82">
            <v>-2014.2335999999998</v>
          </cell>
        </row>
        <row r="83">
          <cell r="A83" t="str">
            <v>Dtp20</v>
          </cell>
          <cell r="B83" t="str">
            <v>Other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Dtp21</v>
          </cell>
          <cell r="B84" t="str">
            <v>Total provisions</v>
          </cell>
          <cell r="C84">
            <v>-21230.229360000005</v>
          </cell>
          <cell r="D84">
            <v>-36677.189099999996</v>
          </cell>
          <cell r="E84">
            <v>-112850.6875</v>
          </cell>
          <cell r="F84">
            <v>-29166.722060000004</v>
          </cell>
          <cell r="G84">
            <v>-40112.779170000016</v>
          </cell>
          <cell r="H84">
            <v>-52901.164089999984</v>
          </cell>
          <cell r="I84">
            <v>-25268.457970000014</v>
          </cell>
          <cell r="J84">
            <v>-36470.513719999981</v>
          </cell>
          <cell r="K84">
            <v>-35499.506550000027</v>
          </cell>
          <cell r="L84">
            <v>-32590.443669999935</v>
          </cell>
          <cell r="M84">
            <v>-26346.327949999973</v>
          </cell>
          <cell r="N84">
            <v>-40489.637960000066</v>
          </cell>
          <cell r="O84">
            <v>-489603.65909999999</v>
          </cell>
          <cell r="P84">
            <v>-21230.229360000005</v>
          </cell>
          <cell r="Q84">
            <v>-57907.418460000008</v>
          </cell>
          <cell r="R84">
            <v>-170758.10596000002</v>
          </cell>
          <cell r="S84">
            <v>-199924.82802000002</v>
          </cell>
          <cell r="T84">
            <v>-240037.60719000004</v>
          </cell>
          <cell r="U84">
            <v>-292938.77128000004</v>
          </cell>
          <cell r="V84">
            <v>-318207.22925000003</v>
          </cell>
          <cell r="W84">
            <v>-354677.74297000002</v>
          </cell>
          <cell r="X84">
            <v>-390177.24952000001</v>
          </cell>
          <cell r="Y84">
            <v>-422767.69318999996</v>
          </cell>
          <cell r="Z84">
            <v>-449114.02113999991</v>
          </cell>
          <cell r="AA84">
            <v>-489603.65909999999</v>
          </cell>
        </row>
        <row r="85">
          <cell r="A85" t="str">
            <v>Dtp22</v>
          </cell>
          <cell r="B85" t="str">
            <v>Operating profit</v>
          </cell>
          <cell r="C85">
            <v>65208.045387056038</v>
          </cell>
          <cell r="D85">
            <v>30824.891062910487</v>
          </cell>
          <cell r="E85">
            <v>-19894.440577740723</v>
          </cell>
          <cell r="F85">
            <v>57251.581956722221</v>
          </cell>
          <cell r="G85">
            <v>49996.062960371528</v>
          </cell>
          <cell r="H85">
            <v>146967.25501202926</v>
          </cell>
          <cell r="I85">
            <v>94893.686678336395</v>
          </cell>
          <cell r="J85">
            <v>82708.075918536575</v>
          </cell>
          <cell r="K85">
            <v>88272.619730010309</v>
          </cell>
          <cell r="L85">
            <v>106996.97033216491</v>
          </cell>
          <cell r="M85">
            <v>89153.600010372349</v>
          </cell>
          <cell r="N85">
            <v>78528.215545921747</v>
          </cell>
          <cell r="O85">
            <v>870906.56401669024</v>
          </cell>
          <cell r="P85">
            <v>65208.045387056038</v>
          </cell>
          <cell r="Q85">
            <v>96032.936449966393</v>
          </cell>
          <cell r="R85">
            <v>76138.495872225729</v>
          </cell>
          <cell r="S85">
            <v>133390.0778289478</v>
          </cell>
          <cell r="T85">
            <v>183386.14078931938</v>
          </cell>
          <cell r="U85">
            <v>330353.39580134832</v>
          </cell>
          <cell r="V85">
            <v>425247.0824796849</v>
          </cell>
          <cell r="W85">
            <v>507955.15839822125</v>
          </cell>
          <cell r="X85">
            <v>596227.77812823141</v>
          </cell>
          <cell r="Y85">
            <v>703224.74846039596</v>
          </cell>
          <cell r="Z85">
            <v>792378.34847076889</v>
          </cell>
          <cell r="AA85">
            <v>870906.56401669024</v>
          </cell>
        </row>
        <row r="86">
          <cell r="A86" t="str">
            <v>Dtp23</v>
          </cell>
          <cell r="B86" t="str">
            <v>Income from associates</v>
          </cell>
          <cell r="C86">
            <v>115.29300000000001</v>
          </cell>
          <cell r="D86">
            <v>-61.323260000000012</v>
          </cell>
          <cell r="E86">
            <v>-2980.568730000015</v>
          </cell>
          <cell r="F86">
            <v>81.382100000000008</v>
          </cell>
          <cell r="G86">
            <v>0</v>
          </cell>
          <cell r="H86">
            <v>-502.49964999998366</v>
          </cell>
          <cell r="I86">
            <v>-31.204519999999974</v>
          </cell>
          <cell r="J86">
            <v>-6.6072800000000314</v>
          </cell>
          <cell r="K86">
            <v>2875.8012049999929</v>
          </cell>
          <cell r="L86">
            <v>0</v>
          </cell>
          <cell r="M86">
            <v>31.423410000000001</v>
          </cell>
          <cell r="N86">
            <v>49.020569999998898</v>
          </cell>
          <cell r="O86">
            <v>-429.28315500000713</v>
          </cell>
          <cell r="P86">
            <v>115.29300000000001</v>
          </cell>
          <cell r="Q86">
            <v>53.969739999999994</v>
          </cell>
          <cell r="R86">
            <v>-2926.598990000015</v>
          </cell>
          <cell r="S86">
            <v>-2845.2168900000152</v>
          </cell>
          <cell r="T86">
            <v>-2845.2168900000152</v>
          </cell>
          <cell r="U86">
            <v>-3347.716539999999</v>
          </cell>
          <cell r="V86">
            <v>-3378.9210599999988</v>
          </cell>
          <cell r="W86">
            <v>-3385.5283399999989</v>
          </cell>
          <cell r="X86">
            <v>-509.727135000006</v>
          </cell>
          <cell r="Y86">
            <v>-509.727135000006</v>
          </cell>
          <cell r="Z86">
            <v>-478.30372500000601</v>
          </cell>
          <cell r="AA86">
            <v>-429.28315500000713</v>
          </cell>
        </row>
        <row r="87">
          <cell r="A87" t="str">
            <v>Dtp24</v>
          </cell>
          <cell r="B87" t="str">
            <v>Profit on disposals of property</v>
          </cell>
          <cell r="C87">
            <v>0</v>
          </cell>
          <cell r="D87">
            <v>0</v>
          </cell>
          <cell r="E87">
            <v>0</v>
          </cell>
          <cell r="F87">
            <v>0</v>
          </cell>
          <cell r="G87">
            <v>0</v>
          </cell>
          <cell r="H87">
            <v>-195.08799999999999</v>
          </cell>
          <cell r="I87">
            <v>0</v>
          </cell>
          <cell r="J87">
            <v>0</v>
          </cell>
          <cell r="K87">
            <v>-202.91200000000001</v>
          </cell>
          <cell r="L87">
            <v>0</v>
          </cell>
          <cell r="M87">
            <v>0</v>
          </cell>
          <cell r="N87">
            <v>-304.00699999999995</v>
          </cell>
          <cell r="O87">
            <v>-702.00699999999995</v>
          </cell>
          <cell r="P87">
            <v>0</v>
          </cell>
          <cell r="Q87">
            <v>0</v>
          </cell>
          <cell r="R87">
            <v>0</v>
          </cell>
          <cell r="S87">
            <v>0</v>
          </cell>
          <cell r="T87">
            <v>0</v>
          </cell>
          <cell r="U87">
            <v>-195.08799999999999</v>
          </cell>
          <cell r="V87">
            <v>-195.08799999999999</v>
          </cell>
          <cell r="W87">
            <v>-195.08799999999999</v>
          </cell>
          <cell r="X87">
            <v>-398</v>
          </cell>
          <cell r="Y87">
            <v>-398</v>
          </cell>
          <cell r="Z87">
            <v>-398</v>
          </cell>
          <cell r="AA87">
            <v>-702.00699999999995</v>
          </cell>
        </row>
        <row r="88">
          <cell r="A88" t="str">
            <v>Dtp25</v>
          </cell>
          <cell r="B88" t="str">
            <v>Profit on sale of business</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Dtp26</v>
          </cell>
          <cell r="B89" t="str">
            <v>Pre tax profit</v>
          </cell>
          <cell r="C89">
            <v>65323.338387056036</v>
          </cell>
          <cell r="D89">
            <v>30763.567802910486</v>
          </cell>
          <cell r="E89">
            <v>-22875.009307740736</v>
          </cell>
          <cell r="F89">
            <v>57332.964056722223</v>
          </cell>
          <cell r="G89">
            <v>49996.062960371528</v>
          </cell>
          <cell r="H89">
            <v>146269.66736202929</v>
          </cell>
          <cell r="I89">
            <v>94862.482158336396</v>
          </cell>
          <cell r="J89">
            <v>82701.468638536579</v>
          </cell>
          <cell r="K89">
            <v>90945.508935010308</v>
          </cell>
          <cell r="L89">
            <v>106996.97033216491</v>
          </cell>
          <cell r="M89">
            <v>89185.023420372352</v>
          </cell>
          <cell r="N89">
            <v>78273.229115921742</v>
          </cell>
          <cell r="O89">
            <v>869775.27386169031</v>
          </cell>
          <cell r="P89">
            <v>65323.338387056036</v>
          </cell>
          <cell r="Q89">
            <v>96086.906189966394</v>
          </cell>
          <cell r="R89">
            <v>73211.896882225716</v>
          </cell>
          <cell r="S89">
            <v>130544.86093894779</v>
          </cell>
          <cell r="T89">
            <v>180540.92389931937</v>
          </cell>
          <cell r="U89">
            <v>326810.59126134834</v>
          </cell>
          <cell r="V89">
            <v>421673.07341968489</v>
          </cell>
          <cell r="W89">
            <v>504374.54205822124</v>
          </cell>
          <cell r="X89">
            <v>595320.05099323136</v>
          </cell>
          <cell r="Y89">
            <v>702317.02132539591</v>
          </cell>
          <cell r="Z89">
            <v>791502.04474576889</v>
          </cell>
          <cell r="AA89">
            <v>869775.27386169031</v>
          </cell>
        </row>
        <row r="90">
          <cell r="A90" t="str">
            <v>Dtp29</v>
          </cell>
          <cell r="B90" t="str">
            <v>Minority shareholders profit</v>
          </cell>
        </row>
        <row r="91">
          <cell r="A91" t="str">
            <v>Dtp27</v>
          </cell>
          <cell r="B91" t="str">
            <v>Taxation</v>
          </cell>
          <cell r="C91">
            <v>-18992.15914</v>
          </cell>
          <cell r="D91">
            <v>-2385.9196100000008</v>
          </cell>
          <cell r="E91">
            <v>-10041.189752850001</v>
          </cell>
          <cell r="F91">
            <v>-3527.3192100000001</v>
          </cell>
          <cell r="G91">
            <v>-19531.298229999993</v>
          </cell>
          <cell r="H91">
            <v>-33071.30216015</v>
          </cell>
          <cell r="I91">
            <v>-24043.204190000008</v>
          </cell>
          <cell r="J91">
            <v>-20181.395990000005</v>
          </cell>
          <cell r="K91">
            <v>-16300.883097099986</v>
          </cell>
          <cell r="L91">
            <v>-25902.977450000009</v>
          </cell>
          <cell r="M91">
            <v>-31663.011280000013</v>
          </cell>
          <cell r="N91">
            <v>-15977.323881249969</v>
          </cell>
          <cell r="O91">
            <v>-221617.98399134996</v>
          </cell>
          <cell r="P91">
            <v>-18992.15914</v>
          </cell>
          <cell r="Q91">
            <v>-21378.078750000001</v>
          </cell>
          <cell r="R91">
            <v>-31419.268502850002</v>
          </cell>
          <cell r="S91">
            <v>-34946.58771285</v>
          </cell>
          <cell r="T91">
            <v>-54477.885942849993</v>
          </cell>
          <cell r="U91">
            <v>-87549.188102999993</v>
          </cell>
          <cell r="V91">
            <v>-111592.392293</v>
          </cell>
          <cell r="W91">
            <v>-131773.788283</v>
          </cell>
          <cell r="X91">
            <v>-148074.67138009999</v>
          </cell>
          <cell r="Y91">
            <v>-173977.64883009999</v>
          </cell>
          <cell r="Z91">
            <v>-205640.6601101</v>
          </cell>
          <cell r="AA91">
            <v>-221617.98399134996</v>
          </cell>
        </row>
        <row r="92">
          <cell r="A92" t="str">
            <v>Dtp28</v>
          </cell>
          <cell r="B92" t="str">
            <v>Profit after tax</v>
          </cell>
          <cell r="C92">
            <v>46331.179247056032</v>
          </cell>
          <cell r="D92">
            <v>28377.648192910485</v>
          </cell>
          <cell r="E92">
            <v>-32916.199060590734</v>
          </cell>
          <cell r="F92">
            <v>53805.644846722222</v>
          </cell>
          <cell r="G92">
            <v>30464.764730371535</v>
          </cell>
          <cell r="H92">
            <v>113198.36520187929</v>
          </cell>
          <cell r="I92">
            <v>70819.277968336391</v>
          </cell>
          <cell r="J92">
            <v>62520.072648536574</v>
          </cell>
          <cell r="K92">
            <v>74644.625837910324</v>
          </cell>
          <cell r="L92">
            <v>81093.992882164908</v>
          </cell>
          <cell r="M92">
            <v>57522.012140372339</v>
          </cell>
          <cell r="N92">
            <v>62295.905234671773</v>
          </cell>
          <cell r="O92">
            <v>648157.28987034038</v>
          </cell>
          <cell r="P92">
            <v>46331.179247056032</v>
          </cell>
          <cell r="Q92">
            <v>74708.827439966393</v>
          </cell>
          <cell r="R92">
            <v>41792.628379375717</v>
          </cell>
          <cell r="S92">
            <v>95598.273226097794</v>
          </cell>
          <cell r="T92">
            <v>126063.03795646937</v>
          </cell>
          <cell r="U92">
            <v>239261.40315834834</v>
          </cell>
          <cell r="V92">
            <v>310080.68112668488</v>
          </cell>
          <cell r="W92">
            <v>372600.75377522124</v>
          </cell>
          <cell r="X92">
            <v>447245.3796131314</v>
          </cell>
          <cell r="Y92">
            <v>528339.37249529595</v>
          </cell>
          <cell r="Z92">
            <v>585861.38463566895</v>
          </cell>
          <cell r="AA92">
            <v>648157.28987034038</v>
          </cell>
        </row>
        <row r="93">
          <cell r="B93" t="str">
            <v>Actual Profit and Loss 2008 tys.zł</v>
          </cell>
        </row>
        <row r="94">
          <cell r="A94" t="str">
            <v>Dto01</v>
          </cell>
          <cell r="B94" t="str">
            <v>Interest income</v>
          </cell>
          <cell r="C94">
            <v>209992.69871660735</v>
          </cell>
          <cell r="D94">
            <v>204811.35883523064</v>
          </cell>
          <cell r="E94">
            <v>230666.23172638245</v>
          </cell>
          <cell r="F94">
            <v>236007.08640723984</v>
          </cell>
          <cell r="G94">
            <v>243782.4142032722</v>
          </cell>
          <cell r="H94">
            <v>248163.49969876109</v>
          </cell>
          <cell r="I94">
            <v>266595.08314923622</v>
          </cell>
          <cell r="J94">
            <v>270344.05061737413</v>
          </cell>
          <cell r="K94">
            <v>279762.36898513947</v>
          </cell>
          <cell r="L94">
            <v>285302.42717853864</v>
          </cell>
          <cell r="M94">
            <v>287636.11367640458</v>
          </cell>
          <cell r="N94">
            <v>321106.20162330131</v>
          </cell>
          <cell r="O94">
            <v>3084169.5348174875</v>
          </cell>
          <cell r="P94">
            <v>209992.69871660735</v>
          </cell>
          <cell r="Q94">
            <v>414804.05755183799</v>
          </cell>
          <cell r="R94">
            <v>645470.28927822039</v>
          </cell>
          <cell r="S94">
            <v>881477.37568546017</v>
          </cell>
          <cell r="T94">
            <v>1125259.7898887324</v>
          </cell>
          <cell r="U94">
            <v>1373423.2895874935</v>
          </cell>
          <cell r="V94">
            <v>1640018.3727367297</v>
          </cell>
          <cell r="W94">
            <v>1910362.4233541037</v>
          </cell>
          <cell r="X94">
            <v>2190124.792339243</v>
          </cell>
          <cell r="Y94">
            <v>2475427.2195177814</v>
          </cell>
          <cell r="Z94">
            <v>2763063.333194186</v>
          </cell>
          <cell r="AA94">
            <v>3084169.5348174875</v>
          </cell>
        </row>
        <row r="95">
          <cell r="A95" t="str">
            <v>Dto02</v>
          </cell>
          <cell r="B95" t="str">
            <v>Interest expense</v>
          </cell>
          <cell r="C95">
            <v>-95685.18208638455</v>
          </cell>
          <cell r="D95">
            <v>-94955.329206384544</v>
          </cell>
          <cell r="E95">
            <v>-108227.64786638456</v>
          </cell>
          <cell r="F95">
            <v>-114344.64146638449</v>
          </cell>
          <cell r="G95">
            <v>-120248.22325638458</v>
          </cell>
          <cell r="H95">
            <v>-121211.09048638455</v>
          </cell>
          <cell r="I95">
            <v>-130497.98742878463</v>
          </cell>
          <cell r="J95">
            <v>-134478.74504299244</v>
          </cell>
          <cell r="K95">
            <v>-133418.69225737674</v>
          </cell>
          <cell r="L95">
            <v>-144528.82951638437</v>
          </cell>
          <cell r="M95">
            <v>-155993.1999363846</v>
          </cell>
          <cell r="N95">
            <v>-185681.6859663846</v>
          </cell>
          <cell r="O95">
            <v>-1539271.2545166146</v>
          </cell>
          <cell r="P95">
            <v>-95685.18208638455</v>
          </cell>
          <cell r="Q95">
            <v>-190640.51129276911</v>
          </cell>
          <cell r="R95">
            <v>-298868.1591591537</v>
          </cell>
          <cell r="S95">
            <v>-413212.80062553822</v>
          </cell>
          <cell r="T95">
            <v>-533461.02388192283</v>
          </cell>
          <cell r="U95">
            <v>-654672.1143683074</v>
          </cell>
          <cell r="V95">
            <v>-785170.10179709201</v>
          </cell>
          <cell r="W95">
            <v>-919648.84684008441</v>
          </cell>
          <cell r="X95">
            <v>-1053067.5390974612</v>
          </cell>
          <cell r="Y95">
            <v>-1197596.3686138454</v>
          </cell>
          <cell r="Z95">
            <v>-1353589.56855023</v>
          </cell>
          <cell r="AA95">
            <v>-1539271.2545166146</v>
          </cell>
        </row>
        <row r="96">
          <cell r="A96" t="str">
            <v>Dto03</v>
          </cell>
          <cell r="B96" t="str">
            <v>Net interest income</v>
          </cell>
          <cell r="C96">
            <v>114307.5166302228</v>
          </cell>
          <cell r="D96">
            <v>109856.0296288461</v>
          </cell>
          <cell r="E96">
            <v>122438.58385999789</v>
          </cell>
          <cell r="F96">
            <v>121662.44494085535</v>
          </cell>
          <cell r="G96">
            <v>123534.19094688763</v>
          </cell>
          <cell r="H96">
            <v>126952.40921237654</v>
          </cell>
          <cell r="I96">
            <v>136097.09572045159</v>
          </cell>
          <cell r="J96">
            <v>135865.30557438169</v>
          </cell>
          <cell r="K96">
            <v>146343.67672776274</v>
          </cell>
          <cell r="L96">
            <v>140773.59766215426</v>
          </cell>
          <cell r="M96">
            <v>131642.91374001998</v>
          </cell>
          <cell r="N96">
            <v>135424.51565691672</v>
          </cell>
          <cell r="O96">
            <v>1544898.2803008729</v>
          </cell>
          <cell r="P96">
            <v>114307.5166302228</v>
          </cell>
          <cell r="Q96">
            <v>224163.54625906888</v>
          </cell>
          <cell r="R96">
            <v>346602.13011906669</v>
          </cell>
          <cell r="S96">
            <v>468264.57505992195</v>
          </cell>
          <cell r="T96">
            <v>591798.76600680954</v>
          </cell>
          <cell r="U96">
            <v>718751.17521918612</v>
          </cell>
          <cell r="V96">
            <v>854848.27093963767</v>
          </cell>
          <cell r="W96">
            <v>990713.57651401928</v>
          </cell>
          <cell r="X96">
            <v>1137057.2532417818</v>
          </cell>
          <cell r="Y96">
            <v>1277830.850903936</v>
          </cell>
          <cell r="Z96">
            <v>1409473.764643956</v>
          </cell>
          <cell r="AA96">
            <v>1544898.2803008729</v>
          </cell>
        </row>
        <row r="97">
          <cell r="A97" t="str">
            <v>Dto04</v>
          </cell>
          <cell r="B97" t="str">
            <v>Fee Income</v>
          </cell>
          <cell r="C97">
            <v>141564.51780999999</v>
          </cell>
          <cell r="D97">
            <v>126043.76654000001</v>
          </cell>
          <cell r="E97">
            <v>131286.51306999999</v>
          </cell>
          <cell r="F97">
            <v>132752.67277999996</v>
          </cell>
          <cell r="G97">
            <v>136696.38905000003</v>
          </cell>
          <cell r="H97">
            <v>130438.07896000001</v>
          </cell>
          <cell r="I97">
            <v>130607.18016999999</v>
          </cell>
          <cell r="J97">
            <v>118740.80907999995</v>
          </cell>
          <cell r="K97">
            <v>122840.42779000005</v>
          </cell>
          <cell r="L97">
            <v>116359.39691000001</v>
          </cell>
          <cell r="M97">
            <v>112425.83991000004</v>
          </cell>
          <cell r="N97">
            <v>109753.72725999988</v>
          </cell>
          <cell r="O97">
            <v>1509509.3193299996</v>
          </cell>
          <cell r="P97">
            <v>141564.51780999999</v>
          </cell>
          <cell r="Q97">
            <v>267608.28434999997</v>
          </cell>
          <cell r="R97">
            <v>398894.79741999996</v>
          </cell>
          <cell r="S97">
            <v>531647.47019999987</v>
          </cell>
          <cell r="T97">
            <v>668343.85924999986</v>
          </cell>
          <cell r="U97">
            <v>798781.93820999982</v>
          </cell>
          <cell r="V97">
            <v>929389.11837999977</v>
          </cell>
          <cell r="W97">
            <v>1048129.9274599997</v>
          </cell>
          <cell r="X97">
            <v>1170970.3552499998</v>
          </cell>
          <cell r="Y97">
            <v>1287329.7521599997</v>
          </cell>
          <cell r="Z97">
            <v>1399755.5920699998</v>
          </cell>
          <cell r="AA97">
            <v>1509509.3193299996</v>
          </cell>
        </row>
        <row r="98">
          <cell r="A98" t="str">
            <v>Dto05</v>
          </cell>
          <cell r="B98" t="str">
            <v>Commission expense</v>
          </cell>
          <cell r="C98">
            <v>-37886.808060000003</v>
          </cell>
          <cell r="D98">
            <v>-32111.084579999995</v>
          </cell>
          <cell r="E98">
            <v>-33300.972040000001</v>
          </cell>
          <cell r="F98">
            <v>-31461.173459999995</v>
          </cell>
          <cell r="G98">
            <v>-32524.572700000004</v>
          </cell>
          <cell r="H98">
            <v>-31233.076509999995</v>
          </cell>
          <cell r="I98">
            <v>-34160.414530000002</v>
          </cell>
          <cell r="J98">
            <v>-29391.402239999989</v>
          </cell>
          <cell r="K98">
            <v>-29315.993030000016</v>
          </cell>
          <cell r="L98">
            <v>-27986.147670000002</v>
          </cell>
          <cell r="M98">
            <v>-24708.846330000004</v>
          </cell>
          <cell r="N98">
            <v>-26527.327929999963</v>
          </cell>
          <cell r="O98">
            <v>-370607.81907999999</v>
          </cell>
          <cell r="P98">
            <v>-37886.808060000003</v>
          </cell>
          <cell r="Q98">
            <v>-69997.892640000005</v>
          </cell>
          <cell r="R98">
            <v>-103298.86468</v>
          </cell>
          <cell r="S98">
            <v>-134760.03813999999</v>
          </cell>
          <cell r="T98">
            <v>-167284.61083999998</v>
          </cell>
          <cell r="U98">
            <v>-198517.68734999996</v>
          </cell>
          <cell r="V98">
            <v>-232678.10187999997</v>
          </cell>
          <cell r="W98">
            <v>-262069.50411999997</v>
          </cell>
          <cell r="X98">
            <v>-291385.49715000001</v>
          </cell>
          <cell r="Y98">
            <v>-319371.64481999999</v>
          </cell>
          <cell r="Z98">
            <v>-344080.49115000002</v>
          </cell>
          <cell r="AA98">
            <v>-370607.81907999999</v>
          </cell>
        </row>
        <row r="99">
          <cell r="A99" t="str">
            <v>Dto06</v>
          </cell>
          <cell r="B99" t="str">
            <v>Net fee and commission income</v>
          </cell>
          <cell r="C99">
            <v>103677.70974999998</v>
          </cell>
          <cell r="D99">
            <v>93932.681960000016</v>
          </cell>
          <cell r="E99">
            <v>97985.541029999993</v>
          </cell>
          <cell r="F99">
            <v>101291.49931999997</v>
          </cell>
          <cell r="G99">
            <v>104171.81635000002</v>
          </cell>
          <cell r="H99">
            <v>99205.002450000015</v>
          </cell>
          <cell r="I99">
            <v>96446.765639999998</v>
          </cell>
          <cell r="J99">
            <v>89349.406839999952</v>
          </cell>
          <cell r="K99">
            <v>93524.434760000033</v>
          </cell>
          <cell r="L99">
            <v>88373.249240000005</v>
          </cell>
          <cell r="M99">
            <v>87716.993580000038</v>
          </cell>
          <cell r="N99">
            <v>83226.399329999927</v>
          </cell>
          <cell r="O99">
            <v>1138901.5002499996</v>
          </cell>
          <cell r="P99">
            <v>103677.70974999998</v>
          </cell>
          <cell r="Q99">
            <v>197610.39170999997</v>
          </cell>
          <cell r="R99">
            <v>295595.93273999996</v>
          </cell>
          <cell r="S99">
            <v>396887.4320599999</v>
          </cell>
          <cell r="T99">
            <v>501059.24840999988</v>
          </cell>
          <cell r="U99">
            <v>600264.2508599998</v>
          </cell>
          <cell r="V99">
            <v>696711.01649999979</v>
          </cell>
          <cell r="W99">
            <v>786060.42333999975</v>
          </cell>
          <cell r="X99">
            <v>879584.85809999984</v>
          </cell>
          <cell r="Y99">
            <v>967958.10733999964</v>
          </cell>
          <cell r="Z99">
            <v>1055675.1009199996</v>
          </cell>
          <cell r="AA99">
            <v>1138901.5002499996</v>
          </cell>
        </row>
        <row r="100">
          <cell r="A100" t="str">
            <v>Dto07</v>
          </cell>
          <cell r="B100" t="str">
            <v>Dividend income</v>
          </cell>
          <cell r="C100">
            <v>0</v>
          </cell>
          <cell r="D100">
            <v>0</v>
          </cell>
          <cell r="E100">
            <v>0</v>
          </cell>
          <cell r="F100">
            <v>2711.8503700000147</v>
          </cell>
          <cell r="G100">
            <v>66107.629400000005</v>
          </cell>
          <cell r="H100">
            <v>801.54199999999992</v>
          </cell>
          <cell r="I100">
            <v>171.17888999999792</v>
          </cell>
          <cell r="J100">
            <v>479.9053300000017</v>
          </cell>
          <cell r="K100">
            <v>0</v>
          </cell>
          <cell r="L100">
            <v>1.1069799999968382</v>
          </cell>
          <cell r="M100">
            <v>0.17956999999296386</v>
          </cell>
          <cell r="N100">
            <v>19.478090000004158</v>
          </cell>
          <cell r="O100">
            <v>70292.870630000019</v>
          </cell>
          <cell r="P100">
            <v>0</v>
          </cell>
          <cell r="Q100">
            <v>0</v>
          </cell>
          <cell r="R100">
            <v>0</v>
          </cell>
          <cell r="S100">
            <v>2711.8503700000147</v>
          </cell>
          <cell r="T100">
            <v>68819.47977000002</v>
          </cell>
          <cell r="U100">
            <v>69621.021770000021</v>
          </cell>
          <cell r="V100">
            <v>69792.200660000017</v>
          </cell>
          <cell r="W100">
            <v>70272.105990000025</v>
          </cell>
          <cell r="X100">
            <v>70272.105990000025</v>
          </cell>
          <cell r="Y100">
            <v>70273.212970000022</v>
          </cell>
          <cell r="Z100">
            <v>70273.392540000015</v>
          </cell>
          <cell r="AA100">
            <v>70292.870630000019</v>
          </cell>
        </row>
        <row r="101">
          <cell r="A101" t="str">
            <v>Dto08</v>
          </cell>
          <cell r="B101" t="str">
            <v>Foreign exchange profit</v>
          </cell>
          <cell r="C101">
            <v>24684.920119999995</v>
          </cell>
          <cell r="D101">
            <v>21159.628639999995</v>
          </cell>
          <cell r="E101">
            <v>21177.795590000002</v>
          </cell>
          <cell r="F101">
            <v>21525.967160000011</v>
          </cell>
          <cell r="G101">
            <v>21435.309700000002</v>
          </cell>
          <cell r="H101">
            <v>24409.836409999996</v>
          </cell>
          <cell r="I101">
            <v>25557.873230000001</v>
          </cell>
          <cell r="J101">
            <v>25235.98112</v>
          </cell>
          <cell r="K101">
            <v>26687.873009999981</v>
          </cell>
          <cell r="L101">
            <v>40570.487230000013</v>
          </cell>
          <cell r="M101">
            <v>19313.098589999987</v>
          </cell>
          <cell r="N101">
            <v>65892.764569999956</v>
          </cell>
          <cell r="O101">
            <v>337651.53536999994</v>
          </cell>
          <cell r="P101">
            <v>24684.920119999995</v>
          </cell>
          <cell r="Q101">
            <v>45844.548759999991</v>
          </cell>
          <cell r="R101">
            <v>67022.344349999999</v>
          </cell>
          <cell r="S101">
            <v>88548.311510000014</v>
          </cell>
          <cell r="T101">
            <v>109983.62121000001</v>
          </cell>
          <cell r="U101">
            <v>134393.45762</v>
          </cell>
          <cell r="V101">
            <v>159951.33085</v>
          </cell>
          <cell r="W101">
            <v>185187.31197000001</v>
          </cell>
          <cell r="X101">
            <v>211875.18497999999</v>
          </cell>
          <cell r="Y101">
            <v>252445.67220999999</v>
          </cell>
          <cell r="Z101">
            <v>271758.7708</v>
          </cell>
          <cell r="AA101">
            <v>337651.53536999994</v>
          </cell>
        </row>
        <row r="102">
          <cell r="A102" t="str">
            <v>Dto09</v>
          </cell>
          <cell r="B102" t="str">
            <v>Gains or losses from investments</v>
          </cell>
          <cell r="C102">
            <v>70.807269999999988</v>
          </cell>
          <cell r="D102">
            <v>-17.200780000000069</v>
          </cell>
          <cell r="E102">
            <v>1122.91617</v>
          </cell>
          <cell r="F102">
            <v>-19.930170000000167</v>
          </cell>
          <cell r="G102">
            <v>-198.01048999999995</v>
          </cell>
          <cell r="H102">
            <v>36.639409999999913</v>
          </cell>
          <cell r="I102">
            <v>-279.32101000000011</v>
          </cell>
          <cell r="J102">
            <v>434.67008000000089</v>
          </cell>
          <cell r="K102">
            <v>202.52705000000034</v>
          </cell>
          <cell r="L102">
            <v>-152.11011000000019</v>
          </cell>
          <cell r="M102">
            <v>-175.92855000000014</v>
          </cell>
          <cell r="N102">
            <v>1341.8378699999998</v>
          </cell>
          <cell r="O102">
            <v>2366.8967400000006</v>
          </cell>
          <cell r="P102">
            <v>70.807269999999988</v>
          </cell>
          <cell r="Q102">
            <v>53.606489999999923</v>
          </cell>
          <cell r="R102">
            <v>1176.5226599999999</v>
          </cell>
          <cell r="S102">
            <v>1156.5924899999998</v>
          </cell>
          <cell r="T102">
            <v>958.58199999999988</v>
          </cell>
          <cell r="U102">
            <v>995.22140999999976</v>
          </cell>
          <cell r="V102">
            <v>715.90039999999965</v>
          </cell>
          <cell r="W102">
            <v>1150.5704800000005</v>
          </cell>
          <cell r="X102">
            <v>1353.0975300000009</v>
          </cell>
          <cell r="Y102">
            <v>1200.9874200000008</v>
          </cell>
          <cell r="Z102">
            <v>1025.0588700000008</v>
          </cell>
          <cell r="AA102">
            <v>2366.8967400000006</v>
          </cell>
        </row>
        <row r="103">
          <cell r="A103" t="str">
            <v>Dto10</v>
          </cell>
          <cell r="B103" t="str">
            <v>Other operating income / expenses</v>
          </cell>
          <cell r="C103">
            <v>-22377.796189938097</v>
          </cell>
          <cell r="D103">
            <v>-15992.162116992477</v>
          </cell>
          <cell r="E103">
            <v>-13270.603295718875</v>
          </cell>
          <cell r="F103">
            <v>-10293.128076824154</v>
          </cell>
          <cell r="G103">
            <v>-18250.15403016231</v>
          </cell>
          <cell r="H103">
            <v>18443.549252419907</v>
          </cell>
          <cell r="I103">
            <v>-4982.8985624105426</v>
          </cell>
          <cell r="J103">
            <v>-16128.611785385594</v>
          </cell>
          <cell r="K103">
            <v>-24836.824986676951</v>
          </cell>
          <cell r="L103">
            <v>-5601.4766970310829</v>
          </cell>
          <cell r="M103">
            <v>-2228.9831336190468</v>
          </cell>
          <cell r="N103">
            <v>-65028.659615792509</v>
          </cell>
          <cell r="O103">
            <v>-180547.74923813174</v>
          </cell>
          <cell r="P103">
            <v>-22377.796189938097</v>
          </cell>
          <cell r="Q103">
            <v>-38369.958306930574</v>
          </cell>
          <cell r="R103">
            <v>-51640.561602649446</v>
          </cell>
          <cell r="S103">
            <v>-61933.689679473602</v>
          </cell>
          <cell r="T103">
            <v>-80183.843709635912</v>
          </cell>
          <cell r="U103">
            <v>-61740.294457216005</v>
          </cell>
          <cell r="V103">
            <v>-66723.193019626546</v>
          </cell>
          <cell r="W103">
            <v>-82851.804805012143</v>
          </cell>
          <cell r="X103">
            <v>-107688.62979168909</v>
          </cell>
          <cell r="Y103">
            <v>-113290.10648872018</v>
          </cell>
          <cell r="Z103">
            <v>-115519.08962233922</v>
          </cell>
          <cell r="AA103">
            <v>-180547.74923813174</v>
          </cell>
        </row>
        <row r="104">
          <cell r="A104" t="str">
            <v>Dto11</v>
          </cell>
          <cell r="B104" t="str">
            <v>Other income</v>
          </cell>
          <cell r="C104">
            <v>106055.64095006188</v>
          </cell>
          <cell r="D104">
            <v>99082.947703007536</v>
          </cell>
          <cell r="E104">
            <v>107015.64949428111</v>
          </cell>
          <cell r="F104">
            <v>115216.25860317584</v>
          </cell>
          <cell r="G104">
            <v>173266.59092983772</v>
          </cell>
          <cell r="H104">
            <v>142896.56952241992</v>
          </cell>
          <cell r="I104">
            <v>116913.59818758945</v>
          </cell>
          <cell r="J104">
            <v>99371.351584614356</v>
          </cell>
          <cell r="K104">
            <v>95578.009833323071</v>
          </cell>
          <cell r="L104">
            <v>123191.25664296893</v>
          </cell>
          <cell r="M104">
            <v>104625.36005638099</v>
          </cell>
          <cell r="N104">
            <v>85451.820244207367</v>
          </cell>
          <cell r="O104">
            <v>1368665.0537518677</v>
          </cell>
          <cell r="P104">
            <v>106055.64095006188</v>
          </cell>
          <cell r="Q104">
            <v>205138.5886530694</v>
          </cell>
          <cell r="R104">
            <v>312154.23814735055</v>
          </cell>
          <cell r="S104">
            <v>427370.49675052636</v>
          </cell>
          <cell r="T104">
            <v>600637.08768036403</v>
          </cell>
          <cell r="U104">
            <v>743533.65720278374</v>
          </cell>
          <cell r="V104">
            <v>860447.25539037329</v>
          </cell>
          <cell r="W104">
            <v>959818.60697498766</v>
          </cell>
          <cell r="X104">
            <v>1055396.6168083106</v>
          </cell>
          <cell r="Y104">
            <v>1178587.8734512792</v>
          </cell>
          <cell r="Z104">
            <v>1283213.2335076605</v>
          </cell>
          <cell r="AA104">
            <v>1368665.0537518677</v>
          </cell>
        </row>
        <row r="105">
          <cell r="A105" t="str">
            <v>Dto12</v>
          </cell>
          <cell r="B105" t="str">
            <v>Total income</v>
          </cell>
          <cell r="C105">
            <v>220363.15758028469</v>
          </cell>
          <cell r="D105">
            <v>208938.97733185365</v>
          </cell>
          <cell r="E105">
            <v>229454.23335427901</v>
          </cell>
          <cell r="F105">
            <v>236878.70354403119</v>
          </cell>
          <cell r="G105">
            <v>296800.78187672538</v>
          </cell>
          <cell r="H105">
            <v>269848.97873479646</v>
          </cell>
          <cell r="I105">
            <v>253010.69390804105</v>
          </cell>
          <cell r="J105">
            <v>235236.65715899604</v>
          </cell>
          <cell r="K105">
            <v>241921.68656108581</v>
          </cell>
          <cell r="L105">
            <v>263964.85430512321</v>
          </cell>
          <cell r="M105">
            <v>236268.27379640099</v>
          </cell>
          <cell r="N105">
            <v>220876.33590112408</v>
          </cell>
          <cell r="O105">
            <v>2913563.3340527406</v>
          </cell>
          <cell r="P105">
            <v>220363.15758028469</v>
          </cell>
          <cell r="Q105">
            <v>429302.13491213828</v>
          </cell>
          <cell r="R105">
            <v>658756.36826641718</v>
          </cell>
          <cell r="S105">
            <v>895635.07181044831</v>
          </cell>
          <cell r="T105">
            <v>1192435.8536871737</v>
          </cell>
          <cell r="U105">
            <v>1462284.8324219699</v>
          </cell>
          <cell r="V105">
            <v>1715295.526330011</v>
          </cell>
          <cell r="W105">
            <v>1950532.1834890069</v>
          </cell>
          <cell r="X105">
            <v>2192453.8700500922</v>
          </cell>
          <cell r="Y105">
            <v>2456418.7243552152</v>
          </cell>
          <cell r="Z105">
            <v>2692686.9981516162</v>
          </cell>
          <cell r="AA105">
            <v>2913563.3340527406</v>
          </cell>
        </row>
        <row r="106">
          <cell r="A106" t="str">
            <v>Dto13</v>
          </cell>
          <cell r="B106" t="str">
            <v>Personnel expenses</v>
          </cell>
          <cell r="C106">
            <v>69564.897959999988</v>
          </cell>
          <cell r="D106">
            <v>70098.454579999991</v>
          </cell>
          <cell r="E106">
            <v>76072.824840000016</v>
          </cell>
          <cell r="F106">
            <v>81628.448539999998</v>
          </cell>
          <cell r="G106">
            <v>78608.699269999983</v>
          </cell>
          <cell r="H106">
            <v>79739.560620000018</v>
          </cell>
          <cell r="I106">
            <v>79218.769289999982</v>
          </cell>
          <cell r="J106">
            <v>79335.136720000053</v>
          </cell>
          <cell r="K106">
            <v>79240.804730000018</v>
          </cell>
          <cell r="L106">
            <v>82825.588749999937</v>
          </cell>
          <cell r="M106">
            <v>80583.699170000109</v>
          </cell>
          <cell r="N106">
            <v>5546.7326599998532</v>
          </cell>
          <cell r="O106">
            <v>862463.61713000003</v>
          </cell>
          <cell r="P106">
            <v>69564.897959999988</v>
          </cell>
          <cell r="Q106">
            <v>139663.35253999999</v>
          </cell>
          <cell r="R106">
            <v>215736.17738000001</v>
          </cell>
          <cell r="S106">
            <v>297364.62592000002</v>
          </cell>
          <cell r="T106">
            <v>375973.32519</v>
          </cell>
          <cell r="U106">
            <v>455712.88581000001</v>
          </cell>
          <cell r="V106">
            <v>534931.65509999997</v>
          </cell>
          <cell r="W106">
            <v>614266.79182000004</v>
          </cell>
          <cell r="X106">
            <v>693507.59655000002</v>
          </cell>
          <cell r="Y106">
            <v>776333.18530000001</v>
          </cell>
          <cell r="Z106">
            <v>856916.88447000016</v>
          </cell>
          <cell r="AA106">
            <v>862463.61713000003</v>
          </cell>
        </row>
        <row r="107">
          <cell r="A107" t="str">
            <v>Dto14</v>
          </cell>
          <cell r="B107" t="str">
            <v>General and administrative expenses</v>
          </cell>
          <cell r="C107">
            <v>45504.476840733689</v>
          </cell>
          <cell r="D107">
            <v>51564.094285631436</v>
          </cell>
          <cell r="E107">
            <v>56957.78159251473</v>
          </cell>
          <cell r="F107">
            <v>50084.043484323192</v>
          </cell>
          <cell r="G107">
            <v>53123.369658655058</v>
          </cell>
          <cell r="H107">
            <v>59865.781294808658</v>
          </cell>
          <cell r="I107">
            <v>47708.341051479103</v>
          </cell>
          <cell r="J107">
            <v>43790.400755363262</v>
          </cell>
          <cell r="K107">
            <v>60033.355238055257</v>
          </cell>
          <cell r="L107">
            <v>56265.631684492328</v>
          </cell>
          <cell r="M107">
            <v>53708.262635190957</v>
          </cell>
          <cell r="N107">
            <v>74304.03961757927</v>
          </cell>
          <cell r="O107">
            <v>652909.578138827</v>
          </cell>
          <cell r="P107">
            <v>45504.476840733689</v>
          </cell>
          <cell r="Q107">
            <v>97068.571126365132</v>
          </cell>
          <cell r="R107">
            <v>154026.35271887988</v>
          </cell>
          <cell r="S107">
            <v>204110.39620320307</v>
          </cell>
          <cell r="T107">
            <v>257233.76586185812</v>
          </cell>
          <cell r="U107">
            <v>317099.54715666675</v>
          </cell>
          <cell r="V107">
            <v>364807.88820814586</v>
          </cell>
          <cell r="W107">
            <v>408598.28896350914</v>
          </cell>
          <cell r="X107">
            <v>468631.64420156437</v>
          </cell>
          <cell r="Y107">
            <v>524897.27588605671</v>
          </cell>
          <cell r="Z107">
            <v>578605.53852124768</v>
          </cell>
          <cell r="AA107">
            <v>652909.578138827</v>
          </cell>
        </row>
        <row r="108">
          <cell r="A108" t="str">
            <v>Dto15</v>
          </cell>
          <cell r="B108" t="str">
            <v>Depreciation / Amortisation</v>
          </cell>
          <cell r="C108">
            <v>7478.3976599999987</v>
          </cell>
          <cell r="D108">
            <v>7485.5152333333344</v>
          </cell>
          <cell r="E108">
            <v>8732.3517599999996</v>
          </cell>
          <cell r="F108">
            <v>9014.1769533333354</v>
          </cell>
          <cell r="G108">
            <v>8833.7848299999987</v>
          </cell>
          <cell r="H108">
            <v>9961.4234133333375</v>
          </cell>
          <cell r="I108">
            <v>9460.5761833333308</v>
          </cell>
          <cell r="J108">
            <v>9229.1232733333327</v>
          </cell>
          <cell r="K108">
            <v>9049.7517233333419</v>
          </cell>
          <cell r="L108">
            <v>9828.6262133333184</v>
          </cell>
          <cell r="M108">
            <v>8984.4825800000071</v>
          </cell>
          <cell r="N108">
            <v>11583.184976670005</v>
          </cell>
          <cell r="O108">
            <v>109641.39480000336</v>
          </cell>
          <cell r="P108">
            <v>7478.3976599999987</v>
          </cell>
          <cell r="Q108">
            <v>14963.912893333334</v>
          </cell>
          <cell r="R108">
            <v>23696.264653333332</v>
          </cell>
          <cell r="S108">
            <v>32710.441606666667</v>
          </cell>
          <cell r="T108">
            <v>41544.226436666664</v>
          </cell>
          <cell r="U108">
            <v>51505.649850000002</v>
          </cell>
          <cell r="V108">
            <v>60966.226033333332</v>
          </cell>
          <cell r="W108">
            <v>70195.349306666671</v>
          </cell>
          <cell r="X108">
            <v>79245.10103000002</v>
          </cell>
          <cell r="Y108">
            <v>89073.727243333342</v>
          </cell>
          <cell r="Z108">
            <v>98058.209823333353</v>
          </cell>
          <cell r="AA108">
            <v>109641.39480000336</v>
          </cell>
        </row>
        <row r="109">
          <cell r="A109" t="str">
            <v>Dto16</v>
          </cell>
          <cell r="B109" t="str">
            <v>Total operating expenses</v>
          </cell>
          <cell r="C109">
            <v>122547.77246073367</v>
          </cell>
          <cell r="D109">
            <v>129148.06409896477</v>
          </cell>
          <cell r="E109">
            <v>141762.95819251472</v>
          </cell>
          <cell r="F109">
            <v>140726.66897765655</v>
          </cell>
          <cell r="G109">
            <v>140565.85375865502</v>
          </cell>
          <cell r="H109">
            <v>149566.76532814201</v>
          </cell>
          <cell r="I109">
            <v>136387.68652481242</v>
          </cell>
          <cell r="J109">
            <v>132354.66074869665</v>
          </cell>
          <cell r="K109">
            <v>148323.91169138861</v>
          </cell>
          <cell r="L109">
            <v>148919.84664782559</v>
          </cell>
          <cell r="M109">
            <v>143276.44438519108</v>
          </cell>
          <cell r="N109">
            <v>91433.957254249122</v>
          </cell>
          <cell r="O109">
            <v>1625014.5900688304</v>
          </cell>
          <cell r="P109">
            <v>122547.77246073367</v>
          </cell>
          <cell r="Q109">
            <v>251695.83655969845</v>
          </cell>
          <cell r="R109">
            <v>393458.79475221323</v>
          </cell>
          <cell r="S109">
            <v>534185.46372986981</v>
          </cell>
          <cell r="T109">
            <v>674751.31748852483</v>
          </cell>
          <cell r="U109">
            <v>824318.08281666681</v>
          </cell>
          <cell r="V109">
            <v>960705.76934147917</v>
          </cell>
          <cell r="W109">
            <v>1093060.4300901759</v>
          </cell>
          <cell r="X109">
            <v>1241384.3417815645</v>
          </cell>
          <cell r="Y109">
            <v>1390304.1884293901</v>
          </cell>
          <cell r="Z109">
            <v>1533580.6328145813</v>
          </cell>
          <cell r="AA109">
            <v>1625014.5900688304</v>
          </cell>
        </row>
        <row r="110">
          <cell r="A110" t="str">
            <v>Dto17</v>
          </cell>
          <cell r="B110" t="str">
            <v>Operating profit before provisions</v>
          </cell>
          <cell r="C110">
            <v>97815.385119551021</v>
          </cell>
          <cell r="D110">
            <v>79790.913232888881</v>
          </cell>
          <cell r="E110">
            <v>87691.275161764293</v>
          </cell>
          <cell r="F110">
            <v>96152.034566374641</v>
          </cell>
          <cell r="G110">
            <v>156234.92811807035</v>
          </cell>
          <cell r="H110">
            <v>120282.21340665445</v>
          </cell>
          <cell r="I110">
            <v>116623.00738322863</v>
          </cell>
          <cell r="J110">
            <v>102881.99641029938</v>
          </cell>
          <cell r="K110">
            <v>93597.774869697198</v>
          </cell>
          <cell r="L110">
            <v>115045.00765729762</v>
          </cell>
          <cell r="M110">
            <v>92991.82941120991</v>
          </cell>
          <cell r="N110">
            <v>129442.37864687496</v>
          </cell>
          <cell r="O110">
            <v>1288548.7439839102</v>
          </cell>
          <cell r="P110">
            <v>97815.385119551021</v>
          </cell>
          <cell r="Q110">
            <v>177606.29835243983</v>
          </cell>
          <cell r="R110">
            <v>265297.57351420395</v>
          </cell>
          <cell r="S110">
            <v>361449.6080805785</v>
          </cell>
          <cell r="T110">
            <v>517684.53619864886</v>
          </cell>
          <cell r="U110">
            <v>637966.74960530305</v>
          </cell>
          <cell r="V110">
            <v>754589.75698853179</v>
          </cell>
          <cell r="W110">
            <v>857471.753398831</v>
          </cell>
          <cell r="X110">
            <v>951069.52826852771</v>
          </cell>
          <cell r="Y110">
            <v>1066114.5359258251</v>
          </cell>
          <cell r="Z110">
            <v>1159106.3653370349</v>
          </cell>
          <cell r="AA110">
            <v>1288548.7439839102</v>
          </cell>
        </row>
        <row r="111">
          <cell r="A111" t="str">
            <v>Dto18</v>
          </cell>
          <cell r="B111" t="str">
            <v>Impairment losses on loans and advances</v>
          </cell>
          <cell r="C111">
            <v>-6644.4587899999997</v>
          </cell>
          <cell r="D111">
            <v>-6774.652500000002</v>
          </cell>
          <cell r="E111">
            <v>10572.823520000002</v>
          </cell>
          <cell r="F111">
            <v>1317.0071699999996</v>
          </cell>
          <cell r="G111">
            <v>-4082.4518800000005</v>
          </cell>
          <cell r="H111">
            <v>-3942.362439999999</v>
          </cell>
          <cell r="I111">
            <v>-9035.0565399999978</v>
          </cell>
          <cell r="J111">
            <v>-15132.194160000003</v>
          </cell>
          <cell r="K111">
            <v>-18892.2366</v>
          </cell>
          <cell r="L111">
            <v>-35153.929719999993</v>
          </cell>
          <cell r="M111">
            <v>-27968.169939999996</v>
          </cell>
          <cell r="N111">
            <v>-228193.16595999998</v>
          </cell>
          <cell r="O111">
            <v>-343928.84783999994</v>
          </cell>
          <cell r="P111">
            <v>-6644.4587899999997</v>
          </cell>
          <cell r="Q111">
            <v>-13419.111290000001</v>
          </cell>
          <cell r="R111">
            <v>-2846.287769999999</v>
          </cell>
          <cell r="S111">
            <v>-1529.2805999999994</v>
          </cell>
          <cell r="T111">
            <v>-5611.7324799999997</v>
          </cell>
          <cell r="U111">
            <v>-9554.0949199999995</v>
          </cell>
          <cell r="V111">
            <v>-18589.151459999997</v>
          </cell>
          <cell r="W111">
            <v>-33721.34562</v>
          </cell>
          <cell r="X111">
            <v>-52613.582219999997</v>
          </cell>
          <cell r="Y111">
            <v>-87767.511939999997</v>
          </cell>
          <cell r="Z111">
            <v>-115735.68187999999</v>
          </cell>
          <cell r="AA111">
            <v>-343928.84783999994</v>
          </cell>
        </row>
        <row r="112">
          <cell r="A112" t="str">
            <v>Dto19</v>
          </cell>
          <cell r="B112" t="str">
            <v>Provision for contingent liabilities</v>
          </cell>
          <cell r="C112">
            <v>-2439.1950599999996</v>
          </cell>
          <cell r="D112">
            <v>-1192.6832100000001</v>
          </cell>
          <cell r="E112">
            <v>511.78059999999982</v>
          </cell>
          <cell r="F112">
            <v>-212.59709000000004</v>
          </cell>
          <cell r="G112">
            <v>-401.14713</v>
          </cell>
          <cell r="H112">
            <v>-6549.3918400000011</v>
          </cell>
          <cell r="I112">
            <v>-192.74556999999959</v>
          </cell>
          <cell r="J112">
            <v>-427.18345999999838</v>
          </cell>
          <cell r="K112">
            <v>-139.31127000000032</v>
          </cell>
          <cell r="L112">
            <v>-340.65690999999987</v>
          </cell>
          <cell r="M112">
            <v>191.22776999999934</v>
          </cell>
          <cell r="N112">
            <v>4054.6276699999989</v>
          </cell>
          <cell r="O112">
            <v>-7137.2755000000006</v>
          </cell>
          <cell r="P112">
            <v>-2439.1950599999996</v>
          </cell>
          <cell r="Q112">
            <v>-3631.8782699999997</v>
          </cell>
          <cell r="R112">
            <v>-3120.0976700000001</v>
          </cell>
          <cell r="S112">
            <v>-3332.6947600000003</v>
          </cell>
          <cell r="T112">
            <v>-3733.8418900000001</v>
          </cell>
          <cell r="U112">
            <v>-10283.233730000002</v>
          </cell>
          <cell r="V112">
            <v>-10475.979300000001</v>
          </cell>
          <cell r="W112">
            <v>-10903.162759999999</v>
          </cell>
          <cell r="X112">
            <v>-11042.474029999999</v>
          </cell>
          <cell r="Y112">
            <v>-11383.130939999999</v>
          </cell>
          <cell r="Z112">
            <v>-11191.90317</v>
          </cell>
          <cell r="AA112">
            <v>-7137.2755000000006</v>
          </cell>
        </row>
        <row r="113">
          <cell r="A113" t="str">
            <v>Dto20</v>
          </cell>
          <cell r="B113" t="str">
            <v>Other provisions</v>
          </cell>
          <cell r="C113">
            <v>0</v>
          </cell>
          <cell r="D113">
            <v>-91.2</v>
          </cell>
          <cell r="E113">
            <v>-715</v>
          </cell>
          <cell r="F113">
            <v>-34.200000000000003</v>
          </cell>
          <cell r="G113">
            <v>0</v>
          </cell>
          <cell r="H113">
            <v>715.00058999999999</v>
          </cell>
          <cell r="I113">
            <v>0</v>
          </cell>
          <cell r="J113">
            <v>0</v>
          </cell>
          <cell r="K113">
            <v>-7.1054273576010019E-15</v>
          </cell>
          <cell r="L113">
            <v>0</v>
          </cell>
          <cell r="M113">
            <v>0</v>
          </cell>
          <cell r="N113">
            <v>9.5999999999918373E-4</v>
          </cell>
          <cell r="O113">
            <v>-125.39845000000011</v>
          </cell>
          <cell r="P113">
            <v>0</v>
          </cell>
          <cell r="Q113">
            <v>-91.2</v>
          </cell>
          <cell r="R113">
            <v>-806.2</v>
          </cell>
          <cell r="S113">
            <v>-840.40000000000009</v>
          </cell>
          <cell r="T113">
            <v>-840.40000000000009</v>
          </cell>
          <cell r="U113">
            <v>-125.3994100000001</v>
          </cell>
          <cell r="V113">
            <v>-125.3994100000001</v>
          </cell>
          <cell r="W113">
            <v>-125.3994100000001</v>
          </cell>
          <cell r="X113">
            <v>-125.3994100000001</v>
          </cell>
          <cell r="Y113">
            <v>-125.3994100000001</v>
          </cell>
          <cell r="Z113">
            <v>-125.3994100000001</v>
          </cell>
          <cell r="AA113">
            <v>-125.39845000000011</v>
          </cell>
        </row>
        <row r="114">
          <cell r="A114" t="str">
            <v>Dto21</v>
          </cell>
          <cell r="B114" t="str">
            <v>Total provisions</v>
          </cell>
          <cell r="C114">
            <v>-9083.6538499999988</v>
          </cell>
          <cell r="D114">
            <v>-8058.5357100000019</v>
          </cell>
          <cell r="E114">
            <v>10369.604120000002</v>
          </cell>
          <cell r="F114">
            <v>1070.2100799999996</v>
          </cell>
          <cell r="G114">
            <v>-4483.5990100000008</v>
          </cell>
          <cell r="H114">
            <v>-9776.7536900000014</v>
          </cell>
          <cell r="I114">
            <v>-9227.8021099999969</v>
          </cell>
          <cell r="J114">
            <v>-15559.377620000001</v>
          </cell>
          <cell r="K114">
            <v>-19031.547870000002</v>
          </cell>
          <cell r="L114">
            <v>-35494.586629999991</v>
          </cell>
          <cell r="M114">
            <v>-27776.942169999998</v>
          </cell>
          <cell r="N114">
            <v>-224138.53732999999</v>
          </cell>
          <cell r="O114">
            <v>-351191.52178999991</v>
          </cell>
          <cell r="P114">
            <v>-9083.6538499999988</v>
          </cell>
          <cell r="Q114">
            <v>-17142.189560000003</v>
          </cell>
          <cell r="R114">
            <v>-6772.5854399999989</v>
          </cell>
          <cell r="S114">
            <v>-5702.37536</v>
          </cell>
          <cell r="T114">
            <v>-10185.97437</v>
          </cell>
          <cell r="U114">
            <v>-19962.728060000005</v>
          </cell>
          <cell r="V114">
            <v>-29190.530170000002</v>
          </cell>
          <cell r="W114">
            <v>-44749.907789999997</v>
          </cell>
          <cell r="X114">
            <v>-63781.455659999992</v>
          </cell>
          <cell r="Y114">
            <v>-99276.042289999998</v>
          </cell>
          <cell r="Z114">
            <v>-127052.98445999999</v>
          </cell>
          <cell r="AA114">
            <v>-351191.52178999991</v>
          </cell>
        </row>
        <row r="115">
          <cell r="A115" t="str">
            <v>Dto22</v>
          </cell>
          <cell r="B115" t="str">
            <v>Operating profit</v>
          </cell>
          <cell r="C115">
            <v>88731.731269551019</v>
          </cell>
          <cell r="D115">
            <v>71732.377522888884</v>
          </cell>
          <cell r="E115">
            <v>98060.879281764297</v>
          </cell>
          <cell r="F115">
            <v>97222.244646374646</v>
          </cell>
          <cell r="G115">
            <v>151751.32910807035</v>
          </cell>
          <cell r="H115">
            <v>110505.45971665446</v>
          </cell>
          <cell r="I115">
            <v>107395.20527322864</v>
          </cell>
          <cell r="J115">
            <v>87322.618790299384</v>
          </cell>
          <cell r="K115">
            <v>74566.226999697188</v>
          </cell>
          <cell r="L115">
            <v>79550.421027297634</v>
          </cell>
          <cell r="M115">
            <v>65214.887241209915</v>
          </cell>
          <cell r="N115">
            <v>-94696.158683125032</v>
          </cell>
          <cell r="O115">
            <v>937357.22219391027</v>
          </cell>
          <cell r="P115">
            <v>88731.731269551019</v>
          </cell>
          <cell r="Q115">
            <v>160464.10879243983</v>
          </cell>
          <cell r="R115">
            <v>258524.98807420395</v>
          </cell>
          <cell r="S115">
            <v>355747.2327205785</v>
          </cell>
          <cell r="T115">
            <v>507498.56182864885</v>
          </cell>
          <cell r="U115">
            <v>618004.02154530305</v>
          </cell>
          <cell r="V115">
            <v>725399.22681853175</v>
          </cell>
          <cell r="W115">
            <v>812721.84560883103</v>
          </cell>
          <cell r="X115">
            <v>887288.07260852773</v>
          </cell>
          <cell r="Y115">
            <v>966838.49363582511</v>
          </cell>
          <cell r="Z115">
            <v>1032053.380877035</v>
          </cell>
          <cell r="AA115">
            <v>937357.22219391027</v>
          </cell>
        </row>
        <row r="116">
          <cell r="A116" t="str">
            <v>Dto23</v>
          </cell>
          <cell r="B116" t="str">
            <v>Income from associates</v>
          </cell>
          <cell r="C116">
            <v>0</v>
          </cell>
          <cell r="D116">
            <v>0</v>
          </cell>
          <cell r="E116">
            <v>-59.624980000000448</v>
          </cell>
          <cell r="F116">
            <v>0</v>
          </cell>
          <cell r="G116">
            <v>0</v>
          </cell>
          <cell r="H116">
            <v>-699.86619500000029</v>
          </cell>
          <cell r="I116">
            <v>0</v>
          </cell>
          <cell r="J116">
            <v>0</v>
          </cell>
          <cell r="K116">
            <v>-1087.5463650000002</v>
          </cell>
          <cell r="L116">
            <v>0</v>
          </cell>
          <cell r="M116">
            <v>0</v>
          </cell>
          <cell r="N116">
            <v>355.24499499999342</v>
          </cell>
          <cell r="O116">
            <v>-1491.7925450000075</v>
          </cell>
          <cell r="P116">
            <v>0</v>
          </cell>
          <cell r="Q116">
            <v>0</v>
          </cell>
          <cell r="R116">
            <v>-59.624980000000448</v>
          </cell>
          <cell r="S116">
            <v>-59.624980000000448</v>
          </cell>
          <cell r="T116">
            <v>-59.624980000000448</v>
          </cell>
          <cell r="U116">
            <v>-759.49117500000079</v>
          </cell>
          <cell r="V116">
            <v>-759.49117500000079</v>
          </cell>
          <cell r="W116">
            <v>-759.49117500000079</v>
          </cell>
          <cell r="X116">
            <v>-1847.0375400000009</v>
          </cell>
          <cell r="Y116">
            <v>-1847.0375400000009</v>
          </cell>
          <cell r="Z116">
            <v>-1847.0375400000009</v>
          </cell>
          <cell r="AA116">
            <v>-1491.7925450000075</v>
          </cell>
        </row>
        <row r="117">
          <cell r="A117" t="str">
            <v>Dto24</v>
          </cell>
          <cell r="B117" t="str">
            <v>Profit on disposals of property</v>
          </cell>
          <cell r="C117">
            <v>0</v>
          </cell>
          <cell r="D117">
            <v>0</v>
          </cell>
          <cell r="E117">
            <v>2590.04</v>
          </cell>
          <cell r="F117">
            <v>0</v>
          </cell>
          <cell r="G117">
            <v>0</v>
          </cell>
          <cell r="H117">
            <v>664</v>
          </cell>
          <cell r="I117">
            <v>0</v>
          </cell>
          <cell r="J117">
            <v>0</v>
          </cell>
          <cell r="K117">
            <v>1193.067</v>
          </cell>
          <cell r="L117">
            <v>0</v>
          </cell>
          <cell r="M117">
            <v>0</v>
          </cell>
          <cell r="N117">
            <v>3313.8253030000001</v>
          </cell>
          <cell r="O117">
            <v>7760.9323029999996</v>
          </cell>
          <cell r="P117">
            <v>0</v>
          </cell>
          <cell r="Q117">
            <v>0</v>
          </cell>
          <cell r="R117">
            <v>2590.04</v>
          </cell>
          <cell r="S117">
            <v>2590.04</v>
          </cell>
          <cell r="T117">
            <v>2590.04</v>
          </cell>
          <cell r="U117">
            <v>3254.04</v>
          </cell>
          <cell r="V117">
            <v>3254.04</v>
          </cell>
          <cell r="W117">
            <v>3254.04</v>
          </cell>
          <cell r="X117">
            <v>4447.107</v>
          </cell>
          <cell r="Y117">
            <v>4447.107</v>
          </cell>
          <cell r="Z117">
            <v>4447.107</v>
          </cell>
          <cell r="AA117">
            <v>7760.9323029999996</v>
          </cell>
        </row>
        <row r="118">
          <cell r="A118" t="str">
            <v>Dto25</v>
          </cell>
          <cell r="B118" t="str">
            <v>Profit on sale of business</v>
          </cell>
          <cell r="C118">
            <v>0</v>
          </cell>
          <cell r="D118">
            <v>0</v>
          </cell>
          <cell r="E118">
            <v>0</v>
          </cell>
          <cell r="F118">
            <v>0</v>
          </cell>
          <cell r="G118">
            <v>0</v>
          </cell>
          <cell r="H118">
            <v>0.19999999999993179</v>
          </cell>
          <cell r="I118">
            <v>0</v>
          </cell>
          <cell r="J118">
            <v>0</v>
          </cell>
          <cell r="K118">
            <v>0</v>
          </cell>
          <cell r="L118">
            <v>0</v>
          </cell>
          <cell r="M118">
            <v>0</v>
          </cell>
          <cell r="N118">
            <v>520.20000000000005</v>
          </cell>
          <cell r="O118">
            <v>520.4</v>
          </cell>
          <cell r="P118">
            <v>0</v>
          </cell>
          <cell r="Q118">
            <v>0</v>
          </cell>
          <cell r="R118">
            <v>0</v>
          </cell>
          <cell r="S118">
            <v>0</v>
          </cell>
          <cell r="T118">
            <v>0</v>
          </cell>
          <cell r="U118">
            <v>0.19999999999993179</v>
          </cell>
          <cell r="V118">
            <v>0.19999999999993179</v>
          </cell>
          <cell r="W118">
            <v>0.19999999999993179</v>
          </cell>
          <cell r="X118">
            <v>0.19999999999993179</v>
          </cell>
          <cell r="Y118">
            <v>0.19999999999993179</v>
          </cell>
          <cell r="Z118">
            <v>0.19999999999993179</v>
          </cell>
          <cell r="AA118">
            <v>520.4</v>
          </cell>
        </row>
        <row r="119">
          <cell r="A119" t="str">
            <v>Dto26</v>
          </cell>
          <cell r="B119" t="str">
            <v>Pre tax profit</v>
          </cell>
          <cell r="C119">
            <v>88731.731269551019</v>
          </cell>
          <cell r="D119">
            <v>71732.377522888884</v>
          </cell>
          <cell r="E119">
            <v>100591.2943017643</v>
          </cell>
          <cell r="F119">
            <v>97222.244646374646</v>
          </cell>
          <cell r="G119">
            <v>151751.32910807035</v>
          </cell>
          <cell r="H119">
            <v>110469.79352165446</v>
          </cell>
          <cell r="I119">
            <v>107395.20527322864</v>
          </cell>
          <cell r="J119">
            <v>87322.618790299384</v>
          </cell>
          <cell r="K119">
            <v>74671.747634697182</v>
          </cell>
          <cell r="L119">
            <v>79550.421027297634</v>
          </cell>
          <cell r="M119">
            <v>65214.887241209915</v>
          </cell>
          <cell r="N119">
            <v>-90506.888385125043</v>
          </cell>
          <cell r="O119">
            <v>944146.76195191033</v>
          </cell>
          <cell r="P119">
            <v>88731.731269551019</v>
          </cell>
          <cell r="Q119">
            <v>160464.10879243983</v>
          </cell>
          <cell r="R119">
            <v>261055.40309420397</v>
          </cell>
          <cell r="S119">
            <v>358277.64774057845</v>
          </cell>
          <cell r="T119">
            <v>510028.9768486488</v>
          </cell>
          <cell r="U119">
            <v>620498.77037030307</v>
          </cell>
          <cell r="V119">
            <v>727893.97564353177</v>
          </cell>
          <cell r="W119">
            <v>815216.59443383105</v>
          </cell>
          <cell r="X119">
            <v>889888.34206852759</v>
          </cell>
          <cell r="Y119">
            <v>969438.76309582498</v>
          </cell>
          <cell r="Z119">
            <v>1034653.6503370348</v>
          </cell>
          <cell r="AA119">
            <v>944146.76195191033</v>
          </cell>
        </row>
        <row r="120">
          <cell r="A120" t="str">
            <v>Dto29</v>
          </cell>
          <cell r="B120" t="str">
            <v>Minority shareholders profit</v>
          </cell>
          <cell r="O120">
            <v>0</v>
          </cell>
        </row>
        <row r="121">
          <cell r="A121" t="str">
            <v>Dto27</v>
          </cell>
          <cell r="B121" t="str">
            <v>Taxation</v>
          </cell>
          <cell r="C121">
            <v>-24322.877260000001</v>
          </cell>
          <cell r="D121">
            <v>-22510.403879999998</v>
          </cell>
          <cell r="E121">
            <v>-25075.980700500004</v>
          </cell>
          <cell r="F121">
            <v>-31845.47194589999</v>
          </cell>
          <cell r="G121">
            <v>-28990.381505700014</v>
          </cell>
          <cell r="H121">
            <v>-27376.706236649992</v>
          </cell>
          <cell r="I121">
            <v>-28310.140633999999</v>
          </cell>
          <cell r="J121">
            <v>-22474.429174600002</v>
          </cell>
          <cell r="K121">
            <v>-22464.617117049977</v>
          </cell>
          <cell r="L121">
            <v>-4036.9886800000018</v>
          </cell>
          <cell r="M121">
            <v>-23762.191500000015</v>
          </cell>
          <cell r="N121">
            <v>4471.9603938000037</v>
          </cell>
          <cell r="O121">
            <v>-256698.22824060003</v>
          </cell>
          <cell r="P121">
            <v>-24322.877260000001</v>
          </cell>
          <cell r="Q121">
            <v>-46833.281139999999</v>
          </cell>
          <cell r="R121">
            <v>-71909.261840499996</v>
          </cell>
          <cell r="S121">
            <v>-103754.73378639999</v>
          </cell>
          <cell r="T121">
            <v>-132745.1152921</v>
          </cell>
          <cell r="U121">
            <v>-160121.82152875001</v>
          </cell>
          <cell r="V121">
            <v>-188431.96216275002</v>
          </cell>
          <cell r="W121">
            <v>-210906.39133735001</v>
          </cell>
          <cell r="X121">
            <v>-233371.0084544</v>
          </cell>
          <cell r="Y121">
            <v>-237407.99713440001</v>
          </cell>
          <cell r="Z121">
            <v>-261170.18863440002</v>
          </cell>
          <cell r="AA121">
            <v>-256698.22824060003</v>
          </cell>
        </row>
        <row r="122">
          <cell r="A122" t="str">
            <v>Dto28</v>
          </cell>
          <cell r="B122" t="str">
            <v>Profit after tax</v>
          </cell>
          <cell r="C122">
            <v>64408.854009551018</v>
          </cell>
          <cell r="D122">
            <v>49221.973642888886</v>
          </cell>
          <cell r="E122">
            <v>75515.313601264294</v>
          </cell>
          <cell r="F122">
            <v>65376.772700474656</v>
          </cell>
          <cell r="G122">
            <v>122760.94760237033</v>
          </cell>
          <cell r="H122">
            <v>83093.087285004469</v>
          </cell>
          <cell r="I122">
            <v>79085.064639228644</v>
          </cell>
          <cell r="J122">
            <v>64848.189615699383</v>
          </cell>
          <cell r="K122">
            <v>52207.130517647209</v>
          </cell>
          <cell r="L122">
            <v>75513.432347297639</v>
          </cell>
          <cell r="M122">
            <v>41452.6957412099</v>
          </cell>
          <cell r="N122">
            <v>-86034.927991325036</v>
          </cell>
          <cell r="O122">
            <v>687448.53371131024</v>
          </cell>
          <cell r="P122">
            <v>64408.854009551018</v>
          </cell>
          <cell r="Q122">
            <v>113630.82765243982</v>
          </cell>
          <cell r="R122">
            <v>189146.14125370397</v>
          </cell>
          <cell r="S122">
            <v>254522.91395417845</v>
          </cell>
          <cell r="T122">
            <v>377283.8615565488</v>
          </cell>
          <cell r="U122">
            <v>460376.94884155306</v>
          </cell>
          <cell r="V122">
            <v>539462.01348078181</v>
          </cell>
          <cell r="W122">
            <v>604310.20309648104</v>
          </cell>
          <cell r="X122">
            <v>656517.33361412759</v>
          </cell>
          <cell r="Y122">
            <v>732030.76596142491</v>
          </cell>
          <cell r="Z122">
            <v>773483.46170263481</v>
          </cell>
          <cell r="AA122">
            <v>687448.53371131024</v>
          </cell>
        </row>
        <row r="123">
          <cell r="B123" t="str">
            <v>Actual Profit and Loss 2007 tys.zł</v>
          </cell>
        </row>
        <row r="124">
          <cell r="A124" t="str">
            <v>_01</v>
          </cell>
          <cell r="B124" t="str">
            <v>Interest income</v>
          </cell>
          <cell r="C124">
            <v>142783.77980954974</v>
          </cell>
          <cell r="D124">
            <v>123033.03812306446</v>
          </cell>
          <cell r="E124">
            <v>145268.63531649712</v>
          </cell>
          <cell r="F124">
            <v>143414.83541894585</v>
          </cell>
          <cell r="G124">
            <v>152784.93701085204</v>
          </cell>
          <cell r="H124">
            <v>162599.38799943065</v>
          </cell>
          <cell r="I124">
            <v>162863.27595945192</v>
          </cell>
          <cell r="J124">
            <v>174266.16266604603</v>
          </cell>
          <cell r="K124">
            <v>175297.12970499476</v>
          </cell>
          <cell r="L124">
            <v>205158.17036243487</v>
          </cell>
          <cell r="M124">
            <v>179623.70241729531</v>
          </cell>
          <cell r="N124">
            <v>204211.1427499055</v>
          </cell>
          <cell r="O124">
            <v>1971304.1975384685</v>
          </cell>
          <cell r="P124">
            <v>142783.77980954974</v>
          </cell>
          <cell r="Q124">
            <v>265816.81793261418</v>
          </cell>
          <cell r="R124">
            <v>411085.45324911131</v>
          </cell>
          <cell r="S124">
            <v>554500.28866805718</v>
          </cell>
          <cell r="T124">
            <v>707285.22567890922</v>
          </cell>
          <cell r="U124">
            <v>869884.61367833987</v>
          </cell>
          <cell r="V124">
            <v>1032747.8896377918</v>
          </cell>
          <cell r="W124">
            <v>1207014.0523038378</v>
          </cell>
          <cell r="X124">
            <v>1382311.1820088327</v>
          </cell>
          <cell r="Y124">
            <v>1587469.3523712675</v>
          </cell>
          <cell r="Z124">
            <v>1767093.0547885629</v>
          </cell>
          <cell r="AA124">
            <v>1971304.1975384685</v>
          </cell>
        </row>
        <row r="125">
          <cell r="A125" t="str">
            <v>_02</v>
          </cell>
          <cell r="B125" t="str">
            <v>Interest expense</v>
          </cell>
          <cell r="C125">
            <v>-51794.32094723636</v>
          </cell>
          <cell r="D125">
            <v>-45268.146897236344</v>
          </cell>
          <cell r="E125">
            <v>-53911.577037236377</v>
          </cell>
          <cell r="F125">
            <v>-54006.733247236334</v>
          </cell>
          <cell r="G125">
            <v>-59375.433127236363</v>
          </cell>
          <cell r="H125">
            <v>-71507.030377236355</v>
          </cell>
          <cell r="I125">
            <v>-64383.028767236348</v>
          </cell>
          <cell r="J125">
            <v>-71459.683047236307</v>
          </cell>
          <cell r="K125">
            <v>-71313.296257236478</v>
          </cell>
          <cell r="L125">
            <v>-96309.574387236193</v>
          </cell>
          <cell r="M125">
            <v>-77629.005017236472</v>
          </cell>
          <cell r="N125">
            <v>-86379.693407236395</v>
          </cell>
          <cell r="O125">
            <v>-803337.5225168363</v>
          </cell>
          <cell r="P125">
            <v>-51794.32094723636</v>
          </cell>
          <cell r="Q125">
            <v>-97062.467844472703</v>
          </cell>
          <cell r="R125">
            <v>-150974.04488170909</v>
          </cell>
          <cell r="S125">
            <v>-204980.77812894544</v>
          </cell>
          <cell r="T125">
            <v>-264356.21125618182</v>
          </cell>
          <cell r="U125">
            <v>-335863.24163341819</v>
          </cell>
          <cell r="V125">
            <v>-400246.27040065452</v>
          </cell>
          <cell r="W125">
            <v>-471705.95344789082</v>
          </cell>
          <cell r="X125">
            <v>-543019.24970512732</v>
          </cell>
          <cell r="Y125">
            <v>-639328.82409236347</v>
          </cell>
          <cell r="Z125">
            <v>-716957.82910959993</v>
          </cell>
          <cell r="AA125">
            <v>-803337.5225168363</v>
          </cell>
        </row>
        <row r="126">
          <cell r="A126" t="str">
            <v>_03</v>
          </cell>
          <cell r="B126" t="str">
            <v>Net interest income</v>
          </cell>
          <cell r="C126">
            <v>90989.45886231339</v>
          </cell>
          <cell r="D126">
            <v>77764.89122582812</v>
          </cell>
          <cell r="E126">
            <v>91357.058279260746</v>
          </cell>
          <cell r="F126">
            <v>89408.102171709514</v>
          </cell>
          <cell r="G126">
            <v>93409.503883615675</v>
          </cell>
          <cell r="H126">
            <v>91092.357622194293</v>
          </cell>
          <cell r="I126">
            <v>98480.247192215567</v>
          </cell>
          <cell r="J126">
            <v>102806.47961880972</v>
          </cell>
          <cell r="K126">
            <v>103983.83344775828</v>
          </cell>
          <cell r="L126">
            <v>108848.59597519868</v>
          </cell>
          <cell r="M126">
            <v>101994.69740005884</v>
          </cell>
          <cell r="N126">
            <v>117831.4493426691</v>
          </cell>
          <cell r="O126">
            <v>1167966.6750216321</v>
          </cell>
          <cell r="P126">
            <v>90989.45886231339</v>
          </cell>
          <cell r="Q126">
            <v>168754.35008814148</v>
          </cell>
          <cell r="R126">
            <v>260111.40836740221</v>
          </cell>
          <cell r="S126">
            <v>349519.51053911174</v>
          </cell>
          <cell r="T126">
            <v>442929.0144227274</v>
          </cell>
          <cell r="U126">
            <v>534021.37204492162</v>
          </cell>
          <cell r="V126">
            <v>632501.61923713726</v>
          </cell>
          <cell r="W126">
            <v>735308.09885594703</v>
          </cell>
          <cell r="X126">
            <v>839291.93230370537</v>
          </cell>
          <cell r="Y126">
            <v>948140.52827890404</v>
          </cell>
          <cell r="Z126">
            <v>1050135.2256789631</v>
          </cell>
          <cell r="AA126">
            <v>1167966.6750216321</v>
          </cell>
        </row>
        <row r="127">
          <cell r="A127" t="str">
            <v>_04</v>
          </cell>
          <cell r="B127" t="str">
            <v>Fee Income</v>
          </cell>
          <cell r="C127">
            <v>145453.15883</v>
          </cell>
          <cell r="D127">
            <v>136656.93151999998</v>
          </cell>
          <cell r="E127">
            <v>159418.19105000002</v>
          </cell>
          <cell r="F127">
            <v>145930.59792999999</v>
          </cell>
          <cell r="G127">
            <v>155029.39288999999</v>
          </cell>
          <cell r="H127">
            <v>151858.17522000003</v>
          </cell>
          <cell r="I127">
            <v>158589.18149999995</v>
          </cell>
          <cell r="J127">
            <v>153029.99762000001</v>
          </cell>
          <cell r="K127">
            <v>145383.53295000002</v>
          </cell>
          <cell r="L127">
            <v>162801.71819000004</v>
          </cell>
          <cell r="M127">
            <v>152405.39838999996</v>
          </cell>
          <cell r="N127">
            <v>158176.09474999987</v>
          </cell>
          <cell r="O127">
            <v>1824732.37084</v>
          </cell>
          <cell r="P127">
            <v>145453.15883</v>
          </cell>
          <cell r="Q127">
            <v>282110.09034999995</v>
          </cell>
          <cell r="R127">
            <v>441528.28139999998</v>
          </cell>
          <cell r="S127">
            <v>587458.87932999991</v>
          </cell>
          <cell r="T127">
            <v>742488.27221999993</v>
          </cell>
          <cell r="U127">
            <v>894346.44744000002</v>
          </cell>
          <cell r="V127">
            <v>1052935.62894</v>
          </cell>
          <cell r="W127">
            <v>1205965.62656</v>
          </cell>
          <cell r="X127">
            <v>1351349.1595100001</v>
          </cell>
          <cell r="Y127">
            <v>1514150.8777000001</v>
          </cell>
          <cell r="Z127">
            <v>1666556.2760900001</v>
          </cell>
          <cell r="AA127">
            <v>1824732.37084</v>
          </cell>
        </row>
        <row r="128">
          <cell r="A128" t="str">
            <v>_05</v>
          </cell>
          <cell r="B128" t="str">
            <v>Commission expense</v>
          </cell>
          <cell r="C128">
            <v>-40726.650869999998</v>
          </cell>
          <cell r="D128">
            <v>-40672.171619999994</v>
          </cell>
          <cell r="E128">
            <v>-40252.389660000001</v>
          </cell>
          <cell r="F128">
            <v>-38339.682100000005</v>
          </cell>
          <cell r="G128">
            <v>-39649.750550000012</v>
          </cell>
          <cell r="H128">
            <v>-41374.435099999988</v>
          </cell>
          <cell r="I128">
            <v>-42872.184110000002</v>
          </cell>
          <cell r="J128">
            <v>-40538.506599999993</v>
          </cell>
          <cell r="K128">
            <v>-40124.783300000003</v>
          </cell>
          <cell r="L128">
            <v>-44254.572650000002</v>
          </cell>
          <cell r="M128">
            <v>-40619.40933000001</v>
          </cell>
          <cell r="N128">
            <v>-40988.532959999968</v>
          </cell>
          <cell r="O128">
            <v>-490413.06884999998</v>
          </cell>
          <cell r="P128">
            <v>-40726.650869999998</v>
          </cell>
          <cell r="Q128">
            <v>-81398.822489999991</v>
          </cell>
          <cell r="R128">
            <v>-121651.21214999999</v>
          </cell>
          <cell r="S128">
            <v>-159990.89425000001</v>
          </cell>
          <cell r="T128">
            <v>-199640.64480000001</v>
          </cell>
          <cell r="U128">
            <v>-241015.07990000001</v>
          </cell>
          <cell r="V128">
            <v>-283887.26401000004</v>
          </cell>
          <cell r="W128">
            <v>-324425.77061000001</v>
          </cell>
          <cell r="X128">
            <v>-364550.55391000002</v>
          </cell>
          <cell r="Y128">
            <v>-408805.12656</v>
          </cell>
          <cell r="Z128">
            <v>-449424.53589</v>
          </cell>
          <cell r="AA128">
            <v>-490413.06884999998</v>
          </cell>
        </row>
        <row r="129">
          <cell r="A129" t="str">
            <v>_06</v>
          </cell>
          <cell r="B129" t="str">
            <v>Net fee and commission income</v>
          </cell>
          <cell r="C129">
            <v>104726.50796</v>
          </cell>
          <cell r="D129">
            <v>95984.75989999999</v>
          </cell>
          <cell r="E129">
            <v>119165.80139000002</v>
          </cell>
          <cell r="F129">
            <v>107590.91582999998</v>
          </cell>
          <cell r="G129">
            <v>115379.64233999998</v>
          </cell>
          <cell r="H129">
            <v>110483.74012000005</v>
          </cell>
          <cell r="I129">
            <v>115716.99738999995</v>
          </cell>
          <cell r="J129">
            <v>112491.49102000002</v>
          </cell>
          <cell r="K129">
            <v>105258.74965000001</v>
          </cell>
          <cell r="L129">
            <v>118547.14554000004</v>
          </cell>
          <cell r="M129">
            <v>111785.98905999995</v>
          </cell>
          <cell r="N129">
            <v>117187.56178999991</v>
          </cell>
          <cell r="O129">
            <v>1334319.3019900001</v>
          </cell>
          <cell r="P129">
            <v>104726.50796</v>
          </cell>
          <cell r="Q129">
            <v>200711.26785999996</v>
          </cell>
          <cell r="R129">
            <v>319877.06925</v>
          </cell>
          <cell r="S129">
            <v>427467.9850799999</v>
          </cell>
          <cell r="T129">
            <v>542847.62741999992</v>
          </cell>
          <cell r="U129">
            <v>653331.36754000001</v>
          </cell>
          <cell r="V129">
            <v>769048.36492999992</v>
          </cell>
          <cell r="W129">
            <v>881539.85595</v>
          </cell>
          <cell r="X129">
            <v>986798.60560000013</v>
          </cell>
          <cell r="Y129">
            <v>1105345.7511400001</v>
          </cell>
          <cell r="Z129">
            <v>1217131.7402000001</v>
          </cell>
          <cell r="AA129">
            <v>1334319.3019900001</v>
          </cell>
        </row>
        <row r="130">
          <cell r="A130" t="str">
            <v>_07</v>
          </cell>
          <cell r="B130" t="str">
            <v>Dividend income</v>
          </cell>
          <cell r="C130">
            <v>9.8919599999999992</v>
          </cell>
          <cell r="D130">
            <v>0</v>
          </cell>
          <cell r="E130">
            <v>7.6000000990461558E-4</v>
          </cell>
          <cell r="F130">
            <v>2499.9999999999927</v>
          </cell>
          <cell r="G130">
            <v>61687.542399999998</v>
          </cell>
          <cell r="H130">
            <v>249.28094000000249</v>
          </cell>
          <cell r="I130">
            <v>284.38209999999907</v>
          </cell>
          <cell r="J130">
            <v>0</v>
          </cell>
          <cell r="K130">
            <v>0.12511000000085915</v>
          </cell>
          <cell r="L130">
            <v>16.135830000006536</v>
          </cell>
          <cell r="M130">
            <v>-0.45360000000982836</v>
          </cell>
          <cell r="N130">
            <v>0</v>
          </cell>
          <cell r="O130">
            <v>64746.905500000008</v>
          </cell>
          <cell r="P130">
            <v>9.8919599999999992</v>
          </cell>
          <cell r="Q130">
            <v>9.8919599999999992</v>
          </cell>
          <cell r="R130">
            <v>9.8927200000099038</v>
          </cell>
          <cell r="S130">
            <v>2509.8927200000026</v>
          </cell>
          <cell r="T130">
            <v>64197.435120000002</v>
          </cell>
          <cell r="U130">
            <v>64446.716060000006</v>
          </cell>
          <cell r="V130">
            <v>64731.098160000009</v>
          </cell>
          <cell r="W130">
            <v>64731.098160000009</v>
          </cell>
          <cell r="X130">
            <v>64731.22327000001</v>
          </cell>
          <cell r="Y130">
            <v>64747.359100000016</v>
          </cell>
          <cell r="Z130">
            <v>64746.905500000008</v>
          </cell>
          <cell r="AA130">
            <v>64746.905500000008</v>
          </cell>
        </row>
        <row r="131">
          <cell r="A131" t="str">
            <v>_08</v>
          </cell>
          <cell r="B131" t="str">
            <v>Foreign exchange profit</v>
          </cell>
          <cell r="C131">
            <v>17047.973140000002</v>
          </cell>
          <cell r="D131">
            <v>15536.02414</v>
          </cell>
          <cell r="E131">
            <v>17401.994270000007</v>
          </cell>
          <cell r="F131">
            <v>17942.830569999998</v>
          </cell>
          <cell r="G131">
            <v>20300.765379999997</v>
          </cell>
          <cell r="H131">
            <v>21516.838700000004</v>
          </cell>
          <cell r="I131">
            <v>22066.496919999987</v>
          </cell>
          <cell r="J131">
            <v>21263.75303</v>
          </cell>
          <cell r="K131">
            <v>19421.717199999996</v>
          </cell>
          <cell r="L131">
            <v>21958.572450000032</v>
          </cell>
          <cell r="M131">
            <v>21242.498399999971</v>
          </cell>
          <cell r="N131">
            <v>20650.072160000018</v>
          </cell>
          <cell r="O131">
            <v>236349.53636</v>
          </cell>
          <cell r="P131">
            <v>17047.973140000002</v>
          </cell>
          <cell r="Q131">
            <v>32583.997280000003</v>
          </cell>
          <cell r="R131">
            <v>49985.991550000006</v>
          </cell>
          <cell r="S131">
            <v>67928.822119999997</v>
          </cell>
          <cell r="T131">
            <v>88229.587499999994</v>
          </cell>
          <cell r="U131">
            <v>109746.4262</v>
          </cell>
          <cell r="V131">
            <v>131812.92311999999</v>
          </cell>
          <cell r="W131">
            <v>153076.67614999998</v>
          </cell>
          <cell r="X131">
            <v>172498.39334999997</v>
          </cell>
          <cell r="Y131">
            <v>194456.96580000001</v>
          </cell>
          <cell r="Z131">
            <v>215699.46419999999</v>
          </cell>
          <cell r="AA131">
            <v>236349.53636</v>
          </cell>
        </row>
        <row r="132">
          <cell r="A132" t="str">
            <v>_09</v>
          </cell>
          <cell r="B132" t="str">
            <v>Gains or losses from investments</v>
          </cell>
          <cell r="C132">
            <v>-14.323570000000018</v>
          </cell>
          <cell r="D132">
            <v>-13267.09699</v>
          </cell>
          <cell r="E132">
            <v>-63.713050000000067</v>
          </cell>
          <cell r="F132">
            <v>-2513.4541600000002</v>
          </cell>
          <cell r="G132">
            <v>57.2669199999998</v>
          </cell>
          <cell r="H132">
            <v>-28.272690000000047</v>
          </cell>
          <cell r="I132">
            <v>-1.161069999999981</v>
          </cell>
          <cell r="J132">
            <v>53.944130000000172</v>
          </cell>
          <cell r="K132">
            <v>25.376100000000079</v>
          </cell>
          <cell r="L132">
            <v>-47.521620000000368</v>
          </cell>
          <cell r="M132">
            <v>-38.705039999998817</v>
          </cell>
          <cell r="N132">
            <v>-10009.182130000001</v>
          </cell>
          <cell r="O132">
            <v>-25846.84317</v>
          </cell>
          <cell r="P132">
            <v>-14.323570000000018</v>
          </cell>
          <cell r="Q132">
            <v>-13281.42056</v>
          </cell>
          <cell r="R132">
            <v>-13345.133610000001</v>
          </cell>
          <cell r="S132">
            <v>-15858.587770000002</v>
          </cell>
          <cell r="T132">
            <v>-15801.320850000002</v>
          </cell>
          <cell r="U132">
            <v>-15829.593540000002</v>
          </cell>
          <cell r="V132">
            <v>-15830.754610000002</v>
          </cell>
          <cell r="W132">
            <v>-15776.810480000002</v>
          </cell>
          <cell r="X132">
            <v>-15751.434380000002</v>
          </cell>
          <cell r="Y132">
            <v>-15798.956000000002</v>
          </cell>
          <cell r="Z132">
            <v>-15837.661040000001</v>
          </cell>
          <cell r="AA132">
            <v>-25846.84317</v>
          </cell>
        </row>
        <row r="133">
          <cell r="A133" t="str">
            <v>_10</v>
          </cell>
          <cell r="B133" t="str">
            <v>Other operating income / expenses</v>
          </cell>
          <cell r="C133">
            <v>-11540.060798639006</v>
          </cell>
          <cell r="D133">
            <v>3308.9278878385521</v>
          </cell>
          <cell r="E133">
            <v>-14967.797431767995</v>
          </cell>
          <cell r="F133">
            <v>-13616.37341511418</v>
          </cell>
          <cell r="G133">
            <v>-19417.868332321428</v>
          </cell>
          <cell r="H133">
            <v>-17819.731233065839</v>
          </cell>
          <cell r="I133">
            <v>-20037.075240139326</v>
          </cell>
          <cell r="J133">
            <v>-23380.35707788754</v>
          </cell>
          <cell r="K133">
            <v>-17213.826033629681</v>
          </cell>
          <cell r="L133">
            <v>-24485.961772148712</v>
          </cell>
          <cell r="M133">
            <v>-42823.187649441337</v>
          </cell>
          <cell r="N133">
            <v>-10091.315227862558</v>
          </cell>
          <cell r="O133">
            <v>-212084.62632417906</v>
          </cell>
          <cell r="P133">
            <v>-11540.060798639006</v>
          </cell>
          <cell r="Q133">
            <v>-8231.1329108004538</v>
          </cell>
          <cell r="R133">
            <v>-23198.930342568448</v>
          </cell>
          <cell r="S133">
            <v>-36815.303757682632</v>
          </cell>
          <cell r="T133">
            <v>-56233.17209000406</v>
          </cell>
          <cell r="U133">
            <v>-74052.903323069899</v>
          </cell>
          <cell r="V133">
            <v>-94089.978563209224</v>
          </cell>
          <cell r="W133">
            <v>-117470.33564109677</v>
          </cell>
          <cell r="X133">
            <v>-134684.16167472646</v>
          </cell>
          <cell r="Y133">
            <v>-159170.12344687516</v>
          </cell>
          <cell r="Z133">
            <v>-201993.31109631649</v>
          </cell>
          <cell r="AA133">
            <v>-212084.62632417906</v>
          </cell>
        </row>
        <row r="134">
          <cell r="A134" t="str">
            <v>_11</v>
          </cell>
          <cell r="B134" t="str">
            <v>Other income</v>
          </cell>
          <cell r="C134">
            <v>110229.988691361</v>
          </cell>
          <cell r="D134">
            <v>101562.61493783853</v>
          </cell>
          <cell r="E134">
            <v>121536.28593823205</v>
          </cell>
          <cell r="F134">
            <v>111903.9188248858</v>
          </cell>
          <cell r="G134">
            <v>178007.34870767852</v>
          </cell>
          <cell r="H134">
            <v>114401.85583693421</v>
          </cell>
          <cell r="I134">
            <v>118029.64009986061</v>
          </cell>
          <cell r="J134">
            <v>110428.83110211245</v>
          </cell>
          <cell r="K134">
            <v>107492.14202637032</v>
          </cell>
          <cell r="L134">
            <v>115988.37042785135</v>
          </cell>
          <cell r="M134">
            <v>90166.141170558578</v>
          </cell>
          <cell r="N134">
            <v>117737.13659213737</v>
          </cell>
          <cell r="O134">
            <v>1397484.2743558211</v>
          </cell>
          <cell r="P134">
            <v>110229.988691361</v>
          </cell>
          <cell r="Q134">
            <v>211792.60362919953</v>
          </cell>
          <cell r="R134">
            <v>333328.88956743153</v>
          </cell>
          <cell r="S134">
            <v>445232.80839231733</v>
          </cell>
          <cell r="T134">
            <v>623240.15709999588</v>
          </cell>
          <cell r="U134">
            <v>737642.01293693006</v>
          </cell>
          <cell r="V134">
            <v>855671.65303679078</v>
          </cell>
          <cell r="W134">
            <v>966100.48413890321</v>
          </cell>
          <cell r="X134">
            <v>1073592.6261652736</v>
          </cell>
          <cell r="Y134">
            <v>1189580.9965931249</v>
          </cell>
          <cell r="Z134">
            <v>1279747.1377636839</v>
          </cell>
          <cell r="AA134">
            <v>1397484.2743558211</v>
          </cell>
        </row>
        <row r="135">
          <cell r="A135" t="str">
            <v>_12</v>
          </cell>
          <cell r="B135" t="str">
            <v>Total income</v>
          </cell>
          <cell r="C135">
            <v>201219.4475536744</v>
          </cell>
          <cell r="D135">
            <v>179327.50616366667</v>
          </cell>
          <cell r="E135">
            <v>212893.34421749279</v>
          </cell>
          <cell r="F135">
            <v>201312.02099659533</v>
          </cell>
          <cell r="G135">
            <v>271416.85259129421</v>
          </cell>
          <cell r="H135">
            <v>205494.21345912851</v>
          </cell>
          <cell r="I135">
            <v>216509.88729207619</v>
          </cell>
          <cell r="J135">
            <v>213235.31072092219</v>
          </cell>
          <cell r="K135">
            <v>211475.97547412862</v>
          </cell>
          <cell r="L135">
            <v>224836.96640305003</v>
          </cell>
          <cell r="M135">
            <v>192160.83857061743</v>
          </cell>
          <cell r="N135">
            <v>235568.58593480647</v>
          </cell>
          <cell r="O135">
            <v>2565450.949377453</v>
          </cell>
          <cell r="P135">
            <v>201219.4475536744</v>
          </cell>
          <cell r="Q135">
            <v>380546.95371734101</v>
          </cell>
          <cell r="R135">
            <v>593440.29793483368</v>
          </cell>
          <cell r="S135">
            <v>794752.31893142906</v>
          </cell>
          <cell r="T135">
            <v>1066169.1715227233</v>
          </cell>
          <cell r="U135">
            <v>1271663.3849818516</v>
          </cell>
          <cell r="V135">
            <v>1488173.2722739279</v>
          </cell>
          <cell r="W135">
            <v>1701408.5829948504</v>
          </cell>
          <cell r="X135">
            <v>1912884.5584689789</v>
          </cell>
          <cell r="Y135">
            <v>2137721.5248720292</v>
          </cell>
          <cell r="Z135">
            <v>2329882.3634426473</v>
          </cell>
          <cell r="AA135">
            <v>2565450.949377453</v>
          </cell>
        </row>
        <row r="136">
          <cell r="A136" t="str">
            <v>_13</v>
          </cell>
          <cell r="B136" t="str">
            <v>Personnel expenses</v>
          </cell>
          <cell r="C136">
            <v>57274.328860000001</v>
          </cell>
          <cell r="D136">
            <v>57069.987580000001</v>
          </cell>
          <cell r="E136">
            <v>60787.414909999992</v>
          </cell>
          <cell r="F136">
            <v>67815.874450000018</v>
          </cell>
          <cell r="G136">
            <v>66356.133980000013</v>
          </cell>
          <cell r="H136">
            <v>71756.199579999986</v>
          </cell>
          <cell r="I136">
            <v>66922.399629999985</v>
          </cell>
          <cell r="J136">
            <v>64356.116450000038</v>
          </cell>
          <cell r="K136">
            <v>72874.444859999974</v>
          </cell>
          <cell r="L136">
            <v>70886.631449999957</v>
          </cell>
          <cell r="M136">
            <v>77120.912479999984</v>
          </cell>
          <cell r="N136">
            <v>81706.499675658342</v>
          </cell>
          <cell r="O136">
            <v>814926.94390565832</v>
          </cell>
          <cell r="P136">
            <v>57274.328860000001</v>
          </cell>
          <cell r="Q136">
            <v>114344.31644</v>
          </cell>
          <cell r="R136">
            <v>175131.73134999999</v>
          </cell>
          <cell r="S136">
            <v>242947.60580000002</v>
          </cell>
          <cell r="T136">
            <v>309303.73978000006</v>
          </cell>
          <cell r="U136">
            <v>381059.93936000008</v>
          </cell>
          <cell r="V136">
            <v>447982.33899000008</v>
          </cell>
          <cell r="W136">
            <v>512338.45544000011</v>
          </cell>
          <cell r="X136">
            <v>585212.9003000001</v>
          </cell>
          <cell r="Y136">
            <v>656099.53175000008</v>
          </cell>
          <cell r="Z136">
            <v>733220.44423000002</v>
          </cell>
          <cell r="AA136">
            <v>814926.94390565832</v>
          </cell>
        </row>
        <row r="137">
          <cell r="A137" t="str">
            <v>_14</v>
          </cell>
          <cell r="B137" t="str">
            <v>General and administrative expenses</v>
          </cell>
          <cell r="C137">
            <v>40760.485142090001</v>
          </cell>
          <cell r="D137">
            <v>35836.880482199995</v>
          </cell>
          <cell r="E137">
            <v>46562.746708690014</v>
          </cell>
          <cell r="F137">
            <v>37283.594863719991</v>
          </cell>
          <cell r="G137">
            <v>39792.117572710005</v>
          </cell>
          <cell r="H137">
            <v>42661.059763387988</v>
          </cell>
          <cell r="I137">
            <v>44073.017538659995</v>
          </cell>
          <cell r="J137">
            <v>40464.240936790011</v>
          </cell>
          <cell r="K137">
            <v>45652.334319791997</v>
          </cell>
          <cell r="L137">
            <v>62713.126265989958</v>
          </cell>
          <cell r="M137">
            <v>62517.523973890035</v>
          </cell>
          <cell r="N137">
            <v>100780.07597943999</v>
          </cell>
          <cell r="O137">
            <v>599097.20354735991</v>
          </cell>
          <cell r="P137">
            <v>40760.485142090001</v>
          </cell>
          <cell r="Q137">
            <v>76597.365624289989</v>
          </cell>
          <cell r="R137">
            <v>123160.11233298</v>
          </cell>
          <cell r="S137">
            <v>160443.70719669998</v>
          </cell>
          <cell r="T137">
            <v>200235.82476940998</v>
          </cell>
          <cell r="U137">
            <v>242896.88453279797</v>
          </cell>
          <cell r="V137">
            <v>286969.90207145794</v>
          </cell>
          <cell r="W137">
            <v>327434.14300824795</v>
          </cell>
          <cell r="X137">
            <v>373086.47732803994</v>
          </cell>
          <cell r="Y137">
            <v>435799.6035940299</v>
          </cell>
          <cell r="Z137">
            <v>498317.12756791996</v>
          </cell>
          <cell r="AA137">
            <v>599097.20354735991</v>
          </cell>
        </row>
        <row r="138">
          <cell r="A138" t="str">
            <v>_15</v>
          </cell>
          <cell r="B138" t="str">
            <v>Depreciation / Amortisation</v>
          </cell>
          <cell r="C138">
            <v>11101.703623333333</v>
          </cell>
          <cell r="D138">
            <v>11743.531974999998</v>
          </cell>
          <cell r="E138">
            <v>10389.733855000002</v>
          </cell>
          <cell r="F138">
            <v>11360.66777</v>
          </cell>
          <cell r="G138">
            <v>11167.351426666668</v>
          </cell>
          <cell r="H138">
            <v>11781.532916666662</v>
          </cell>
          <cell r="I138">
            <v>11205.79151666667</v>
          </cell>
          <cell r="J138">
            <v>11585.617376666658</v>
          </cell>
          <cell r="K138">
            <v>13891.580386666688</v>
          </cell>
          <cell r="L138">
            <v>11266.062876666654</v>
          </cell>
          <cell r="M138">
            <v>10239.630226666675</v>
          </cell>
          <cell r="N138">
            <v>-3030.6334733333456</v>
          </cell>
          <cell r="O138">
            <v>122702.57047666665</v>
          </cell>
          <cell r="P138">
            <v>11101.703623333333</v>
          </cell>
          <cell r="Q138">
            <v>22845.235598333333</v>
          </cell>
          <cell r="R138">
            <v>33234.969453333339</v>
          </cell>
          <cell r="S138">
            <v>44595.637223333339</v>
          </cell>
          <cell r="T138">
            <v>55762.988650000007</v>
          </cell>
          <cell r="U138">
            <v>67544.521566666663</v>
          </cell>
          <cell r="V138">
            <v>78750.313083333327</v>
          </cell>
          <cell r="W138">
            <v>90335.930459999989</v>
          </cell>
          <cell r="X138">
            <v>104227.51084666667</v>
          </cell>
          <cell r="Y138">
            <v>115493.57372333332</v>
          </cell>
          <cell r="Z138">
            <v>125733.20395</v>
          </cell>
          <cell r="AA138">
            <v>122702.57047666665</v>
          </cell>
        </row>
        <row r="139">
          <cell r="A139" t="str">
            <v>_16</v>
          </cell>
          <cell r="B139" t="str">
            <v>Total operating expenses</v>
          </cell>
          <cell r="C139">
            <v>109136.51762542334</v>
          </cell>
          <cell r="D139">
            <v>104650.40003719999</v>
          </cell>
          <cell r="E139">
            <v>117739.89547369001</v>
          </cell>
          <cell r="F139">
            <v>116460.13708372001</v>
          </cell>
          <cell r="G139">
            <v>117315.60297937668</v>
          </cell>
          <cell r="H139">
            <v>126198.79226005463</v>
          </cell>
          <cell r="I139">
            <v>122201.20868532664</v>
          </cell>
          <cell r="J139">
            <v>116405.9747634567</v>
          </cell>
          <cell r="K139">
            <v>132418.35956645868</v>
          </cell>
          <cell r="L139">
            <v>144865.82059265659</v>
          </cell>
          <cell r="M139">
            <v>149878.06668055669</v>
          </cell>
          <cell r="N139">
            <v>179455.94218176499</v>
          </cell>
          <cell r="O139">
            <v>1536726.7179296848</v>
          </cell>
          <cell r="P139">
            <v>109136.51762542334</v>
          </cell>
          <cell r="Q139">
            <v>213786.91766262331</v>
          </cell>
          <cell r="R139">
            <v>331526.81313631334</v>
          </cell>
          <cell r="S139">
            <v>447986.95022003335</v>
          </cell>
          <cell r="T139">
            <v>565302.55319940997</v>
          </cell>
          <cell r="U139">
            <v>691501.3454594647</v>
          </cell>
          <cell r="V139">
            <v>813702.55414479133</v>
          </cell>
          <cell r="W139">
            <v>930108.52890824806</v>
          </cell>
          <cell r="X139">
            <v>1062526.8884747068</v>
          </cell>
          <cell r="Y139">
            <v>1207392.7090673633</v>
          </cell>
          <cell r="Z139">
            <v>1357270.7757479199</v>
          </cell>
          <cell r="AA139">
            <v>1536726.7179296848</v>
          </cell>
        </row>
        <row r="140">
          <cell r="A140" t="str">
            <v>_17</v>
          </cell>
          <cell r="B140" t="str">
            <v>Operating profit before provisions</v>
          </cell>
          <cell r="C140">
            <v>92082.929928251062</v>
          </cell>
          <cell r="D140">
            <v>74677.106126466679</v>
          </cell>
          <cell r="E140">
            <v>95153.448743802786</v>
          </cell>
          <cell r="F140">
            <v>84851.883912875317</v>
          </cell>
          <cell r="G140">
            <v>154101.24961191753</v>
          </cell>
          <cell r="H140">
            <v>79295.421199073884</v>
          </cell>
          <cell r="I140">
            <v>94308.678606749556</v>
          </cell>
          <cell r="J140">
            <v>96829.33595746549</v>
          </cell>
          <cell r="K140">
            <v>79057.61590766994</v>
          </cell>
          <cell r="L140">
            <v>79971.145810393442</v>
          </cell>
          <cell r="M140">
            <v>42282.771890060743</v>
          </cell>
          <cell r="N140">
            <v>56112.643753041484</v>
          </cell>
          <cell r="O140">
            <v>1028724.2314477682</v>
          </cell>
          <cell r="P140">
            <v>92082.929928251062</v>
          </cell>
          <cell r="Q140">
            <v>166760.0360547177</v>
          </cell>
          <cell r="R140">
            <v>261913.48479852034</v>
          </cell>
          <cell r="S140">
            <v>346765.36871139571</v>
          </cell>
          <cell r="T140">
            <v>500866.61832331331</v>
          </cell>
          <cell r="U140">
            <v>580162.03952238685</v>
          </cell>
          <cell r="V140">
            <v>674470.7181291366</v>
          </cell>
          <cell r="W140">
            <v>771300.05408660229</v>
          </cell>
          <cell r="X140">
            <v>850357.66999427206</v>
          </cell>
          <cell r="Y140">
            <v>930328.81580466591</v>
          </cell>
          <cell r="Z140">
            <v>972611.58769472735</v>
          </cell>
          <cell r="AA140">
            <v>1028724.2314477682</v>
          </cell>
        </row>
        <row r="141">
          <cell r="A141" t="str">
            <v>_18</v>
          </cell>
          <cell r="B141" t="str">
            <v>Impairment losses on loans and advances</v>
          </cell>
          <cell r="C141">
            <v>-539.51897000000008</v>
          </cell>
          <cell r="D141">
            <v>-1856.7071800000003</v>
          </cell>
          <cell r="E141">
            <v>22513.903299999998</v>
          </cell>
          <cell r="F141">
            <v>391.31855000000189</v>
          </cell>
          <cell r="G141">
            <v>9417.1661800000002</v>
          </cell>
          <cell r="H141">
            <v>-6749.954270000002</v>
          </cell>
          <cell r="I141">
            <v>-8996.3259800000014</v>
          </cell>
          <cell r="J141">
            <v>254.29920999999888</v>
          </cell>
          <cell r="K141">
            <v>-13234.570250000001</v>
          </cell>
          <cell r="L141">
            <v>-6695.435489999998</v>
          </cell>
          <cell r="M141">
            <v>-2673.5518200000029</v>
          </cell>
          <cell r="N141">
            <v>2188.5920699999965</v>
          </cell>
          <cell r="O141">
            <v>-5980.7846500000087</v>
          </cell>
          <cell r="P141">
            <v>-539.51897000000008</v>
          </cell>
          <cell r="Q141">
            <v>-2396.2261500000004</v>
          </cell>
          <cell r="R141">
            <v>20117.677149999996</v>
          </cell>
          <cell r="S141">
            <v>20508.995699999999</v>
          </cell>
          <cell r="T141">
            <v>29926.16188</v>
          </cell>
          <cell r="U141">
            <v>23176.207609999998</v>
          </cell>
          <cell r="V141">
            <v>14179.881629999996</v>
          </cell>
          <cell r="W141">
            <v>14434.180839999995</v>
          </cell>
          <cell r="X141">
            <v>1199.6105899999948</v>
          </cell>
          <cell r="Y141">
            <v>-5495.8249000000033</v>
          </cell>
          <cell r="Z141">
            <v>-8169.3767200000057</v>
          </cell>
          <cell r="AA141">
            <v>-5980.7846500000087</v>
          </cell>
        </row>
        <row r="142">
          <cell r="A142" t="str">
            <v>_19</v>
          </cell>
          <cell r="B142" t="str">
            <v>Provision for contingent liabilities</v>
          </cell>
          <cell r="C142">
            <v>75.693690000000004</v>
          </cell>
          <cell r="D142">
            <v>29.389659999999999</v>
          </cell>
          <cell r="E142">
            <v>422.07053999999999</v>
          </cell>
          <cell r="F142">
            <v>-60.112869999999987</v>
          </cell>
          <cell r="G142">
            <v>2.7574099999999602</v>
          </cell>
          <cell r="H142">
            <v>713.39375000000007</v>
          </cell>
          <cell r="I142">
            <v>-153.79820000000001</v>
          </cell>
          <cell r="J142">
            <v>131.97617999999989</v>
          </cell>
          <cell r="K142">
            <v>459.25798000000009</v>
          </cell>
          <cell r="L142">
            <v>23.467080000000085</v>
          </cell>
          <cell r="M142">
            <v>-42.879820000000237</v>
          </cell>
          <cell r="N142">
            <v>443.55733000000021</v>
          </cell>
          <cell r="O142">
            <v>2044.7727300000001</v>
          </cell>
          <cell r="P142">
            <v>75.693690000000004</v>
          </cell>
          <cell r="Q142">
            <v>105.08335</v>
          </cell>
          <cell r="R142">
            <v>527.15389000000005</v>
          </cell>
          <cell r="S142">
            <v>467.04102000000006</v>
          </cell>
          <cell r="T142">
            <v>469.79843</v>
          </cell>
          <cell r="U142">
            <v>1183.19218</v>
          </cell>
          <cell r="V142">
            <v>1029.3939800000001</v>
          </cell>
          <cell r="W142">
            <v>1161.3701599999999</v>
          </cell>
          <cell r="X142">
            <v>1620.62814</v>
          </cell>
          <cell r="Y142">
            <v>1644.0952200000002</v>
          </cell>
          <cell r="Z142">
            <v>1601.2153999999998</v>
          </cell>
          <cell r="AA142">
            <v>2044.7727300000001</v>
          </cell>
        </row>
        <row r="143">
          <cell r="A143" t="str">
            <v>_20</v>
          </cell>
          <cell r="B143" t="str">
            <v>Other provisions</v>
          </cell>
          <cell r="C143">
            <v>0</v>
          </cell>
          <cell r="D143">
            <v>0</v>
          </cell>
          <cell r="E143">
            <v>0</v>
          </cell>
          <cell r="F143">
            <v>0</v>
          </cell>
          <cell r="G143">
            <v>0</v>
          </cell>
          <cell r="H143">
            <v>0</v>
          </cell>
          <cell r="I143">
            <v>0</v>
          </cell>
          <cell r="J143">
            <v>0.48000000000001819</v>
          </cell>
          <cell r="K143">
            <v>2.0000000000663931E-4</v>
          </cell>
          <cell r="L143">
            <v>-0.48000000000001819</v>
          </cell>
          <cell r="M143">
            <v>0</v>
          </cell>
          <cell r="N143">
            <v>-8.6999999984982423E-4</v>
          </cell>
          <cell r="O143">
            <v>-6.6999999984318492E-4</v>
          </cell>
          <cell r="P143">
            <v>0</v>
          </cell>
          <cell r="Q143">
            <v>0</v>
          </cell>
          <cell r="R143">
            <v>0</v>
          </cell>
          <cell r="S143">
            <v>0</v>
          </cell>
          <cell r="T143">
            <v>0</v>
          </cell>
          <cell r="U143">
            <v>0</v>
          </cell>
          <cell r="V143">
            <v>0</v>
          </cell>
          <cell r="W143">
            <v>0.48000000000001819</v>
          </cell>
          <cell r="X143">
            <v>0.48020000000002483</v>
          </cell>
          <cell r="Y143">
            <v>2.0000000000663931E-4</v>
          </cell>
          <cell r="Z143">
            <v>2.0000000000663931E-4</v>
          </cell>
          <cell r="AA143">
            <v>-6.6999999984318492E-4</v>
          </cell>
        </row>
        <row r="144">
          <cell r="A144" t="str">
            <v>_21</v>
          </cell>
          <cell r="B144" t="str">
            <v>Total provisions</v>
          </cell>
          <cell r="C144">
            <v>-463.82528000000008</v>
          </cell>
          <cell r="D144">
            <v>-1827.3175200000003</v>
          </cell>
          <cell r="E144">
            <v>22935.973839999999</v>
          </cell>
          <cell r="F144">
            <v>331.20568000000191</v>
          </cell>
          <cell r="G144">
            <v>9419.9235900000003</v>
          </cell>
          <cell r="H144">
            <v>-6036.5605200000018</v>
          </cell>
          <cell r="I144">
            <v>-9150.1241800000007</v>
          </cell>
          <cell r="J144">
            <v>386.75538999999878</v>
          </cell>
          <cell r="K144">
            <v>-12775.31207</v>
          </cell>
          <cell r="L144">
            <v>-6672.4484099999972</v>
          </cell>
          <cell r="M144">
            <v>-2716.431640000003</v>
          </cell>
          <cell r="N144">
            <v>2632.1485299999968</v>
          </cell>
          <cell r="O144">
            <v>-3936.0125900000085</v>
          </cell>
          <cell r="P144">
            <v>-463.82528000000008</v>
          </cell>
          <cell r="Q144">
            <v>-2291.1428000000005</v>
          </cell>
          <cell r="R144">
            <v>20644.831039999997</v>
          </cell>
          <cell r="S144">
            <v>20976.03672</v>
          </cell>
          <cell r="T144">
            <v>30395.960309999999</v>
          </cell>
          <cell r="U144">
            <v>24359.399789999996</v>
          </cell>
          <cell r="V144">
            <v>15209.275609999997</v>
          </cell>
          <cell r="W144">
            <v>15596.030999999995</v>
          </cell>
          <cell r="X144">
            <v>2820.7189299999945</v>
          </cell>
          <cell r="Y144">
            <v>-3851.7294800000032</v>
          </cell>
          <cell r="Z144">
            <v>-6568.1611200000052</v>
          </cell>
          <cell r="AA144">
            <v>-3936.0125900000085</v>
          </cell>
        </row>
        <row r="145">
          <cell r="A145" t="str">
            <v>_22</v>
          </cell>
          <cell r="B145" t="str">
            <v>Operating profit</v>
          </cell>
          <cell r="C145">
            <v>91619.104648251057</v>
          </cell>
          <cell r="D145">
            <v>72849.788606466682</v>
          </cell>
          <cell r="E145">
            <v>118089.42258380278</v>
          </cell>
          <cell r="F145">
            <v>85183.089592875316</v>
          </cell>
          <cell r="G145">
            <v>163521.17320191753</v>
          </cell>
          <cell r="H145">
            <v>73258.860679073885</v>
          </cell>
          <cell r="I145">
            <v>85158.554426749557</v>
          </cell>
          <cell r="J145">
            <v>97216.091347465495</v>
          </cell>
          <cell r="K145">
            <v>66282.303837669941</v>
          </cell>
          <cell r="L145">
            <v>73298.697400393445</v>
          </cell>
          <cell r="M145">
            <v>39566.340250060741</v>
          </cell>
          <cell r="N145">
            <v>58744.792283041483</v>
          </cell>
          <cell r="O145">
            <v>1024788.2188577681</v>
          </cell>
          <cell r="P145">
            <v>91619.104648251057</v>
          </cell>
          <cell r="Q145">
            <v>164468.8932547177</v>
          </cell>
          <cell r="R145">
            <v>282558.31583852036</v>
          </cell>
          <cell r="S145">
            <v>367741.40543139569</v>
          </cell>
          <cell r="T145">
            <v>531262.5786333133</v>
          </cell>
          <cell r="U145">
            <v>604521.43931238679</v>
          </cell>
          <cell r="V145">
            <v>689679.99373913661</v>
          </cell>
          <cell r="W145">
            <v>786896.08508660225</v>
          </cell>
          <cell r="X145">
            <v>853178.38892427203</v>
          </cell>
          <cell r="Y145">
            <v>926477.08632466593</v>
          </cell>
          <cell r="Z145">
            <v>966043.42657472729</v>
          </cell>
          <cell r="AA145">
            <v>1024788.2188577681</v>
          </cell>
        </row>
        <row r="146">
          <cell r="A146" t="str">
            <v>_23</v>
          </cell>
          <cell r="B146" t="str">
            <v>Income from associates</v>
          </cell>
          <cell r="C146">
            <v>0</v>
          </cell>
          <cell r="D146">
            <v>0</v>
          </cell>
          <cell r="E146">
            <v>-77.451851989528507</v>
          </cell>
          <cell r="F146">
            <v>0</v>
          </cell>
          <cell r="G146">
            <v>0</v>
          </cell>
          <cell r="H146">
            <v>113.50057599304617</v>
          </cell>
          <cell r="I146">
            <v>0</v>
          </cell>
          <cell r="J146">
            <v>0</v>
          </cell>
          <cell r="K146">
            <v>912.61235426850237</v>
          </cell>
          <cell r="L146">
            <v>0</v>
          </cell>
          <cell r="M146">
            <v>0</v>
          </cell>
          <cell r="N146">
            <v>955.39</v>
          </cell>
          <cell r="O146">
            <v>1904.05107827202</v>
          </cell>
          <cell r="P146">
            <v>0</v>
          </cell>
          <cell r="Q146">
            <v>0</v>
          </cell>
          <cell r="R146">
            <v>-77.451851989528507</v>
          </cell>
          <cell r="S146">
            <v>-77.451851989528507</v>
          </cell>
          <cell r="T146">
            <v>-77.451851989528507</v>
          </cell>
          <cell r="U146">
            <v>36.048724003517663</v>
          </cell>
          <cell r="V146">
            <v>36.048724003517663</v>
          </cell>
          <cell r="W146">
            <v>36.048724003517663</v>
          </cell>
          <cell r="X146">
            <v>948.66107827202006</v>
          </cell>
          <cell r="Y146">
            <v>948.66107827202006</v>
          </cell>
          <cell r="Z146">
            <v>948.66107827202006</v>
          </cell>
          <cell r="AA146">
            <v>1904.05107827202</v>
          </cell>
        </row>
        <row r="147">
          <cell r="A147" t="str">
            <v>_24</v>
          </cell>
          <cell r="B147" t="str">
            <v>Profit on disposals of property</v>
          </cell>
          <cell r="C147">
            <v>0</v>
          </cell>
          <cell r="D147">
            <v>0</v>
          </cell>
          <cell r="E147">
            <v>0</v>
          </cell>
          <cell r="F147">
            <v>0</v>
          </cell>
          <cell r="G147">
            <v>0</v>
          </cell>
          <cell r="H147">
            <v>0</v>
          </cell>
          <cell r="I147">
            <v>0</v>
          </cell>
          <cell r="J147">
            <v>0</v>
          </cell>
          <cell r="K147">
            <v>0</v>
          </cell>
          <cell r="L147">
            <v>0</v>
          </cell>
          <cell r="M147">
            <v>0</v>
          </cell>
          <cell r="N147">
            <v>416.012</v>
          </cell>
          <cell r="O147">
            <v>416.012</v>
          </cell>
          <cell r="P147">
            <v>0</v>
          </cell>
          <cell r="Q147">
            <v>0</v>
          </cell>
          <cell r="R147">
            <v>0</v>
          </cell>
          <cell r="S147">
            <v>0</v>
          </cell>
          <cell r="T147">
            <v>0</v>
          </cell>
          <cell r="U147">
            <v>0</v>
          </cell>
          <cell r="V147">
            <v>0</v>
          </cell>
          <cell r="W147">
            <v>0</v>
          </cell>
          <cell r="X147">
            <v>0</v>
          </cell>
          <cell r="Y147">
            <v>0</v>
          </cell>
          <cell r="Z147">
            <v>0</v>
          </cell>
          <cell r="AA147">
            <v>416.012</v>
          </cell>
        </row>
        <row r="148">
          <cell r="A148" t="str">
            <v>_25</v>
          </cell>
          <cell r="B148" t="str">
            <v>Profit on sale of business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_26</v>
          </cell>
          <cell r="B149" t="str">
            <v>Pre tax profit</v>
          </cell>
          <cell r="C149">
            <v>91619.104648251057</v>
          </cell>
          <cell r="D149">
            <v>72849.788606466682</v>
          </cell>
          <cell r="E149">
            <v>118011.97073181324</v>
          </cell>
          <cell r="F149">
            <v>85183.089592875316</v>
          </cell>
          <cell r="G149">
            <v>163521.17320191753</v>
          </cell>
          <cell r="H149">
            <v>73372.361255066935</v>
          </cell>
          <cell r="I149">
            <v>85158.554426749557</v>
          </cell>
          <cell r="J149">
            <v>97216.091347465495</v>
          </cell>
          <cell r="K149">
            <v>67194.91619193845</v>
          </cell>
          <cell r="L149">
            <v>73298.697400393445</v>
          </cell>
          <cell r="M149">
            <v>39566.340250060741</v>
          </cell>
          <cell r="N149">
            <v>60116.194283041485</v>
          </cell>
          <cell r="O149">
            <v>1027108.2819360401</v>
          </cell>
          <cell r="P149">
            <v>91619.104648251057</v>
          </cell>
          <cell r="Q149">
            <v>164468.8932547177</v>
          </cell>
          <cell r="R149">
            <v>282480.86398653081</v>
          </cell>
          <cell r="S149">
            <v>367663.95357940614</v>
          </cell>
          <cell r="T149">
            <v>531185.12678132381</v>
          </cell>
          <cell r="U149">
            <v>604557.48803639028</v>
          </cell>
          <cell r="V149">
            <v>689716.0424631401</v>
          </cell>
          <cell r="W149">
            <v>786932.13381060574</v>
          </cell>
          <cell r="X149">
            <v>854127.05000254407</v>
          </cell>
          <cell r="Y149">
            <v>927425.74740293797</v>
          </cell>
          <cell r="Z149">
            <v>966992.08765299933</v>
          </cell>
          <cell r="AA149">
            <v>1027108.2819360401</v>
          </cell>
        </row>
        <row r="151">
          <cell r="A151" t="str">
            <v>_27</v>
          </cell>
          <cell r="B151" t="str">
            <v>Taxation</v>
          </cell>
          <cell r="C151">
            <v>-23480.842089999998</v>
          </cell>
          <cell r="D151">
            <v>-20820.899909999996</v>
          </cell>
          <cell r="E151">
            <v>-28876.51612</v>
          </cell>
          <cell r="F151">
            <v>-34678.810800000007</v>
          </cell>
          <cell r="G151">
            <v>-17592.028140000002</v>
          </cell>
          <cell r="H151">
            <v>-21771.810559999998</v>
          </cell>
          <cell r="I151">
            <v>-24064.72941</v>
          </cell>
          <cell r="J151">
            <v>-26243.132739999997</v>
          </cell>
          <cell r="K151">
            <v>-24945.615449999994</v>
          </cell>
          <cell r="L151">
            <v>-9346.0427200000067</v>
          </cell>
          <cell r="M151">
            <v>-21859.832780000012</v>
          </cell>
          <cell r="N151">
            <v>-27083.969169999986</v>
          </cell>
          <cell r="O151">
            <v>-280764.22989000002</v>
          </cell>
          <cell r="P151">
            <v>-23480.842089999998</v>
          </cell>
          <cell r="Q151">
            <v>-44301.741999999998</v>
          </cell>
          <cell r="R151">
            <v>-73178.258119999999</v>
          </cell>
          <cell r="S151">
            <v>-107857.06892000001</v>
          </cell>
          <cell r="T151">
            <v>-125449.09706</v>
          </cell>
          <cell r="U151">
            <v>-147220.90762000001</v>
          </cell>
          <cell r="V151">
            <v>-171285.63703000001</v>
          </cell>
          <cell r="W151">
            <v>-197528.76977000001</v>
          </cell>
          <cell r="X151">
            <v>-222474.38522</v>
          </cell>
          <cell r="Y151">
            <v>-231820.42793999999</v>
          </cell>
          <cell r="Z151">
            <v>-253680.26072000002</v>
          </cell>
          <cell r="AA151">
            <v>-280764.22989000002</v>
          </cell>
        </row>
        <row r="152">
          <cell r="A152" t="str">
            <v>_28</v>
          </cell>
          <cell r="B152" t="str">
            <v>Profit after tax</v>
          </cell>
          <cell r="C152">
            <v>68138.262558251066</v>
          </cell>
          <cell r="D152">
            <v>52028.888696466689</v>
          </cell>
          <cell r="E152">
            <v>89135.454611813242</v>
          </cell>
          <cell r="F152">
            <v>50504.27879287531</v>
          </cell>
          <cell r="G152">
            <v>145929.14506191752</v>
          </cell>
          <cell r="H152">
            <v>51600.550695066937</v>
          </cell>
          <cell r="I152">
            <v>61093.825016749557</v>
          </cell>
          <cell r="J152">
            <v>70972.958607465494</v>
          </cell>
          <cell r="K152">
            <v>42249.300741938452</v>
          </cell>
          <cell r="L152">
            <v>63952.65468039344</v>
          </cell>
          <cell r="M152">
            <v>17706.507470060729</v>
          </cell>
          <cell r="N152">
            <v>33032.225113041495</v>
          </cell>
          <cell r="O152">
            <v>746344.05204604007</v>
          </cell>
          <cell r="P152">
            <v>68138.262558251066</v>
          </cell>
          <cell r="Q152">
            <v>120167.1512547177</v>
          </cell>
          <cell r="R152">
            <v>209302.60586653079</v>
          </cell>
          <cell r="S152">
            <v>259806.88465940615</v>
          </cell>
          <cell r="T152">
            <v>405736.02972132381</v>
          </cell>
          <cell r="U152">
            <v>457336.58041639026</v>
          </cell>
          <cell r="V152">
            <v>518430.40543314011</v>
          </cell>
          <cell r="W152">
            <v>589403.36404060572</v>
          </cell>
          <cell r="X152">
            <v>631652.66478254413</v>
          </cell>
          <cell r="Y152">
            <v>695605.319462938</v>
          </cell>
          <cell r="Z152">
            <v>713311.82693299931</v>
          </cell>
          <cell r="AA152">
            <v>746344.05204604007</v>
          </cell>
        </row>
        <row r="153">
          <cell r="B153" t="str">
            <v>Budgeted Profit and Loss 2007 tys.zł</v>
          </cell>
        </row>
        <row r="154">
          <cell r="A154" t="str">
            <v>_01</v>
          </cell>
          <cell r="B154" t="str">
            <v>Interest income</v>
          </cell>
          <cell r="C154">
            <v>80196.935028516382</v>
          </cell>
          <cell r="D154">
            <v>69829.744029127251</v>
          </cell>
          <cell r="E154">
            <v>79002.504604659276</v>
          </cell>
          <cell r="F154">
            <v>77928.050049404599</v>
          </cell>
          <cell r="G154">
            <v>81089.379742589183</v>
          </cell>
          <cell r="H154">
            <v>79819.647911160588</v>
          </cell>
          <cell r="I154">
            <v>86487.810895079179</v>
          </cell>
          <cell r="J154">
            <v>86011.073045530778</v>
          </cell>
          <cell r="K154">
            <v>85285.640881219457</v>
          </cell>
          <cell r="L154">
            <v>89591.648362172637</v>
          </cell>
          <cell r="M154">
            <v>88426.426253865488</v>
          </cell>
          <cell r="N154">
            <v>93900.57840203149</v>
          </cell>
          <cell r="O154">
            <v>997569.43920535629</v>
          </cell>
          <cell r="P154">
            <v>80196.935028516382</v>
          </cell>
          <cell r="Q154">
            <v>150026.67905764363</v>
          </cell>
          <cell r="R154">
            <v>229029.18366230291</v>
          </cell>
          <cell r="S154">
            <v>306957.23371170752</v>
          </cell>
          <cell r="T154">
            <v>388046.61345429672</v>
          </cell>
          <cell r="U154">
            <v>467866.26136545732</v>
          </cell>
          <cell r="V154">
            <v>554354.07226053649</v>
          </cell>
          <cell r="W154">
            <v>640365.14530606731</v>
          </cell>
          <cell r="X154">
            <v>725650.78618728672</v>
          </cell>
          <cell r="Y154">
            <v>815242.43454945937</v>
          </cell>
          <cell r="Z154">
            <v>903668.86080332485</v>
          </cell>
          <cell r="AA154">
            <v>997569.43920535629</v>
          </cell>
        </row>
        <row r="155">
          <cell r="A155" t="str">
            <v>_02</v>
          </cell>
          <cell r="B155" t="str">
            <v>Interest expense</v>
          </cell>
          <cell r="C155">
            <v>5153.9291060969745</v>
          </cell>
          <cell r="D155">
            <v>5127.9291060969745</v>
          </cell>
          <cell r="E155">
            <v>5091.9291060969745</v>
          </cell>
          <cell r="F155">
            <v>5024.9291060969745</v>
          </cell>
          <cell r="G155">
            <v>4986.9291060969745</v>
          </cell>
          <cell r="H155">
            <v>4942.9291060969745</v>
          </cell>
          <cell r="I155">
            <v>4900.9291060969745</v>
          </cell>
          <cell r="J155">
            <v>4866.9291060969745</v>
          </cell>
          <cell r="K155">
            <v>4810.9291060969745</v>
          </cell>
          <cell r="L155">
            <v>4775.9291060969745</v>
          </cell>
          <cell r="M155">
            <v>4729.9291060969745</v>
          </cell>
          <cell r="N155">
            <v>4695.9291060969745</v>
          </cell>
          <cell r="O155">
            <v>59109.149273163704</v>
          </cell>
          <cell r="P155">
            <v>5153.9291060969745</v>
          </cell>
          <cell r="Q155">
            <v>10281.858212193949</v>
          </cell>
          <cell r="R155">
            <v>15373.787318290924</v>
          </cell>
          <cell r="S155">
            <v>20398.716424387898</v>
          </cell>
          <cell r="T155">
            <v>25385.645530484871</v>
          </cell>
          <cell r="U155">
            <v>30328.574636581845</v>
          </cell>
          <cell r="V155">
            <v>35229.503742678819</v>
          </cell>
          <cell r="W155">
            <v>40096.432848775796</v>
          </cell>
          <cell r="X155">
            <v>44907.361954872773</v>
          </cell>
          <cell r="Y155">
            <v>49683.29106096975</v>
          </cell>
          <cell r="Z155">
            <v>54413.220167066727</v>
          </cell>
          <cell r="AA155">
            <v>59109.149273163704</v>
          </cell>
        </row>
        <row r="156">
          <cell r="A156" t="str">
            <v>_03</v>
          </cell>
          <cell r="B156" t="str">
            <v>Net interest income</v>
          </cell>
          <cell r="C156">
            <v>85350.864134613352</v>
          </cell>
          <cell r="D156">
            <v>74957.67313522422</v>
          </cell>
          <cell r="E156">
            <v>84094.433710756246</v>
          </cell>
          <cell r="F156">
            <v>82952.979155501569</v>
          </cell>
          <cell r="G156">
            <v>86076.308848686152</v>
          </cell>
          <cell r="H156">
            <v>84762.577017257558</v>
          </cell>
          <cell r="I156">
            <v>91388.740001176149</v>
          </cell>
          <cell r="J156">
            <v>90878.002151627748</v>
          </cell>
          <cell r="K156">
            <v>90096.569987316427</v>
          </cell>
          <cell r="L156">
            <v>94367.577468269606</v>
          </cell>
          <cell r="M156">
            <v>93156.355359962457</v>
          </cell>
          <cell r="N156">
            <v>98596.507508128459</v>
          </cell>
          <cell r="O156">
            <v>1056678.58847852</v>
          </cell>
          <cell r="P156">
            <v>85350.864134613352</v>
          </cell>
          <cell r="Q156">
            <v>160308.53726983757</v>
          </cell>
          <cell r="R156">
            <v>244402.97098059382</v>
          </cell>
          <cell r="S156">
            <v>327355.9501360954</v>
          </cell>
          <cell r="T156">
            <v>413432.25898478157</v>
          </cell>
          <cell r="U156">
            <v>498194.83600203914</v>
          </cell>
          <cell r="V156">
            <v>589583.57600321528</v>
          </cell>
          <cell r="W156">
            <v>680461.57815484307</v>
          </cell>
          <cell r="X156">
            <v>770558.14814215945</v>
          </cell>
          <cell r="Y156">
            <v>864925.72561042907</v>
          </cell>
          <cell r="Z156">
            <v>958082.08097039163</v>
          </cell>
          <cell r="AA156">
            <v>1056678.58847852</v>
          </cell>
        </row>
        <row r="157">
          <cell r="A157" t="str">
            <v>_04</v>
          </cell>
          <cell r="B157" t="str">
            <v>Fee Income</v>
          </cell>
          <cell r="C157">
            <v>114291.17897064259</v>
          </cell>
          <cell r="D157">
            <v>110730.48382797034</v>
          </cell>
          <cell r="E157">
            <v>119919.11658870633</v>
          </cell>
          <cell r="F157">
            <v>123797.25683223104</v>
          </cell>
          <cell r="G157">
            <v>131301.00865558899</v>
          </cell>
          <cell r="H157">
            <v>127182.26693566174</v>
          </cell>
          <cell r="I157">
            <v>126137.40835605306</v>
          </cell>
          <cell r="J157">
            <v>126584.73191737331</v>
          </cell>
          <cell r="K157">
            <v>122793.04703768608</v>
          </cell>
          <cell r="L157">
            <v>130711.93689366388</v>
          </cell>
          <cell r="M157">
            <v>132160.35127196828</v>
          </cell>
          <cell r="N157">
            <v>132647.92896383879</v>
          </cell>
          <cell r="O157">
            <v>1498256.7162513845</v>
          </cell>
          <cell r="P157">
            <v>114291.17897064259</v>
          </cell>
          <cell r="Q157">
            <v>225021.66279861293</v>
          </cell>
          <cell r="R157">
            <v>344940.77938731923</v>
          </cell>
          <cell r="S157">
            <v>468738.0362195503</v>
          </cell>
          <cell r="T157">
            <v>600039.04487513925</v>
          </cell>
          <cell r="U157">
            <v>727221.31181080104</v>
          </cell>
          <cell r="V157">
            <v>853358.72016685409</v>
          </cell>
          <cell r="W157">
            <v>979943.45208422747</v>
          </cell>
          <cell r="X157">
            <v>1102736.4991219135</v>
          </cell>
          <cell r="Y157">
            <v>1233448.4360155773</v>
          </cell>
          <cell r="Z157">
            <v>1365608.7872875456</v>
          </cell>
          <cell r="AA157">
            <v>1498256.7162513845</v>
          </cell>
        </row>
        <row r="158">
          <cell r="A158" t="str">
            <v>_05</v>
          </cell>
          <cell r="B158" t="str">
            <v>Commission expense</v>
          </cell>
          <cell r="C158">
            <v>-30501.698356924942</v>
          </cell>
          <cell r="D158">
            <v>-30423.183990730751</v>
          </cell>
          <cell r="E158">
            <v>-32188.091566233401</v>
          </cell>
          <cell r="F158">
            <v>-35301.406957674742</v>
          </cell>
          <cell r="G158">
            <v>-36052.497234445138</v>
          </cell>
          <cell r="H158">
            <v>-34736.306052116939</v>
          </cell>
          <cell r="I158">
            <v>-34421.165133639908</v>
          </cell>
          <cell r="J158">
            <v>-34453.041429887206</v>
          </cell>
          <cell r="K158">
            <v>-34225.861257070384</v>
          </cell>
          <cell r="L158">
            <v>-36462.430556335552</v>
          </cell>
          <cell r="M158">
            <v>-37464.157737856658</v>
          </cell>
          <cell r="N158">
            <v>-37186.779600352595</v>
          </cell>
          <cell r="O158">
            <v>-413416.61987326818</v>
          </cell>
          <cell r="P158">
            <v>-30501.698356924942</v>
          </cell>
          <cell r="Q158">
            <v>-60924.882347655694</v>
          </cell>
          <cell r="R158">
            <v>-93112.973913889087</v>
          </cell>
          <cell r="S158">
            <v>-128414.38087156383</v>
          </cell>
          <cell r="T158">
            <v>-164466.87810600898</v>
          </cell>
          <cell r="U158">
            <v>-199203.18415812592</v>
          </cell>
          <cell r="V158">
            <v>-233624.34929176583</v>
          </cell>
          <cell r="W158">
            <v>-268077.39072165301</v>
          </cell>
          <cell r="X158">
            <v>-302303.25197872339</v>
          </cell>
          <cell r="Y158">
            <v>-338765.68253505894</v>
          </cell>
          <cell r="Z158">
            <v>-376229.84027291561</v>
          </cell>
          <cell r="AA158">
            <v>-413416.61987326818</v>
          </cell>
        </row>
        <row r="159">
          <cell r="A159" t="str">
            <v>_06</v>
          </cell>
          <cell r="B159" t="str">
            <v>Net fee and commission income</v>
          </cell>
          <cell r="C159">
            <v>83789.480613717649</v>
          </cell>
          <cell r="D159">
            <v>80307.299837239581</v>
          </cell>
          <cell r="E159">
            <v>87731.025022472924</v>
          </cell>
          <cell r="F159">
            <v>88495.849874556297</v>
          </cell>
          <cell r="G159">
            <v>95248.511421143849</v>
          </cell>
          <cell r="H159">
            <v>92445.960883544802</v>
          </cell>
          <cell r="I159">
            <v>91716.243222413148</v>
          </cell>
          <cell r="J159">
            <v>92131.690487486107</v>
          </cell>
          <cell r="K159">
            <v>88567.185780615691</v>
          </cell>
          <cell r="L159">
            <v>94249.506337328319</v>
          </cell>
          <cell r="M159">
            <v>94696.193534111619</v>
          </cell>
          <cell r="N159">
            <v>95461.149363486184</v>
          </cell>
          <cell r="O159">
            <v>1084840.0963781164</v>
          </cell>
          <cell r="P159">
            <v>83789.480613717649</v>
          </cell>
          <cell r="Q159">
            <v>164096.78045095725</v>
          </cell>
          <cell r="R159">
            <v>251827.80547343014</v>
          </cell>
          <cell r="S159">
            <v>340323.6553479865</v>
          </cell>
          <cell r="T159">
            <v>435572.16676913027</v>
          </cell>
          <cell r="U159">
            <v>528018.12765267515</v>
          </cell>
          <cell r="V159">
            <v>619734.37087508827</v>
          </cell>
          <cell r="W159">
            <v>711866.06136257446</v>
          </cell>
          <cell r="X159">
            <v>800433.24714319012</v>
          </cell>
          <cell r="Y159">
            <v>894682.75348051835</v>
          </cell>
          <cell r="Z159">
            <v>989378.94701463007</v>
          </cell>
          <cell r="AA159">
            <v>1084840.0963781164</v>
          </cell>
        </row>
        <row r="160">
          <cell r="A160" t="str">
            <v>_07</v>
          </cell>
          <cell r="B160" t="str">
            <v>Dividend income</v>
          </cell>
          <cell r="C160">
            <v>0</v>
          </cell>
          <cell r="D160">
            <v>0</v>
          </cell>
          <cell r="E160">
            <v>0</v>
          </cell>
          <cell r="F160">
            <v>3125</v>
          </cell>
          <cell r="G160">
            <v>53925.85</v>
          </cell>
          <cell r="H160">
            <v>30</v>
          </cell>
          <cell r="I160">
            <v>40</v>
          </cell>
          <cell r="J160">
            <v>30</v>
          </cell>
          <cell r="K160">
            <v>0</v>
          </cell>
          <cell r="L160">
            <v>0</v>
          </cell>
          <cell r="M160">
            <v>0</v>
          </cell>
          <cell r="N160">
            <v>0</v>
          </cell>
          <cell r="O160">
            <v>57150.85</v>
          </cell>
          <cell r="P160">
            <v>0</v>
          </cell>
          <cell r="Q160">
            <v>0</v>
          </cell>
          <cell r="R160">
            <v>0</v>
          </cell>
          <cell r="S160">
            <v>3125</v>
          </cell>
          <cell r="T160">
            <v>57050.85</v>
          </cell>
          <cell r="U160">
            <v>57080.85</v>
          </cell>
          <cell r="V160">
            <v>57120.85</v>
          </cell>
          <cell r="W160">
            <v>57150.85</v>
          </cell>
          <cell r="X160">
            <v>57150.85</v>
          </cell>
          <cell r="Y160">
            <v>57150.85</v>
          </cell>
          <cell r="Z160">
            <v>57150.85</v>
          </cell>
          <cell r="AA160">
            <v>57150.85</v>
          </cell>
        </row>
        <row r="161">
          <cell r="A161" t="str">
            <v>_08</v>
          </cell>
          <cell r="B161" t="str">
            <v>Foreign exchange profit</v>
          </cell>
          <cell r="C161">
            <v>13456.841506114826</v>
          </cell>
          <cell r="D161">
            <v>13461.237380478604</v>
          </cell>
          <cell r="E161">
            <v>13464.093674676769</v>
          </cell>
          <cell r="F161">
            <v>13472.370286722038</v>
          </cell>
          <cell r="G161">
            <v>13482.360307854855</v>
          </cell>
          <cell r="H161">
            <v>13489.731369607434</v>
          </cell>
          <cell r="I161">
            <v>13458.890720173298</v>
          </cell>
          <cell r="J161">
            <v>13456.767160278821</v>
          </cell>
          <cell r="K161">
            <v>13480.136395967376</v>
          </cell>
          <cell r="L161">
            <v>13483.463461307729</v>
          </cell>
          <cell r="M161">
            <v>13472.516367275977</v>
          </cell>
          <cell r="N161">
            <v>13460.753904798385</v>
          </cell>
          <cell r="O161">
            <v>161639.16253525612</v>
          </cell>
          <cell r="P161">
            <v>13456.841506114826</v>
          </cell>
          <cell r="Q161">
            <v>26918.07888659343</v>
          </cell>
          <cell r="R161">
            <v>40382.172561270199</v>
          </cell>
          <cell r="S161">
            <v>53854.542847992241</v>
          </cell>
          <cell r="T161">
            <v>67336.903155847103</v>
          </cell>
          <cell r="U161">
            <v>80826.634525454545</v>
          </cell>
          <cell r="V161">
            <v>94285.525245627839</v>
          </cell>
          <cell r="W161">
            <v>107742.29240590666</v>
          </cell>
          <cell r="X161">
            <v>121222.42880187403</v>
          </cell>
          <cell r="Y161">
            <v>134705.89226318177</v>
          </cell>
          <cell r="Z161">
            <v>148178.40863045774</v>
          </cell>
          <cell r="AA161">
            <v>161639.16253525612</v>
          </cell>
        </row>
        <row r="162">
          <cell r="A162" t="str">
            <v>_09</v>
          </cell>
          <cell r="B162" t="str">
            <v>Gains or losses from investments</v>
          </cell>
          <cell r="C162">
            <v>0</v>
          </cell>
          <cell r="D162">
            <v>0</v>
          </cell>
          <cell r="E162">
            <v>125.29100000000017</v>
          </cell>
          <cell r="F162">
            <v>0</v>
          </cell>
          <cell r="G162">
            <v>0</v>
          </cell>
          <cell r="H162">
            <v>125</v>
          </cell>
          <cell r="I162">
            <v>0</v>
          </cell>
          <cell r="J162">
            <v>0</v>
          </cell>
          <cell r="K162">
            <v>125</v>
          </cell>
          <cell r="L162">
            <v>0</v>
          </cell>
          <cell r="M162">
            <v>0</v>
          </cell>
          <cell r="N162">
            <v>1021.6536999999998</v>
          </cell>
          <cell r="O162">
            <v>1396.9447</v>
          </cell>
          <cell r="P162">
            <v>0</v>
          </cell>
          <cell r="Q162">
            <v>0</v>
          </cell>
          <cell r="R162">
            <v>125.29100000000017</v>
          </cell>
          <cell r="S162">
            <v>125.29100000000017</v>
          </cell>
          <cell r="T162">
            <v>125.29100000000017</v>
          </cell>
          <cell r="U162">
            <v>250.29100000000017</v>
          </cell>
          <cell r="V162">
            <v>250.29100000000017</v>
          </cell>
          <cell r="W162">
            <v>250.29100000000017</v>
          </cell>
          <cell r="X162">
            <v>375.29100000000017</v>
          </cell>
          <cell r="Y162">
            <v>375.29100000000017</v>
          </cell>
          <cell r="Z162">
            <v>375.29100000000017</v>
          </cell>
          <cell r="AA162">
            <v>1396.9447</v>
          </cell>
        </row>
        <row r="163">
          <cell r="A163" t="str">
            <v>_10</v>
          </cell>
          <cell r="B163" t="str">
            <v>Other operating income / expenses</v>
          </cell>
          <cell r="C163">
            <v>-7889.002124553178</v>
          </cell>
          <cell r="D163">
            <v>-7234.0447623582832</v>
          </cell>
          <cell r="E163">
            <v>-8666.1311456429576</v>
          </cell>
          <cell r="F163">
            <v>-9217.4790856850595</v>
          </cell>
          <cell r="G163">
            <v>-10311.591046206235</v>
          </cell>
          <cell r="H163">
            <v>-8291.8306624012876</v>
          </cell>
          <cell r="I163">
            <v>-9773.4763762289331</v>
          </cell>
          <cell r="J163">
            <v>-9440.3621772907645</v>
          </cell>
          <cell r="K163">
            <v>-8555.016003117431</v>
          </cell>
          <cell r="L163">
            <v>-9396.7424082710895</v>
          </cell>
          <cell r="M163">
            <v>-9432.841827078506</v>
          </cell>
          <cell r="N163">
            <v>-5024.2479927212435</v>
          </cell>
          <cell r="O163">
            <v>-103232.76561155498</v>
          </cell>
          <cell r="P163">
            <v>-7889.002124553178</v>
          </cell>
          <cell r="Q163">
            <v>-15123.046886911461</v>
          </cell>
          <cell r="R163">
            <v>-23789.178032554417</v>
          </cell>
          <cell r="S163">
            <v>-33006.657118239476</v>
          </cell>
          <cell r="T163">
            <v>-43318.248164445715</v>
          </cell>
          <cell r="U163">
            <v>-51610.078826847006</v>
          </cell>
          <cell r="V163">
            <v>-61383.555203075943</v>
          </cell>
          <cell r="W163">
            <v>-70823.917380366707</v>
          </cell>
          <cell r="X163">
            <v>-79378.933383484138</v>
          </cell>
          <cell r="Y163">
            <v>-88775.675791755231</v>
          </cell>
          <cell r="Z163">
            <v>-98208.517618833735</v>
          </cell>
          <cell r="AA163">
            <v>-103232.76561155498</v>
          </cell>
        </row>
        <row r="164">
          <cell r="A164" t="str">
            <v>_11</v>
          </cell>
          <cell r="B164" t="str">
            <v>Other income</v>
          </cell>
          <cell r="C164">
            <v>89357.319995279293</v>
          </cell>
          <cell r="D164">
            <v>86534.492455359898</v>
          </cell>
          <cell r="E164">
            <v>92654.278551506737</v>
          </cell>
          <cell r="F164">
            <v>95875.74107559328</v>
          </cell>
          <cell r="G164">
            <v>152345.13068279246</v>
          </cell>
          <cell r="H164">
            <v>97798.861590750937</v>
          </cell>
          <cell r="I164">
            <v>95441.657566357506</v>
          </cell>
          <cell r="J164">
            <v>96178.09547047416</v>
          </cell>
          <cell r="K164">
            <v>93617.306173465637</v>
          </cell>
          <cell r="L164">
            <v>98336.227390364947</v>
          </cell>
          <cell r="M164">
            <v>98735.868074309095</v>
          </cell>
          <cell r="N164">
            <v>104919.30897556333</v>
          </cell>
          <cell r="O164">
            <v>1201794.2880018179</v>
          </cell>
          <cell r="P164">
            <v>89357.319995279293</v>
          </cell>
          <cell r="Q164">
            <v>175891.81245063921</v>
          </cell>
          <cell r="R164">
            <v>268546.09100214596</v>
          </cell>
          <cell r="S164">
            <v>364421.83207773929</v>
          </cell>
          <cell r="T164">
            <v>516766.96276053158</v>
          </cell>
          <cell r="U164">
            <v>614565.82435128256</v>
          </cell>
          <cell r="V164">
            <v>710007.48191764008</v>
          </cell>
          <cell r="W164">
            <v>806185.5773881143</v>
          </cell>
          <cell r="X164">
            <v>899802.88356157998</v>
          </cell>
          <cell r="Y164">
            <v>998139.11095194484</v>
          </cell>
          <cell r="Z164">
            <v>1096874.979026254</v>
          </cell>
          <cell r="AA164">
            <v>1201794.2880018179</v>
          </cell>
        </row>
        <row r="165">
          <cell r="A165" t="str">
            <v>_12</v>
          </cell>
          <cell r="B165" t="str">
            <v>Total income</v>
          </cell>
          <cell r="C165">
            <v>174708.18412989264</v>
          </cell>
          <cell r="D165">
            <v>161492.1655905841</v>
          </cell>
          <cell r="E165">
            <v>176748.712262263</v>
          </cell>
          <cell r="F165">
            <v>178828.72023109486</v>
          </cell>
          <cell r="G165">
            <v>238421.43953147862</v>
          </cell>
          <cell r="H165">
            <v>182561.4386080085</v>
          </cell>
          <cell r="I165">
            <v>186830.39756753366</v>
          </cell>
          <cell r="J165">
            <v>187056.09762210189</v>
          </cell>
          <cell r="K165">
            <v>183713.87616078206</v>
          </cell>
          <cell r="L165">
            <v>192703.80485863454</v>
          </cell>
          <cell r="M165">
            <v>191892.22343427155</v>
          </cell>
          <cell r="N165">
            <v>203515.8164836918</v>
          </cell>
          <cell r="O165">
            <v>2258472.8764803382</v>
          </cell>
          <cell r="P165">
            <v>174708.18412989264</v>
          </cell>
          <cell r="Q165">
            <v>336200.34972047678</v>
          </cell>
          <cell r="R165">
            <v>512949.06198273977</v>
          </cell>
          <cell r="S165">
            <v>691777.7822138347</v>
          </cell>
          <cell r="T165">
            <v>930199.22174531315</v>
          </cell>
          <cell r="U165">
            <v>1112760.6603533216</v>
          </cell>
          <cell r="V165">
            <v>1299591.0579208555</v>
          </cell>
          <cell r="W165">
            <v>1486647.1555429574</v>
          </cell>
          <cell r="X165">
            <v>1670361.0317037394</v>
          </cell>
          <cell r="Y165">
            <v>1863064.8365623739</v>
          </cell>
          <cell r="Z165">
            <v>2054957.0599966457</v>
          </cell>
          <cell r="AA165">
            <v>2258472.8764803382</v>
          </cell>
        </row>
        <row r="166">
          <cell r="A166" t="str">
            <v>_13</v>
          </cell>
          <cell r="B166" t="str">
            <v>Personnel expenses</v>
          </cell>
          <cell r="C166">
            <v>54277.619651297748</v>
          </cell>
          <cell r="D166">
            <v>54876.946487034817</v>
          </cell>
          <cell r="E166">
            <v>54989.161022785222</v>
          </cell>
          <cell r="F166">
            <v>56497.046186665379</v>
          </cell>
          <cell r="G166">
            <v>56342.545150181206</v>
          </cell>
          <cell r="H166">
            <v>56468.943903264546</v>
          </cell>
          <cell r="I166">
            <v>56590.113037812785</v>
          </cell>
          <cell r="J166">
            <v>56589.319955481886</v>
          </cell>
          <cell r="K166">
            <v>56597.142429148545</v>
          </cell>
          <cell r="L166">
            <v>56712.275829723061</v>
          </cell>
          <cell r="M166">
            <v>56658.770908463659</v>
          </cell>
          <cell r="N166">
            <v>57992.831590846981</v>
          </cell>
          <cell r="O166">
            <v>674592.71615270583</v>
          </cell>
          <cell r="P166">
            <v>54277.619651297748</v>
          </cell>
          <cell r="Q166">
            <v>109154.56613833256</v>
          </cell>
          <cell r="R166">
            <v>164143.72716111777</v>
          </cell>
          <cell r="S166">
            <v>220640.77334778314</v>
          </cell>
          <cell r="T166">
            <v>276983.31849796436</v>
          </cell>
          <cell r="U166">
            <v>333452.26240122889</v>
          </cell>
          <cell r="V166">
            <v>390042.37543904164</v>
          </cell>
          <cell r="W166">
            <v>446631.69539452356</v>
          </cell>
          <cell r="X166">
            <v>503228.8378236721</v>
          </cell>
          <cell r="Y166">
            <v>559941.11365339521</v>
          </cell>
          <cell r="Z166">
            <v>616599.88456185884</v>
          </cell>
          <cell r="AA166">
            <v>674592.71615270583</v>
          </cell>
        </row>
        <row r="167">
          <cell r="A167" t="str">
            <v>_14</v>
          </cell>
          <cell r="B167" t="str">
            <v>General and administrative expenses</v>
          </cell>
          <cell r="C167">
            <v>38738.052494603107</v>
          </cell>
          <cell r="D167">
            <v>37259.026994254367</v>
          </cell>
          <cell r="E167">
            <v>38495.35328287469</v>
          </cell>
          <cell r="F167">
            <v>39772.385264434655</v>
          </cell>
          <cell r="G167">
            <v>39416.480927213044</v>
          </cell>
          <cell r="H167">
            <v>39213.945604377375</v>
          </cell>
          <cell r="I167">
            <v>38339.47660700421</v>
          </cell>
          <cell r="J167">
            <v>38476.410117322259</v>
          </cell>
          <cell r="K167">
            <v>39156.586448475013</v>
          </cell>
          <cell r="L167">
            <v>39594.852205208445</v>
          </cell>
          <cell r="M167">
            <v>39414.470286412783</v>
          </cell>
          <cell r="N167">
            <v>39578.156914990344</v>
          </cell>
          <cell r="O167">
            <v>467455.19714717026</v>
          </cell>
          <cell r="P167">
            <v>38738.052494603107</v>
          </cell>
          <cell r="Q167">
            <v>75997.079488857475</v>
          </cell>
          <cell r="R167">
            <v>114492.43277173216</v>
          </cell>
          <cell r="S167">
            <v>154264.81803616681</v>
          </cell>
          <cell r="T167">
            <v>193681.29896337984</v>
          </cell>
          <cell r="U167">
            <v>232895.24456775721</v>
          </cell>
          <cell r="V167">
            <v>271234.72117476142</v>
          </cell>
          <cell r="W167">
            <v>309711.13129208365</v>
          </cell>
          <cell r="X167">
            <v>348867.71774055867</v>
          </cell>
          <cell r="Y167">
            <v>388462.56994576711</v>
          </cell>
          <cell r="Z167">
            <v>427877.04023217992</v>
          </cell>
          <cell r="AA167">
            <v>467455.19714717026</v>
          </cell>
        </row>
        <row r="168">
          <cell r="A168" t="str">
            <v>_15</v>
          </cell>
          <cell r="B168" t="str">
            <v>Depreciation / Amortisation</v>
          </cell>
          <cell r="C168">
            <v>11996.617595975002</v>
          </cell>
          <cell r="D168">
            <v>12174.527751517933</v>
          </cell>
          <cell r="E168">
            <v>12421.740518323488</v>
          </cell>
          <cell r="F168">
            <v>12554.288251156819</v>
          </cell>
          <cell r="G168">
            <v>12708.919557323487</v>
          </cell>
          <cell r="H168">
            <v>12858.139992406821</v>
          </cell>
          <cell r="I168">
            <v>13204.998002490152</v>
          </cell>
          <cell r="J168">
            <v>13384.223751323487</v>
          </cell>
          <cell r="K168">
            <v>13539.304451767932</v>
          </cell>
          <cell r="L168">
            <v>13556.37315829571</v>
          </cell>
          <cell r="M168">
            <v>12567.110166073489</v>
          </cell>
          <cell r="N168">
            <v>9242.2169325179311</v>
          </cell>
          <cell r="O168">
            <v>150208.46012917228</v>
          </cell>
          <cell r="P168">
            <v>11996.617595975002</v>
          </cell>
          <cell r="Q168">
            <v>24171.145347492937</v>
          </cell>
          <cell r="R168">
            <v>36592.885865816424</v>
          </cell>
          <cell r="S168">
            <v>49147.174116973241</v>
          </cell>
          <cell r="T168">
            <v>61856.093674296731</v>
          </cell>
          <cell r="U168">
            <v>74714.233666703556</v>
          </cell>
          <cell r="V168">
            <v>87919.231669193716</v>
          </cell>
          <cell r="W168">
            <v>101303.4554205172</v>
          </cell>
          <cell r="X168">
            <v>114842.75987228514</v>
          </cell>
          <cell r="Y168">
            <v>128399.13303058085</v>
          </cell>
          <cell r="Z168">
            <v>140966.24319665434</v>
          </cell>
          <cell r="AA168">
            <v>150208.46012917228</v>
          </cell>
        </row>
        <row r="169">
          <cell r="A169" t="str">
            <v>_16</v>
          </cell>
          <cell r="B169" t="str">
            <v>Total operating expenses</v>
          </cell>
          <cell r="C169">
            <v>105012.28974187585</v>
          </cell>
          <cell r="D169">
            <v>104310.50123280712</v>
          </cell>
          <cell r="E169">
            <v>105906.25482398341</v>
          </cell>
          <cell r="F169">
            <v>108823.71970225686</v>
          </cell>
          <cell r="G169">
            <v>108467.94563471775</v>
          </cell>
          <cell r="H169">
            <v>108541.02950004875</v>
          </cell>
          <cell r="I169">
            <v>108134.58764730714</v>
          </cell>
          <cell r="J169">
            <v>108449.95382412763</v>
          </cell>
          <cell r="K169">
            <v>109293.0333293915</v>
          </cell>
          <cell r="L169">
            <v>109863.50119322722</v>
          </cell>
          <cell r="M169">
            <v>108640.35136094992</v>
          </cell>
          <cell r="N169">
            <v>106813.20543835526</v>
          </cell>
          <cell r="O169">
            <v>1292256.3734290483</v>
          </cell>
          <cell r="P169">
            <v>105012.28974187585</v>
          </cell>
          <cell r="Q169">
            <v>209322.79097468298</v>
          </cell>
          <cell r="R169">
            <v>315229.04579866637</v>
          </cell>
          <cell r="S169">
            <v>424052.76550092321</v>
          </cell>
          <cell r="T169">
            <v>532520.71113564097</v>
          </cell>
          <cell r="U169">
            <v>641061.7406356897</v>
          </cell>
          <cell r="V169">
            <v>749196.32828299678</v>
          </cell>
          <cell r="W169">
            <v>857646.28210712445</v>
          </cell>
          <cell r="X169">
            <v>966939.31543651596</v>
          </cell>
          <cell r="Y169">
            <v>1076802.8166297432</v>
          </cell>
          <cell r="Z169">
            <v>1185443.1679906931</v>
          </cell>
          <cell r="AA169">
            <v>1292256.3734290483</v>
          </cell>
        </row>
        <row r="170">
          <cell r="A170" t="str">
            <v>_17</v>
          </cell>
          <cell r="B170" t="str">
            <v>Operating profit before provisions</v>
          </cell>
          <cell r="C170">
            <v>69695.894388016794</v>
          </cell>
          <cell r="D170">
            <v>57181.664357776986</v>
          </cell>
          <cell r="E170">
            <v>70842.457438279584</v>
          </cell>
          <cell r="F170">
            <v>70005.000528838005</v>
          </cell>
          <cell r="G170">
            <v>129953.49389676088</v>
          </cell>
          <cell r="H170">
            <v>74020.409107959742</v>
          </cell>
          <cell r="I170">
            <v>78695.809920226515</v>
          </cell>
          <cell r="J170">
            <v>78606.143797974262</v>
          </cell>
          <cell r="K170">
            <v>74420.842831390561</v>
          </cell>
          <cell r="L170">
            <v>82840.303665407322</v>
          </cell>
          <cell r="M170">
            <v>83251.872073321632</v>
          </cell>
          <cell r="N170">
            <v>96702.61104533654</v>
          </cell>
          <cell r="O170">
            <v>966216.50305128982</v>
          </cell>
          <cell r="P170">
            <v>69695.894388016794</v>
          </cell>
          <cell r="Q170">
            <v>126877.55874579379</v>
          </cell>
          <cell r="R170">
            <v>197720.01618407341</v>
          </cell>
          <cell r="S170">
            <v>267725.01671291149</v>
          </cell>
          <cell r="T170">
            <v>397678.51060967217</v>
          </cell>
          <cell r="U170">
            <v>471698.91971763188</v>
          </cell>
          <cell r="V170">
            <v>550394.72963785869</v>
          </cell>
          <cell r="W170">
            <v>629000.87343583291</v>
          </cell>
          <cell r="X170">
            <v>703421.71626722347</v>
          </cell>
          <cell r="Y170">
            <v>786262.0199326307</v>
          </cell>
          <cell r="Z170">
            <v>869513.89200595254</v>
          </cell>
          <cell r="AA170">
            <v>966216.50305128982</v>
          </cell>
        </row>
        <row r="171">
          <cell r="A171" t="str">
            <v>_18</v>
          </cell>
          <cell r="B171" t="str">
            <v>Impairment losses on loans and advances</v>
          </cell>
          <cell r="C171">
            <v>-5664.1781202918619</v>
          </cell>
          <cell r="D171">
            <v>-5878.2911005890992</v>
          </cell>
          <cell r="E171">
            <v>-6017.0917432135693</v>
          </cell>
          <cell r="F171">
            <v>-6134.5147786888847</v>
          </cell>
          <cell r="G171">
            <v>-6189.074928613567</v>
          </cell>
          <cell r="H171">
            <v>-6307.950558848499</v>
          </cell>
          <cell r="I171">
            <v>-5978.6109206108249</v>
          </cell>
          <cell r="J171">
            <v>-5965.6926996471648</v>
          </cell>
          <cell r="K171">
            <v>-6257.2920669241576</v>
          </cell>
          <cell r="L171">
            <v>-6210.289772584284</v>
          </cell>
          <cell r="M171">
            <v>-6183.495771970016</v>
          </cell>
          <cell r="N171">
            <v>-5967.8877700180756</v>
          </cell>
          <cell r="O171">
            <v>-72754.370232000001</v>
          </cell>
          <cell r="P171">
            <v>-5664.1781202918619</v>
          </cell>
          <cell r="Q171">
            <v>-11542.469220880961</v>
          </cell>
          <cell r="R171">
            <v>-17559.560964094529</v>
          </cell>
          <cell r="S171">
            <v>-23694.075742783414</v>
          </cell>
          <cell r="T171">
            <v>-29883.150671396979</v>
          </cell>
          <cell r="U171">
            <v>-36191.101230245476</v>
          </cell>
          <cell r="V171">
            <v>-42169.7121508563</v>
          </cell>
          <cell r="W171">
            <v>-48135.404850503466</v>
          </cell>
          <cell r="X171">
            <v>-54392.696917427624</v>
          </cell>
          <cell r="Y171">
            <v>-60602.986690011909</v>
          </cell>
          <cell r="Z171">
            <v>-66786.482461981926</v>
          </cell>
          <cell r="AA171">
            <v>-72754.370232000001</v>
          </cell>
        </row>
        <row r="172">
          <cell r="A172" t="str">
            <v>_19</v>
          </cell>
          <cell r="B172" t="str">
            <v>Provision for contingent liabilities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_20</v>
          </cell>
          <cell r="B173" t="str">
            <v>Other provisions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_21</v>
          </cell>
          <cell r="B174" t="str">
            <v>Total provisions</v>
          </cell>
          <cell r="C174">
            <v>-5664.1781202918619</v>
          </cell>
          <cell r="D174">
            <v>-5878.2911005890992</v>
          </cell>
          <cell r="E174">
            <v>-6017.0917432135693</v>
          </cell>
          <cell r="F174">
            <v>-6134.5147786888847</v>
          </cell>
          <cell r="G174">
            <v>-6189.074928613567</v>
          </cell>
          <cell r="H174">
            <v>-6307.950558848499</v>
          </cell>
          <cell r="I174">
            <v>-5978.6109206108249</v>
          </cell>
          <cell r="J174">
            <v>-5965.6926996471648</v>
          </cell>
          <cell r="K174">
            <v>-6257.2920669241576</v>
          </cell>
          <cell r="L174">
            <v>-6210.289772584284</v>
          </cell>
          <cell r="M174">
            <v>-6183.495771970016</v>
          </cell>
          <cell r="N174">
            <v>-5967.8877700180756</v>
          </cell>
          <cell r="O174">
            <v>-72754.370232000001</v>
          </cell>
          <cell r="P174">
            <v>-5664.1781202918619</v>
          </cell>
          <cell r="Q174">
            <v>-11542.469220880961</v>
          </cell>
          <cell r="R174">
            <v>-17559.560964094529</v>
          </cell>
          <cell r="S174">
            <v>-23694.075742783414</v>
          </cell>
          <cell r="T174">
            <v>-29883.150671396979</v>
          </cell>
          <cell r="U174">
            <v>-36191.101230245476</v>
          </cell>
          <cell r="V174">
            <v>-42169.7121508563</v>
          </cell>
          <cell r="W174">
            <v>-48135.404850503466</v>
          </cell>
          <cell r="X174">
            <v>-54392.696917427624</v>
          </cell>
          <cell r="Y174">
            <v>-60602.986690011909</v>
          </cell>
          <cell r="Z174">
            <v>-66786.482461981926</v>
          </cell>
          <cell r="AA174">
            <v>-72754.370232000001</v>
          </cell>
        </row>
        <row r="175">
          <cell r="A175" t="str">
            <v>_22</v>
          </cell>
          <cell r="B175" t="str">
            <v>Operating profit</v>
          </cell>
          <cell r="C175">
            <v>64031.716267724929</v>
          </cell>
          <cell r="D175">
            <v>51303.373257187886</v>
          </cell>
          <cell r="E175">
            <v>64825.365695066015</v>
          </cell>
          <cell r="F175">
            <v>63870.485750149121</v>
          </cell>
          <cell r="G175">
            <v>123764.41896814731</v>
          </cell>
          <cell r="H175">
            <v>67712.458549111238</v>
          </cell>
          <cell r="I175">
            <v>72717.198999615692</v>
          </cell>
          <cell r="J175">
            <v>72640.451098327103</v>
          </cell>
          <cell r="K175">
            <v>68163.550764466403</v>
          </cell>
          <cell r="L175">
            <v>76630.013892823044</v>
          </cell>
          <cell r="M175">
            <v>77068.376301351615</v>
          </cell>
          <cell r="N175">
            <v>90734.723275318465</v>
          </cell>
          <cell r="O175">
            <v>893462.13281928981</v>
          </cell>
          <cell r="P175">
            <v>64031.716267724929</v>
          </cell>
          <cell r="Q175">
            <v>115335.08952491284</v>
          </cell>
          <cell r="R175">
            <v>180160.45521997887</v>
          </cell>
          <cell r="S175">
            <v>244030.94097012808</v>
          </cell>
          <cell r="T175">
            <v>367795.35993827519</v>
          </cell>
          <cell r="U175">
            <v>435507.81848738639</v>
          </cell>
          <cell r="V175">
            <v>508225.01748700242</v>
          </cell>
          <cell r="W175">
            <v>580865.46858532948</v>
          </cell>
          <cell r="X175">
            <v>649029.01934979588</v>
          </cell>
          <cell r="Y175">
            <v>725659.03324261878</v>
          </cell>
          <cell r="Z175">
            <v>802727.4095439706</v>
          </cell>
          <cell r="AA175">
            <v>893462.13281928981</v>
          </cell>
        </row>
        <row r="176">
          <cell r="A176" t="str">
            <v>_23</v>
          </cell>
          <cell r="B176" t="str">
            <v>Income from associates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_24</v>
          </cell>
          <cell r="B177" t="str">
            <v>Profit on disposals of property</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_25</v>
          </cell>
          <cell r="B178" t="str">
            <v>Profit on sale of business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_26</v>
          </cell>
          <cell r="B179" t="str">
            <v>Pre tax profit</v>
          </cell>
          <cell r="C179">
            <v>64031.716267724929</v>
          </cell>
          <cell r="D179">
            <v>51303.373257187886</v>
          </cell>
          <cell r="E179">
            <v>64825.365695066015</v>
          </cell>
          <cell r="F179">
            <v>63870.485750149121</v>
          </cell>
          <cell r="G179">
            <v>123764.41896814731</v>
          </cell>
          <cell r="H179">
            <v>67712.458549111238</v>
          </cell>
          <cell r="I179">
            <v>72717.198999615692</v>
          </cell>
          <cell r="J179">
            <v>72640.451098327103</v>
          </cell>
          <cell r="K179">
            <v>68163.550764466403</v>
          </cell>
          <cell r="L179">
            <v>76630.013892823044</v>
          </cell>
          <cell r="M179">
            <v>77068.376301351615</v>
          </cell>
          <cell r="N179">
            <v>90734.723275318465</v>
          </cell>
          <cell r="O179">
            <v>893462.13281928981</v>
          </cell>
          <cell r="P179">
            <v>64031.716267724929</v>
          </cell>
          <cell r="Q179">
            <v>115335.08952491284</v>
          </cell>
          <cell r="R179">
            <v>180160.45521997887</v>
          </cell>
          <cell r="S179">
            <v>244030.94097012808</v>
          </cell>
          <cell r="T179">
            <v>367795.35993827519</v>
          </cell>
          <cell r="U179">
            <v>435507.81848738639</v>
          </cell>
          <cell r="V179">
            <v>508225.01748700242</v>
          </cell>
          <cell r="W179">
            <v>580865.46858532948</v>
          </cell>
          <cell r="X179">
            <v>649029.01934979588</v>
          </cell>
          <cell r="Y179">
            <v>725659.03324261878</v>
          </cell>
          <cell r="Z179">
            <v>802727.4095439706</v>
          </cell>
          <cell r="AA179">
            <v>893462.13281928981</v>
          </cell>
        </row>
        <row r="181">
          <cell r="A181" t="str">
            <v>_27</v>
          </cell>
          <cell r="B181" t="str">
            <v>Taxation</v>
          </cell>
          <cell r="C181">
            <v>-18038.03192465457</v>
          </cell>
          <cell r="D181">
            <v>-15080.864134365211</v>
          </cell>
          <cell r="E181">
            <v>-18345.488201517008</v>
          </cell>
          <cell r="F181">
            <v>-18025.399263433908</v>
          </cell>
          <cell r="G181">
            <v>-20068.827776372476</v>
          </cell>
          <cell r="H181">
            <v>-19420.465159620253</v>
          </cell>
          <cell r="I181">
            <v>-20326.110690727095</v>
          </cell>
          <cell r="J181">
            <v>-20347.102522271642</v>
          </cell>
          <cell r="K181">
            <v>-19449.729916127035</v>
          </cell>
          <cell r="L181">
            <v>-21388.841942490115</v>
          </cell>
          <cell r="M181">
            <v>-21272.847482803456</v>
          </cell>
          <cell r="N181">
            <v>-25293.533452257532</v>
          </cell>
          <cell r="O181">
            <v>-237057.24246664031</v>
          </cell>
          <cell r="P181">
            <v>-18038.03192465457</v>
          </cell>
          <cell r="Q181">
            <v>-33118.896059019782</v>
          </cell>
          <cell r="R181">
            <v>-51464.38426053679</v>
          </cell>
          <cell r="S181">
            <v>-69489.783523970691</v>
          </cell>
          <cell r="T181">
            <v>-89558.611300343167</v>
          </cell>
          <cell r="U181">
            <v>-108979.07645996343</v>
          </cell>
          <cell r="V181">
            <v>-129305.18715069053</v>
          </cell>
          <cell r="W181">
            <v>-149652.28967296216</v>
          </cell>
          <cell r="X181">
            <v>-169102.01958908921</v>
          </cell>
          <cell r="Y181">
            <v>-190490.86153157931</v>
          </cell>
          <cell r="Z181">
            <v>-211763.70901438277</v>
          </cell>
          <cell r="AA181">
            <v>-237057.24246664031</v>
          </cell>
        </row>
        <row r="182">
          <cell r="A182" t="str">
            <v>_28</v>
          </cell>
          <cell r="B182" t="str">
            <v>Profit after tax</v>
          </cell>
          <cell r="C182">
            <v>45993.684343070359</v>
          </cell>
          <cell r="D182">
            <v>36222.509122822674</v>
          </cell>
          <cell r="E182">
            <v>46479.877493549007</v>
          </cell>
          <cell r="F182">
            <v>45845.086486715212</v>
          </cell>
          <cell r="G182">
            <v>103695.59119177483</v>
          </cell>
          <cell r="H182">
            <v>48291.993389490985</v>
          </cell>
          <cell r="I182">
            <v>52391.088308888597</v>
          </cell>
          <cell r="J182">
            <v>52293.348576055461</v>
          </cell>
          <cell r="K182">
            <v>48713.820848339368</v>
          </cell>
          <cell r="L182">
            <v>55241.17195033293</v>
          </cell>
          <cell r="M182">
            <v>55795.528818548162</v>
          </cell>
          <cell r="N182">
            <v>65441.189823060937</v>
          </cell>
          <cell r="O182">
            <v>656404.8903526495</v>
          </cell>
          <cell r="P182">
            <v>45993.684343070359</v>
          </cell>
          <cell r="Q182">
            <v>82216.193465893055</v>
          </cell>
          <cell r="R182">
            <v>128696.07095944209</v>
          </cell>
          <cell r="S182">
            <v>174541.15744615739</v>
          </cell>
          <cell r="T182">
            <v>278236.748637932</v>
          </cell>
          <cell r="U182">
            <v>326528.742027423</v>
          </cell>
          <cell r="V182">
            <v>378919.83033631189</v>
          </cell>
          <cell r="W182">
            <v>431213.17891236732</v>
          </cell>
          <cell r="X182">
            <v>479926.99976070668</v>
          </cell>
          <cell r="Y182">
            <v>535168.1717110395</v>
          </cell>
          <cell r="Z182">
            <v>590963.7005295878</v>
          </cell>
          <cell r="AA182">
            <v>656404.8903526495</v>
          </cell>
        </row>
        <row r="183">
          <cell r="B183" t="str">
            <v>Actual Profit and Loss 2006 tys.zł</v>
          </cell>
        </row>
        <row r="184">
          <cell r="A184" t="str">
            <v>Dts01</v>
          </cell>
          <cell r="B184" t="str">
            <v>Interest income</v>
          </cell>
          <cell r="C184">
            <v>125817.05480174486</v>
          </cell>
          <cell r="D184">
            <v>108145.61927749864</v>
          </cell>
          <cell r="E184">
            <v>120827.7984558527</v>
          </cell>
          <cell r="F184">
            <v>118948.37367604928</v>
          </cell>
          <cell r="G184">
            <v>123371.4204227646</v>
          </cell>
          <cell r="H184">
            <v>122579.27179172705</v>
          </cell>
          <cell r="I184">
            <v>129347.64881599613</v>
          </cell>
          <cell r="J184">
            <v>128508.57236796329</v>
          </cell>
          <cell r="K184">
            <v>116800.23410807787</v>
          </cell>
          <cell r="L184">
            <v>132974.48000314127</v>
          </cell>
          <cell r="M184">
            <v>125491.43677849004</v>
          </cell>
          <cell r="N184">
            <v>140513.86698810544</v>
          </cell>
          <cell r="O184">
            <v>1493325.7774874112</v>
          </cell>
          <cell r="P184">
            <v>125817.05480174486</v>
          </cell>
          <cell r="Q184">
            <v>233962.6740792435</v>
          </cell>
          <cell r="R184">
            <v>354790.47253509623</v>
          </cell>
          <cell r="S184">
            <v>473738.84621114552</v>
          </cell>
          <cell r="T184">
            <v>597110.26663391013</v>
          </cell>
          <cell r="U184">
            <v>719689.53842563718</v>
          </cell>
          <cell r="V184">
            <v>849037.18724163331</v>
          </cell>
          <cell r="W184">
            <v>977545.75960959657</v>
          </cell>
          <cell r="X184">
            <v>1094345.9937176744</v>
          </cell>
          <cell r="Y184">
            <v>1227320.4737208157</v>
          </cell>
          <cell r="Z184">
            <v>1352811.9104993057</v>
          </cell>
          <cell r="AA184">
            <v>1493325.7774874112</v>
          </cell>
        </row>
        <row r="185">
          <cell r="A185" t="str">
            <v>Dts02</v>
          </cell>
          <cell r="B185" t="str">
            <v>Interest expense</v>
          </cell>
          <cell r="C185">
            <v>-48349.332356986088</v>
          </cell>
          <cell r="D185">
            <v>-42520.528356986077</v>
          </cell>
          <cell r="E185">
            <v>-48573.956206986069</v>
          </cell>
          <cell r="F185">
            <v>-47075.19813698611</v>
          </cell>
          <cell r="G185">
            <v>-47809.293606986066</v>
          </cell>
          <cell r="H185">
            <v>-46956.702966986064</v>
          </cell>
          <cell r="I185">
            <v>-49551.70946698614</v>
          </cell>
          <cell r="J185">
            <v>-48757.778176986059</v>
          </cell>
          <cell r="K185">
            <v>-45650.980146986127</v>
          </cell>
          <cell r="L185">
            <v>-50449.230936986045</v>
          </cell>
          <cell r="M185">
            <v>-46273.771856986117</v>
          </cell>
          <cell r="N185">
            <v>-50983.427226986038</v>
          </cell>
          <cell r="O185">
            <v>-572951.90944383293</v>
          </cell>
          <cell r="P185">
            <v>-48349.332356986088</v>
          </cell>
          <cell r="Q185">
            <v>-90869.860713972157</v>
          </cell>
          <cell r="R185">
            <v>-139443.81692095823</v>
          </cell>
          <cell r="S185">
            <v>-186519.01505794434</v>
          </cell>
          <cell r="T185">
            <v>-234328.3086649304</v>
          </cell>
          <cell r="U185">
            <v>-281285.01163191645</v>
          </cell>
          <cell r="V185">
            <v>-330836.72109890258</v>
          </cell>
          <cell r="W185">
            <v>-379594.49927588867</v>
          </cell>
          <cell r="X185">
            <v>-425245.47942287481</v>
          </cell>
          <cell r="Y185">
            <v>-475694.71035986085</v>
          </cell>
          <cell r="Z185">
            <v>-521968.48221684695</v>
          </cell>
          <cell r="AA185">
            <v>-572951.90944383293</v>
          </cell>
        </row>
        <row r="186">
          <cell r="A186" t="str">
            <v>Dts03</v>
          </cell>
          <cell r="B186" t="str">
            <v>Net interest income</v>
          </cell>
          <cell r="C186">
            <v>77467.72244475878</v>
          </cell>
          <cell r="D186">
            <v>65625.090920512564</v>
          </cell>
          <cell r="E186">
            <v>72253.842248866626</v>
          </cell>
          <cell r="F186">
            <v>71873.175539063173</v>
          </cell>
          <cell r="G186">
            <v>75562.126815778523</v>
          </cell>
          <cell r="H186">
            <v>75622.568824740985</v>
          </cell>
          <cell r="I186">
            <v>79795.93934900999</v>
          </cell>
          <cell r="J186">
            <v>79750.794190977234</v>
          </cell>
          <cell r="K186">
            <v>71149.253961091745</v>
          </cell>
          <cell r="L186">
            <v>82525.249066155229</v>
          </cell>
          <cell r="M186">
            <v>79217.664921503922</v>
          </cell>
          <cell r="N186">
            <v>89530.4397611194</v>
          </cell>
          <cell r="O186">
            <v>920373.86804357823</v>
          </cell>
          <cell r="P186">
            <v>77467.72244475878</v>
          </cell>
          <cell r="Q186">
            <v>143092.81336527134</v>
          </cell>
          <cell r="R186">
            <v>215346.655614138</v>
          </cell>
          <cell r="S186">
            <v>287219.83115320117</v>
          </cell>
          <cell r="T186">
            <v>362781.95796897972</v>
          </cell>
          <cell r="U186">
            <v>438404.52679372072</v>
          </cell>
          <cell r="V186">
            <v>518200.46614273073</v>
          </cell>
          <cell r="W186">
            <v>597951.26033370791</v>
          </cell>
          <cell r="X186">
            <v>669100.51429479965</v>
          </cell>
          <cell r="Y186">
            <v>751625.76336095482</v>
          </cell>
          <cell r="Z186">
            <v>830843.4282824588</v>
          </cell>
          <cell r="AA186">
            <v>920373.86804357823</v>
          </cell>
        </row>
        <row r="187">
          <cell r="A187" t="str">
            <v>Dts04</v>
          </cell>
          <cell r="B187" t="str">
            <v>Fee Income</v>
          </cell>
          <cell r="C187">
            <v>99418.859970000005</v>
          </cell>
          <cell r="D187">
            <v>99041.176749999984</v>
          </cell>
          <cell r="E187">
            <v>116474.85854</v>
          </cell>
          <cell r="F187">
            <v>116346.11017</v>
          </cell>
          <cell r="G187">
            <v>121419.84258</v>
          </cell>
          <cell r="H187">
            <v>104463.24262000003</v>
          </cell>
          <cell r="I187">
            <v>104712.53517999998</v>
          </cell>
          <cell r="J187">
            <v>106434.26612999997</v>
          </cell>
          <cell r="K187">
            <v>110835.31039000012</v>
          </cell>
          <cell r="L187">
            <v>115828.88825999992</v>
          </cell>
          <cell r="M187">
            <v>126855.45034000001</v>
          </cell>
          <cell r="N187">
            <v>133288.63449999993</v>
          </cell>
          <cell r="O187">
            <v>1355119.1754300001</v>
          </cell>
          <cell r="P187">
            <v>99418.859970000005</v>
          </cell>
          <cell r="Q187">
            <v>198460.03671999997</v>
          </cell>
          <cell r="R187">
            <v>314934.89525999996</v>
          </cell>
          <cell r="S187">
            <v>431281.00542999996</v>
          </cell>
          <cell r="T187">
            <v>552700.84800999996</v>
          </cell>
          <cell r="U187">
            <v>657164.09062999999</v>
          </cell>
          <cell r="V187">
            <v>761876.62581</v>
          </cell>
          <cell r="W187">
            <v>868310.89194</v>
          </cell>
          <cell r="X187">
            <v>979146.20233000012</v>
          </cell>
          <cell r="Y187">
            <v>1094975.0905900002</v>
          </cell>
          <cell r="Z187">
            <v>1221830.5409300001</v>
          </cell>
          <cell r="AA187">
            <v>1355119.1754300001</v>
          </cell>
        </row>
        <row r="188">
          <cell r="A188" t="str">
            <v>Dts05</v>
          </cell>
          <cell r="B188" t="str">
            <v>Commission expense</v>
          </cell>
          <cell r="C188">
            <v>-24052.619219999997</v>
          </cell>
          <cell r="D188">
            <v>-24198.907480000002</v>
          </cell>
          <cell r="E188">
            <v>-29333.970269999998</v>
          </cell>
          <cell r="F188">
            <v>-32578.143179999999</v>
          </cell>
          <cell r="G188">
            <v>-31255.379750000011</v>
          </cell>
          <cell r="H188">
            <v>-26282.801319999995</v>
          </cell>
          <cell r="I188">
            <v>-27613.355280000007</v>
          </cell>
          <cell r="J188">
            <v>-27080.33055000001</v>
          </cell>
          <cell r="K188">
            <v>-26952.325979999983</v>
          </cell>
          <cell r="L188">
            <v>-29495.924996000002</v>
          </cell>
          <cell r="M188">
            <v>-34863.031223999991</v>
          </cell>
          <cell r="N188">
            <v>-38025.76079</v>
          </cell>
          <cell r="O188">
            <v>-351732.55004</v>
          </cell>
          <cell r="P188">
            <v>-24052.619219999997</v>
          </cell>
          <cell r="Q188">
            <v>-48251.526700000002</v>
          </cell>
          <cell r="R188">
            <v>-77585.496970000007</v>
          </cell>
          <cell r="S188">
            <v>-110163.64015000001</v>
          </cell>
          <cell r="T188">
            <v>-141419.01990000001</v>
          </cell>
          <cell r="U188">
            <v>-167701.82122000001</v>
          </cell>
          <cell r="V188">
            <v>-195315.17650000003</v>
          </cell>
          <cell r="W188">
            <v>-222395.50705000004</v>
          </cell>
          <cell r="X188">
            <v>-249347.83303000004</v>
          </cell>
          <cell r="Y188">
            <v>-278843.75802600005</v>
          </cell>
          <cell r="Z188">
            <v>-313706.78925000003</v>
          </cell>
          <cell r="AA188">
            <v>-351732.55004</v>
          </cell>
        </row>
        <row r="189">
          <cell r="A189" t="str">
            <v>Dts06</v>
          </cell>
          <cell r="B189" t="str">
            <v>Net fee and commission income</v>
          </cell>
          <cell r="C189">
            <v>75366.240750000012</v>
          </cell>
          <cell r="D189">
            <v>74842.26926999999</v>
          </cell>
          <cell r="E189">
            <v>87140.888269999996</v>
          </cell>
          <cell r="F189">
            <v>83767.966990000001</v>
          </cell>
          <cell r="G189">
            <v>90164.462829999989</v>
          </cell>
          <cell r="H189">
            <v>78180.441300000035</v>
          </cell>
          <cell r="I189">
            <v>77099.179899999974</v>
          </cell>
          <cell r="J189">
            <v>79353.935579999961</v>
          </cell>
          <cell r="K189">
            <v>83882.984410000136</v>
          </cell>
          <cell r="L189">
            <v>86332.963263999918</v>
          </cell>
          <cell r="M189">
            <v>91992.419116000019</v>
          </cell>
          <cell r="N189">
            <v>95262.873709999927</v>
          </cell>
          <cell r="O189">
            <v>1003386.6253900001</v>
          </cell>
          <cell r="P189">
            <v>75366.240750000012</v>
          </cell>
          <cell r="Q189">
            <v>150208.51001999999</v>
          </cell>
          <cell r="R189">
            <v>237349.39828999995</v>
          </cell>
          <cell r="S189">
            <v>321117.36527999997</v>
          </cell>
          <cell r="T189">
            <v>411281.82810999994</v>
          </cell>
          <cell r="U189">
            <v>489462.26940999995</v>
          </cell>
          <cell r="V189">
            <v>566561.44930999994</v>
          </cell>
          <cell r="W189">
            <v>645915.38488999999</v>
          </cell>
          <cell r="X189">
            <v>729798.36930000014</v>
          </cell>
          <cell r="Y189">
            <v>816131.33256400004</v>
          </cell>
          <cell r="Z189">
            <v>908123.7516800001</v>
          </cell>
          <cell r="AA189">
            <v>1003386.6253900001</v>
          </cell>
        </row>
        <row r="190">
          <cell r="A190" t="str">
            <v>Dts07</v>
          </cell>
          <cell r="B190" t="str">
            <v>Dividend income</v>
          </cell>
          <cell r="C190">
            <v>0</v>
          </cell>
          <cell r="D190">
            <v>0</v>
          </cell>
          <cell r="E190">
            <v>1.1799999992945231E-3</v>
          </cell>
          <cell r="F190">
            <v>3680.0540000000001</v>
          </cell>
          <cell r="G190">
            <v>53437.79</v>
          </cell>
          <cell r="H190">
            <v>12.966999999999985</v>
          </cell>
          <cell r="I190">
            <v>89.806400000000011</v>
          </cell>
          <cell r="J190">
            <v>-0.10000000000002274</v>
          </cell>
          <cell r="K190">
            <v>55.666710000000315</v>
          </cell>
          <cell r="L190">
            <v>9.6633812063373625E-13</v>
          </cell>
          <cell r="M190">
            <v>-4.6419999998761341E-2</v>
          </cell>
          <cell r="N190">
            <v>2.0000000222353265E-4</v>
          </cell>
          <cell r="O190">
            <v>57276.139070000005</v>
          </cell>
          <cell r="P190">
            <v>0</v>
          </cell>
          <cell r="Q190">
            <v>0</v>
          </cell>
          <cell r="R190">
            <v>1.1799999992945231E-3</v>
          </cell>
          <cell r="S190">
            <v>3680.0551799999994</v>
          </cell>
          <cell r="T190">
            <v>57117.845180000004</v>
          </cell>
          <cell r="U190">
            <v>57130.812180000001</v>
          </cell>
          <cell r="V190">
            <v>57220.618580000002</v>
          </cell>
          <cell r="W190">
            <v>57220.518580000004</v>
          </cell>
          <cell r="X190">
            <v>57276.185290000001</v>
          </cell>
          <cell r="Y190">
            <v>57276.185290000001</v>
          </cell>
          <cell r="Z190">
            <v>57276.138870000002</v>
          </cell>
          <cell r="AA190">
            <v>57276.139070000005</v>
          </cell>
        </row>
        <row r="191">
          <cell r="A191" t="str">
            <v>Dts08</v>
          </cell>
          <cell r="B191" t="str">
            <v>Foreign exchange profit</v>
          </cell>
          <cell r="C191">
            <v>14775.239049999775</v>
          </cell>
          <cell r="D191">
            <v>13404.721010000578</v>
          </cell>
          <cell r="E191">
            <v>16830.291039998316</v>
          </cell>
          <cell r="F191">
            <v>15370.250580001537</v>
          </cell>
          <cell r="G191">
            <v>18773.496970000855</v>
          </cell>
          <cell r="H191">
            <v>19892.59350000025</v>
          </cell>
          <cell r="I191">
            <v>17050.947629998092</v>
          </cell>
          <cell r="J191">
            <v>16043.660489999629</v>
          </cell>
          <cell r="K191">
            <v>17279.289530003287</v>
          </cell>
          <cell r="L191">
            <v>17417.808969997081</v>
          </cell>
          <cell r="M191">
            <v>16000.155849997524</v>
          </cell>
          <cell r="N191">
            <v>16947.680760004012</v>
          </cell>
          <cell r="O191">
            <v>199786.13538000092</v>
          </cell>
          <cell r="P191">
            <v>14775.239049999775</v>
          </cell>
          <cell r="Q191">
            <v>28179.960060000354</v>
          </cell>
          <cell r="R191">
            <v>45010.25109999867</v>
          </cell>
          <cell r="S191">
            <v>60380.501680000205</v>
          </cell>
          <cell r="T191">
            <v>79153.998650001056</v>
          </cell>
          <cell r="U191">
            <v>99046.592150001306</v>
          </cell>
          <cell r="V191">
            <v>116097.5397799994</v>
          </cell>
          <cell r="W191">
            <v>132141.20026999901</v>
          </cell>
          <cell r="X191">
            <v>149420.48980000231</v>
          </cell>
          <cell r="Y191">
            <v>166838.29876999938</v>
          </cell>
          <cell r="Z191">
            <v>182838.45461999692</v>
          </cell>
          <cell r="AA191">
            <v>199786.13538000092</v>
          </cell>
        </row>
        <row r="192">
          <cell r="A192" t="str">
            <v>Dts09</v>
          </cell>
          <cell r="B192" t="str">
            <v>Gains or losses from investments</v>
          </cell>
          <cell r="C192">
            <v>1451.4785199999999</v>
          </cell>
          <cell r="D192">
            <v>8548.1534100000008</v>
          </cell>
          <cell r="E192">
            <v>974.98992999999984</v>
          </cell>
          <cell r="F192">
            <v>23528.95865</v>
          </cell>
          <cell r="G192">
            <v>1070.2951100000025</v>
          </cell>
          <cell r="H192">
            <v>951.23643000000095</v>
          </cell>
          <cell r="I192">
            <v>6066.6515100000033</v>
          </cell>
          <cell r="J192">
            <v>902.76043999999797</v>
          </cell>
          <cell r="K192">
            <v>2677.7892000000061</v>
          </cell>
          <cell r="L192">
            <v>823.65067999999201</v>
          </cell>
          <cell r="M192">
            <v>792.72581000000491</v>
          </cell>
          <cell r="N192">
            <v>2182.9504500000012</v>
          </cell>
          <cell r="O192">
            <v>49971.64014000001</v>
          </cell>
          <cell r="P192">
            <v>1451.4785199999999</v>
          </cell>
          <cell r="Q192">
            <v>9999.6319300000014</v>
          </cell>
          <cell r="R192">
            <v>10974.621860000001</v>
          </cell>
          <cell r="S192">
            <v>34503.58051</v>
          </cell>
          <cell r="T192">
            <v>35573.875619999999</v>
          </cell>
          <cell r="U192">
            <v>36525.112050000003</v>
          </cell>
          <cell r="V192">
            <v>42591.763560000007</v>
          </cell>
          <cell r="W192">
            <v>43494.524000000005</v>
          </cell>
          <cell r="X192">
            <v>46172.313200000011</v>
          </cell>
          <cell r="Y192">
            <v>46995.963880000003</v>
          </cell>
          <cell r="Z192">
            <v>47788.689690000007</v>
          </cell>
          <cell r="AA192">
            <v>49971.64014000001</v>
          </cell>
        </row>
        <row r="193">
          <cell r="A193" t="str">
            <v>Dts10</v>
          </cell>
          <cell r="B193" t="str">
            <v>Other operating income / expenses</v>
          </cell>
          <cell r="C193">
            <v>-8379.6497899999995</v>
          </cell>
          <cell r="D193">
            <v>-7301.3482599999988</v>
          </cell>
          <cell r="E193">
            <v>-5838.0592572734395</v>
          </cell>
          <cell r="F193">
            <v>-8301.8864071342759</v>
          </cell>
          <cell r="G193">
            <v>-12475.35711133252</v>
          </cell>
          <cell r="H193">
            <v>-9561.4134613856368</v>
          </cell>
          <cell r="I193">
            <v>-11729.872336360693</v>
          </cell>
          <cell r="J193">
            <v>-7357.4728029050866</v>
          </cell>
          <cell r="K193">
            <v>-20281.286645848373</v>
          </cell>
          <cell r="L193">
            <v>-15148.859726941613</v>
          </cell>
          <cell r="M193">
            <v>-7964.4475931079432</v>
          </cell>
          <cell r="N193">
            <v>-15441.814294988595</v>
          </cell>
          <cell r="O193">
            <v>-129781.46768727816</v>
          </cell>
          <cell r="P193">
            <v>-8379.6497899999995</v>
          </cell>
          <cell r="Q193">
            <v>-15680.998049999998</v>
          </cell>
          <cell r="R193">
            <v>-21519.057307273437</v>
          </cell>
          <cell r="S193">
            <v>-29820.943714407713</v>
          </cell>
          <cell r="T193">
            <v>-42296.300825740233</v>
          </cell>
          <cell r="U193">
            <v>-51857.714287125869</v>
          </cell>
          <cell r="V193">
            <v>-63587.586623486561</v>
          </cell>
          <cell r="W193">
            <v>-70945.059426391643</v>
          </cell>
          <cell r="X193">
            <v>-91226.34607224002</v>
          </cell>
          <cell r="Y193">
            <v>-106375.20579918163</v>
          </cell>
          <cell r="Z193">
            <v>-114339.65339228956</v>
          </cell>
          <cell r="AA193">
            <v>-129781.46768727816</v>
          </cell>
        </row>
        <row r="194">
          <cell r="A194" t="str">
            <v>Dts11</v>
          </cell>
          <cell r="B194" t="str">
            <v>Other income</v>
          </cell>
          <cell r="C194">
            <v>83213.308529999791</v>
          </cell>
          <cell r="D194">
            <v>89493.795430000566</v>
          </cell>
          <cell r="E194">
            <v>99108.111162724861</v>
          </cell>
          <cell r="F194">
            <v>118045.34381286727</v>
          </cell>
          <cell r="G194">
            <v>150970.68779866831</v>
          </cell>
          <cell r="H194">
            <v>89475.824768614664</v>
          </cell>
          <cell r="I194">
            <v>88576.713103637376</v>
          </cell>
          <cell r="J194">
            <v>88942.783707094495</v>
          </cell>
          <cell r="K194">
            <v>83614.443204155046</v>
          </cell>
          <cell r="L194">
            <v>89425.563187055377</v>
          </cell>
          <cell r="M194">
            <v>100820.80676288961</v>
          </cell>
          <cell r="N194">
            <v>98951.69082501535</v>
          </cell>
          <cell r="O194">
            <v>1180639.072292723</v>
          </cell>
          <cell r="P194">
            <v>83213.308529999791</v>
          </cell>
          <cell r="Q194">
            <v>172707.10396000036</v>
          </cell>
          <cell r="R194">
            <v>271815.21512272517</v>
          </cell>
          <cell r="S194">
            <v>389860.55893559247</v>
          </cell>
          <cell r="T194">
            <v>540831.2467342607</v>
          </cell>
          <cell r="U194">
            <v>630307.07150287542</v>
          </cell>
          <cell r="V194">
            <v>718883.78460651275</v>
          </cell>
          <cell r="W194">
            <v>807826.56831360736</v>
          </cell>
          <cell r="X194">
            <v>891441.01151776244</v>
          </cell>
          <cell r="Y194">
            <v>980866.57470481785</v>
          </cell>
          <cell r="Z194">
            <v>1081687.3814677075</v>
          </cell>
          <cell r="AA194">
            <v>1180639.072292723</v>
          </cell>
        </row>
        <row r="195">
          <cell r="A195" t="str">
            <v>Dts12</v>
          </cell>
          <cell r="B195" t="str">
            <v>Total income</v>
          </cell>
          <cell r="C195">
            <v>160681.03097475856</v>
          </cell>
          <cell r="D195">
            <v>155118.88635051314</v>
          </cell>
          <cell r="E195">
            <v>171361.95341159147</v>
          </cell>
          <cell r="F195">
            <v>189918.51935193044</v>
          </cell>
          <cell r="G195">
            <v>226532.81461444683</v>
          </cell>
          <cell r="H195">
            <v>165098.39359335566</v>
          </cell>
          <cell r="I195">
            <v>168372.65245264737</v>
          </cell>
          <cell r="J195">
            <v>168693.57789807173</v>
          </cell>
          <cell r="K195">
            <v>154763.69716524679</v>
          </cell>
          <cell r="L195">
            <v>171950.81225321061</v>
          </cell>
          <cell r="M195">
            <v>180038.47168439353</v>
          </cell>
          <cell r="N195">
            <v>188482.13058613474</v>
          </cell>
          <cell r="O195">
            <v>2101012.940336301</v>
          </cell>
          <cell r="P195">
            <v>160681.03097475856</v>
          </cell>
          <cell r="Q195">
            <v>315799.9173252717</v>
          </cell>
          <cell r="R195">
            <v>487161.87073686317</v>
          </cell>
          <cell r="S195">
            <v>677080.39008879359</v>
          </cell>
          <cell r="T195">
            <v>903613.20470324042</v>
          </cell>
          <cell r="U195">
            <v>1068711.5982965962</v>
          </cell>
          <cell r="V195">
            <v>1237084.2507492434</v>
          </cell>
          <cell r="W195">
            <v>1405777.8286473153</v>
          </cell>
          <cell r="X195">
            <v>1560541.5258125621</v>
          </cell>
          <cell r="Y195">
            <v>1732492.3380657728</v>
          </cell>
          <cell r="Z195">
            <v>1912530.8097501663</v>
          </cell>
          <cell r="AA195">
            <v>2101012.940336301</v>
          </cell>
        </row>
        <row r="196">
          <cell r="A196" t="str">
            <v>Dts13</v>
          </cell>
          <cell r="B196" t="str">
            <v>Personnel expenses</v>
          </cell>
          <cell r="C196">
            <v>47347.612439742377</v>
          </cell>
          <cell r="D196">
            <v>49470.255479742373</v>
          </cell>
          <cell r="E196">
            <v>51983.688560689458</v>
          </cell>
          <cell r="F196">
            <v>52866.672629742381</v>
          </cell>
          <cell r="G196">
            <v>51368.00128974238</v>
          </cell>
          <cell r="H196">
            <v>52426.968740689445</v>
          </cell>
          <cell r="I196">
            <v>51965.227289742354</v>
          </cell>
          <cell r="J196">
            <v>51034.789059742398</v>
          </cell>
          <cell r="K196">
            <v>52663.436642240478</v>
          </cell>
          <cell r="L196">
            <v>54026.13912134237</v>
          </cell>
          <cell r="M196">
            <v>59320.534249742435</v>
          </cell>
          <cell r="N196">
            <v>80959.589098142344</v>
          </cell>
          <cell r="O196">
            <v>655432.91460130084</v>
          </cell>
          <cell r="P196">
            <v>47347.612439742377</v>
          </cell>
          <cell r="Q196">
            <v>96817.86791948475</v>
          </cell>
          <cell r="R196">
            <v>148801.55648017421</v>
          </cell>
          <cell r="S196">
            <v>201668.2291099166</v>
          </cell>
          <cell r="T196">
            <v>253036.23039965899</v>
          </cell>
          <cell r="U196">
            <v>305463.19914034841</v>
          </cell>
          <cell r="V196">
            <v>357428.4264300908</v>
          </cell>
          <cell r="W196">
            <v>408463.21548983321</v>
          </cell>
          <cell r="X196">
            <v>461126.65213207371</v>
          </cell>
          <cell r="Y196">
            <v>515152.7912534161</v>
          </cell>
          <cell r="Z196">
            <v>574473.3255031585</v>
          </cell>
          <cell r="AA196">
            <v>655432.91460130084</v>
          </cell>
        </row>
        <row r="197">
          <cell r="A197" t="str">
            <v>Dts14</v>
          </cell>
          <cell r="B197" t="str">
            <v>General and administrative expenses</v>
          </cell>
          <cell r="C197">
            <v>27787.452243572374</v>
          </cell>
          <cell r="D197">
            <v>35722.536998395568</v>
          </cell>
          <cell r="E197">
            <v>35189.674619818499</v>
          </cell>
          <cell r="F197">
            <v>34110.373971281551</v>
          </cell>
          <cell r="G197">
            <v>32791.220936840575</v>
          </cell>
          <cell r="H197">
            <v>44170.689156183733</v>
          </cell>
          <cell r="I197">
            <v>33042.655199346453</v>
          </cell>
          <cell r="J197">
            <v>32338.023667542489</v>
          </cell>
          <cell r="K197">
            <v>37394.521414256982</v>
          </cell>
          <cell r="L197">
            <v>41796.79724893401</v>
          </cell>
          <cell r="M197">
            <v>43326.013691442728</v>
          </cell>
          <cell r="N197">
            <v>60736.590430907214</v>
          </cell>
          <cell r="O197">
            <v>458406.54957852216</v>
          </cell>
          <cell r="P197">
            <v>27787.452243572374</v>
          </cell>
          <cell r="Q197">
            <v>63509.989241967938</v>
          </cell>
          <cell r="R197">
            <v>98699.663861786437</v>
          </cell>
          <cell r="S197">
            <v>132810.037833068</v>
          </cell>
          <cell r="T197">
            <v>165601.25876990857</v>
          </cell>
          <cell r="U197">
            <v>209771.94792609231</v>
          </cell>
          <cell r="V197">
            <v>242814.60312543876</v>
          </cell>
          <cell r="W197">
            <v>275152.62679298123</v>
          </cell>
          <cell r="X197">
            <v>312547.14820723824</v>
          </cell>
          <cell r="Y197">
            <v>354343.94545617222</v>
          </cell>
          <cell r="Z197">
            <v>397669.95914761495</v>
          </cell>
          <cell r="AA197">
            <v>458406.54957852216</v>
          </cell>
        </row>
        <row r="198">
          <cell r="A198" t="str">
            <v>Dts15</v>
          </cell>
          <cell r="B198" t="str">
            <v>Depreciation / Amortisation</v>
          </cell>
          <cell r="C198">
            <v>15232.268666666667</v>
          </cell>
          <cell r="D198">
            <v>15339.786826666665</v>
          </cell>
          <cell r="E198">
            <v>15034.195216666667</v>
          </cell>
          <cell r="F198">
            <v>13873.727879999997</v>
          </cell>
          <cell r="G198">
            <v>13283.060520000006</v>
          </cell>
          <cell r="H198">
            <v>13157.982479999988</v>
          </cell>
          <cell r="I198">
            <v>12086.566909999998</v>
          </cell>
          <cell r="J198">
            <v>12202.34996</v>
          </cell>
          <cell r="K198">
            <v>12347.409890000004</v>
          </cell>
          <cell r="L198">
            <v>11809.141429999996</v>
          </cell>
          <cell r="M198">
            <v>11804.35140000001</v>
          </cell>
          <cell r="N198">
            <v>7638.3896099999993</v>
          </cell>
          <cell r="O198">
            <v>153809.23079000003</v>
          </cell>
          <cell r="P198">
            <v>15232.268666666667</v>
          </cell>
          <cell r="Q198">
            <v>30572.055493333333</v>
          </cell>
          <cell r="R198">
            <v>45606.25071</v>
          </cell>
          <cell r="S198">
            <v>59479.978589999999</v>
          </cell>
          <cell r="T198">
            <v>72763.039110000012</v>
          </cell>
          <cell r="U198">
            <v>85921.021590000004</v>
          </cell>
          <cell r="V198">
            <v>98007.588499999998</v>
          </cell>
          <cell r="W198">
            <v>110209.93846</v>
          </cell>
          <cell r="X198">
            <v>122557.34835000001</v>
          </cell>
          <cell r="Y198">
            <v>134366.48978</v>
          </cell>
          <cell r="Z198">
            <v>146170.84118000002</v>
          </cell>
          <cell r="AA198">
            <v>153809.23079000003</v>
          </cell>
        </row>
        <row r="199">
          <cell r="A199" t="str">
            <v>Dts16</v>
          </cell>
          <cell r="B199" t="str">
            <v>Total operating expenses</v>
          </cell>
          <cell r="C199">
            <v>90367.333349981418</v>
          </cell>
          <cell r="D199">
            <v>100532.5793048046</v>
          </cell>
          <cell r="E199">
            <v>102207.55839717464</v>
          </cell>
          <cell r="F199">
            <v>100850.77448102392</v>
          </cell>
          <cell r="G199">
            <v>97442.282746582961</v>
          </cell>
          <cell r="H199">
            <v>109755.64037687317</v>
          </cell>
          <cell r="I199">
            <v>97094.4493990888</v>
          </cell>
          <cell r="J199">
            <v>95575.162687284872</v>
          </cell>
          <cell r="K199">
            <v>102405.36794649747</v>
          </cell>
          <cell r="L199">
            <v>107632.07780027637</v>
          </cell>
          <cell r="M199">
            <v>114450.89934118517</v>
          </cell>
          <cell r="N199">
            <v>149334.56913904956</v>
          </cell>
          <cell r="O199">
            <v>1267648.6949698229</v>
          </cell>
          <cell r="P199">
            <v>90367.333349981418</v>
          </cell>
          <cell r="Q199">
            <v>190899.91265478602</v>
          </cell>
          <cell r="R199">
            <v>293107.47105196066</v>
          </cell>
          <cell r="S199">
            <v>393958.24553298461</v>
          </cell>
          <cell r="T199">
            <v>491400.5282795676</v>
          </cell>
          <cell r="U199">
            <v>601156.16865644068</v>
          </cell>
          <cell r="V199">
            <v>698250.61805552954</v>
          </cell>
          <cell r="W199">
            <v>793825.78074281442</v>
          </cell>
          <cell r="X199">
            <v>896231.14868931193</v>
          </cell>
          <cell r="Y199">
            <v>1003863.2264895884</v>
          </cell>
          <cell r="Z199">
            <v>1118314.1258307735</v>
          </cell>
          <cell r="AA199">
            <v>1267648.6949698229</v>
          </cell>
        </row>
        <row r="200">
          <cell r="A200" t="str">
            <v>Dts17</v>
          </cell>
          <cell r="B200" t="str">
            <v>Operating profit before provisions</v>
          </cell>
          <cell r="C200">
            <v>70313.697624777138</v>
          </cell>
          <cell r="D200">
            <v>54586.307045708541</v>
          </cell>
          <cell r="E200">
            <v>69154.395014416834</v>
          </cell>
          <cell r="F200">
            <v>89067.744870906521</v>
          </cell>
          <cell r="G200">
            <v>129090.53186786387</v>
          </cell>
          <cell r="H200">
            <v>55342.753216482495</v>
          </cell>
          <cell r="I200">
            <v>71278.203053558565</v>
          </cell>
          <cell r="J200">
            <v>73118.415210786858</v>
          </cell>
          <cell r="K200">
            <v>52358.329218749321</v>
          </cell>
          <cell r="L200">
            <v>64318.734452934237</v>
          </cell>
          <cell r="M200">
            <v>65587.572343208361</v>
          </cell>
          <cell r="N200">
            <v>39147.561447085172</v>
          </cell>
          <cell r="O200">
            <v>833364.24536647811</v>
          </cell>
          <cell r="P200">
            <v>70313.697624777138</v>
          </cell>
          <cell r="Q200">
            <v>124900.00467048568</v>
          </cell>
          <cell r="R200">
            <v>194054.39968490251</v>
          </cell>
          <cell r="S200">
            <v>283122.14455580898</v>
          </cell>
          <cell r="T200">
            <v>412212.67642367282</v>
          </cell>
          <cell r="U200">
            <v>467555.42964015552</v>
          </cell>
          <cell r="V200">
            <v>538833.63269371388</v>
          </cell>
          <cell r="W200">
            <v>611952.04790450085</v>
          </cell>
          <cell r="X200">
            <v>664310.37712325016</v>
          </cell>
          <cell r="Y200">
            <v>728629.1115761844</v>
          </cell>
          <cell r="Z200">
            <v>794216.68391939276</v>
          </cell>
          <cell r="AA200">
            <v>833364.24536647811</v>
          </cell>
        </row>
        <row r="201">
          <cell r="A201" t="str">
            <v>Dts18</v>
          </cell>
          <cell r="B201" t="str">
            <v>Impairment losses on loans and advances</v>
          </cell>
          <cell r="C201">
            <v>-5466.5264299999999</v>
          </cell>
          <cell r="D201">
            <v>-5294.6459600000007</v>
          </cell>
          <cell r="E201">
            <v>-2004.9892300000013</v>
          </cell>
          <cell r="F201">
            <v>-5994.0015899999953</v>
          </cell>
          <cell r="G201">
            <v>-3827.5828800000045</v>
          </cell>
          <cell r="H201">
            <v>-1136.0597899999993</v>
          </cell>
          <cell r="I201">
            <v>-5066.7455900000041</v>
          </cell>
          <cell r="J201">
            <v>-3809.1706299999983</v>
          </cell>
          <cell r="K201">
            <v>2602.7777800000022</v>
          </cell>
          <cell r="L201">
            <v>338.15833000000265</v>
          </cell>
          <cell r="M201">
            <v>-12983.992810000002</v>
          </cell>
          <cell r="N201">
            <v>5726.1019700000033</v>
          </cell>
          <cell r="O201">
            <v>-36916.676829999997</v>
          </cell>
          <cell r="P201">
            <v>-5466.5264299999999</v>
          </cell>
          <cell r="Q201">
            <v>-10761.17239</v>
          </cell>
          <cell r="R201">
            <v>-12766.161620000001</v>
          </cell>
          <cell r="S201">
            <v>-18760.163209999995</v>
          </cell>
          <cell r="T201">
            <v>-22587.746090000001</v>
          </cell>
          <cell r="U201">
            <v>-23723.80588</v>
          </cell>
          <cell r="V201">
            <v>-28790.551470000006</v>
          </cell>
          <cell r="W201">
            <v>-32599.722100000003</v>
          </cell>
          <cell r="X201">
            <v>-29996.944320000002</v>
          </cell>
          <cell r="Y201">
            <v>-29658.78599</v>
          </cell>
          <cell r="Z201">
            <v>-42642.7788</v>
          </cell>
          <cell r="AA201">
            <v>-36916.676829999997</v>
          </cell>
        </row>
        <row r="202">
          <cell r="A202" t="str">
            <v>Dts19</v>
          </cell>
          <cell r="B202" t="str">
            <v>Provision for contingent liabilities</v>
          </cell>
          <cell r="C202">
            <v>-202.42081999999999</v>
          </cell>
          <cell r="D202">
            <v>78.066719999999989</v>
          </cell>
          <cell r="E202">
            <v>761.58474000000001</v>
          </cell>
          <cell r="F202">
            <v>9.6125400000001129</v>
          </cell>
          <cell r="G202">
            <v>-332.79947000000004</v>
          </cell>
          <cell r="H202">
            <v>7062.2873600000003</v>
          </cell>
          <cell r="I202">
            <v>38.10492000000032</v>
          </cell>
          <cell r="J202">
            <v>108.87588999999932</v>
          </cell>
          <cell r="K202">
            <v>206.78830000000036</v>
          </cell>
          <cell r="L202">
            <v>931.952439999999</v>
          </cell>
          <cell r="M202">
            <v>70.927520000001465</v>
          </cell>
          <cell r="N202">
            <v>-153.30748999999955</v>
          </cell>
          <cell r="O202">
            <v>8579.6726500000004</v>
          </cell>
          <cell r="P202">
            <v>-202.42081999999999</v>
          </cell>
          <cell r="Q202">
            <v>-124.3541</v>
          </cell>
          <cell r="R202">
            <v>637.23063999999999</v>
          </cell>
          <cell r="S202">
            <v>646.84318000000007</v>
          </cell>
          <cell r="T202">
            <v>314.04371000000003</v>
          </cell>
          <cell r="U202">
            <v>7376.3310700000002</v>
          </cell>
          <cell r="V202">
            <v>7414.4359900000009</v>
          </cell>
          <cell r="W202">
            <v>7523.3118800000002</v>
          </cell>
          <cell r="X202">
            <v>7730.1001800000004</v>
          </cell>
          <cell r="Y202">
            <v>8662.0526199999986</v>
          </cell>
          <cell r="Z202">
            <v>8732.9801399999997</v>
          </cell>
          <cell r="AA202">
            <v>8579.6726500000004</v>
          </cell>
        </row>
        <row r="203">
          <cell r="A203" t="str">
            <v>Dts20</v>
          </cell>
          <cell r="B203" t="str">
            <v>Other provisions</v>
          </cell>
          <cell r="C203">
            <v>0</v>
          </cell>
          <cell r="D203">
            <v>0</v>
          </cell>
          <cell r="E203">
            <v>1.7053025658242404E-13</v>
          </cell>
          <cell r="F203">
            <v>0</v>
          </cell>
          <cell r="G203">
            <v>0</v>
          </cell>
          <cell r="H203">
            <v>1.2000000000966793E-4</v>
          </cell>
          <cell r="I203">
            <v>0</v>
          </cell>
          <cell r="J203">
            <v>0</v>
          </cell>
          <cell r="K203">
            <v>0</v>
          </cell>
          <cell r="L203">
            <v>0</v>
          </cell>
          <cell r="M203">
            <v>0</v>
          </cell>
          <cell r="N203">
            <v>-350.47997999999961</v>
          </cell>
          <cell r="O203">
            <v>-350.47985999999946</v>
          </cell>
          <cell r="P203">
            <v>0</v>
          </cell>
          <cell r="Q203">
            <v>0</v>
          </cell>
          <cell r="R203">
            <v>1.7053025658242404E-13</v>
          </cell>
          <cell r="S203">
            <v>1.7053025658242404E-13</v>
          </cell>
          <cell r="T203">
            <v>1.7053025658242404E-13</v>
          </cell>
          <cell r="U203">
            <v>1.2000000018019819E-4</v>
          </cell>
          <cell r="V203">
            <v>1.2000000018019819E-4</v>
          </cell>
          <cell r="W203">
            <v>1.2000000018019819E-4</v>
          </cell>
          <cell r="X203">
            <v>1.2000000018019819E-4</v>
          </cell>
          <cell r="Y203">
            <v>1.2000000018019819E-4</v>
          </cell>
          <cell r="Z203">
            <v>1.2000000018019819E-4</v>
          </cell>
          <cell r="AA203">
            <v>-350.47985999999946</v>
          </cell>
        </row>
        <row r="204">
          <cell r="A204" t="str">
            <v>Dts21</v>
          </cell>
          <cell r="B204" t="str">
            <v>Total provisions</v>
          </cell>
          <cell r="O204">
            <v>-28687.484039999996</v>
          </cell>
          <cell r="P204">
            <v>-5668.9472500000002</v>
          </cell>
          <cell r="Q204">
            <v>-10885.52649</v>
          </cell>
          <cell r="R204">
            <v>-12128.930980000001</v>
          </cell>
          <cell r="S204">
            <v>-18113.320029999995</v>
          </cell>
          <cell r="T204">
            <v>-22273.702379999999</v>
          </cell>
          <cell r="U204">
            <v>-16347.474689999999</v>
          </cell>
          <cell r="V204">
            <v>-21376.115360000003</v>
          </cell>
          <cell r="W204">
            <v>-25076.410100000001</v>
          </cell>
          <cell r="X204">
            <v>-22266.84402</v>
          </cell>
          <cell r="Y204">
            <v>-20996.733250000001</v>
          </cell>
          <cell r="Z204">
            <v>-33909.798540000003</v>
          </cell>
          <cell r="AA204">
            <v>-28687.484039999996</v>
          </cell>
        </row>
        <row r="205">
          <cell r="A205" t="str">
            <v>Dts22</v>
          </cell>
          <cell r="B205" t="str">
            <v>Operating profit</v>
          </cell>
          <cell r="C205">
            <v>70313.697624777138</v>
          </cell>
          <cell r="D205">
            <v>54586.307045708541</v>
          </cell>
          <cell r="E205">
            <v>69154.395014416834</v>
          </cell>
          <cell r="F205">
            <v>89067.744870906521</v>
          </cell>
          <cell r="G205">
            <v>129090.53186786387</v>
          </cell>
          <cell r="H205">
            <v>55342.753216482495</v>
          </cell>
          <cell r="I205">
            <v>71278.203053558565</v>
          </cell>
          <cell r="J205">
            <v>73118.415210786858</v>
          </cell>
          <cell r="K205">
            <v>52358.329218749321</v>
          </cell>
          <cell r="L205">
            <v>64318.734452934237</v>
          </cell>
          <cell r="M205">
            <v>65587.572343208361</v>
          </cell>
          <cell r="N205">
            <v>39147.561447085172</v>
          </cell>
          <cell r="O205">
            <v>804676.7613264781</v>
          </cell>
          <cell r="P205">
            <v>64644.750374777141</v>
          </cell>
          <cell r="Q205">
            <v>114014.47818048568</v>
          </cell>
          <cell r="R205">
            <v>181925.46870490251</v>
          </cell>
          <cell r="S205">
            <v>265008.82452580897</v>
          </cell>
          <cell r="T205">
            <v>389938.97404367285</v>
          </cell>
          <cell r="U205">
            <v>451207.95495015552</v>
          </cell>
          <cell r="V205">
            <v>517457.51733371388</v>
          </cell>
          <cell r="W205">
            <v>586875.63780450088</v>
          </cell>
          <cell r="X205">
            <v>642043.5331032502</v>
          </cell>
          <cell r="Y205">
            <v>707632.37832618435</v>
          </cell>
          <cell r="Z205">
            <v>760306.88537939277</v>
          </cell>
          <cell r="AA205">
            <v>804676.7613264781</v>
          </cell>
        </row>
        <row r="206">
          <cell r="A206" t="str">
            <v>Dts23</v>
          </cell>
          <cell r="B206" t="str">
            <v>Income from associates</v>
          </cell>
          <cell r="C206">
            <v>0</v>
          </cell>
          <cell r="D206">
            <v>0</v>
          </cell>
          <cell r="E206">
            <v>893.34375</v>
          </cell>
          <cell r="F206">
            <v>0</v>
          </cell>
          <cell r="G206">
            <v>0</v>
          </cell>
          <cell r="H206">
            <v>-150.52774999999997</v>
          </cell>
          <cell r="I206">
            <v>0</v>
          </cell>
          <cell r="J206">
            <v>0</v>
          </cell>
          <cell r="K206">
            <v>-543.52575000000002</v>
          </cell>
          <cell r="L206">
            <v>0</v>
          </cell>
          <cell r="M206">
            <v>5639.7633100000003</v>
          </cell>
          <cell r="N206">
            <v>16088.204</v>
          </cell>
          <cell r="O206">
            <v>21927.257559999998</v>
          </cell>
          <cell r="P206">
            <v>0</v>
          </cell>
          <cell r="Q206">
            <v>0</v>
          </cell>
          <cell r="R206">
            <v>893.34375</v>
          </cell>
          <cell r="S206">
            <v>893.34375</v>
          </cell>
          <cell r="T206">
            <v>893.34375</v>
          </cell>
          <cell r="U206">
            <v>742.81600000000003</v>
          </cell>
          <cell r="V206">
            <v>742.81600000000003</v>
          </cell>
          <cell r="W206">
            <v>742.81600000000003</v>
          </cell>
          <cell r="X206">
            <v>199.29025000000001</v>
          </cell>
          <cell r="Y206">
            <v>199.29025000000001</v>
          </cell>
          <cell r="Z206">
            <v>5839.0535600000003</v>
          </cell>
          <cell r="AA206">
            <v>21927.257559999998</v>
          </cell>
        </row>
        <row r="207">
          <cell r="A207" t="str">
            <v>Dts24</v>
          </cell>
          <cell r="B207" t="str">
            <v>Profit on disposals of property</v>
          </cell>
          <cell r="C207">
            <v>0</v>
          </cell>
          <cell r="D207">
            <v>0</v>
          </cell>
          <cell r="E207">
            <v>0</v>
          </cell>
          <cell r="F207">
            <v>0</v>
          </cell>
          <cell r="G207">
            <v>0</v>
          </cell>
          <cell r="H207">
            <v>0</v>
          </cell>
          <cell r="I207">
            <v>0</v>
          </cell>
          <cell r="J207">
            <v>0</v>
          </cell>
          <cell r="K207">
            <v>0</v>
          </cell>
          <cell r="L207">
            <v>0</v>
          </cell>
          <cell r="M207">
            <v>0</v>
          </cell>
          <cell r="N207">
            <v>311</v>
          </cell>
          <cell r="O207">
            <v>311</v>
          </cell>
          <cell r="P207">
            <v>0</v>
          </cell>
          <cell r="Q207">
            <v>0</v>
          </cell>
          <cell r="R207">
            <v>0</v>
          </cell>
          <cell r="S207">
            <v>0</v>
          </cell>
          <cell r="T207">
            <v>0</v>
          </cell>
          <cell r="U207">
            <v>0</v>
          </cell>
          <cell r="V207">
            <v>0</v>
          </cell>
          <cell r="W207">
            <v>0</v>
          </cell>
          <cell r="X207">
            <v>0</v>
          </cell>
          <cell r="Y207">
            <v>0</v>
          </cell>
          <cell r="Z207">
            <v>0</v>
          </cell>
          <cell r="AA207">
            <v>311</v>
          </cell>
        </row>
        <row r="208">
          <cell r="A208" t="str">
            <v>Dts25</v>
          </cell>
          <cell r="B208" t="str">
            <v>Profit on sale of business</v>
          </cell>
          <cell r="C208">
            <v>0</v>
          </cell>
          <cell r="D208">
            <v>0</v>
          </cell>
          <cell r="E208">
            <v>0</v>
          </cell>
          <cell r="F208">
            <v>0</v>
          </cell>
          <cell r="G208">
            <v>-1568.5398799999998</v>
          </cell>
          <cell r="H208">
            <v>0</v>
          </cell>
          <cell r="I208">
            <v>0</v>
          </cell>
          <cell r="J208">
            <v>0</v>
          </cell>
          <cell r="K208">
            <v>0</v>
          </cell>
          <cell r="L208">
            <v>0</v>
          </cell>
          <cell r="M208">
            <v>0</v>
          </cell>
          <cell r="N208">
            <v>0</v>
          </cell>
          <cell r="O208">
            <v>-1568.5398799999998</v>
          </cell>
          <cell r="P208">
            <v>0</v>
          </cell>
          <cell r="Q208">
            <v>0</v>
          </cell>
          <cell r="R208">
            <v>0</v>
          </cell>
          <cell r="S208">
            <v>0</v>
          </cell>
          <cell r="T208">
            <v>-1568.5398799999998</v>
          </cell>
          <cell r="U208">
            <v>-1568.5398799999998</v>
          </cell>
          <cell r="V208">
            <v>-1568.5398799999998</v>
          </cell>
          <cell r="W208">
            <v>-1568.5398799999998</v>
          </cell>
          <cell r="X208">
            <v>-1568.5398799999998</v>
          </cell>
          <cell r="Y208">
            <v>-1568.5398799999998</v>
          </cell>
          <cell r="Z208">
            <v>-1568.5398799999998</v>
          </cell>
          <cell r="AA208">
            <v>-1568.5398799999998</v>
          </cell>
        </row>
        <row r="209">
          <cell r="A209" t="str">
            <v>Dts26</v>
          </cell>
          <cell r="B209" t="str">
            <v>Pre tax profit</v>
          </cell>
          <cell r="C209">
            <v>70313.697624777138</v>
          </cell>
          <cell r="D209">
            <v>54586.307045708541</v>
          </cell>
          <cell r="E209">
            <v>70047.738764416834</v>
          </cell>
          <cell r="F209">
            <v>89067.744870906521</v>
          </cell>
          <cell r="G209">
            <v>127521.99198786388</v>
          </cell>
          <cell r="H209">
            <v>55192.225466482494</v>
          </cell>
          <cell r="I209">
            <v>71278.203053558565</v>
          </cell>
          <cell r="J209">
            <v>73118.415210786858</v>
          </cell>
          <cell r="K209">
            <v>51814.80346874932</v>
          </cell>
          <cell r="L209">
            <v>64318.734452934237</v>
          </cell>
          <cell r="M209">
            <v>71227.335653208356</v>
          </cell>
          <cell r="N209">
            <v>55546.76544708517</v>
          </cell>
          <cell r="O209">
            <v>825346.4790064781</v>
          </cell>
          <cell r="P209">
            <v>64644.750374777141</v>
          </cell>
          <cell r="Q209">
            <v>114014.47818048568</v>
          </cell>
          <cell r="R209">
            <v>182818.81245490251</v>
          </cell>
          <cell r="S209">
            <v>265902.16827580897</v>
          </cell>
          <cell r="T209">
            <v>389263.77791367285</v>
          </cell>
          <cell r="U209">
            <v>450382.23107015551</v>
          </cell>
          <cell r="V209">
            <v>516631.79345371388</v>
          </cell>
          <cell r="W209">
            <v>586049.91392450081</v>
          </cell>
          <cell r="X209">
            <v>640674.28347325011</v>
          </cell>
          <cell r="Y209">
            <v>706263.12869618426</v>
          </cell>
          <cell r="Z209">
            <v>764577.39905939274</v>
          </cell>
          <cell r="AA209">
            <v>825346.4790064781</v>
          </cell>
        </row>
        <row r="211">
          <cell r="A211" t="str">
            <v>Dts27</v>
          </cell>
          <cell r="B211" t="str">
            <v>Taxation</v>
          </cell>
          <cell r="C211">
            <v>-16164.283619999998</v>
          </cell>
          <cell r="D211">
            <v>-12808.111700000001</v>
          </cell>
          <cell r="E211">
            <v>-18705.101910000009</v>
          </cell>
          <cell r="F211">
            <v>-18002.178539999994</v>
          </cell>
          <cell r="G211">
            <v>-16695.261069999993</v>
          </cell>
          <cell r="H211">
            <v>-25512.336367500007</v>
          </cell>
          <cell r="I211">
            <v>-5670.6195499999949</v>
          </cell>
          <cell r="J211">
            <v>-21379.326509999992</v>
          </cell>
          <cell r="K211">
            <v>-35380.255160000015</v>
          </cell>
          <cell r="L211">
            <v>-17915.384619999993</v>
          </cell>
          <cell r="M211">
            <v>-15152.841438899984</v>
          </cell>
          <cell r="N211">
            <v>-17866.036220000002</v>
          </cell>
          <cell r="O211">
            <v>-221251.73670639997</v>
          </cell>
          <cell r="P211">
            <v>-16164.283619999998</v>
          </cell>
          <cell r="Q211">
            <v>-28972.39532</v>
          </cell>
          <cell r="R211">
            <v>-47677.497230000008</v>
          </cell>
          <cell r="S211">
            <v>-65679.675770000002</v>
          </cell>
          <cell r="T211">
            <v>-82374.936839999995</v>
          </cell>
          <cell r="U211">
            <v>-107887.27320749999</v>
          </cell>
          <cell r="V211">
            <v>-113557.89275749998</v>
          </cell>
          <cell r="W211">
            <v>-134937.21926749998</v>
          </cell>
          <cell r="X211">
            <v>-170317.47442749998</v>
          </cell>
          <cell r="Y211">
            <v>-188232.85904749998</v>
          </cell>
          <cell r="Z211">
            <v>-203385.70048639996</v>
          </cell>
          <cell r="AA211">
            <v>-221251.73670639997</v>
          </cell>
        </row>
        <row r="212">
          <cell r="A212" t="str">
            <v>Dts28</v>
          </cell>
          <cell r="B212" t="str">
            <v>Profit after tax</v>
          </cell>
          <cell r="C212">
            <v>54149.414004777136</v>
          </cell>
          <cell r="D212">
            <v>41778.19534570854</v>
          </cell>
          <cell r="E212">
            <v>51342.636854416822</v>
          </cell>
          <cell r="F212">
            <v>71065.566330906528</v>
          </cell>
          <cell r="G212">
            <v>110826.73091786388</v>
          </cell>
          <cell r="H212">
            <v>29679.889098982487</v>
          </cell>
          <cell r="I212">
            <v>65607.583503558577</v>
          </cell>
          <cell r="J212">
            <v>51739.088700786866</v>
          </cell>
          <cell r="K212">
            <v>16434.548308749305</v>
          </cell>
          <cell r="L212">
            <v>46403.34983293424</v>
          </cell>
          <cell r="M212">
            <v>56074.494214308375</v>
          </cell>
          <cell r="N212">
            <v>37680.729227085169</v>
          </cell>
          <cell r="O212">
            <v>604094.74230007816</v>
          </cell>
          <cell r="P212">
            <v>48480.466754777139</v>
          </cell>
          <cell r="Q212">
            <v>85042.08286048568</v>
          </cell>
          <cell r="R212">
            <v>135141.3152249025</v>
          </cell>
          <cell r="S212">
            <v>200222.49250580897</v>
          </cell>
          <cell r="T212">
            <v>306888.84107367287</v>
          </cell>
          <cell r="U212">
            <v>342494.95786265552</v>
          </cell>
          <cell r="V212">
            <v>403073.90069621388</v>
          </cell>
          <cell r="W212">
            <v>451112.69465700083</v>
          </cell>
          <cell r="X212">
            <v>470356.80904575012</v>
          </cell>
          <cell r="Y212">
            <v>518030.26964868431</v>
          </cell>
          <cell r="Z212">
            <v>561191.69857299281</v>
          </cell>
          <cell r="AA212">
            <v>604094.74230007816</v>
          </cell>
        </row>
        <row r="213">
          <cell r="B213" t="str">
            <v>Actual Profit and Loss 2005 tys.zł</v>
          </cell>
        </row>
        <row r="214">
          <cell r="A214" t="str">
            <v>Dtpp01</v>
          </cell>
          <cell r="B214" t="str">
            <v>Interest income</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Dtpp02</v>
          </cell>
          <cell r="B215" t="str">
            <v>Interest expense</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Dtpp03</v>
          </cell>
          <cell r="B216" t="str">
            <v>Net interest income</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row>
        <row r="217">
          <cell r="A217" t="str">
            <v>Dtpp04</v>
          </cell>
          <cell r="B217" t="str">
            <v>Fee Income</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Dtpp05</v>
          </cell>
          <cell r="B218" t="str">
            <v>Commission expense</v>
          </cell>
          <cell r="O218">
            <v>0</v>
          </cell>
          <cell r="P218">
            <v>0</v>
          </cell>
          <cell r="Q218">
            <v>0</v>
          </cell>
          <cell r="R218">
            <v>0</v>
          </cell>
          <cell r="S218">
            <v>0</v>
          </cell>
          <cell r="T218">
            <v>0</v>
          </cell>
          <cell r="U218">
            <v>0</v>
          </cell>
          <cell r="V218">
            <v>0</v>
          </cell>
          <cell r="W218">
            <v>0</v>
          </cell>
          <cell r="X218">
            <v>0</v>
          </cell>
          <cell r="Y218">
            <v>0</v>
          </cell>
          <cell r="Z218">
            <v>0</v>
          </cell>
          <cell r="AA218">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land Division PLN"/>
      <sheetName val="Poland Division"/>
      <sheetName val="CC"/>
      <sheetName val="Group_after_alloc"/>
      <sheetName val="Group_aa_Euro"/>
      <sheetName val="catch_2"/>
      <sheetName val="Derivat"/>
      <sheetName val="AMTF50proc"/>
      <sheetName val="Treasury"/>
      <sheetName val="Group before alloc"/>
      <sheetName val="CapitalNeut"/>
      <sheetName val="CapitalAlloc"/>
      <sheetName val="Reclass bez"/>
      <sheetName val="Reclass Skarb"/>
      <sheetName val="Reclass"/>
      <sheetName val="Gaap"/>
      <sheetName val="Fairvalue"/>
      <sheetName val="catch_up"/>
      <sheetName val="GRUPA"/>
      <sheetName val="BZWBK"/>
      <sheetName val="SUBS"/>
      <sheetName val="ELIM"/>
      <sheetName val="MSSF 5"/>
      <sheetName val="GRUPA_AIB_HFM"/>
      <sheetName val="SKARB 2010plan"/>
      <sheetName val="SKARB 2010plan MZ"/>
    </sheetNames>
    <sheetDataSet>
      <sheetData sheetId="0"/>
      <sheetData sheetId="1" refreshError="1"/>
      <sheetData sheetId="2"/>
      <sheetData sheetId="3"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B3" t="str">
            <v>Actual Profit and Loss 2010 tys.zł</v>
          </cell>
        </row>
        <row r="4">
          <cell r="A4" t="str">
            <v>Act01</v>
          </cell>
          <cell r="B4" t="str">
            <v>Interest income</v>
          </cell>
          <cell r="C4">
            <v>256898.24243982718</v>
          </cell>
          <cell r="D4">
            <v>239121.11731696836</v>
          </cell>
          <cell r="E4">
            <v>267170.25757737737</v>
          </cell>
          <cell r="F4">
            <v>250034.34070118915</v>
          </cell>
          <cell r="G4">
            <v>254356.0305320326</v>
          </cell>
          <cell r="H4">
            <v>249761.92798637069</v>
          </cell>
          <cell r="I4">
            <v>245664.72217968261</v>
          </cell>
          <cell r="J4">
            <v>250534.49702963227</v>
          </cell>
          <cell r="K4">
            <v>234198.6530395211</v>
          </cell>
          <cell r="L4">
            <v>246084.84725340197</v>
          </cell>
          <cell r="M4">
            <v>237820.02751448049</v>
          </cell>
          <cell r="N4">
            <v>479074.96744951629</v>
          </cell>
          <cell r="O4">
            <v>3210719.6310200002</v>
          </cell>
          <cell r="P4">
            <v>256898.24243982718</v>
          </cell>
          <cell r="Q4">
            <v>496019.35975679557</v>
          </cell>
          <cell r="R4">
            <v>763189.61733417294</v>
          </cell>
          <cell r="S4">
            <v>1013223.9580353621</v>
          </cell>
          <cell r="T4">
            <v>1267579.9885673947</v>
          </cell>
          <cell r="U4">
            <v>1517341.9165537653</v>
          </cell>
          <cell r="V4">
            <v>1763006.638733448</v>
          </cell>
          <cell r="W4">
            <v>2013541.1357630803</v>
          </cell>
          <cell r="X4">
            <v>2247739.7888026014</v>
          </cell>
          <cell r="Y4">
            <v>2493824.6360560032</v>
          </cell>
          <cell r="Z4">
            <v>2731644.6635704837</v>
          </cell>
          <cell r="AA4">
            <v>3210719.6310200002</v>
          </cell>
        </row>
        <row r="5">
          <cell r="A5" t="str">
            <v>Act02</v>
          </cell>
          <cell r="B5" t="str">
            <v>Interest expense</v>
          </cell>
          <cell r="C5">
            <v>-102848.10397847509</v>
          </cell>
          <cell r="D5">
            <v>-95890.858788475074</v>
          </cell>
          <cell r="E5">
            <v>-106462.03493847503</v>
          </cell>
          <cell r="F5">
            <v>-98417.796278475143</v>
          </cell>
          <cell r="G5">
            <v>-99750.040838475106</v>
          </cell>
          <cell r="H5">
            <v>-88421.393538475037</v>
          </cell>
          <cell r="I5">
            <v>-82581.961698475061</v>
          </cell>
          <cell r="J5">
            <v>-87807.826188475097</v>
          </cell>
          <cell r="K5">
            <v>-81354.152368475101</v>
          </cell>
          <cell r="L5">
            <v>-82330.441768475081</v>
          </cell>
          <cell r="M5">
            <v>-75974.86100847504</v>
          </cell>
          <cell r="N5">
            <v>-385547.33542677382</v>
          </cell>
          <cell r="O5">
            <v>-1387386.8068199998</v>
          </cell>
          <cell r="P5">
            <v>-102848.10397847509</v>
          </cell>
          <cell r="Q5">
            <v>-198738.96276695016</v>
          </cell>
          <cell r="R5">
            <v>-305200.99770542519</v>
          </cell>
          <cell r="S5">
            <v>-403618.79398390034</v>
          </cell>
          <cell r="T5">
            <v>-503368.83482237544</v>
          </cell>
          <cell r="U5">
            <v>-591790.22836085048</v>
          </cell>
          <cell r="V5">
            <v>-674372.19005932554</v>
          </cell>
          <cell r="W5">
            <v>-762180.01624780067</v>
          </cell>
          <cell r="X5">
            <v>-843534.16861627577</v>
          </cell>
          <cell r="Y5">
            <v>-925864.61038475088</v>
          </cell>
          <cell r="Z5">
            <v>-1001839.4713932259</v>
          </cell>
          <cell r="AA5">
            <v>-1387386.8068199998</v>
          </cell>
        </row>
        <row r="6">
          <cell r="A6" t="str">
            <v>Act03</v>
          </cell>
          <cell r="B6" t="str">
            <v>Net interest income</v>
          </cell>
          <cell r="C6">
            <v>154050.13846135209</v>
          </cell>
          <cell r="D6">
            <v>143230.25852849329</v>
          </cell>
          <cell r="E6">
            <v>160708.22263890234</v>
          </cell>
          <cell r="F6">
            <v>151616.54442271401</v>
          </cell>
          <cell r="G6">
            <v>154605.98969355749</v>
          </cell>
          <cell r="H6">
            <v>161340.53444789565</v>
          </cell>
          <cell r="I6">
            <v>163082.76048120754</v>
          </cell>
          <cell r="J6">
            <v>162726.67084115717</v>
          </cell>
          <cell r="K6">
            <v>152844.500671046</v>
          </cell>
          <cell r="L6">
            <v>163754.40548492689</v>
          </cell>
          <cell r="M6">
            <v>161845.16650600545</v>
          </cell>
          <cell r="N6">
            <v>93527.632022742473</v>
          </cell>
          <cell r="O6">
            <v>1823332.8242000004</v>
          </cell>
          <cell r="P6">
            <v>154050.13846135209</v>
          </cell>
          <cell r="Q6">
            <v>297280.39698984544</v>
          </cell>
          <cell r="R6">
            <v>457988.61962874775</v>
          </cell>
          <cell r="S6">
            <v>609605.16405146173</v>
          </cell>
          <cell r="T6">
            <v>764211.15374501923</v>
          </cell>
          <cell r="U6">
            <v>925551.68819291482</v>
          </cell>
          <cell r="V6">
            <v>1088634.4486741223</v>
          </cell>
          <cell r="W6">
            <v>1251361.1195152798</v>
          </cell>
          <cell r="X6">
            <v>1404205.6201863256</v>
          </cell>
          <cell r="Y6">
            <v>1567960.0256712523</v>
          </cell>
          <cell r="Z6">
            <v>1729805.1921772577</v>
          </cell>
          <cell r="AA6">
            <v>1823332.8242000004</v>
          </cell>
        </row>
        <row r="7">
          <cell r="A7" t="str">
            <v>Act04</v>
          </cell>
          <cell r="B7" t="str">
            <v>Fee Income</v>
          </cell>
          <cell r="C7">
            <v>126332.41542000002</v>
          </cell>
          <cell r="D7">
            <v>90842.335599999991</v>
          </cell>
          <cell r="E7">
            <v>136036.4265</v>
          </cell>
          <cell r="F7">
            <v>124649.26360000003</v>
          </cell>
          <cell r="G7">
            <v>130731.00324999995</v>
          </cell>
          <cell r="H7">
            <v>125117.5704</v>
          </cell>
          <cell r="I7">
            <v>123567.40338000012</v>
          </cell>
          <cell r="J7">
            <v>118370.94832999993</v>
          </cell>
          <cell r="K7">
            <v>87102.261910000001</v>
          </cell>
          <cell r="L7">
            <v>117205.45424999998</v>
          </cell>
          <cell r="M7">
            <v>125152.18270000006</v>
          </cell>
          <cell r="N7">
            <v>134266.68178999994</v>
          </cell>
          <cell r="O7">
            <v>1439373.9471300002</v>
          </cell>
          <cell r="P7">
            <v>126332.41542000002</v>
          </cell>
          <cell r="Q7">
            <v>217174.75102000003</v>
          </cell>
          <cell r="R7">
            <v>353211.17752000003</v>
          </cell>
          <cell r="S7">
            <v>477860.44112000009</v>
          </cell>
          <cell r="T7">
            <v>608591.44437000004</v>
          </cell>
          <cell r="U7">
            <v>733709.01477000001</v>
          </cell>
          <cell r="V7">
            <v>857276.41815000016</v>
          </cell>
          <cell r="W7">
            <v>975647.36648000008</v>
          </cell>
          <cell r="X7">
            <v>1062749.6283900002</v>
          </cell>
          <cell r="Y7">
            <v>1179955.0826400002</v>
          </cell>
          <cell r="Z7">
            <v>1305107.2653400002</v>
          </cell>
          <cell r="AA7">
            <v>1439373.9471300002</v>
          </cell>
        </row>
        <row r="8">
          <cell r="A8" t="str">
            <v>Act05</v>
          </cell>
          <cell r="B8" t="str">
            <v>Commission expense</v>
          </cell>
          <cell r="C8">
            <v>-26623.823979999994</v>
          </cell>
          <cell r="D8">
            <v>-26485.943450000006</v>
          </cell>
          <cell r="E8">
            <v>-29547.896140000001</v>
          </cell>
          <cell r="F8">
            <v>-30834.158620000006</v>
          </cell>
          <cell r="G8">
            <v>-33912.012749999994</v>
          </cell>
          <cell r="H8">
            <v>-31170.242250000003</v>
          </cell>
          <cell r="I8">
            <v>-25473.979850000011</v>
          </cell>
          <cell r="J8">
            <v>-25185.850429999984</v>
          </cell>
          <cell r="K8">
            <v>-21357.852740000002</v>
          </cell>
          <cell r="L8">
            <v>-22900.435710000012</v>
          </cell>
          <cell r="M8">
            <v>-27501.810329999975</v>
          </cell>
          <cell r="N8">
            <v>-33216.988409999984</v>
          </cell>
          <cell r="O8">
            <v>-334210.99465999997</v>
          </cell>
          <cell r="P8">
            <v>-26623.823979999994</v>
          </cell>
          <cell r="Q8">
            <v>-53109.76743</v>
          </cell>
          <cell r="R8">
            <v>-82657.663570000004</v>
          </cell>
          <cell r="S8">
            <v>-113491.82219000001</v>
          </cell>
          <cell r="T8">
            <v>-147403.83494</v>
          </cell>
          <cell r="U8">
            <v>-178574.07719000001</v>
          </cell>
          <cell r="V8">
            <v>-204048.05704000001</v>
          </cell>
          <cell r="W8">
            <v>-229233.90747000001</v>
          </cell>
          <cell r="X8">
            <v>-250591.76021000001</v>
          </cell>
          <cell r="Y8">
            <v>-273492.19592000003</v>
          </cell>
          <cell r="Z8">
            <v>-300994.00624999998</v>
          </cell>
          <cell r="AA8">
            <v>-334210.99465999997</v>
          </cell>
        </row>
        <row r="9">
          <cell r="A9" t="str">
            <v>Act06</v>
          </cell>
          <cell r="B9" t="str">
            <v>Net fee and commission income</v>
          </cell>
          <cell r="C9">
            <v>99708.591440000018</v>
          </cell>
          <cell r="D9">
            <v>64356.392149999985</v>
          </cell>
          <cell r="E9">
            <v>106488.53036</v>
          </cell>
          <cell r="F9">
            <v>93815.104980000033</v>
          </cell>
          <cell r="G9">
            <v>96818.990499999956</v>
          </cell>
          <cell r="H9">
            <v>93947.328149999987</v>
          </cell>
          <cell r="I9">
            <v>98093.423530000116</v>
          </cell>
          <cell r="J9">
            <v>93185.097899999935</v>
          </cell>
          <cell r="K9">
            <v>65744.409169999999</v>
          </cell>
          <cell r="L9">
            <v>94305.018539999961</v>
          </cell>
          <cell r="M9">
            <v>97650.372370000085</v>
          </cell>
          <cell r="N9">
            <v>101049.69337999995</v>
          </cell>
          <cell r="O9">
            <v>1105162.9524700004</v>
          </cell>
          <cell r="P9">
            <v>99708.591440000018</v>
          </cell>
          <cell r="Q9">
            <v>164064.98359000002</v>
          </cell>
          <cell r="R9">
            <v>270553.51395000005</v>
          </cell>
          <cell r="S9">
            <v>364368.61893000011</v>
          </cell>
          <cell r="T9">
            <v>461187.60943000007</v>
          </cell>
          <cell r="U9">
            <v>555134.93758000003</v>
          </cell>
          <cell r="V9">
            <v>653228.36111000017</v>
          </cell>
          <cell r="W9">
            <v>746413.45901000011</v>
          </cell>
          <cell r="X9">
            <v>812157.86818000022</v>
          </cell>
          <cell r="Y9">
            <v>906462.88672000007</v>
          </cell>
          <cell r="Z9">
            <v>1004113.2590900002</v>
          </cell>
          <cell r="AA9">
            <v>1105162.9524700004</v>
          </cell>
        </row>
        <row r="10">
          <cell r="A10" t="str">
            <v>Act07</v>
          </cell>
          <cell r="B10" t="str">
            <v>Dividend income</v>
          </cell>
          <cell r="C10">
            <v>253.26</v>
          </cell>
          <cell r="D10">
            <v>100.93453</v>
          </cell>
          <cell r="E10">
            <v>-4.5999999565538019E-4</v>
          </cell>
          <cell r="F10">
            <v>2892.1313500000006</v>
          </cell>
          <cell r="G10">
            <v>1746.9151500000016</v>
          </cell>
          <cell r="H10">
            <v>48628.429130000011</v>
          </cell>
          <cell r="I10">
            <v>155.18559000000005</v>
          </cell>
          <cell r="J10">
            <v>201.5995399999963</v>
          </cell>
          <cell r="K10">
            <v>254.34806000000015</v>
          </cell>
          <cell r="L10">
            <v>271.94799999999987</v>
          </cell>
          <cell r="M10">
            <v>8.9240400000107911</v>
          </cell>
          <cell r="N10">
            <v>0</v>
          </cell>
          <cell r="O10">
            <v>54513.674930000023</v>
          </cell>
          <cell r="P10">
            <v>253.26</v>
          </cell>
          <cell r="Q10">
            <v>354.19452999999999</v>
          </cell>
          <cell r="R10">
            <v>354.19407000000433</v>
          </cell>
          <cell r="S10">
            <v>3246.3254200000047</v>
          </cell>
          <cell r="T10">
            <v>4993.2405700000063</v>
          </cell>
          <cell r="U10">
            <v>53621.66970000002</v>
          </cell>
          <cell r="V10">
            <v>53776.855290000021</v>
          </cell>
          <cell r="W10">
            <v>53978.454830000017</v>
          </cell>
          <cell r="X10">
            <v>54232.802890000014</v>
          </cell>
          <cell r="Y10">
            <v>54504.75089000001</v>
          </cell>
          <cell r="Z10">
            <v>54513.674930000023</v>
          </cell>
          <cell r="AA10">
            <v>54513.674930000023</v>
          </cell>
        </row>
        <row r="11">
          <cell r="A11" t="str">
            <v>Act08</v>
          </cell>
          <cell r="B11" t="str">
            <v>Foreign exchange profit</v>
          </cell>
          <cell r="C11">
            <v>25861.801289999999</v>
          </cell>
          <cell r="D11">
            <v>29032.996670000004</v>
          </cell>
          <cell r="E11">
            <v>29571.323119999994</v>
          </cell>
          <cell r="F11">
            <v>29568.423839999996</v>
          </cell>
          <cell r="G11">
            <v>29551.659940000012</v>
          </cell>
          <cell r="H11">
            <v>29076.211669999986</v>
          </cell>
          <cell r="I11">
            <v>29745.654150000017</v>
          </cell>
          <cell r="J11">
            <v>24655.073909999988</v>
          </cell>
          <cell r="K11">
            <v>27198.815139999995</v>
          </cell>
          <cell r="L11">
            <v>30578.650689999984</v>
          </cell>
          <cell r="M11">
            <v>26411.845780000036</v>
          </cell>
          <cell r="N11">
            <v>29165.771839999983</v>
          </cell>
          <cell r="O11">
            <v>340418.22804000002</v>
          </cell>
          <cell r="P11">
            <v>25861.801289999999</v>
          </cell>
          <cell r="Q11">
            <v>54894.797960000004</v>
          </cell>
          <cell r="R11">
            <v>84466.121079999997</v>
          </cell>
          <cell r="S11">
            <v>114034.54491999999</v>
          </cell>
          <cell r="T11">
            <v>143586.20486</v>
          </cell>
          <cell r="U11">
            <v>172662.41652999999</v>
          </cell>
          <cell r="V11">
            <v>202408.07068</v>
          </cell>
          <cell r="W11">
            <v>227063.14458999998</v>
          </cell>
          <cell r="X11">
            <v>254261.95972999997</v>
          </cell>
          <cell r="Y11">
            <v>284840.61041999998</v>
          </cell>
          <cell r="Z11">
            <v>311252.45620000002</v>
          </cell>
          <cell r="AA11">
            <v>340418.22804000002</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-23550.138388542808</v>
          </cell>
          <cell r="D13">
            <v>-25020.395616854701</v>
          </cell>
          <cell r="E13">
            <v>-21782.926186199304</v>
          </cell>
          <cell r="F13">
            <v>-24159.536108276247</v>
          </cell>
          <cell r="G13">
            <v>31001.575829842182</v>
          </cell>
          <cell r="H13">
            <v>-263778.57063287142</v>
          </cell>
          <cell r="I13">
            <v>-25355.019243972813</v>
          </cell>
          <cell r="J13">
            <v>-27380.743294170104</v>
          </cell>
          <cell r="K13">
            <v>-22902.553118900742</v>
          </cell>
          <cell r="L13">
            <v>-33217.40144306772</v>
          </cell>
          <cell r="M13">
            <v>-2632.0766649833768</v>
          </cell>
          <cell r="N13">
            <v>589418.18474799721</v>
          </cell>
          <cell r="O13">
            <v>150640.39988000022</v>
          </cell>
          <cell r="P13">
            <v>-23550.138388542808</v>
          </cell>
          <cell r="Q13">
            <v>-48570.534005397509</v>
          </cell>
          <cell r="R13">
            <v>-70353.460191596809</v>
          </cell>
          <cell r="S13">
            <v>-94512.996299873048</v>
          </cell>
          <cell r="T13">
            <v>-63511.420470030862</v>
          </cell>
          <cell r="U13">
            <v>-327289.99110290228</v>
          </cell>
          <cell r="V13">
            <v>-352645.01034687506</v>
          </cell>
          <cell r="W13">
            <v>-380025.75364104519</v>
          </cell>
          <cell r="X13">
            <v>-402928.30675994593</v>
          </cell>
          <cell r="Y13">
            <v>-436145.70820301364</v>
          </cell>
          <cell r="Z13">
            <v>-438777.78486799699</v>
          </cell>
          <cell r="AA13">
            <v>150640.39988000022</v>
          </cell>
        </row>
        <row r="14">
          <cell r="A14" t="str">
            <v>Act11</v>
          </cell>
          <cell r="B14" t="str">
            <v>Other income</v>
          </cell>
          <cell r="C14">
            <v>102273.51434145721</v>
          </cell>
          <cell r="D14">
            <v>68469.92773314529</v>
          </cell>
          <cell r="E14">
            <v>114276.92683380071</v>
          </cell>
          <cell r="F14">
            <v>102116.12406172376</v>
          </cell>
          <cell r="G14">
            <v>159119.14141984214</v>
          </cell>
          <cell r="H14">
            <v>-92126.601682871435</v>
          </cell>
          <cell r="I14">
            <v>102639.24402602731</v>
          </cell>
          <cell r="J14">
            <v>90661.028055829811</v>
          </cell>
          <cell r="K14">
            <v>70295.019251099249</v>
          </cell>
          <cell r="L14">
            <v>91938.215786932225</v>
          </cell>
          <cell r="M14">
            <v>121439.06552501675</v>
          </cell>
          <cell r="N14">
            <v>719633.6499679971</v>
          </cell>
          <cell r="O14">
            <v>1650735.2553200005</v>
          </cell>
          <cell r="P14">
            <v>102273.51434145721</v>
          </cell>
          <cell r="Q14">
            <v>170743.44207460253</v>
          </cell>
          <cell r="R14">
            <v>285020.36890840327</v>
          </cell>
          <cell r="S14">
            <v>387136.49297012709</v>
          </cell>
          <cell r="T14">
            <v>546255.63438996917</v>
          </cell>
          <cell r="U14">
            <v>454129.03270709765</v>
          </cell>
          <cell r="V14">
            <v>556768.27673312509</v>
          </cell>
          <cell r="W14">
            <v>647429.30478895502</v>
          </cell>
          <cell r="X14">
            <v>717724.32404005423</v>
          </cell>
          <cell r="Y14">
            <v>809662.5398269865</v>
          </cell>
          <cell r="Z14">
            <v>931101.60535200336</v>
          </cell>
          <cell r="AA14">
            <v>1650735.2553200005</v>
          </cell>
        </row>
        <row r="15">
          <cell r="A15" t="str">
            <v>Act12</v>
          </cell>
          <cell r="B15" t="str">
            <v>Total income</v>
          </cell>
          <cell r="C15">
            <v>256323.65280280932</v>
          </cell>
          <cell r="D15">
            <v>211700.18626163859</v>
          </cell>
          <cell r="E15">
            <v>274985.14947270305</v>
          </cell>
          <cell r="F15">
            <v>253732.66848443777</v>
          </cell>
          <cell r="G15">
            <v>313725.13111339964</v>
          </cell>
          <cell r="H15">
            <v>69213.932765024219</v>
          </cell>
          <cell r="I15">
            <v>265722.00450723484</v>
          </cell>
          <cell r="J15">
            <v>253387.69889698699</v>
          </cell>
          <cell r="K15">
            <v>223139.51992214523</v>
          </cell>
          <cell r="L15">
            <v>255692.6212718591</v>
          </cell>
          <cell r="M15">
            <v>283284.2320310222</v>
          </cell>
          <cell r="N15">
            <v>813161.28199073952</v>
          </cell>
          <cell r="O15">
            <v>3474068.0795200011</v>
          </cell>
          <cell r="P15">
            <v>256323.65280280932</v>
          </cell>
          <cell r="Q15">
            <v>468023.83906444797</v>
          </cell>
          <cell r="R15">
            <v>743008.98853715102</v>
          </cell>
          <cell r="S15">
            <v>996741.65702158888</v>
          </cell>
          <cell r="T15">
            <v>1310466.7881349884</v>
          </cell>
          <cell r="U15">
            <v>1379680.7209000124</v>
          </cell>
          <cell r="V15">
            <v>1645402.7254072474</v>
          </cell>
          <cell r="W15">
            <v>1898790.4243042348</v>
          </cell>
          <cell r="X15">
            <v>2121929.94422638</v>
          </cell>
          <cell r="Y15">
            <v>2377622.5654982389</v>
          </cell>
          <cell r="Z15">
            <v>2660906.7975292611</v>
          </cell>
          <cell r="AA15">
            <v>3474068.0795200011</v>
          </cell>
        </row>
        <row r="16">
          <cell r="A16" t="str">
            <v>Act13</v>
          </cell>
          <cell r="B16" t="str">
            <v>Personnel expenses</v>
          </cell>
          <cell r="C16">
            <v>77915.499194677512</v>
          </cell>
          <cell r="D16">
            <v>69793.800009231069</v>
          </cell>
          <cell r="E16">
            <v>86068.276270212431</v>
          </cell>
          <cell r="F16">
            <v>76864.383252746309</v>
          </cell>
          <cell r="G16">
            <v>75865.450283330341</v>
          </cell>
          <cell r="H16">
            <v>60093.588716671758</v>
          </cell>
          <cell r="I16">
            <v>82453.400149018256</v>
          </cell>
          <cell r="J16">
            <v>85553.515845450456</v>
          </cell>
          <cell r="K16">
            <v>78381.971431036989</v>
          </cell>
          <cell r="L16">
            <v>81092.084778000033</v>
          </cell>
          <cell r="M16">
            <v>75724.311669477407</v>
          </cell>
          <cell r="N16">
            <v>116314.30882014721</v>
          </cell>
          <cell r="O16">
            <v>966120.59041999967</v>
          </cell>
          <cell r="P16">
            <v>77915.499194677512</v>
          </cell>
          <cell r="Q16">
            <v>147709.29920390859</v>
          </cell>
          <cell r="R16">
            <v>233777.57547412103</v>
          </cell>
          <cell r="S16">
            <v>310641.95872686733</v>
          </cell>
          <cell r="T16">
            <v>386507.40901019768</v>
          </cell>
          <cell r="U16">
            <v>446600.99772686942</v>
          </cell>
          <cell r="V16">
            <v>529054.39787588769</v>
          </cell>
          <cell r="W16">
            <v>614607.91372133815</v>
          </cell>
          <cell r="X16">
            <v>692989.88515237509</v>
          </cell>
          <cell r="Y16">
            <v>774081.96993037511</v>
          </cell>
          <cell r="Z16">
            <v>849806.28159985249</v>
          </cell>
          <cell r="AA16">
            <v>966120.59041999967</v>
          </cell>
        </row>
        <row r="17">
          <cell r="A17" t="str">
            <v>Act14</v>
          </cell>
          <cell r="B17" t="str">
            <v>General and administrative expenses</v>
          </cell>
          <cell r="C17">
            <v>42771.058150228062</v>
          </cell>
          <cell r="D17">
            <v>47321.51467088818</v>
          </cell>
          <cell r="E17">
            <v>53412.834911173864</v>
          </cell>
          <cell r="F17">
            <v>55328.746676784212</v>
          </cell>
          <cell r="G17">
            <v>53636.612714352399</v>
          </cell>
          <cell r="H17">
            <v>63162.328224322941</v>
          </cell>
          <cell r="I17">
            <v>51214.422003424777</v>
          </cell>
          <cell r="J17">
            <v>48893.636948891493</v>
          </cell>
          <cell r="K17">
            <v>50346.054309363295</v>
          </cell>
          <cell r="L17">
            <v>49384.001831476264</v>
          </cell>
          <cell r="M17">
            <v>54433.977035252465</v>
          </cell>
          <cell r="N17">
            <v>79366.896863842034</v>
          </cell>
          <cell r="O17">
            <v>649272.08434000006</v>
          </cell>
          <cell r="P17">
            <v>42771.058150228062</v>
          </cell>
          <cell r="Q17">
            <v>90092.57282111625</v>
          </cell>
          <cell r="R17">
            <v>143505.4077322901</v>
          </cell>
          <cell r="S17">
            <v>198834.15440907431</v>
          </cell>
          <cell r="T17">
            <v>252470.76712342672</v>
          </cell>
          <cell r="U17">
            <v>315633.09534774965</v>
          </cell>
          <cell r="V17">
            <v>366847.51735117444</v>
          </cell>
          <cell r="W17">
            <v>415741.15430006594</v>
          </cell>
          <cell r="X17">
            <v>466087.20860942925</v>
          </cell>
          <cell r="Y17">
            <v>515471.21044090553</v>
          </cell>
          <cell r="Z17">
            <v>569905.18747615803</v>
          </cell>
          <cell r="AA17">
            <v>649272.08434000006</v>
          </cell>
        </row>
        <row r="18">
          <cell r="A18" t="str">
            <v>Act15</v>
          </cell>
          <cell r="B18" t="str">
            <v>Depreciation / Amortisation</v>
          </cell>
          <cell r="C18">
            <v>10334.276427183901</v>
          </cell>
          <cell r="D18">
            <v>10599.612291433263</v>
          </cell>
          <cell r="E18">
            <v>10671.376279799038</v>
          </cell>
          <cell r="F18">
            <v>10380.043264887572</v>
          </cell>
          <cell r="G18">
            <v>10347.742556094496</v>
          </cell>
          <cell r="H18">
            <v>10851.767939312524</v>
          </cell>
          <cell r="I18">
            <v>10728.304998743932</v>
          </cell>
          <cell r="J18">
            <v>10569.473498883448</v>
          </cell>
          <cell r="K18">
            <v>10794.336469613248</v>
          </cell>
          <cell r="L18">
            <v>10593.072535165729</v>
          </cell>
          <cell r="M18">
            <v>10793.555606993314</v>
          </cell>
          <cell r="N18">
            <v>12815.086131889522</v>
          </cell>
          <cell r="O18">
            <v>129478.64799999999</v>
          </cell>
          <cell r="P18">
            <v>10334.276427183901</v>
          </cell>
          <cell r="Q18">
            <v>20933.888718617163</v>
          </cell>
          <cell r="R18">
            <v>31605.264998416202</v>
          </cell>
          <cell r="S18">
            <v>41985.30826330377</v>
          </cell>
          <cell r="T18">
            <v>52333.050819398268</v>
          </cell>
          <cell r="U18">
            <v>63184.81875871079</v>
          </cell>
          <cell r="V18">
            <v>73913.123757454727</v>
          </cell>
          <cell r="W18">
            <v>84482.59725633818</v>
          </cell>
          <cell r="X18">
            <v>95276.933725951429</v>
          </cell>
          <cell r="Y18">
            <v>105870.00626111716</v>
          </cell>
          <cell r="Z18">
            <v>116663.56186811047</v>
          </cell>
          <cell r="AA18">
            <v>129478.64799999999</v>
          </cell>
        </row>
        <row r="19">
          <cell r="A19" t="str">
            <v>Act16</v>
          </cell>
          <cell r="B19" t="str">
            <v>Total operating expenses</v>
          </cell>
          <cell r="C19">
            <v>131020.83377208946</v>
          </cell>
          <cell r="D19">
            <v>127714.92697155252</v>
          </cell>
          <cell r="E19">
            <v>150152.48746118532</v>
          </cell>
          <cell r="F19">
            <v>142573.17319441808</v>
          </cell>
          <cell r="G19">
            <v>139849.80555377723</v>
          </cell>
          <cell r="H19">
            <v>134107.68488030724</v>
          </cell>
          <cell r="I19">
            <v>144396.12715118696</v>
          </cell>
          <cell r="J19">
            <v>145016.62629322542</v>
          </cell>
          <cell r="K19">
            <v>139522.36221001353</v>
          </cell>
          <cell r="L19">
            <v>141069.15914464204</v>
          </cell>
          <cell r="M19">
            <v>140951.84431172319</v>
          </cell>
          <cell r="N19">
            <v>208496.29181587877</v>
          </cell>
          <cell r="O19">
            <v>1744871.3227599999</v>
          </cell>
          <cell r="P19">
            <v>131020.83377208946</v>
          </cell>
          <cell r="Q19">
            <v>258735.76074364199</v>
          </cell>
          <cell r="R19">
            <v>408888.24820482731</v>
          </cell>
          <cell r="S19">
            <v>551461.4213992455</v>
          </cell>
          <cell r="T19">
            <v>691311.22695302265</v>
          </cell>
          <cell r="U19">
            <v>825418.91183332982</v>
          </cell>
          <cell r="V19">
            <v>969815.03898451675</v>
          </cell>
          <cell r="W19">
            <v>1114831.6652777423</v>
          </cell>
          <cell r="X19">
            <v>1254354.0274877558</v>
          </cell>
          <cell r="Y19">
            <v>1395423.1866323978</v>
          </cell>
          <cell r="Z19">
            <v>1536375.0309441208</v>
          </cell>
          <cell r="AA19">
            <v>1744871.3227599999</v>
          </cell>
        </row>
        <row r="20">
          <cell r="A20" t="str">
            <v>Act17</v>
          </cell>
          <cell r="B20" t="str">
            <v>Operating profit before provisions</v>
          </cell>
          <cell r="C20">
            <v>125302.81903071985</v>
          </cell>
          <cell r="D20">
            <v>83985.259290086076</v>
          </cell>
          <cell r="E20">
            <v>124832.66201151774</v>
          </cell>
          <cell r="F20">
            <v>111159.49529001969</v>
          </cell>
          <cell r="G20">
            <v>173875.3255596224</v>
          </cell>
          <cell r="H20">
            <v>-64893.752115283016</v>
          </cell>
          <cell r="I20">
            <v>121325.87735604789</v>
          </cell>
          <cell r="J20">
            <v>108371.07260376157</v>
          </cell>
          <cell r="K20">
            <v>83617.15771213171</v>
          </cell>
          <cell r="L20">
            <v>114623.46212721706</v>
          </cell>
          <cell r="M20">
            <v>142332.387719299</v>
          </cell>
          <cell r="N20">
            <v>604664.99017486069</v>
          </cell>
          <cell r="O20">
            <v>1729196.7567600012</v>
          </cell>
          <cell r="P20">
            <v>125302.81903071985</v>
          </cell>
          <cell r="Q20">
            <v>209288.07832080597</v>
          </cell>
          <cell r="R20">
            <v>334120.74033232371</v>
          </cell>
          <cell r="S20">
            <v>445280.23562234337</v>
          </cell>
          <cell r="T20">
            <v>619155.56118196575</v>
          </cell>
          <cell r="U20">
            <v>554261.80906668259</v>
          </cell>
          <cell r="V20">
            <v>675587.68642273068</v>
          </cell>
          <cell r="W20">
            <v>783958.75902649248</v>
          </cell>
          <cell r="X20">
            <v>867575.91673862422</v>
          </cell>
          <cell r="Y20">
            <v>982199.37886584108</v>
          </cell>
          <cell r="Z20">
            <v>1124531.7665851403</v>
          </cell>
          <cell r="AA20">
            <v>1729196.7567600012</v>
          </cell>
        </row>
        <row r="21">
          <cell r="A21" t="str">
            <v>Act18</v>
          </cell>
          <cell r="B21" t="str">
            <v>Impairment losses on loans and advances</v>
          </cell>
          <cell r="C21">
            <v>-33340.30457</v>
          </cell>
          <cell r="D21">
            <v>-27457.876899999996</v>
          </cell>
          <cell r="E21">
            <v>-11194.684689999995</v>
          </cell>
          <cell r="F21">
            <v>-28550.446600000007</v>
          </cell>
          <cell r="G21">
            <v>-28381.566029999984</v>
          </cell>
          <cell r="H21">
            <v>-90429.981430000043</v>
          </cell>
          <cell r="I21">
            <v>-27117.458640000008</v>
          </cell>
          <cell r="J21">
            <v>-54943.101259999996</v>
          </cell>
          <cell r="K21">
            <v>-21077.165749999993</v>
          </cell>
          <cell r="L21">
            <v>3704.4683600000071</v>
          </cell>
          <cell r="M21">
            <v>-80100.353140000007</v>
          </cell>
          <cell r="N21">
            <v>-20194.295469999983</v>
          </cell>
          <cell r="O21">
            <v>-419082.76612000004</v>
          </cell>
          <cell r="P21">
            <v>-33340.30457</v>
          </cell>
          <cell r="Q21">
            <v>-60798.181469999996</v>
          </cell>
          <cell r="R21">
            <v>-71992.86615999999</v>
          </cell>
          <cell r="S21">
            <v>-100543.31276</v>
          </cell>
          <cell r="T21">
            <v>-128924.87878999999</v>
          </cell>
          <cell r="U21">
            <v>-219354.86022000003</v>
          </cell>
          <cell r="V21">
            <v>-246472.31886000003</v>
          </cell>
          <cell r="W21">
            <v>-301415.42012000002</v>
          </cell>
          <cell r="X21">
            <v>-322492.58587000001</v>
          </cell>
          <cell r="Y21">
            <v>-318788.11751000001</v>
          </cell>
          <cell r="Z21">
            <v>-398888.47065000003</v>
          </cell>
          <cell r="AA21">
            <v>-419082.76612000004</v>
          </cell>
        </row>
        <row r="22">
          <cell r="A22" t="str">
            <v>Act19</v>
          </cell>
          <cell r="B22" t="str">
            <v>Provision for contingent liabilities</v>
          </cell>
          <cell r="C22">
            <v>686.29003</v>
          </cell>
          <cell r="D22">
            <v>551.06836999999996</v>
          </cell>
          <cell r="E22">
            <v>393.79041000000001</v>
          </cell>
          <cell r="F22">
            <v>-484.89801</v>
          </cell>
          <cell r="G22">
            <v>-249.28908000000004</v>
          </cell>
          <cell r="H22">
            <v>4110.3770700000005</v>
          </cell>
          <cell r="I22">
            <v>99.691609999999827</v>
          </cell>
          <cell r="J22">
            <v>-1160.6836600000001</v>
          </cell>
          <cell r="K22">
            <v>984.61038999999937</v>
          </cell>
          <cell r="L22">
            <v>191.11233000000016</v>
          </cell>
          <cell r="M22">
            <v>-4914.7141999999994</v>
          </cell>
          <cell r="N22">
            <v>-1943.5682600000002</v>
          </cell>
          <cell r="O22">
            <v>-1736.213</v>
          </cell>
          <cell r="P22">
            <v>686.29003</v>
          </cell>
          <cell r="Q22">
            <v>1237.3584000000001</v>
          </cell>
          <cell r="R22">
            <v>1631.1488100000001</v>
          </cell>
          <cell r="S22">
            <v>1146.2508000000003</v>
          </cell>
          <cell r="T22">
            <v>896.96172000000024</v>
          </cell>
          <cell r="U22">
            <v>5007.3387900000007</v>
          </cell>
          <cell r="V22">
            <v>5107.0304000000006</v>
          </cell>
          <cell r="W22">
            <v>3946.3467400000004</v>
          </cell>
          <cell r="X22">
            <v>4930.9571299999998</v>
          </cell>
          <cell r="Y22">
            <v>5122.0694599999997</v>
          </cell>
          <cell r="Z22">
            <v>207.35526000000027</v>
          </cell>
          <cell r="AA22">
            <v>-1736.213</v>
          </cell>
        </row>
        <row r="23">
          <cell r="A23" t="str">
            <v>Act20</v>
          </cell>
          <cell r="B23" t="str">
            <v>Other provisions</v>
          </cell>
          <cell r="C23">
            <v>0</v>
          </cell>
          <cell r="D23">
            <v>0</v>
          </cell>
          <cell r="E23">
            <v>0</v>
          </cell>
          <cell r="F23">
            <v>0</v>
          </cell>
          <cell r="G23">
            <v>0</v>
          </cell>
          <cell r="H23">
            <v>-48.085080000000005</v>
          </cell>
          <cell r="I23">
            <v>0</v>
          </cell>
          <cell r="J23">
            <v>0</v>
          </cell>
          <cell r="K23">
            <v>0</v>
          </cell>
          <cell r="L23">
            <v>0</v>
          </cell>
          <cell r="M23">
            <v>0</v>
          </cell>
          <cell r="N23">
            <v>0</v>
          </cell>
          <cell r="O23">
            <v>-48.085080000000005</v>
          </cell>
          <cell r="P23">
            <v>0</v>
          </cell>
          <cell r="Q23">
            <v>0</v>
          </cell>
          <cell r="R23">
            <v>0</v>
          </cell>
          <cell r="S23">
            <v>0</v>
          </cell>
          <cell r="T23">
            <v>0</v>
          </cell>
          <cell r="U23">
            <v>-48.085080000000005</v>
          </cell>
          <cell r="V23">
            <v>-48.085080000000005</v>
          </cell>
          <cell r="W23">
            <v>-48.085080000000005</v>
          </cell>
          <cell r="X23">
            <v>-48.085080000000005</v>
          </cell>
          <cell r="Y23">
            <v>-48.085080000000005</v>
          </cell>
          <cell r="Z23">
            <v>-48.085080000000005</v>
          </cell>
          <cell r="AA23">
            <v>-48.085080000000005</v>
          </cell>
        </row>
        <row r="24">
          <cell r="A24" t="str">
            <v>Act21</v>
          </cell>
          <cell r="B24" t="str">
            <v>Total provisions</v>
          </cell>
          <cell r="C24">
            <v>-32654.01454</v>
          </cell>
          <cell r="D24">
            <v>-26906.808529999995</v>
          </cell>
          <cell r="E24">
            <v>-10800.894279999995</v>
          </cell>
          <cell r="F24">
            <v>-29035.344610000007</v>
          </cell>
          <cell r="G24">
            <v>-28630.855109999982</v>
          </cell>
          <cell r="H24">
            <v>-86367.689440000046</v>
          </cell>
          <cell r="I24">
            <v>-27017.76703000001</v>
          </cell>
          <cell r="J24">
            <v>-56103.784919999998</v>
          </cell>
          <cell r="K24">
            <v>-20092.555359999995</v>
          </cell>
          <cell r="L24">
            <v>3895.5806900000071</v>
          </cell>
          <cell r="M24">
            <v>-85015.067340000009</v>
          </cell>
          <cell r="N24">
            <v>-22137.863729999983</v>
          </cell>
          <cell r="O24">
            <v>-420867.06420000002</v>
          </cell>
          <cell r="P24">
            <v>-32654.01454</v>
          </cell>
          <cell r="Q24">
            <v>-59560.823069999999</v>
          </cell>
          <cell r="R24">
            <v>-70361.717349999992</v>
          </cell>
          <cell r="S24">
            <v>-99397.061960000006</v>
          </cell>
          <cell r="T24">
            <v>-128027.91706999998</v>
          </cell>
          <cell r="U24">
            <v>-214395.60651000001</v>
          </cell>
          <cell r="V24">
            <v>-241413.37354000003</v>
          </cell>
          <cell r="W24">
            <v>-297517.15846000001</v>
          </cell>
          <cell r="X24">
            <v>-317609.71382</v>
          </cell>
          <cell r="Y24">
            <v>-313714.13312999997</v>
          </cell>
          <cell r="Z24">
            <v>-398729.20047000004</v>
          </cell>
          <cell r="AA24">
            <v>-420867.06420000002</v>
          </cell>
        </row>
        <row r="25">
          <cell r="A25" t="str">
            <v>Act22</v>
          </cell>
          <cell r="B25" t="str">
            <v>Operating profit</v>
          </cell>
          <cell r="C25">
            <v>92648.804490719849</v>
          </cell>
          <cell r="D25">
            <v>57078.450760086082</v>
          </cell>
          <cell r="E25">
            <v>114031.76773151774</v>
          </cell>
          <cell r="F25">
            <v>82124.150680019695</v>
          </cell>
          <cell r="G25">
            <v>145244.47044962243</v>
          </cell>
          <cell r="H25">
            <v>-151261.44155528306</v>
          </cell>
          <cell r="I25">
            <v>94308.11032604787</v>
          </cell>
          <cell r="J25">
            <v>52267.287683761569</v>
          </cell>
          <cell r="K25">
            <v>63524.602352131711</v>
          </cell>
          <cell r="L25">
            <v>118519.04281721707</v>
          </cell>
          <cell r="M25">
            <v>57317.320379298995</v>
          </cell>
          <cell r="N25">
            <v>582527.12644486071</v>
          </cell>
          <cell r="O25">
            <v>1308329.6925600013</v>
          </cell>
          <cell r="P25">
            <v>92648.804490719849</v>
          </cell>
          <cell r="Q25">
            <v>149727.25525080599</v>
          </cell>
          <cell r="R25">
            <v>263759.02298232372</v>
          </cell>
          <cell r="S25">
            <v>345883.17366234335</v>
          </cell>
          <cell r="T25">
            <v>491127.64411196578</v>
          </cell>
          <cell r="U25">
            <v>339866.20255668258</v>
          </cell>
          <cell r="V25">
            <v>434174.31288273062</v>
          </cell>
          <cell r="W25">
            <v>486441.60056649247</v>
          </cell>
          <cell r="X25">
            <v>549966.20291862427</v>
          </cell>
          <cell r="Y25">
            <v>668485.2457358411</v>
          </cell>
          <cell r="Z25">
            <v>725802.56611514022</v>
          </cell>
          <cell r="AA25">
            <v>1308329.6925600013</v>
          </cell>
        </row>
        <row r="26">
          <cell r="A26" t="str">
            <v>Act23</v>
          </cell>
          <cell r="B26" t="str">
            <v>Income from associates</v>
          </cell>
          <cell r="C26">
            <v>0</v>
          </cell>
          <cell r="D26">
            <v>8.7565400000000011</v>
          </cell>
          <cell r="E26">
            <v>-227.42364000000003</v>
          </cell>
          <cell r="F26">
            <v>-65.518209999999982</v>
          </cell>
          <cell r="G26">
            <v>0</v>
          </cell>
          <cell r="H26">
            <v>1605.3553149999852</v>
          </cell>
          <cell r="I26">
            <v>87.228529999999949</v>
          </cell>
          <cell r="J26">
            <v>-67.227599999999939</v>
          </cell>
          <cell r="K26">
            <v>863.71106500001565</v>
          </cell>
          <cell r="L26">
            <v>38.188110000000052</v>
          </cell>
          <cell r="M26">
            <v>-113.83686000000012</v>
          </cell>
          <cell r="N26">
            <v>743.56243542186371</v>
          </cell>
          <cell r="O26">
            <v>2872.7956854218637</v>
          </cell>
          <cell r="P26">
            <v>0</v>
          </cell>
          <cell r="Q26">
            <v>8.7565400000000011</v>
          </cell>
          <cell r="R26">
            <v>-218.66710000000003</v>
          </cell>
          <cell r="S26">
            <v>-284.18531000000002</v>
          </cell>
          <cell r="T26">
            <v>-284.18531000000002</v>
          </cell>
          <cell r="U26">
            <v>1321.1700049999852</v>
          </cell>
          <cell r="V26">
            <v>1408.398534999985</v>
          </cell>
          <cell r="W26">
            <v>1341.1709349999851</v>
          </cell>
          <cell r="X26">
            <v>2204.8820000000005</v>
          </cell>
          <cell r="Y26">
            <v>2243.0701100000006</v>
          </cell>
          <cell r="Z26">
            <v>2129.2332500000002</v>
          </cell>
          <cell r="AA26">
            <v>2872.7956854218637</v>
          </cell>
        </row>
        <row r="27">
          <cell r="A27" t="str">
            <v>Act24</v>
          </cell>
          <cell r="B27" t="str">
            <v>Profit on disposals of property</v>
          </cell>
          <cell r="C27">
            <v>0</v>
          </cell>
          <cell r="D27">
            <v>0</v>
          </cell>
          <cell r="E27">
            <v>250.131</v>
          </cell>
          <cell r="F27">
            <v>0</v>
          </cell>
          <cell r="G27">
            <v>0</v>
          </cell>
          <cell r="H27">
            <v>137.179</v>
          </cell>
          <cell r="I27">
            <v>0</v>
          </cell>
          <cell r="J27">
            <v>25.374000000000024</v>
          </cell>
          <cell r="K27">
            <v>0</v>
          </cell>
          <cell r="L27">
            <v>0</v>
          </cell>
          <cell r="M27">
            <v>0</v>
          </cell>
          <cell r="N27">
            <v>34.514000000000003</v>
          </cell>
          <cell r="O27">
            <v>447.19800000000004</v>
          </cell>
          <cell r="P27">
            <v>0</v>
          </cell>
          <cell r="Q27">
            <v>0</v>
          </cell>
          <cell r="R27">
            <v>250.131</v>
          </cell>
          <cell r="S27">
            <v>250.131</v>
          </cell>
          <cell r="T27">
            <v>250.131</v>
          </cell>
          <cell r="U27">
            <v>387.31</v>
          </cell>
          <cell r="V27">
            <v>387.31</v>
          </cell>
          <cell r="W27">
            <v>412.68400000000003</v>
          </cell>
          <cell r="X27">
            <v>412.68400000000003</v>
          </cell>
          <cell r="Y27">
            <v>412.68400000000003</v>
          </cell>
          <cell r="Z27">
            <v>412.68400000000003</v>
          </cell>
          <cell r="AA27">
            <v>447.19800000000004</v>
          </cell>
        </row>
        <row r="28">
          <cell r="A28" t="str">
            <v>Act25</v>
          </cell>
          <cell r="B28" t="str">
            <v>Profit on sale of business</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Act26</v>
          </cell>
          <cell r="B29" t="str">
            <v>Pre tax profit</v>
          </cell>
          <cell r="C29">
            <v>92648.804490719849</v>
          </cell>
          <cell r="D29">
            <v>57087.207300086084</v>
          </cell>
          <cell r="E29">
            <v>114054.47509151774</v>
          </cell>
          <cell r="F29">
            <v>82058.6324700197</v>
          </cell>
          <cell r="G29">
            <v>145244.47044962243</v>
          </cell>
          <cell r="H29">
            <v>-149518.90724028306</v>
          </cell>
          <cell r="I29">
            <v>94395.338856047863</v>
          </cell>
          <cell r="J29">
            <v>52225.434083761575</v>
          </cell>
          <cell r="K29">
            <v>64388.313417131729</v>
          </cell>
          <cell r="L29">
            <v>118557.23092721707</v>
          </cell>
          <cell r="M29">
            <v>57203.483519298992</v>
          </cell>
          <cell r="N29">
            <v>583305.20288028254</v>
          </cell>
          <cell r="O29">
            <v>1311649.6862454233</v>
          </cell>
          <cell r="P29">
            <v>92648.804490719849</v>
          </cell>
          <cell r="Q29">
            <v>149736.01179080599</v>
          </cell>
          <cell r="R29">
            <v>263790.48688232369</v>
          </cell>
          <cell r="S29">
            <v>345849.11935234338</v>
          </cell>
          <cell r="T29">
            <v>491093.58980196581</v>
          </cell>
          <cell r="U29">
            <v>341574.68256168254</v>
          </cell>
          <cell r="V29">
            <v>435970.0214177306</v>
          </cell>
          <cell r="W29">
            <v>488195.45550149248</v>
          </cell>
          <cell r="X29">
            <v>552583.76891862426</v>
          </cell>
          <cell r="Y29">
            <v>671140.99984584108</v>
          </cell>
          <cell r="Z29">
            <v>728344.48336514027</v>
          </cell>
          <cell r="AA29">
            <v>1311649.6862454233</v>
          </cell>
        </row>
        <row r="30">
          <cell r="A30" t="str">
            <v>Act29</v>
          </cell>
          <cell r="B30" t="str">
            <v>Minority shareholders profit</v>
          </cell>
        </row>
        <row r="31">
          <cell r="A31" t="str">
            <v>Act27</v>
          </cell>
          <cell r="B31" t="str">
            <v>Taxation</v>
          </cell>
          <cell r="C31">
            <v>-45642.82821</v>
          </cell>
          <cell r="D31">
            <v>-26245.302659999998</v>
          </cell>
          <cell r="E31">
            <v>-23018.362345849997</v>
          </cell>
          <cell r="F31">
            <v>-23056.89489000001</v>
          </cell>
          <cell r="G31">
            <v>-33270.303179999995</v>
          </cell>
          <cell r="H31">
            <v>-9663.9051241499819</v>
          </cell>
          <cell r="I31">
            <v>-23598.183520000006</v>
          </cell>
          <cell r="J31">
            <v>-13234.539150000019</v>
          </cell>
          <cell r="K31">
            <v>-31801.256426449982</v>
          </cell>
          <cell r="L31">
            <v>-3916.9849800000025</v>
          </cell>
          <cell r="M31">
            <v>-44167.102539999993</v>
          </cell>
          <cell r="N31">
            <v>-34899.877252800004</v>
          </cell>
          <cell r="O31">
            <v>-312515.54027924995</v>
          </cell>
          <cell r="P31">
            <v>-45642.82821</v>
          </cell>
          <cell r="Q31">
            <v>-71888.130869999994</v>
          </cell>
          <cell r="R31">
            <v>-94906.493215849987</v>
          </cell>
          <cell r="S31">
            <v>-117963.38810585</v>
          </cell>
          <cell r="T31">
            <v>-151233.69128584999</v>
          </cell>
          <cell r="U31">
            <v>-160897.59640999997</v>
          </cell>
          <cell r="V31">
            <v>-184495.77992999996</v>
          </cell>
          <cell r="W31">
            <v>-197730.31907999999</v>
          </cell>
          <cell r="X31">
            <v>-229531.57550644997</v>
          </cell>
          <cell r="Y31">
            <v>-233448.56048644998</v>
          </cell>
          <cell r="Z31">
            <v>-277615.66302644997</v>
          </cell>
          <cell r="AA31">
            <v>-312515.54027924995</v>
          </cell>
        </row>
        <row r="32">
          <cell r="A32" t="str">
            <v>Act28</v>
          </cell>
          <cell r="B32" t="str">
            <v>Profit after tax</v>
          </cell>
          <cell r="C32">
            <v>47005.976280719849</v>
          </cell>
          <cell r="D32">
            <v>30841.904640086086</v>
          </cell>
          <cell r="E32">
            <v>91036.11274566775</v>
          </cell>
          <cell r="F32">
            <v>59001.73758001969</v>
          </cell>
          <cell r="G32">
            <v>111974.16726962244</v>
          </cell>
          <cell r="H32">
            <v>-159182.81236443305</v>
          </cell>
          <cell r="I32">
            <v>70797.155336047857</v>
          </cell>
          <cell r="J32">
            <v>38990.894933761556</v>
          </cell>
          <cell r="K32">
            <v>32587.056990681747</v>
          </cell>
          <cell r="L32">
            <v>114640.24594721706</v>
          </cell>
          <cell r="M32">
            <v>13036.380979299</v>
          </cell>
          <cell r="N32">
            <v>548405.3256274825</v>
          </cell>
          <cell r="O32">
            <v>999134.14596617338</v>
          </cell>
          <cell r="P32">
            <v>47005.976280719849</v>
          </cell>
          <cell r="Q32">
            <v>77847.880920805997</v>
          </cell>
          <cell r="R32">
            <v>168883.99366647372</v>
          </cell>
          <cell r="S32">
            <v>227885.73124649338</v>
          </cell>
          <cell r="T32">
            <v>339859.89851611585</v>
          </cell>
          <cell r="U32">
            <v>180677.08615168257</v>
          </cell>
          <cell r="V32">
            <v>251474.24148773064</v>
          </cell>
          <cell r="W32">
            <v>290465.1364214925</v>
          </cell>
          <cell r="X32">
            <v>323052.1934121743</v>
          </cell>
          <cell r="Y32">
            <v>437692.43935939111</v>
          </cell>
          <cell r="Z32">
            <v>450728.8203386903</v>
          </cell>
          <cell r="AA32">
            <v>999134.14596617338</v>
          </cell>
        </row>
        <row r="33">
          <cell r="B33" t="str">
            <v>Budgeted Profit and Loss 2010 tys.zł</v>
          </cell>
        </row>
        <row r="34">
          <cell r="A34" t="str">
            <v>Bud01</v>
          </cell>
          <cell r="B34" t="str">
            <v>Interest income</v>
          </cell>
          <cell r="C34">
            <v>125342.1243041936</v>
          </cell>
          <cell r="D34">
            <v>111933.32074676926</v>
          </cell>
          <cell r="E34">
            <v>127322.56037831047</v>
          </cell>
          <cell r="F34">
            <v>123839.27699763793</v>
          </cell>
          <cell r="G34">
            <v>131756.79596449377</v>
          </cell>
          <cell r="H34">
            <v>127670.07012893516</v>
          </cell>
          <cell r="I34">
            <v>135138.72784785921</v>
          </cell>
          <cell r="J34">
            <v>136252.67226660342</v>
          </cell>
          <cell r="K34">
            <v>132131.50313503126</v>
          </cell>
          <cell r="L34">
            <v>138975.42304829074</v>
          </cell>
          <cell r="M34">
            <v>134885.11214908893</v>
          </cell>
          <cell r="N34">
            <v>145943.52856943145</v>
          </cell>
          <cell r="O34">
            <v>1571191.1155366453</v>
          </cell>
          <cell r="P34">
            <v>125342.1243041936</v>
          </cell>
          <cell r="Q34">
            <v>237275.44505096285</v>
          </cell>
          <cell r="R34">
            <v>364598.00542927335</v>
          </cell>
          <cell r="S34">
            <v>488437.28242691129</v>
          </cell>
          <cell r="T34">
            <v>620194.07839140506</v>
          </cell>
          <cell r="U34">
            <v>747864.14852034021</v>
          </cell>
          <cell r="V34">
            <v>883002.87636819948</v>
          </cell>
          <cell r="W34">
            <v>1019255.5486348029</v>
          </cell>
          <cell r="X34">
            <v>1151387.0517698342</v>
          </cell>
          <cell r="Y34">
            <v>1290362.4748181249</v>
          </cell>
          <cell r="Z34">
            <v>1425247.5869672138</v>
          </cell>
          <cell r="AA34">
            <v>1571191.1155366453</v>
          </cell>
        </row>
        <row r="35">
          <cell r="A35" t="str">
            <v>Bud02</v>
          </cell>
          <cell r="B35" t="str">
            <v>Interest expense</v>
          </cell>
          <cell r="C35">
            <v>18801.24510371979</v>
          </cell>
          <cell r="D35">
            <v>18862.299898240337</v>
          </cell>
          <cell r="E35">
            <v>18629.313596870474</v>
          </cell>
          <cell r="F35">
            <v>18612.176610569102</v>
          </cell>
          <cell r="G35">
            <v>18535.299898240337</v>
          </cell>
          <cell r="H35">
            <v>18411.368391391021</v>
          </cell>
          <cell r="I35">
            <v>18358.688692760883</v>
          </cell>
          <cell r="J35">
            <v>18303.688692760883</v>
          </cell>
          <cell r="K35">
            <v>18106.496911938968</v>
          </cell>
          <cell r="L35">
            <v>18048.743487281434</v>
          </cell>
          <cell r="M35">
            <v>17979.743487281434</v>
          </cell>
          <cell r="N35">
            <v>17824.811980432118</v>
          </cell>
          <cell r="O35">
            <v>220473.87675148679</v>
          </cell>
          <cell r="P35">
            <v>18801.24510371979</v>
          </cell>
          <cell r="Q35">
            <v>37663.545001960127</v>
          </cell>
          <cell r="R35">
            <v>56292.8585988306</v>
          </cell>
          <cell r="S35">
            <v>74905.035209399706</v>
          </cell>
          <cell r="T35">
            <v>93440.335107640043</v>
          </cell>
          <cell r="U35">
            <v>111851.70349903106</v>
          </cell>
          <cell r="V35">
            <v>130210.39219179195</v>
          </cell>
          <cell r="W35">
            <v>148514.08088455282</v>
          </cell>
          <cell r="X35">
            <v>166620.57779649179</v>
          </cell>
          <cell r="Y35">
            <v>184669.32128377323</v>
          </cell>
          <cell r="Z35">
            <v>202649.06477105466</v>
          </cell>
          <cell r="AA35">
            <v>220473.87675148679</v>
          </cell>
        </row>
        <row r="36">
          <cell r="A36" t="str">
            <v>Bud03</v>
          </cell>
          <cell r="B36" t="str">
            <v>Net interest income</v>
          </cell>
          <cell r="C36">
            <v>144143.36940791339</v>
          </cell>
          <cell r="D36">
            <v>130795.62064500959</v>
          </cell>
          <cell r="E36">
            <v>145951.87397518096</v>
          </cell>
          <cell r="F36">
            <v>142451.45360820703</v>
          </cell>
          <cell r="G36">
            <v>150292.0958627341</v>
          </cell>
          <cell r="H36">
            <v>146081.43852032616</v>
          </cell>
          <cell r="I36">
            <v>153497.41654062009</v>
          </cell>
          <cell r="J36">
            <v>154556.36095936431</v>
          </cell>
          <cell r="K36">
            <v>150238.00004697024</v>
          </cell>
          <cell r="L36">
            <v>157024.16653557218</v>
          </cell>
          <cell r="M36">
            <v>152864.85563637037</v>
          </cell>
          <cell r="N36">
            <v>163768.34054986358</v>
          </cell>
          <cell r="O36">
            <v>1791664.9922881322</v>
          </cell>
          <cell r="P36">
            <v>144143.36940791339</v>
          </cell>
          <cell r="Q36">
            <v>274938.99005292298</v>
          </cell>
          <cell r="R36">
            <v>420890.86402810394</v>
          </cell>
          <cell r="S36">
            <v>563342.31763631105</v>
          </cell>
          <cell r="T36">
            <v>713634.41349904507</v>
          </cell>
          <cell r="U36">
            <v>859715.85201937123</v>
          </cell>
          <cell r="V36">
            <v>1013213.2685599914</v>
          </cell>
          <cell r="W36">
            <v>1167769.6295193557</v>
          </cell>
          <cell r="X36">
            <v>1318007.629566326</v>
          </cell>
          <cell r="Y36">
            <v>1475031.7961018982</v>
          </cell>
          <cell r="Z36">
            <v>1627896.6517382683</v>
          </cell>
          <cell r="AA36">
            <v>1791664.9922881322</v>
          </cell>
        </row>
        <row r="37">
          <cell r="A37" t="str">
            <v>Bud04</v>
          </cell>
          <cell r="B37" t="str">
            <v>Fee Income</v>
          </cell>
          <cell r="C37">
            <v>104744.99453459139</v>
          </cell>
          <cell r="D37">
            <v>103782.5322449833</v>
          </cell>
          <cell r="E37">
            <v>112395.20205468329</v>
          </cell>
          <cell r="F37">
            <v>112894.45792653138</v>
          </cell>
          <cell r="G37">
            <v>113928.75515364428</v>
          </cell>
          <cell r="H37">
            <v>115906.45541481802</v>
          </cell>
          <cell r="I37">
            <v>113719.81579740564</v>
          </cell>
          <cell r="J37">
            <v>115615.5148967476</v>
          </cell>
          <cell r="K37">
            <v>118350.62280712808</v>
          </cell>
          <cell r="L37">
            <v>119120.23104866494</v>
          </cell>
          <cell r="M37">
            <v>120871.15110658901</v>
          </cell>
          <cell r="N37">
            <v>126842.0362237239</v>
          </cell>
          <cell r="O37">
            <v>1378171.7692095111</v>
          </cell>
          <cell r="P37">
            <v>104744.99453459139</v>
          </cell>
          <cell r="Q37">
            <v>208527.52677957469</v>
          </cell>
          <cell r="R37">
            <v>320922.72883425798</v>
          </cell>
          <cell r="S37">
            <v>433817.18676078937</v>
          </cell>
          <cell r="T37">
            <v>547745.94191443361</v>
          </cell>
          <cell r="U37">
            <v>663652.39732925163</v>
          </cell>
          <cell r="V37">
            <v>777372.2131266573</v>
          </cell>
          <cell r="W37">
            <v>892987.72802340495</v>
          </cell>
          <cell r="X37">
            <v>1011338.3508305331</v>
          </cell>
          <cell r="Y37">
            <v>1130458.5818791981</v>
          </cell>
          <cell r="Z37">
            <v>1251329.7329857871</v>
          </cell>
          <cell r="AA37">
            <v>1378171.7692095111</v>
          </cell>
        </row>
        <row r="38">
          <cell r="A38" t="str">
            <v>Bud05</v>
          </cell>
          <cell r="B38" t="str">
            <v>Commission expense</v>
          </cell>
          <cell r="C38">
            <v>-12535.223198113277</v>
          </cell>
          <cell r="D38">
            <v>-11556.72079717059</v>
          </cell>
          <cell r="E38">
            <v>-14849.598170131936</v>
          </cell>
          <cell r="F38">
            <v>-12398.046240317488</v>
          </cell>
          <cell r="G38">
            <v>-12875.097107397272</v>
          </cell>
          <cell r="H38">
            <v>-12849.477844813086</v>
          </cell>
          <cell r="I38">
            <v>-13447.642715562337</v>
          </cell>
          <cell r="J38">
            <v>-13706.531785012621</v>
          </cell>
          <cell r="K38">
            <v>-13776.802533708187</v>
          </cell>
          <cell r="L38">
            <v>-14561.587899414495</v>
          </cell>
          <cell r="M38">
            <v>-14620.917316532938</v>
          </cell>
          <cell r="N38">
            <v>-15509.078431721906</v>
          </cell>
          <cell r="O38">
            <v>-162686.7240398961</v>
          </cell>
          <cell r="P38">
            <v>-12535.223198113277</v>
          </cell>
          <cell r="Q38">
            <v>-24091.943995283866</v>
          </cell>
          <cell r="R38">
            <v>-38941.542165415798</v>
          </cell>
          <cell r="S38">
            <v>-51339.588405733288</v>
          </cell>
          <cell r="T38">
            <v>-64214.685513130564</v>
          </cell>
          <cell r="U38">
            <v>-77064.163357943646</v>
          </cell>
          <cell r="V38">
            <v>-90511.806073505984</v>
          </cell>
          <cell r="W38">
            <v>-104218.3378585186</v>
          </cell>
          <cell r="X38">
            <v>-117995.14039222679</v>
          </cell>
          <cell r="Y38">
            <v>-132556.72829164128</v>
          </cell>
          <cell r="Z38">
            <v>-147177.64560817421</v>
          </cell>
          <cell r="AA38">
            <v>-162686.7240398961</v>
          </cell>
        </row>
        <row r="39">
          <cell r="A39" t="str">
            <v>Bud06</v>
          </cell>
          <cell r="B39" t="str">
            <v>Net fee and commission income</v>
          </cell>
          <cell r="C39">
            <v>92209.771336478108</v>
          </cell>
          <cell r="D39">
            <v>92225.81144781271</v>
          </cell>
          <cell r="E39">
            <v>97545.603884551354</v>
          </cell>
          <cell r="F39">
            <v>100496.41168621389</v>
          </cell>
          <cell r="G39">
            <v>101053.658046247</v>
          </cell>
          <cell r="H39">
            <v>103056.97757000494</v>
          </cell>
          <cell r="I39">
            <v>100272.1730818433</v>
          </cell>
          <cell r="J39">
            <v>101908.98311173498</v>
          </cell>
          <cell r="K39">
            <v>104573.82027341989</v>
          </cell>
          <cell r="L39">
            <v>104558.64314925045</v>
          </cell>
          <cell r="M39">
            <v>106250.23379005607</v>
          </cell>
          <cell r="N39">
            <v>111332.95779200199</v>
          </cell>
          <cell r="O39">
            <v>1215485.045169615</v>
          </cell>
          <cell r="P39">
            <v>92209.771336478108</v>
          </cell>
          <cell r="Q39">
            <v>184435.58278429083</v>
          </cell>
          <cell r="R39">
            <v>281981.18666884222</v>
          </cell>
          <cell r="S39">
            <v>382477.59835505608</v>
          </cell>
          <cell r="T39">
            <v>483531.25640130305</v>
          </cell>
          <cell r="U39">
            <v>586588.23397130799</v>
          </cell>
          <cell r="V39">
            <v>686860.40705315128</v>
          </cell>
          <cell r="W39">
            <v>788769.39016488637</v>
          </cell>
          <cell r="X39">
            <v>893343.21043830633</v>
          </cell>
          <cell r="Y39">
            <v>997901.85358755686</v>
          </cell>
          <cell r="Z39">
            <v>1104152.0873776129</v>
          </cell>
          <cell r="AA39">
            <v>1215485.045169615</v>
          </cell>
        </row>
        <row r="40">
          <cell r="A40" t="str">
            <v>Bud07</v>
          </cell>
          <cell r="B40" t="str">
            <v>Dividend income</v>
          </cell>
          <cell r="C40">
            <v>0</v>
          </cell>
          <cell r="D40">
            <v>0</v>
          </cell>
          <cell r="E40">
            <v>0</v>
          </cell>
          <cell r="F40">
            <v>4930</v>
          </cell>
          <cell r="G40">
            <v>0</v>
          </cell>
          <cell r="H40">
            <v>45500</v>
          </cell>
          <cell r="I40">
            <v>500</v>
          </cell>
          <cell r="J40">
            <v>500</v>
          </cell>
          <cell r="K40">
            <v>500</v>
          </cell>
          <cell r="L40">
            <v>0</v>
          </cell>
          <cell r="M40">
            <v>0</v>
          </cell>
          <cell r="N40">
            <v>0</v>
          </cell>
          <cell r="O40">
            <v>51930</v>
          </cell>
          <cell r="P40">
            <v>0</v>
          </cell>
          <cell r="Q40">
            <v>0</v>
          </cell>
          <cell r="R40">
            <v>0</v>
          </cell>
          <cell r="S40">
            <v>4930</v>
          </cell>
          <cell r="T40">
            <v>4930</v>
          </cell>
          <cell r="U40">
            <v>50430</v>
          </cell>
          <cell r="V40">
            <v>50930</v>
          </cell>
          <cell r="W40">
            <v>51430</v>
          </cell>
          <cell r="X40">
            <v>51930</v>
          </cell>
          <cell r="Y40">
            <v>51930</v>
          </cell>
          <cell r="Z40">
            <v>51930</v>
          </cell>
          <cell r="AA40">
            <v>51930</v>
          </cell>
        </row>
        <row r="41">
          <cell r="A41" t="str">
            <v>Bud08</v>
          </cell>
          <cell r="B41" t="str">
            <v>Foreign exchange profit</v>
          </cell>
          <cell r="C41">
            <v>22259.928722612265</v>
          </cell>
          <cell r="D41">
            <v>22259.107252612266</v>
          </cell>
          <cell r="E41">
            <v>22259.590152612265</v>
          </cell>
          <cell r="F41">
            <v>22255.039962612267</v>
          </cell>
          <cell r="G41">
            <v>22258.931002612266</v>
          </cell>
          <cell r="H41">
            <v>22259.246532612266</v>
          </cell>
          <cell r="I41">
            <v>22262.706222612265</v>
          </cell>
          <cell r="J41">
            <v>22260.259572612267</v>
          </cell>
          <cell r="K41">
            <v>22257.629572612266</v>
          </cell>
          <cell r="L41">
            <v>22260.259572612267</v>
          </cell>
          <cell r="M41">
            <v>22257.309572612266</v>
          </cell>
          <cell r="N41">
            <v>22260.699572612266</v>
          </cell>
          <cell r="O41">
            <v>267110.70771134715</v>
          </cell>
          <cell r="P41">
            <v>22259.928722612265</v>
          </cell>
          <cell r="Q41">
            <v>44519.035975224528</v>
          </cell>
          <cell r="R41">
            <v>66778.626127836789</v>
          </cell>
          <cell r="S41">
            <v>89033.666090449056</v>
          </cell>
          <cell r="T41">
            <v>111292.59709306133</v>
          </cell>
          <cell r="U41">
            <v>133551.84362567359</v>
          </cell>
          <cell r="V41">
            <v>155814.54984828585</v>
          </cell>
          <cell r="W41">
            <v>178074.80942089812</v>
          </cell>
          <cell r="X41">
            <v>200332.43899351038</v>
          </cell>
          <cell r="Y41">
            <v>222592.69856612265</v>
          </cell>
          <cell r="Z41">
            <v>244850.00813873491</v>
          </cell>
          <cell r="AA41">
            <v>267110.70771134715</v>
          </cell>
        </row>
        <row r="42">
          <cell r="A42" t="str">
            <v>Bud09</v>
          </cell>
          <cell r="B42" t="str">
            <v>Gains or losses from investments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Bud10</v>
          </cell>
          <cell r="B43" t="str">
            <v>Other operating income / expenses</v>
          </cell>
          <cell r="C43">
            <v>-14835.584619358187</v>
          </cell>
          <cell r="D43">
            <v>-13307.085940534091</v>
          </cell>
          <cell r="E43">
            <v>-3745.3076756349719</v>
          </cell>
          <cell r="F43">
            <v>-14573.747286618038</v>
          </cell>
          <cell r="G43">
            <v>-15385.195796747188</v>
          </cell>
          <cell r="H43">
            <v>-12630.197042668966</v>
          </cell>
          <cell r="I43">
            <v>-16041.633150074498</v>
          </cell>
          <cell r="J43">
            <v>-15966.846678064465</v>
          </cell>
          <cell r="K43">
            <v>-15210.347203278474</v>
          </cell>
          <cell r="L43">
            <v>-14834.734843395432</v>
          </cell>
          <cell r="M43">
            <v>-16115.908813370068</v>
          </cell>
          <cell r="N43">
            <v>-16715.344455389211</v>
          </cell>
          <cell r="O43">
            <v>-169361.93350513361</v>
          </cell>
          <cell r="P43">
            <v>-14835.584619358187</v>
          </cell>
          <cell r="Q43">
            <v>-28142.670559892278</v>
          </cell>
          <cell r="R43">
            <v>-31887.978235527251</v>
          </cell>
          <cell r="S43">
            <v>-46461.725522145287</v>
          </cell>
          <cell r="T43">
            <v>-61846.921318892477</v>
          </cell>
          <cell r="U43">
            <v>-74477.118361561443</v>
          </cell>
          <cell r="V43">
            <v>-90518.751511635943</v>
          </cell>
          <cell r="W43">
            <v>-106485.59818970041</v>
          </cell>
          <cell r="X43">
            <v>-121695.94539297889</v>
          </cell>
          <cell r="Y43">
            <v>-136530.68023637432</v>
          </cell>
          <cell r="Z43">
            <v>-152646.58904974439</v>
          </cell>
          <cell r="AA43">
            <v>-169361.93350513361</v>
          </cell>
        </row>
        <row r="44">
          <cell r="A44" t="str">
            <v>Bud11</v>
          </cell>
          <cell r="B44" t="str">
            <v>Other income</v>
          </cell>
          <cell r="C44">
            <v>99634.115439732195</v>
          </cell>
          <cell r="D44">
            <v>101177.83275989089</v>
          </cell>
          <cell r="E44">
            <v>116059.88636152864</v>
          </cell>
          <cell r="F44">
            <v>113107.70436220813</v>
          </cell>
          <cell r="G44">
            <v>107927.39325211209</v>
          </cell>
          <cell r="H44">
            <v>158186.02705994825</v>
          </cell>
          <cell r="I44">
            <v>106993.24615438106</v>
          </cell>
          <cell r="J44">
            <v>108702.39600628278</v>
          </cell>
          <cell r="K44">
            <v>112121.10264275367</v>
          </cell>
          <cell r="L44">
            <v>111984.16787846728</v>
          </cell>
          <cell r="M44">
            <v>112391.63454929827</v>
          </cell>
          <cell r="N44">
            <v>116878.31290922503</v>
          </cell>
          <cell r="O44">
            <v>1365163.8193758284</v>
          </cell>
          <cell r="P44">
            <v>99634.115439732195</v>
          </cell>
          <cell r="Q44">
            <v>200811.94819962306</v>
          </cell>
          <cell r="R44">
            <v>316871.83456115174</v>
          </cell>
          <cell r="S44">
            <v>429979.53892335983</v>
          </cell>
          <cell r="T44">
            <v>537906.93217547191</v>
          </cell>
          <cell r="U44">
            <v>696092.9592354201</v>
          </cell>
          <cell r="V44">
            <v>803086.20538980118</v>
          </cell>
          <cell r="W44">
            <v>911788.60139608406</v>
          </cell>
          <cell r="X44">
            <v>1023909.7040388379</v>
          </cell>
          <cell r="Y44">
            <v>1135893.8719173053</v>
          </cell>
          <cell r="Z44">
            <v>1248285.5064666034</v>
          </cell>
          <cell r="AA44">
            <v>1365163.8193758284</v>
          </cell>
        </row>
        <row r="45">
          <cell r="A45" t="str">
            <v>Bud12</v>
          </cell>
          <cell r="B45" t="str">
            <v>Total income</v>
          </cell>
          <cell r="C45">
            <v>243777.48484764557</v>
          </cell>
          <cell r="D45">
            <v>231973.4534049005</v>
          </cell>
          <cell r="E45">
            <v>262011.76033670962</v>
          </cell>
          <cell r="F45">
            <v>255559.15797041514</v>
          </cell>
          <cell r="G45">
            <v>258219.48911484619</v>
          </cell>
          <cell r="H45">
            <v>304267.46558027441</v>
          </cell>
          <cell r="I45">
            <v>260490.66269500117</v>
          </cell>
          <cell r="J45">
            <v>263258.7569656471</v>
          </cell>
          <cell r="K45">
            <v>262359.10268972389</v>
          </cell>
          <cell r="L45">
            <v>269008.33441403945</v>
          </cell>
          <cell r="M45">
            <v>265256.49018566863</v>
          </cell>
          <cell r="N45">
            <v>280646.65345908864</v>
          </cell>
          <cell r="O45">
            <v>3156828.8116639606</v>
          </cell>
          <cell r="P45">
            <v>243777.48484764557</v>
          </cell>
          <cell r="Q45">
            <v>475750.93825254601</v>
          </cell>
          <cell r="R45">
            <v>737762.69858925568</v>
          </cell>
          <cell r="S45">
            <v>993321.85655967088</v>
          </cell>
          <cell r="T45">
            <v>1251541.3456745171</v>
          </cell>
          <cell r="U45">
            <v>1555808.8112547914</v>
          </cell>
          <cell r="V45">
            <v>1816299.4739497926</v>
          </cell>
          <cell r="W45">
            <v>2079558.2309154398</v>
          </cell>
          <cell r="X45">
            <v>2341917.3336051637</v>
          </cell>
          <cell r="Y45">
            <v>2610925.6680192035</v>
          </cell>
          <cell r="Z45">
            <v>2876182.1582048717</v>
          </cell>
          <cell r="AA45">
            <v>3156828.8116639606</v>
          </cell>
        </row>
        <row r="46">
          <cell r="A46" t="str">
            <v>Bud13</v>
          </cell>
          <cell r="B46" t="str">
            <v>Personnel expenses</v>
          </cell>
          <cell r="C46">
            <v>72545.294631899786</v>
          </cell>
          <cell r="D46">
            <v>72486.150176466748</v>
          </cell>
          <cell r="E46">
            <v>72351.748779204936</v>
          </cell>
          <cell r="F46">
            <v>74809.083372129651</v>
          </cell>
          <cell r="G46">
            <v>74643.432678354424</v>
          </cell>
          <cell r="H46">
            <v>74418.136100748787</v>
          </cell>
          <cell r="I46">
            <v>74181.948460865839</v>
          </cell>
          <cell r="J46">
            <v>74043.808911455402</v>
          </cell>
          <cell r="K46">
            <v>73988.580004996984</v>
          </cell>
          <cell r="L46">
            <v>73813.550684265225</v>
          </cell>
          <cell r="M46">
            <v>73661.387058240143</v>
          </cell>
          <cell r="N46">
            <v>74999.568934473442</v>
          </cell>
          <cell r="O46">
            <v>885942.68979310128</v>
          </cell>
          <cell r="P46">
            <v>72545.294631899786</v>
          </cell>
          <cell r="Q46">
            <v>145031.44480836653</v>
          </cell>
          <cell r="R46">
            <v>217383.19358757147</v>
          </cell>
          <cell r="S46">
            <v>292192.27695970109</v>
          </cell>
          <cell r="T46">
            <v>366835.70963805553</v>
          </cell>
          <cell r="U46">
            <v>441253.84573880432</v>
          </cell>
          <cell r="V46">
            <v>515435.79419967014</v>
          </cell>
          <cell r="W46">
            <v>589479.60311112553</v>
          </cell>
          <cell r="X46">
            <v>663468.1831161225</v>
          </cell>
          <cell r="Y46">
            <v>737281.73380038771</v>
          </cell>
          <cell r="Z46">
            <v>810943.12085862784</v>
          </cell>
          <cell r="AA46">
            <v>885942.68979310128</v>
          </cell>
        </row>
        <row r="47">
          <cell r="A47" t="str">
            <v>Bud14</v>
          </cell>
          <cell r="B47" t="str">
            <v>General and administrative expenses</v>
          </cell>
          <cell r="C47">
            <v>48519.856070268157</v>
          </cell>
          <cell r="D47">
            <v>52365.561682647123</v>
          </cell>
          <cell r="E47">
            <v>58714.228322066549</v>
          </cell>
          <cell r="F47">
            <v>56428.646364521781</v>
          </cell>
          <cell r="G47">
            <v>54171.913874152073</v>
          </cell>
          <cell r="H47">
            <v>55615.099357365849</v>
          </cell>
          <cell r="I47">
            <v>50107.894176307294</v>
          </cell>
          <cell r="J47">
            <v>49482.529123319786</v>
          </cell>
          <cell r="K47">
            <v>55911.032789249839</v>
          </cell>
          <cell r="L47">
            <v>57592.324649757938</v>
          </cell>
          <cell r="M47">
            <v>54638.15099369864</v>
          </cell>
          <cell r="N47">
            <v>59080.116139380938</v>
          </cell>
          <cell r="O47">
            <v>652627.35354273603</v>
          </cell>
          <cell r="P47">
            <v>48519.856070268157</v>
          </cell>
          <cell r="Q47">
            <v>100885.41775291528</v>
          </cell>
          <cell r="R47">
            <v>159599.64607498184</v>
          </cell>
          <cell r="S47">
            <v>216028.29243950362</v>
          </cell>
          <cell r="T47">
            <v>270200.20631365571</v>
          </cell>
          <cell r="U47">
            <v>325815.30567102158</v>
          </cell>
          <cell r="V47">
            <v>375923.19984732888</v>
          </cell>
          <cell r="W47">
            <v>425405.72897064866</v>
          </cell>
          <cell r="X47">
            <v>481316.76175989851</v>
          </cell>
          <cell r="Y47">
            <v>538909.08640965645</v>
          </cell>
          <cell r="Z47">
            <v>593547.23740335507</v>
          </cell>
          <cell r="AA47">
            <v>652627.35354273603</v>
          </cell>
        </row>
        <row r="48">
          <cell r="A48" t="str">
            <v>Bud15</v>
          </cell>
          <cell r="B48" t="str">
            <v>Depreciation / Amortisation</v>
          </cell>
          <cell r="C48">
            <v>10287.169385072166</v>
          </cell>
          <cell r="D48">
            <v>10580.116892479573</v>
          </cell>
          <cell r="E48">
            <v>10813.501420727769</v>
          </cell>
          <cell r="F48">
            <v>10899.617372116656</v>
          </cell>
          <cell r="G48">
            <v>11109.878557252459</v>
          </cell>
          <cell r="H48">
            <v>11321.082105277152</v>
          </cell>
          <cell r="I48">
            <v>11564.530901843509</v>
          </cell>
          <cell r="J48">
            <v>11526.895892368202</v>
          </cell>
          <cell r="K48">
            <v>11516.765817337337</v>
          </cell>
          <cell r="L48">
            <v>11525.943128362029</v>
          </cell>
          <cell r="M48">
            <v>11517.091836664496</v>
          </cell>
          <cell r="N48">
            <v>11409.229918902149</v>
          </cell>
          <cell r="O48">
            <v>134071.82322840349</v>
          </cell>
          <cell r="P48">
            <v>10287.169385072166</v>
          </cell>
          <cell r="Q48">
            <v>20867.286277551739</v>
          </cell>
          <cell r="R48">
            <v>31680.787698279506</v>
          </cell>
          <cell r="S48">
            <v>42580.405070396162</v>
          </cell>
          <cell r="T48">
            <v>53690.28362764862</v>
          </cell>
          <cell r="U48">
            <v>65011.365732925769</v>
          </cell>
          <cell r="V48">
            <v>76575.896634769277</v>
          </cell>
          <cell r="W48">
            <v>88102.792527137484</v>
          </cell>
          <cell r="X48">
            <v>99619.558344474819</v>
          </cell>
          <cell r="Y48">
            <v>111145.50147283686</v>
          </cell>
          <cell r="Z48">
            <v>122662.59330950135</v>
          </cell>
          <cell r="AA48">
            <v>134071.82322840349</v>
          </cell>
        </row>
        <row r="49">
          <cell r="A49" t="str">
            <v>Bud16</v>
          </cell>
          <cell r="B49" t="str">
            <v>Total operating expenses</v>
          </cell>
          <cell r="C49">
            <v>131352.32008724011</v>
          </cell>
          <cell r="D49">
            <v>135431.82875159345</v>
          </cell>
          <cell r="E49">
            <v>141879.47852199923</v>
          </cell>
          <cell r="F49">
            <v>142137.3471087681</v>
          </cell>
          <cell r="G49">
            <v>139925.22510975896</v>
          </cell>
          <cell r="H49">
            <v>141354.31756339179</v>
          </cell>
          <cell r="I49">
            <v>135854.37353901664</v>
          </cell>
          <cell r="J49">
            <v>135053.23392714339</v>
          </cell>
          <cell r="K49">
            <v>141416.37861158416</v>
          </cell>
          <cell r="L49">
            <v>142931.81846238518</v>
          </cell>
          <cell r="M49">
            <v>139816.62988860329</v>
          </cell>
          <cell r="N49">
            <v>145488.91499275653</v>
          </cell>
          <cell r="O49">
            <v>1672641.8665642408</v>
          </cell>
          <cell r="P49">
            <v>131352.32008724011</v>
          </cell>
          <cell r="Q49">
            <v>266784.14883883356</v>
          </cell>
          <cell r="R49">
            <v>408663.62736083276</v>
          </cell>
          <cell r="S49">
            <v>550800.97446960083</v>
          </cell>
          <cell r="T49">
            <v>690726.19957935985</v>
          </cell>
          <cell r="U49">
            <v>832080.51714275172</v>
          </cell>
          <cell r="V49">
            <v>967934.8906817683</v>
          </cell>
          <cell r="W49">
            <v>1102988.1246089118</v>
          </cell>
          <cell r="X49">
            <v>1244404.5032204958</v>
          </cell>
          <cell r="Y49">
            <v>1387336.3216828811</v>
          </cell>
          <cell r="Z49">
            <v>1527152.9515714843</v>
          </cell>
          <cell r="AA49">
            <v>1672641.8665642408</v>
          </cell>
        </row>
        <row r="50">
          <cell r="A50" t="str">
            <v>Bud17</v>
          </cell>
          <cell r="B50" t="str">
            <v>Operating profit before provisions</v>
          </cell>
          <cell r="C50">
            <v>112425.16476040546</v>
          </cell>
          <cell r="D50">
            <v>96541.624653307052</v>
          </cell>
          <cell r="E50">
            <v>120132.28181471038</v>
          </cell>
          <cell r="F50">
            <v>113421.81086164704</v>
          </cell>
          <cell r="G50">
            <v>118294.26400508723</v>
          </cell>
          <cell r="H50">
            <v>162913.14801688262</v>
          </cell>
          <cell r="I50">
            <v>124636.28915598453</v>
          </cell>
          <cell r="J50">
            <v>128205.52303850371</v>
          </cell>
          <cell r="K50">
            <v>120942.72407813973</v>
          </cell>
          <cell r="L50">
            <v>126076.51595165426</v>
          </cell>
          <cell r="M50">
            <v>125439.86029706534</v>
          </cell>
          <cell r="N50">
            <v>135157.73846633211</v>
          </cell>
          <cell r="O50">
            <v>1484186.9450997198</v>
          </cell>
          <cell r="P50">
            <v>112425.16476040546</v>
          </cell>
          <cell r="Q50">
            <v>208966.78941371245</v>
          </cell>
          <cell r="R50">
            <v>329099.07122842292</v>
          </cell>
          <cell r="S50">
            <v>442520.88209007005</v>
          </cell>
          <cell r="T50">
            <v>560815.14609515725</v>
          </cell>
          <cell r="U50">
            <v>723728.29411203973</v>
          </cell>
          <cell r="V50">
            <v>848364.58326802426</v>
          </cell>
          <cell r="W50">
            <v>976570.10630652797</v>
          </cell>
          <cell r="X50">
            <v>1097512.830384668</v>
          </cell>
          <cell r="Y50">
            <v>1223589.3463363224</v>
          </cell>
          <cell r="Z50">
            <v>1349029.2066333874</v>
          </cell>
          <cell r="AA50">
            <v>1484186.9450997198</v>
          </cell>
        </row>
        <row r="51">
          <cell r="A51" t="str">
            <v>Bud18</v>
          </cell>
          <cell r="B51" t="str">
            <v>Impairment losses on loans and advances</v>
          </cell>
          <cell r="C51">
            <v>-50828.832787123538</v>
          </cell>
          <cell r="D51">
            <v>-49814.106260311273</v>
          </cell>
          <cell r="E51">
            <v>-49795.443817245636</v>
          </cell>
          <cell r="F51">
            <v>-49237.741565349577</v>
          </cell>
          <cell r="G51">
            <v>-48976.974753548202</v>
          </cell>
          <cell r="H51">
            <v>-48501.18435708576</v>
          </cell>
          <cell r="I51">
            <v>-52205.486108798192</v>
          </cell>
          <cell r="J51">
            <v>-47628.272754719466</v>
          </cell>
          <cell r="K51">
            <v>-47784.439940335396</v>
          </cell>
          <cell r="L51">
            <v>-47499.893842541482</v>
          </cell>
          <cell r="M51">
            <v>-47176.530114253022</v>
          </cell>
          <cell r="N51">
            <v>-52851.176692774963</v>
          </cell>
          <cell r="O51">
            <v>-592300.08299408655</v>
          </cell>
          <cell r="P51">
            <v>-50828.832787123538</v>
          </cell>
          <cell r="Q51">
            <v>-100642.9390474348</v>
          </cell>
          <cell r="R51">
            <v>-150438.38286468043</v>
          </cell>
          <cell r="S51">
            <v>-199676.12443003</v>
          </cell>
          <cell r="T51">
            <v>-248653.09918357822</v>
          </cell>
          <cell r="U51">
            <v>-297154.28354066401</v>
          </cell>
          <cell r="V51">
            <v>-349359.76964946219</v>
          </cell>
          <cell r="W51">
            <v>-396988.04240418167</v>
          </cell>
          <cell r="X51">
            <v>-444772.48234451708</v>
          </cell>
          <cell r="Y51">
            <v>-492272.37618705857</v>
          </cell>
          <cell r="Z51">
            <v>-539448.90630131157</v>
          </cell>
          <cell r="AA51">
            <v>-592300.08299408655</v>
          </cell>
        </row>
        <row r="52">
          <cell r="A52" t="str">
            <v>Bud19</v>
          </cell>
          <cell r="B52" t="str">
            <v>Provision for contingent liabilities</v>
          </cell>
          <cell r="C52">
            <v>-214.7603448786393</v>
          </cell>
          <cell r="D52">
            <v>-202.41268860376746</v>
          </cell>
          <cell r="E52">
            <v>-190.08650851569953</v>
          </cell>
          <cell r="F52">
            <v>-177.78156837638647</v>
          </cell>
          <cell r="G52">
            <v>-165.49763454638634</v>
          </cell>
          <cell r="H52">
            <v>-153.23447595630179</v>
          </cell>
          <cell r="I52">
            <v>-140.99186407849064</v>
          </cell>
          <cell r="J52">
            <v>-128.76957289911584</v>
          </cell>
          <cell r="K52">
            <v>-116.5673788905015</v>
          </cell>
          <cell r="L52">
            <v>-104.38506098376155</v>
          </cell>
          <cell r="M52">
            <v>-92.222400541782434</v>
          </cell>
          <cell r="N52">
            <v>-80.07918133243885</v>
          </cell>
          <cell r="O52">
            <v>-1766.7886796032717</v>
          </cell>
          <cell r="P52">
            <v>-214.7603448786393</v>
          </cell>
          <cell r="Q52">
            <v>-417.17303348240677</v>
          </cell>
          <cell r="R52">
            <v>-607.25954199810633</v>
          </cell>
          <cell r="S52">
            <v>-785.04111037449275</v>
          </cell>
          <cell r="T52">
            <v>-950.53874492087903</v>
          </cell>
          <cell r="U52">
            <v>-1103.7732208771808</v>
          </cell>
          <cell r="V52">
            <v>-1244.7650849556715</v>
          </cell>
          <cell r="W52">
            <v>-1373.5346578547874</v>
          </cell>
          <cell r="X52">
            <v>-1490.1020367452888</v>
          </cell>
          <cell r="Y52">
            <v>-1594.4870977290504</v>
          </cell>
          <cell r="Z52">
            <v>-1686.7094982708329</v>
          </cell>
          <cell r="AA52">
            <v>-1766.7886796032717</v>
          </cell>
        </row>
        <row r="53">
          <cell r="A53" t="str">
            <v>Bud20</v>
          </cell>
          <cell r="B53" t="str">
            <v>Other provisions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Bud21</v>
          </cell>
          <cell r="B54" t="str">
            <v>Total provisions</v>
          </cell>
          <cell r="C54">
            <v>-51043.593132002177</v>
          </cell>
          <cell r="D54">
            <v>-50016.518948915043</v>
          </cell>
          <cell r="E54">
            <v>-49985.530325761334</v>
          </cell>
          <cell r="F54">
            <v>-49415.523133725961</v>
          </cell>
          <cell r="G54">
            <v>-49142.472388094589</v>
          </cell>
          <cell r="H54">
            <v>-48654.418833042058</v>
          </cell>
          <cell r="I54">
            <v>-52346.477972876681</v>
          </cell>
          <cell r="J54">
            <v>-47757.042327618583</v>
          </cell>
          <cell r="K54">
            <v>-47901.007319225901</v>
          </cell>
          <cell r="L54">
            <v>-47604.278903525243</v>
          </cell>
          <cell r="M54">
            <v>-47268.752514794804</v>
          </cell>
          <cell r="N54">
            <v>-52931.255874107403</v>
          </cell>
          <cell r="O54">
            <v>-594066.87167368981</v>
          </cell>
          <cell r="P54">
            <v>-51043.593132002177</v>
          </cell>
          <cell r="Q54">
            <v>-101060.11208091721</v>
          </cell>
          <cell r="R54">
            <v>-151045.64240667853</v>
          </cell>
          <cell r="S54">
            <v>-200461.1655404045</v>
          </cell>
          <cell r="T54">
            <v>-249603.63792849908</v>
          </cell>
          <cell r="U54">
            <v>-298258.05676154117</v>
          </cell>
          <cell r="V54">
            <v>-350604.53473441786</v>
          </cell>
          <cell r="W54">
            <v>-398361.57706203643</v>
          </cell>
          <cell r="X54">
            <v>-446262.58438126236</v>
          </cell>
          <cell r="Y54">
            <v>-493866.86328478763</v>
          </cell>
          <cell r="Z54">
            <v>-541135.61579958245</v>
          </cell>
          <cell r="AA54">
            <v>-594066.87167368981</v>
          </cell>
        </row>
        <row r="55">
          <cell r="A55" t="str">
            <v>Bud22</v>
          </cell>
          <cell r="B55" t="str">
            <v>Operating profit</v>
          </cell>
          <cell r="C55">
            <v>61381.571628403282</v>
          </cell>
          <cell r="D55">
            <v>46525.105704392008</v>
          </cell>
          <cell r="E55">
            <v>70146.751488949056</v>
          </cell>
          <cell r="F55">
            <v>64006.287727921081</v>
          </cell>
          <cell r="G55">
            <v>69151.791616992647</v>
          </cell>
          <cell r="H55">
            <v>114258.72918384057</v>
          </cell>
          <cell r="I55">
            <v>72289.811183107842</v>
          </cell>
          <cell r="J55">
            <v>80448.480710885138</v>
          </cell>
          <cell r="K55">
            <v>73041.716758913826</v>
          </cell>
          <cell r="L55">
            <v>78472.237048129027</v>
          </cell>
          <cell r="M55">
            <v>78171.107782270541</v>
          </cell>
          <cell r="N55">
            <v>82226.482592224711</v>
          </cell>
          <cell r="O55">
            <v>890120.07342602999</v>
          </cell>
          <cell r="P55">
            <v>61381.571628403282</v>
          </cell>
          <cell r="Q55">
            <v>107906.67733279524</v>
          </cell>
          <cell r="R55">
            <v>178053.4288217444</v>
          </cell>
          <cell r="S55">
            <v>242059.71654966555</v>
          </cell>
          <cell r="T55">
            <v>311211.50816665817</v>
          </cell>
          <cell r="U55">
            <v>425470.23735049856</v>
          </cell>
          <cell r="V55">
            <v>497760.0485336064</v>
          </cell>
          <cell r="W55">
            <v>578208.5292444916</v>
          </cell>
          <cell r="X55">
            <v>651250.24600340566</v>
          </cell>
          <cell r="Y55">
            <v>729722.48305153474</v>
          </cell>
          <cell r="Z55">
            <v>807893.59083380492</v>
          </cell>
          <cell r="AA55">
            <v>890120.07342602999</v>
          </cell>
        </row>
        <row r="56">
          <cell r="A56" t="str">
            <v>Bud23</v>
          </cell>
          <cell r="B56" t="str">
            <v>Income from associates</v>
          </cell>
          <cell r="C56">
            <v>121</v>
          </cell>
          <cell r="D56">
            <v>121.53170313757475</v>
          </cell>
          <cell r="E56">
            <v>1153.8315808048446</v>
          </cell>
          <cell r="F56">
            <v>138.16262970514617</v>
          </cell>
          <cell r="G56">
            <v>138.16262970514617</v>
          </cell>
          <cell r="H56">
            <v>1169.8315808048446</v>
          </cell>
          <cell r="I56">
            <v>151.36717097108928</v>
          </cell>
          <cell r="J56">
            <v>151.36717097108928</v>
          </cell>
          <cell r="K56">
            <v>1182.8315808048446</v>
          </cell>
          <cell r="L56">
            <v>141.37647665427451</v>
          </cell>
          <cell r="M56">
            <v>141.37647665427451</v>
          </cell>
          <cell r="N56">
            <v>1172.8315808048446</v>
          </cell>
          <cell r="O56">
            <v>5783.6705810179737</v>
          </cell>
          <cell r="P56">
            <v>121</v>
          </cell>
          <cell r="Q56">
            <v>242.53170313757477</v>
          </cell>
          <cell r="R56">
            <v>1396.3632839424195</v>
          </cell>
          <cell r="S56">
            <v>1534.5259136475656</v>
          </cell>
          <cell r="T56">
            <v>1672.6885433527118</v>
          </cell>
          <cell r="U56">
            <v>2842.5201241575564</v>
          </cell>
          <cell r="V56">
            <v>2993.8872951286457</v>
          </cell>
          <cell r="W56">
            <v>3145.2544660997351</v>
          </cell>
          <cell r="X56">
            <v>4328.0860469045801</v>
          </cell>
          <cell r="Y56">
            <v>4469.4625235588546</v>
          </cell>
          <cell r="Z56">
            <v>4610.8390002131291</v>
          </cell>
          <cell r="AA56">
            <v>5783.6705810179737</v>
          </cell>
        </row>
        <row r="57">
          <cell r="A57" t="str">
            <v>Bud24</v>
          </cell>
          <cell r="B57" t="str">
            <v>Profit on disposals of property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Bud25</v>
          </cell>
          <cell r="B58" t="str">
            <v>Profit on sale of business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Bud26</v>
          </cell>
          <cell r="B59" t="str">
            <v>Pre tax profit</v>
          </cell>
          <cell r="C59">
            <v>61502.571628403282</v>
          </cell>
          <cell r="D59">
            <v>46646.637407529583</v>
          </cell>
          <cell r="E59">
            <v>71300.583069753906</v>
          </cell>
          <cell r="F59">
            <v>64144.450357626229</v>
          </cell>
          <cell r="G59">
            <v>69289.954246697787</v>
          </cell>
          <cell r="H59">
            <v>115428.56076464542</v>
          </cell>
          <cell r="I59">
            <v>72441.178354078933</v>
          </cell>
          <cell r="J59">
            <v>80599.847881856229</v>
          </cell>
          <cell r="K59">
            <v>74224.548339718676</v>
          </cell>
          <cell r="L59">
            <v>78613.613524783301</v>
          </cell>
          <cell r="M59">
            <v>78312.484258924815</v>
          </cell>
          <cell r="N59">
            <v>83399.314173029561</v>
          </cell>
          <cell r="O59">
            <v>895903.74400704796</v>
          </cell>
          <cell r="P59">
            <v>61502.571628403282</v>
          </cell>
          <cell r="Q59">
            <v>108149.20903593281</v>
          </cell>
          <cell r="R59">
            <v>179449.79210568682</v>
          </cell>
          <cell r="S59">
            <v>243594.24246331313</v>
          </cell>
          <cell r="T59">
            <v>312884.19671001087</v>
          </cell>
          <cell r="U59">
            <v>428312.7574746561</v>
          </cell>
          <cell r="V59">
            <v>500753.93582873506</v>
          </cell>
          <cell r="W59">
            <v>581353.78371059138</v>
          </cell>
          <cell r="X59">
            <v>655578.33205031021</v>
          </cell>
          <cell r="Y59">
            <v>734191.94557509362</v>
          </cell>
          <cell r="Z59">
            <v>812504.429834018</v>
          </cell>
          <cell r="AA59">
            <v>895903.74400704796</v>
          </cell>
        </row>
        <row r="60">
          <cell r="A60" t="str">
            <v>Bud29</v>
          </cell>
          <cell r="B60" t="str">
            <v>Minority shareholders profit</v>
          </cell>
        </row>
        <row r="61">
          <cell r="A61" t="str">
            <v>Bud27</v>
          </cell>
          <cell r="B61" t="str">
            <v>Taxation</v>
          </cell>
          <cell r="C61">
            <v>-15295.634135361412</v>
          </cell>
          <cell r="D61">
            <v>-12482.703505109257</v>
          </cell>
          <cell r="E61">
            <v>-17752.681168358031</v>
          </cell>
          <cell r="F61">
            <v>-17203.907286363061</v>
          </cell>
          <cell r="G61">
            <v>-18707.775184793158</v>
          </cell>
          <cell r="H61">
            <v>-18944.128881540411</v>
          </cell>
          <cell r="I61">
            <v>-18721.901934035337</v>
          </cell>
          <cell r="J61">
            <v>-20159.468341845019</v>
          </cell>
          <cell r="K61">
            <v>-19530.547615776817</v>
          </cell>
          <cell r="L61">
            <v>-20483.807082360527</v>
          </cell>
          <cell r="M61">
            <v>-20577.475934963328</v>
          </cell>
          <cell r="N61">
            <v>-22016.715951707436</v>
          </cell>
          <cell r="O61">
            <v>-221876.74702221379</v>
          </cell>
          <cell r="P61">
            <v>-15295.634135361412</v>
          </cell>
          <cell r="Q61">
            <v>-27778.337640470669</v>
          </cell>
          <cell r="R61">
            <v>-45531.018808828696</v>
          </cell>
          <cell r="S61">
            <v>-62734.926095191753</v>
          </cell>
          <cell r="T61">
            <v>-81442.701279984904</v>
          </cell>
          <cell r="U61">
            <v>-100386.83016152531</v>
          </cell>
          <cell r="V61">
            <v>-119108.73209556066</v>
          </cell>
          <cell r="W61">
            <v>-139268.20043740567</v>
          </cell>
          <cell r="X61">
            <v>-158798.7480531825</v>
          </cell>
          <cell r="Y61">
            <v>-179282.55513554302</v>
          </cell>
          <cell r="Z61">
            <v>-199860.03107050635</v>
          </cell>
          <cell r="AA61">
            <v>-221876.74702221379</v>
          </cell>
        </row>
        <row r="62">
          <cell r="A62" t="str">
            <v>Bud28</v>
          </cell>
          <cell r="B62" t="str">
            <v>Profit after tax</v>
          </cell>
          <cell r="C62">
            <v>46206.937493041871</v>
          </cell>
          <cell r="D62">
            <v>34163.933902420322</v>
          </cell>
          <cell r="E62">
            <v>53547.901901395875</v>
          </cell>
          <cell r="F62">
            <v>46940.543071263164</v>
          </cell>
          <cell r="G62">
            <v>50582.17906190463</v>
          </cell>
          <cell r="H62">
            <v>96484.431883105004</v>
          </cell>
          <cell r="I62">
            <v>53719.276420043592</v>
          </cell>
          <cell r="J62">
            <v>60440.379540011214</v>
          </cell>
          <cell r="K62">
            <v>54694.000723941863</v>
          </cell>
          <cell r="L62">
            <v>58129.806442422778</v>
          </cell>
          <cell r="M62">
            <v>57735.008323961491</v>
          </cell>
          <cell r="N62">
            <v>61382.598221322129</v>
          </cell>
          <cell r="O62">
            <v>674026.9969848342</v>
          </cell>
          <cell r="P62">
            <v>46206.937493041871</v>
          </cell>
          <cell r="Q62">
            <v>80370.871395462149</v>
          </cell>
          <cell r="R62">
            <v>133918.77329685813</v>
          </cell>
          <cell r="S62">
            <v>180859.31636812136</v>
          </cell>
          <cell r="T62">
            <v>231441.49543002597</v>
          </cell>
          <cell r="U62">
            <v>327925.92731313081</v>
          </cell>
          <cell r="V62">
            <v>381645.20373317442</v>
          </cell>
          <cell r="W62">
            <v>442085.58327318571</v>
          </cell>
          <cell r="X62">
            <v>496779.58399712772</v>
          </cell>
          <cell r="Y62">
            <v>554909.39043955063</v>
          </cell>
          <cell r="Z62">
            <v>612644.39876351168</v>
          </cell>
          <cell r="AA62">
            <v>674026.9969848342</v>
          </cell>
        </row>
        <row r="63">
          <cell r="B63" t="str">
            <v>Actual Profit and Loss 2009 tys.zł</v>
          </cell>
        </row>
        <row r="64">
          <cell r="A64" t="str">
            <v>Dtp01</v>
          </cell>
          <cell r="B64" t="str">
            <v>Interest income</v>
          </cell>
          <cell r="C64">
            <v>305819.61665745225</v>
          </cell>
          <cell r="D64">
            <v>250151.59032364003</v>
          </cell>
          <cell r="E64">
            <v>262804.00579188013</v>
          </cell>
          <cell r="F64">
            <v>244183.24090739718</v>
          </cell>
          <cell r="G64">
            <v>262770.5935046401</v>
          </cell>
          <cell r="H64">
            <v>257853.41172623623</v>
          </cell>
          <cell r="I64">
            <v>265502.93590982672</v>
          </cell>
          <cell r="J64">
            <v>262325.25279565318</v>
          </cell>
          <cell r="K64">
            <v>252677.60851293668</v>
          </cell>
          <cell r="L64">
            <v>270493.71979361132</v>
          </cell>
          <cell r="M64">
            <v>250397.42841635004</v>
          </cell>
          <cell r="N64">
            <v>254363.75895158673</v>
          </cell>
          <cell r="O64">
            <v>3139343.1632912098</v>
          </cell>
          <cell r="P64">
            <v>305819.61665745225</v>
          </cell>
          <cell r="Q64">
            <v>555971.20698109223</v>
          </cell>
          <cell r="R64">
            <v>818775.21277297242</v>
          </cell>
          <cell r="S64">
            <v>1062958.4536803695</v>
          </cell>
          <cell r="T64">
            <v>1325729.0471850096</v>
          </cell>
          <cell r="U64">
            <v>1583582.4589112457</v>
          </cell>
          <cell r="V64">
            <v>1849085.3948210725</v>
          </cell>
          <cell r="W64">
            <v>2111410.6476167254</v>
          </cell>
          <cell r="X64">
            <v>2364088.256129662</v>
          </cell>
          <cell r="Y64">
            <v>2634581.9759232732</v>
          </cell>
          <cell r="Z64">
            <v>2884979.4043396232</v>
          </cell>
          <cell r="AA64">
            <v>3139343.1632912098</v>
          </cell>
        </row>
        <row r="65">
          <cell r="A65" t="str">
            <v>Dtp02</v>
          </cell>
          <cell r="B65" t="str">
            <v>Interest expense</v>
          </cell>
          <cell r="C65">
            <v>-181515.11619336545</v>
          </cell>
          <cell r="D65">
            <v>-136062.93925336556</v>
          </cell>
          <cell r="E65">
            <v>-136929.9989433655</v>
          </cell>
          <cell r="F65">
            <v>-130632.03417336539</v>
          </cell>
          <cell r="G65">
            <v>-137233.75140336549</v>
          </cell>
          <cell r="H65">
            <v>-121506.70713336547</v>
          </cell>
          <cell r="I65">
            <v>-119464.19829336551</v>
          </cell>
          <cell r="J65">
            <v>-117034.89273336538</v>
          </cell>
          <cell r="K65">
            <v>-107402.40112336569</v>
          </cell>
          <cell r="L65">
            <v>-109767.90338336529</v>
          </cell>
          <cell r="M65">
            <v>-103798.99791336538</v>
          </cell>
          <cell r="N65">
            <v>-104507.78090336572</v>
          </cell>
          <cell r="O65">
            <v>-1505856.7214503861</v>
          </cell>
          <cell r="P65">
            <v>-181515.11619336545</v>
          </cell>
          <cell r="Q65">
            <v>-317578.05544673104</v>
          </cell>
          <cell r="R65">
            <v>-454508.05439009657</v>
          </cell>
          <cell r="S65">
            <v>-585140.08856346202</v>
          </cell>
          <cell r="T65">
            <v>-722373.83996682754</v>
          </cell>
          <cell r="U65">
            <v>-843880.54710019298</v>
          </cell>
          <cell r="V65">
            <v>-963344.74539355852</v>
          </cell>
          <cell r="W65">
            <v>-1080379.6381269239</v>
          </cell>
          <cell r="X65">
            <v>-1187782.0392502896</v>
          </cell>
          <cell r="Y65">
            <v>-1297549.9426336549</v>
          </cell>
          <cell r="Z65">
            <v>-1401348.9405470204</v>
          </cell>
          <cell r="AA65">
            <v>-1505856.7214503861</v>
          </cell>
        </row>
        <row r="66">
          <cell r="A66" t="str">
            <v>Dtp03</v>
          </cell>
          <cell r="B66" t="str">
            <v>Net interest income</v>
          </cell>
          <cell r="C66">
            <v>124304.5004640868</v>
          </cell>
          <cell r="D66">
            <v>114088.65107027447</v>
          </cell>
          <cell r="E66">
            <v>125874.00684851463</v>
          </cell>
          <cell r="F66">
            <v>113551.20673403179</v>
          </cell>
          <cell r="G66">
            <v>125536.84210127461</v>
          </cell>
          <cell r="H66">
            <v>136346.70459287075</v>
          </cell>
          <cell r="I66">
            <v>146038.73761646121</v>
          </cell>
          <cell r="J66">
            <v>145290.3600622878</v>
          </cell>
          <cell r="K66">
            <v>145275.20738957101</v>
          </cell>
          <cell r="L66">
            <v>160725.81641024601</v>
          </cell>
          <cell r="M66">
            <v>146598.43050298467</v>
          </cell>
          <cell r="N66">
            <v>149855.978048221</v>
          </cell>
          <cell r="O66">
            <v>1633486.4418408237</v>
          </cell>
          <cell r="P66">
            <v>124304.5004640868</v>
          </cell>
          <cell r="Q66">
            <v>238393.15153436118</v>
          </cell>
          <cell r="R66">
            <v>364267.15838287584</v>
          </cell>
          <cell r="S66">
            <v>477818.36511690752</v>
          </cell>
          <cell r="T66">
            <v>603355.20721818204</v>
          </cell>
          <cell r="U66">
            <v>739701.91181105271</v>
          </cell>
          <cell r="V66">
            <v>885740.64942751394</v>
          </cell>
          <cell r="W66">
            <v>1031031.0094898015</v>
          </cell>
          <cell r="X66">
            <v>1176306.2168793725</v>
          </cell>
          <cell r="Y66">
            <v>1337032.0332896183</v>
          </cell>
          <cell r="Z66">
            <v>1483630.4637926028</v>
          </cell>
          <cell r="AA66">
            <v>1633486.4418408237</v>
          </cell>
        </row>
        <row r="67">
          <cell r="A67" t="str">
            <v>Dtp04</v>
          </cell>
          <cell r="B67" t="str">
            <v>Fee Income</v>
          </cell>
          <cell r="C67">
            <v>101894.9905</v>
          </cell>
          <cell r="D67">
            <v>99660.36877999999</v>
          </cell>
          <cell r="E67">
            <v>116699.25293000002</v>
          </cell>
          <cell r="F67">
            <v>112786.70615000001</v>
          </cell>
          <cell r="G67">
            <v>116024.22317000001</v>
          </cell>
          <cell r="H67">
            <v>122246.14184</v>
          </cell>
          <cell r="I67">
            <v>122629.07197999992</v>
          </cell>
          <cell r="J67">
            <v>128466.89408000006</v>
          </cell>
          <cell r="K67">
            <v>125261.68224999987</v>
          </cell>
          <cell r="L67">
            <v>126935.00209000008</v>
          </cell>
          <cell r="M67">
            <v>125649.06960999993</v>
          </cell>
          <cell r="N67">
            <v>117877.24243000001</v>
          </cell>
          <cell r="O67">
            <v>1416130.6458099999</v>
          </cell>
          <cell r="P67">
            <v>101894.9905</v>
          </cell>
          <cell r="Q67">
            <v>201555.35927999998</v>
          </cell>
          <cell r="R67">
            <v>318254.61220999999</v>
          </cell>
          <cell r="S67">
            <v>431041.31836000003</v>
          </cell>
          <cell r="T67">
            <v>547065.54153000005</v>
          </cell>
          <cell r="U67">
            <v>669311.68336999998</v>
          </cell>
          <cell r="V67">
            <v>791940.75534999988</v>
          </cell>
          <cell r="W67">
            <v>920407.64942999999</v>
          </cell>
          <cell r="X67">
            <v>1045669.3316799998</v>
          </cell>
          <cell r="Y67">
            <v>1172604.3337699999</v>
          </cell>
          <cell r="Z67">
            <v>1298253.4033799998</v>
          </cell>
          <cell r="AA67">
            <v>1416130.6458099999</v>
          </cell>
        </row>
        <row r="68">
          <cell r="A68" t="str">
            <v>Dtp05</v>
          </cell>
          <cell r="B68" t="str">
            <v>Commission expense</v>
          </cell>
          <cell r="C68">
            <v>-22519.360070000002</v>
          </cell>
          <cell r="D68">
            <v>-20847.522649999999</v>
          </cell>
          <cell r="E68">
            <v>-21713.047279999999</v>
          </cell>
          <cell r="F68">
            <v>-22977.890929999994</v>
          </cell>
          <cell r="G68">
            <v>-24202.420610000005</v>
          </cell>
          <cell r="H68">
            <v>-25472.730819999997</v>
          </cell>
          <cell r="I68">
            <v>-27036.411030000003</v>
          </cell>
          <cell r="J68">
            <v>-28605.272500000003</v>
          </cell>
          <cell r="K68">
            <v>-28701.321029999988</v>
          </cell>
          <cell r="L68">
            <v>-29782.743230000007</v>
          </cell>
          <cell r="M68">
            <v>-28670.295309999994</v>
          </cell>
          <cell r="N68">
            <v>-28907.509250000006</v>
          </cell>
          <cell r="O68">
            <v>-309436.52470999997</v>
          </cell>
          <cell r="P68">
            <v>-22519.360070000002</v>
          </cell>
          <cell r="Q68">
            <v>-43366.882720000001</v>
          </cell>
          <cell r="R68">
            <v>-65079.93</v>
          </cell>
          <cell r="S68">
            <v>-88057.820929999987</v>
          </cell>
          <cell r="T68">
            <v>-112260.24153999999</v>
          </cell>
          <cell r="U68">
            <v>-137732.97235999999</v>
          </cell>
          <cell r="V68">
            <v>-164769.38338999997</v>
          </cell>
          <cell r="W68">
            <v>-193374.65588999997</v>
          </cell>
          <cell r="X68">
            <v>-222075.97691999996</v>
          </cell>
          <cell r="Y68">
            <v>-251858.72014999995</v>
          </cell>
          <cell r="Z68">
            <v>-280529.01545999997</v>
          </cell>
          <cell r="AA68">
            <v>-309436.52470999997</v>
          </cell>
        </row>
        <row r="69">
          <cell r="A69" t="str">
            <v>Dtp06</v>
          </cell>
          <cell r="B69" t="str">
            <v>Net fee and commission income</v>
          </cell>
          <cell r="C69">
            <v>79375.63042999999</v>
          </cell>
          <cell r="D69">
            <v>78812.846129999991</v>
          </cell>
          <cell r="E69">
            <v>94986.205650000018</v>
          </cell>
          <cell r="F69">
            <v>89808.815220000019</v>
          </cell>
          <cell r="G69">
            <v>91821.802560000011</v>
          </cell>
          <cell r="H69">
            <v>96773.41102</v>
          </cell>
          <cell r="I69">
            <v>95592.660949999918</v>
          </cell>
          <cell r="J69">
            <v>99861.62158000005</v>
          </cell>
          <cell r="K69">
            <v>96560.361219999875</v>
          </cell>
          <cell r="L69">
            <v>97152.258860000074</v>
          </cell>
          <cell r="M69">
            <v>96978.774299999932</v>
          </cell>
          <cell r="N69">
            <v>88969.73318000001</v>
          </cell>
          <cell r="O69">
            <v>1106694.1210999999</v>
          </cell>
          <cell r="P69">
            <v>79375.63042999999</v>
          </cell>
          <cell r="Q69">
            <v>158188.47655999998</v>
          </cell>
          <cell r="R69">
            <v>253174.68221</v>
          </cell>
          <cell r="S69">
            <v>342983.49743000005</v>
          </cell>
          <cell r="T69">
            <v>434805.29999000009</v>
          </cell>
          <cell r="U69">
            <v>531578.71100999997</v>
          </cell>
          <cell r="V69">
            <v>627171.3719599999</v>
          </cell>
          <cell r="W69">
            <v>727032.99354000005</v>
          </cell>
          <cell r="X69">
            <v>823593.3547599999</v>
          </cell>
          <cell r="Y69">
            <v>920745.61361999996</v>
          </cell>
          <cell r="Z69">
            <v>1017724.3879199999</v>
          </cell>
          <cell r="AA69">
            <v>1106694.1210999999</v>
          </cell>
        </row>
        <row r="70">
          <cell r="A70" t="str">
            <v>Dtp07</v>
          </cell>
          <cell r="B70" t="str">
            <v>Dividend income</v>
          </cell>
          <cell r="C70">
            <v>1.3855200000000001</v>
          </cell>
          <cell r="D70">
            <v>25.181100000000001</v>
          </cell>
          <cell r="E70">
            <v>-0.71405999999842606</v>
          </cell>
          <cell r="F70">
            <v>5182.9630399999996</v>
          </cell>
          <cell r="G70">
            <v>21.754720000000336</v>
          </cell>
          <cell r="H70">
            <v>70759.700880000033</v>
          </cell>
          <cell r="I70">
            <v>61.920599999994465</v>
          </cell>
          <cell r="J70">
            <v>41.536829999994552</v>
          </cell>
          <cell r="K70">
            <v>212.7953100000027</v>
          </cell>
          <cell r="L70">
            <v>0</v>
          </cell>
          <cell r="M70">
            <v>15.563670000003185</v>
          </cell>
          <cell r="N70">
            <v>20270.053439999989</v>
          </cell>
          <cell r="O70">
            <v>96592.14105000002</v>
          </cell>
          <cell r="P70">
            <v>1.3855200000000001</v>
          </cell>
          <cell r="Q70">
            <v>26.56662</v>
          </cell>
          <cell r="R70">
            <v>25.852560000001574</v>
          </cell>
          <cell r="S70">
            <v>5208.8156000000008</v>
          </cell>
          <cell r="T70">
            <v>5230.5703200000007</v>
          </cell>
          <cell r="U70">
            <v>75990.271200000032</v>
          </cell>
          <cell r="V70">
            <v>76052.19180000003</v>
          </cell>
          <cell r="W70">
            <v>76093.728630000027</v>
          </cell>
          <cell r="X70">
            <v>76306.523940000028</v>
          </cell>
          <cell r="Y70">
            <v>76306.523940000028</v>
          </cell>
          <cell r="Z70">
            <v>76322.087610000031</v>
          </cell>
          <cell r="AA70">
            <v>96592.14105000002</v>
          </cell>
        </row>
        <row r="71">
          <cell r="A71" t="str">
            <v>Dtp08</v>
          </cell>
          <cell r="B71" t="str">
            <v>Foreign exchange profit</v>
          </cell>
          <cell r="C71">
            <v>22996.902269999999</v>
          </cell>
          <cell r="D71">
            <v>26705.560700000002</v>
          </cell>
          <cell r="E71">
            <v>25896.659920000013</v>
          </cell>
          <cell r="F71">
            <v>23673.154509999975</v>
          </cell>
          <cell r="G71">
            <v>20766.434480000004</v>
          </cell>
          <cell r="H71">
            <v>25879.642269999982</v>
          </cell>
          <cell r="I71">
            <v>23696.484030000003</v>
          </cell>
          <cell r="J71">
            <v>22134.528010000045</v>
          </cell>
          <cell r="K71">
            <v>22630.745449999962</v>
          </cell>
          <cell r="L71">
            <v>19802.918199999996</v>
          </cell>
          <cell r="M71">
            <v>21037.017090000005</v>
          </cell>
          <cell r="N71">
            <v>22918.818499999979</v>
          </cell>
          <cell r="O71">
            <v>278138.86542999995</v>
          </cell>
          <cell r="P71">
            <v>22996.902269999999</v>
          </cell>
          <cell r="Q71">
            <v>49702.46297</v>
          </cell>
          <cell r="R71">
            <v>75599.122890000013</v>
          </cell>
          <cell r="S71">
            <v>99272.277399999992</v>
          </cell>
          <cell r="T71">
            <v>120038.71187999999</v>
          </cell>
          <cell r="U71">
            <v>145918.35414999997</v>
          </cell>
          <cell r="V71">
            <v>169614.83817999996</v>
          </cell>
          <cell r="W71">
            <v>191749.36619</v>
          </cell>
          <cell r="X71">
            <v>214380.11163999996</v>
          </cell>
          <cell r="Y71">
            <v>234183.02983999994</v>
          </cell>
          <cell r="Z71">
            <v>255220.04692999995</v>
          </cell>
          <cell r="AA71">
            <v>278138.86542999995</v>
          </cell>
        </row>
        <row r="72">
          <cell r="A72" t="str">
            <v>Dtp09</v>
          </cell>
          <cell r="B72" t="str">
            <v>Gains or losses from investments</v>
          </cell>
          <cell r="C72">
            <v>-7.6318400000000004</v>
          </cell>
          <cell r="D72">
            <v>17.187060000000002</v>
          </cell>
          <cell r="E72">
            <v>-41.071819999999995</v>
          </cell>
          <cell r="F72">
            <v>-59.727020000000003</v>
          </cell>
          <cell r="G72">
            <v>-63.828319999999998</v>
          </cell>
          <cell r="H72">
            <v>-2.3800000000000114</v>
          </cell>
          <cell r="I72">
            <v>1.2348399999999999</v>
          </cell>
          <cell r="J72">
            <v>0</v>
          </cell>
          <cell r="K72">
            <v>-11.527480000000011</v>
          </cell>
          <cell r="L72">
            <v>4.1170999999999998</v>
          </cell>
          <cell r="M72">
            <v>10.358690000000001</v>
          </cell>
          <cell r="N72">
            <v>-6.0271599999999967</v>
          </cell>
          <cell r="O72">
            <v>-159.29595000000006</v>
          </cell>
          <cell r="P72">
            <v>-7.6318400000000004</v>
          </cell>
          <cell r="Q72">
            <v>9.555220000000002</v>
          </cell>
          <cell r="R72">
            <v>-31.516599999999993</v>
          </cell>
          <cell r="S72">
            <v>-91.243619999999993</v>
          </cell>
          <cell r="T72">
            <v>-155.07193999999998</v>
          </cell>
          <cell r="U72">
            <v>-157.45194000000001</v>
          </cell>
          <cell r="V72">
            <v>-156.21710000000002</v>
          </cell>
          <cell r="W72">
            <v>-156.21710000000002</v>
          </cell>
          <cell r="X72">
            <v>-167.74458000000004</v>
          </cell>
          <cell r="Y72">
            <v>-163.62748000000005</v>
          </cell>
          <cell r="Z72">
            <v>-153.26879000000005</v>
          </cell>
          <cell r="AA72">
            <v>-159.29595000000006</v>
          </cell>
        </row>
        <row r="73">
          <cell r="A73" t="str">
            <v>Dtp10</v>
          </cell>
          <cell r="B73" t="str">
            <v>Other operating income / expenses</v>
          </cell>
          <cell r="C73">
            <v>-6478.7271410374424</v>
          </cell>
          <cell r="D73">
            <v>-21263.762384800568</v>
          </cell>
          <cell r="E73">
            <v>-19831.020280946548</v>
          </cell>
          <cell r="F73">
            <v>-16890.075406558124</v>
          </cell>
          <cell r="G73">
            <v>-15055.00566863667</v>
          </cell>
          <cell r="H73">
            <v>636.62341026723425</v>
          </cell>
          <cell r="I73">
            <v>-21528.4601389782</v>
          </cell>
          <cell r="J73">
            <v>-24303.444431621927</v>
          </cell>
          <cell r="K73">
            <v>-13493.599235202733</v>
          </cell>
          <cell r="L73">
            <v>-9861.03110850128</v>
          </cell>
          <cell r="M73">
            <v>-8101.7767976808091</v>
          </cell>
          <cell r="N73">
            <v>-9359.9929991526715</v>
          </cell>
          <cell r="O73">
            <v>-165530.27218284973</v>
          </cell>
          <cell r="P73">
            <v>-6478.7271410374424</v>
          </cell>
          <cell r="Q73">
            <v>-27742.489525838009</v>
          </cell>
          <cell r="R73">
            <v>-47573.509806784554</v>
          </cell>
          <cell r="S73">
            <v>-64463.585213342682</v>
          </cell>
          <cell r="T73">
            <v>-79518.590881979355</v>
          </cell>
          <cell r="U73">
            <v>-78881.967471712123</v>
          </cell>
          <cell r="V73">
            <v>-100410.42761069033</v>
          </cell>
          <cell r="W73">
            <v>-124713.87204231226</v>
          </cell>
          <cell r="X73">
            <v>-138207.471277515</v>
          </cell>
          <cell r="Y73">
            <v>-148068.50238601628</v>
          </cell>
          <cell r="Z73">
            <v>-156170.27918369707</v>
          </cell>
          <cell r="AA73">
            <v>-165530.27218284973</v>
          </cell>
        </row>
        <row r="74">
          <cell r="A74" t="str">
            <v>Dtp11</v>
          </cell>
          <cell r="B74" t="str">
            <v>Other income</v>
          </cell>
          <cell r="C74">
            <v>95887.559238962553</v>
          </cell>
          <cell r="D74">
            <v>84297.012605199416</v>
          </cell>
          <cell r="E74">
            <v>101010.05940905347</v>
          </cell>
          <cell r="F74">
            <v>101715.13034344187</v>
          </cell>
          <cell r="G74">
            <v>97491.157771363331</v>
          </cell>
          <cell r="H74">
            <v>194046.99758026723</v>
          </cell>
          <cell r="I74">
            <v>97823.840281021723</v>
          </cell>
          <cell r="J74">
            <v>97734.241988378169</v>
          </cell>
          <cell r="K74">
            <v>105898.77526479709</v>
          </cell>
          <cell r="L74">
            <v>107098.2630514988</v>
          </cell>
          <cell r="M74">
            <v>109939.93695231913</v>
          </cell>
          <cell r="N74">
            <v>122792.58496084729</v>
          </cell>
          <cell r="O74">
            <v>1315735.5594471502</v>
          </cell>
          <cell r="P74">
            <v>95887.559238962553</v>
          </cell>
          <cell r="Q74">
            <v>180184.57184416198</v>
          </cell>
          <cell r="R74">
            <v>281194.63125321548</v>
          </cell>
          <cell r="S74">
            <v>382909.76159665728</v>
          </cell>
          <cell r="T74">
            <v>480400.91936802072</v>
          </cell>
          <cell r="U74">
            <v>674447.91694828786</v>
          </cell>
          <cell r="V74">
            <v>772271.75722930953</v>
          </cell>
          <cell r="W74">
            <v>870005.99921768776</v>
          </cell>
          <cell r="X74">
            <v>975904.77448248491</v>
          </cell>
          <cell r="Y74">
            <v>1083003.0375339836</v>
          </cell>
          <cell r="Z74">
            <v>1192942.9744863031</v>
          </cell>
          <cell r="AA74">
            <v>1315735.5594471502</v>
          </cell>
        </row>
        <row r="75">
          <cell r="A75" t="str">
            <v>Dtp12</v>
          </cell>
          <cell r="B75" t="str">
            <v>Total income</v>
          </cell>
          <cell r="C75">
            <v>220192.05970304937</v>
          </cell>
          <cell r="D75">
            <v>198385.66367547389</v>
          </cell>
          <cell r="E75">
            <v>226884.06625756811</v>
          </cell>
          <cell r="F75">
            <v>215266.33707747364</v>
          </cell>
          <cell r="G75">
            <v>223027.99987263794</v>
          </cell>
          <cell r="H75">
            <v>330393.70217313798</v>
          </cell>
          <cell r="I75">
            <v>243862.57789748293</v>
          </cell>
          <cell r="J75">
            <v>243024.60205066597</v>
          </cell>
          <cell r="K75">
            <v>251173.9826543681</v>
          </cell>
          <cell r="L75">
            <v>267824.07946174481</v>
          </cell>
          <cell r="M75">
            <v>256538.36745530379</v>
          </cell>
          <cell r="N75">
            <v>272648.56300906831</v>
          </cell>
          <cell r="O75">
            <v>2949222.001287974</v>
          </cell>
          <cell r="P75">
            <v>220192.05970304937</v>
          </cell>
          <cell r="Q75">
            <v>418577.72337852314</v>
          </cell>
          <cell r="R75">
            <v>645461.78963609133</v>
          </cell>
          <cell r="S75">
            <v>860728.12671356485</v>
          </cell>
          <cell r="T75">
            <v>1083756.1265862028</v>
          </cell>
          <cell r="U75">
            <v>1414149.8287593406</v>
          </cell>
          <cell r="V75">
            <v>1658012.4066568236</v>
          </cell>
          <cell r="W75">
            <v>1901037.0087074894</v>
          </cell>
          <cell r="X75">
            <v>2152210.9913618574</v>
          </cell>
          <cell r="Y75">
            <v>2420035.0708236019</v>
          </cell>
          <cell r="Z75">
            <v>2676573.438278906</v>
          </cell>
          <cell r="AA75">
            <v>2949222.001287974</v>
          </cell>
        </row>
        <row r="76">
          <cell r="A76" t="str">
            <v>Dtp13</v>
          </cell>
          <cell r="B76" t="str">
            <v>Personnel expenses</v>
          </cell>
          <cell r="C76">
            <v>75598.046170000001</v>
          </cell>
          <cell r="D76">
            <v>72917.399980000002</v>
          </cell>
          <cell r="E76">
            <v>73441.205629999997</v>
          </cell>
          <cell r="F76">
            <v>67805.933049999992</v>
          </cell>
          <cell r="G76">
            <v>67008.271850000019</v>
          </cell>
          <cell r="H76">
            <v>67922.502699999939</v>
          </cell>
          <cell r="I76">
            <v>65818.326440000019</v>
          </cell>
          <cell r="J76">
            <v>68638.275070000047</v>
          </cell>
          <cell r="K76">
            <v>72198.746029999966</v>
          </cell>
          <cell r="L76">
            <v>72166.728680000044</v>
          </cell>
          <cell r="M76">
            <v>83369.147979999936</v>
          </cell>
          <cell r="N76">
            <v>75209.967860000121</v>
          </cell>
          <cell r="O76">
            <v>862094.55144000007</v>
          </cell>
          <cell r="P76">
            <v>75598.046170000001</v>
          </cell>
          <cell r="Q76">
            <v>148515.44615</v>
          </cell>
          <cell r="R76">
            <v>221956.65178000001</v>
          </cell>
          <cell r="S76">
            <v>289762.58483000001</v>
          </cell>
          <cell r="T76">
            <v>356770.85668000003</v>
          </cell>
          <cell r="U76">
            <v>424693.35937999998</v>
          </cell>
          <cell r="V76">
            <v>490511.68582000001</v>
          </cell>
          <cell r="W76">
            <v>559149.9608900001</v>
          </cell>
          <cell r="X76">
            <v>631348.70692000003</v>
          </cell>
          <cell r="Y76">
            <v>703515.43560000008</v>
          </cell>
          <cell r="Z76">
            <v>786884.58357999998</v>
          </cell>
          <cell r="AA76">
            <v>862094.55144000007</v>
          </cell>
        </row>
        <row r="77">
          <cell r="A77" t="str">
            <v>Dtp14</v>
          </cell>
          <cell r="B77" t="str">
            <v>General and administrative expenses</v>
          </cell>
          <cell r="C77">
            <v>48254.053215993335</v>
          </cell>
          <cell r="D77">
            <v>47866.566332563394</v>
          </cell>
          <cell r="E77">
            <v>50573.070455308829</v>
          </cell>
          <cell r="F77">
            <v>51134.933090751423</v>
          </cell>
          <cell r="G77">
            <v>55976.081752266378</v>
          </cell>
          <cell r="H77">
            <v>52228.135581108814</v>
          </cell>
          <cell r="I77">
            <v>47550.899519146493</v>
          </cell>
          <cell r="J77">
            <v>45023.096052129396</v>
          </cell>
          <cell r="K77">
            <v>44765.568074357798</v>
          </cell>
          <cell r="L77">
            <v>45639.538569579912</v>
          </cell>
          <cell r="M77">
            <v>47122.600714931548</v>
          </cell>
          <cell r="N77">
            <v>67643.804033146385</v>
          </cell>
          <cell r="O77">
            <v>603778.34739128361</v>
          </cell>
          <cell r="P77">
            <v>48254.053215993335</v>
          </cell>
          <cell r="Q77">
            <v>96120.61954855673</v>
          </cell>
          <cell r="R77">
            <v>146693.69000386557</v>
          </cell>
          <cell r="S77">
            <v>197828.62309461698</v>
          </cell>
          <cell r="T77">
            <v>253804.70484688337</v>
          </cell>
          <cell r="U77">
            <v>306032.84042799217</v>
          </cell>
          <cell r="V77">
            <v>353583.73994713865</v>
          </cell>
          <cell r="W77">
            <v>398606.83599926805</v>
          </cell>
          <cell r="X77">
            <v>443372.40407362586</v>
          </cell>
          <cell r="Y77">
            <v>489011.94264320575</v>
          </cell>
          <cell r="Z77">
            <v>536134.54335813725</v>
          </cell>
          <cell r="AA77">
            <v>603778.34739128361</v>
          </cell>
        </row>
        <row r="78">
          <cell r="A78" t="str">
            <v>Dtp15</v>
          </cell>
          <cell r="B78" t="str">
            <v>Depreciation / Amortisation</v>
          </cell>
          <cell r="C78">
            <v>9901.6855699999996</v>
          </cell>
          <cell r="D78">
            <v>10099.617200000001</v>
          </cell>
          <cell r="E78">
            <v>9913.5432500000006</v>
          </cell>
          <cell r="F78">
            <v>9907.1669200000051</v>
          </cell>
          <cell r="G78">
            <v>9934.8041399999893</v>
          </cell>
          <cell r="H78">
            <v>10374.644790000008</v>
          </cell>
          <cell r="I78">
            <v>10331.207290000008</v>
          </cell>
          <cell r="J78">
            <v>10184.64128999999</v>
          </cell>
          <cell r="K78">
            <v>10437.542270000002</v>
          </cell>
          <cell r="L78">
            <v>10430.398210000005</v>
          </cell>
          <cell r="M78">
            <v>10546.690799999993</v>
          </cell>
          <cell r="N78">
            <v>10776.937610000004</v>
          </cell>
          <cell r="O78">
            <v>122838.87934</v>
          </cell>
          <cell r="P78">
            <v>9901.6855699999996</v>
          </cell>
          <cell r="Q78">
            <v>20001.302770000002</v>
          </cell>
          <cell r="R78">
            <v>29914.846020000005</v>
          </cell>
          <cell r="S78">
            <v>39822.012940000008</v>
          </cell>
          <cell r="T78">
            <v>49756.817079999993</v>
          </cell>
          <cell r="U78">
            <v>60131.461869999999</v>
          </cell>
          <cell r="V78">
            <v>70462.669160000005</v>
          </cell>
          <cell r="W78">
            <v>80647.31044999999</v>
          </cell>
          <cell r="X78">
            <v>91084.852719999995</v>
          </cell>
          <cell r="Y78">
            <v>101515.25092999999</v>
          </cell>
          <cell r="Z78">
            <v>112061.94172999999</v>
          </cell>
          <cell r="AA78">
            <v>122838.87934</v>
          </cell>
        </row>
        <row r="79">
          <cell r="A79" t="str">
            <v>Dtp16</v>
          </cell>
          <cell r="B79" t="str">
            <v>Total operating expenses</v>
          </cell>
          <cell r="C79">
            <v>133753.78495599332</v>
          </cell>
          <cell r="D79">
            <v>130883.5835125634</v>
          </cell>
          <cell r="E79">
            <v>133927.81933530883</v>
          </cell>
          <cell r="F79">
            <v>128848.03306075142</v>
          </cell>
          <cell r="G79">
            <v>132919.1577422664</v>
          </cell>
          <cell r="H79">
            <v>130525.28307110876</v>
          </cell>
          <cell r="I79">
            <v>123700.43324914652</v>
          </cell>
          <cell r="J79">
            <v>123846.01241212942</v>
          </cell>
          <cell r="K79">
            <v>127401.85637435777</v>
          </cell>
          <cell r="L79">
            <v>128236.66545957995</v>
          </cell>
          <cell r="M79">
            <v>141038.43949493146</v>
          </cell>
          <cell r="N79">
            <v>153630.7095031465</v>
          </cell>
          <cell r="O79">
            <v>1588711.7781712837</v>
          </cell>
          <cell r="P79">
            <v>133753.78495599332</v>
          </cell>
          <cell r="Q79">
            <v>264637.36846855673</v>
          </cell>
          <cell r="R79">
            <v>398565.18780386559</v>
          </cell>
          <cell r="S79">
            <v>527413.22086461703</v>
          </cell>
          <cell r="T79">
            <v>660332.37860688334</v>
          </cell>
          <cell r="U79">
            <v>790857.6616779922</v>
          </cell>
          <cell r="V79">
            <v>914558.09492713865</v>
          </cell>
          <cell r="W79">
            <v>1038404.1073392681</v>
          </cell>
          <cell r="X79">
            <v>1165805.9637136259</v>
          </cell>
          <cell r="Y79">
            <v>1294042.6291732059</v>
          </cell>
          <cell r="Z79">
            <v>1435081.0686681373</v>
          </cell>
          <cell r="AA79">
            <v>1588711.7781712837</v>
          </cell>
        </row>
        <row r="80">
          <cell r="A80" t="str">
            <v>Dtp17</v>
          </cell>
          <cell r="B80" t="str">
            <v>Operating profit before provisions</v>
          </cell>
          <cell r="C80">
            <v>86438.274747056043</v>
          </cell>
          <cell r="D80">
            <v>67502.080162910483</v>
          </cell>
          <cell r="E80">
            <v>92956.246922259277</v>
          </cell>
          <cell r="F80">
            <v>86418.304016722221</v>
          </cell>
          <cell r="G80">
            <v>90108.842130371544</v>
          </cell>
          <cell r="H80">
            <v>199868.41910202923</v>
          </cell>
          <cell r="I80">
            <v>120162.14464833641</v>
          </cell>
          <cell r="J80">
            <v>119178.58963853655</v>
          </cell>
          <cell r="K80">
            <v>123772.12628001033</v>
          </cell>
          <cell r="L80">
            <v>139587.41400216485</v>
          </cell>
          <cell r="M80">
            <v>115499.92796037233</v>
          </cell>
          <cell r="N80">
            <v>119017.85350592181</v>
          </cell>
          <cell r="O80">
            <v>1360510.2231166903</v>
          </cell>
          <cell r="P80">
            <v>86438.274747056043</v>
          </cell>
          <cell r="Q80">
            <v>153940.35490996641</v>
          </cell>
          <cell r="R80">
            <v>246896.60183222574</v>
          </cell>
          <cell r="S80">
            <v>333314.90584894782</v>
          </cell>
          <cell r="T80">
            <v>423423.74797931942</v>
          </cell>
          <cell r="U80">
            <v>623292.16708134837</v>
          </cell>
          <cell r="V80">
            <v>743454.31172968494</v>
          </cell>
          <cell r="W80">
            <v>862632.90136822127</v>
          </cell>
          <cell r="X80">
            <v>986405.02764823148</v>
          </cell>
          <cell r="Y80">
            <v>1125992.441650396</v>
          </cell>
          <cell r="Z80">
            <v>1241492.3696107687</v>
          </cell>
          <cell r="AA80">
            <v>1360510.2231166903</v>
          </cell>
        </row>
        <row r="81">
          <cell r="A81" t="str">
            <v>Dtp18</v>
          </cell>
          <cell r="B81" t="str">
            <v>Impairment losses on loans and advances</v>
          </cell>
          <cell r="C81">
            <v>-22495.112790000006</v>
          </cell>
          <cell r="D81">
            <v>-36768.303899999999</v>
          </cell>
          <cell r="E81">
            <v>-106680.83927</v>
          </cell>
          <cell r="F81">
            <v>-27287.758720000005</v>
          </cell>
          <cell r="G81">
            <v>-39995.640080000019</v>
          </cell>
          <cell r="H81">
            <v>-56745.620819999982</v>
          </cell>
          <cell r="I81">
            <v>-24545.115330000015</v>
          </cell>
          <cell r="J81">
            <v>-36325.935059999982</v>
          </cell>
          <cell r="K81">
            <v>-36929.190180000027</v>
          </cell>
          <cell r="L81">
            <v>-32861.545119999937</v>
          </cell>
          <cell r="M81">
            <v>-26200.005249999973</v>
          </cell>
          <cell r="N81">
            <v>-40754.358980000063</v>
          </cell>
          <cell r="O81">
            <v>-487589.42550000001</v>
          </cell>
          <cell r="P81">
            <v>-22495.112790000006</v>
          </cell>
          <cell r="Q81">
            <v>-59263.416690000005</v>
          </cell>
          <cell r="R81">
            <v>-165944.25596000001</v>
          </cell>
          <cell r="S81">
            <v>-193232.01468000002</v>
          </cell>
          <cell r="T81">
            <v>-233227.65476000003</v>
          </cell>
          <cell r="U81">
            <v>-289973.27558000002</v>
          </cell>
          <cell r="V81">
            <v>-314518.39091000002</v>
          </cell>
          <cell r="W81">
            <v>-350844.32597000001</v>
          </cell>
          <cell r="X81">
            <v>-387773.51615000004</v>
          </cell>
          <cell r="Y81">
            <v>-420635.06126999995</v>
          </cell>
          <cell r="Z81">
            <v>-446835.06651999993</v>
          </cell>
          <cell r="AA81">
            <v>-487589.42550000001</v>
          </cell>
        </row>
        <row r="82">
          <cell r="A82" t="str">
            <v>Dtp19</v>
          </cell>
          <cell r="B82" t="str">
            <v>Provision for contingent liabilities</v>
          </cell>
          <cell r="C82">
            <v>1264.8834300000001</v>
          </cell>
          <cell r="D82">
            <v>91.114799999999946</v>
          </cell>
          <cell r="E82">
            <v>-6169.8482299999996</v>
          </cell>
          <cell r="F82">
            <v>-1878.9633399999993</v>
          </cell>
          <cell r="G82">
            <v>-117.13909000000022</v>
          </cell>
          <cell r="H82">
            <v>3844.4567299999994</v>
          </cell>
          <cell r="I82">
            <v>-723.34263999999985</v>
          </cell>
          <cell r="J82">
            <v>-144.57865999999964</v>
          </cell>
          <cell r="K82">
            <v>1429.6836299999995</v>
          </cell>
          <cell r="L82">
            <v>271.10145000000017</v>
          </cell>
          <cell r="M82">
            <v>-146.3226999999998</v>
          </cell>
          <cell r="N82">
            <v>264.72101999999973</v>
          </cell>
          <cell r="O82">
            <v>-2014.2335999999998</v>
          </cell>
          <cell r="P82">
            <v>1264.8834300000001</v>
          </cell>
          <cell r="Q82">
            <v>1355.9982300000001</v>
          </cell>
          <cell r="R82">
            <v>-4813.8499999999995</v>
          </cell>
          <cell r="S82">
            <v>-6692.8133399999988</v>
          </cell>
          <cell r="T82">
            <v>-6809.9524299999994</v>
          </cell>
          <cell r="U82">
            <v>-2965.4956999999999</v>
          </cell>
          <cell r="V82">
            <v>-3688.8383399999998</v>
          </cell>
          <cell r="W82">
            <v>-3833.4169999999995</v>
          </cell>
          <cell r="X82">
            <v>-2403.7333699999999</v>
          </cell>
          <cell r="Y82">
            <v>-2132.6319199999998</v>
          </cell>
          <cell r="Z82">
            <v>-2278.9546199999995</v>
          </cell>
          <cell r="AA82">
            <v>-2014.2335999999998</v>
          </cell>
        </row>
        <row r="83">
          <cell r="A83" t="str">
            <v>Dtp20</v>
          </cell>
          <cell r="B83" t="str">
            <v>Other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Dtp21</v>
          </cell>
          <cell r="B84" t="str">
            <v>Total provisions</v>
          </cell>
          <cell r="C84">
            <v>-21230.229360000005</v>
          </cell>
          <cell r="D84">
            <v>-36677.189099999996</v>
          </cell>
          <cell r="E84">
            <v>-112850.6875</v>
          </cell>
          <cell r="F84">
            <v>-29166.722060000004</v>
          </cell>
          <cell r="G84">
            <v>-40112.779170000016</v>
          </cell>
          <cell r="H84">
            <v>-52901.164089999984</v>
          </cell>
          <cell r="I84">
            <v>-25268.457970000014</v>
          </cell>
          <cell r="J84">
            <v>-36470.513719999981</v>
          </cell>
          <cell r="K84">
            <v>-35499.506550000027</v>
          </cell>
          <cell r="L84">
            <v>-32590.443669999935</v>
          </cell>
          <cell r="M84">
            <v>-26346.327949999973</v>
          </cell>
          <cell r="N84">
            <v>-40489.637960000066</v>
          </cell>
          <cell r="O84">
            <v>-489603.65909999999</v>
          </cell>
          <cell r="P84">
            <v>-21230.229360000005</v>
          </cell>
          <cell r="Q84">
            <v>-57907.418460000008</v>
          </cell>
          <cell r="R84">
            <v>-170758.10596000002</v>
          </cell>
          <cell r="S84">
            <v>-199924.82802000002</v>
          </cell>
          <cell r="T84">
            <v>-240037.60719000004</v>
          </cell>
          <cell r="U84">
            <v>-292938.77128000004</v>
          </cell>
          <cell r="V84">
            <v>-318207.22925000003</v>
          </cell>
          <cell r="W84">
            <v>-354677.74297000002</v>
          </cell>
          <cell r="X84">
            <v>-390177.24952000001</v>
          </cell>
          <cell r="Y84">
            <v>-422767.69318999996</v>
          </cell>
          <cell r="Z84">
            <v>-449114.02113999991</v>
          </cell>
          <cell r="AA84">
            <v>-489603.65909999999</v>
          </cell>
        </row>
        <row r="85">
          <cell r="A85" t="str">
            <v>Dtp22</v>
          </cell>
          <cell r="B85" t="str">
            <v>Operating profit</v>
          </cell>
          <cell r="C85">
            <v>65208.045387056038</v>
          </cell>
          <cell r="D85">
            <v>30824.891062910487</v>
          </cell>
          <cell r="E85">
            <v>-19894.440577740723</v>
          </cell>
          <cell r="F85">
            <v>57251.581956722221</v>
          </cell>
          <cell r="G85">
            <v>49996.062960371528</v>
          </cell>
          <cell r="H85">
            <v>146967.25501202926</v>
          </cell>
          <cell r="I85">
            <v>94893.686678336395</v>
          </cell>
          <cell r="J85">
            <v>82708.075918536575</v>
          </cell>
          <cell r="K85">
            <v>88272.619730010309</v>
          </cell>
          <cell r="L85">
            <v>106996.97033216491</v>
          </cell>
          <cell r="M85">
            <v>89153.600010372349</v>
          </cell>
          <cell r="N85">
            <v>78528.215545921747</v>
          </cell>
          <cell r="O85">
            <v>870906.56401669024</v>
          </cell>
          <cell r="P85">
            <v>65208.045387056038</v>
          </cell>
          <cell r="Q85">
            <v>96032.936449966393</v>
          </cell>
          <cell r="R85">
            <v>76138.495872225729</v>
          </cell>
          <cell r="S85">
            <v>133390.0778289478</v>
          </cell>
          <cell r="T85">
            <v>183386.14078931938</v>
          </cell>
          <cell r="U85">
            <v>330353.39580134832</v>
          </cell>
          <cell r="V85">
            <v>425247.0824796849</v>
          </cell>
          <cell r="W85">
            <v>507955.15839822125</v>
          </cell>
          <cell r="X85">
            <v>596227.77812823141</v>
          </cell>
          <cell r="Y85">
            <v>703224.74846039596</v>
          </cell>
          <cell r="Z85">
            <v>792378.34847076889</v>
          </cell>
          <cell r="AA85">
            <v>870906.56401669024</v>
          </cell>
        </row>
        <row r="86">
          <cell r="A86" t="str">
            <v>Dtp23</v>
          </cell>
          <cell r="B86" t="str">
            <v>Income from associates</v>
          </cell>
          <cell r="C86">
            <v>115.29300000000001</v>
          </cell>
          <cell r="D86">
            <v>-61.323260000000012</v>
          </cell>
          <cell r="E86">
            <v>-2980.568730000015</v>
          </cell>
          <cell r="F86">
            <v>81.382100000000008</v>
          </cell>
          <cell r="G86">
            <v>0</v>
          </cell>
          <cell r="H86">
            <v>-502.49964999998366</v>
          </cell>
          <cell r="I86">
            <v>-31.204519999999974</v>
          </cell>
          <cell r="J86">
            <v>-6.6072800000000314</v>
          </cell>
          <cell r="K86">
            <v>2875.8012049999929</v>
          </cell>
          <cell r="L86">
            <v>0</v>
          </cell>
          <cell r="M86">
            <v>31.423410000000001</v>
          </cell>
          <cell r="N86">
            <v>49.020569999998898</v>
          </cell>
          <cell r="O86">
            <v>-429.28315500000713</v>
          </cell>
          <cell r="P86">
            <v>115.29300000000001</v>
          </cell>
          <cell r="Q86">
            <v>53.969739999999994</v>
          </cell>
          <cell r="R86">
            <v>-2926.598990000015</v>
          </cell>
          <cell r="S86">
            <v>-2845.2168900000152</v>
          </cell>
          <cell r="T86">
            <v>-2845.2168900000152</v>
          </cell>
          <cell r="U86">
            <v>-3347.716539999999</v>
          </cell>
          <cell r="V86">
            <v>-3378.9210599999988</v>
          </cell>
          <cell r="W86">
            <v>-3385.5283399999989</v>
          </cell>
          <cell r="X86">
            <v>-509.727135000006</v>
          </cell>
          <cell r="Y86">
            <v>-509.727135000006</v>
          </cell>
          <cell r="Z86">
            <v>-478.30372500000601</v>
          </cell>
          <cell r="AA86">
            <v>-429.28315500000713</v>
          </cell>
        </row>
        <row r="87">
          <cell r="A87" t="str">
            <v>Dtp24</v>
          </cell>
          <cell r="B87" t="str">
            <v>Profit on disposals of property</v>
          </cell>
          <cell r="C87">
            <v>0</v>
          </cell>
          <cell r="D87">
            <v>0</v>
          </cell>
          <cell r="E87">
            <v>0</v>
          </cell>
          <cell r="F87">
            <v>0</v>
          </cell>
          <cell r="G87">
            <v>0</v>
          </cell>
          <cell r="H87">
            <v>-195.08799999999999</v>
          </cell>
          <cell r="I87">
            <v>0</v>
          </cell>
          <cell r="J87">
            <v>0</v>
          </cell>
          <cell r="K87">
            <v>-202.91200000000001</v>
          </cell>
          <cell r="L87">
            <v>0</v>
          </cell>
          <cell r="M87">
            <v>0</v>
          </cell>
          <cell r="N87">
            <v>-304.00699999999995</v>
          </cell>
          <cell r="O87">
            <v>-702.00699999999995</v>
          </cell>
          <cell r="P87">
            <v>0</v>
          </cell>
          <cell r="Q87">
            <v>0</v>
          </cell>
          <cell r="R87">
            <v>0</v>
          </cell>
          <cell r="S87">
            <v>0</v>
          </cell>
          <cell r="T87">
            <v>0</v>
          </cell>
          <cell r="U87">
            <v>-195.08799999999999</v>
          </cell>
          <cell r="V87">
            <v>-195.08799999999999</v>
          </cell>
          <cell r="W87">
            <v>-195.08799999999999</v>
          </cell>
          <cell r="X87">
            <v>-398</v>
          </cell>
          <cell r="Y87">
            <v>-398</v>
          </cell>
          <cell r="Z87">
            <v>-398</v>
          </cell>
          <cell r="AA87">
            <v>-702.00699999999995</v>
          </cell>
        </row>
        <row r="88">
          <cell r="A88" t="str">
            <v>Dtp25</v>
          </cell>
          <cell r="B88" t="str">
            <v>Profit on sale of business</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Dtp26</v>
          </cell>
          <cell r="B89" t="str">
            <v>Pre tax profit</v>
          </cell>
          <cell r="C89">
            <v>65323.338387056036</v>
          </cell>
          <cell r="D89">
            <v>30763.567802910486</v>
          </cell>
          <cell r="E89">
            <v>-22875.009307740736</v>
          </cell>
          <cell r="F89">
            <v>57332.964056722223</v>
          </cell>
          <cell r="G89">
            <v>49996.062960371528</v>
          </cell>
          <cell r="H89">
            <v>146269.66736202929</v>
          </cell>
          <cell r="I89">
            <v>94862.482158336396</v>
          </cell>
          <cell r="J89">
            <v>82701.468638536579</v>
          </cell>
          <cell r="K89">
            <v>90945.508935010308</v>
          </cell>
          <cell r="L89">
            <v>106996.97033216491</v>
          </cell>
          <cell r="M89">
            <v>89185.023420372352</v>
          </cell>
          <cell r="N89">
            <v>78273.229115921742</v>
          </cell>
          <cell r="O89">
            <v>869775.27386169031</v>
          </cell>
          <cell r="P89">
            <v>65323.338387056036</v>
          </cell>
          <cell r="Q89">
            <v>96086.906189966394</v>
          </cell>
          <cell r="R89">
            <v>73211.896882225716</v>
          </cell>
          <cell r="S89">
            <v>130544.86093894779</v>
          </cell>
          <cell r="T89">
            <v>180540.92389931937</v>
          </cell>
          <cell r="U89">
            <v>326810.59126134834</v>
          </cell>
          <cell r="V89">
            <v>421673.07341968489</v>
          </cell>
          <cell r="W89">
            <v>504374.54205822124</v>
          </cell>
          <cell r="X89">
            <v>595320.05099323136</v>
          </cell>
          <cell r="Y89">
            <v>702317.02132539591</v>
          </cell>
          <cell r="Z89">
            <v>791502.04474576889</v>
          </cell>
          <cell r="AA89">
            <v>869775.27386169031</v>
          </cell>
        </row>
        <row r="90">
          <cell r="A90" t="str">
            <v>Dtp29</v>
          </cell>
          <cell r="B90" t="str">
            <v>Minority shareholders profit</v>
          </cell>
        </row>
        <row r="91">
          <cell r="A91" t="str">
            <v>Dtp27</v>
          </cell>
          <cell r="B91" t="str">
            <v>Taxation</v>
          </cell>
          <cell r="C91">
            <v>-18992.15914</v>
          </cell>
          <cell r="D91">
            <v>-2385.9196100000008</v>
          </cell>
          <cell r="E91">
            <v>-10041.189752850001</v>
          </cell>
          <cell r="F91">
            <v>-3527.3192100000001</v>
          </cell>
          <cell r="G91">
            <v>-19531.298229999993</v>
          </cell>
          <cell r="H91">
            <v>-33071.30216015</v>
          </cell>
          <cell r="I91">
            <v>-24043.204190000008</v>
          </cell>
          <cell r="J91">
            <v>-20181.395990000005</v>
          </cell>
          <cell r="K91">
            <v>-16300.883097099986</v>
          </cell>
          <cell r="L91">
            <v>-25902.977450000009</v>
          </cell>
          <cell r="M91">
            <v>-31663.011280000013</v>
          </cell>
          <cell r="N91">
            <v>-15977.323881249969</v>
          </cell>
          <cell r="O91">
            <v>-221617.98399134996</v>
          </cell>
          <cell r="P91">
            <v>-18992.15914</v>
          </cell>
          <cell r="Q91">
            <v>-21378.078750000001</v>
          </cell>
          <cell r="R91">
            <v>-31419.268502850002</v>
          </cell>
          <cell r="S91">
            <v>-34946.58771285</v>
          </cell>
          <cell r="T91">
            <v>-54477.885942849993</v>
          </cell>
          <cell r="U91">
            <v>-87549.188102999993</v>
          </cell>
          <cell r="V91">
            <v>-111592.392293</v>
          </cell>
          <cell r="W91">
            <v>-131773.788283</v>
          </cell>
          <cell r="X91">
            <v>-148074.67138009999</v>
          </cell>
          <cell r="Y91">
            <v>-173977.64883009999</v>
          </cell>
          <cell r="Z91">
            <v>-205640.6601101</v>
          </cell>
          <cell r="AA91">
            <v>-221617.98399134996</v>
          </cell>
        </row>
        <row r="92">
          <cell r="A92" t="str">
            <v>Dtp28</v>
          </cell>
          <cell r="B92" t="str">
            <v>Profit after tax</v>
          </cell>
          <cell r="C92">
            <v>46331.179247056032</v>
          </cell>
          <cell r="D92">
            <v>28377.648192910485</v>
          </cell>
          <cell r="E92">
            <v>-32916.199060590734</v>
          </cell>
          <cell r="F92">
            <v>53805.644846722222</v>
          </cell>
          <cell r="G92">
            <v>30464.764730371535</v>
          </cell>
          <cell r="H92">
            <v>113198.36520187929</v>
          </cell>
          <cell r="I92">
            <v>70819.277968336391</v>
          </cell>
          <cell r="J92">
            <v>62520.072648536574</v>
          </cell>
          <cell r="K92">
            <v>74644.625837910324</v>
          </cell>
          <cell r="L92">
            <v>81093.992882164908</v>
          </cell>
          <cell r="M92">
            <v>57522.012140372339</v>
          </cell>
          <cell r="N92">
            <v>62295.905234671773</v>
          </cell>
          <cell r="O92">
            <v>648157.28987034038</v>
          </cell>
          <cell r="P92">
            <v>46331.179247056032</v>
          </cell>
          <cell r="Q92">
            <v>74708.827439966393</v>
          </cell>
          <cell r="R92">
            <v>41792.628379375717</v>
          </cell>
          <cell r="S92">
            <v>95598.273226097794</v>
          </cell>
          <cell r="T92">
            <v>126063.03795646937</v>
          </cell>
          <cell r="U92">
            <v>239261.40315834834</v>
          </cell>
          <cell r="V92">
            <v>310080.68112668488</v>
          </cell>
          <cell r="W92">
            <v>372600.75377522124</v>
          </cell>
          <cell r="X92">
            <v>447245.3796131314</v>
          </cell>
          <cell r="Y92">
            <v>528339.37249529595</v>
          </cell>
          <cell r="Z92">
            <v>585861.38463566895</v>
          </cell>
          <cell r="AA92">
            <v>648157.28987034038</v>
          </cell>
        </row>
        <row r="93">
          <cell r="B93" t="str">
            <v>Actual Profit and Loss 2008 tys.zł</v>
          </cell>
        </row>
        <row r="94">
          <cell r="A94" t="str">
            <v>Dto01</v>
          </cell>
          <cell r="B94" t="str">
            <v>Interest income</v>
          </cell>
          <cell r="C94">
            <v>209992.69871660735</v>
          </cell>
          <cell r="D94">
            <v>204811.35883523064</v>
          </cell>
          <cell r="E94">
            <v>230666.23172638245</v>
          </cell>
          <cell r="F94">
            <v>236007.08640723984</v>
          </cell>
          <cell r="G94">
            <v>243782.4142032722</v>
          </cell>
          <cell r="H94">
            <v>248163.49969876109</v>
          </cell>
          <cell r="I94">
            <v>266595.08314923622</v>
          </cell>
          <cell r="J94">
            <v>270344.05061737413</v>
          </cell>
          <cell r="K94">
            <v>279762.36898513947</v>
          </cell>
          <cell r="L94">
            <v>285302.42717853864</v>
          </cell>
          <cell r="M94">
            <v>287636.11367640458</v>
          </cell>
          <cell r="N94">
            <v>321106.20162330131</v>
          </cell>
          <cell r="O94">
            <v>3084169.5348174875</v>
          </cell>
          <cell r="P94">
            <v>209992.69871660735</v>
          </cell>
          <cell r="Q94">
            <v>414804.05755183799</v>
          </cell>
          <cell r="R94">
            <v>645470.28927822039</v>
          </cell>
          <cell r="S94">
            <v>881477.37568546017</v>
          </cell>
          <cell r="T94">
            <v>1125259.7898887324</v>
          </cell>
          <cell r="U94">
            <v>1373423.2895874935</v>
          </cell>
          <cell r="V94">
            <v>1640018.3727367297</v>
          </cell>
          <cell r="W94">
            <v>1910362.4233541037</v>
          </cell>
          <cell r="X94">
            <v>2190124.792339243</v>
          </cell>
          <cell r="Y94">
            <v>2475427.2195177814</v>
          </cell>
          <cell r="Z94">
            <v>2763063.333194186</v>
          </cell>
          <cell r="AA94">
            <v>3084169.5348174875</v>
          </cell>
        </row>
        <row r="95">
          <cell r="A95" t="str">
            <v>Dto02</v>
          </cell>
          <cell r="B95" t="str">
            <v>Interest expense</v>
          </cell>
          <cell r="C95">
            <v>-95685.18208638455</v>
          </cell>
          <cell r="D95">
            <v>-94955.329206384544</v>
          </cell>
          <cell r="E95">
            <v>-108227.64786638456</v>
          </cell>
          <cell r="F95">
            <v>-114344.64146638449</v>
          </cell>
          <cell r="G95">
            <v>-120248.22325638458</v>
          </cell>
          <cell r="H95">
            <v>-121211.09048638455</v>
          </cell>
          <cell r="I95">
            <v>-130497.98742878463</v>
          </cell>
          <cell r="J95">
            <v>-134478.74504299244</v>
          </cell>
          <cell r="K95">
            <v>-133418.69225737674</v>
          </cell>
          <cell r="L95">
            <v>-144528.82951638437</v>
          </cell>
          <cell r="M95">
            <v>-155993.1999363846</v>
          </cell>
          <cell r="N95">
            <v>-185681.6859663846</v>
          </cell>
          <cell r="O95">
            <v>-1539271.2545166146</v>
          </cell>
          <cell r="P95">
            <v>-95685.18208638455</v>
          </cell>
          <cell r="Q95">
            <v>-190640.51129276911</v>
          </cell>
          <cell r="R95">
            <v>-298868.1591591537</v>
          </cell>
          <cell r="S95">
            <v>-413212.80062553822</v>
          </cell>
          <cell r="T95">
            <v>-533461.02388192283</v>
          </cell>
          <cell r="U95">
            <v>-654672.1143683074</v>
          </cell>
          <cell r="V95">
            <v>-785170.10179709201</v>
          </cell>
          <cell r="W95">
            <v>-919648.84684008441</v>
          </cell>
          <cell r="X95">
            <v>-1053067.5390974612</v>
          </cell>
          <cell r="Y95">
            <v>-1197596.3686138454</v>
          </cell>
          <cell r="Z95">
            <v>-1353589.56855023</v>
          </cell>
          <cell r="AA95">
            <v>-1539271.2545166146</v>
          </cell>
        </row>
        <row r="96">
          <cell r="A96" t="str">
            <v>Dto03</v>
          </cell>
          <cell r="B96" t="str">
            <v>Net interest income</v>
          </cell>
          <cell r="C96">
            <v>114307.5166302228</v>
          </cell>
          <cell r="D96">
            <v>109856.0296288461</v>
          </cell>
          <cell r="E96">
            <v>122438.58385999789</v>
          </cell>
          <cell r="F96">
            <v>121662.44494085535</v>
          </cell>
          <cell r="G96">
            <v>123534.19094688763</v>
          </cell>
          <cell r="H96">
            <v>126952.40921237654</v>
          </cell>
          <cell r="I96">
            <v>136097.09572045159</v>
          </cell>
          <cell r="J96">
            <v>135865.30557438169</v>
          </cell>
          <cell r="K96">
            <v>146343.67672776274</v>
          </cell>
          <cell r="L96">
            <v>140773.59766215426</v>
          </cell>
          <cell r="M96">
            <v>131642.91374001998</v>
          </cell>
          <cell r="N96">
            <v>135424.51565691672</v>
          </cell>
          <cell r="O96">
            <v>1544898.2803008729</v>
          </cell>
          <cell r="P96">
            <v>114307.5166302228</v>
          </cell>
          <cell r="Q96">
            <v>224163.54625906888</v>
          </cell>
          <cell r="R96">
            <v>346602.13011906669</v>
          </cell>
          <cell r="S96">
            <v>468264.57505992195</v>
          </cell>
          <cell r="T96">
            <v>591798.76600680954</v>
          </cell>
          <cell r="U96">
            <v>718751.17521918612</v>
          </cell>
          <cell r="V96">
            <v>854848.27093963767</v>
          </cell>
          <cell r="W96">
            <v>990713.57651401928</v>
          </cell>
          <cell r="X96">
            <v>1137057.2532417818</v>
          </cell>
          <cell r="Y96">
            <v>1277830.850903936</v>
          </cell>
          <cell r="Z96">
            <v>1409473.764643956</v>
          </cell>
          <cell r="AA96">
            <v>1544898.2803008729</v>
          </cell>
        </row>
        <row r="97">
          <cell r="A97" t="str">
            <v>Dto04</v>
          </cell>
          <cell r="B97" t="str">
            <v>Fee Income</v>
          </cell>
          <cell r="C97">
            <v>141564.51780999999</v>
          </cell>
          <cell r="D97">
            <v>126043.76654000001</v>
          </cell>
          <cell r="E97">
            <v>131286.51306999999</v>
          </cell>
          <cell r="F97">
            <v>132752.67277999996</v>
          </cell>
          <cell r="G97">
            <v>136696.38905000003</v>
          </cell>
          <cell r="H97">
            <v>130438.07896000001</v>
          </cell>
          <cell r="I97">
            <v>130607.18016999999</v>
          </cell>
          <cell r="J97">
            <v>118740.80907999995</v>
          </cell>
          <cell r="K97">
            <v>122840.42779000005</v>
          </cell>
          <cell r="L97">
            <v>116359.39691000001</v>
          </cell>
          <cell r="M97">
            <v>112425.83991000004</v>
          </cell>
          <cell r="N97">
            <v>109753.72725999988</v>
          </cell>
          <cell r="O97">
            <v>1509509.3193299996</v>
          </cell>
          <cell r="P97">
            <v>141564.51780999999</v>
          </cell>
          <cell r="Q97">
            <v>267608.28434999997</v>
          </cell>
          <cell r="R97">
            <v>398894.79741999996</v>
          </cell>
          <cell r="S97">
            <v>531647.47019999987</v>
          </cell>
          <cell r="T97">
            <v>668343.85924999986</v>
          </cell>
          <cell r="U97">
            <v>798781.93820999982</v>
          </cell>
          <cell r="V97">
            <v>929389.11837999977</v>
          </cell>
          <cell r="W97">
            <v>1048129.9274599997</v>
          </cell>
          <cell r="X97">
            <v>1170970.3552499998</v>
          </cell>
          <cell r="Y97">
            <v>1287329.7521599997</v>
          </cell>
          <cell r="Z97">
            <v>1399755.5920699998</v>
          </cell>
          <cell r="AA97">
            <v>1509509.3193299996</v>
          </cell>
        </row>
        <row r="98">
          <cell r="A98" t="str">
            <v>Dto05</v>
          </cell>
          <cell r="B98" t="str">
            <v>Commission expense</v>
          </cell>
          <cell r="C98">
            <v>-37886.808060000003</v>
          </cell>
          <cell r="D98">
            <v>-32111.084579999995</v>
          </cell>
          <cell r="E98">
            <v>-33300.972040000001</v>
          </cell>
          <cell r="F98">
            <v>-31461.173459999995</v>
          </cell>
          <cell r="G98">
            <v>-32524.572700000004</v>
          </cell>
          <cell r="H98">
            <v>-31233.076509999995</v>
          </cell>
          <cell r="I98">
            <v>-34160.414530000002</v>
          </cell>
          <cell r="J98">
            <v>-29391.402239999989</v>
          </cell>
          <cell r="K98">
            <v>-29315.993030000016</v>
          </cell>
          <cell r="L98">
            <v>-27986.147670000002</v>
          </cell>
          <cell r="M98">
            <v>-24708.846330000004</v>
          </cell>
          <cell r="N98">
            <v>-26527.327929999963</v>
          </cell>
          <cell r="O98">
            <v>-370607.81907999999</v>
          </cell>
          <cell r="P98">
            <v>-37886.808060000003</v>
          </cell>
          <cell r="Q98">
            <v>-69997.892640000005</v>
          </cell>
          <cell r="R98">
            <v>-103298.86468</v>
          </cell>
          <cell r="S98">
            <v>-134760.03813999999</v>
          </cell>
          <cell r="T98">
            <v>-167284.61083999998</v>
          </cell>
          <cell r="U98">
            <v>-198517.68734999996</v>
          </cell>
          <cell r="V98">
            <v>-232678.10187999997</v>
          </cell>
          <cell r="W98">
            <v>-262069.50411999997</v>
          </cell>
          <cell r="X98">
            <v>-291385.49715000001</v>
          </cell>
          <cell r="Y98">
            <v>-319371.64481999999</v>
          </cell>
          <cell r="Z98">
            <v>-344080.49115000002</v>
          </cell>
          <cell r="AA98">
            <v>-370607.81907999999</v>
          </cell>
        </row>
        <row r="99">
          <cell r="A99" t="str">
            <v>Dto06</v>
          </cell>
          <cell r="B99" t="str">
            <v>Net fee and commission income</v>
          </cell>
          <cell r="C99">
            <v>103677.70974999998</v>
          </cell>
          <cell r="D99">
            <v>93932.681960000016</v>
          </cell>
          <cell r="E99">
            <v>97985.541029999993</v>
          </cell>
          <cell r="F99">
            <v>101291.49931999997</v>
          </cell>
          <cell r="G99">
            <v>104171.81635000002</v>
          </cell>
          <cell r="H99">
            <v>99205.002450000015</v>
          </cell>
          <cell r="I99">
            <v>96446.765639999998</v>
          </cell>
          <cell r="J99">
            <v>89349.406839999952</v>
          </cell>
          <cell r="K99">
            <v>93524.434760000033</v>
          </cell>
          <cell r="L99">
            <v>88373.249240000005</v>
          </cell>
          <cell r="M99">
            <v>87716.993580000038</v>
          </cell>
          <cell r="N99">
            <v>83226.399329999927</v>
          </cell>
          <cell r="O99">
            <v>1138901.5002499996</v>
          </cell>
          <cell r="P99">
            <v>103677.70974999998</v>
          </cell>
          <cell r="Q99">
            <v>197610.39170999997</v>
          </cell>
          <cell r="R99">
            <v>295595.93273999996</v>
          </cell>
          <cell r="S99">
            <v>396887.4320599999</v>
          </cell>
          <cell r="T99">
            <v>501059.24840999988</v>
          </cell>
          <cell r="U99">
            <v>600264.2508599998</v>
          </cell>
          <cell r="V99">
            <v>696711.01649999979</v>
          </cell>
          <cell r="W99">
            <v>786060.42333999975</v>
          </cell>
          <cell r="X99">
            <v>879584.85809999984</v>
          </cell>
          <cell r="Y99">
            <v>967958.10733999964</v>
          </cell>
          <cell r="Z99">
            <v>1055675.1009199996</v>
          </cell>
          <cell r="AA99">
            <v>1138901.5002499996</v>
          </cell>
        </row>
        <row r="100">
          <cell r="A100" t="str">
            <v>Dto07</v>
          </cell>
          <cell r="B100" t="str">
            <v>Dividend income</v>
          </cell>
          <cell r="C100">
            <v>0</v>
          </cell>
          <cell r="D100">
            <v>0</v>
          </cell>
          <cell r="E100">
            <v>0</v>
          </cell>
          <cell r="F100">
            <v>2711.8503700000147</v>
          </cell>
          <cell r="G100">
            <v>66107.629400000005</v>
          </cell>
          <cell r="H100">
            <v>801.54199999999992</v>
          </cell>
          <cell r="I100">
            <v>171.17888999999792</v>
          </cell>
          <cell r="J100">
            <v>479.9053300000017</v>
          </cell>
          <cell r="K100">
            <v>0</v>
          </cell>
          <cell r="L100">
            <v>1.1069799999968382</v>
          </cell>
          <cell r="M100">
            <v>0.17956999999296386</v>
          </cell>
          <cell r="N100">
            <v>19.478090000004158</v>
          </cell>
          <cell r="O100">
            <v>70292.870630000019</v>
          </cell>
          <cell r="P100">
            <v>0</v>
          </cell>
          <cell r="Q100">
            <v>0</v>
          </cell>
          <cell r="R100">
            <v>0</v>
          </cell>
          <cell r="S100">
            <v>2711.8503700000147</v>
          </cell>
          <cell r="T100">
            <v>68819.47977000002</v>
          </cell>
          <cell r="U100">
            <v>69621.021770000021</v>
          </cell>
          <cell r="V100">
            <v>69792.200660000017</v>
          </cell>
          <cell r="W100">
            <v>70272.105990000025</v>
          </cell>
          <cell r="X100">
            <v>70272.105990000025</v>
          </cell>
          <cell r="Y100">
            <v>70273.212970000022</v>
          </cell>
          <cell r="Z100">
            <v>70273.392540000015</v>
          </cell>
          <cell r="AA100">
            <v>70292.870630000019</v>
          </cell>
        </row>
        <row r="101">
          <cell r="A101" t="str">
            <v>Dto08</v>
          </cell>
          <cell r="B101" t="str">
            <v>Foreign exchange profit</v>
          </cell>
          <cell r="C101">
            <v>24684.920119999995</v>
          </cell>
          <cell r="D101">
            <v>21159.628639999995</v>
          </cell>
          <cell r="E101">
            <v>21177.795590000002</v>
          </cell>
          <cell r="F101">
            <v>21525.967160000011</v>
          </cell>
          <cell r="G101">
            <v>21435.309700000002</v>
          </cell>
          <cell r="H101">
            <v>24409.836409999996</v>
          </cell>
          <cell r="I101">
            <v>25557.873230000001</v>
          </cell>
          <cell r="J101">
            <v>25235.98112</v>
          </cell>
          <cell r="K101">
            <v>26687.873009999981</v>
          </cell>
          <cell r="L101">
            <v>40570.487230000013</v>
          </cell>
          <cell r="M101">
            <v>19313.098589999987</v>
          </cell>
          <cell r="N101">
            <v>65892.764569999956</v>
          </cell>
          <cell r="O101">
            <v>337651.53536999994</v>
          </cell>
          <cell r="P101">
            <v>24684.920119999995</v>
          </cell>
          <cell r="Q101">
            <v>45844.548759999991</v>
          </cell>
          <cell r="R101">
            <v>67022.344349999999</v>
          </cell>
          <cell r="S101">
            <v>88548.311510000014</v>
          </cell>
          <cell r="T101">
            <v>109983.62121000001</v>
          </cell>
          <cell r="U101">
            <v>134393.45762</v>
          </cell>
          <cell r="V101">
            <v>159951.33085</v>
          </cell>
          <cell r="W101">
            <v>185187.31197000001</v>
          </cell>
          <cell r="X101">
            <v>211875.18497999999</v>
          </cell>
          <cell r="Y101">
            <v>252445.67220999999</v>
          </cell>
          <cell r="Z101">
            <v>271758.7708</v>
          </cell>
          <cell r="AA101">
            <v>337651.53536999994</v>
          </cell>
        </row>
        <row r="102">
          <cell r="A102" t="str">
            <v>Dto09</v>
          </cell>
          <cell r="B102" t="str">
            <v>Gains or losses from investments</v>
          </cell>
          <cell r="C102">
            <v>70.807269999999988</v>
          </cell>
          <cell r="D102">
            <v>-17.200780000000069</v>
          </cell>
          <cell r="E102">
            <v>1122.91617</v>
          </cell>
          <cell r="F102">
            <v>-19.930170000000167</v>
          </cell>
          <cell r="G102">
            <v>-198.01048999999995</v>
          </cell>
          <cell r="H102">
            <v>36.639409999999913</v>
          </cell>
          <cell r="I102">
            <v>-279.32101000000011</v>
          </cell>
          <cell r="J102">
            <v>434.67008000000089</v>
          </cell>
          <cell r="K102">
            <v>202.52705000000034</v>
          </cell>
          <cell r="L102">
            <v>-152.11011000000019</v>
          </cell>
          <cell r="M102">
            <v>-175.92855000000014</v>
          </cell>
          <cell r="N102">
            <v>1341.8378699999998</v>
          </cell>
          <cell r="O102">
            <v>2366.8967400000006</v>
          </cell>
          <cell r="P102">
            <v>70.807269999999988</v>
          </cell>
          <cell r="Q102">
            <v>53.606489999999923</v>
          </cell>
          <cell r="R102">
            <v>1176.5226599999999</v>
          </cell>
          <cell r="S102">
            <v>1156.5924899999998</v>
          </cell>
          <cell r="T102">
            <v>958.58199999999988</v>
          </cell>
          <cell r="U102">
            <v>995.22140999999976</v>
          </cell>
          <cell r="V102">
            <v>715.90039999999965</v>
          </cell>
          <cell r="W102">
            <v>1150.5704800000005</v>
          </cell>
          <cell r="X102">
            <v>1353.0975300000009</v>
          </cell>
          <cell r="Y102">
            <v>1200.9874200000008</v>
          </cell>
          <cell r="Z102">
            <v>1025.0588700000008</v>
          </cell>
          <cell r="AA102">
            <v>2366.8967400000006</v>
          </cell>
        </row>
        <row r="103">
          <cell r="A103" t="str">
            <v>Dto10</v>
          </cell>
          <cell r="B103" t="str">
            <v>Other operating income / expenses</v>
          </cell>
          <cell r="C103">
            <v>-22377.796189938097</v>
          </cell>
          <cell r="D103">
            <v>-15992.162116992477</v>
          </cell>
          <cell r="E103">
            <v>-13270.603295718875</v>
          </cell>
          <cell r="F103">
            <v>-10293.128076824154</v>
          </cell>
          <cell r="G103">
            <v>-18250.15403016231</v>
          </cell>
          <cell r="H103">
            <v>18443.549252419907</v>
          </cell>
          <cell r="I103">
            <v>-4982.8985624105426</v>
          </cell>
          <cell r="J103">
            <v>-16128.611785385594</v>
          </cell>
          <cell r="K103">
            <v>-24836.824986676951</v>
          </cell>
          <cell r="L103">
            <v>-5601.4766970310829</v>
          </cell>
          <cell r="M103">
            <v>-2228.9831336190468</v>
          </cell>
          <cell r="N103">
            <v>-65028.659615792509</v>
          </cell>
          <cell r="O103">
            <v>-180547.74923813174</v>
          </cell>
          <cell r="P103">
            <v>-22377.796189938097</v>
          </cell>
          <cell r="Q103">
            <v>-38369.958306930574</v>
          </cell>
          <cell r="R103">
            <v>-51640.561602649446</v>
          </cell>
          <cell r="S103">
            <v>-61933.689679473602</v>
          </cell>
          <cell r="T103">
            <v>-80183.843709635912</v>
          </cell>
          <cell r="U103">
            <v>-61740.294457216005</v>
          </cell>
          <cell r="V103">
            <v>-66723.193019626546</v>
          </cell>
          <cell r="W103">
            <v>-82851.804805012143</v>
          </cell>
          <cell r="X103">
            <v>-107688.62979168909</v>
          </cell>
          <cell r="Y103">
            <v>-113290.10648872018</v>
          </cell>
          <cell r="Z103">
            <v>-115519.08962233922</v>
          </cell>
          <cell r="AA103">
            <v>-180547.74923813174</v>
          </cell>
        </row>
        <row r="104">
          <cell r="A104" t="str">
            <v>Dto11</v>
          </cell>
          <cell r="B104" t="str">
            <v>Other income</v>
          </cell>
          <cell r="C104">
            <v>106055.64095006188</v>
          </cell>
          <cell r="D104">
            <v>99082.947703007536</v>
          </cell>
          <cell r="E104">
            <v>107015.64949428111</v>
          </cell>
          <cell r="F104">
            <v>115216.25860317584</v>
          </cell>
          <cell r="G104">
            <v>173266.59092983772</v>
          </cell>
          <cell r="H104">
            <v>142896.56952241992</v>
          </cell>
          <cell r="I104">
            <v>116913.59818758945</v>
          </cell>
          <cell r="J104">
            <v>99371.351584614356</v>
          </cell>
          <cell r="K104">
            <v>95578.009833323071</v>
          </cell>
          <cell r="L104">
            <v>123191.25664296893</v>
          </cell>
          <cell r="M104">
            <v>104625.36005638099</v>
          </cell>
          <cell r="N104">
            <v>85451.820244207367</v>
          </cell>
          <cell r="O104">
            <v>1368665.0537518677</v>
          </cell>
          <cell r="P104">
            <v>106055.64095006188</v>
          </cell>
          <cell r="Q104">
            <v>205138.5886530694</v>
          </cell>
          <cell r="R104">
            <v>312154.23814735055</v>
          </cell>
          <cell r="S104">
            <v>427370.49675052636</v>
          </cell>
          <cell r="T104">
            <v>600637.08768036403</v>
          </cell>
          <cell r="U104">
            <v>743533.65720278374</v>
          </cell>
          <cell r="V104">
            <v>860447.25539037329</v>
          </cell>
          <cell r="W104">
            <v>959818.60697498766</v>
          </cell>
          <cell r="X104">
            <v>1055396.6168083106</v>
          </cell>
          <cell r="Y104">
            <v>1178587.8734512792</v>
          </cell>
          <cell r="Z104">
            <v>1283213.2335076605</v>
          </cell>
          <cell r="AA104">
            <v>1368665.0537518677</v>
          </cell>
        </row>
        <row r="105">
          <cell r="A105" t="str">
            <v>Dto12</v>
          </cell>
          <cell r="B105" t="str">
            <v>Total income</v>
          </cell>
          <cell r="C105">
            <v>220363.15758028469</v>
          </cell>
          <cell r="D105">
            <v>208938.97733185365</v>
          </cell>
          <cell r="E105">
            <v>229454.23335427901</v>
          </cell>
          <cell r="F105">
            <v>236878.70354403119</v>
          </cell>
          <cell r="G105">
            <v>296800.78187672538</v>
          </cell>
          <cell r="H105">
            <v>269848.97873479646</v>
          </cell>
          <cell r="I105">
            <v>253010.69390804105</v>
          </cell>
          <cell r="J105">
            <v>235236.65715899604</v>
          </cell>
          <cell r="K105">
            <v>241921.68656108581</v>
          </cell>
          <cell r="L105">
            <v>263964.85430512321</v>
          </cell>
          <cell r="M105">
            <v>236268.27379640099</v>
          </cell>
          <cell r="N105">
            <v>220876.33590112408</v>
          </cell>
          <cell r="O105">
            <v>2913563.3340527406</v>
          </cell>
          <cell r="P105">
            <v>220363.15758028469</v>
          </cell>
          <cell r="Q105">
            <v>429302.13491213828</v>
          </cell>
          <cell r="R105">
            <v>658756.36826641718</v>
          </cell>
          <cell r="S105">
            <v>895635.07181044831</v>
          </cell>
          <cell r="T105">
            <v>1192435.8536871737</v>
          </cell>
          <cell r="U105">
            <v>1462284.8324219699</v>
          </cell>
          <cell r="V105">
            <v>1715295.526330011</v>
          </cell>
          <cell r="W105">
            <v>1950532.1834890069</v>
          </cell>
          <cell r="X105">
            <v>2192453.8700500922</v>
          </cell>
          <cell r="Y105">
            <v>2456418.7243552152</v>
          </cell>
          <cell r="Z105">
            <v>2692686.9981516162</v>
          </cell>
          <cell r="AA105">
            <v>2913563.3340527406</v>
          </cell>
        </row>
        <row r="106">
          <cell r="A106" t="str">
            <v>Dto13</v>
          </cell>
          <cell r="B106" t="str">
            <v>Personnel expenses</v>
          </cell>
          <cell r="C106">
            <v>69564.897959999988</v>
          </cell>
          <cell r="D106">
            <v>70098.454579999991</v>
          </cell>
          <cell r="E106">
            <v>76072.824840000016</v>
          </cell>
          <cell r="F106">
            <v>81628.448539999998</v>
          </cell>
          <cell r="G106">
            <v>78608.699269999983</v>
          </cell>
          <cell r="H106">
            <v>79739.560620000018</v>
          </cell>
          <cell r="I106">
            <v>79218.769289999982</v>
          </cell>
          <cell r="J106">
            <v>79335.136720000053</v>
          </cell>
          <cell r="K106">
            <v>79240.804730000018</v>
          </cell>
          <cell r="L106">
            <v>82825.588749999937</v>
          </cell>
          <cell r="M106">
            <v>80583.699170000109</v>
          </cell>
          <cell r="N106">
            <v>5546.7326599998532</v>
          </cell>
          <cell r="O106">
            <v>862463.61713000003</v>
          </cell>
          <cell r="P106">
            <v>69564.897959999988</v>
          </cell>
          <cell r="Q106">
            <v>139663.35253999999</v>
          </cell>
          <cell r="R106">
            <v>215736.17738000001</v>
          </cell>
          <cell r="S106">
            <v>297364.62592000002</v>
          </cell>
          <cell r="T106">
            <v>375973.32519</v>
          </cell>
          <cell r="U106">
            <v>455712.88581000001</v>
          </cell>
          <cell r="V106">
            <v>534931.65509999997</v>
          </cell>
          <cell r="W106">
            <v>614266.79182000004</v>
          </cell>
          <cell r="X106">
            <v>693507.59655000002</v>
          </cell>
          <cell r="Y106">
            <v>776333.18530000001</v>
          </cell>
          <cell r="Z106">
            <v>856916.88447000016</v>
          </cell>
          <cell r="AA106">
            <v>862463.61713000003</v>
          </cell>
        </row>
        <row r="107">
          <cell r="A107" t="str">
            <v>Dto14</v>
          </cell>
          <cell r="B107" t="str">
            <v>General and administrative expenses</v>
          </cell>
          <cell r="C107">
            <v>45504.476840733689</v>
          </cell>
          <cell r="D107">
            <v>51564.094285631436</v>
          </cell>
          <cell r="E107">
            <v>56957.78159251473</v>
          </cell>
          <cell r="F107">
            <v>50084.043484323192</v>
          </cell>
          <cell r="G107">
            <v>53123.369658655058</v>
          </cell>
          <cell r="H107">
            <v>59865.781294808658</v>
          </cell>
          <cell r="I107">
            <v>47708.341051479103</v>
          </cell>
          <cell r="J107">
            <v>43790.400755363262</v>
          </cell>
          <cell r="K107">
            <v>60033.355238055257</v>
          </cell>
          <cell r="L107">
            <v>56265.631684492328</v>
          </cell>
          <cell r="M107">
            <v>53708.262635190957</v>
          </cell>
          <cell r="N107">
            <v>74304.03961757927</v>
          </cell>
          <cell r="O107">
            <v>652909.578138827</v>
          </cell>
          <cell r="P107">
            <v>45504.476840733689</v>
          </cell>
          <cell r="Q107">
            <v>97068.571126365132</v>
          </cell>
          <cell r="R107">
            <v>154026.35271887988</v>
          </cell>
          <cell r="S107">
            <v>204110.39620320307</v>
          </cell>
          <cell r="T107">
            <v>257233.76586185812</v>
          </cell>
          <cell r="U107">
            <v>317099.54715666675</v>
          </cell>
          <cell r="V107">
            <v>364807.88820814586</v>
          </cell>
          <cell r="W107">
            <v>408598.28896350914</v>
          </cell>
          <cell r="X107">
            <v>468631.64420156437</v>
          </cell>
          <cell r="Y107">
            <v>524897.27588605671</v>
          </cell>
          <cell r="Z107">
            <v>578605.53852124768</v>
          </cell>
          <cell r="AA107">
            <v>652909.578138827</v>
          </cell>
        </row>
        <row r="108">
          <cell r="A108" t="str">
            <v>Dto15</v>
          </cell>
          <cell r="B108" t="str">
            <v>Depreciation / Amortisation</v>
          </cell>
          <cell r="C108">
            <v>7478.3976599999987</v>
          </cell>
          <cell r="D108">
            <v>7485.5152333333344</v>
          </cell>
          <cell r="E108">
            <v>8732.3517599999996</v>
          </cell>
          <cell r="F108">
            <v>9014.1769533333354</v>
          </cell>
          <cell r="G108">
            <v>8833.7848299999987</v>
          </cell>
          <cell r="H108">
            <v>9961.4234133333375</v>
          </cell>
          <cell r="I108">
            <v>9460.5761833333308</v>
          </cell>
          <cell r="J108">
            <v>9229.1232733333327</v>
          </cell>
          <cell r="K108">
            <v>9049.7517233333419</v>
          </cell>
          <cell r="L108">
            <v>9828.6262133333184</v>
          </cell>
          <cell r="M108">
            <v>8984.4825800000071</v>
          </cell>
          <cell r="N108">
            <v>11583.184976670005</v>
          </cell>
          <cell r="O108">
            <v>109641.39480000336</v>
          </cell>
          <cell r="P108">
            <v>7478.3976599999987</v>
          </cell>
          <cell r="Q108">
            <v>14963.912893333334</v>
          </cell>
          <cell r="R108">
            <v>23696.264653333332</v>
          </cell>
          <cell r="S108">
            <v>32710.441606666667</v>
          </cell>
          <cell r="T108">
            <v>41544.226436666664</v>
          </cell>
          <cell r="U108">
            <v>51505.649850000002</v>
          </cell>
          <cell r="V108">
            <v>60966.226033333332</v>
          </cell>
          <cell r="W108">
            <v>70195.349306666671</v>
          </cell>
          <cell r="X108">
            <v>79245.10103000002</v>
          </cell>
          <cell r="Y108">
            <v>89073.727243333342</v>
          </cell>
          <cell r="Z108">
            <v>98058.209823333353</v>
          </cell>
          <cell r="AA108">
            <v>109641.39480000336</v>
          </cell>
        </row>
        <row r="109">
          <cell r="A109" t="str">
            <v>Dto16</v>
          </cell>
          <cell r="B109" t="str">
            <v>Total operating expenses</v>
          </cell>
          <cell r="C109">
            <v>122547.77246073367</v>
          </cell>
          <cell r="D109">
            <v>129148.06409896477</v>
          </cell>
          <cell r="E109">
            <v>141762.95819251472</v>
          </cell>
          <cell r="F109">
            <v>140726.66897765655</v>
          </cell>
          <cell r="G109">
            <v>140565.85375865502</v>
          </cell>
          <cell r="H109">
            <v>149566.76532814201</v>
          </cell>
          <cell r="I109">
            <v>136387.68652481242</v>
          </cell>
          <cell r="J109">
            <v>132354.66074869665</v>
          </cell>
          <cell r="K109">
            <v>148323.91169138861</v>
          </cell>
          <cell r="L109">
            <v>148919.84664782559</v>
          </cell>
          <cell r="M109">
            <v>143276.44438519108</v>
          </cell>
          <cell r="N109">
            <v>91433.957254249122</v>
          </cell>
          <cell r="O109">
            <v>1625014.5900688304</v>
          </cell>
          <cell r="P109">
            <v>122547.77246073367</v>
          </cell>
          <cell r="Q109">
            <v>251695.83655969845</v>
          </cell>
          <cell r="R109">
            <v>393458.79475221323</v>
          </cell>
          <cell r="S109">
            <v>534185.46372986981</v>
          </cell>
          <cell r="T109">
            <v>674751.31748852483</v>
          </cell>
          <cell r="U109">
            <v>824318.08281666681</v>
          </cell>
          <cell r="V109">
            <v>960705.76934147917</v>
          </cell>
          <cell r="W109">
            <v>1093060.4300901759</v>
          </cell>
          <cell r="X109">
            <v>1241384.3417815645</v>
          </cell>
          <cell r="Y109">
            <v>1390304.1884293901</v>
          </cell>
          <cell r="Z109">
            <v>1533580.6328145813</v>
          </cell>
          <cell r="AA109">
            <v>1625014.5900688304</v>
          </cell>
        </row>
        <row r="110">
          <cell r="A110" t="str">
            <v>Dto17</v>
          </cell>
          <cell r="B110" t="str">
            <v>Operating profit before provisions</v>
          </cell>
          <cell r="C110">
            <v>97815.385119551021</v>
          </cell>
          <cell r="D110">
            <v>79790.913232888881</v>
          </cell>
          <cell r="E110">
            <v>87691.275161764293</v>
          </cell>
          <cell r="F110">
            <v>96152.034566374641</v>
          </cell>
          <cell r="G110">
            <v>156234.92811807035</v>
          </cell>
          <cell r="H110">
            <v>120282.21340665445</v>
          </cell>
          <cell r="I110">
            <v>116623.00738322863</v>
          </cell>
          <cell r="J110">
            <v>102881.99641029938</v>
          </cell>
          <cell r="K110">
            <v>93597.774869697198</v>
          </cell>
          <cell r="L110">
            <v>115045.00765729762</v>
          </cell>
          <cell r="M110">
            <v>92991.82941120991</v>
          </cell>
          <cell r="N110">
            <v>129442.37864687496</v>
          </cell>
          <cell r="O110">
            <v>1288548.7439839102</v>
          </cell>
          <cell r="P110">
            <v>97815.385119551021</v>
          </cell>
          <cell r="Q110">
            <v>177606.29835243983</v>
          </cell>
          <cell r="R110">
            <v>265297.57351420395</v>
          </cell>
          <cell r="S110">
            <v>361449.6080805785</v>
          </cell>
          <cell r="T110">
            <v>517684.53619864886</v>
          </cell>
          <cell r="U110">
            <v>637966.74960530305</v>
          </cell>
          <cell r="V110">
            <v>754589.75698853179</v>
          </cell>
          <cell r="W110">
            <v>857471.753398831</v>
          </cell>
          <cell r="X110">
            <v>951069.52826852771</v>
          </cell>
          <cell r="Y110">
            <v>1066114.5359258251</v>
          </cell>
          <cell r="Z110">
            <v>1159106.3653370349</v>
          </cell>
          <cell r="AA110">
            <v>1288548.7439839102</v>
          </cell>
        </row>
        <row r="111">
          <cell r="A111" t="str">
            <v>Dto18</v>
          </cell>
          <cell r="B111" t="str">
            <v>Impairment losses on loans and advances</v>
          </cell>
          <cell r="C111">
            <v>-6644.4587899999997</v>
          </cell>
          <cell r="D111">
            <v>-6774.652500000002</v>
          </cell>
          <cell r="E111">
            <v>10572.823520000002</v>
          </cell>
          <cell r="F111">
            <v>1317.0071699999996</v>
          </cell>
          <cell r="G111">
            <v>-4082.4518800000005</v>
          </cell>
          <cell r="H111">
            <v>-3942.362439999999</v>
          </cell>
          <cell r="I111">
            <v>-9035.0565399999978</v>
          </cell>
          <cell r="J111">
            <v>-15132.194160000003</v>
          </cell>
          <cell r="K111">
            <v>-18892.2366</v>
          </cell>
          <cell r="L111">
            <v>-35153.929719999993</v>
          </cell>
          <cell r="M111">
            <v>-27968.169939999996</v>
          </cell>
          <cell r="N111">
            <v>-228193.16595999998</v>
          </cell>
          <cell r="O111">
            <v>-343928.84783999994</v>
          </cell>
          <cell r="P111">
            <v>-6644.4587899999997</v>
          </cell>
          <cell r="Q111">
            <v>-13419.111290000001</v>
          </cell>
          <cell r="R111">
            <v>-2846.287769999999</v>
          </cell>
          <cell r="S111">
            <v>-1529.2805999999994</v>
          </cell>
          <cell r="T111">
            <v>-5611.7324799999997</v>
          </cell>
          <cell r="U111">
            <v>-9554.0949199999995</v>
          </cell>
          <cell r="V111">
            <v>-18589.151459999997</v>
          </cell>
          <cell r="W111">
            <v>-33721.34562</v>
          </cell>
          <cell r="X111">
            <v>-52613.582219999997</v>
          </cell>
          <cell r="Y111">
            <v>-87767.511939999997</v>
          </cell>
          <cell r="Z111">
            <v>-115735.68187999999</v>
          </cell>
          <cell r="AA111">
            <v>-343928.84783999994</v>
          </cell>
        </row>
        <row r="112">
          <cell r="A112" t="str">
            <v>Dto19</v>
          </cell>
          <cell r="B112" t="str">
            <v>Provision for contingent liabilities</v>
          </cell>
          <cell r="C112">
            <v>-2439.1950599999996</v>
          </cell>
          <cell r="D112">
            <v>-1192.6832100000001</v>
          </cell>
          <cell r="E112">
            <v>511.78059999999982</v>
          </cell>
          <cell r="F112">
            <v>-212.59709000000004</v>
          </cell>
          <cell r="G112">
            <v>-401.14713</v>
          </cell>
          <cell r="H112">
            <v>-6549.3918400000011</v>
          </cell>
          <cell r="I112">
            <v>-192.74556999999959</v>
          </cell>
          <cell r="J112">
            <v>-427.18345999999838</v>
          </cell>
          <cell r="K112">
            <v>-139.31127000000032</v>
          </cell>
          <cell r="L112">
            <v>-340.65690999999987</v>
          </cell>
          <cell r="M112">
            <v>191.22776999999934</v>
          </cell>
          <cell r="N112">
            <v>4054.6276699999989</v>
          </cell>
          <cell r="O112">
            <v>-7137.2755000000006</v>
          </cell>
          <cell r="P112">
            <v>-2439.1950599999996</v>
          </cell>
          <cell r="Q112">
            <v>-3631.8782699999997</v>
          </cell>
          <cell r="R112">
            <v>-3120.0976700000001</v>
          </cell>
          <cell r="S112">
            <v>-3332.6947600000003</v>
          </cell>
          <cell r="T112">
            <v>-3733.8418900000001</v>
          </cell>
          <cell r="U112">
            <v>-10283.233730000002</v>
          </cell>
          <cell r="V112">
            <v>-10475.979300000001</v>
          </cell>
          <cell r="W112">
            <v>-10903.162759999999</v>
          </cell>
          <cell r="X112">
            <v>-11042.474029999999</v>
          </cell>
          <cell r="Y112">
            <v>-11383.130939999999</v>
          </cell>
          <cell r="Z112">
            <v>-11191.90317</v>
          </cell>
          <cell r="AA112">
            <v>-7137.2755000000006</v>
          </cell>
        </row>
        <row r="113">
          <cell r="A113" t="str">
            <v>Dto20</v>
          </cell>
          <cell r="B113" t="str">
            <v>Other provisions</v>
          </cell>
          <cell r="C113">
            <v>0</v>
          </cell>
          <cell r="D113">
            <v>-91.2</v>
          </cell>
          <cell r="E113">
            <v>-715</v>
          </cell>
          <cell r="F113">
            <v>-34.200000000000003</v>
          </cell>
          <cell r="G113">
            <v>0</v>
          </cell>
          <cell r="H113">
            <v>715.00058999999999</v>
          </cell>
          <cell r="I113">
            <v>0</v>
          </cell>
          <cell r="J113">
            <v>0</v>
          </cell>
          <cell r="K113">
            <v>-7.1054273576010019E-15</v>
          </cell>
          <cell r="L113">
            <v>0</v>
          </cell>
          <cell r="M113">
            <v>0</v>
          </cell>
          <cell r="N113">
            <v>9.5999999999918373E-4</v>
          </cell>
          <cell r="O113">
            <v>-125.39845000000011</v>
          </cell>
          <cell r="P113">
            <v>0</v>
          </cell>
          <cell r="Q113">
            <v>-91.2</v>
          </cell>
          <cell r="R113">
            <v>-806.2</v>
          </cell>
          <cell r="S113">
            <v>-840.40000000000009</v>
          </cell>
          <cell r="T113">
            <v>-840.40000000000009</v>
          </cell>
          <cell r="U113">
            <v>-125.3994100000001</v>
          </cell>
          <cell r="V113">
            <v>-125.3994100000001</v>
          </cell>
          <cell r="W113">
            <v>-125.3994100000001</v>
          </cell>
          <cell r="X113">
            <v>-125.3994100000001</v>
          </cell>
          <cell r="Y113">
            <v>-125.3994100000001</v>
          </cell>
          <cell r="Z113">
            <v>-125.3994100000001</v>
          </cell>
          <cell r="AA113">
            <v>-125.39845000000011</v>
          </cell>
        </row>
        <row r="114">
          <cell r="A114" t="str">
            <v>Dto21</v>
          </cell>
          <cell r="B114" t="str">
            <v>Total provisions</v>
          </cell>
          <cell r="C114">
            <v>-9083.6538499999988</v>
          </cell>
          <cell r="D114">
            <v>-8058.5357100000019</v>
          </cell>
          <cell r="E114">
            <v>10369.604120000002</v>
          </cell>
          <cell r="F114">
            <v>1070.2100799999996</v>
          </cell>
          <cell r="G114">
            <v>-4483.5990100000008</v>
          </cell>
          <cell r="H114">
            <v>-9776.7536900000014</v>
          </cell>
          <cell r="I114">
            <v>-9227.8021099999969</v>
          </cell>
          <cell r="J114">
            <v>-15559.377620000001</v>
          </cell>
          <cell r="K114">
            <v>-19031.547870000002</v>
          </cell>
          <cell r="L114">
            <v>-35494.586629999991</v>
          </cell>
          <cell r="M114">
            <v>-27776.942169999998</v>
          </cell>
          <cell r="N114">
            <v>-224138.53732999999</v>
          </cell>
          <cell r="O114">
            <v>-351191.52178999991</v>
          </cell>
          <cell r="P114">
            <v>-9083.6538499999988</v>
          </cell>
          <cell r="Q114">
            <v>-17142.189560000003</v>
          </cell>
          <cell r="R114">
            <v>-6772.5854399999989</v>
          </cell>
          <cell r="S114">
            <v>-5702.37536</v>
          </cell>
          <cell r="T114">
            <v>-10185.97437</v>
          </cell>
          <cell r="U114">
            <v>-19962.728060000005</v>
          </cell>
          <cell r="V114">
            <v>-29190.530170000002</v>
          </cell>
          <cell r="W114">
            <v>-44749.907789999997</v>
          </cell>
          <cell r="X114">
            <v>-63781.455659999992</v>
          </cell>
          <cell r="Y114">
            <v>-99276.042289999998</v>
          </cell>
          <cell r="Z114">
            <v>-127052.98445999999</v>
          </cell>
          <cell r="AA114">
            <v>-351191.52178999991</v>
          </cell>
        </row>
        <row r="115">
          <cell r="A115" t="str">
            <v>Dto22</v>
          </cell>
          <cell r="B115" t="str">
            <v>Operating profit</v>
          </cell>
          <cell r="C115">
            <v>88731.731269551019</v>
          </cell>
          <cell r="D115">
            <v>71732.377522888884</v>
          </cell>
          <cell r="E115">
            <v>98060.879281764297</v>
          </cell>
          <cell r="F115">
            <v>97222.244646374646</v>
          </cell>
          <cell r="G115">
            <v>151751.32910807035</v>
          </cell>
          <cell r="H115">
            <v>110505.45971665446</v>
          </cell>
          <cell r="I115">
            <v>107395.20527322864</v>
          </cell>
          <cell r="J115">
            <v>87322.618790299384</v>
          </cell>
          <cell r="K115">
            <v>74566.226999697188</v>
          </cell>
          <cell r="L115">
            <v>79550.421027297634</v>
          </cell>
          <cell r="M115">
            <v>65214.887241209915</v>
          </cell>
          <cell r="N115">
            <v>-94696.158683125032</v>
          </cell>
          <cell r="O115">
            <v>937357.22219391027</v>
          </cell>
          <cell r="P115">
            <v>88731.731269551019</v>
          </cell>
          <cell r="Q115">
            <v>160464.10879243983</v>
          </cell>
          <cell r="R115">
            <v>258524.98807420395</v>
          </cell>
          <cell r="S115">
            <v>355747.2327205785</v>
          </cell>
          <cell r="T115">
            <v>507498.56182864885</v>
          </cell>
          <cell r="U115">
            <v>618004.02154530305</v>
          </cell>
          <cell r="V115">
            <v>725399.22681853175</v>
          </cell>
          <cell r="W115">
            <v>812721.84560883103</v>
          </cell>
          <cell r="X115">
            <v>887288.07260852773</v>
          </cell>
          <cell r="Y115">
            <v>966838.49363582511</v>
          </cell>
          <cell r="Z115">
            <v>1032053.380877035</v>
          </cell>
          <cell r="AA115">
            <v>937357.22219391027</v>
          </cell>
        </row>
        <row r="116">
          <cell r="A116" t="str">
            <v>Dto23</v>
          </cell>
          <cell r="B116" t="str">
            <v>Income from associates</v>
          </cell>
          <cell r="C116">
            <v>0</v>
          </cell>
          <cell r="D116">
            <v>0</v>
          </cell>
          <cell r="E116">
            <v>-59.624980000000448</v>
          </cell>
          <cell r="F116">
            <v>0</v>
          </cell>
          <cell r="G116">
            <v>0</v>
          </cell>
          <cell r="H116">
            <v>-699.86619500000029</v>
          </cell>
          <cell r="I116">
            <v>0</v>
          </cell>
          <cell r="J116">
            <v>0</v>
          </cell>
          <cell r="K116">
            <v>-1087.5463650000002</v>
          </cell>
          <cell r="L116">
            <v>0</v>
          </cell>
          <cell r="M116">
            <v>0</v>
          </cell>
          <cell r="N116">
            <v>355.24499499999342</v>
          </cell>
          <cell r="O116">
            <v>-1491.7925450000075</v>
          </cell>
          <cell r="P116">
            <v>0</v>
          </cell>
          <cell r="Q116">
            <v>0</v>
          </cell>
          <cell r="R116">
            <v>-59.624980000000448</v>
          </cell>
          <cell r="S116">
            <v>-59.624980000000448</v>
          </cell>
          <cell r="T116">
            <v>-59.624980000000448</v>
          </cell>
          <cell r="U116">
            <v>-759.49117500000079</v>
          </cell>
          <cell r="V116">
            <v>-759.49117500000079</v>
          </cell>
          <cell r="W116">
            <v>-759.49117500000079</v>
          </cell>
          <cell r="X116">
            <v>-1847.0375400000009</v>
          </cell>
          <cell r="Y116">
            <v>-1847.0375400000009</v>
          </cell>
          <cell r="Z116">
            <v>-1847.0375400000009</v>
          </cell>
          <cell r="AA116">
            <v>-1491.7925450000075</v>
          </cell>
        </row>
        <row r="117">
          <cell r="A117" t="str">
            <v>Dto24</v>
          </cell>
          <cell r="B117" t="str">
            <v>Profit on disposals of property</v>
          </cell>
          <cell r="C117">
            <v>0</v>
          </cell>
          <cell r="D117">
            <v>0</v>
          </cell>
          <cell r="E117">
            <v>2590.04</v>
          </cell>
          <cell r="F117">
            <v>0</v>
          </cell>
          <cell r="G117">
            <v>0</v>
          </cell>
          <cell r="H117">
            <v>664</v>
          </cell>
          <cell r="I117">
            <v>0</v>
          </cell>
          <cell r="J117">
            <v>0</v>
          </cell>
          <cell r="K117">
            <v>1193.067</v>
          </cell>
          <cell r="L117">
            <v>0</v>
          </cell>
          <cell r="M117">
            <v>0</v>
          </cell>
          <cell r="N117">
            <v>3313.8253030000001</v>
          </cell>
          <cell r="O117">
            <v>7760.9323029999996</v>
          </cell>
          <cell r="P117">
            <v>0</v>
          </cell>
          <cell r="Q117">
            <v>0</v>
          </cell>
          <cell r="R117">
            <v>2590.04</v>
          </cell>
          <cell r="S117">
            <v>2590.04</v>
          </cell>
          <cell r="T117">
            <v>2590.04</v>
          </cell>
          <cell r="U117">
            <v>3254.04</v>
          </cell>
          <cell r="V117">
            <v>3254.04</v>
          </cell>
          <cell r="W117">
            <v>3254.04</v>
          </cell>
          <cell r="X117">
            <v>4447.107</v>
          </cell>
          <cell r="Y117">
            <v>4447.107</v>
          </cell>
          <cell r="Z117">
            <v>4447.107</v>
          </cell>
          <cell r="AA117">
            <v>7760.9323029999996</v>
          </cell>
        </row>
        <row r="118">
          <cell r="A118" t="str">
            <v>Dto25</v>
          </cell>
          <cell r="B118" t="str">
            <v>Profit on sale of business</v>
          </cell>
          <cell r="C118">
            <v>0</v>
          </cell>
          <cell r="D118">
            <v>0</v>
          </cell>
          <cell r="E118">
            <v>0</v>
          </cell>
          <cell r="F118">
            <v>0</v>
          </cell>
          <cell r="G118">
            <v>0</v>
          </cell>
          <cell r="H118">
            <v>0.19999999999993179</v>
          </cell>
          <cell r="I118">
            <v>0</v>
          </cell>
          <cell r="J118">
            <v>0</v>
          </cell>
          <cell r="K118">
            <v>0</v>
          </cell>
          <cell r="L118">
            <v>0</v>
          </cell>
          <cell r="M118">
            <v>0</v>
          </cell>
          <cell r="N118">
            <v>520.20000000000005</v>
          </cell>
          <cell r="O118">
            <v>520.4</v>
          </cell>
          <cell r="P118">
            <v>0</v>
          </cell>
          <cell r="Q118">
            <v>0</v>
          </cell>
          <cell r="R118">
            <v>0</v>
          </cell>
          <cell r="S118">
            <v>0</v>
          </cell>
          <cell r="T118">
            <v>0</v>
          </cell>
          <cell r="U118">
            <v>0.19999999999993179</v>
          </cell>
          <cell r="V118">
            <v>0.19999999999993179</v>
          </cell>
          <cell r="W118">
            <v>0.19999999999993179</v>
          </cell>
          <cell r="X118">
            <v>0.19999999999993179</v>
          </cell>
          <cell r="Y118">
            <v>0.19999999999993179</v>
          </cell>
          <cell r="Z118">
            <v>0.19999999999993179</v>
          </cell>
          <cell r="AA118">
            <v>520.4</v>
          </cell>
        </row>
        <row r="119">
          <cell r="A119" t="str">
            <v>Dto26</v>
          </cell>
          <cell r="B119" t="str">
            <v>Pre tax profit</v>
          </cell>
          <cell r="C119">
            <v>88731.731269551019</v>
          </cell>
          <cell r="D119">
            <v>71732.377522888884</v>
          </cell>
          <cell r="E119">
            <v>100591.2943017643</v>
          </cell>
          <cell r="F119">
            <v>97222.244646374646</v>
          </cell>
          <cell r="G119">
            <v>151751.32910807035</v>
          </cell>
          <cell r="H119">
            <v>110469.79352165446</v>
          </cell>
          <cell r="I119">
            <v>107395.20527322864</v>
          </cell>
          <cell r="J119">
            <v>87322.618790299384</v>
          </cell>
          <cell r="K119">
            <v>74671.747634697182</v>
          </cell>
          <cell r="L119">
            <v>79550.421027297634</v>
          </cell>
          <cell r="M119">
            <v>65214.887241209915</v>
          </cell>
          <cell r="N119">
            <v>-90506.888385125043</v>
          </cell>
          <cell r="O119">
            <v>944146.76195191033</v>
          </cell>
          <cell r="P119">
            <v>88731.731269551019</v>
          </cell>
          <cell r="Q119">
            <v>160464.10879243983</v>
          </cell>
          <cell r="R119">
            <v>261055.40309420397</v>
          </cell>
          <cell r="S119">
            <v>358277.64774057845</v>
          </cell>
          <cell r="T119">
            <v>510028.9768486488</v>
          </cell>
          <cell r="U119">
            <v>620498.77037030307</v>
          </cell>
          <cell r="V119">
            <v>727893.97564353177</v>
          </cell>
          <cell r="W119">
            <v>815216.59443383105</v>
          </cell>
          <cell r="X119">
            <v>889888.34206852759</v>
          </cell>
          <cell r="Y119">
            <v>969438.76309582498</v>
          </cell>
          <cell r="Z119">
            <v>1034653.6503370348</v>
          </cell>
          <cell r="AA119">
            <v>944146.76195191033</v>
          </cell>
        </row>
        <row r="120">
          <cell r="A120" t="str">
            <v>Dto29</v>
          </cell>
          <cell r="B120" t="str">
            <v>Minority shareholders profit</v>
          </cell>
          <cell r="O120">
            <v>0</v>
          </cell>
        </row>
        <row r="121">
          <cell r="A121" t="str">
            <v>Dto27</v>
          </cell>
          <cell r="B121" t="str">
            <v>Taxation</v>
          </cell>
          <cell r="C121">
            <v>-24322.877260000001</v>
          </cell>
          <cell r="D121">
            <v>-22510.403879999998</v>
          </cell>
          <cell r="E121">
            <v>-25075.980700500004</v>
          </cell>
          <cell r="F121">
            <v>-31845.47194589999</v>
          </cell>
          <cell r="G121">
            <v>-28990.381505700014</v>
          </cell>
          <cell r="H121">
            <v>-27376.706236649992</v>
          </cell>
          <cell r="I121">
            <v>-28310.140633999999</v>
          </cell>
          <cell r="J121">
            <v>-22474.429174600002</v>
          </cell>
          <cell r="K121">
            <v>-22464.617117049977</v>
          </cell>
          <cell r="L121">
            <v>-4036.9886800000018</v>
          </cell>
          <cell r="M121">
            <v>-23762.191500000015</v>
          </cell>
          <cell r="N121">
            <v>4471.9603938000037</v>
          </cell>
          <cell r="O121">
            <v>-256698.22824060003</v>
          </cell>
          <cell r="P121">
            <v>-24322.877260000001</v>
          </cell>
          <cell r="Q121">
            <v>-46833.281139999999</v>
          </cell>
          <cell r="R121">
            <v>-71909.261840499996</v>
          </cell>
          <cell r="S121">
            <v>-103754.73378639999</v>
          </cell>
          <cell r="T121">
            <v>-132745.1152921</v>
          </cell>
          <cell r="U121">
            <v>-160121.82152875001</v>
          </cell>
          <cell r="V121">
            <v>-188431.96216275002</v>
          </cell>
          <cell r="W121">
            <v>-210906.39133735001</v>
          </cell>
          <cell r="X121">
            <v>-233371.0084544</v>
          </cell>
          <cell r="Y121">
            <v>-237407.99713440001</v>
          </cell>
          <cell r="Z121">
            <v>-261170.18863440002</v>
          </cell>
          <cell r="AA121">
            <v>-256698.22824060003</v>
          </cell>
        </row>
        <row r="122">
          <cell r="A122" t="str">
            <v>Dto28</v>
          </cell>
          <cell r="B122" t="str">
            <v>Profit after tax</v>
          </cell>
          <cell r="C122">
            <v>64408.854009551018</v>
          </cell>
          <cell r="D122">
            <v>49221.973642888886</v>
          </cell>
          <cell r="E122">
            <v>75515.313601264294</v>
          </cell>
          <cell r="F122">
            <v>65376.772700474656</v>
          </cell>
          <cell r="G122">
            <v>122760.94760237033</v>
          </cell>
          <cell r="H122">
            <v>83093.087285004469</v>
          </cell>
          <cell r="I122">
            <v>79085.064639228644</v>
          </cell>
          <cell r="J122">
            <v>64848.189615699383</v>
          </cell>
          <cell r="K122">
            <v>52207.130517647209</v>
          </cell>
          <cell r="L122">
            <v>75513.432347297639</v>
          </cell>
          <cell r="M122">
            <v>41452.6957412099</v>
          </cell>
          <cell r="N122">
            <v>-86034.927991325036</v>
          </cell>
          <cell r="O122">
            <v>687448.53371131024</v>
          </cell>
          <cell r="P122">
            <v>64408.854009551018</v>
          </cell>
          <cell r="Q122">
            <v>113630.82765243982</v>
          </cell>
          <cell r="R122">
            <v>189146.14125370397</v>
          </cell>
          <cell r="S122">
            <v>254522.91395417845</v>
          </cell>
          <cell r="T122">
            <v>377283.8615565488</v>
          </cell>
          <cell r="U122">
            <v>460376.94884155306</v>
          </cell>
          <cell r="V122">
            <v>539462.01348078181</v>
          </cell>
          <cell r="W122">
            <v>604310.20309648104</v>
          </cell>
          <cell r="X122">
            <v>656517.33361412759</v>
          </cell>
          <cell r="Y122">
            <v>732030.76596142491</v>
          </cell>
          <cell r="Z122">
            <v>773483.46170263481</v>
          </cell>
          <cell r="AA122">
            <v>687448.53371131024</v>
          </cell>
        </row>
        <row r="123">
          <cell r="B123" t="str">
            <v>Actual Profit and Loss 2007 tys.zł</v>
          </cell>
        </row>
        <row r="124">
          <cell r="A124" t="str">
            <v>_01</v>
          </cell>
          <cell r="B124" t="str">
            <v>Interest income</v>
          </cell>
          <cell r="C124">
            <v>142783.77980954974</v>
          </cell>
          <cell r="D124">
            <v>123033.03812306446</v>
          </cell>
          <cell r="E124">
            <v>145268.63531649712</v>
          </cell>
          <cell r="F124">
            <v>143414.83541894585</v>
          </cell>
          <cell r="G124">
            <v>152784.93701085204</v>
          </cell>
          <cell r="H124">
            <v>162599.38799943065</v>
          </cell>
          <cell r="I124">
            <v>162863.27595945192</v>
          </cell>
          <cell r="J124">
            <v>174266.16266604603</v>
          </cell>
          <cell r="K124">
            <v>175297.12970499476</v>
          </cell>
          <cell r="L124">
            <v>205158.17036243487</v>
          </cell>
          <cell r="M124">
            <v>179623.70241729531</v>
          </cell>
          <cell r="N124">
            <v>204211.1427499055</v>
          </cell>
          <cell r="O124">
            <v>1971304.1975384685</v>
          </cell>
          <cell r="P124">
            <v>142783.77980954974</v>
          </cell>
          <cell r="Q124">
            <v>265816.81793261418</v>
          </cell>
          <cell r="R124">
            <v>411085.45324911131</v>
          </cell>
          <cell r="S124">
            <v>554500.28866805718</v>
          </cell>
          <cell r="T124">
            <v>707285.22567890922</v>
          </cell>
          <cell r="U124">
            <v>869884.61367833987</v>
          </cell>
          <cell r="V124">
            <v>1032747.8896377918</v>
          </cell>
          <cell r="W124">
            <v>1207014.0523038378</v>
          </cell>
          <cell r="X124">
            <v>1382311.1820088327</v>
          </cell>
          <cell r="Y124">
            <v>1587469.3523712675</v>
          </cell>
          <cell r="Z124">
            <v>1767093.0547885629</v>
          </cell>
          <cell r="AA124">
            <v>1971304.1975384685</v>
          </cell>
        </row>
        <row r="125">
          <cell r="A125" t="str">
            <v>_02</v>
          </cell>
          <cell r="B125" t="str">
            <v>Interest expense</v>
          </cell>
          <cell r="C125">
            <v>-51794.32094723636</v>
          </cell>
          <cell r="D125">
            <v>-45268.146897236344</v>
          </cell>
          <cell r="E125">
            <v>-53911.577037236377</v>
          </cell>
          <cell r="F125">
            <v>-54006.733247236334</v>
          </cell>
          <cell r="G125">
            <v>-59375.433127236363</v>
          </cell>
          <cell r="H125">
            <v>-71507.030377236355</v>
          </cell>
          <cell r="I125">
            <v>-64383.028767236348</v>
          </cell>
          <cell r="J125">
            <v>-71459.683047236307</v>
          </cell>
          <cell r="K125">
            <v>-71313.296257236478</v>
          </cell>
          <cell r="L125">
            <v>-96309.574387236193</v>
          </cell>
          <cell r="M125">
            <v>-77629.005017236472</v>
          </cell>
          <cell r="N125">
            <v>-86379.693407236395</v>
          </cell>
          <cell r="O125">
            <v>-803337.5225168363</v>
          </cell>
          <cell r="P125">
            <v>-51794.32094723636</v>
          </cell>
          <cell r="Q125">
            <v>-97062.467844472703</v>
          </cell>
          <cell r="R125">
            <v>-150974.04488170909</v>
          </cell>
          <cell r="S125">
            <v>-204980.77812894544</v>
          </cell>
          <cell r="T125">
            <v>-264356.21125618182</v>
          </cell>
          <cell r="U125">
            <v>-335863.24163341819</v>
          </cell>
          <cell r="V125">
            <v>-400246.27040065452</v>
          </cell>
          <cell r="W125">
            <v>-471705.95344789082</v>
          </cell>
          <cell r="X125">
            <v>-543019.24970512732</v>
          </cell>
          <cell r="Y125">
            <v>-639328.82409236347</v>
          </cell>
          <cell r="Z125">
            <v>-716957.82910959993</v>
          </cell>
          <cell r="AA125">
            <v>-803337.5225168363</v>
          </cell>
        </row>
        <row r="126">
          <cell r="A126" t="str">
            <v>_03</v>
          </cell>
          <cell r="B126" t="str">
            <v>Net interest income</v>
          </cell>
          <cell r="C126">
            <v>90989.45886231339</v>
          </cell>
          <cell r="D126">
            <v>77764.89122582812</v>
          </cell>
          <cell r="E126">
            <v>91357.058279260746</v>
          </cell>
          <cell r="F126">
            <v>89408.102171709514</v>
          </cell>
          <cell r="G126">
            <v>93409.503883615675</v>
          </cell>
          <cell r="H126">
            <v>91092.357622194293</v>
          </cell>
          <cell r="I126">
            <v>98480.247192215567</v>
          </cell>
          <cell r="J126">
            <v>102806.47961880972</v>
          </cell>
          <cell r="K126">
            <v>103983.83344775828</v>
          </cell>
          <cell r="L126">
            <v>108848.59597519868</v>
          </cell>
          <cell r="M126">
            <v>101994.69740005884</v>
          </cell>
          <cell r="N126">
            <v>117831.4493426691</v>
          </cell>
          <cell r="O126">
            <v>1167966.6750216321</v>
          </cell>
          <cell r="P126">
            <v>90989.45886231339</v>
          </cell>
          <cell r="Q126">
            <v>168754.35008814148</v>
          </cell>
          <cell r="R126">
            <v>260111.40836740221</v>
          </cell>
          <cell r="S126">
            <v>349519.51053911174</v>
          </cell>
          <cell r="T126">
            <v>442929.0144227274</v>
          </cell>
          <cell r="U126">
            <v>534021.37204492162</v>
          </cell>
          <cell r="V126">
            <v>632501.61923713726</v>
          </cell>
          <cell r="W126">
            <v>735308.09885594703</v>
          </cell>
          <cell r="X126">
            <v>839291.93230370537</v>
          </cell>
          <cell r="Y126">
            <v>948140.52827890404</v>
          </cell>
          <cell r="Z126">
            <v>1050135.2256789631</v>
          </cell>
          <cell r="AA126">
            <v>1167966.6750216321</v>
          </cell>
        </row>
        <row r="127">
          <cell r="A127" t="str">
            <v>_04</v>
          </cell>
          <cell r="B127" t="str">
            <v>Fee Income</v>
          </cell>
          <cell r="C127">
            <v>145453.15883</v>
          </cell>
          <cell r="D127">
            <v>136656.93151999998</v>
          </cell>
          <cell r="E127">
            <v>159418.19105000002</v>
          </cell>
          <cell r="F127">
            <v>145930.59792999999</v>
          </cell>
          <cell r="G127">
            <v>155029.39288999999</v>
          </cell>
          <cell r="H127">
            <v>151858.17522000003</v>
          </cell>
          <cell r="I127">
            <v>158589.18149999995</v>
          </cell>
          <cell r="J127">
            <v>153029.99762000001</v>
          </cell>
          <cell r="K127">
            <v>145383.53295000002</v>
          </cell>
          <cell r="L127">
            <v>162801.71819000004</v>
          </cell>
          <cell r="M127">
            <v>152405.39838999996</v>
          </cell>
          <cell r="N127">
            <v>158176.09474999987</v>
          </cell>
          <cell r="O127">
            <v>1824732.37084</v>
          </cell>
          <cell r="P127">
            <v>145453.15883</v>
          </cell>
          <cell r="Q127">
            <v>282110.09034999995</v>
          </cell>
          <cell r="R127">
            <v>441528.28139999998</v>
          </cell>
          <cell r="S127">
            <v>587458.87932999991</v>
          </cell>
          <cell r="T127">
            <v>742488.27221999993</v>
          </cell>
          <cell r="U127">
            <v>894346.44744000002</v>
          </cell>
          <cell r="V127">
            <v>1052935.62894</v>
          </cell>
          <cell r="W127">
            <v>1205965.62656</v>
          </cell>
          <cell r="X127">
            <v>1351349.1595100001</v>
          </cell>
          <cell r="Y127">
            <v>1514150.8777000001</v>
          </cell>
          <cell r="Z127">
            <v>1666556.2760900001</v>
          </cell>
          <cell r="AA127">
            <v>1824732.37084</v>
          </cell>
        </row>
        <row r="128">
          <cell r="A128" t="str">
            <v>_05</v>
          </cell>
          <cell r="B128" t="str">
            <v>Commission expense</v>
          </cell>
          <cell r="C128">
            <v>-40726.650869999998</v>
          </cell>
          <cell r="D128">
            <v>-40672.171619999994</v>
          </cell>
          <cell r="E128">
            <v>-40252.389660000001</v>
          </cell>
          <cell r="F128">
            <v>-38339.682100000005</v>
          </cell>
          <cell r="G128">
            <v>-39649.750550000012</v>
          </cell>
          <cell r="H128">
            <v>-41374.435099999988</v>
          </cell>
          <cell r="I128">
            <v>-42872.184110000002</v>
          </cell>
          <cell r="J128">
            <v>-40538.506599999993</v>
          </cell>
          <cell r="K128">
            <v>-40124.783300000003</v>
          </cell>
          <cell r="L128">
            <v>-44254.572650000002</v>
          </cell>
          <cell r="M128">
            <v>-40619.40933000001</v>
          </cell>
          <cell r="N128">
            <v>-40988.532959999968</v>
          </cell>
          <cell r="O128">
            <v>-490413.06884999998</v>
          </cell>
          <cell r="P128">
            <v>-40726.650869999998</v>
          </cell>
          <cell r="Q128">
            <v>-81398.822489999991</v>
          </cell>
          <cell r="R128">
            <v>-121651.21214999999</v>
          </cell>
          <cell r="S128">
            <v>-159990.89425000001</v>
          </cell>
          <cell r="T128">
            <v>-199640.64480000001</v>
          </cell>
          <cell r="U128">
            <v>-241015.07990000001</v>
          </cell>
          <cell r="V128">
            <v>-283887.26401000004</v>
          </cell>
          <cell r="W128">
            <v>-324425.77061000001</v>
          </cell>
          <cell r="X128">
            <v>-364550.55391000002</v>
          </cell>
          <cell r="Y128">
            <v>-408805.12656</v>
          </cell>
          <cell r="Z128">
            <v>-449424.53589</v>
          </cell>
          <cell r="AA128">
            <v>-490413.06884999998</v>
          </cell>
        </row>
        <row r="129">
          <cell r="A129" t="str">
            <v>_06</v>
          </cell>
          <cell r="B129" t="str">
            <v>Net fee and commission income</v>
          </cell>
          <cell r="C129">
            <v>104726.50796</v>
          </cell>
          <cell r="D129">
            <v>95984.75989999999</v>
          </cell>
          <cell r="E129">
            <v>119165.80139000002</v>
          </cell>
          <cell r="F129">
            <v>107590.91582999998</v>
          </cell>
          <cell r="G129">
            <v>115379.64233999998</v>
          </cell>
          <cell r="H129">
            <v>110483.74012000005</v>
          </cell>
          <cell r="I129">
            <v>115716.99738999995</v>
          </cell>
          <cell r="J129">
            <v>112491.49102000002</v>
          </cell>
          <cell r="K129">
            <v>105258.74965000001</v>
          </cell>
          <cell r="L129">
            <v>118547.14554000004</v>
          </cell>
          <cell r="M129">
            <v>111785.98905999995</v>
          </cell>
          <cell r="N129">
            <v>117187.56178999991</v>
          </cell>
          <cell r="O129">
            <v>1334319.3019900001</v>
          </cell>
          <cell r="P129">
            <v>104726.50796</v>
          </cell>
          <cell r="Q129">
            <v>200711.26785999996</v>
          </cell>
          <cell r="R129">
            <v>319877.06925</v>
          </cell>
          <cell r="S129">
            <v>427467.9850799999</v>
          </cell>
          <cell r="T129">
            <v>542847.62741999992</v>
          </cell>
          <cell r="U129">
            <v>653331.36754000001</v>
          </cell>
          <cell r="V129">
            <v>769048.36492999992</v>
          </cell>
          <cell r="W129">
            <v>881539.85595</v>
          </cell>
          <cell r="X129">
            <v>986798.60560000013</v>
          </cell>
          <cell r="Y129">
            <v>1105345.7511400001</v>
          </cell>
          <cell r="Z129">
            <v>1217131.7402000001</v>
          </cell>
          <cell r="AA129">
            <v>1334319.3019900001</v>
          </cell>
        </row>
        <row r="130">
          <cell r="A130" t="str">
            <v>_07</v>
          </cell>
          <cell r="B130" t="str">
            <v>Dividend income</v>
          </cell>
          <cell r="C130">
            <v>9.8919599999999992</v>
          </cell>
          <cell r="D130">
            <v>0</v>
          </cell>
          <cell r="E130">
            <v>7.6000000990461558E-4</v>
          </cell>
          <cell r="F130">
            <v>2499.9999999999927</v>
          </cell>
          <cell r="G130">
            <v>61687.542399999998</v>
          </cell>
          <cell r="H130">
            <v>249.28094000000249</v>
          </cell>
          <cell r="I130">
            <v>284.38209999999907</v>
          </cell>
          <cell r="J130">
            <v>0</v>
          </cell>
          <cell r="K130">
            <v>0.12511000000085915</v>
          </cell>
          <cell r="L130">
            <v>16.135830000006536</v>
          </cell>
          <cell r="M130">
            <v>-0.45360000000982836</v>
          </cell>
          <cell r="N130">
            <v>0</v>
          </cell>
          <cell r="O130">
            <v>64746.905500000008</v>
          </cell>
          <cell r="P130">
            <v>9.8919599999999992</v>
          </cell>
          <cell r="Q130">
            <v>9.8919599999999992</v>
          </cell>
          <cell r="R130">
            <v>9.8927200000099038</v>
          </cell>
          <cell r="S130">
            <v>2509.8927200000026</v>
          </cell>
          <cell r="T130">
            <v>64197.435120000002</v>
          </cell>
          <cell r="U130">
            <v>64446.716060000006</v>
          </cell>
          <cell r="V130">
            <v>64731.098160000009</v>
          </cell>
          <cell r="W130">
            <v>64731.098160000009</v>
          </cell>
          <cell r="X130">
            <v>64731.22327000001</v>
          </cell>
          <cell r="Y130">
            <v>64747.359100000016</v>
          </cell>
          <cell r="Z130">
            <v>64746.905500000008</v>
          </cell>
          <cell r="AA130">
            <v>64746.905500000008</v>
          </cell>
        </row>
        <row r="131">
          <cell r="A131" t="str">
            <v>_08</v>
          </cell>
          <cell r="B131" t="str">
            <v>Foreign exchange profit</v>
          </cell>
          <cell r="C131">
            <v>17047.973140000002</v>
          </cell>
          <cell r="D131">
            <v>15536.02414</v>
          </cell>
          <cell r="E131">
            <v>17401.994270000007</v>
          </cell>
          <cell r="F131">
            <v>17942.830569999998</v>
          </cell>
          <cell r="G131">
            <v>20300.765379999997</v>
          </cell>
          <cell r="H131">
            <v>21516.838700000004</v>
          </cell>
          <cell r="I131">
            <v>22066.496919999987</v>
          </cell>
          <cell r="J131">
            <v>21263.75303</v>
          </cell>
          <cell r="K131">
            <v>19421.717199999996</v>
          </cell>
          <cell r="L131">
            <v>21958.572450000032</v>
          </cell>
          <cell r="M131">
            <v>21242.498399999971</v>
          </cell>
          <cell r="N131">
            <v>20650.072160000018</v>
          </cell>
          <cell r="O131">
            <v>236349.53636</v>
          </cell>
          <cell r="P131">
            <v>17047.973140000002</v>
          </cell>
          <cell r="Q131">
            <v>32583.997280000003</v>
          </cell>
          <cell r="R131">
            <v>49985.991550000006</v>
          </cell>
          <cell r="S131">
            <v>67928.822119999997</v>
          </cell>
          <cell r="T131">
            <v>88229.587499999994</v>
          </cell>
          <cell r="U131">
            <v>109746.4262</v>
          </cell>
          <cell r="V131">
            <v>131812.92311999999</v>
          </cell>
          <cell r="W131">
            <v>153076.67614999998</v>
          </cell>
          <cell r="X131">
            <v>172498.39334999997</v>
          </cell>
          <cell r="Y131">
            <v>194456.96580000001</v>
          </cell>
          <cell r="Z131">
            <v>215699.46419999999</v>
          </cell>
          <cell r="AA131">
            <v>236349.53636</v>
          </cell>
        </row>
        <row r="132">
          <cell r="A132" t="str">
            <v>_09</v>
          </cell>
          <cell r="B132" t="str">
            <v>Gains or losses from investments</v>
          </cell>
          <cell r="C132">
            <v>-14.323570000000018</v>
          </cell>
          <cell r="D132">
            <v>-13267.09699</v>
          </cell>
          <cell r="E132">
            <v>-63.713050000000067</v>
          </cell>
          <cell r="F132">
            <v>-2513.4541600000002</v>
          </cell>
          <cell r="G132">
            <v>57.2669199999998</v>
          </cell>
          <cell r="H132">
            <v>-28.272690000000047</v>
          </cell>
          <cell r="I132">
            <v>-1.161069999999981</v>
          </cell>
          <cell r="J132">
            <v>53.944130000000172</v>
          </cell>
          <cell r="K132">
            <v>25.376100000000079</v>
          </cell>
          <cell r="L132">
            <v>-47.521620000000368</v>
          </cell>
          <cell r="M132">
            <v>-38.705039999998817</v>
          </cell>
          <cell r="N132">
            <v>-10009.182130000001</v>
          </cell>
          <cell r="O132">
            <v>-25846.84317</v>
          </cell>
          <cell r="P132">
            <v>-14.323570000000018</v>
          </cell>
          <cell r="Q132">
            <v>-13281.42056</v>
          </cell>
          <cell r="R132">
            <v>-13345.133610000001</v>
          </cell>
          <cell r="S132">
            <v>-15858.587770000002</v>
          </cell>
          <cell r="T132">
            <v>-15801.320850000002</v>
          </cell>
          <cell r="U132">
            <v>-15829.593540000002</v>
          </cell>
          <cell r="V132">
            <v>-15830.754610000002</v>
          </cell>
          <cell r="W132">
            <v>-15776.810480000002</v>
          </cell>
          <cell r="X132">
            <v>-15751.434380000002</v>
          </cell>
          <cell r="Y132">
            <v>-15798.956000000002</v>
          </cell>
          <cell r="Z132">
            <v>-15837.661040000001</v>
          </cell>
          <cell r="AA132">
            <v>-25846.84317</v>
          </cell>
        </row>
        <row r="133">
          <cell r="A133" t="str">
            <v>_10</v>
          </cell>
          <cell r="B133" t="str">
            <v>Other operating income / expenses</v>
          </cell>
          <cell r="C133">
            <v>-11540.060798639006</v>
          </cell>
          <cell r="D133">
            <v>3308.9278878385521</v>
          </cell>
          <cell r="E133">
            <v>-14967.797431767995</v>
          </cell>
          <cell r="F133">
            <v>-13616.37341511418</v>
          </cell>
          <cell r="G133">
            <v>-19417.868332321428</v>
          </cell>
          <cell r="H133">
            <v>-17819.731233065839</v>
          </cell>
          <cell r="I133">
            <v>-20037.075240139326</v>
          </cell>
          <cell r="J133">
            <v>-23380.35707788754</v>
          </cell>
          <cell r="K133">
            <v>-17213.826033629681</v>
          </cell>
          <cell r="L133">
            <v>-24485.961772148712</v>
          </cell>
          <cell r="M133">
            <v>-42823.187649441337</v>
          </cell>
          <cell r="N133">
            <v>-10091.315227862558</v>
          </cell>
          <cell r="O133">
            <v>-212084.62632417906</v>
          </cell>
          <cell r="P133">
            <v>-11540.060798639006</v>
          </cell>
          <cell r="Q133">
            <v>-8231.1329108004538</v>
          </cell>
          <cell r="R133">
            <v>-23198.930342568448</v>
          </cell>
          <cell r="S133">
            <v>-36815.303757682632</v>
          </cell>
          <cell r="T133">
            <v>-56233.17209000406</v>
          </cell>
          <cell r="U133">
            <v>-74052.903323069899</v>
          </cell>
          <cell r="V133">
            <v>-94089.978563209224</v>
          </cell>
          <cell r="W133">
            <v>-117470.33564109677</v>
          </cell>
          <cell r="X133">
            <v>-134684.16167472646</v>
          </cell>
          <cell r="Y133">
            <v>-159170.12344687516</v>
          </cell>
          <cell r="Z133">
            <v>-201993.31109631649</v>
          </cell>
          <cell r="AA133">
            <v>-212084.62632417906</v>
          </cell>
        </row>
        <row r="134">
          <cell r="A134" t="str">
            <v>_11</v>
          </cell>
          <cell r="B134" t="str">
            <v>Other income</v>
          </cell>
          <cell r="C134">
            <v>110229.988691361</v>
          </cell>
          <cell r="D134">
            <v>101562.61493783853</v>
          </cell>
          <cell r="E134">
            <v>121536.28593823205</v>
          </cell>
          <cell r="F134">
            <v>111903.9188248858</v>
          </cell>
          <cell r="G134">
            <v>178007.34870767852</v>
          </cell>
          <cell r="H134">
            <v>114401.85583693421</v>
          </cell>
          <cell r="I134">
            <v>118029.64009986061</v>
          </cell>
          <cell r="J134">
            <v>110428.83110211245</v>
          </cell>
          <cell r="K134">
            <v>107492.14202637032</v>
          </cell>
          <cell r="L134">
            <v>115988.37042785135</v>
          </cell>
          <cell r="M134">
            <v>90166.141170558578</v>
          </cell>
          <cell r="N134">
            <v>117737.13659213737</v>
          </cell>
          <cell r="O134">
            <v>1397484.2743558211</v>
          </cell>
          <cell r="P134">
            <v>110229.988691361</v>
          </cell>
          <cell r="Q134">
            <v>211792.60362919953</v>
          </cell>
          <cell r="R134">
            <v>333328.88956743153</v>
          </cell>
          <cell r="S134">
            <v>445232.80839231733</v>
          </cell>
          <cell r="T134">
            <v>623240.15709999588</v>
          </cell>
          <cell r="U134">
            <v>737642.01293693006</v>
          </cell>
          <cell r="V134">
            <v>855671.65303679078</v>
          </cell>
          <cell r="W134">
            <v>966100.48413890321</v>
          </cell>
          <cell r="X134">
            <v>1073592.6261652736</v>
          </cell>
          <cell r="Y134">
            <v>1189580.9965931249</v>
          </cell>
          <cell r="Z134">
            <v>1279747.1377636839</v>
          </cell>
          <cell r="AA134">
            <v>1397484.2743558211</v>
          </cell>
        </row>
        <row r="135">
          <cell r="A135" t="str">
            <v>_12</v>
          </cell>
          <cell r="B135" t="str">
            <v>Total income</v>
          </cell>
          <cell r="C135">
            <v>201219.4475536744</v>
          </cell>
          <cell r="D135">
            <v>179327.50616366667</v>
          </cell>
          <cell r="E135">
            <v>212893.34421749279</v>
          </cell>
          <cell r="F135">
            <v>201312.02099659533</v>
          </cell>
          <cell r="G135">
            <v>271416.85259129421</v>
          </cell>
          <cell r="H135">
            <v>205494.21345912851</v>
          </cell>
          <cell r="I135">
            <v>216509.88729207619</v>
          </cell>
          <cell r="J135">
            <v>213235.31072092219</v>
          </cell>
          <cell r="K135">
            <v>211475.97547412862</v>
          </cell>
          <cell r="L135">
            <v>224836.96640305003</v>
          </cell>
          <cell r="M135">
            <v>192160.83857061743</v>
          </cell>
          <cell r="N135">
            <v>235568.58593480647</v>
          </cell>
          <cell r="O135">
            <v>2565450.949377453</v>
          </cell>
          <cell r="P135">
            <v>201219.4475536744</v>
          </cell>
          <cell r="Q135">
            <v>380546.95371734101</v>
          </cell>
          <cell r="R135">
            <v>593440.29793483368</v>
          </cell>
          <cell r="S135">
            <v>794752.31893142906</v>
          </cell>
          <cell r="T135">
            <v>1066169.1715227233</v>
          </cell>
          <cell r="U135">
            <v>1271663.3849818516</v>
          </cell>
          <cell r="V135">
            <v>1488173.2722739279</v>
          </cell>
          <cell r="W135">
            <v>1701408.5829948504</v>
          </cell>
          <cell r="X135">
            <v>1912884.5584689789</v>
          </cell>
          <cell r="Y135">
            <v>2137721.5248720292</v>
          </cell>
          <cell r="Z135">
            <v>2329882.3634426473</v>
          </cell>
          <cell r="AA135">
            <v>2565450.949377453</v>
          </cell>
        </row>
        <row r="136">
          <cell r="A136" t="str">
            <v>_13</v>
          </cell>
          <cell r="B136" t="str">
            <v>Personnel expenses</v>
          </cell>
          <cell r="C136">
            <v>57274.328860000001</v>
          </cell>
          <cell r="D136">
            <v>57069.987580000001</v>
          </cell>
          <cell r="E136">
            <v>60787.414909999992</v>
          </cell>
          <cell r="F136">
            <v>67815.874450000018</v>
          </cell>
          <cell r="G136">
            <v>66356.133980000013</v>
          </cell>
          <cell r="H136">
            <v>71756.199579999986</v>
          </cell>
          <cell r="I136">
            <v>66922.399629999985</v>
          </cell>
          <cell r="J136">
            <v>64356.116450000038</v>
          </cell>
          <cell r="K136">
            <v>72874.444859999974</v>
          </cell>
          <cell r="L136">
            <v>70886.631449999957</v>
          </cell>
          <cell r="M136">
            <v>77120.912479999984</v>
          </cell>
          <cell r="N136">
            <v>81706.499675658342</v>
          </cell>
          <cell r="O136">
            <v>814926.94390565832</v>
          </cell>
          <cell r="P136">
            <v>57274.328860000001</v>
          </cell>
          <cell r="Q136">
            <v>114344.31644</v>
          </cell>
          <cell r="R136">
            <v>175131.73134999999</v>
          </cell>
          <cell r="S136">
            <v>242947.60580000002</v>
          </cell>
          <cell r="T136">
            <v>309303.73978000006</v>
          </cell>
          <cell r="U136">
            <v>381059.93936000008</v>
          </cell>
          <cell r="V136">
            <v>447982.33899000008</v>
          </cell>
          <cell r="W136">
            <v>512338.45544000011</v>
          </cell>
          <cell r="X136">
            <v>585212.9003000001</v>
          </cell>
          <cell r="Y136">
            <v>656099.53175000008</v>
          </cell>
          <cell r="Z136">
            <v>733220.44423000002</v>
          </cell>
          <cell r="AA136">
            <v>814926.94390565832</v>
          </cell>
        </row>
        <row r="137">
          <cell r="A137" t="str">
            <v>_14</v>
          </cell>
          <cell r="B137" t="str">
            <v>General and administrative expenses</v>
          </cell>
          <cell r="C137">
            <v>40760.485142090001</v>
          </cell>
          <cell r="D137">
            <v>35836.880482199995</v>
          </cell>
          <cell r="E137">
            <v>46562.746708690014</v>
          </cell>
          <cell r="F137">
            <v>37283.594863719991</v>
          </cell>
          <cell r="G137">
            <v>39792.117572710005</v>
          </cell>
          <cell r="H137">
            <v>42661.059763387988</v>
          </cell>
          <cell r="I137">
            <v>44073.017538659995</v>
          </cell>
          <cell r="J137">
            <v>40464.240936790011</v>
          </cell>
          <cell r="K137">
            <v>45652.334319791997</v>
          </cell>
          <cell r="L137">
            <v>62713.126265989958</v>
          </cell>
          <cell r="M137">
            <v>62517.523973890035</v>
          </cell>
          <cell r="N137">
            <v>100780.07597943999</v>
          </cell>
          <cell r="O137">
            <v>599097.20354735991</v>
          </cell>
          <cell r="P137">
            <v>40760.485142090001</v>
          </cell>
          <cell r="Q137">
            <v>76597.365624289989</v>
          </cell>
          <cell r="R137">
            <v>123160.11233298</v>
          </cell>
          <cell r="S137">
            <v>160443.70719669998</v>
          </cell>
          <cell r="T137">
            <v>200235.82476940998</v>
          </cell>
          <cell r="U137">
            <v>242896.88453279797</v>
          </cell>
          <cell r="V137">
            <v>286969.90207145794</v>
          </cell>
          <cell r="W137">
            <v>327434.14300824795</v>
          </cell>
          <cell r="X137">
            <v>373086.47732803994</v>
          </cell>
          <cell r="Y137">
            <v>435799.6035940299</v>
          </cell>
          <cell r="Z137">
            <v>498317.12756791996</v>
          </cell>
          <cell r="AA137">
            <v>599097.20354735991</v>
          </cell>
        </row>
        <row r="138">
          <cell r="A138" t="str">
            <v>_15</v>
          </cell>
          <cell r="B138" t="str">
            <v>Depreciation / Amortisation</v>
          </cell>
          <cell r="C138">
            <v>11101.703623333333</v>
          </cell>
          <cell r="D138">
            <v>11743.531974999998</v>
          </cell>
          <cell r="E138">
            <v>10389.733855000002</v>
          </cell>
          <cell r="F138">
            <v>11360.66777</v>
          </cell>
          <cell r="G138">
            <v>11167.351426666668</v>
          </cell>
          <cell r="H138">
            <v>11781.532916666662</v>
          </cell>
          <cell r="I138">
            <v>11205.79151666667</v>
          </cell>
          <cell r="J138">
            <v>11585.617376666658</v>
          </cell>
          <cell r="K138">
            <v>13891.580386666688</v>
          </cell>
          <cell r="L138">
            <v>11266.062876666654</v>
          </cell>
          <cell r="M138">
            <v>10239.630226666675</v>
          </cell>
          <cell r="N138">
            <v>-3030.6334733333456</v>
          </cell>
          <cell r="O138">
            <v>122702.57047666665</v>
          </cell>
          <cell r="P138">
            <v>11101.703623333333</v>
          </cell>
          <cell r="Q138">
            <v>22845.235598333333</v>
          </cell>
          <cell r="R138">
            <v>33234.969453333339</v>
          </cell>
          <cell r="S138">
            <v>44595.637223333339</v>
          </cell>
          <cell r="T138">
            <v>55762.988650000007</v>
          </cell>
          <cell r="U138">
            <v>67544.521566666663</v>
          </cell>
          <cell r="V138">
            <v>78750.313083333327</v>
          </cell>
          <cell r="W138">
            <v>90335.930459999989</v>
          </cell>
          <cell r="X138">
            <v>104227.51084666667</v>
          </cell>
          <cell r="Y138">
            <v>115493.57372333332</v>
          </cell>
          <cell r="Z138">
            <v>125733.20395</v>
          </cell>
          <cell r="AA138">
            <v>122702.57047666665</v>
          </cell>
        </row>
        <row r="139">
          <cell r="A139" t="str">
            <v>_16</v>
          </cell>
          <cell r="B139" t="str">
            <v>Total operating expenses</v>
          </cell>
          <cell r="C139">
            <v>109136.51762542334</v>
          </cell>
          <cell r="D139">
            <v>104650.40003719999</v>
          </cell>
          <cell r="E139">
            <v>117739.89547369001</v>
          </cell>
          <cell r="F139">
            <v>116460.13708372001</v>
          </cell>
          <cell r="G139">
            <v>117315.60297937668</v>
          </cell>
          <cell r="H139">
            <v>126198.79226005463</v>
          </cell>
          <cell r="I139">
            <v>122201.20868532664</v>
          </cell>
          <cell r="J139">
            <v>116405.9747634567</v>
          </cell>
          <cell r="K139">
            <v>132418.35956645868</v>
          </cell>
          <cell r="L139">
            <v>144865.82059265659</v>
          </cell>
          <cell r="M139">
            <v>149878.06668055669</v>
          </cell>
          <cell r="N139">
            <v>179455.94218176499</v>
          </cell>
          <cell r="O139">
            <v>1536726.7179296848</v>
          </cell>
          <cell r="P139">
            <v>109136.51762542334</v>
          </cell>
          <cell r="Q139">
            <v>213786.91766262331</v>
          </cell>
          <cell r="R139">
            <v>331526.81313631334</v>
          </cell>
          <cell r="S139">
            <v>447986.95022003335</v>
          </cell>
          <cell r="T139">
            <v>565302.55319940997</v>
          </cell>
          <cell r="U139">
            <v>691501.3454594647</v>
          </cell>
          <cell r="V139">
            <v>813702.55414479133</v>
          </cell>
          <cell r="W139">
            <v>930108.52890824806</v>
          </cell>
          <cell r="X139">
            <v>1062526.8884747068</v>
          </cell>
          <cell r="Y139">
            <v>1207392.7090673633</v>
          </cell>
          <cell r="Z139">
            <v>1357270.7757479199</v>
          </cell>
          <cell r="AA139">
            <v>1536726.7179296848</v>
          </cell>
        </row>
        <row r="140">
          <cell r="A140" t="str">
            <v>_17</v>
          </cell>
          <cell r="B140" t="str">
            <v>Operating profit before provisions</v>
          </cell>
          <cell r="C140">
            <v>92082.929928251062</v>
          </cell>
          <cell r="D140">
            <v>74677.106126466679</v>
          </cell>
          <cell r="E140">
            <v>95153.448743802786</v>
          </cell>
          <cell r="F140">
            <v>84851.883912875317</v>
          </cell>
          <cell r="G140">
            <v>154101.24961191753</v>
          </cell>
          <cell r="H140">
            <v>79295.421199073884</v>
          </cell>
          <cell r="I140">
            <v>94308.678606749556</v>
          </cell>
          <cell r="J140">
            <v>96829.33595746549</v>
          </cell>
          <cell r="K140">
            <v>79057.61590766994</v>
          </cell>
          <cell r="L140">
            <v>79971.145810393442</v>
          </cell>
          <cell r="M140">
            <v>42282.771890060743</v>
          </cell>
          <cell r="N140">
            <v>56112.643753041484</v>
          </cell>
          <cell r="O140">
            <v>1028724.2314477682</v>
          </cell>
          <cell r="P140">
            <v>92082.929928251062</v>
          </cell>
          <cell r="Q140">
            <v>166760.0360547177</v>
          </cell>
          <cell r="R140">
            <v>261913.48479852034</v>
          </cell>
          <cell r="S140">
            <v>346765.36871139571</v>
          </cell>
          <cell r="T140">
            <v>500866.61832331331</v>
          </cell>
          <cell r="U140">
            <v>580162.03952238685</v>
          </cell>
          <cell r="V140">
            <v>674470.7181291366</v>
          </cell>
          <cell r="W140">
            <v>771300.05408660229</v>
          </cell>
          <cell r="X140">
            <v>850357.66999427206</v>
          </cell>
          <cell r="Y140">
            <v>930328.81580466591</v>
          </cell>
          <cell r="Z140">
            <v>972611.58769472735</v>
          </cell>
          <cell r="AA140">
            <v>1028724.2314477682</v>
          </cell>
        </row>
        <row r="141">
          <cell r="A141" t="str">
            <v>_18</v>
          </cell>
          <cell r="B141" t="str">
            <v>Impairment losses on loans and advances</v>
          </cell>
          <cell r="C141">
            <v>-539.51897000000008</v>
          </cell>
          <cell r="D141">
            <v>-1856.7071800000003</v>
          </cell>
          <cell r="E141">
            <v>22513.903299999998</v>
          </cell>
          <cell r="F141">
            <v>391.31855000000189</v>
          </cell>
          <cell r="G141">
            <v>9417.1661800000002</v>
          </cell>
          <cell r="H141">
            <v>-6749.954270000002</v>
          </cell>
          <cell r="I141">
            <v>-8996.3259800000014</v>
          </cell>
          <cell r="J141">
            <v>254.29920999999888</v>
          </cell>
          <cell r="K141">
            <v>-13234.570250000001</v>
          </cell>
          <cell r="L141">
            <v>-6695.435489999998</v>
          </cell>
          <cell r="M141">
            <v>-2673.5518200000029</v>
          </cell>
          <cell r="N141">
            <v>2188.5920699999965</v>
          </cell>
          <cell r="O141">
            <v>-5980.7846500000087</v>
          </cell>
          <cell r="P141">
            <v>-539.51897000000008</v>
          </cell>
          <cell r="Q141">
            <v>-2396.2261500000004</v>
          </cell>
          <cell r="R141">
            <v>20117.677149999996</v>
          </cell>
          <cell r="S141">
            <v>20508.995699999999</v>
          </cell>
          <cell r="T141">
            <v>29926.16188</v>
          </cell>
          <cell r="U141">
            <v>23176.207609999998</v>
          </cell>
          <cell r="V141">
            <v>14179.881629999996</v>
          </cell>
          <cell r="W141">
            <v>14434.180839999995</v>
          </cell>
          <cell r="X141">
            <v>1199.6105899999948</v>
          </cell>
          <cell r="Y141">
            <v>-5495.8249000000033</v>
          </cell>
          <cell r="Z141">
            <v>-8169.3767200000057</v>
          </cell>
          <cell r="AA141">
            <v>-5980.7846500000087</v>
          </cell>
        </row>
        <row r="142">
          <cell r="A142" t="str">
            <v>_19</v>
          </cell>
          <cell r="B142" t="str">
            <v>Provision for contingent liabilities</v>
          </cell>
          <cell r="C142">
            <v>75.693690000000004</v>
          </cell>
          <cell r="D142">
            <v>29.389659999999999</v>
          </cell>
          <cell r="E142">
            <v>422.07053999999999</v>
          </cell>
          <cell r="F142">
            <v>-60.112869999999987</v>
          </cell>
          <cell r="G142">
            <v>2.7574099999999602</v>
          </cell>
          <cell r="H142">
            <v>713.39375000000007</v>
          </cell>
          <cell r="I142">
            <v>-153.79820000000001</v>
          </cell>
          <cell r="J142">
            <v>131.97617999999989</v>
          </cell>
          <cell r="K142">
            <v>459.25798000000009</v>
          </cell>
          <cell r="L142">
            <v>23.467080000000085</v>
          </cell>
          <cell r="M142">
            <v>-42.879820000000237</v>
          </cell>
          <cell r="N142">
            <v>443.55733000000021</v>
          </cell>
          <cell r="O142">
            <v>2044.7727300000001</v>
          </cell>
          <cell r="P142">
            <v>75.693690000000004</v>
          </cell>
          <cell r="Q142">
            <v>105.08335</v>
          </cell>
          <cell r="R142">
            <v>527.15389000000005</v>
          </cell>
          <cell r="S142">
            <v>467.04102000000006</v>
          </cell>
          <cell r="T142">
            <v>469.79843</v>
          </cell>
          <cell r="U142">
            <v>1183.19218</v>
          </cell>
          <cell r="V142">
            <v>1029.3939800000001</v>
          </cell>
          <cell r="W142">
            <v>1161.3701599999999</v>
          </cell>
          <cell r="X142">
            <v>1620.62814</v>
          </cell>
          <cell r="Y142">
            <v>1644.0952200000002</v>
          </cell>
          <cell r="Z142">
            <v>1601.2153999999998</v>
          </cell>
          <cell r="AA142">
            <v>2044.7727300000001</v>
          </cell>
        </row>
        <row r="143">
          <cell r="A143" t="str">
            <v>_20</v>
          </cell>
          <cell r="B143" t="str">
            <v>Other provisions</v>
          </cell>
          <cell r="C143">
            <v>0</v>
          </cell>
          <cell r="D143">
            <v>0</v>
          </cell>
          <cell r="E143">
            <v>0</v>
          </cell>
          <cell r="F143">
            <v>0</v>
          </cell>
          <cell r="G143">
            <v>0</v>
          </cell>
          <cell r="H143">
            <v>0</v>
          </cell>
          <cell r="I143">
            <v>0</v>
          </cell>
          <cell r="J143">
            <v>0.48000000000001819</v>
          </cell>
          <cell r="K143">
            <v>2.0000000000663931E-4</v>
          </cell>
          <cell r="L143">
            <v>-0.48000000000001819</v>
          </cell>
          <cell r="M143">
            <v>0</v>
          </cell>
          <cell r="N143">
            <v>-8.6999999984982423E-4</v>
          </cell>
          <cell r="O143">
            <v>-6.6999999984318492E-4</v>
          </cell>
          <cell r="P143">
            <v>0</v>
          </cell>
          <cell r="Q143">
            <v>0</v>
          </cell>
          <cell r="R143">
            <v>0</v>
          </cell>
          <cell r="S143">
            <v>0</v>
          </cell>
          <cell r="T143">
            <v>0</v>
          </cell>
          <cell r="U143">
            <v>0</v>
          </cell>
          <cell r="V143">
            <v>0</v>
          </cell>
          <cell r="W143">
            <v>0.48000000000001819</v>
          </cell>
          <cell r="X143">
            <v>0.48020000000002483</v>
          </cell>
          <cell r="Y143">
            <v>2.0000000000663931E-4</v>
          </cell>
          <cell r="Z143">
            <v>2.0000000000663931E-4</v>
          </cell>
          <cell r="AA143">
            <v>-6.6999999984318492E-4</v>
          </cell>
        </row>
        <row r="144">
          <cell r="A144" t="str">
            <v>_21</v>
          </cell>
          <cell r="B144" t="str">
            <v>Total provisions</v>
          </cell>
          <cell r="C144">
            <v>-463.82528000000008</v>
          </cell>
          <cell r="D144">
            <v>-1827.3175200000003</v>
          </cell>
          <cell r="E144">
            <v>22935.973839999999</v>
          </cell>
          <cell r="F144">
            <v>331.20568000000191</v>
          </cell>
          <cell r="G144">
            <v>9419.9235900000003</v>
          </cell>
          <cell r="H144">
            <v>-6036.5605200000018</v>
          </cell>
          <cell r="I144">
            <v>-9150.1241800000007</v>
          </cell>
          <cell r="J144">
            <v>386.75538999999878</v>
          </cell>
          <cell r="K144">
            <v>-12775.31207</v>
          </cell>
          <cell r="L144">
            <v>-6672.4484099999972</v>
          </cell>
          <cell r="M144">
            <v>-2716.431640000003</v>
          </cell>
          <cell r="N144">
            <v>2632.1485299999968</v>
          </cell>
          <cell r="O144">
            <v>-3936.0125900000085</v>
          </cell>
          <cell r="P144">
            <v>-463.82528000000008</v>
          </cell>
          <cell r="Q144">
            <v>-2291.1428000000005</v>
          </cell>
          <cell r="R144">
            <v>20644.831039999997</v>
          </cell>
          <cell r="S144">
            <v>20976.03672</v>
          </cell>
          <cell r="T144">
            <v>30395.960309999999</v>
          </cell>
          <cell r="U144">
            <v>24359.399789999996</v>
          </cell>
          <cell r="V144">
            <v>15209.275609999997</v>
          </cell>
          <cell r="W144">
            <v>15596.030999999995</v>
          </cell>
          <cell r="X144">
            <v>2820.7189299999945</v>
          </cell>
          <cell r="Y144">
            <v>-3851.7294800000032</v>
          </cell>
          <cell r="Z144">
            <v>-6568.1611200000052</v>
          </cell>
          <cell r="AA144">
            <v>-3936.0125900000085</v>
          </cell>
        </row>
        <row r="145">
          <cell r="A145" t="str">
            <v>_22</v>
          </cell>
          <cell r="B145" t="str">
            <v>Operating profit</v>
          </cell>
          <cell r="C145">
            <v>91619.104648251057</v>
          </cell>
          <cell r="D145">
            <v>72849.788606466682</v>
          </cell>
          <cell r="E145">
            <v>118089.42258380278</v>
          </cell>
          <cell r="F145">
            <v>85183.089592875316</v>
          </cell>
          <cell r="G145">
            <v>163521.17320191753</v>
          </cell>
          <cell r="H145">
            <v>73258.860679073885</v>
          </cell>
          <cell r="I145">
            <v>85158.554426749557</v>
          </cell>
          <cell r="J145">
            <v>97216.091347465495</v>
          </cell>
          <cell r="K145">
            <v>66282.303837669941</v>
          </cell>
          <cell r="L145">
            <v>73298.697400393445</v>
          </cell>
          <cell r="M145">
            <v>39566.340250060741</v>
          </cell>
          <cell r="N145">
            <v>58744.792283041483</v>
          </cell>
          <cell r="O145">
            <v>1024788.2188577681</v>
          </cell>
          <cell r="P145">
            <v>91619.104648251057</v>
          </cell>
          <cell r="Q145">
            <v>164468.8932547177</v>
          </cell>
          <cell r="R145">
            <v>282558.31583852036</v>
          </cell>
          <cell r="S145">
            <v>367741.40543139569</v>
          </cell>
          <cell r="T145">
            <v>531262.5786333133</v>
          </cell>
          <cell r="U145">
            <v>604521.43931238679</v>
          </cell>
          <cell r="V145">
            <v>689679.99373913661</v>
          </cell>
          <cell r="W145">
            <v>786896.08508660225</v>
          </cell>
          <cell r="X145">
            <v>853178.38892427203</v>
          </cell>
          <cell r="Y145">
            <v>926477.08632466593</v>
          </cell>
          <cell r="Z145">
            <v>966043.42657472729</v>
          </cell>
          <cell r="AA145">
            <v>1024788.2188577681</v>
          </cell>
        </row>
        <row r="146">
          <cell r="A146" t="str">
            <v>_23</v>
          </cell>
          <cell r="B146" t="str">
            <v>Income from associates</v>
          </cell>
          <cell r="C146">
            <v>0</v>
          </cell>
          <cell r="D146">
            <v>0</v>
          </cell>
          <cell r="E146">
            <v>-77.451851989528507</v>
          </cell>
          <cell r="F146">
            <v>0</v>
          </cell>
          <cell r="G146">
            <v>0</v>
          </cell>
          <cell r="H146">
            <v>113.50057599304617</v>
          </cell>
          <cell r="I146">
            <v>0</v>
          </cell>
          <cell r="J146">
            <v>0</v>
          </cell>
          <cell r="K146">
            <v>912.61235426850237</v>
          </cell>
          <cell r="L146">
            <v>0</v>
          </cell>
          <cell r="M146">
            <v>0</v>
          </cell>
          <cell r="N146">
            <v>955.39</v>
          </cell>
          <cell r="O146">
            <v>1904.05107827202</v>
          </cell>
          <cell r="P146">
            <v>0</v>
          </cell>
          <cell r="Q146">
            <v>0</v>
          </cell>
          <cell r="R146">
            <v>-77.451851989528507</v>
          </cell>
          <cell r="S146">
            <v>-77.451851989528507</v>
          </cell>
          <cell r="T146">
            <v>-77.451851989528507</v>
          </cell>
          <cell r="U146">
            <v>36.048724003517663</v>
          </cell>
          <cell r="V146">
            <v>36.048724003517663</v>
          </cell>
          <cell r="W146">
            <v>36.048724003517663</v>
          </cell>
          <cell r="X146">
            <v>948.66107827202006</v>
          </cell>
          <cell r="Y146">
            <v>948.66107827202006</v>
          </cell>
          <cell r="Z146">
            <v>948.66107827202006</v>
          </cell>
          <cell r="AA146">
            <v>1904.05107827202</v>
          </cell>
        </row>
        <row r="147">
          <cell r="A147" t="str">
            <v>_24</v>
          </cell>
          <cell r="B147" t="str">
            <v>Profit on disposals of property</v>
          </cell>
          <cell r="C147">
            <v>0</v>
          </cell>
          <cell r="D147">
            <v>0</v>
          </cell>
          <cell r="E147">
            <v>0</v>
          </cell>
          <cell r="F147">
            <v>0</v>
          </cell>
          <cell r="G147">
            <v>0</v>
          </cell>
          <cell r="H147">
            <v>0</v>
          </cell>
          <cell r="I147">
            <v>0</v>
          </cell>
          <cell r="J147">
            <v>0</v>
          </cell>
          <cell r="K147">
            <v>0</v>
          </cell>
          <cell r="L147">
            <v>0</v>
          </cell>
          <cell r="M147">
            <v>0</v>
          </cell>
          <cell r="N147">
            <v>416.012</v>
          </cell>
          <cell r="O147">
            <v>416.012</v>
          </cell>
          <cell r="P147">
            <v>0</v>
          </cell>
          <cell r="Q147">
            <v>0</v>
          </cell>
          <cell r="R147">
            <v>0</v>
          </cell>
          <cell r="S147">
            <v>0</v>
          </cell>
          <cell r="T147">
            <v>0</v>
          </cell>
          <cell r="U147">
            <v>0</v>
          </cell>
          <cell r="V147">
            <v>0</v>
          </cell>
          <cell r="W147">
            <v>0</v>
          </cell>
          <cell r="X147">
            <v>0</v>
          </cell>
          <cell r="Y147">
            <v>0</v>
          </cell>
          <cell r="Z147">
            <v>0</v>
          </cell>
          <cell r="AA147">
            <v>416.012</v>
          </cell>
        </row>
        <row r="148">
          <cell r="A148" t="str">
            <v>_25</v>
          </cell>
          <cell r="B148" t="str">
            <v>Profit on sale of business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_26</v>
          </cell>
          <cell r="B149" t="str">
            <v>Pre tax profit</v>
          </cell>
          <cell r="C149">
            <v>91619.104648251057</v>
          </cell>
          <cell r="D149">
            <v>72849.788606466682</v>
          </cell>
          <cell r="E149">
            <v>118011.97073181324</v>
          </cell>
          <cell r="F149">
            <v>85183.089592875316</v>
          </cell>
          <cell r="G149">
            <v>163521.17320191753</v>
          </cell>
          <cell r="H149">
            <v>73372.361255066935</v>
          </cell>
          <cell r="I149">
            <v>85158.554426749557</v>
          </cell>
          <cell r="J149">
            <v>97216.091347465495</v>
          </cell>
          <cell r="K149">
            <v>67194.91619193845</v>
          </cell>
          <cell r="L149">
            <v>73298.697400393445</v>
          </cell>
          <cell r="M149">
            <v>39566.340250060741</v>
          </cell>
          <cell r="N149">
            <v>60116.194283041485</v>
          </cell>
          <cell r="O149">
            <v>1027108.2819360401</v>
          </cell>
          <cell r="P149">
            <v>91619.104648251057</v>
          </cell>
          <cell r="Q149">
            <v>164468.8932547177</v>
          </cell>
          <cell r="R149">
            <v>282480.86398653081</v>
          </cell>
          <cell r="S149">
            <v>367663.95357940614</v>
          </cell>
          <cell r="T149">
            <v>531185.12678132381</v>
          </cell>
          <cell r="U149">
            <v>604557.48803639028</v>
          </cell>
          <cell r="V149">
            <v>689716.0424631401</v>
          </cell>
          <cell r="W149">
            <v>786932.13381060574</v>
          </cell>
          <cell r="X149">
            <v>854127.05000254407</v>
          </cell>
          <cell r="Y149">
            <v>927425.74740293797</v>
          </cell>
          <cell r="Z149">
            <v>966992.08765299933</v>
          </cell>
          <cell r="AA149">
            <v>1027108.2819360401</v>
          </cell>
        </row>
        <row r="151">
          <cell r="A151" t="str">
            <v>_27</v>
          </cell>
          <cell r="B151" t="str">
            <v>Taxation</v>
          </cell>
          <cell r="C151">
            <v>-23480.842089999998</v>
          </cell>
          <cell r="D151">
            <v>-20820.899909999996</v>
          </cell>
          <cell r="E151">
            <v>-28876.51612</v>
          </cell>
          <cell r="F151">
            <v>-34678.810800000007</v>
          </cell>
          <cell r="G151">
            <v>-17592.028140000002</v>
          </cell>
          <cell r="H151">
            <v>-21771.810559999998</v>
          </cell>
          <cell r="I151">
            <v>-24064.72941</v>
          </cell>
          <cell r="J151">
            <v>-26243.132739999997</v>
          </cell>
          <cell r="K151">
            <v>-24945.615449999994</v>
          </cell>
          <cell r="L151">
            <v>-9346.0427200000067</v>
          </cell>
          <cell r="M151">
            <v>-21859.832780000012</v>
          </cell>
          <cell r="N151">
            <v>-27083.969169999986</v>
          </cell>
          <cell r="O151">
            <v>-280764.22989000002</v>
          </cell>
          <cell r="P151">
            <v>-23480.842089999998</v>
          </cell>
          <cell r="Q151">
            <v>-44301.741999999998</v>
          </cell>
          <cell r="R151">
            <v>-73178.258119999999</v>
          </cell>
          <cell r="S151">
            <v>-107857.06892000001</v>
          </cell>
          <cell r="T151">
            <v>-125449.09706</v>
          </cell>
          <cell r="U151">
            <v>-147220.90762000001</v>
          </cell>
          <cell r="V151">
            <v>-171285.63703000001</v>
          </cell>
          <cell r="W151">
            <v>-197528.76977000001</v>
          </cell>
          <cell r="X151">
            <v>-222474.38522</v>
          </cell>
          <cell r="Y151">
            <v>-231820.42793999999</v>
          </cell>
          <cell r="Z151">
            <v>-253680.26072000002</v>
          </cell>
          <cell r="AA151">
            <v>-280764.22989000002</v>
          </cell>
        </row>
        <row r="152">
          <cell r="A152" t="str">
            <v>_28</v>
          </cell>
          <cell r="B152" t="str">
            <v>Profit after tax</v>
          </cell>
          <cell r="C152">
            <v>68138.262558251066</v>
          </cell>
          <cell r="D152">
            <v>52028.888696466689</v>
          </cell>
          <cell r="E152">
            <v>89135.454611813242</v>
          </cell>
          <cell r="F152">
            <v>50504.27879287531</v>
          </cell>
          <cell r="G152">
            <v>145929.14506191752</v>
          </cell>
          <cell r="H152">
            <v>51600.550695066937</v>
          </cell>
          <cell r="I152">
            <v>61093.825016749557</v>
          </cell>
          <cell r="J152">
            <v>70972.958607465494</v>
          </cell>
          <cell r="K152">
            <v>42249.300741938452</v>
          </cell>
          <cell r="L152">
            <v>63952.65468039344</v>
          </cell>
          <cell r="M152">
            <v>17706.507470060729</v>
          </cell>
          <cell r="N152">
            <v>33032.225113041495</v>
          </cell>
          <cell r="O152">
            <v>746344.05204604007</v>
          </cell>
          <cell r="P152">
            <v>68138.262558251066</v>
          </cell>
          <cell r="Q152">
            <v>120167.1512547177</v>
          </cell>
          <cell r="R152">
            <v>209302.60586653079</v>
          </cell>
          <cell r="S152">
            <v>259806.88465940615</v>
          </cell>
          <cell r="T152">
            <v>405736.02972132381</v>
          </cell>
          <cell r="U152">
            <v>457336.58041639026</v>
          </cell>
          <cell r="V152">
            <v>518430.40543314011</v>
          </cell>
          <cell r="W152">
            <v>589403.36404060572</v>
          </cell>
          <cell r="X152">
            <v>631652.66478254413</v>
          </cell>
          <cell r="Y152">
            <v>695605.319462938</v>
          </cell>
          <cell r="Z152">
            <v>713311.82693299931</v>
          </cell>
          <cell r="AA152">
            <v>746344.05204604007</v>
          </cell>
        </row>
        <row r="153">
          <cell r="B153" t="str">
            <v>Budgeted Profit and Loss 2007 tys.zł</v>
          </cell>
        </row>
        <row r="154">
          <cell r="A154" t="str">
            <v>_01</v>
          </cell>
          <cell r="B154" t="str">
            <v>Interest income</v>
          </cell>
          <cell r="C154">
            <v>80196.935028516382</v>
          </cell>
          <cell r="D154">
            <v>69829.744029127251</v>
          </cell>
          <cell r="E154">
            <v>79002.504604659276</v>
          </cell>
          <cell r="F154">
            <v>77928.050049404599</v>
          </cell>
          <cell r="G154">
            <v>81089.379742589183</v>
          </cell>
          <cell r="H154">
            <v>79819.647911160588</v>
          </cell>
          <cell r="I154">
            <v>86487.810895079179</v>
          </cell>
          <cell r="J154">
            <v>86011.073045530778</v>
          </cell>
          <cell r="K154">
            <v>85285.640881219457</v>
          </cell>
          <cell r="L154">
            <v>89591.648362172637</v>
          </cell>
          <cell r="M154">
            <v>88426.426253865488</v>
          </cell>
          <cell r="N154">
            <v>93900.57840203149</v>
          </cell>
          <cell r="O154">
            <v>997569.43920535629</v>
          </cell>
          <cell r="P154">
            <v>80196.935028516382</v>
          </cell>
          <cell r="Q154">
            <v>150026.67905764363</v>
          </cell>
          <cell r="R154">
            <v>229029.18366230291</v>
          </cell>
          <cell r="S154">
            <v>306957.23371170752</v>
          </cell>
          <cell r="T154">
            <v>388046.61345429672</v>
          </cell>
          <cell r="U154">
            <v>467866.26136545732</v>
          </cell>
          <cell r="V154">
            <v>554354.07226053649</v>
          </cell>
          <cell r="W154">
            <v>640365.14530606731</v>
          </cell>
          <cell r="X154">
            <v>725650.78618728672</v>
          </cell>
          <cell r="Y154">
            <v>815242.43454945937</v>
          </cell>
          <cell r="Z154">
            <v>903668.86080332485</v>
          </cell>
          <cell r="AA154">
            <v>997569.43920535629</v>
          </cell>
        </row>
        <row r="155">
          <cell r="A155" t="str">
            <v>_02</v>
          </cell>
          <cell r="B155" t="str">
            <v>Interest expense</v>
          </cell>
          <cell r="C155">
            <v>5153.9291060969745</v>
          </cell>
          <cell r="D155">
            <v>5127.9291060969745</v>
          </cell>
          <cell r="E155">
            <v>5091.9291060969745</v>
          </cell>
          <cell r="F155">
            <v>5024.9291060969745</v>
          </cell>
          <cell r="G155">
            <v>4986.9291060969745</v>
          </cell>
          <cell r="H155">
            <v>4942.9291060969745</v>
          </cell>
          <cell r="I155">
            <v>4900.9291060969745</v>
          </cell>
          <cell r="J155">
            <v>4866.9291060969745</v>
          </cell>
          <cell r="K155">
            <v>4810.9291060969745</v>
          </cell>
          <cell r="L155">
            <v>4775.9291060969745</v>
          </cell>
          <cell r="M155">
            <v>4729.9291060969745</v>
          </cell>
          <cell r="N155">
            <v>4695.9291060969745</v>
          </cell>
          <cell r="O155">
            <v>59109.149273163704</v>
          </cell>
          <cell r="P155">
            <v>5153.9291060969745</v>
          </cell>
          <cell r="Q155">
            <v>10281.858212193949</v>
          </cell>
          <cell r="R155">
            <v>15373.787318290924</v>
          </cell>
          <cell r="S155">
            <v>20398.716424387898</v>
          </cell>
          <cell r="T155">
            <v>25385.645530484871</v>
          </cell>
          <cell r="U155">
            <v>30328.574636581845</v>
          </cell>
          <cell r="V155">
            <v>35229.503742678819</v>
          </cell>
          <cell r="W155">
            <v>40096.432848775796</v>
          </cell>
          <cell r="X155">
            <v>44907.361954872773</v>
          </cell>
          <cell r="Y155">
            <v>49683.29106096975</v>
          </cell>
          <cell r="Z155">
            <v>54413.220167066727</v>
          </cell>
          <cell r="AA155">
            <v>59109.149273163704</v>
          </cell>
        </row>
        <row r="156">
          <cell r="A156" t="str">
            <v>_03</v>
          </cell>
          <cell r="B156" t="str">
            <v>Net interest income</v>
          </cell>
          <cell r="C156">
            <v>85350.864134613352</v>
          </cell>
          <cell r="D156">
            <v>74957.67313522422</v>
          </cell>
          <cell r="E156">
            <v>84094.433710756246</v>
          </cell>
          <cell r="F156">
            <v>82952.979155501569</v>
          </cell>
          <cell r="G156">
            <v>86076.308848686152</v>
          </cell>
          <cell r="H156">
            <v>84762.577017257558</v>
          </cell>
          <cell r="I156">
            <v>91388.740001176149</v>
          </cell>
          <cell r="J156">
            <v>90878.002151627748</v>
          </cell>
          <cell r="K156">
            <v>90096.569987316427</v>
          </cell>
          <cell r="L156">
            <v>94367.577468269606</v>
          </cell>
          <cell r="M156">
            <v>93156.355359962457</v>
          </cell>
          <cell r="N156">
            <v>98596.507508128459</v>
          </cell>
          <cell r="O156">
            <v>1056678.58847852</v>
          </cell>
          <cell r="P156">
            <v>85350.864134613352</v>
          </cell>
          <cell r="Q156">
            <v>160308.53726983757</v>
          </cell>
          <cell r="R156">
            <v>244402.97098059382</v>
          </cell>
          <cell r="S156">
            <v>327355.9501360954</v>
          </cell>
          <cell r="T156">
            <v>413432.25898478157</v>
          </cell>
          <cell r="U156">
            <v>498194.83600203914</v>
          </cell>
          <cell r="V156">
            <v>589583.57600321528</v>
          </cell>
          <cell r="W156">
            <v>680461.57815484307</v>
          </cell>
          <cell r="X156">
            <v>770558.14814215945</v>
          </cell>
          <cell r="Y156">
            <v>864925.72561042907</v>
          </cell>
          <cell r="Z156">
            <v>958082.08097039163</v>
          </cell>
          <cell r="AA156">
            <v>1056678.58847852</v>
          </cell>
        </row>
        <row r="157">
          <cell r="A157" t="str">
            <v>_04</v>
          </cell>
          <cell r="B157" t="str">
            <v>Fee Income</v>
          </cell>
          <cell r="C157">
            <v>114291.17897064259</v>
          </cell>
          <cell r="D157">
            <v>110730.48382797034</v>
          </cell>
          <cell r="E157">
            <v>119919.11658870633</v>
          </cell>
          <cell r="F157">
            <v>123797.25683223104</v>
          </cell>
          <cell r="G157">
            <v>131301.00865558899</v>
          </cell>
          <cell r="H157">
            <v>127182.26693566174</v>
          </cell>
          <cell r="I157">
            <v>126137.40835605306</v>
          </cell>
          <cell r="J157">
            <v>126584.73191737331</v>
          </cell>
          <cell r="K157">
            <v>122793.04703768608</v>
          </cell>
          <cell r="L157">
            <v>130711.93689366388</v>
          </cell>
          <cell r="M157">
            <v>132160.35127196828</v>
          </cell>
          <cell r="N157">
            <v>132647.92896383879</v>
          </cell>
          <cell r="O157">
            <v>1498256.7162513845</v>
          </cell>
          <cell r="P157">
            <v>114291.17897064259</v>
          </cell>
          <cell r="Q157">
            <v>225021.66279861293</v>
          </cell>
          <cell r="R157">
            <v>344940.77938731923</v>
          </cell>
          <cell r="S157">
            <v>468738.0362195503</v>
          </cell>
          <cell r="T157">
            <v>600039.04487513925</v>
          </cell>
          <cell r="U157">
            <v>727221.31181080104</v>
          </cell>
          <cell r="V157">
            <v>853358.72016685409</v>
          </cell>
          <cell r="W157">
            <v>979943.45208422747</v>
          </cell>
          <cell r="X157">
            <v>1102736.4991219135</v>
          </cell>
          <cell r="Y157">
            <v>1233448.4360155773</v>
          </cell>
          <cell r="Z157">
            <v>1365608.7872875456</v>
          </cell>
          <cell r="AA157">
            <v>1498256.7162513845</v>
          </cell>
        </row>
        <row r="158">
          <cell r="A158" t="str">
            <v>_05</v>
          </cell>
          <cell r="B158" t="str">
            <v>Commission expense</v>
          </cell>
          <cell r="C158">
            <v>-30501.698356924942</v>
          </cell>
          <cell r="D158">
            <v>-30423.183990730751</v>
          </cell>
          <cell r="E158">
            <v>-32188.091566233401</v>
          </cell>
          <cell r="F158">
            <v>-35301.406957674742</v>
          </cell>
          <cell r="G158">
            <v>-36052.497234445138</v>
          </cell>
          <cell r="H158">
            <v>-34736.306052116939</v>
          </cell>
          <cell r="I158">
            <v>-34421.165133639908</v>
          </cell>
          <cell r="J158">
            <v>-34453.041429887206</v>
          </cell>
          <cell r="K158">
            <v>-34225.861257070384</v>
          </cell>
          <cell r="L158">
            <v>-36462.430556335552</v>
          </cell>
          <cell r="M158">
            <v>-37464.157737856658</v>
          </cell>
          <cell r="N158">
            <v>-37186.779600352595</v>
          </cell>
          <cell r="O158">
            <v>-413416.61987326818</v>
          </cell>
          <cell r="P158">
            <v>-30501.698356924942</v>
          </cell>
          <cell r="Q158">
            <v>-60924.882347655694</v>
          </cell>
          <cell r="R158">
            <v>-93112.973913889087</v>
          </cell>
          <cell r="S158">
            <v>-128414.38087156383</v>
          </cell>
          <cell r="T158">
            <v>-164466.87810600898</v>
          </cell>
          <cell r="U158">
            <v>-199203.18415812592</v>
          </cell>
          <cell r="V158">
            <v>-233624.34929176583</v>
          </cell>
          <cell r="W158">
            <v>-268077.39072165301</v>
          </cell>
          <cell r="X158">
            <v>-302303.25197872339</v>
          </cell>
          <cell r="Y158">
            <v>-338765.68253505894</v>
          </cell>
          <cell r="Z158">
            <v>-376229.84027291561</v>
          </cell>
          <cell r="AA158">
            <v>-413416.61987326818</v>
          </cell>
        </row>
        <row r="159">
          <cell r="A159" t="str">
            <v>_06</v>
          </cell>
          <cell r="B159" t="str">
            <v>Net fee and commission income</v>
          </cell>
          <cell r="C159">
            <v>83789.480613717649</v>
          </cell>
          <cell r="D159">
            <v>80307.299837239581</v>
          </cell>
          <cell r="E159">
            <v>87731.025022472924</v>
          </cell>
          <cell r="F159">
            <v>88495.849874556297</v>
          </cell>
          <cell r="G159">
            <v>95248.511421143849</v>
          </cell>
          <cell r="H159">
            <v>92445.960883544802</v>
          </cell>
          <cell r="I159">
            <v>91716.243222413148</v>
          </cell>
          <cell r="J159">
            <v>92131.690487486107</v>
          </cell>
          <cell r="K159">
            <v>88567.185780615691</v>
          </cell>
          <cell r="L159">
            <v>94249.506337328319</v>
          </cell>
          <cell r="M159">
            <v>94696.193534111619</v>
          </cell>
          <cell r="N159">
            <v>95461.149363486184</v>
          </cell>
          <cell r="O159">
            <v>1084840.0963781164</v>
          </cell>
          <cell r="P159">
            <v>83789.480613717649</v>
          </cell>
          <cell r="Q159">
            <v>164096.78045095725</v>
          </cell>
          <cell r="R159">
            <v>251827.80547343014</v>
          </cell>
          <cell r="S159">
            <v>340323.6553479865</v>
          </cell>
          <cell r="T159">
            <v>435572.16676913027</v>
          </cell>
          <cell r="U159">
            <v>528018.12765267515</v>
          </cell>
          <cell r="V159">
            <v>619734.37087508827</v>
          </cell>
          <cell r="W159">
            <v>711866.06136257446</v>
          </cell>
          <cell r="X159">
            <v>800433.24714319012</v>
          </cell>
          <cell r="Y159">
            <v>894682.75348051835</v>
          </cell>
          <cell r="Z159">
            <v>989378.94701463007</v>
          </cell>
          <cell r="AA159">
            <v>1084840.0963781164</v>
          </cell>
        </row>
        <row r="160">
          <cell r="A160" t="str">
            <v>_07</v>
          </cell>
          <cell r="B160" t="str">
            <v>Dividend income</v>
          </cell>
          <cell r="C160">
            <v>0</v>
          </cell>
          <cell r="D160">
            <v>0</v>
          </cell>
          <cell r="E160">
            <v>0</v>
          </cell>
          <cell r="F160">
            <v>3125</v>
          </cell>
          <cell r="G160">
            <v>53925.85</v>
          </cell>
          <cell r="H160">
            <v>30</v>
          </cell>
          <cell r="I160">
            <v>40</v>
          </cell>
          <cell r="J160">
            <v>30</v>
          </cell>
          <cell r="K160">
            <v>0</v>
          </cell>
          <cell r="L160">
            <v>0</v>
          </cell>
          <cell r="M160">
            <v>0</v>
          </cell>
          <cell r="N160">
            <v>0</v>
          </cell>
          <cell r="O160">
            <v>57150.85</v>
          </cell>
          <cell r="P160">
            <v>0</v>
          </cell>
          <cell r="Q160">
            <v>0</v>
          </cell>
          <cell r="R160">
            <v>0</v>
          </cell>
          <cell r="S160">
            <v>3125</v>
          </cell>
          <cell r="T160">
            <v>57050.85</v>
          </cell>
          <cell r="U160">
            <v>57080.85</v>
          </cell>
          <cell r="V160">
            <v>57120.85</v>
          </cell>
          <cell r="W160">
            <v>57150.85</v>
          </cell>
          <cell r="X160">
            <v>57150.85</v>
          </cell>
          <cell r="Y160">
            <v>57150.85</v>
          </cell>
          <cell r="Z160">
            <v>57150.85</v>
          </cell>
          <cell r="AA160">
            <v>57150.85</v>
          </cell>
        </row>
        <row r="161">
          <cell r="A161" t="str">
            <v>_08</v>
          </cell>
          <cell r="B161" t="str">
            <v>Foreign exchange profit</v>
          </cell>
          <cell r="C161">
            <v>13456.841506114826</v>
          </cell>
          <cell r="D161">
            <v>13461.237380478604</v>
          </cell>
          <cell r="E161">
            <v>13464.093674676769</v>
          </cell>
          <cell r="F161">
            <v>13472.370286722038</v>
          </cell>
          <cell r="G161">
            <v>13482.360307854855</v>
          </cell>
          <cell r="H161">
            <v>13489.731369607434</v>
          </cell>
          <cell r="I161">
            <v>13458.890720173298</v>
          </cell>
          <cell r="J161">
            <v>13456.767160278821</v>
          </cell>
          <cell r="K161">
            <v>13480.136395967376</v>
          </cell>
          <cell r="L161">
            <v>13483.463461307729</v>
          </cell>
          <cell r="M161">
            <v>13472.516367275977</v>
          </cell>
          <cell r="N161">
            <v>13460.753904798385</v>
          </cell>
          <cell r="O161">
            <v>161639.16253525612</v>
          </cell>
          <cell r="P161">
            <v>13456.841506114826</v>
          </cell>
          <cell r="Q161">
            <v>26918.07888659343</v>
          </cell>
          <cell r="R161">
            <v>40382.172561270199</v>
          </cell>
          <cell r="S161">
            <v>53854.542847992241</v>
          </cell>
          <cell r="T161">
            <v>67336.903155847103</v>
          </cell>
          <cell r="U161">
            <v>80826.634525454545</v>
          </cell>
          <cell r="V161">
            <v>94285.525245627839</v>
          </cell>
          <cell r="W161">
            <v>107742.29240590666</v>
          </cell>
          <cell r="X161">
            <v>121222.42880187403</v>
          </cell>
          <cell r="Y161">
            <v>134705.89226318177</v>
          </cell>
          <cell r="Z161">
            <v>148178.40863045774</v>
          </cell>
          <cell r="AA161">
            <v>161639.16253525612</v>
          </cell>
        </row>
        <row r="162">
          <cell r="A162" t="str">
            <v>_09</v>
          </cell>
          <cell r="B162" t="str">
            <v>Gains or losses from investments</v>
          </cell>
          <cell r="C162">
            <v>0</v>
          </cell>
          <cell r="D162">
            <v>0</v>
          </cell>
          <cell r="E162">
            <v>125.29100000000017</v>
          </cell>
          <cell r="F162">
            <v>0</v>
          </cell>
          <cell r="G162">
            <v>0</v>
          </cell>
          <cell r="H162">
            <v>125</v>
          </cell>
          <cell r="I162">
            <v>0</v>
          </cell>
          <cell r="J162">
            <v>0</v>
          </cell>
          <cell r="K162">
            <v>125</v>
          </cell>
          <cell r="L162">
            <v>0</v>
          </cell>
          <cell r="M162">
            <v>0</v>
          </cell>
          <cell r="N162">
            <v>1021.6536999999998</v>
          </cell>
          <cell r="O162">
            <v>1396.9447</v>
          </cell>
          <cell r="P162">
            <v>0</v>
          </cell>
          <cell r="Q162">
            <v>0</v>
          </cell>
          <cell r="R162">
            <v>125.29100000000017</v>
          </cell>
          <cell r="S162">
            <v>125.29100000000017</v>
          </cell>
          <cell r="T162">
            <v>125.29100000000017</v>
          </cell>
          <cell r="U162">
            <v>250.29100000000017</v>
          </cell>
          <cell r="V162">
            <v>250.29100000000017</v>
          </cell>
          <cell r="W162">
            <v>250.29100000000017</v>
          </cell>
          <cell r="X162">
            <v>375.29100000000017</v>
          </cell>
          <cell r="Y162">
            <v>375.29100000000017</v>
          </cell>
          <cell r="Z162">
            <v>375.29100000000017</v>
          </cell>
          <cell r="AA162">
            <v>1396.9447</v>
          </cell>
        </row>
        <row r="163">
          <cell r="A163" t="str">
            <v>_10</v>
          </cell>
          <cell r="B163" t="str">
            <v>Other operating income / expenses</v>
          </cell>
          <cell r="C163">
            <v>-7889.002124553178</v>
          </cell>
          <cell r="D163">
            <v>-7234.0447623582832</v>
          </cell>
          <cell r="E163">
            <v>-8666.1311456429576</v>
          </cell>
          <cell r="F163">
            <v>-9217.4790856850595</v>
          </cell>
          <cell r="G163">
            <v>-10311.591046206235</v>
          </cell>
          <cell r="H163">
            <v>-8291.8306624012876</v>
          </cell>
          <cell r="I163">
            <v>-9773.4763762289331</v>
          </cell>
          <cell r="J163">
            <v>-9440.3621772907645</v>
          </cell>
          <cell r="K163">
            <v>-8555.016003117431</v>
          </cell>
          <cell r="L163">
            <v>-9396.7424082710895</v>
          </cell>
          <cell r="M163">
            <v>-9432.841827078506</v>
          </cell>
          <cell r="N163">
            <v>-5024.2479927212435</v>
          </cell>
          <cell r="O163">
            <v>-103232.76561155498</v>
          </cell>
          <cell r="P163">
            <v>-7889.002124553178</v>
          </cell>
          <cell r="Q163">
            <v>-15123.046886911461</v>
          </cell>
          <cell r="R163">
            <v>-23789.178032554417</v>
          </cell>
          <cell r="S163">
            <v>-33006.657118239476</v>
          </cell>
          <cell r="T163">
            <v>-43318.248164445715</v>
          </cell>
          <cell r="U163">
            <v>-51610.078826847006</v>
          </cell>
          <cell r="V163">
            <v>-61383.555203075943</v>
          </cell>
          <cell r="W163">
            <v>-70823.917380366707</v>
          </cell>
          <cell r="X163">
            <v>-79378.933383484138</v>
          </cell>
          <cell r="Y163">
            <v>-88775.675791755231</v>
          </cell>
          <cell r="Z163">
            <v>-98208.517618833735</v>
          </cell>
          <cell r="AA163">
            <v>-103232.76561155498</v>
          </cell>
        </row>
        <row r="164">
          <cell r="A164" t="str">
            <v>_11</v>
          </cell>
          <cell r="B164" t="str">
            <v>Other income</v>
          </cell>
          <cell r="C164">
            <v>89357.319995279293</v>
          </cell>
          <cell r="D164">
            <v>86534.492455359898</v>
          </cell>
          <cell r="E164">
            <v>92654.278551506737</v>
          </cell>
          <cell r="F164">
            <v>95875.74107559328</v>
          </cell>
          <cell r="G164">
            <v>152345.13068279246</v>
          </cell>
          <cell r="H164">
            <v>97798.861590750937</v>
          </cell>
          <cell r="I164">
            <v>95441.657566357506</v>
          </cell>
          <cell r="J164">
            <v>96178.09547047416</v>
          </cell>
          <cell r="K164">
            <v>93617.306173465637</v>
          </cell>
          <cell r="L164">
            <v>98336.227390364947</v>
          </cell>
          <cell r="M164">
            <v>98735.868074309095</v>
          </cell>
          <cell r="N164">
            <v>104919.30897556333</v>
          </cell>
          <cell r="O164">
            <v>1201794.2880018179</v>
          </cell>
          <cell r="P164">
            <v>89357.319995279293</v>
          </cell>
          <cell r="Q164">
            <v>175891.81245063921</v>
          </cell>
          <cell r="R164">
            <v>268546.09100214596</v>
          </cell>
          <cell r="S164">
            <v>364421.83207773929</v>
          </cell>
          <cell r="T164">
            <v>516766.96276053158</v>
          </cell>
          <cell r="U164">
            <v>614565.82435128256</v>
          </cell>
          <cell r="V164">
            <v>710007.48191764008</v>
          </cell>
          <cell r="W164">
            <v>806185.5773881143</v>
          </cell>
          <cell r="X164">
            <v>899802.88356157998</v>
          </cell>
          <cell r="Y164">
            <v>998139.11095194484</v>
          </cell>
          <cell r="Z164">
            <v>1096874.979026254</v>
          </cell>
          <cell r="AA164">
            <v>1201794.2880018179</v>
          </cell>
        </row>
        <row r="165">
          <cell r="A165" t="str">
            <v>_12</v>
          </cell>
          <cell r="B165" t="str">
            <v>Total income</v>
          </cell>
          <cell r="C165">
            <v>174708.18412989264</v>
          </cell>
          <cell r="D165">
            <v>161492.1655905841</v>
          </cell>
          <cell r="E165">
            <v>176748.712262263</v>
          </cell>
          <cell r="F165">
            <v>178828.72023109486</v>
          </cell>
          <cell r="G165">
            <v>238421.43953147862</v>
          </cell>
          <cell r="H165">
            <v>182561.4386080085</v>
          </cell>
          <cell r="I165">
            <v>186830.39756753366</v>
          </cell>
          <cell r="J165">
            <v>187056.09762210189</v>
          </cell>
          <cell r="K165">
            <v>183713.87616078206</v>
          </cell>
          <cell r="L165">
            <v>192703.80485863454</v>
          </cell>
          <cell r="M165">
            <v>191892.22343427155</v>
          </cell>
          <cell r="N165">
            <v>203515.8164836918</v>
          </cell>
          <cell r="O165">
            <v>2258472.8764803382</v>
          </cell>
          <cell r="P165">
            <v>174708.18412989264</v>
          </cell>
          <cell r="Q165">
            <v>336200.34972047678</v>
          </cell>
          <cell r="R165">
            <v>512949.06198273977</v>
          </cell>
          <cell r="S165">
            <v>691777.7822138347</v>
          </cell>
          <cell r="T165">
            <v>930199.22174531315</v>
          </cell>
          <cell r="U165">
            <v>1112760.6603533216</v>
          </cell>
          <cell r="V165">
            <v>1299591.0579208555</v>
          </cell>
          <cell r="W165">
            <v>1486647.1555429574</v>
          </cell>
          <cell r="X165">
            <v>1670361.0317037394</v>
          </cell>
          <cell r="Y165">
            <v>1863064.8365623739</v>
          </cell>
          <cell r="Z165">
            <v>2054957.0599966457</v>
          </cell>
          <cell r="AA165">
            <v>2258472.8764803382</v>
          </cell>
        </row>
        <row r="166">
          <cell r="A166" t="str">
            <v>_13</v>
          </cell>
          <cell r="B166" t="str">
            <v>Personnel expenses</v>
          </cell>
          <cell r="C166">
            <v>54277.619651297748</v>
          </cell>
          <cell r="D166">
            <v>54876.946487034817</v>
          </cell>
          <cell r="E166">
            <v>54989.161022785222</v>
          </cell>
          <cell r="F166">
            <v>56497.046186665379</v>
          </cell>
          <cell r="G166">
            <v>56342.545150181206</v>
          </cell>
          <cell r="H166">
            <v>56468.943903264546</v>
          </cell>
          <cell r="I166">
            <v>56590.113037812785</v>
          </cell>
          <cell r="J166">
            <v>56589.319955481886</v>
          </cell>
          <cell r="K166">
            <v>56597.142429148545</v>
          </cell>
          <cell r="L166">
            <v>56712.275829723061</v>
          </cell>
          <cell r="M166">
            <v>56658.770908463659</v>
          </cell>
          <cell r="N166">
            <v>57992.831590846981</v>
          </cell>
          <cell r="O166">
            <v>674592.71615270583</v>
          </cell>
          <cell r="P166">
            <v>54277.619651297748</v>
          </cell>
          <cell r="Q166">
            <v>109154.56613833256</v>
          </cell>
          <cell r="R166">
            <v>164143.72716111777</v>
          </cell>
          <cell r="S166">
            <v>220640.77334778314</v>
          </cell>
          <cell r="T166">
            <v>276983.31849796436</v>
          </cell>
          <cell r="U166">
            <v>333452.26240122889</v>
          </cell>
          <cell r="V166">
            <v>390042.37543904164</v>
          </cell>
          <cell r="W166">
            <v>446631.69539452356</v>
          </cell>
          <cell r="X166">
            <v>503228.8378236721</v>
          </cell>
          <cell r="Y166">
            <v>559941.11365339521</v>
          </cell>
          <cell r="Z166">
            <v>616599.88456185884</v>
          </cell>
          <cell r="AA166">
            <v>674592.71615270583</v>
          </cell>
        </row>
        <row r="167">
          <cell r="A167" t="str">
            <v>_14</v>
          </cell>
          <cell r="B167" t="str">
            <v>General and administrative expenses</v>
          </cell>
          <cell r="C167">
            <v>38738.052494603107</v>
          </cell>
          <cell r="D167">
            <v>37259.026994254367</v>
          </cell>
          <cell r="E167">
            <v>38495.35328287469</v>
          </cell>
          <cell r="F167">
            <v>39772.385264434655</v>
          </cell>
          <cell r="G167">
            <v>39416.480927213044</v>
          </cell>
          <cell r="H167">
            <v>39213.945604377375</v>
          </cell>
          <cell r="I167">
            <v>38339.47660700421</v>
          </cell>
          <cell r="J167">
            <v>38476.410117322259</v>
          </cell>
          <cell r="K167">
            <v>39156.586448475013</v>
          </cell>
          <cell r="L167">
            <v>39594.852205208445</v>
          </cell>
          <cell r="M167">
            <v>39414.470286412783</v>
          </cell>
          <cell r="N167">
            <v>39578.156914990344</v>
          </cell>
          <cell r="O167">
            <v>467455.19714717026</v>
          </cell>
          <cell r="P167">
            <v>38738.052494603107</v>
          </cell>
          <cell r="Q167">
            <v>75997.079488857475</v>
          </cell>
          <cell r="R167">
            <v>114492.43277173216</v>
          </cell>
          <cell r="S167">
            <v>154264.81803616681</v>
          </cell>
          <cell r="T167">
            <v>193681.29896337984</v>
          </cell>
          <cell r="U167">
            <v>232895.24456775721</v>
          </cell>
          <cell r="V167">
            <v>271234.72117476142</v>
          </cell>
          <cell r="W167">
            <v>309711.13129208365</v>
          </cell>
          <cell r="X167">
            <v>348867.71774055867</v>
          </cell>
          <cell r="Y167">
            <v>388462.56994576711</v>
          </cell>
          <cell r="Z167">
            <v>427877.04023217992</v>
          </cell>
          <cell r="AA167">
            <v>467455.19714717026</v>
          </cell>
        </row>
        <row r="168">
          <cell r="A168" t="str">
            <v>_15</v>
          </cell>
          <cell r="B168" t="str">
            <v>Depreciation / Amortisation</v>
          </cell>
          <cell r="C168">
            <v>11996.617595975002</v>
          </cell>
          <cell r="D168">
            <v>12174.527751517933</v>
          </cell>
          <cell r="E168">
            <v>12421.740518323488</v>
          </cell>
          <cell r="F168">
            <v>12554.288251156819</v>
          </cell>
          <cell r="G168">
            <v>12708.919557323487</v>
          </cell>
          <cell r="H168">
            <v>12858.139992406821</v>
          </cell>
          <cell r="I168">
            <v>13204.998002490152</v>
          </cell>
          <cell r="J168">
            <v>13384.223751323487</v>
          </cell>
          <cell r="K168">
            <v>13539.304451767932</v>
          </cell>
          <cell r="L168">
            <v>13556.37315829571</v>
          </cell>
          <cell r="M168">
            <v>12567.110166073489</v>
          </cell>
          <cell r="N168">
            <v>9242.2169325179311</v>
          </cell>
          <cell r="O168">
            <v>150208.46012917228</v>
          </cell>
          <cell r="P168">
            <v>11996.617595975002</v>
          </cell>
          <cell r="Q168">
            <v>24171.145347492937</v>
          </cell>
          <cell r="R168">
            <v>36592.885865816424</v>
          </cell>
          <cell r="S168">
            <v>49147.174116973241</v>
          </cell>
          <cell r="T168">
            <v>61856.093674296731</v>
          </cell>
          <cell r="U168">
            <v>74714.233666703556</v>
          </cell>
          <cell r="V168">
            <v>87919.231669193716</v>
          </cell>
          <cell r="W168">
            <v>101303.4554205172</v>
          </cell>
          <cell r="X168">
            <v>114842.75987228514</v>
          </cell>
          <cell r="Y168">
            <v>128399.13303058085</v>
          </cell>
          <cell r="Z168">
            <v>140966.24319665434</v>
          </cell>
          <cell r="AA168">
            <v>150208.46012917228</v>
          </cell>
        </row>
        <row r="169">
          <cell r="A169" t="str">
            <v>_16</v>
          </cell>
          <cell r="B169" t="str">
            <v>Total operating expenses</v>
          </cell>
          <cell r="C169">
            <v>105012.28974187585</v>
          </cell>
          <cell r="D169">
            <v>104310.50123280712</v>
          </cell>
          <cell r="E169">
            <v>105906.25482398341</v>
          </cell>
          <cell r="F169">
            <v>108823.71970225686</v>
          </cell>
          <cell r="G169">
            <v>108467.94563471775</v>
          </cell>
          <cell r="H169">
            <v>108541.02950004875</v>
          </cell>
          <cell r="I169">
            <v>108134.58764730714</v>
          </cell>
          <cell r="J169">
            <v>108449.95382412763</v>
          </cell>
          <cell r="K169">
            <v>109293.0333293915</v>
          </cell>
          <cell r="L169">
            <v>109863.50119322722</v>
          </cell>
          <cell r="M169">
            <v>108640.35136094992</v>
          </cell>
          <cell r="N169">
            <v>106813.20543835526</v>
          </cell>
          <cell r="O169">
            <v>1292256.3734290483</v>
          </cell>
          <cell r="P169">
            <v>105012.28974187585</v>
          </cell>
          <cell r="Q169">
            <v>209322.79097468298</v>
          </cell>
          <cell r="R169">
            <v>315229.04579866637</v>
          </cell>
          <cell r="S169">
            <v>424052.76550092321</v>
          </cell>
          <cell r="T169">
            <v>532520.71113564097</v>
          </cell>
          <cell r="U169">
            <v>641061.7406356897</v>
          </cell>
          <cell r="V169">
            <v>749196.32828299678</v>
          </cell>
          <cell r="W169">
            <v>857646.28210712445</v>
          </cell>
          <cell r="X169">
            <v>966939.31543651596</v>
          </cell>
          <cell r="Y169">
            <v>1076802.8166297432</v>
          </cell>
          <cell r="Z169">
            <v>1185443.1679906931</v>
          </cell>
          <cell r="AA169">
            <v>1292256.3734290483</v>
          </cell>
        </row>
        <row r="170">
          <cell r="A170" t="str">
            <v>_17</v>
          </cell>
          <cell r="B170" t="str">
            <v>Operating profit before provisions</v>
          </cell>
          <cell r="C170">
            <v>69695.894388016794</v>
          </cell>
          <cell r="D170">
            <v>57181.664357776986</v>
          </cell>
          <cell r="E170">
            <v>70842.457438279584</v>
          </cell>
          <cell r="F170">
            <v>70005.000528838005</v>
          </cell>
          <cell r="G170">
            <v>129953.49389676088</v>
          </cell>
          <cell r="H170">
            <v>74020.409107959742</v>
          </cell>
          <cell r="I170">
            <v>78695.809920226515</v>
          </cell>
          <cell r="J170">
            <v>78606.143797974262</v>
          </cell>
          <cell r="K170">
            <v>74420.842831390561</v>
          </cell>
          <cell r="L170">
            <v>82840.303665407322</v>
          </cell>
          <cell r="M170">
            <v>83251.872073321632</v>
          </cell>
          <cell r="N170">
            <v>96702.61104533654</v>
          </cell>
          <cell r="O170">
            <v>966216.50305128982</v>
          </cell>
          <cell r="P170">
            <v>69695.894388016794</v>
          </cell>
          <cell r="Q170">
            <v>126877.55874579379</v>
          </cell>
          <cell r="R170">
            <v>197720.01618407341</v>
          </cell>
          <cell r="S170">
            <v>267725.01671291149</v>
          </cell>
          <cell r="T170">
            <v>397678.51060967217</v>
          </cell>
          <cell r="U170">
            <v>471698.91971763188</v>
          </cell>
          <cell r="V170">
            <v>550394.72963785869</v>
          </cell>
          <cell r="W170">
            <v>629000.87343583291</v>
          </cell>
          <cell r="X170">
            <v>703421.71626722347</v>
          </cell>
          <cell r="Y170">
            <v>786262.0199326307</v>
          </cell>
          <cell r="Z170">
            <v>869513.89200595254</v>
          </cell>
          <cell r="AA170">
            <v>966216.50305128982</v>
          </cell>
        </row>
        <row r="171">
          <cell r="A171" t="str">
            <v>_18</v>
          </cell>
          <cell r="B171" t="str">
            <v>Impairment losses on loans and advances</v>
          </cell>
          <cell r="C171">
            <v>-5664.1781202918619</v>
          </cell>
          <cell r="D171">
            <v>-5878.2911005890992</v>
          </cell>
          <cell r="E171">
            <v>-6017.0917432135693</v>
          </cell>
          <cell r="F171">
            <v>-6134.5147786888847</v>
          </cell>
          <cell r="G171">
            <v>-6189.074928613567</v>
          </cell>
          <cell r="H171">
            <v>-6307.950558848499</v>
          </cell>
          <cell r="I171">
            <v>-5978.6109206108249</v>
          </cell>
          <cell r="J171">
            <v>-5965.6926996471648</v>
          </cell>
          <cell r="K171">
            <v>-6257.2920669241576</v>
          </cell>
          <cell r="L171">
            <v>-6210.289772584284</v>
          </cell>
          <cell r="M171">
            <v>-6183.495771970016</v>
          </cell>
          <cell r="N171">
            <v>-5967.8877700180756</v>
          </cell>
          <cell r="O171">
            <v>-72754.370232000001</v>
          </cell>
          <cell r="P171">
            <v>-5664.1781202918619</v>
          </cell>
          <cell r="Q171">
            <v>-11542.469220880961</v>
          </cell>
          <cell r="R171">
            <v>-17559.560964094529</v>
          </cell>
          <cell r="S171">
            <v>-23694.075742783414</v>
          </cell>
          <cell r="T171">
            <v>-29883.150671396979</v>
          </cell>
          <cell r="U171">
            <v>-36191.101230245476</v>
          </cell>
          <cell r="V171">
            <v>-42169.7121508563</v>
          </cell>
          <cell r="W171">
            <v>-48135.404850503466</v>
          </cell>
          <cell r="X171">
            <v>-54392.696917427624</v>
          </cell>
          <cell r="Y171">
            <v>-60602.986690011909</v>
          </cell>
          <cell r="Z171">
            <v>-66786.482461981926</v>
          </cell>
          <cell r="AA171">
            <v>-72754.370232000001</v>
          </cell>
        </row>
        <row r="172">
          <cell r="A172" t="str">
            <v>_19</v>
          </cell>
          <cell r="B172" t="str">
            <v>Provision for contingent liabilities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_20</v>
          </cell>
          <cell r="B173" t="str">
            <v>Other provisions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_21</v>
          </cell>
          <cell r="B174" t="str">
            <v>Total provisions</v>
          </cell>
          <cell r="C174">
            <v>-5664.1781202918619</v>
          </cell>
          <cell r="D174">
            <v>-5878.2911005890992</v>
          </cell>
          <cell r="E174">
            <v>-6017.0917432135693</v>
          </cell>
          <cell r="F174">
            <v>-6134.5147786888847</v>
          </cell>
          <cell r="G174">
            <v>-6189.074928613567</v>
          </cell>
          <cell r="H174">
            <v>-6307.950558848499</v>
          </cell>
          <cell r="I174">
            <v>-5978.6109206108249</v>
          </cell>
          <cell r="J174">
            <v>-5965.6926996471648</v>
          </cell>
          <cell r="K174">
            <v>-6257.2920669241576</v>
          </cell>
          <cell r="L174">
            <v>-6210.289772584284</v>
          </cell>
          <cell r="M174">
            <v>-6183.495771970016</v>
          </cell>
          <cell r="N174">
            <v>-5967.8877700180756</v>
          </cell>
          <cell r="O174">
            <v>-72754.370232000001</v>
          </cell>
          <cell r="P174">
            <v>-5664.1781202918619</v>
          </cell>
          <cell r="Q174">
            <v>-11542.469220880961</v>
          </cell>
          <cell r="R174">
            <v>-17559.560964094529</v>
          </cell>
          <cell r="S174">
            <v>-23694.075742783414</v>
          </cell>
          <cell r="T174">
            <v>-29883.150671396979</v>
          </cell>
          <cell r="U174">
            <v>-36191.101230245476</v>
          </cell>
          <cell r="V174">
            <v>-42169.7121508563</v>
          </cell>
          <cell r="W174">
            <v>-48135.404850503466</v>
          </cell>
          <cell r="X174">
            <v>-54392.696917427624</v>
          </cell>
          <cell r="Y174">
            <v>-60602.986690011909</v>
          </cell>
          <cell r="Z174">
            <v>-66786.482461981926</v>
          </cell>
          <cell r="AA174">
            <v>-72754.370232000001</v>
          </cell>
        </row>
        <row r="175">
          <cell r="A175" t="str">
            <v>_22</v>
          </cell>
          <cell r="B175" t="str">
            <v>Operating profit</v>
          </cell>
          <cell r="C175">
            <v>64031.716267724929</v>
          </cell>
          <cell r="D175">
            <v>51303.373257187886</v>
          </cell>
          <cell r="E175">
            <v>64825.365695066015</v>
          </cell>
          <cell r="F175">
            <v>63870.485750149121</v>
          </cell>
          <cell r="G175">
            <v>123764.41896814731</v>
          </cell>
          <cell r="H175">
            <v>67712.458549111238</v>
          </cell>
          <cell r="I175">
            <v>72717.198999615692</v>
          </cell>
          <cell r="J175">
            <v>72640.451098327103</v>
          </cell>
          <cell r="K175">
            <v>68163.550764466403</v>
          </cell>
          <cell r="L175">
            <v>76630.013892823044</v>
          </cell>
          <cell r="M175">
            <v>77068.376301351615</v>
          </cell>
          <cell r="N175">
            <v>90734.723275318465</v>
          </cell>
          <cell r="O175">
            <v>893462.13281928981</v>
          </cell>
          <cell r="P175">
            <v>64031.716267724929</v>
          </cell>
          <cell r="Q175">
            <v>115335.08952491284</v>
          </cell>
          <cell r="R175">
            <v>180160.45521997887</v>
          </cell>
          <cell r="S175">
            <v>244030.94097012808</v>
          </cell>
          <cell r="T175">
            <v>367795.35993827519</v>
          </cell>
          <cell r="U175">
            <v>435507.81848738639</v>
          </cell>
          <cell r="V175">
            <v>508225.01748700242</v>
          </cell>
          <cell r="W175">
            <v>580865.46858532948</v>
          </cell>
          <cell r="X175">
            <v>649029.01934979588</v>
          </cell>
          <cell r="Y175">
            <v>725659.03324261878</v>
          </cell>
          <cell r="Z175">
            <v>802727.4095439706</v>
          </cell>
          <cell r="AA175">
            <v>893462.13281928981</v>
          </cell>
        </row>
        <row r="176">
          <cell r="A176" t="str">
            <v>_23</v>
          </cell>
          <cell r="B176" t="str">
            <v>Income from associates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_24</v>
          </cell>
          <cell r="B177" t="str">
            <v>Profit on disposals of property</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_25</v>
          </cell>
          <cell r="B178" t="str">
            <v>Profit on sale of business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_26</v>
          </cell>
          <cell r="B179" t="str">
            <v>Pre tax profit</v>
          </cell>
          <cell r="C179">
            <v>64031.716267724929</v>
          </cell>
          <cell r="D179">
            <v>51303.373257187886</v>
          </cell>
          <cell r="E179">
            <v>64825.365695066015</v>
          </cell>
          <cell r="F179">
            <v>63870.485750149121</v>
          </cell>
          <cell r="G179">
            <v>123764.41896814731</v>
          </cell>
          <cell r="H179">
            <v>67712.458549111238</v>
          </cell>
          <cell r="I179">
            <v>72717.198999615692</v>
          </cell>
          <cell r="J179">
            <v>72640.451098327103</v>
          </cell>
          <cell r="K179">
            <v>68163.550764466403</v>
          </cell>
          <cell r="L179">
            <v>76630.013892823044</v>
          </cell>
          <cell r="M179">
            <v>77068.376301351615</v>
          </cell>
          <cell r="N179">
            <v>90734.723275318465</v>
          </cell>
          <cell r="O179">
            <v>893462.13281928981</v>
          </cell>
          <cell r="P179">
            <v>64031.716267724929</v>
          </cell>
          <cell r="Q179">
            <v>115335.08952491284</v>
          </cell>
          <cell r="R179">
            <v>180160.45521997887</v>
          </cell>
          <cell r="S179">
            <v>244030.94097012808</v>
          </cell>
          <cell r="T179">
            <v>367795.35993827519</v>
          </cell>
          <cell r="U179">
            <v>435507.81848738639</v>
          </cell>
          <cell r="V179">
            <v>508225.01748700242</v>
          </cell>
          <cell r="W179">
            <v>580865.46858532948</v>
          </cell>
          <cell r="X179">
            <v>649029.01934979588</v>
          </cell>
          <cell r="Y179">
            <v>725659.03324261878</v>
          </cell>
          <cell r="Z179">
            <v>802727.4095439706</v>
          </cell>
          <cell r="AA179">
            <v>893462.13281928981</v>
          </cell>
        </row>
        <row r="181">
          <cell r="A181" t="str">
            <v>_27</v>
          </cell>
          <cell r="B181" t="str">
            <v>Taxation</v>
          </cell>
          <cell r="C181">
            <v>-18038.03192465457</v>
          </cell>
          <cell r="D181">
            <v>-15080.864134365211</v>
          </cell>
          <cell r="E181">
            <v>-18345.488201517008</v>
          </cell>
          <cell r="F181">
            <v>-18025.399263433908</v>
          </cell>
          <cell r="G181">
            <v>-20068.827776372476</v>
          </cell>
          <cell r="H181">
            <v>-19420.465159620253</v>
          </cell>
          <cell r="I181">
            <v>-20326.110690727095</v>
          </cell>
          <cell r="J181">
            <v>-20347.102522271642</v>
          </cell>
          <cell r="K181">
            <v>-19449.729916127035</v>
          </cell>
          <cell r="L181">
            <v>-21388.841942490115</v>
          </cell>
          <cell r="M181">
            <v>-21272.847482803456</v>
          </cell>
          <cell r="N181">
            <v>-25293.533452257532</v>
          </cell>
          <cell r="O181">
            <v>-237057.24246664031</v>
          </cell>
          <cell r="P181">
            <v>-18038.03192465457</v>
          </cell>
          <cell r="Q181">
            <v>-33118.896059019782</v>
          </cell>
          <cell r="R181">
            <v>-51464.38426053679</v>
          </cell>
          <cell r="S181">
            <v>-69489.783523970691</v>
          </cell>
          <cell r="T181">
            <v>-89558.611300343167</v>
          </cell>
          <cell r="U181">
            <v>-108979.07645996343</v>
          </cell>
          <cell r="V181">
            <v>-129305.18715069053</v>
          </cell>
          <cell r="W181">
            <v>-149652.28967296216</v>
          </cell>
          <cell r="X181">
            <v>-169102.01958908921</v>
          </cell>
          <cell r="Y181">
            <v>-190490.86153157931</v>
          </cell>
          <cell r="Z181">
            <v>-211763.70901438277</v>
          </cell>
          <cell r="AA181">
            <v>-237057.24246664031</v>
          </cell>
        </row>
        <row r="182">
          <cell r="A182" t="str">
            <v>_28</v>
          </cell>
          <cell r="B182" t="str">
            <v>Profit after tax</v>
          </cell>
          <cell r="C182">
            <v>45993.684343070359</v>
          </cell>
          <cell r="D182">
            <v>36222.509122822674</v>
          </cell>
          <cell r="E182">
            <v>46479.877493549007</v>
          </cell>
          <cell r="F182">
            <v>45845.086486715212</v>
          </cell>
          <cell r="G182">
            <v>103695.59119177483</v>
          </cell>
          <cell r="H182">
            <v>48291.993389490985</v>
          </cell>
          <cell r="I182">
            <v>52391.088308888597</v>
          </cell>
          <cell r="J182">
            <v>52293.348576055461</v>
          </cell>
          <cell r="K182">
            <v>48713.820848339368</v>
          </cell>
          <cell r="L182">
            <v>55241.17195033293</v>
          </cell>
          <cell r="M182">
            <v>55795.528818548162</v>
          </cell>
          <cell r="N182">
            <v>65441.189823060937</v>
          </cell>
          <cell r="O182">
            <v>656404.8903526495</v>
          </cell>
          <cell r="P182">
            <v>45993.684343070359</v>
          </cell>
          <cell r="Q182">
            <v>82216.193465893055</v>
          </cell>
          <cell r="R182">
            <v>128696.07095944209</v>
          </cell>
          <cell r="S182">
            <v>174541.15744615739</v>
          </cell>
          <cell r="T182">
            <v>278236.748637932</v>
          </cell>
          <cell r="U182">
            <v>326528.742027423</v>
          </cell>
          <cell r="V182">
            <v>378919.83033631189</v>
          </cell>
          <cell r="W182">
            <v>431213.17891236732</v>
          </cell>
          <cell r="X182">
            <v>479926.99976070668</v>
          </cell>
          <cell r="Y182">
            <v>535168.1717110395</v>
          </cell>
          <cell r="Z182">
            <v>590963.7005295878</v>
          </cell>
          <cell r="AA182">
            <v>656404.8903526495</v>
          </cell>
        </row>
        <row r="183">
          <cell r="B183" t="str">
            <v>Actual Profit and Loss 2006 tys.zł</v>
          </cell>
        </row>
        <row r="184">
          <cell r="A184" t="str">
            <v>Dts01</v>
          </cell>
          <cell r="B184" t="str">
            <v>Interest income</v>
          </cell>
          <cell r="C184">
            <v>125817.05480174486</v>
          </cell>
          <cell r="D184">
            <v>108145.61927749864</v>
          </cell>
          <cell r="E184">
            <v>120827.7984558527</v>
          </cell>
          <cell r="F184">
            <v>118948.37367604928</v>
          </cell>
          <cell r="G184">
            <v>123371.4204227646</v>
          </cell>
          <cell r="H184">
            <v>122579.27179172705</v>
          </cell>
          <cell r="I184">
            <v>129347.64881599613</v>
          </cell>
          <cell r="J184">
            <v>128508.57236796329</v>
          </cell>
          <cell r="K184">
            <v>116800.23410807787</v>
          </cell>
          <cell r="L184">
            <v>132974.48000314127</v>
          </cell>
          <cell r="M184">
            <v>125491.43677849004</v>
          </cell>
          <cell r="N184">
            <v>140513.86698810544</v>
          </cell>
          <cell r="O184">
            <v>1493325.7774874112</v>
          </cell>
          <cell r="P184">
            <v>125817.05480174486</v>
          </cell>
          <cell r="Q184">
            <v>233962.6740792435</v>
          </cell>
          <cell r="R184">
            <v>354790.47253509623</v>
          </cell>
          <cell r="S184">
            <v>473738.84621114552</v>
          </cell>
          <cell r="T184">
            <v>597110.26663391013</v>
          </cell>
          <cell r="U184">
            <v>719689.53842563718</v>
          </cell>
          <cell r="V184">
            <v>849037.18724163331</v>
          </cell>
          <cell r="W184">
            <v>977545.75960959657</v>
          </cell>
          <cell r="X184">
            <v>1094345.9937176744</v>
          </cell>
          <cell r="Y184">
            <v>1227320.4737208157</v>
          </cell>
          <cell r="Z184">
            <v>1352811.9104993057</v>
          </cell>
          <cell r="AA184">
            <v>1493325.7774874112</v>
          </cell>
        </row>
        <row r="185">
          <cell r="A185" t="str">
            <v>Dts02</v>
          </cell>
          <cell r="B185" t="str">
            <v>Interest expense</v>
          </cell>
          <cell r="C185">
            <v>-48349.332356986088</v>
          </cell>
          <cell r="D185">
            <v>-42520.528356986077</v>
          </cell>
          <cell r="E185">
            <v>-48573.956206986069</v>
          </cell>
          <cell r="F185">
            <v>-47075.19813698611</v>
          </cell>
          <cell r="G185">
            <v>-47809.293606986066</v>
          </cell>
          <cell r="H185">
            <v>-46956.702966986064</v>
          </cell>
          <cell r="I185">
            <v>-49551.70946698614</v>
          </cell>
          <cell r="J185">
            <v>-48757.778176986059</v>
          </cell>
          <cell r="K185">
            <v>-45650.980146986127</v>
          </cell>
          <cell r="L185">
            <v>-50449.230936986045</v>
          </cell>
          <cell r="M185">
            <v>-46273.771856986117</v>
          </cell>
          <cell r="N185">
            <v>-50983.427226986038</v>
          </cell>
          <cell r="O185">
            <v>-572951.90944383293</v>
          </cell>
          <cell r="P185">
            <v>-48349.332356986088</v>
          </cell>
          <cell r="Q185">
            <v>-90869.860713972157</v>
          </cell>
          <cell r="R185">
            <v>-139443.81692095823</v>
          </cell>
          <cell r="S185">
            <v>-186519.01505794434</v>
          </cell>
          <cell r="T185">
            <v>-234328.3086649304</v>
          </cell>
          <cell r="U185">
            <v>-281285.01163191645</v>
          </cell>
          <cell r="V185">
            <v>-330836.72109890258</v>
          </cell>
          <cell r="W185">
            <v>-379594.49927588867</v>
          </cell>
          <cell r="X185">
            <v>-425245.47942287481</v>
          </cell>
          <cell r="Y185">
            <v>-475694.71035986085</v>
          </cell>
          <cell r="Z185">
            <v>-521968.48221684695</v>
          </cell>
          <cell r="AA185">
            <v>-572951.90944383293</v>
          </cell>
        </row>
        <row r="186">
          <cell r="A186" t="str">
            <v>Dts03</v>
          </cell>
          <cell r="B186" t="str">
            <v>Net interest income</v>
          </cell>
          <cell r="C186">
            <v>77467.72244475878</v>
          </cell>
          <cell r="D186">
            <v>65625.090920512564</v>
          </cell>
          <cell r="E186">
            <v>72253.842248866626</v>
          </cell>
          <cell r="F186">
            <v>71873.175539063173</v>
          </cell>
          <cell r="G186">
            <v>75562.126815778523</v>
          </cell>
          <cell r="H186">
            <v>75622.568824740985</v>
          </cell>
          <cell r="I186">
            <v>79795.93934900999</v>
          </cell>
          <cell r="J186">
            <v>79750.794190977234</v>
          </cell>
          <cell r="K186">
            <v>71149.253961091745</v>
          </cell>
          <cell r="L186">
            <v>82525.249066155229</v>
          </cell>
          <cell r="M186">
            <v>79217.664921503922</v>
          </cell>
          <cell r="N186">
            <v>89530.4397611194</v>
          </cell>
          <cell r="O186">
            <v>920373.86804357823</v>
          </cell>
          <cell r="P186">
            <v>77467.72244475878</v>
          </cell>
          <cell r="Q186">
            <v>143092.81336527134</v>
          </cell>
          <cell r="R186">
            <v>215346.655614138</v>
          </cell>
          <cell r="S186">
            <v>287219.83115320117</v>
          </cell>
          <cell r="T186">
            <v>362781.95796897972</v>
          </cell>
          <cell r="U186">
            <v>438404.52679372072</v>
          </cell>
          <cell r="V186">
            <v>518200.46614273073</v>
          </cell>
          <cell r="W186">
            <v>597951.26033370791</v>
          </cell>
          <cell r="X186">
            <v>669100.51429479965</v>
          </cell>
          <cell r="Y186">
            <v>751625.76336095482</v>
          </cell>
          <cell r="Z186">
            <v>830843.4282824588</v>
          </cell>
          <cell r="AA186">
            <v>920373.86804357823</v>
          </cell>
        </row>
        <row r="187">
          <cell r="A187" t="str">
            <v>Dts04</v>
          </cell>
          <cell r="B187" t="str">
            <v>Fee Income</v>
          </cell>
          <cell r="C187">
            <v>99418.859970000005</v>
          </cell>
          <cell r="D187">
            <v>99041.176749999984</v>
          </cell>
          <cell r="E187">
            <v>116474.85854</v>
          </cell>
          <cell r="F187">
            <v>116346.11017</v>
          </cell>
          <cell r="G187">
            <v>121419.84258</v>
          </cell>
          <cell r="H187">
            <v>104463.24262000003</v>
          </cell>
          <cell r="I187">
            <v>104712.53517999998</v>
          </cell>
          <cell r="J187">
            <v>106434.26612999997</v>
          </cell>
          <cell r="K187">
            <v>110835.31039000012</v>
          </cell>
          <cell r="L187">
            <v>115828.88825999992</v>
          </cell>
          <cell r="M187">
            <v>126855.45034000001</v>
          </cell>
          <cell r="N187">
            <v>133288.63449999993</v>
          </cell>
          <cell r="O187">
            <v>1355119.1754300001</v>
          </cell>
          <cell r="P187">
            <v>99418.859970000005</v>
          </cell>
          <cell r="Q187">
            <v>198460.03671999997</v>
          </cell>
          <cell r="R187">
            <v>314934.89525999996</v>
          </cell>
          <cell r="S187">
            <v>431281.00542999996</v>
          </cell>
          <cell r="T187">
            <v>552700.84800999996</v>
          </cell>
          <cell r="U187">
            <v>657164.09062999999</v>
          </cell>
          <cell r="V187">
            <v>761876.62581</v>
          </cell>
          <cell r="W187">
            <v>868310.89194</v>
          </cell>
          <cell r="X187">
            <v>979146.20233000012</v>
          </cell>
          <cell r="Y187">
            <v>1094975.0905900002</v>
          </cell>
          <cell r="Z187">
            <v>1221830.5409300001</v>
          </cell>
          <cell r="AA187">
            <v>1355119.1754300001</v>
          </cell>
        </row>
        <row r="188">
          <cell r="A188" t="str">
            <v>Dts05</v>
          </cell>
          <cell r="B188" t="str">
            <v>Commission expense</v>
          </cell>
          <cell r="C188">
            <v>-24052.619219999997</v>
          </cell>
          <cell r="D188">
            <v>-24198.907480000002</v>
          </cell>
          <cell r="E188">
            <v>-29333.970269999998</v>
          </cell>
          <cell r="F188">
            <v>-32578.143179999999</v>
          </cell>
          <cell r="G188">
            <v>-31255.379750000011</v>
          </cell>
          <cell r="H188">
            <v>-26282.801319999995</v>
          </cell>
          <cell r="I188">
            <v>-27613.355280000007</v>
          </cell>
          <cell r="J188">
            <v>-27080.33055000001</v>
          </cell>
          <cell r="K188">
            <v>-26952.325979999983</v>
          </cell>
          <cell r="L188">
            <v>-29495.924996000002</v>
          </cell>
          <cell r="M188">
            <v>-34863.031223999991</v>
          </cell>
          <cell r="N188">
            <v>-38025.76079</v>
          </cell>
          <cell r="O188">
            <v>-351732.55004</v>
          </cell>
          <cell r="P188">
            <v>-24052.619219999997</v>
          </cell>
          <cell r="Q188">
            <v>-48251.526700000002</v>
          </cell>
          <cell r="R188">
            <v>-77585.496970000007</v>
          </cell>
          <cell r="S188">
            <v>-110163.64015000001</v>
          </cell>
          <cell r="T188">
            <v>-141419.01990000001</v>
          </cell>
          <cell r="U188">
            <v>-167701.82122000001</v>
          </cell>
          <cell r="V188">
            <v>-195315.17650000003</v>
          </cell>
          <cell r="W188">
            <v>-222395.50705000004</v>
          </cell>
          <cell r="X188">
            <v>-249347.83303000004</v>
          </cell>
          <cell r="Y188">
            <v>-278843.75802600005</v>
          </cell>
          <cell r="Z188">
            <v>-313706.78925000003</v>
          </cell>
          <cell r="AA188">
            <v>-351732.55004</v>
          </cell>
        </row>
        <row r="189">
          <cell r="A189" t="str">
            <v>Dts06</v>
          </cell>
          <cell r="B189" t="str">
            <v>Net fee and commission income</v>
          </cell>
          <cell r="C189">
            <v>75366.240750000012</v>
          </cell>
          <cell r="D189">
            <v>74842.26926999999</v>
          </cell>
          <cell r="E189">
            <v>87140.888269999996</v>
          </cell>
          <cell r="F189">
            <v>83767.966990000001</v>
          </cell>
          <cell r="G189">
            <v>90164.462829999989</v>
          </cell>
          <cell r="H189">
            <v>78180.441300000035</v>
          </cell>
          <cell r="I189">
            <v>77099.179899999974</v>
          </cell>
          <cell r="J189">
            <v>79353.935579999961</v>
          </cell>
          <cell r="K189">
            <v>83882.984410000136</v>
          </cell>
          <cell r="L189">
            <v>86332.963263999918</v>
          </cell>
          <cell r="M189">
            <v>91992.419116000019</v>
          </cell>
          <cell r="N189">
            <v>95262.873709999927</v>
          </cell>
          <cell r="O189">
            <v>1003386.6253900001</v>
          </cell>
          <cell r="P189">
            <v>75366.240750000012</v>
          </cell>
          <cell r="Q189">
            <v>150208.51001999999</v>
          </cell>
          <cell r="R189">
            <v>237349.39828999995</v>
          </cell>
          <cell r="S189">
            <v>321117.36527999997</v>
          </cell>
          <cell r="T189">
            <v>411281.82810999994</v>
          </cell>
          <cell r="U189">
            <v>489462.26940999995</v>
          </cell>
          <cell r="V189">
            <v>566561.44930999994</v>
          </cell>
          <cell r="W189">
            <v>645915.38488999999</v>
          </cell>
          <cell r="X189">
            <v>729798.36930000014</v>
          </cell>
          <cell r="Y189">
            <v>816131.33256400004</v>
          </cell>
          <cell r="Z189">
            <v>908123.7516800001</v>
          </cell>
          <cell r="AA189">
            <v>1003386.6253900001</v>
          </cell>
        </row>
        <row r="190">
          <cell r="A190" t="str">
            <v>Dts07</v>
          </cell>
          <cell r="B190" t="str">
            <v>Dividend income</v>
          </cell>
          <cell r="C190">
            <v>0</v>
          </cell>
          <cell r="D190">
            <v>0</v>
          </cell>
          <cell r="E190">
            <v>1.1799999992945231E-3</v>
          </cell>
          <cell r="F190">
            <v>3680.0540000000001</v>
          </cell>
          <cell r="G190">
            <v>53437.79</v>
          </cell>
          <cell r="H190">
            <v>12.966999999999985</v>
          </cell>
          <cell r="I190">
            <v>89.806400000000011</v>
          </cell>
          <cell r="J190">
            <v>-0.10000000000002274</v>
          </cell>
          <cell r="K190">
            <v>55.666710000000315</v>
          </cell>
          <cell r="L190">
            <v>9.6633812063373625E-13</v>
          </cell>
          <cell r="M190">
            <v>-4.6419999998761341E-2</v>
          </cell>
          <cell r="N190">
            <v>2.0000000222353265E-4</v>
          </cell>
          <cell r="O190">
            <v>57276.139070000005</v>
          </cell>
          <cell r="P190">
            <v>0</v>
          </cell>
          <cell r="Q190">
            <v>0</v>
          </cell>
          <cell r="R190">
            <v>1.1799999992945231E-3</v>
          </cell>
          <cell r="S190">
            <v>3680.0551799999994</v>
          </cell>
          <cell r="T190">
            <v>57117.845180000004</v>
          </cell>
          <cell r="U190">
            <v>57130.812180000001</v>
          </cell>
          <cell r="V190">
            <v>57220.618580000002</v>
          </cell>
          <cell r="W190">
            <v>57220.518580000004</v>
          </cell>
          <cell r="X190">
            <v>57276.185290000001</v>
          </cell>
          <cell r="Y190">
            <v>57276.185290000001</v>
          </cell>
          <cell r="Z190">
            <v>57276.138870000002</v>
          </cell>
          <cell r="AA190">
            <v>57276.139070000005</v>
          </cell>
        </row>
        <row r="191">
          <cell r="A191" t="str">
            <v>Dts08</v>
          </cell>
          <cell r="B191" t="str">
            <v>Foreign exchange profit</v>
          </cell>
          <cell r="C191">
            <v>14775.239049999775</v>
          </cell>
          <cell r="D191">
            <v>13404.721010000578</v>
          </cell>
          <cell r="E191">
            <v>16830.291039998316</v>
          </cell>
          <cell r="F191">
            <v>15370.250580001537</v>
          </cell>
          <cell r="G191">
            <v>18773.496970000855</v>
          </cell>
          <cell r="H191">
            <v>19892.59350000025</v>
          </cell>
          <cell r="I191">
            <v>17050.947629998092</v>
          </cell>
          <cell r="J191">
            <v>16043.660489999629</v>
          </cell>
          <cell r="K191">
            <v>17279.289530003287</v>
          </cell>
          <cell r="L191">
            <v>17417.808969997081</v>
          </cell>
          <cell r="M191">
            <v>16000.155849997524</v>
          </cell>
          <cell r="N191">
            <v>16947.680760004012</v>
          </cell>
          <cell r="O191">
            <v>199786.13538000092</v>
          </cell>
          <cell r="P191">
            <v>14775.239049999775</v>
          </cell>
          <cell r="Q191">
            <v>28179.960060000354</v>
          </cell>
          <cell r="R191">
            <v>45010.25109999867</v>
          </cell>
          <cell r="S191">
            <v>60380.501680000205</v>
          </cell>
          <cell r="T191">
            <v>79153.998650001056</v>
          </cell>
          <cell r="U191">
            <v>99046.592150001306</v>
          </cell>
          <cell r="V191">
            <v>116097.5397799994</v>
          </cell>
          <cell r="W191">
            <v>132141.20026999901</v>
          </cell>
          <cell r="X191">
            <v>149420.48980000231</v>
          </cell>
          <cell r="Y191">
            <v>166838.29876999938</v>
          </cell>
          <cell r="Z191">
            <v>182838.45461999692</v>
          </cell>
          <cell r="AA191">
            <v>199786.13538000092</v>
          </cell>
        </row>
        <row r="192">
          <cell r="A192" t="str">
            <v>Dts09</v>
          </cell>
          <cell r="B192" t="str">
            <v>Gains or losses from investments</v>
          </cell>
          <cell r="C192">
            <v>1451.4785199999999</v>
          </cell>
          <cell r="D192">
            <v>8548.1534100000008</v>
          </cell>
          <cell r="E192">
            <v>974.98992999999984</v>
          </cell>
          <cell r="F192">
            <v>23528.95865</v>
          </cell>
          <cell r="G192">
            <v>1070.2951100000025</v>
          </cell>
          <cell r="H192">
            <v>951.23643000000095</v>
          </cell>
          <cell r="I192">
            <v>6066.6515100000033</v>
          </cell>
          <cell r="J192">
            <v>902.76043999999797</v>
          </cell>
          <cell r="K192">
            <v>2677.7892000000061</v>
          </cell>
          <cell r="L192">
            <v>823.65067999999201</v>
          </cell>
          <cell r="M192">
            <v>792.72581000000491</v>
          </cell>
          <cell r="N192">
            <v>2182.9504500000012</v>
          </cell>
          <cell r="O192">
            <v>49971.64014000001</v>
          </cell>
          <cell r="P192">
            <v>1451.4785199999999</v>
          </cell>
          <cell r="Q192">
            <v>9999.6319300000014</v>
          </cell>
          <cell r="R192">
            <v>10974.621860000001</v>
          </cell>
          <cell r="S192">
            <v>34503.58051</v>
          </cell>
          <cell r="T192">
            <v>35573.875619999999</v>
          </cell>
          <cell r="U192">
            <v>36525.112050000003</v>
          </cell>
          <cell r="V192">
            <v>42591.763560000007</v>
          </cell>
          <cell r="W192">
            <v>43494.524000000005</v>
          </cell>
          <cell r="X192">
            <v>46172.313200000011</v>
          </cell>
          <cell r="Y192">
            <v>46995.963880000003</v>
          </cell>
          <cell r="Z192">
            <v>47788.689690000007</v>
          </cell>
          <cell r="AA192">
            <v>49971.64014000001</v>
          </cell>
        </row>
        <row r="193">
          <cell r="A193" t="str">
            <v>Dts10</v>
          </cell>
          <cell r="B193" t="str">
            <v>Other operating income / expenses</v>
          </cell>
          <cell r="C193">
            <v>-8379.6497899999995</v>
          </cell>
          <cell r="D193">
            <v>-7301.3482599999988</v>
          </cell>
          <cell r="E193">
            <v>-5838.0592572734395</v>
          </cell>
          <cell r="F193">
            <v>-8301.8864071342759</v>
          </cell>
          <cell r="G193">
            <v>-12475.35711133252</v>
          </cell>
          <cell r="H193">
            <v>-9561.4134613856368</v>
          </cell>
          <cell r="I193">
            <v>-11729.872336360693</v>
          </cell>
          <cell r="J193">
            <v>-7357.4728029050866</v>
          </cell>
          <cell r="K193">
            <v>-20281.286645848373</v>
          </cell>
          <cell r="L193">
            <v>-15148.859726941613</v>
          </cell>
          <cell r="M193">
            <v>-7964.4475931079432</v>
          </cell>
          <cell r="N193">
            <v>-15441.814294988595</v>
          </cell>
          <cell r="O193">
            <v>-129781.46768727816</v>
          </cell>
          <cell r="P193">
            <v>-8379.6497899999995</v>
          </cell>
          <cell r="Q193">
            <v>-15680.998049999998</v>
          </cell>
          <cell r="R193">
            <v>-21519.057307273437</v>
          </cell>
          <cell r="S193">
            <v>-29820.943714407713</v>
          </cell>
          <cell r="T193">
            <v>-42296.300825740233</v>
          </cell>
          <cell r="U193">
            <v>-51857.714287125869</v>
          </cell>
          <cell r="V193">
            <v>-63587.586623486561</v>
          </cell>
          <cell r="W193">
            <v>-70945.059426391643</v>
          </cell>
          <cell r="X193">
            <v>-91226.34607224002</v>
          </cell>
          <cell r="Y193">
            <v>-106375.20579918163</v>
          </cell>
          <cell r="Z193">
            <v>-114339.65339228956</v>
          </cell>
          <cell r="AA193">
            <v>-129781.46768727816</v>
          </cell>
        </row>
        <row r="194">
          <cell r="A194" t="str">
            <v>Dts11</v>
          </cell>
          <cell r="B194" t="str">
            <v>Other income</v>
          </cell>
          <cell r="C194">
            <v>83213.308529999791</v>
          </cell>
          <cell r="D194">
            <v>89493.795430000566</v>
          </cell>
          <cell r="E194">
            <v>99108.111162724861</v>
          </cell>
          <cell r="F194">
            <v>118045.34381286727</v>
          </cell>
          <cell r="G194">
            <v>150970.68779866831</v>
          </cell>
          <cell r="H194">
            <v>89475.824768614664</v>
          </cell>
          <cell r="I194">
            <v>88576.713103637376</v>
          </cell>
          <cell r="J194">
            <v>88942.783707094495</v>
          </cell>
          <cell r="K194">
            <v>83614.443204155046</v>
          </cell>
          <cell r="L194">
            <v>89425.563187055377</v>
          </cell>
          <cell r="M194">
            <v>100820.80676288961</v>
          </cell>
          <cell r="N194">
            <v>98951.69082501535</v>
          </cell>
          <cell r="O194">
            <v>1180639.072292723</v>
          </cell>
          <cell r="P194">
            <v>83213.308529999791</v>
          </cell>
          <cell r="Q194">
            <v>172707.10396000036</v>
          </cell>
          <cell r="R194">
            <v>271815.21512272517</v>
          </cell>
          <cell r="S194">
            <v>389860.55893559247</v>
          </cell>
          <cell r="T194">
            <v>540831.2467342607</v>
          </cell>
          <cell r="U194">
            <v>630307.07150287542</v>
          </cell>
          <cell r="V194">
            <v>718883.78460651275</v>
          </cell>
          <cell r="W194">
            <v>807826.56831360736</v>
          </cell>
          <cell r="X194">
            <v>891441.01151776244</v>
          </cell>
          <cell r="Y194">
            <v>980866.57470481785</v>
          </cell>
          <cell r="Z194">
            <v>1081687.3814677075</v>
          </cell>
          <cell r="AA194">
            <v>1180639.072292723</v>
          </cell>
        </row>
        <row r="195">
          <cell r="A195" t="str">
            <v>Dts12</v>
          </cell>
          <cell r="B195" t="str">
            <v>Total income</v>
          </cell>
          <cell r="C195">
            <v>160681.03097475856</v>
          </cell>
          <cell r="D195">
            <v>155118.88635051314</v>
          </cell>
          <cell r="E195">
            <v>171361.95341159147</v>
          </cell>
          <cell r="F195">
            <v>189918.51935193044</v>
          </cell>
          <cell r="G195">
            <v>226532.81461444683</v>
          </cell>
          <cell r="H195">
            <v>165098.39359335566</v>
          </cell>
          <cell r="I195">
            <v>168372.65245264737</v>
          </cell>
          <cell r="J195">
            <v>168693.57789807173</v>
          </cell>
          <cell r="K195">
            <v>154763.69716524679</v>
          </cell>
          <cell r="L195">
            <v>171950.81225321061</v>
          </cell>
          <cell r="M195">
            <v>180038.47168439353</v>
          </cell>
          <cell r="N195">
            <v>188482.13058613474</v>
          </cell>
          <cell r="O195">
            <v>2101012.940336301</v>
          </cell>
          <cell r="P195">
            <v>160681.03097475856</v>
          </cell>
          <cell r="Q195">
            <v>315799.9173252717</v>
          </cell>
          <cell r="R195">
            <v>487161.87073686317</v>
          </cell>
          <cell r="S195">
            <v>677080.39008879359</v>
          </cell>
          <cell r="T195">
            <v>903613.20470324042</v>
          </cell>
          <cell r="U195">
            <v>1068711.5982965962</v>
          </cell>
          <cell r="V195">
            <v>1237084.2507492434</v>
          </cell>
          <cell r="W195">
            <v>1405777.8286473153</v>
          </cell>
          <cell r="X195">
            <v>1560541.5258125621</v>
          </cell>
          <cell r="Y195">
            <v>1732492.3380657728</v>
          </cell>
          <cell r="Z195">
            <v>1912530.8097501663</v>
          </cell>
          <cell r="AA195">
            <v>2101012.940336301</v>
          </cell>
        </row>
        <row r="196">
          <cell r="A196" t="str">
            <v>Dts13</v>
          </cell>
          <cell r="B196" t="str">
            <v>Personnel expenses</v>
          </cell>
          <cell r="C196">
            <v>47347.612439742377</v>
          </cell>
          <cell r="D196">
            <v>49470.255479742373</v>
          </cell>
          <cell r="E196">
            <v>51983.688560689458</v>
          </cell>
          <cell r="F196">
            <v>52866.672629742381</v>
          </cell>
          <cell r="G196">
            <v>51368.00128974238</v>
          </cell>
          <cell r="H196">
            <v>52426.968740689445</v>
          </cell>
          <cell r="I196">
            <v>51965.227289742354</v>
          </cell>
          <cell r="J196">
            <v>51034.789059742398</v>
          </cell>
          <cell r="K196">
            <v>52663.436642240478</v>
          </cell>
          <cell r="L196">
            <v>54026.13912134237</v>
          </cell>
          <cell r="M196">
            <v>59320.534249742435</v>
          </cell>
          <cell r="N196">
            <v>80959.589098142344</v>
          </cell>
          <cell r="O196">
            <v>655432.91460130084</v>
          </cell>
          <cell r="P196">
            <v>47347.612439742377</v>
          </cell>
          <cell r="Q196">
            <v>96817.86791948475</v>
          </cell>
          <cell r="R196">
            <v>148801.55648017421</v>
          </cell>
          <cell r="S196">
            <v>201668.2291099166</v>
          </cell>
          <cell r="T196">
            <v>253036.23039965899</v>
          </cell>
          <cell r="U196">
            <v>305463.19914034841</v>
          </cell>
          <cell r="V196">
            <v>357428.4264300908</v>
          </cell>
          <cell r="W196">
            <v>408463.21548983321</v>
          </cell>
          <cell r="X196">
            <v>461126.65213207371</v>
          </cell>
          <cell r="Y196">
            <v>515152.7912534161</v>
          </cell>
          <cell r="Z196">
            <v>574473.3255031585</v>
          </cell>
          <cell r="AA196">
            <v>655432.91460130084</v>
          </cell>
        </row>
        <row r="197">
          <cell r="A197" t="str">
            <v>Dts14</v>
          </cell>
          <cell r="B197" t="str">
            <v>General and administrative expenses</v>
          </cell>
          <cell r="C197">
            <v>27787.452243572374</v>
          </cell>
          <cell r="D197">
            <v>35722.536998395568</v>
          </cell>
          <cell r="E197">
            <v>35189.674619818499</v>
          </cell>
          <cell r="F197">
            <v>34110.373971281551</v>
          </cell>
          <cell r="G197">
            <v>32791.220936840575</v>
          </cell>
          <cell r="H197">
            <v>44170.689156183733</v>
          </cell>
          <cell r="I197">
            <v>33042.655199346453</v>
          </cell>
          <cell r="J197">
            <v>32338.023667542489</v>
          </cell>
          <cell r="K197">
            <v>37394.521414256982</v>
          </cell>
          <cell r="L197">
            <v>41796.79724893401</v>
          </cell>
          <cell r="M197">
            <v>43326.013691442728</v>
          </cell>
          <cell r="N197">
            <v>60736.590430907214</v>
          </cell>
          <cell r="O197">
            <v>458406.54957852216</v>
          </cell>
          <cell r="P197">
            <v>27787.452243572374</v>
          </cell>
          <cell r="Q197">
            <v>63509.989241967938</v>
          </cell>
          <cell r="R197">
            <v>98699.663861786437</v>
          </cell>
          <cell r="S197">
            <v>132810.037833068</v>
          </cell>
          <cell r="T197">
            <v>165601.25876990857</v>
          </cell>
          <cell r="U197">
            <v>209771.94792609231</v>
          </cell>
          <cell r="V197">
            <v>242814.60312543876</v>
          </cell>
          <cell r="W197">
            <v>275152.62679298123</v>
          </cell>
          <cell r="X197">
            <v>312547.14820723824</v>
          </cell>
          <cell r="Y197">
            <v>354343.94545617222</v>
          </cell>
          <cell r="Z197">
            <v>397669.95914761495</v>
          </cell>
          <cell r="AA197">
            <v>458406.54957852216</v>
          </cell>
        </row>
        <row r="198">
          <cell r="A198" t="str">
            <v>Dts15</v>
          </cell>
          <cell r="B198" t="str">
            <v>Depreciation / Amortisation</v>
          </cell>
          <cell r="C198">
            <v>15232.268666666667</v>
          </cell>
          <cell r="D198">
            <v>15339.786826666665</v>
          </cell>
          <cell r="E198">
            <v>15034.195216666667</v>
          </cell>
          <cell r="F198">
            <v>13873.727879999997</v>
          </cell>
          <cell r="G198">
            <v>13283.060520000006</v>
          </cell>
          <cell r="H198">
            <v>13157.982479999988</v>
          </cell>
          <cell r="I198">
            <v>12086.566909999998</v>
          </cell>
          <cell r="J198">
            <v>12202.34996</v>
          </cell>
          <cell r="K198">
            <v>12347.409890000004</v>
          </cell>
          <cell r="L198">
            <v>11809.141429999996</v>
          </cell>
          <cell r="M198">
            <v>11804.35140000001</v>
          </cell>
          <cell r="N198">
            <v>7638.3896099999993</v>
          </cell>
          <cell r="O198">
            <v>153809.23079000003</v>
          </cell>
          <cell r="P198">
            <v>15232.268666666667</v>
          </cell>
          <cell r="Q198">
            <v>30572.055493333333</v>
          </cell>
          <cell r="R198">
            <v>45606.25071</v>
          </cell>
          <cell r="S198">
            <v>59479.978589999999</v>
          </cell>
          <cell r="T198">
            <v>72763.039110000012</v>
          </cell>
          <cell r="U198">
            <v>85921.021590000004</v>
          </cell>
          <cell r="V198">
            <v>98007.588499999998</v>
          </cell>
          <cell r="W198">
            <v>110209.93846</v>
          </cell>
          <cell r="X198">
            <v>122557.34835000001</v>
          </cell>
          <cell r="Y198">
            <v>134366.48978</v>
          </cell>
          <cell r="Z198">
            <v>146170.84118000002</v>
          </cell>
          <cell r="AA198">
            <v>153809.23079000003</v>
          </cell>
        </row>
        <row r="199">
          <cell r="A199" t="str">
            <v>Dts16</v>
          </cell>
          <cell r="B199" t="str">
            <v>Total operating expenses</v>
          </cell>
          <cell r="C199">
            <v>90367.333349981418</v>
          </cell>
          <cell r="D199">
            <v>100532.5793048046</v>
          </cell>
          <cell r="E199">
            <v>102207.55839717464</v>
          </cell>
          <cell r="F199">
            <v>100850.77448102392</v>
          </cell>
          <cell r="G199">
            <v>97442.282746582961</v>
          </cell>
          <cell r="H199">
            <v>109755.64037687317</v>
          </cell>
          <cell r="I199">
            <v>97094.4493990888</v>
          </cell>
          <cell r="J199">
            <v>95575.162687284872</v>
          </cell>
          <cell r="K199">
            <v>102405.36794649747</v>
          </cell>
          <cell r="L199">
            <v>107632.07780027637</v>
          </cell>
          <cell r="M199">
            <v>114450.89934118517</v>
          </cell>
          <cell r="N199">
            <v>149334.56913904956</v>
          </cell>
          <cell r="O199">
            <v>1267648.6949698229</v>
          </cell>
          <cell r="P199">
            <v>90367.333349981418</v>
          </cell>
          <cell r="Q199">
            <v>190899.91265478602</v>
          </cell>
          <cell r="R199">
            <v>293107.47105196066</v>
          </cell>
          <cell r="S199">
            <v>393958.24553298461</v>
          </cell>
          <cell r="T199">
            <v>491400.5282795676</v>
          </cell>
          <cell r="U199">
            <v>601156.16865644068</v>
          </cell>
          <cell r="V199">
            <v>698250.61805552954</v>
          </cell>
          <cell r="W199">
            <v>793825.78074281442</v>
          </cell>
          <cell r="X199">
            <v>896231.14868931193</v>
          </cell>
          <cell r="Y199">
            <v>1003863.2264895884</v>
          </cell>
          <cell r="Z199">
            <v>1118314.1258307735</v>
          </cell>
          <cell r="AA199">
            <v>1267648.6949698229</v>
          </cell>
        </row>
        <row r="200">
          <cell r="A200" t="str">
            <v>Dts17</v>
          </cell>
          <cell r="B200" t="str">
            <v>Operating profit before provisions</v>
          </cell>
          <cell r="C200">
            <v>70313.697624777138</v>
          </cell>
          <cell r="D200">
            <v>54586.307045708541</v>
          </cell>
          <cell r="E200">
            <v>69154.395014416834</v>
          </cell>
          <cell r="F200">
            <v>89067.744870906521</v>
          </cell>
          <cell r="G200">
            <v>129090.53186786387</v>
          </cell>
          <cell r="H200">
            <v>55342.753216482495</v>
          </cell>
          <cell r="I200">
            <v>71278.203053558565</v>
          </cell>
          <cell r="J200">
            <v>73118.415210786858</v>
          </cell>
          <cell r="K200">
            <v>52358.329218749321</v>
          </cell>
          <cell r="L200">
            <v>64318.734452934237</v>
          </cell>
          <cell r="M200">
            <v>65587.572343208361</v>
          </cell>
          <cell r="N200">
            <v>39147.561447085172</v>
          </cell>
          <cell r="O200">
            <v>833364.24536647811</v>
          </cell>
          <cell r="P200">
            <v>70313.697624777138</v>
          </cell>
          <cell r="Q200">
            <v>124900.00467048568</v>
          </cell>
          <cell r="R200">
            <v>194054.39968490251</v>
          </cell>
          <cell r="S200">
            <v>283122.14455580898</v>
          </cell>
          <cell r="T200">
            <v>412212.67642367282</v>
          </cell>
          <cell r="U200">
            <v>467555.42964015552</v>
          </cell>
          <cell r="V200">
            <v>538833.63269371388</v>
          </cell>
          <cell r="W200">
            <v>611952.04790450085</v>
          </cell>
          <cell r="X200">
            <v>664310.37712325016</v>
          </cell>
          <cell r="Y200">
            <v>728629.1115761844</v>
          </cell>
          <cell r="Z200">
            <v>794216.68391939276</v>
          </cell>
          <cell r="AA200">
            <v>833364.24536647811</v>
          </cell>
        </row>
        <row r="201">
          <cell r="A201" t="str">
            <v>Dts18</v>
          </cell>
          <cell r="B201" t="str">
            <v>Impairment losses on loans and advances</v>
          </cell>
          <cell r="C201">
            <v>-5466.5264299999999</v>
          </cell>
          <cell r="D201">
            <v>-5294.6459600000007</v>
          </cell>
          <cell r="E201">
            <v>-2004.9892300000013</v>
          </cell>
          <cell r="F201">
            <v>-5994.0015899999953</v>
          </cell>
          <cell r="G201">
            <v>-3827.5828800000045</v>
          </cell>
          <cell r="H201">
            <v>-1136.0597899999993</v>
          </cell>
          <cell r="I201">
            <v>-5066.7455900000041</v>
          </cell>
          <cell r="J201">
            <v>-3809.1706299999983</v>
          </cell>
          <cell r="K201">
            <v>2602.7777800000022</v>
          </cell>
          <cell r="L201">
            <v>338.15833000000265</v>
          </cell>
          <cell r="M201">
            <v>-12983.992810000002</v>
          </cell>
          <cell r="N201">
            <v>5726.1019700000033</v>
          </cell>
          <cell r="O201">
            <v>-36916.676829999997</v>
          </cell>
          <cell r="P201">
            <v>-5466.5264299999999</v>
          </cell>
          <cell r="Q201">
            <v>-10761.17239</v>
          </cell>
          <cell r="R201">
            <v>-12766.161620000001</v>
          </cell>
          <cell r="S201">
            <v>-18760.163209999995</v>
          </cell>
          <cell r="T201">
            <v>-22587.746090000001</v>
          </cell>
          <cell r="U201">
            <v>-23723.80588</v>
          </cell>
          <cell r="V201">
            <v>-28790.551470000006</v>
          </cell>
          <cell r="W201">
            <v>-32599.722100000003</v>
          </cell>
          <cell r="X201">
            <v>-29996.944320000002</v>
          </cell>
          <cell r="Y201">
            <v>-29658.78599</v>
          </cell>
          <cell r="Z201">
            <v>-42642.7788</v>
          </cell>
          <cell r="AA201">
            <v>-36916.676829999997</v>
          </cell>
        </row>
        <row r="202">
          <cell r="A202" t="str">
            <v>Dts19</v>
          </cell>
          <cell r="B202" t="str">
            <v>Provision for contingent liabilities</v>
          </cell>
          <cell r="C202">
            <v>-202.42081999999999</v>
          </cell>
          <cell r="D202">
            <v>78.066719999999989</v>
          </cell>
          <cell r="E202">
            <v>761.58474000000001</v>
          </cell>
          <cell r="F202">
            <v>9.6125400000001129</v>
          </cell>
          <cell r="G202">
            <v>-332.79947000000004</v>
          </cell>
          <cell r="H202">
            <v>7062.2873600000003</v>
          </cell>
          <cell r="I202">
            <v>38.10492000000032</v>
          </cell>
          <cell r="J202">
            <v>108.87588999999932</v>
          </cell>
          <cell r="K202">
            <v>206.78830000000036</v>
          </cell>
          <cell r="L202">
            <v>931.952439999999</v>
          </cell>
          <cell r="M202">
            <v>70.927520000001465</v>
          </cell>
          <cell r="N202">
            <v>-153.30748999999955</v>
          </cell>
          <cell r="O202">
            <v>8579.6726500000004</v>
          </cell>
          <cell r="P202">
            <v>-202.42081999999999</v>
          </cell>
          <cell r="Q202">
            <v>-124.3541</v>
          </cell>
          <cell r="R202">
            <v>637.23063999999999</v>
          </cell>
          <cell r="S202">
            <v>646.84318000000007</v>
          </cell>
          <cell r="T202">
            <v>314.04371000000003</v>
          </cell>
          <cell r="U202">
            <v>7376.3310700000002</v>
          </cell>
          <cell r="V202">
            <v>7414.4359900000009</v>
          </cell>
          <cell r="W202">
            <v>7523.3118800000002</v>
          </cell>
          <cell r="X202">
            <v>7730.1001800000004</v>
          </cell>
          <cell r="Y202">
            <v>8662.0526199999986</v>
          </cell>
          <cell r="Z202">
            <v>8732.9801399999997</v>
          </cell>
          <cell r="AA202">
            <v>8579.6726500000004</v>
          </cell>
        </row>
        <row r="203">
          <cell r="A203" t="str">
            <v>Dts20</v>
          </cell>
          <cell r="B203" t="str">
            <v>Other provisions</v>
          </cell>
          <cell r="C203">
            <v>0</v>
          </cell>
          <cell r="D203">
            <v>0</v>
          </cell>
          <cell r="E203">
            <v>1.7053025658242404E-13</v>
          </cell>
          <cell r="F203">
            <v>0</v>
          </cell>
          <cell r="G203">
            <v>0</v>
          </cell>
          <cell r="H203">
            <v>1.2000000000966793E-4</v>
          </cell>
          <cell r="I203">
            <v>0</v>
          </cell>
          <cell r="J203">
            <v>0</v>
          </cell>
          <cell r="K203">
            <v>0</v>
          </cell>
          <cell r="L203">
            <v>0</v>
          </cell>
          <cell r="M203">
            <v>0</v>
          </cell>
          <cell r="N203">
            <v>-350.47997999999961</v>
          </cell>
          <cell r="O203">
            <v>-350.47985999999946</v>
          </cell>
          <cell r="P203">
            <v>0</v>
          </cell>
          <cell r="Q203">
            <v>0</v>
          </cell>
          <cell r="R203">
            <v>1.7053025658242404E-13</v>
          </cell>
          <cell r="S203">
            <v>1.7053025658242404E-13</v>
          </cell>
          <cell r="T203">
            <v>1.7053025658242404E-13</v>
          </cell>
          <cell r="U203">
            <v>1.2000000018019819E-4</v>
          </cell>
          <cell r="V203">
            <v>1.2000000018019819E-4</v>
          </cell>
          <cell r="W203">
            <v>1.2000000018019819E-4</v>
          </cell>
          <cell r="X203">
            <v>1.2000000018019819E-4</v>
          </cell>
          <cell r="Y203">
            <v>1.2000000018019819E-4</v>
          </cell>
          <cell r="Z203">
            <v>1.2000000018019819E-4</v>
          </cell>
          <cell r="AA203">
            <v>-350.47985999999946</v>
          </cell>
        </row>
        <row r="204">
          <cell r="A204" t="str">
            <v>Dts21</v>
          </cell>
          <cell r="B204" t="str">
            <v>Total provisions</v>
          </cell>
          <cell r="O204">
            <v>-28687.484039999996</v>
          </cell>
          <cell r="P204">
            <v>-5668.9472500000002</v>
          </cell>
          <cell r="Q204">
            <v>-10885.52649</v>
          </cell>
          <cell r="R204">
            <v>-12128.930980000001</v>
          </cell>
          <cell r="S204">
            <v>-18113.320029999995</v>
          </cell>
          <cell r="T204">
            <v>-22273.702379999999</v>
          </cell>
          <cell r="U204">
            <v>-16347.474689999999</v>
          </cell>
          <cell r="V204">
            <v>-21376.115360000003</v>
          </cell>
          <cell r="W204">
            <v>-25076.410100000001</v>
          </cell>
          <cell r="X204">
            <v>-22266.84402</v>
          </cell>
          <cell r="Y204">
            <v>-20996.733250000001</v>
          </cell>
          <cell r="Z204">
            <v>-33909.798540000003</v>
          </cell>
          <cell r="AA204">
            <v>-28687.484039999996</v>
          </cell>
        </row>
        <row r="205">
          <cell r="A205" t="str">
            <v>Dts22</v>
          </cell>
          <cell r="B205" t="str">
            <v>Operating profit</v>
          </cell>
          <cell r="C205">
            <v>70313.697624777138</v>
          </cell>
          <cell r="D205">
            <v>54586.307045708541</v>
          </cell>
          <cell r="E205">
            <v>69154.395014416834</v>
          </cell>
          <cell r="F205">
            <v>89067.744870906521</v>
          </cell>
          <cell r="G205">
            <v>129090.53186786387</v>
          </cell>
          <cell r="H205">
            <v>55342.753216482495</v>
          </cell>
          <cell r="I205">
            <v>71278.203053558565</v>
          </cell>
          <cell r="J205">
            <v>73118.415210786858</v>
          </cell>
          <cell r="K205">
            <v>52358.329218749321</v>
          </cell>
          <cell r="L205">
            <v>64318.734452934237</v>
          </cell>
          <cell r="M205">
            <v>65587.572343208361</v>
          </cell>
          <cell r="N205">
            <v>39147.561447085172</v>
          </cell>
          <cell r="O205">
            <v>804676.7613264781</v>
          </cell>
          <cell r="P205">
            <v>64644.750374777141</v>
          </cell>
          <cell r="Q205">
            <v>114014.47818048568</v>
          </cell>
          <cell r="R205">
            <v>181925.46870490251</v>
          </cell>
          <cell r="S205">
            <v>265008.82452580897</v>
          </cell>
          <cell r="T205">
            <v>389938.97404367285</v>
          </cell>
          <cell r="U205">
            <v>451207.95495015552</v>
          </cell>
          <cell r="V205">
            <v>517457.51733371388</v>
          </cell>
          <cell r="W205">
            <v>586875.63780450088</v>
          </cell>
          <cell r="X205">
            <v>642043.5331032502</v>
          </cell>
          <cell r="Y205">
            <v>707632.37832618435</v>
          </cell>
          <cell r="Z205">
            <v>760306.88537939277</v>
          </cell>
          <cell r="AA205">
            <v>804676.7613264781</v>
          </cell>
        </row>
        <row r="206">
          <cell r="A206" t="str">
            <v>Dts23</v>
          </cell>
          <cell r="B206" t="str">
            <v>Income from associates</v>
          </cell>
          <cell r="C206">
            <v>0</v>
          </cell>
          <cell r="D206">
            <v>0</v>
          </cell>
          <cell r="E206">
            <v>893.34375</v>
          </cell>
          <cell r="F206">
            <v>0</v>
          </cell>
          <cell r="G206">
            <v>0</v>
          </cell>
          <cell r="H206">
            <v>-150.52774999999997</v>
          </cell>
          <cell r="I206">
            <v>0</v>
          </cell>
          <cell r="J206">
            <v>0</v>
          </cell>
          <cell r="K206">
            <v>-543.52575000000002</v>
          </cell>
          <cell r="L206">
            <v>0</v>
          </cell>
          <cell r="M206">
            <v>5639.7633100000003</v>
          </cell>
          <cell r="N206">
            <v>16088.204</v>
          </cell>
          <cell r="O206">
            <v>21927.257559999998</v>
          </cell>
          <cell r="P206">
            <v>0</v>
          </cell>
          <cell r="Q206">
            <v>0</v>
          </cell>
          <cell r="R206">
            <v>893.34375</v>
          </cell>
          <cell r="S206">
            <v>893.34375</v>
          </cell>
          <cell r="T206">
            <v>893.34375</v>
          </cell>
          <cell r="U206">
            <v>742.81600000000003</v>
          </cell>
          <cell r="V206">
            <v>742.81600000000003</v>
          </cell>
          <cell r="W206">
            <v>742.81600000000003</v>
          </cell>
          <cell r="X206">
            <v>199.29025000000001</v>
          </cell>
          <cell r="Y206">
            <v>199.29025000000001</v>
          </cell>
          <cell r="Z206">
            <v>5839.0535600000003</v>
          </cell>
          <cell r="AA206">
            <v>21927.257559999998</v>
          </cell>
        </row>
        <row r="207">
          <cell r="A207" t="str">
            <v>Dts24</v>
          </cell>
          <cell r="B207" t="str">
            <v>Profit on disposals of property</v>
          </cell>
          <cell r="C207">
            <v>0</v>
          </cell>
          <cell r="D207">
            <v>0</v>
          </cell>
          <cell r="E207">
            <v>0</v>
          </cell>
          <cell r="F207">
            <v>0</v>
          </cell>
          <cell r="G207">
            <v>0</v>
          </cell>
          <cell r="H207">
            <v>0</v>
          </cell>
          <cell r="I207">
            <v>0</v>
          </cell>
          <cell r="J207">
            <v>0</v>
          </cell>
          <cell r="K207">
            <v>0</v>
          </cell>
          <cell r="L207">
            <v>0</v>
          </cell>
          <cell r="M207">
            <v>0</v>
          </cell>
          <cell r="N207">
            <v>311</v>
          </cell>
          <cell r="O207">
            <v>311</v>
          </cell>
          <cell r="P207">
            <v>0</v>
          </cell>
          <cell r="Q207">
            <v>0</v>
          </cell>
          <cell r="R207">
            <v>0</v>
          </cell>
          <cell r="S207">
            <v>0</v>
          </cell>
          <cell r="T207">
            <v>0</v>
          </cell>
          <cell r="U207">
            <v>0</v>
          </cell>
          <cell r="V207">
            <v>0</v>
          </cell>
          <cell r="W207">
            <v>0</v>
          </cell>
          <cell r="X207">
            <v>0</v>
          </cell>
          <cell r="Y207">
            <v>0</v>
          </cell>
          <cell r="Z207">
            <v>0</v>
          </cell>
          <cell r="AA207">
            <v>311</v>
          </cell>
        </row>
        <row r="208">
          <cell r="A208" t="str">
            <v>Dts25</v>
          </cell>
          <cell r="B208" t="str">
            <v>Profit on sale of business</v>
          </cell>
          <cell r="C208">
            <v>0</v>
          </cell>
          <cell r="D208">
            <v>0</v>
          </cell>
          <cell r="E208">
            <v>0</v>
          </cell>
          <cell r="F208">
            <v>0</v>
          </cell>
          <cell r="G208">
            <v>-1568.5398799999998</v>
          </cell>
          <cell r="H208">
            <v>0</v>
          </cell>
          <cell r="I208">
            <v>0</v>
          </cell>
          <cell r="J208">
            <v>0</v>
          </cell>
          <cell r="K208">
            <v>0</v>
          </cell>
          <cell r="L208">
            <v>0</v>
          </cell>
          <cell r="M208">
            <v>0</v>
          </cell>
          <cell r="N208">
            <v>0</v>
          </cell>
          <cell r="O208">
            <v>-1568.5398799999998</v>
          </cell>
          <cell r="P208">
            <v>0</v>
          </cell>
          <cell r="Q208">
            <v>0</v>
          </cell>
          <cell r="R208">
            <v>0</v>
          </cell>
          <cell r="S208">
            <v>0</v>
          </cell>
          <cell r="T208">
            <v>-1568.5398799999998</v>
          </cell>
          <cell r="U208">
            <v>-1568.5398799999998</v>
          </cell>
          <cell r="V208">
            <v>-1568.5398799999998</v>
          </cell>
          <cell r="W208">
            <v>-1568.5398799999998</v>
          </cell>
          <cell r="X208">
            <v>-1568.5398799999998</v>
          </cell>
          <cell r="Y208">
            <v>-1568.5398799999998</v>
          </cell>
          <cell r="Z208">
            <v>-1568.5398799999998</v>
          </cell>
          <cell r="AA208">
            <v>-1568.5398799999998</v>
          </cell>
        </row>
        <row r="209">
          <cell r="A209" t="str">
            <v>Dts26</v>
          </cell>
          <cell r="B209" t="str">
            <v>Pre tax profit</v>
          </cell>
          <cell r="C209">
            <v>70313.697624777138</v>
          </cell>
          <cell r="D209">
            <v>54586.307045708541</v>
          </cell>
          <cell r="E209">
            <v>70047.738764416834</v>
          </cell>
          <cell r="F209">
            <v>89067.744870906521</v>
          </cell>
          <cell r="G209">
            <v>127521.99198786388</v>
          </cell>
          <cell r="H209">
            <v>55192.225466482494</v>
          </cell>
          <cell r="I209">
            <v>71278.203053558565</v>
          </cell>
          <cell r="J209">
            <v>73118.415210786858</v>
          </cell>
          <cell r="K209">
            <v>51814.80346874932</v>
          </cell>
          <cell r="L209">
            <v>64318.734452934237</v>
          </cell>
          <cell r="M209">
            <v>71227.335653208356</v>
          </cell>
          <cell r="N209">
            <v>55546.76544708517</v>
          </cell>
          <cell r="O209">
            <v>825346.4790064781</v>
          </cell>
          <cell r="P209">
            <v>64644.750374777141</v>
          </cell>
          <cell r="Q209">
            <v>114014.47818048568</v>
          </cell>
          <cell r="R209">
            <v>182818.81245490251</v>
          </cell>
          <cell r="S209">
            <v>265902.16827580897</v>
          </cell>
          <cell r="T209">
            <v>389263.77791367285</v>
          </cell>
          <cell r="U209">
            <v>450382.23107015551</v>
          </cell>
          <cell r="V209">
            <v>516631.79345371388</v>
          </cell>
          <cell r="W209">
            <v>586049.91392450081</v>
          </cell>
          <cell r="X209">
            <v>640674.28347325011</v>
          </cell>
          <cell r="Y209">
            <v>706263.12869618426</v>
          </cell>
          <cell r="Z209">
            <v>764577.39905939274</v>
          </cell>
          <cell r="AA209">
            <v>825346.4790064781</v>
          </cell>
        </row>
        <row r="211">
          <cell r="A211" t="str">
            <v>Dts27</v>
          </cell>
          <cell r="B211" t="str">
            <v>Taxation</v>
          </cell>
          <cell r="C211">
            <v>-16164.283619999998</v>
          </cell>
          <cell r="D211">
            <v>-12808.111700000001</v>
          </cell>
          <cell r="E211">
            <v>-18705.101910000009</v>
          </cell>
          <cell r="F211">
            <v>-18002.178539999994</v>
          </cell>
          <cell r="G211">
            <v>-16695.261069999993</v>
          </cell>
          <cell r="H211">
            <v>-25512.336367500007</v>
          </cell>
          <cell r="I211">
            <v>-5670.6195499999949</v>
          </cell>
          <cell r="J211">
            <v>-21379.326509999992</v>
          </cell>
          <cell r="K211">
            <v>-35380.255160000015</v>
          </cell>
          <cell r="L211">
            <v>-17915.384619999993</v>
          </cell>
          <cell r="M211">
            <v>-15152.841438899984</v>
          </cell>
          <cell r="N211">
            <v>-17866.036220000002</v>
          </cell>
          <cell r="O211">
            <v>-221251.73670639997</v>
          </cell>
          <cell r="P211">
            <v>-16164.283619999998</v>
          </cell>
          <cell r="Q211">
            <v>-28972.39532</v>
          </cell>
          <cell r="R211">
            <v>-47677.497230000008</v>
          </cell>
          <cell r="S211">
            <v>-65679.675770000002</v>
          </cell>
          <cell r="T211">
            <v>-82374.936839999995</v>
          </cell>
          <cell r="U211">
            <v>-107887.27320749999</v>
          </cell>
          <cell r="V211">
            <v>-113557.89275749998</v>
          </cell>
          <cell r="W211">
            <v>-134937.21926749998</v>
          </cell>
          <cell r="X211">
            <v>-170317.47442749998</v>
          </cell>
          <cell r="Y211">
            <v>-188232.85904749998</v>
          </cell>
          <cell r="Z211">
            <v>-203385.70048639996</v>
          </cell>
          <cell r="AA211">
            <v>-221251.73670639997</v>
          </cell>
        </row>
        <row r="212">
          <cell r="A212" t="str">
            <v>Dts28</v>
          </cell>
          <cell r="B212" t="str">
            <v>Profit after tax</v>
          </cell>
          <cell r="C212">
            <v>54149.414004777136</v>
          </cell>
          <cell r="D212">
            <v>41778.19534570854</v>
          </cell>
          <cell r="E212">
            <v>51342.636854416822</v>
          </cell>
          <cell r="F212">
            <v>71065.566330906528</v>
          </cell>
          <cell r="G212">
            <v>110826.73091786388</v>
          </cell>
          <cell r="H212">
            <v>29679.889098982487</v>
          </cell>
          <cell r="I212">
            <v>65607.583503558577</v>
          </cell>
          <cell r="J212">
            <v>51739.088700786866</v>
          </cell>
          <cell r="K212">
            <v>16434.548308749305</v>
          </cell>
          <cell r="L212">
            <v>46403.34983293424</v>
          </cell>
          <cell r="M212">
            <v>56074.494214308375</v>
          </cell>
          <cell r="N212">
            <v>37680.729227085169</v>
          </cell>
          <cell r="O212">
            <v>604094.74230007816</v>
          </cell>
          <cell r="P212">
            <v>48480.466754777139</v>
          </cell>
          <cell r="Q212">
            <v>85042.08286048568</v>
          </cell>
          <cell r="R212">
            <v>135141.3152249025</v>
          </cell>
          <cell r="S212">
            <v>200222.49250580897</v>
          </cell>
          <cell r="T212">
            <v>306888.84107367287</v>
          </cell>
          <cell r="U212">
            <v>342494.95786265552</v>
          </cell>
          <cell r="V212">
            <v>403073.90069621388</v>
          </cell>
          <cell r="W212">
            <v>451112.69465700083</v>
          </cell>
          <cell r="X212">
            <v>470356.80904575012</v>
          </cell>
          <cell r="Y212">
            <v>518030.26964868431</v>
          </cell>
          <cell r="Z212">
            <v>561191.69857299281</v>
          </cell>
          <cell r="AA212">
            <v>604094.74230007816</v>
          </cell>
        </row>
        <row r="213">
          <cell r="B213" t="str">
            <v>Actual Profit and Loss 2005 tys.zł</v>
          </cell>
        </row>
        <row r="214">
          <cell r="A214" t="str">
            <v>Dtpp01</v>
          </cell>
          <cell r="B214" t="str">
            <v>Interest income</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Dtpp02</v>
          </cell>
          <cell r="B215" t="str">
            <v>Interest expense</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Dtpp03</v>
          </cell>
          <cell r="B216" t="str">
            <v>Net interest income</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row>
        <row r="217">
          <cell r="A217" t="str">
            <v>Dtpp04</v>
          </cell>
          <cell r="B217" t="str">
            <v>Fee Income</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Dtpp05</v>
          </cell>
          <cell r="B218" t="str">
            <v>Commission expense</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Dtpp06</v>
          </cell>
          <cell r="B219" t="str">
            <v>Net fee and commission income</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row>
        <row r="220">
          <cell r="A220" t="str">
            <v>Dtpp07</v>
          </cell>
          <cell r="B220" t="str">
            <v>Dividend income</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Dtpp08</v>
          </cell>
          <cell r="B221" t="str">
            <v>Foreign exchange profit</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Dtpp09</v>
          </cell>
          <cell r="B222" t="str">
            <v>Gains or losses from investments</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Dtpp10</v>
          </cell>
          <cell r="B223" t="str">
            <v>Other operating income / expenses</v>
          </cell>
          <cell r="O223">
            <v>0</v>
          </cell>
          <cell r="P223">
            <v>0</v>
          </cell>
          <cell r="Q223">
            <v>0</v>
          </cell>
          <cell r="R223">
            <v>0</v>
          </cell>
          <cell r="S223">
            <v>0</v>
          </cell>
          <cell r="T223">
            <v>0</v>
          </cell>
          <cell r="U223">
            <v>0</v>
          </cell>
          <cell r="V223">
            <v>0</v>
          </cell>
          <cell r="W223">
            <v>0</v>
          </cell>
          <cell r="X223">
            <v>0</v>
          </cell>
          <cell r="Y223">
            <v>0</v>
          </cell>
          <cell r="Z223">
            <v>0</v>
          </cell>
          <cell r="AA223">
            <v>0</v>
          </cell>
        </row>
        <row r="224">
          <cell r="A224" t="str">
            <v>Dtpp11</v>
          </cell>
          <cell r="B224" t="str">
            <v>Other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Dtpp12</v>
          </cell>
          <cell r="B225" t="str">
            <v>Total income</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Dtpp13</v>
          </cell>
          <cell r="B226" t="str">
            <v>Personnel expenses</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Dtpp14</v>
          </cell>
          <cell r="B227" t="str">
            <v>General and administrative expenses</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Dtpp15</v>
          </cell>
          <cell r="B228" t="str">
            <v>Depreciation / Amortisation</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Dtpp16</v>
          </cell>
          <cell r="B229" t="str">
            <v>Total operating expenses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Dtpp17</v>
          </cell>
          <cell r="B230" t="str">
            <v>Operating profit before provisions</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row>
        <row r="231">
          <cell r="A231" t="str">
            <v>Dtpp18</v>
          </cell>
          <cell r="B231" t="str">
            <v>Impairment losses on loans and advances</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t="str">
            <v>Dtpp19</v>
          </cell>
          <cell r="B232" t="str">
            <v>Provision for contingent liabilities</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Dtpp20</v>
          </cell>
          <cell r="B233" t="str">
            <v>Other provisions</v>
          </cell>
          <cell r="O233">
            <v>0</v>
          </cell>
          <cell r="P233">
            <v>0</v>
          </cell>
          <cell r="Q233">
            <v>0</v>
          </cell>
          <cell r="R233">
            <v>0</v>
          </cell>
          <cell r="S233">
            <v>0</v>
          </cell>
          <cell r="T233">
            <v>0</v>
          </cell>
          <cell r="U233">
            <v>0</v>
          </cell>
          <cell r="V233">
            <v>0</v>
          </cell>
          <cell r="W233">
            <v>0</v>
          </cell>
          <cell r="X233">
            <v>0</v>
          </cell>
          <cell r="Y233">
            <v>0</v>
          </cell>
          <cell r="Z233">
            <v>0</v>
          </cell>
          <cell r="AA233">
            <v>0</v>
          </cell>
        </row>
        <row r="234">
          <cell r="A234" t="str">
            <v>Dtpp21</v>
          </cell>
          <cell r="B234" t="str">
            <v>Total provisions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Dtpp22</v>
          </cell>
          <cell r="B235" t="str">
            <v>Operating profit</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row>
        <row r="236">
          <cell r="A236" t="str">
            <v>Dtpp23</v>
          </cell>
          <cell r="B236" t="str">
            <v>Income from associates</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Dtpp24</v>
          </cell>
          <cell r="B237" t="str">
            <v>Profit on disposals of property</v>
          </cell>
          <cell r="O237">
            <v>0</v>
          </cell>
          <cell r="P237">
            <v>0</v>
          </cell>
          <cell r="Q237">
            <v>0</v>
          </cell>
          <cell r="R237">
            <v>0</v>
          </cell>
          <cell r="S237">
            <v>0</v>
          </cell>
          <cell r="T237">
            <v>0</v>
          </cell>
          <cell r="U237">
            <v>0</v>
          </cell>
          <cell r="V237">
            <v>0</v>
          </cell>
          <cell r="W237">
            <v>0</v>
          </cell>
          <cell r="X237">
            <v>0</v>
          </cell>
          <cell r="Y237">
            <v>0</v>
          </cell>
          <cell r="Z237">
            <v>0</v>
          </cell>
          <cell r="AA237">
            <v>0</v>
          </cell>
        </row>
        <row r="238">
          <cell r="A238" t="str">
            <v>Dtpp25</v>
          </cell>
          <cell r="B238" t="str">
            <v>Profit on sale of business</v>
          </cell>
          <cell r="O238">
            <v>0</v>
          </cell>
          <cell r="P238">
            <v>0</v>
          </cell>
          <cell r="Q238">
            <v>0</v>
          </cell>
          <cell r="R238">
            <v>0</v>
          </cell>
          <cell r="S238">
            <v>0</v>
          </cell>
          <cell r="T238">
            <v>0</v>
          </cell>
          <cell r="U238">
            <v>0</v>
          </cell>
          <cell r="V238">
            <v>0</v>
          </cell>
          <cell r="W238">
            <v>0</v>
          </cell>
          <cell r="X238">
            <v>0</v>
          </cell>
          <cell r="Y238">
            <v>0</v>
          </cell>
          <cell r="Z238">
            <v>0</v>
          </cell>
          <cell r="AA238">
            <v>0</v>
          </cell>
        </row>
        <row r="239">
          <cell r="A239" t="str">
            <v>Dtpp26</v>
          </cell>
          <cell r="B239" t="str">
            <v>Pre tax profit</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1">
          <cell r="A241" t="str">
            <v>Dtpp27</v>
          </cell>
          <cell r="B241" t="str">
            <v>Taxation</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Dtpp28</v>
          </cell>
          <cell r="B242" t="str">
            <v>Profit after tax</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B243" t="str">
            <v>Actual Profit and Loss 2004 tys.zł</v>
          </cell>
        </row>
        <row r="244">
          <cell r="A244" t="str">
            <v>Dtc01</v>
          </cell>
          <cell r="B244" t="str">
            <v>Interest income</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Dtc02</v>
          </cell>
          <cell r="B245" t="str">
            <v>Interest expense</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Dtc03</v>
          </cell>
          <cell r="B246" t="str">
            <v>Net interest income</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Dtc04</v>
          </cell>
          <cell r="B247" t="str">
            <v>Fee Income</v>
          </cell>
          <cell r="O247">
            <v>0</v>
          </cell>
          <cell r="P247">
            <v>0</v>
          </cell>
          <cell r="Q247">
            <v>0</v>
          </cell>
          <cell r="R247">
            <v>0</v>
          </cell>
          <cell r="S247">
            <v>0</v>
          </cell>
          <cell r="T247">
            <v>0</v>
          </cell>
          <cell r="U247">
            <v>0</v>
          </cell>
          <cell r="V247">
            <v>0</v>
          </cell>
          <cell r="W247">
            <v>0</v>
          </cell>
          <cell r="X247">
            <v>0</v>
          </cell>
          <cell r="Y247">
            <v>0</v>
          </cell>
          <cell r="Z247">
            <v>0</v>
          </cell>
          <cell r="AA247">
            <v>0</v>
          </cell>
        </row>
        <row r="248">
          <cell r="A248" t="str">
            <v>Dtc05</v>
          </cell>
          <cell r="B248" t="str">
            <v>Commission expense</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Dtc06</v>
          </cell>
          <cell r="B249" t="str">
            <v>Net fee and commission income</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row>
        <row r="250">
          <cell r="A250" t="str">
            <v>Dtc07</v>
          </cell>
          <cell r="B250" t="str">
            <v>Dividend income</v>
          </cell>
          <cell r="O250">
            <v>0</v>
          </cell>
          <cell r="P250">
            <v>0</v>
          </cell>
          <cell r="Q250">
            <v>0</v>
          </cell>
          <cell r="R250">
            <v>0</v>
          </cell>
          <cell r="S250">
            <v>0</v>
          </cell>
          <cell r="T250">
            <v>0</v>
          </cell>
          <cell r="U250">
            <v>0</v>
          </cell>
          <cell r="V250">
            <v>0</v>
          </cell>
          <cell r="W250">
            <v>0</v>
          </cell>
          <cell r="X250">
            <v>0</v>
          </cell>
          <cell r="Y250">
            <v>0</v>
          </cell>
          <cell r="Z250">
            <v>0</v>
          </cell>
          <cell r="AA250">
            <v>0</v>
          </cell>
        </row>
        <row r="251">
          <cell r="A251" t="str">
            <v>Dtc08</v>
          </cell>
          <cell r="B251" t="str">
            <v>Foreign exchange profit</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Dtc09</v>
          </cell>
          <cell r="B252" t="str">
            <v>Gains or losses from investments</v>
          </cell>
          <cell r="O252">
            <v>0</v>
          </cell>
          <cell r="P252">
            <v>0</v>
          </cell>
          <cell r="Q252">
            <v>0</v>
          </cell>
          <cell r="R252">
            <v>0</v>
          </cell>
          <cell r="S252">
            <v>0</v>
          </cell>
          <cell r="T252">
            <v>0</v>
          </cell>
          <cell r="U252">
            <v>0</v>
          </cell>
          <cell r="V252">
            <v>0</v>
          </cell>
          <cell r="W252">
            <v>0</v>
          </cell>
          <cell r="X252">
            <v>0</v>
          </cell>
          <cell r="Y252">
            <v>0</v>
          </cell>
          <cell r="Z252">
            <v>0</v>
          </cell>
          <cell r="AA252">
            <v>0</v>
          </cell>
        </row>
        <row r="253">
          <cell r="A253" t="str">
            <v>Dtc10</v>
          </cell>
          <cell r="B253" t="str">
            <v>Other operating income / expenses</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Dtc11</v>
          </cell>
          <cell r="B254" t="str">
            <v>Other income</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row>
        <row r="255">
          <cell r="A255" t="str">
            <v>Dtc12</v>
          </cell>
          <cell r="B255" t="str">
            <v>Total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Dtc13</v>
          </cell>
          <cell r="B256" t="str">
            <v>Personnel expenses</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Dtc14</v>
          </cell>
          <cell r="B257" t="str">
            <v>General and administrative expenses</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Dtc15</v>
          </cell>
          <cell r="B258" t="str">
            <v>Depreciation / Amortisation</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Dtc16</v>
          </cell>
          <cell r="B259" t="str">
            <v>Total operating expenses</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Dtc17</v>
          </cell>
          <cell r="B260" t="str">
            <v>Operating profit before provisions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Dtc18</v>
          </cell>
          <cell r="B261" t="str">
            <v>Impairment losses on loans and advances</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Dtc19</v>
          </cell>
          <cell r="B262" t="str">
            <v>Provision for contingent liabilities</v>
          </cell>
          <cell r="O262">
            <v>0</v>
          </cell>
          <cell r="P262">
            <v>0</v>
          </cell>
          <cell r="Q262">
            <v>0</v>
          </cell>
          <cell r="R262">
            <v>0</v>
          </cell>
          <cell r="S262">
            <v>0</v>
          </cell>
          <cell r="T262">
            <v>0</v>
          </cell>
          <cell r="U262">
            <v>0</v>
          </cell>
          <cell r="V262">
            <v>0</v>
          </cell>
          <cell r="W262">
            <v>0</v>
          </cell>
          <cell r="X262">
            <v>0</v>
          </cell>
          <cell r="Y262">
            <v>0</v>
          </cell>
          <cell r="Z262">
            <v>0</v>
          </cell>
          <cell r="AA262">
            <v>0</v>
          </cell>
        </row>
        <row r="263">
          <cell r="A263" t="str">
            <v>Dtc20</v>
          </cell>
          <cell r="B263" t="str">
            <v>Other provisions</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Dtc21</v>
          </cell>
          <cell r="B264" t="str">
            <v>Total provisions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row>
        <row r="265">
          <cell r="A265" t="str">
            <v>Dtc22</v>
          </cell>
          <cell r="B265" t="str">
            <v>Operating profit</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Dtc23</v>
          </cell>
          <cell r="B266" t="str">
            <v>Income from associates</v>
          </cell>
          <cell r="O266">
            <v>0</v>
          </cell>
          <cell r="P266">
            <v>0</v>
          </cell>
          <cell r="Q266">
            <v>0</v>
          </cell>
          <cell r="R266">
            <v>0</v>
          </cell>
          <cell r="S266">
            <v>0</v>
          </cell>
          <cell r="T266">
            <v>0</v>
          </cell>
          <cell r="U266">
            <v>0</v>
          </cell>
          <cell r="V266">
            <v>0</v>
          </cell>
          <cell r="W266">
            <v>0</v>
          </cell>
          <cell r="X266">
            <v>0</v>
          </cell>
          <cell r="Y266">
            <v>0</v>
          </cell>
          <cell r="Z266">
            <v>0</v>
          </cell>
          <cell r="AA266">
            <v>0</v>
          </cell>
        </row>
        <row r="267">
          <cell r="A267" t="str">
            <v>Dtc24</v>
          </cell>
          <cell r="B267" t="str">
            <v>Profit on disposals of property</v>
          </cell>
          <cell r="O267">
            <v>0</v>
          </cell>
          <cell r="P267">
            <v>0</v>
          </cell>
          <cell r="Q267">
            <v>0</v>
          </cell>
          <cell r="R267">
            <v>0</v>
          </cell>
          <cell r="S267">
            <v>0</v>
          </cell>
          <cell r="T267">
            <v>0</v>
          </cell>
          <cell r="U267">
            <v>0</v>
          </cell>
          <cell r="V267">
            <v>0</v>
          </cell>
          <cell r="W267">
            <v>0</v>
          </cell>
          <cell r="X267">
            <v>0</v>
          </cell>
          <cell r="Y267">
            <v>0</v>
          </cell>
          <cell r="Z267">
            <v>0</v>
          </cell>
          <cell r="AA267">
            <v>0</v>
          </cell>
        </row>
        <row r="268">
          <cell r="A268" t="str">
            <v>Dtc25</v>
          </cell>
          <cell r="B268" t="str">
            <v>Profit on sale of business</v>
          </cell>
          <cell r="O268">
            <v>0</v>
          </cell>
          <cell r="P268">
            <v>0</v>
          </cell>
          <cell r="Q268">
            <v>0</v>
          </cell>
          <cell r="R268">
            <v>0</v>
          </cell>
          <cell r="S268">
            <v>0</v>
          </cell>
          <cell r="T268">
            <v>0</v>
          </cell>
          <cell r="U268">
            <v>0</v>
          </cell>
          <cell r="V268">
            <v>0</v>
          </cell>
          <cell r="W268">
            <v>0</v>
          </cell>
          <cell r="X268">
            <v>0</v>
          </cell>
          <cell r="Y268">
            <v>0</v>
          </cell>
          <cell r="Z268">
            <v>0</v>
          </cell>
          <cell r="AA268">
            <v>0</v>
          </cell>
        </row>
        <row r="269">
          <cell r="A269" t="str">
            <v>Dtc26</v>
          </cell>
          <cell r="B269" t="str">
            <v>Pre tax profit</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row>
        <row r="271">
          <cell r="A271" t="str">
            <v>Dtc27</v>
          </cell>
          <cell r="B271" t="str">
            <v>Taxation</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Dtc28</v>
          </cell>
          <cell r="B272" t="str">
            <v>Profit after tax</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trudnienie str34"/>
      <sheetName val="5% Inwestycje str 10  "/>
      <sheetName val="Rating "/>
      <sheetName val="Kapitały "/>
      <sheetName val="Akcje członków Zarz str 78"/>
      <sheetName val="Podpisy 2011 "/>
      <sheetName val="Wyn Audytor "/>
      <sheetName val="RN 2011"/>
      <sheetName val="Komitety str 75 "/>
      <sheetName val="MB 2011 "/>
      <sheetName val="Arkusz1"/>
      <sheetName val="Arkusz2"/>
      <sheetName val="Arkusz3"/>
      <sheetName val="Sprawozdanie Zarządu_finansowe"/>
    </sheetNames>
    <definedNames>
      <definedName name="_______________wbk1" refersTo="#ADR!"/>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BT 2010"/>
      <sheetName val="PBT 2009"/>
      <sheetName val="PBT fast"/>
      <sheetName val="Kons"/>
      <sheetName val="GRUPA"/>
      <sheetName val="BZWBK"/>
      <sheetName val="DM"/>
      <sheetName val="LE"/>
      <sheetName val="FL"/>
      <sheetName val="FIN"/>
      <sheetName val="FLLE"/>
      <sheetName val="TF"/>
      <sheetName val="AM"/>
      <sheetName val="AMTF"/>
      <sheetName val="FA"/>
      <sheetName val="IN"/>
      <sheetName val="NI"/>
      <sheetName val="SUBS"/>
      <sheetName val="ELIM"/>
      <sheetName val="KONIEC"/>
      <sheetName val="CU"/>
      <sheetName val="FU"/>
      <sheetName val="KO"/>
      <sheetName val="spr"/>
      <sheetName val="Dodatki"/>
      <sheetName val="PBT 12-2007 sp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Spółka Inwestycje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B3" t="str">
            <v>Actual Profit and Loss 2010</v>
          </cell>
        </row>
        <row r="4">
          <cell r="A4" t="str">
            <v>Act01</v>
          </cell>
          <cell r="B4" t="str">
            <v>Interest income</v>
          </cell>
          <cell r="C4">
            <v>1.8855200000000001</v>
          </cell>
          <cell r="D4">
            <v>0.89462999999999981</v>
          </cell>
          <cell r="E4">
            <v>0.6585700000000001</v>
          </cell>
          <cell r="F4">
            <v>0.20507000000000009</v>
          </cell>
          <cell r="G4">
            <v>1.4985100000000005</v>
          </cell>
          <cell r="H4">
            <v>0.33618999999999932</v>
          </cell>
          <cell r="I4">
            <v>1.8677900000000003</v>
          </cell>
          <cell r="J4">
            <v>-4.5661300000000002</v>
          </cell>
          <cell r="K4">
            <v>0</v>
          </cell>
          <cell r="L4">
            <v>0</v>
          </cell>
          <cell r="M4">
            <v>0</v>
          </cell>
          <cell r="N4">
            <v>0</v>
          </cell>
          <cell r="O4">
            <v>2.7801499999999999</v>
          </cell>
          <cell r="P4">
            <v>1.8855200000000001</v>
          </cell>
          <cell r="Q4">
            <v>2.7801499999999999</v>
          </cell>
          <cell r="R4">
            <v>3.43872</v>
          </cell>
          <cell r="S4">
            <v>3.6437900000000001</v>
          </cell>
          <cell r="T4">
            <v>5.1423000000000005</v>
          </cell>
          <cell r="U4">
            <v>5.4784899999999999</v>
          </cell>
          <cell r="V4">
            <v>7.3462800000000001</v>
          </cell>
          <cell r="W4">
            <v>2.7801499999999999</v>
          </cell>
          <cell r="X4">
            <v>2.7801499999999999</v>
          </cell>
          <cell r="Y4">
            <v>2.7801499999999999</v>
          </cell>
          <cell r="Z4">
            <v>2.7801499999999999</v>
          </cell>
          <cell r="AA4">
            <v>2.7801499999999999</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1.8855200000000001</v>
          </cell>
          <cell r="D6">
            <v>0.89462999999999981</v>
          </cell>
          <cell r="E6">
            <v>0.6585700000000001</v>
          </cell>
          <cell r="F6">
            <v>0.20507000000000009</v>
          </cell>
          <cell r="G6">
            <v>1.4985100000000005</v>
          </cell>
          <cell r="H6">
            <v>0.33618999999999932</v>
          </cell>
          <cell r="I6">
            <v>1.8677900000000003</v>
          </cell>
          <cell r="J6">
            <v>-4.5661300000000002</v>
          </cell>
          <cell r="K6">
            <v>0</v>
          </cell>
          <cell r="L6">
            <v>0</v>
          </cell>
          <cell r="M6">
            <v>0</v>
          </cell>
          <cell r="N6">
            <v>0</v>
          </cell>
          <cell r="O6">
            <v>2.7801499999999999</v>
          </cell>
          <cell r="P6">
            <v>1.8855200000000001</v>
          </cell>
          <cell r="Q6">
            <v>2.7801499999999999</v>
          </cell>
          <cell r="R6">
            <v>3.43872</v>
          </cell>
          <cell r="S6">
            <v>3.6437900000000001</v>
          </cell>
          <cell r="T6">
            <v>5.1423000000000005</v>
          </cell>
          <cell r="U6">
            <v>5.4784899999999999</v>
          </cell>
          <cell r="V6">
            <v>7.3462800000000001</v>
          </cell>
          <cell r="W6">
            <v>2.7801499999999999</v>
          </cell>
          <cell r="X6">
            <v>2.7801499999999999</v>
          </cell>
          <cell r="Y6">
            <v>2.7801499999999999</v>
          </cell>
          <cell r="Z6">
            <v>2.7801499999999999</v>
          </cell>
          <cell r="AA6">
            <v>2.7801499999999999</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-0.57492999999999994</v>
          </cell>
          <cell r="D8">
            <v>-0.69283000000000006</v>
          </cell>
          <cell r="E8">
            <v>-0.59535999999999989</v>
          </cell>
          <cell r="F8">
            <v>-0.57208000000000014</v>
          </cell>
          <cell r="G8">
            <v>-0.65695000000000014</v>
          </cell>
          <cell r="H8">
            <v>-0.61404999999999976</v>
          </cell>
          <cell r="I8">
            <v>-0.70547000000000004</v>
          </cell>
          <cell r="J8">
            <v>3.14391</v>
          </cell>
          <cell r="K8">
            <v>0</v>
          </cell>
          <cell r="L8">
            <v>0</v>
          </cell>
          <cell r="M8">
            <v>0</v>
          </cell>
          <cell r="N8">
            <v>0</v>
          </cell>
          <cell r="O8">
            <v>-1.26776</v>
          </cell>
          <cell r="P8">
            <v>-0.57492999999999994</v>
          </cell>
          <cell r="Q8">
            <v>-1.26776</v>
          </cell>
          <cell r="R8">
            <v>-1.8631199999999999</v>
          </cell>
          <cell r="S8">
            <v>-2.4352</v>
          </cell>
          <cell r="T8">
            <v>-3.0921500000000002</v>
          </cell>
          <cell r="U8">
            <v>-3.7061999999999999</v>
          </cell>
          <cell r="V8">
            <v>-4.41167</v>
          </cell>
          <cell r="W8">
            <v>-1.26776</v>
          </cell>
          <cell r="X8">
            <v>-1.26776</v>
          </cell>
          <cell r="Y8">
            <v>-1.26776</v>
          </cell>
          <cell r="Z8">
            <v>-1.26776</v>
          </cell>
          <cell r="AA8">
            <v>-1.26776</v>
          </cell>
        </row>
        <row r="9">
          <cell r="A9" t="str">
            <v>Act06</v>
          </cell>
          <cell r="B9" t="str">
            <v>Net fee and commission income</v>
          </cell>
          <cell r="C9">
            <v>-0.57492999999999994</v>
          </cell>
          <cell r="D9">
            <v>-0.69283000000000006</v>
          </cell>
          <cell r="E9">
            <v>-0.59535999999999989</v>
          </cell>
          <cell r="F9">
            <v>-0.57208000000000014</v>
          </cell>
          <cell r="G9">
            <v>-0.65695000000000014</v>
          </cell>
          <cell r="H9">
            <v>-0.61404999999999976</v>
          </cell>
          <cell r="I9">
            <v>-0.70547000000000004</v>
          </cell>
          <cell r="J9">
            <v>3.14391</v>
          </cell>
          <cell r="K9">
            <v>0</v>
          </cell>
          <cell r="L9">
            <v>0</v>
          </cell>
          <cell r="M9">
            <v>0</v>
          </cell>
          <cell r="N9">
            <v>0</v>
          </cell>
          <cell r="O9">
            <v>-1.26776</v>
          </cell>
          <cell r="P9">
            <v>-0.57492999999999994</v>
          </cell>
          <cell r="Q9">
            <v>-1.26776</v>
          </cell>
          <cell r="R9">
            <v>-1.8631199999999999</v>
          </cell>
          <cell r="S9">
            <v>-2.4352</v>
          </cell>
          <cell r="T9">
            <v>-3.0921500000000002</v>
          </cell>
          <cell r="U9">
            <v>-3.7061999999999999</v>
          </cell>
          <cell r="V9">
            <v>-4.41167</v>
          </cell>
          <cell r="W9">
            <v>-1.26776</v>
          </cell>
          <cell r="X9">
            <v>-1.26776</v>
          </cell>
          <cell r="Y9">
            <v>-1.26776</v>
          </cell>
          <cell r="Z9">
            <v>-1.26776</v>
          </cell>
          <cell r="AA9">
            <v>-1.26776</v>
          </cell>
        </row>
        <row r="10">
          <cell r="A10" t="str">
            <v>Act07</v>
          </cell>
          <cell r="B10" t="str">
            <v>Dividend income</v>
          </cell>
          <cell r="C10">
            <v>0</v>
          </cell>
          <cell r="D10">
            <v>0</v>
          </cell>
          <cell r="E10">
            <v>0</v>
          </cell>
          <cell r="F10">
            <v>17.238</v>
          </cell>
          <cell r="G10">
            <v>246.14999999999998</v>
          </cell>
          <cell r="H10">
            <v>0</v>
          </cell>
          <cell r="I10">
            <v>0</v>
          </cell>
          <cell r="J10">
            <v>-263.38799999999998</v>
          </cell>
          <cell r="K10">
            <v>0</v>
          </cell>
          <cell r="L10">
            <v>0</v>
          </cell>
          <cell r="M10">
            <v>0</v>
          </cell>
          <cell r="N10">
            <v>0</v>
          </cell>
          <cell r="O10">
            <v>0</v>
          </cell>
          <cell r="P10">
            <v>0</v>
          </cell>
          <cell r="Q10">
            <v>0</v>
          </cell>
          <cell r="R10">
            <v>0</v>
          </cell>
          <cell r="S10">
            <v>17.238</v>
          </cell>
          <cell r="T10">
            <v>263.38799999999998</v>
          </cell>
          <cell r="U10">
            <v>263.38799999999998</v>
          </cell>
          <cell r="V10">
            <v>263.38799999999998</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0</v>
          </cell>
          <cell r="E13">
            <v>0</v>
          </cell>
          <cell r="F13">
            <v>0</v>
          </cell>
          <cell r="G13">
            <v>22.275779999999997</v>
          </cell>
          <cell r="H13">
            <v>3093.45435</v>
          </cell>
          <cell r="I13">
            <v>1497.37626</v>
          </cell>
          <cell r="J13">
            <v>-4613.1063899999999</v>
          </cell>
          <cell r="K13">
            <v>0</v>
          </cell>
          <cell r="L13">
            <v>0</v>
          </cell>
          <cell r="M13">
            <v>0</v>
          </cell>
          <cell r="N13">
            <v>0</v>
          </cell>
          <cell r="O13">
            <v>0</v>
          </cell>
          <cell r="P13">
            <v>0</v>
          </cell>
          <cell r="Q13">
            <v>0</v>
          </cell>
          <cell r="R13">
            <v>0</v>
          </cell>
          <cell r="S13">
            <v>0</v>
          </cell>
          <cell r="T13">
            <v>22.275779999999997</v>
          </cell>
          <cell r="U13">
            <v>3115.7301299999999</v>
          </cell>
          <cell r="V13">
            <v>4613.1063899999999</v>
          </cell>
          <cell r="W13">
            <v>0</v>
          </cell>
          <cell r="X13">
            <v>0</v>
          </cell>
          <cell r="Y13">
            <v>0</v>
          </cell>
          <cell r="Z13">
            <v>0</v>
          </cell>
          <cell r="AA13">
            <v>0</v>
          </cell>
        </row>
        <row r="14">
          <cell r="A14" t="str">
            <v>Act11</v>
          </cell>
          <cell r="B14" t="str">
            <v>Other income</v>
          </cell>
          <cell r="C14">
            <v>-0.57492999999999994</v>
          </cell>
          <cell r="D14">
            <v>-0.69283000000000006</v>
          </cell>
          <cell r="E14">
            <v>-0.59535999999999989</v>
          </cell>
          <cell r="F14">
            <v>16.66592</v>
          </cell>
          <cell r="G14">
            <v>267.76882999999998</v>
          </cell>
          <cell r="H14">
            <v>3092.8402999999998</v>
          </cell>
          <cell r="I14">
            <v>1496.6707899999999</v>
          </cell>
          <cell r="J14">
            <v>-4873.3504800000001</v>
          </cell>
          <cell r="K14">
            <v>0</v>
          </cell>
          <cell r="L14">
            <v>0</v>
          </cell>
          <cell r="M14">
            <v>0</v>
          </cell>
          <cell r="N14">
            <v>0</v>
          </cell>
          <cell r="O14">
            <v>-1.26776</v>
          </cell>
          <cell r="P14">
            <v>-0.57492999999999994</v>
          </cell>
          <cell r="Q14">
            <v>-1.26776</v>
          </cell>
          <cell r="R14">
            <v>-1.8631199999999999</v>
          </cell>
          <cell r="S14">
            <v>14.8028</v>
          </cell>
          <cell r="T14">
            <v>282.57162999999997</v>
          </cell>
          <cell r="U14">
            <v>3375.4119299999998</v>
          </cell>
          <cell r="V14">
            <v>-1.26776</v>
          </cell>
          <cell r="W14">
            <v>-1.26776</v>
          </cell>
          <cell r="X14">
            <v>-1.26776</v>
          </cell>
          <cell r="Y14">
            <v>-1.26776</v>
          </cell>
          <cell r="Z14">
            <v>-1.26776</v>
          </cell>
          <cell r="AA14">
            <v>-1.26776</v>
          </cell>
        </row>
        <row r="15">
          <cell r="A15" t="str">
            <v>Act12</v>
          </cell>
          <cell r="B15" t="str">
            <v>Total income</v>
          </cell>
          <cell r="C15">
            <v>1.3105900000000001</v>
          </cell>
          <cell r="D15">
            <v>0.20179999999999976</v>
          </cell>
          <cell r="E15">
            <v>6.321000000000021E-2</v>
          </cell>
          <cell r="F15">
            <v>16.870989999999999</v>
          </cell>
          <cell r="G15">
            <v>269.26733999999999</v>
          </cell>
          <cell r="H15">
            <v>3093.1764899999998</v>
          </cell>
          <cell r="I15">
            <v>1498.5385799999999</v>
          </cell>
          <cell r="J15">
            <v>-4877.9166100000002</v>
          </cell>
          <cell r="K15">
            <v>0</v>
          </cell>
          <cell r="L15">
            <v>0</v>
          </cell>
          <cell r="M15">
            <v>0</v>
          </cell>
          <cell r="N15">
            <v>0</v>
          </cell>
          <cell r="O15">
            <v>1.5123899999999999</v>
          </cell>
          <cell r="P15">
            <v>1.3105900000000001</v>
          </cell>
          <cell r="Q15">
            <v>1.5123899999999999</v>
          </cell>
          <cell r="R15">
            <v>1.5756000000000001</v>
          </cell>
          <cell r="S15">
            <v>18.44659</v>
          </cell>
          <cell r="T15">
            <v>287.71392999999995</v>
          </cell>
          <cell r="U15">
            <v>3380.8904199999997</v>
          </cell>
          <cell r="V15">
            <v>4879.4290000000001</v>
          </cell>
          <cell r="W15">
            <v>1.5123899999999999</v>
          </cell>
          <cell r="X15">
            <v>1.5123899999999999</v>
          </cell>
          <cell r="Y15">
            <v>1.5123899999999999</v>
          </cell>
          <cell r="Z15">
            <v>1.5123899999999999</v>
          </cell>
          <cell r="AA15">
            <v>1.5123899999999999</v>
          </cell>
        </row>
        <row r="16">
          <cell r="A16" t="str">
            <v>Act13</v>
          </cell>
          <cell r="B16" t="str">
            <v>Personnel expenses</v>
          </cell>
          <cell r="C16">
            <v>2.12079</v>
          </cell>
          <cell r="D16">
            <v>2.12079</v>
          </cell>
          <cell r="E16">
            <v>2.1207900000000004</v>
          </cell>
          <cell r="F16">
            <v>2.295160000000001</v>
          </cell>
          <cell r="G16">
            <v>2.3255799999999986</v>
          </cell>
          <cell r="H16">
            <v>2.3103699999999989</v>
          </cell>
          <cell r="I16">
            <v>2.295160000000001</v>
          </cell>
          <cell r="J16">
            <v>-11.347059999999999</v>
          </cell>
          <cell r="K16">
            <v>0</v>
          </cell>
          <cell r="L16">
            <v>0</v>
          </cell>
          <cell r="M16">
            <v>0</v>
          </cell>
          <cell r="N16">
            <v>0</v>
          </cell>
          <cell r="O16">
            <v>4.2415800000000008</v>
          </cell>
          <cell r="P16">
            <v>2.12079</v>
          </cell>
          <cell r="Q16">
            <v>4.2415799999999999</v>
          </cell>
          <cell r="R16">
            <v>6.3623700000000003</v>
          </cell>
          <cell r="S16">
            <v>8.6575300000000013</v>
          </cell>
          <cell r="T16">
            <v>10.98311</v>
          </cell>
          <cell r="U16">
            <v>13.293479999999999</v>
          </cell>
          <cell r="V16">
            <v>15.58864</v>
          </cell>
          <cell r="W16">
            <v>4.2415800000000008</v>
          </cell>
          <cell r="X16">
            <v>4.2415800000000008</v>
          </cell>
          <cell r="Y16">
            <v>4.2415800000000008</v>
          </cell>
          <cell r="Z16">
            <v>4.2415800000000008</v>
          </cell>
          <cell r="AA16">
            <v>4.2415800000000008</v>
          </cell>
        </row>
        <row r="17">
          <cell r="A17" t="str">
            <v>Act14</v>
          </cell>
          <cell r="B17" t="str">
            <v>General and administrative expenses</v>
          </cell>
          <cell r="C17">
            <v>4.1554700000000002</v>
          </cell>
          <cell r="D17">
            <v>26.298969999999997</v>
          </cell>
          <cell r="E17">
            <v>4.1554700000000082</v>
          </cell>
          <cell r="F17">
            <v>4.1713299999999904</v>
          </cell>
          <cell r="G17">
            <v>24.217970000000001</v>
          </cell>
          <cell r="H17">
            <v>5.9930900000000022</v>
          </cell>
          <cell r="I17">
            <v>90.134969999999981</v>
          </cell>
          <cell r="J17">
            <v>-128.67282999999998</v>
          </cell>
          <cell r="K17">
            <v>0</v>
          </cell>
          <cell r="L17">
            <v>0</v>
          </cell>
          <cell r="M17">
            <v>0</v>
          </cell>
          <cell r="N17">
            <v>0</v>
          </cell>
          <cell r="O17">
            <v>30.454440000000005</v>
          </cell>
          <cell r="P17">
            <v>4.1554700000000002</v>
          </cell>
          <cell r="Q17">
            <v>30.454439999999998</v>
          </cell>
          <cell r="R17">
            <v>34.609910000000006</v>
          </cell>
          <cell r="S17">
            <v>38.781239999999997</v>
          </cell>
          <cell r="T17">
            <v>62.999209999999998</v>
          </cell>
          <cell r="U17">
            <v>68.9923</v>
          </cell>
          <cell r="V17">
            <v>159.12726999999998</v>
          </cell>
          <cell r="W17">
            <v>30.454440000000005</v>
          </cell>
          <cell r="X17">
            <v>30.454440000000005</v>
          </cell>
          <cell r="Y17">
            <v>30.454440000000005</v>
          </cell>
          <cell r="Z17">
            <v>30.454440000000005</v>
          </cell>
          <cell r="AA17">
            <v>30.454440000000005</v>
          </cell>
        </row>
        <row r="18">
          <cell r="A18" t="str">
            <v>Act15</v>
          </cell>
          <cell r="B18" t="str">
            <v>Depreciation / Amortisation</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Act16</v>
          </cell>
          <cell r="B19" t="str">
            <v>Total operating expenses</v>
          </cell>
          <cell r="C19">
            <v>6.2762600000000006</v>
          </cell>
          <cell r="D19">
            <v>28.419759999999997</v>
          </cell>
          <cell r="E19">
            <v>6.2762600000000086</v>
          </cell>
          <cell r="F19">
            <v>6.4664899999999914</v>
          </cell>
          <cell r="G19">
            <v>26.54355</v>
          </cell>
          <cell r="H19">
            <v>8.3034600000000012</v>
          </cell>
          <cell r="I19">
            <v>92.430129999999977</v>
          </cell>
          <cell r="J19">
            <v>-140.01988999999998</v>
          </cell>
          <cell r="K19">
            <v>0</v>
          </cell>
          <cell r="L19">
            <v>0</v>
          </cell>
          <cell r="M19">
            <v>0</v>
          </cell>
          <cell r="N19">
            <v>0</v>
          </cell>
          <cell r="O19">
            <v>34.696020000000004</v>
          </cell>
          <cell r="P19">
            <v>6.2762600000000006</v>
          </cell>
          <cell r="Q19">
            <v>34.696019999999997</v>
          </cell>
          <cell r="R19">
            <v>40.972280000000005</v>
          </cell>
          <cell r="S19">
            <v>47.438769999999998</v>
          </cell>
          <cell r="T19">
            <v>73.982320000000001</v>
          </cell>
          <cell r="U19">
            <v>82.285780000000003</v>
          </cell>
          <cell r="V19">
            <v>174.71590999999998</v>
          </cell>
          <cell r="W19">
            <v>34.696020000000004</v>
          </cell>
          <cell r="X19">
            <v>34.696020000000004</v>
          </cell>
          <cell r="Y19">
            <v>34.696020000000004</v>
          </cell>
          <cell r="Z19">
            <v>34.696020000000004</v>
          </cell>
          <cell r="AA19">
            <v>34.696020000000004</v>
          </cell>
        </row>
        <row r="20">
          <cell r="A20" t="str">
            <v>Act17</v>
          </cell>
          <cell r="B20" t="str">
            <v>Operating profit before provisions</v>
          </cell>
          <cell r="C20">
            <v>-4.9656700000000003</v>
          </cell>
          <cell r="D20">
            <v>-28.217959999999998</v>
          </cell>
          <cell r="E20">
            <v>-6.213050000000008</v>
          </cell>
          <cell r="F20">
            <v>10.404500000000008</v>
          </cell>
          <cell r="G20">
            <v>242.72378999999998</v>
          </cell>
          <cell r="H20">
            <v>3084.8730299999997</v>
          </cell>
          <cell r="I20">
            <v>1406.1084499999999</v>
          </cell>
          <cell r="J20">
            <v>-4737.8967200000006</v>
          </cell>
          <cell r="K20">
            <v>0</v>
          </cell>
          <cell r="L20">
            <v>0</v>
          </cell>
          <cell r="M20">
            <v>0</v>
          </cell>
          <cell r="N20">
            <v>0</v>
          </cell>
          <cell r="O20">
            <v>-33.183630000000008</v>
          </cell>
          <cell r="P20">
            <v>-4.9656700000000003</v>
          </cell>
          <cell r="Q20">
            <v>-33.183629999999994</v>
          </cell>
          <cell r="R20">
            <v>-39.396680000000003</v>
          </cell>
          <cell r="S20">
            <v>-28.992179999999998</v>
          </cell>
          <cell r="T20">
            <v>213.73160999999993</v>
          </cell>
          <cell r="U20">
            <v>3298.6046399999996</v>
          </cell>
          <cell r="V20">
            <v>4704.7130900000002</v>
          </cell>
          <cell r="W20">
            <v>-33.183630000000008</v>
          </cell>
          <cell r="X20">
            <v>-33.183630000000008</v>
          </cell>
          <cell r="Y20">
            <v>-33.183630000000008</v>
          </cell>
          <cell r="Z20">
            <v>-33.183630000000008</v>
          </cell>
          <cell r="AA20">
            <v>-33.183630000000008</v>
          </cell>
        </row>
        <row r="21">
          <cell r="A21" t="str">
            <v>Act18</v>
          </cell>
          <cell r="B21" t="str">
            <v>Impairment losses on loans and advances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Act19</v>
          </cell>
          <cell r="B22" t="str">
            <v>Provision for contingent liabilities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Act20</v>
          </cell>
          <cell r="B23" t="str">
            <v>Other provisions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Act21</v>
          </cell>
          <cell r="B24" t="str">
            <v>Total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Act22</v>
          </cell>
          <cell r="B25" t="str">
            <v>Operating profit</v>
          </cell>
          <cell r="C25">
            <v>-4.9656700000000003</v>
          </cell>
          <cell r="D25">
            <v>-28.217959999999998</v>
          </cell>
          <cell r="E25">
            <v>-6.213050000000008</v>
          </cell>
          <cell r="F25">
            <v>10.404500000000008</v>
          </cell>
          <cell r="G25">
            <v>242.72378999999998</v>
          </cell>
          <cell r="H25">
            <v>3084.8730299999997</v>
          </cell>
          <cell r="I25">
            <v>1406.1084499999999</v>
          </cell>
          <cell r="J25">
            <v>-4737.8967200000006</v>
          </cell>
          <cell r="K25">
            <v>0</v>
          </cell>
          <cell r="L25">
            <v>0</v>
          </cell>
          <cell r="M25">
            <v>0</v>
          </cell>
          <cell r="N25">
            <v>0</v>
          </cell>
          <cell r="O25">
            <v>-33.183630000000008</v>
          </cell>
          <cell r="P25">
            <v>-4.9656700000000003</v>
          </cell>
          <cell r="Q25">
            <v>-33.183629999999994</v>
          </cell>
          <cell r="R25">
            <v>-39.396680000000003</v>
          </cell>
          <cell r="S25">
            <v>-28.992179999999998</v>
          </cell>
          <cell r="T25">
            <v>213.73160999999993</v>
          </cell>
          <cell r="U25">
            <v>3298.6046399999996</v>
          </cell>
          <cell r="V25">
            <v>4704.7130900000002</v>
          </cell>
          <cell r="W25">
            <v>-33.183630000000008</v>
          </cell>
          <cell r="X25">
            <v>-33.183630000000008</v>
          </cell>
          <cell r="Y25">
            <v>-33.183630000000008</v>
          </cell>
          <cell r="Z25">
            <v>-33.183630000000008</v>
          </cell>
          <cell r="AA25">
            <v>-33.183630000000008</v>
          </cell>
        </row>
        <row r="26">
          <cell r="A26" t="str">
            <v>Act23</v>
          </cell>
          <cell r="B26" t="str">
            <v>Income from associates</v>
          </cell>
          <cell r="C26">
            <v>0</v>
          </cell>
          <cell r="D26">
            <v>8.7565400000000011</v>
          </cell>
          <cell r="E26">
            <v>275.66035999999997</v>
          </cell>
          <cell r="F26">
            <v>-65.518209999999982</v>
          </cell>
          <cell r="G26">
            <v>0</v>
          </cell>
          <cell r="H26">
            <v>25.541449999999998</v>
          </cell>
          <cell r="I26">
            <v>87.228529999999949</v>
          </cell>
          <cell r="J26">
            <v>-322.91212999999993</v>
          </cell>
          <cell r="K26">
            <v>0</v>
          </cell>
          <cell r="L26">
            <v>0</v>
          </cell>
          <cell r="M26">
            <v>0</v>
          </cell>
          <cell r="N26">
            <v>0</v>
          </cell>
          <cell r="O26">
            <v>8.7565399999999727</v>
          </cell>
          <cell r="P26">
            <v>0</v>
          </cell>
          <cell r="Q26">
            <v>8.7565400000000011</v>
          </cell>
          <cell r="R26">
            <v>284.41689999999994</v>
          </cell>
          <cell r="S26">
            <v>218.89868999999996</v>
          </cell>
          <cell r="T26">
            <v>218.89868999999996</v>
          </cell>
          <cell r="U26">
            <v>244.44013999999996</v>
          </cell>
          <cell r="V26">
            <v>331.66866999999991</v>
          </cell>
          <cell r="W26">
            <v>8.7565399999999727</v>
          </cell>
          <cell r="X26">
            <v>8.7565399999999727</v>
          </cell>
          <cell r="Y26">
            <v>8.7565399999999727</v>
          </cell>
          <cell r="Z26">
            <v>8.7565399999999727</v>
          </cell>
          <cell r="AA26">
            <v>8.7565399999999727</v>
          </cell>
        </row>
        <row r="27">
          <cell r="A27" t="str">
            <v>Act24</v>
          </cell>
          <cell r="B27" t="str">
            <v>Profit on disposals of property</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Act25</v>
          </cell>
          <cell r="B28" t="str">
            <v>Profit on sale of business</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Act26</v>
          </cell>
          <cell r="B29" t="str">
            <v>Pre tax profit</v>
          </cell>
          <cell r="C29">
            <v>-4.9656700000000003</v>
          </cell>
          <cell r="D29">
            <v>-19.461419999999997</v>
          </cell>
          <cell r="E29">
            <v>269.44730999999996</v>
          </cell>
          <cell r="F29">
            <v>-55.113709999999976</v>
          </cell>
          <cell r="G29">
            <v>242.72378999999998</v>
          </cell>
          <cell r="H29">
            <v>3110.4144799999999</v>
          </cell>
          <cell r="I29">
            <v>1493.3369799999998</v>
          </cell>
          <cell r="J29">
            <v>-5060.8088500000003</v>
          </cell>
          <cell r="K29">
            <v>0</v>
          </cell>
          <cell r="L29">
            <v>0</v>
          </cell>
          <cell r="M29">
            <v>0</v>
          </cell>
          <cell r="N29">
            <v>0</v>
          </cell>
          <cell r="O29">
            <v>-24.427090000000035</v>
          </cell>
          <cell r="P29">
            <v>-4.9656700000000003</v>
          </cell>
          <cell r="Q29">
            <v>-24.427089999999993</v>
          </cell>
          <cell r="R29">
            <v>245.02021999999994</v>
          </cell>
          <cell r="S29">
            <v>189.90650999999997</v>
          </cell>
          <cell r="T29">
            <v>432.63029999999992</v>
          </cell>
          <cell r="U29">
            <v>3543.0447799999997</v>
          </cell>
          <cell r="V29">
            <v>5036.3817600000002</v>
          </cell>
          <cell r="W29">
            <v>-24.427090000000035</v>
          </cell>
          <cell r="X29">
            <v>-24.427090000000035</v>
          </cell>
          <cell r="Y29">
            <v>-24.427090000000035</v>
          </cell>
          <cell r="Z29">
            <v>-24.427090000000035</v>
          </cell>
          <cell r="AA29">
            <v>-24.427090000000035</v>
          </cell>
        </row>
        <row r="30">
          <cell r="C30">
            <v>0</v>
          </cell>
          <cell r="D30">
            <v>0</v>
          </cell>
          <cell r="E30">
            <v>0</v>
          </cell>
          <cell r="F30">
            <v>0</v>
          </cell>
          <cell r="G30">
            <v>0</v>
          </cell>
          <cell r="H30">
            <v>0</v>
          </cell>
          <cell r="I30">
            <v>0</v>
          </cell>
          <cell r="J30">
            <v>0</v>
          </cell>
          <cell r="K30">
            <v>0</v>
          </cell>
          <cell r="L30">
            <v>0</v>
          </cell>
          <cell r="M30">
            <v>0</v>
          </cell>
          <cell r="N30">
            <v>0</v>
          </cell>
          <cell r="O30">
            <v>0</v>
          </cell>
          <cell r="P30">
            <v>0</v>
          </cell>
        </row>
        <row r="31">
          <cell r="A31" t="str">
            <v>Act27</v>
          </cell>
          <cell r="B31" t="str">
            <v>Taxation</v>
          </cell>
          <cell r="C31">
            <v>0.94399999999999995</v>
          </cell>
          <cell r="D31">
            <v>3.6970000000000001</v>
          </cell>
          <cell r="E31">
            <v>-51.198999999999998</v>
          </cell>
          <cell r="F31">
            <v>10.409999999999997</v>
          </cell>
          <cell r="G31">
            <v>-49.851999999999997</v>
          </cell>
          <cell r="H31">
            <v>-590.97900000000004</v>
          </cell>
          <cell r="I31">
            <v>-233.69200000000001</v>
          </cell>
          <cell r="J31">
            <v>915.31200000000001</v>
          </cell>
          <cell r="K31">
            <v>0</v>
          </cell>
          <cell r="L31">
            <v>0</v>
          </cell>
          <cell r="M31">
            <v>0</v>
          </cell>
          <cell r="N31">
            <v>0</v>
          </cell>
          <cell r="O31">
            <v>4.6409999999999627</v>
          </cell>
          <cell r="P31">
            <v>0.94399999999999995</v>
          </cell>
          <cell r="Q31">
            <v>4.641</v>
          </cell>
          <cell r="R31">
            <v>-46.558</v>
          </cell>
          <cell r="S31">
            <v>-36.148000000000003</v>
          </cell>
          <cell r="T31">
            <v>-86</v>
          </cell>
          <cell r="U31">
            <v>-676.97900000000004</v>
          </cell>
          <cell r="V31">
            <v>-910.67100000000005</v>
          </cell>
          <cell r="W31">
            <v>4.6409999999999627</v>
          </cell>
          <cell r="X31">
            <v>4.6409999999999627</v>
          </cell>
          <cell r="Y31">
            <v>4.6409999999999627</v>
          </cell>
          <cell r="Z31">
            <v>4.6409999999999627</v>
          </cell>
          <cell r="AA31">
            <v>4.6409999999999627</v>
          </cell>
        </row>
        <row r="32">
          <cell r="A32" t="str">
            <v>Act28</v>
          </cell>
          <cell r="B32" t="str">
            <v>Profit after tax</v>
          </cell>
          <cell r="C32">
            <v>-4.0216700000000003</v>
          </cell>
          <cell r="D32">
            <v>-15.764419999999998</v>
          </cell>
          <cell r="E32">
            <v>218.24830999999995</v>
          </cell>
          <cell r="F32">
            <v>-44.70370999999998</v>
          </cell>
          <cell r="G32">
            <v>192.87178999999998</v>
          </cell>
          <cell r="H32">
            <v>2519.4354800000001</v>
          </cell>
          <cell r="I32">
            <v>1259.6449799999998</v>
          </cell>
          <cell r="J32">
            <v>-4145.4968500000004</v>
          </cell>
          <cell r="K32">
            <v>0</v>
          </cell>
          <cell r="L32">
            <v>0</v>
          </cell>
          <cell r="M32">
            <v>0</v>
          </cell>
          <cell r="N32">
            <v>0</v>
          </cell>
          <cell r="O32">
            <v>-19.786090000000073</v>
          </cell>
          <cell r="P32">
            <v>-4.0216700000000003</v>
          </cell>
          <cell r="Q32">
            <v>-19.786089999999994</v>
          </cell>
          <cell r="R32">
            <v>198.46221999999995</v>
          </cell>
          <cell r="S32">
            <v>153.75850999999997</v>
          </cell>
          <cell r="T32">
            <v>346.63029999999992</v>
          </cell>
          <cell r="U32">
            <v>2866.0657799999999</v>
          </cell>
          <cell r="V32">
            <v>4125.7107599999999</v>
          </cell>
          <cell r="W32">
            <v>-19.786090000000073</v>
          </cell>
          <cell r="X32">
            <v>-19.786090000000073</v>
          </cell>
          <cell r="Y32">
            <v>-19.786090000000073</v>
          </cell>
          <cell r="Z32">
            <v>-19.786090000000073</v>
          </cell>
          <cell r="AA32">
            <v>-19.786090000000073</v>
          </cell>
        </row>
        <row r="33">
          <cell r="B33" t="str">
            <v>Budgeted Profit and Loss 2010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Bud01</v>
          </cell>
          <cell r="B34" t="str">
            <v>Interest income</v>
          </cell>
          <cell r="C34">
            <v>0.4</v>
          </cell>
          <cell r="D34">
            <v>0.4</v>
          </cell>
          <cell r="E34">
            <v>0.4</v>
          </cell>
          <cell r="F34">
            <v>0.4</v>
          </cell>
          <cell r="G34">
            <v>0.4</v>
          </cell>
          <cell r="H34">
            <v>0.4</v>
          </cell>
          <cell r="I34">
            <v>0.4</v>
          </cell>
          <cell r="J34">
            <v>0.4</v>
          </cell>
          <cell r="K34">
            <v>0.4</v>
          </cell>
          <cell r="L34">
            <v>0.4</v>
          </cell>
          <cell r="M34">
            <v>0.4</v>
          </cell>
          <cell r="N34">
            <v>0.4</v>
          </cell>
          <cell r="O34">
            <v>4.8</v>
          </cell>
          <cell r="P34">
            <v>0.4</v>
          </cell>
          <cell r="Q34">
            <v>0.8</v>
          </cell>
          <cell r="R34">
            <v>1.2000000000000002</v>
          </cell>
          <cell r="S34">
            <v>1.6</v>
          </cell>
          <cell r="T34">
            <v>2</v>
          </cell>
          <cell r="U34">
            <v>2.4</v>
          </cell>
          <cell r="V34">
            <v>2.8</v>
          </cell>
          <cell r="W34">
            <v>3.1999999999999997</v>
          </cell>
          <cell r="X34">
            <v>3.5999999999999996</v>
          </cell>
          <cell r="Y34">
            <v>3.9999999999999996</v>
          </cell>
          <cell r="Z34">
            <v>4.3999999999999995</v>
          </cell>
          <cell r="AA34">
            <v>4.8</v>
          </cell>
        </row>
        <row r="35">
          <cell r="A35" t="str">
            <v>Bud02</v>
          </cell>
          <cell r="B35" t="str">
            <v>Interest expense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Bud03</v>
          </cell>
          <cell r="B36" t="str">
            <v>Net interest income</v>
          </cell>
          <cell r="C36">
            <v>0.4</v>
          </cell>
          <cell r="D36">
            <v>0.4</v>
          </cell>
          <cell r="E36">
            <v>0.4</v>
          </cell>
          <cell r="F36">
            <v>0.4</v>
          </cell>
          <cell r="G36">
            <v>0.4</v>
          </cell>
          <cell r="H36">
            <v>0.4</v>
          </cell>
          <cell r="I36">
            <v>0.4</v>
          </cell>
          <cell r="J36">
            <v>0.4</v>
          </cell>
          <cell r="K36">
            <v>0.4</v>
          </cell>
          <cell r="L36">
            <v>0.4</v>
          </cell>
          <cell r="M36">
            <v>0.4</v>
          </cell>
          <cell r="N36">
            <v>0.4</v>
          </cell>
          <cell r="O36">
            <v>4.8</v>
          </cell>
          <cell r="P36">
            <v>0.4</v>
          </cell>
          <cell r="Q36">
            <v>0.8</v>
          </cell>
          <cell r="R36">
            <v>1.2000000000000002</v>
          </cell>
          <cell r="S36">
            <v>1.6</v>
          </cell>
          <cell r="T36">
            <v>2</v>
          </cell>
          <cell r="U36">
            <v>2.4</v>
          </cell>
          <cell r="V36">
            <v>2.8</v>
          </cell>
          <cell r="W36">
            <v>3.1999999999999997</v>
          </cell>
          <cell r="X36">
            <v>3.5999999999999996</v>
          </cell>
          <cell r="Y36">
            <v>3.9999999999999996</v>
          </cell>
          <cell r="Z36">
            <v>4.3999999999999995</v>
          </cell>
          <cell r="AA36">
            <v>4.8</v>
          </cell>
        </row>
        <row r="37">
          <cell r="A37" t="str">
            <v>Bud04</v>
          </cell>
          <cell r="B37" t="str">
            <v>Fee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Bud05</v>
          </cell>
          <cell r="B38" t="str">
            <v>Commission expense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Bud06</v>
          </cell>
          <cell r="B39" t="str">
            <v>Net fee and commission income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Bud07</v>
          </cell>
          <cell r="B40" t="str">
            <v>Dividend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Bud08</v>
          </cell>
          <cell r="B41" t="str">
            <v>Foreign exchange profit</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Bud09</v>
          </cell>
          <cell r="B42" t="str">
            <v>Gains or losses from investments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Bud10</v>
          </cell>
          <cell r="B43" t="str">
            <v>Other operating income / expenses</v>
          </cell>
          <cell r="C43">
            <v>0</v>
          </cell>
          <cell r="D43">
            <v>0</v>
          </cell>
          <cell r="E43">
            <v>0</v>
          </cell>
          <cell r="F43">
            <v>0</v>
          </cell>
          <cell r="G43">
            <v>0</v>
          </cell>
          <cell r="H43">
            <v>2554.3911407850833</v>
          </cell>
          <cell r="I43">
            <v>0</v>
          </cell>
          <cell r="J43">
            <v>0</v>
          </cell>
          <cell r="K43">
            <v>0</v>
          </cell>
          <cell r="L43">
            <v>0</v>
          </cell>
          <cell r="M43">
            <v>0</v>
          </cell>
          <cell r="N43">
            <v>0</v>
          </cell>
          <cell r="O43">
            <v>2554.3911407850833</v>
          </cell>
          <cell r="P43">
            <v>0</v>
          </cell>
          <cell r="Q43">
            <v>0</v>
          </cell>
          <cell r="R43">
            <v>0</v>
          </cell>
          <cell r="S43">
            <v>0</v>
          </cell>
          <cell r="T43">
            <v>0</v>
          </cell>
          <cell r="U43">
            <v>2554.3911407850833</v>
          </cell>
          <cell r="V43">
            <v>2554.3911407850833</v>
          </cell>
          <cell r="W43">
            <v>2554.3911407850833</v>
          </cell>
          <cell r="X43">
            <v>2554.3911407850833</v>
          </cell>
          <cell r="Y43">
            <v>2554.3911407850833</v>
          </cell>
          <cell r="Z43">
            <v>2554.3911407850833</v>
          </cell>
          <cell r="AA43">
            <v>2554.3911407850833</v>
          </cell>
        </row>
        <row r="44">
          <cell r="A44" t="str">
            <v>Bud11</v>
          </cell>
          <cell r="B44" t="str">
            <v>Other income</v>
          </cell>
          <cell r="C44">
            <v>0</v>
          </cell>
          <cell r="D44">
            <v>0</v>
          </cell>
          <cell r="E44">
            <v>0</v>
          </cell>
          <cell r="F44">
            <v>0</v>
          </cell>
          <cell r="G44">
            <v>0</v>
          </cell>
          <cell r="H44">
            <v>2554.3911407850833</v>
          </cell>
          <cell r="I44">
            <v>0</v>
          </cell>
          <cell r="J44">
            <v>0</v>
          </cell>
          <cell r="K44">
            <v>0</v>
          </cell>
          <cell r="L44">
            <v>0</v>
          </cell>
          <cell r="M44">
            <v>0</v>
          </cell>
          <cell r="N44">
            <v>0</v>
          </cell>
          <cell r="O44">
            <v>2554.3911407850833</v>
          </cell>
          <cell r="P44">
            <v>0</v>
          </cell>
          <cell r="Q44">
            <v>0</v>
          </cell>
          <cell r="R44">
            <v>0</v>
          </cell>
          <cell r="S44">
            <v>0</v>
          </cell>
          <cell r="T44">
            <v>0</v>
          </cell>
          <cell r="U44">
            <v>2554.3911407850833</v>
          </cell>
          <cell r="V44">
            <v>2554.3911407850833</v>
          </cell>
          <cell r="W44">
            <v>2554.3911407850833</v>
          </cell>
          <cell r="X44">
            <v>2554.3911407850833</v>
          </cell>
          <cell r="Y44">
            <v>2554.3911407850833</v>
          </cell>
          <cell r="Z44">
            <v>2554.3911407850833</v>
          </cell>
          <cell r="AA44">
            <v>2554.3911407850833</v>
          </cell>
        </row>
        <row r="45">
          <cell r="A45" t="str">
            <v>Bud12</v>
          </cell>
          <cell r="B45" t="str">
            <v>Total income</v>
          </cell>
          <cell r="C45">
            <v>0.4</v>
          </cell>
          <cell r="D45">
            <v>0.4</v>
          </cell>
          <cell r="E45">
            <v>0.4</v>
          </cell>
          <cell r="F45">
            <v>0.4</v>
          </cell>
          <cell r="G45">
            <v>0.4</v>
          </cell>
          <cell r="H45">
            <v>2554.7911407850834</v>
          </cell>
          <cell r="I45">
            <v>0.4</v>
          </cell>
          <cell r="J45">
            <v>0.4</v>
          </cell>
          <cell r="K45">
            <v>0.4</v>
          </cell>
          <cell r="L45">
            <v>0.4</v>
          </cell>
          <cell r="M45">
            <v>0.4</v>
          </cell>
          <cell r="N45">
            <v>0.4</v>
          </cell>
          <cell r="O45">
            <v>2559.1911407850835</v>
          </cell>
          <cell r="P45">
            <v>0.4</v>
          </cell>
          <cell r="Q45">
            <v>0.8</v>
          </cell>
          <cell r="R45">
            <v>1.2000000000000002</v>
          </cell>
          <cell r="S45">
            <v>1.6</v>
          </cell>
          <cell r="T45">
            <v>2</v>
          </cell>
          <cell r="U45">
            <v>2556.7911407850834</v>
          </cell>
          <cell r="V45">
            <v>2557.1911407850835</v>
          </cell>
          <cell r="W45">
            <v>2557.5911407850831</v>
          </cell>
          <cell r="X45">
            <v>2557.9911407850832</v>
          </cell>
          <cell r="Y45">
            <v>2558.3911407850833</v>
          </cell>
          <cell r="Z45">
            <v>2558.7911407850834</v>
          </cell>
          <cell r="AA45">
            <v>2559.1911407850835</v>
          </cell>
        </row>
        <row r="46">
          <cell r="A46" t="str">
            <v>Bud13</v>
          </cell>
          <cell r="B46" t="str">
            <v>Personnel expenses</v>
          </cell>
          <cell r="C46">
            <v>2.12</v>
          </cell>
          <cell r="D46">
            <v>2.12</v>
          </cell>
          <cell r="E46">
            <v>2.12</v>
          </cell>
          <cell r="F46">
            <v>2.12</v>
          </cell>
          <cell r="G46">
            <v>2.12</v>
          </cell>
          <cell r="H46">
            <v>2.12</v>
          </cell>
          <cell r="I46">
            <v>2.12</v>
          </cell>
          <cell r="J46">
            <v>2.12</v>
          </cell>
          <cell r="K46">
            <v>2.12</v>
          </cell>
          <cell r="L46">
            <v>2.12</v>
          </cell>
          <cell r="M46">
            <v>2.12</v>
          </cell>
          <cell r="N46">
            <v>2.12</v>
          </cell>
          <cell r="O46">
            <v>25.440000000000008</v>
          </cell>
          <cell r="P46">
            <v>2.12</v>
          </cell>
          <cell r="Q46">
            <v>4.24</v>
          </cell>
          <cell r="R46">
            <v>6.36</v>
          </cell>
          <cell r="S46">
            <v>8.48</v>
          </cell>
          <cell r="T46">
            <v>10.600000000000001</v>
          </cell>
          <cell r="U46">
            <v>12.720000000000002</v>
          </cell>
          <cell r="V46">
            <v>14.840000000000003</v>
          </cell>
          <cell r="W46">
            <v>16.960000000000004</v>
          </cell>
          <cell r="X46">
            <v>19.080000000000005</v>
          </cell>
          <cell r="Y46">
            <v>21.200000000000006</v>
          </cell>
          <cell r="Z46">
            <v>23.320000000000007</v>
          </cell>
          <cell r="AA46">
            <v>25.440000000000008</v>
          </cell>
        </row>
        <row r="47">
          <cell r="A47" t="str">
            <v>Bud14</v>
          </cell>
          <cell r="B47" t="str">
            <v>General and administrative expenses</v>
          </cell>
          <cell r="C47">
            <v>11.26</v>
          </cell>
          <cell r="D47">
            <v>11.269</v>
          </cell>
          <cell r="E47">
            <v>11.269</v>
          </cell>
          <cell r="F47">
            <v>11.269</v>
          </cell>
          <cell r="G47">
            <v>11.269</v>
          </cell>
          <cell r="H47">
            <v>11.269</v>
          </cell>
          <cell r="I47">
            <v>11.269</v>
          </cell>
          <cell r="J47">
            <v>11.269</v>
          </cell>
          <cell r="K47">
            <v>11.269</v>
          </cell>
          <cell r="L47">
            <v>11.269</v>
          </cell>
          <cell r="M47">
            <v>11.269</v>
          </cell>
          <cell r="N47">
            <v>11.269</v>
          </cell>
          <cell r="O47">
            <v>135.21900000000002</v>
          </cell>
          <cell r="P47">
            <v>11.26</v>
          </cell>
          <cell r="Q47">
            <v>22.529</v>
          </cell>
          <cell r="R47">
            <v>33.798000000000002</v>
          </cell>
          <cell r="S47">
            <v>45.067</v>
          </cell>
          <cell r="T47">
            <v>56.335999999999999</v>
          </cell>
          <cell r="U47">
            <v>67.605000000000004</v>
          </cell>
          <cell r="V47">
            <v>78.874000000000009</v>
          </cell>
          <cell r="W47">
            <v>90.143000000000015</v>
          </cell>
          <cell r="X47">
            <v>101.41200000000002</v>
          </cell>
          <cell r="Y47">
            <v>112.68100000000003</v>
          </cell>
          <cell r="Z47">
            <v>123.95000000000003</v>
          </cell>
          <cell r="AA47">
            <v>135.21900000000002</v>
          </cell>
        </row>
        <row r="48">
          <cell r="A48" t="str">
            <v>Bud15</v>
          </cell>
          <cell r="B48" t="str">
            <v>Depreciation / Amortisation</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Bud16</v>
          </cell>
          <cell r="B49" t="str">
            <v>Total operating expenses</v>
          </cell>
          <cell r="C49">
            <v>13.379999999999999</v>
          </cell>
          <cell r="D49">
            <v>13.388999999999999</v>
          </cell>
          <cell r="E49">
            <v>13.388999999999999</v>
          </cell>
          <cell r="F49">
            <v>13.388999999999999</v>
          </cell>
          <cell r="G49">
            <v>13.388999999999999</v>
          </cell>
          <cell r="H49">
            <v>13.388999999999999</v>
          </cell>
          <cell r="I49">
            <v>13.388999999999999</v>
          </cell>
          <cell r="J49">
            <v>13.388999999999999</v>
          </cell>
          <cell r="K49">
            <v>13.388999999999999</v>
          </cell>
          <cell r="L49">
            <v>13.388999999999999</v>
          </cell>
          <cell r="M49">
            <v>13.388999999999999</v>
          </cell>
          <cell r="N49">
            <v>13.388999999999999</v>
          </cell>
          <cell r="O49">
            <v>160.65900000000002</v>
          </cell>
          <cell r="P49">
            <v>13.379999999999999</v>
          </cell>
          <cell r="Q49">
            <v>26.768999999999998</v>
          </cell>
          <cell r="R49">
            <v>40.158000000000001</v>
          </cell>
          <cell r="S49">
            <v>53.546999999999997</v>
          </cell>
          <cell r="T49">
            <v>66.936000000000007</v>
          </cell>
          <cell r="U49">
            <v>80.325000000000003</v>
          </cell>
          <cell r="V49">
            <v>93.714000000000013</v>
          </cell>
          <cell r="W49">
            <v>107.10300000000002</v>
          </cell>
          <cell r="X49">
            <v>120.49200000000002</v>
          </cell>
          <cell r="Y49">
            <v>133.88100000000003</v>
          </cell>
          <cell r="Z49">
            <v>147.27000000000004</v>
          </cell>
          <cell r="AA49">
            <v>160.65900000000002</v>
          </cell>
        </row>
        <row r="50">
          <cell r="A50" t="str">
            <v>Bud17</v>
          </cell>
          <cell r="B50" t="str">
            <v>Operating profit before provisions</v>
          </cell>
          <cell r="C50">
            <v>-12.979999999999999</v>
          </cell>
          <cell r="D50">
            <v>-12.988999999999999</v>
          </cell>
          <cell r="E50">
            <v>-12.988999999999999</v>
          </cell>
          <cell r="F50">
            <v>-12.988999999999999</v>
          </cell>
          <cell r="G50">
            <v>-12.988999999999999</v>
          </cell>
          <cell r="H50">
            <v>2541.4021407850832</v>
          </cell>
          <cell r="I50">
            <v>-12.988999999999999</v>
          </cell>
          <cell r="J50">
            <v>-12.988999999999999</v>
          </cell>
          <cell r="K50">
            <v>-12.988999999999999</v>
          </cell>
          <cell r="L50">
            <v>-12.988999999999999</v>
          </cell>
          <cell r="M50">
            <v>-12.988999999999999</v>
          </cell>
          <cell r="N50">
            <v>-12.988999999999999</v>
          </cell>
          <cell r="O50">
            <v>2398.5321407850834</v>
          </cell>
          <cell r="P50">
            <v>-12.979999999999999</v>
          </cell>
          <cell r="Q50">
            <v>-25.968999999999998</v>
          </cell>
          <cell r="R50">
            <v>-38.957999999999998</v>
          </cell>
          <cell r="S50">
            <v>-51.946999999999996</v>
          </cell>
          <cell r="T50">
            <v>-64.936000000000007</v>
          </cell>
          <cell r="U50">
            <v>2476.4661407850836</v>
          </cell>
          <cell r="V50">
            <v>2463.4771407850835</v>
          </cell>
          <cell r="W50">
            <v>2450.488140785083</v>
          </cell>
          <cell r="X50">
            <v>2437.499140785083</v>
          </cell>
          <cell r="Y50">
            <v>2424.5101407850834</v>
          </cell>
          <cell r="Z50">
            <v>2411.5211407850834</v>
          </cell>
          <cell r="AA50">
            <v>2398.5321407850834</v>
          </cell>
        </row>
        <row r="51">
          <cell r="A51" t="str">
            <v>Bud18</v>
          </cell>
          <cell r="B51" t="str">
            <v>Impairment losses on loans and advances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Bud19</v>
          </cell>
          <cell r="B52" t="str">
            <v>Provision for contingent liabilities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Bud20</v>
          </cell>
          <cell r="B53" t="str">
            <v>Other provisions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Bud21</v>
          </cell>
          <cell r="B54" t="str">
            <v>Total provisions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Bud22</v>
          </cell>
          <cell r="B55" t="str">
            <v>Operating profit</v>
          </cell>
          <cell r="C55">
            <v>-12.979999999999999</v>
          </cell>
          <cell r="D55">
            <v>-12.988999999999999</v>
          </cell>
          <cell r="E55">
            <v>-12.988999999999999</v>
          </cell>
          <cell r="F55">
            <v>-12.988999999999999</v>
          </cell>
          <cell r="G55">
            <v>-12.988999999999999</v>
          </cell>
          <cell r="H55">
            <v>2541.4021407850832</v>
          </cell>
          <cell r="I55">
            <v>-12.988999999999999</v>
          </cell>
          <cell r="J55">
            <v>-12.988999999999999</v>
          </cell>
          <cell r="K55">
            <v>-12.988999999999999</v>
          </cell>
          <cell r="L55">
            <v>-12.988999999999999</v>
          </cell>
          <cell r="M55">
            <v>-12.988999999999999</v>
          </cell>
          <cell r="N55">
            <v>-12.988999999999999</v>
          </cell>
          <cell r="O55">
            <v>2398.5321407850834</v>
          </cell>
          <cell r="P55">
            <v>-12.979999999999999</v>
          </cell>
          <cell r="Q55">
            <v>-25.968999999999998</v>
          </cell>
          <cell r="R55">
            <v>-38.957999999999998</v>
          </cell>
          <cell r="S55">
            <v>-51.946999999999996</v>
          </cell>
          <cell r="T55">
            <v>-64.936000000000007</v>
          </cell>
          <cell r="U55">
            <v>2476.4661407850836</v>
          </cell>
          <cell r="V55">
            <v>2463.4771407850835</v>
          </cell>
          <cell r="W55">
            <v>2450.488140785083</v>
          </cell>
          <cell r="X55">
            <v>2437.499140785083</v>
          </cell>
          <cell r="Y55">
            <v>2424.5101407850834</v>
          </cell>
          <cell r="Z55">
            <v>2411.5211407850834</v>
          </cell>
          <cell r="AA55">
            <v>2398.5321407850834</v>
          </cell>
        </row>
        <row r="56">
          <cell r="A56" t="str">
            <v>Bud23</v>
          </cell>
          <cell r="B56" t="str">
            <v>Income from associates</v>
          </cell>
          <cell r="C56">
            <v>121</v>
          </cell>
          <cell r="D56">
            <v>121.53170313757475</v>
          </cell>
          <cell r="E56">
            <v>122</v>
          </cell>
          <cell r="F56">
            <v>138.16262970514617</v>
          </cell>
          <cell r="G56">
            <v>138.16262970514617</v>
          </cell>
          <cell r="H56">
            <v>138</v>
          </cell>
          <cell r="I56">
            <v>151.36717097108928</v>
          </cell>
          <cell r="J56">
            <v>151.36717097108928</v>
          </cell>
          <cell r="K56">
            <v>151</v>
          </cell>
          <cell r="L56">
            <v>141.37647665427451</v>
          </cell>
          <cell r="M56">
            <v>141.37647665427451</v>
          </cell>
          <cell r="N56">
            <v>141</v>
          </cell>
          <cell r="O56">
            <v>1656.3442577985948</v>
          </cell>
          <cell r="P56">
            <v>121</v>
          </cell>
          <cell r="Q56">
            <v>242.53170313757477</v>
          </cell>
          <cell r="R56">
            <v>364.53170313757477</v>
          </cell>
          <cell r="S56">
            <v>502.69433284272094</v>
          </cell>
          <cell r="T56">
            <v>640.85696254786717</v>
          </cell>
          <cell r="U56">
            <v>778.85696254786717</v>
          </cell>
          <cell r="V56">
            <v>930.22413351895648</v>
          </cell>
          <cell r="W56">
            <v>1081.5913044900458</v>
          </cell>
          <cell r="X56">
            <v>1232.5913044900458</v>
          </cell>
          <cell r="Y56">
            <v>1373.9677811443203</v>
          </cell>
          <cell r="Z56">
            <v>1515.3442577985948</v>
          </cell>
          <cell r="AA56">
            <v>1656.3442577985948</v>
          </cell>
        </row>
        <row r="57">
          <cell r="A57" t="str">
            <v>Bud24</v>
          </cell>
          <cell r="B57" t="str">
            <v>Profit on disposals of property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Bud25</v>
          </cell>
          <cell r="B58" t="str">
            <v>Profit on sale of business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Bud26</v>
          </cell>
          <cell r="B59" t="str">
            <v>Pre tax profit</v>
          </cell>
          <cell r="C59">
            <v>108.02</v>
          </cell>
          <cell r="D59">
            <v>108.54270313757475</v>
          </cell>
          <cell r="E59">
            <v>109.011</v>
          </cell>
          <cell r="F59">
            <v>125.17362970514617</v>
          </cell>
          <cell r="G59">
            <v>125.17362970514617</v>
          </cell>
          <cell r="H59">
            <v>2679.4021407850832</v>
          </cell>
          <cell r="I59">
            <v>138.37817097108928</v>
          </cell>
          <cell r="J59">
            <v>138.37817097108928</v>
          </cell>
          <cell r="K59">
            <v>138.011</v>
          </cell>
          <cell r="L59">
            <v>128.38747665427451</v>
          </cell>
          <cell r="M59">
            <v>128.38747665427451</v>
          </cell>
          <cell r="N59">
            <v>128.011</v>
          </cell>
          <cell r="O59">
            <v>4054.8763985836781</v>
          </cell>
          <cell r="P59">
            <v>108.02</v>
          </cell>
          <cell r="Q59">
            <v>216.56270313757477</v>
          </cell>
          <cell r="R59">
            <v>325.57370313757474</v>
          </cell>
          <cell r="S59">
            <v>450.74733284272094</v>
          </cell>
          <cell r="T59">
            <v>575.92096254786713</v>
          </cell>
          <cell r="U59">
            <v>3255.3231033329507</v>
          </cell>
          <cell r="V59">
            <v>3393.70127430404</v>
          </cell>
          <cell r="W59">
            <v>3532.0794452751288</v>
          </cell>
          <cell r="X59">
            <v>3670.0904452751288</v>
          </cell>
          <cell r="Y59">
            <v>3798.4779219294037</v>
          </cell>
          <cell r="Z59">
            <v>3926.8653985836781</v>
          </cell>
          <cell r="AA59">
            <v>4054.8763985836781</v>
          </cell>
        </row>
        <row r="60">
          <cell r="C60">
            <v>0</v>
          </cell>
          <cell r="D60">
            <v>0</v>
          </cell>
          <cell r="E60">
            <v>0</v>
          </cell>
          <cell r="F60">
            <v>0</v>
          </cell>
          <cell r="G60">
            <v>0</v>
          </cell>
          <cell r="H60">
            <v>0</v>
          </cell>
          <cell r="I60">
            <v>0</v>
          </cell>
          <cell r="J60">
            <v>0</v>
          </cell>
          <cell r="K60">
            <v>0</v>
          </cell>
          <cell r="L60">
            <v>0</v>
          </cell>
          <cell r="M60">
            <v>0</v>
          </cell>
          <cell r="N60">
            <v>0</v>
          </cell>
          <cell r="P60">
            <v>0</v>
          </cell>
        </row>
        <row r="61">
          <cell r="A61" t="str">
            <v>Bud27</v>
          </cell>
          <cell r="B61" t="str">
            <v>Taxation</v>
          </cell>
          <cell r="C61">
            <v>-20.523799999999998</v>
          </cell>
          <cell r="D61">
            <v>-20.623113596139202</v>
          </cell>
          <cell r="E61">
            <v>-20.71209</v>
          </cell>
          <cell r="F61">
            <v>-23.782989643977771</v>
          </cell>
          <cell r="G61">
            <v>-23.782989643977771</v>
          </cell>
          <cell r="H61">
            <v>-509.0864067491658</v>
          </cell>
          <cell r="I61">
            <v>-26.291852484506961</v>
          </cell>
          <cell r="J61">
            <v>-26.291852484506961</v>
          </cell>
          <cell r="K61">
            <v>-26.222089999999998</v>
          </cell>
          <cell r="L61">
            <v>-24.393620564312158</v>
          </cell>
          <cell r="M61">
            <v>-24.393620564312158</v>
          </cell>
          <cell r="N61">
            <v>-24.322089999999999</v>
          </cell>
          <cell r="O61">
            <v>-770.42651573089893</v>
          </cell>
          <cell r="P61">
            <v>-20.523799999999998</v>
          </cell>
          <cell r="Q61">
            <v>-41.1469135961392</v>
          </cell>
          <cell r="R61">
            <v>-61.859003596139203</v>
          </cell>
          <cell r="S61">
            <v>-85.641993240116975</v>
          </cell>
          <cell r="T61">
            <v>-109.42498288409475</v>
          </cell>
          <cell r="U61">
            <v>-618.51138963326059</v>
          </cell>
          <cell r="V61">
            <v>-644.80324211776758</v>
          </cell>
          <cell r="W61">
            <v>-671.09509460227457</v>
          </cell>
          <cell r="X61">
            <v>-697.31718460227455</v>
          </cell>
          <cell r="Y61">
            <v>-721.71080516658674</v>
          </cell>
          <cell r="Z61">
            <v>-746.10442573089892</v>
          </cell>
          <cell r="AA61">
            <v>-770.42651573089893</v>
          </cell>
        </row>
        <row r="62">
          <cell r="A62" t="str">
            <v>Bud28</v>
          </cell>
          <cell r="B62" t="str">
            <v>Profit after tax</v>
          </cell>
          <cell r="C62">
            <v>87.496200000000002</v>
          </cell>
          <cell r="D62">
            <v>87.919589541435542</v>
          </cell>
          <cell r="E62">
            <v>88.298909999999992</v>
          </cell>
          <cell r="F62">
            <v>101.3906400611684</v>
          </cell>
          <cell r="G62">
            <v>101.3906400611684</v>
          </cell>
          <cell r="H62">
            <v>2170.3157340359176</v>
          </cell>
          <cell r="I62">
            <v>112.08631848658231</v>
          </cell>
          <cell r="J62">
            <v>112.08631848658231</v>
          </cell>
          <cell r="K62">
            <v>111.78891</v>
          </cell>
          <cell r="L62">
            <v>103.99385608996235</v>
          </cell>
          <cell r="M62">
            <v>103.99385608996235</v>
          </cell>
          <cell r="N62">
            <v>103.68890999999999</v>
          </cell>
          <cell r="O62">
            <v>3284.4498828527794</v>
          </cell>
          <cell r="P62">
            <v>87.496200000000002</v>
          </cell>
          <cell r="Q62">
            <v>175.41578954143557</v>
          </cell>
          <cell r="R62">
            <v>263.71469954143555</v>
          </cell>
          <cell r="S62">
            <v>365.10533960260398</v>
          </cell>
          <cell r="T62">
            <v>466.4959796637724</v>
          </cell>
          <cell r="U62">
            <v>2636.8117136996902</v>
          </cell>
          <cell r="V62">
            <v>2748.8980321862723</v>
          </cell>
          <cell r="W62">
            <v>2860.9843506728544</v>
          </cell>
          <cell r="X62">
            <v>2972.7732606728541</v>
          </cell>
          <cell r="Y62">
            <v>3076.7671167628168</v>
          </cell>
          <cell r="Z62">
            <v>3180.7609728527791</v>
          </cell>
          <cell r="AA62">
            <v>3284.4498828527794</v>
          </cell>
        </row>
        <row r="63">
          <cell r="B63" t="str">
            <v>Actual Profit and Loss 2009</v>
          </cell>
        </row>
        <row r="64">
          <cell r="A64" t="str">
            <v>Dtp01</v>
          </cell>
          <cell r="B64" t="str">
            <v>Interest income</v>
          </cell>
          <cell r="C64">
            <v>0.58480999999999994</v>
          </cell>
          <cell r="D64">
            <v>0.34758</v>
          </cell>
          <cell r="E64">
            <v>0.37931000000000015</v>
          </cell>
          <cell r="F64">
            <v>0.30676999999999999</v>
          </cell>
          <cell r="G64">
            <v>1.1889700000000001</v>
          </cell>
          <cell r="H64">
            <v>1.2804699999999998</v>
          </cell>
          <cell r="I64">
            <v>0.29947999999999997</v>
          </cell>
          <cell r="J64">
            <v>0.33079000000000036</v>
          </cell>
          <cell r="K64">
            <v>0.45339999999999936</v>
          </cell>
          <cell r="L64">
            <v>2.0033100000000008</v>
          </cell>
          <cell r="M64">
            <v>0.82657999999999898</v>
          </cell>
          <cell r="N64">
            <v>1.9772300000000005</v>
          </cell>
          <cell r="O64">
            <v>9.9786999999999999</v>
          </cell>
          <cell r="P64">
            <v>0.58480999999999994</v>
          </cell>
          <cell r="Q64">
            <v>0.93238999999999994</v>
          </cell>
          <cell r="R64">
            <v>1.3117000000000001</v>
          </cell>
          <cell r="S64">
            <v>1.6184700000000001</v>
          </cell>
          <cell r="T64">
            <v>2.8074400000000002</v>
          </cell>
          <cell r="U64">
            <v>4.0879099999999999</v>
          </cell>
          <cell r="V64">
            <v>4.3873899999999999</v>
          </cell>
          <cell r="W64">
            <v>4.7181800000000003</v>
          </cell>
          <cell r="X64">
            <v>5.1715799999999996</v>
          </cell>
          <cell r="Y64">
            <v>7.1748900000000004</v>
          </cell>
          <cell r="Z64">
            <v>8.0014699999999994</v>
          </cell>
          <cell r="AA64">
            <v>9.9786999999999999</v>
          </cell>
        </row>
        <row r="65">
          <cell r="A65" t="str">
            <v>Dtp02</v>
          </cell>
          <cell r="B65" t="str">
            <v>Interest expense</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Dtp03</v>
          </cell>
          <cell r="B66" t="str">
            <v>Net interest income</v>
          </cell>
          <cell r="C66">
            <v>0.58480999999999994</v>
          </cell>
          <cell r="D66">
            <v>0.34758</v>
          </cell>
          <cell r="E66">
            <v>0.37931000000000015</v>
          </cell>
          <cell r="F66">
            <v>0.30676999999999999</v>
          </cell>
          <cell r="G66">
            <v>1.1889700000000001</v>
          </cell>
          <cell r="H66">
            <v>1.2804699999999998</v>
          </cell>
          <cell r="I66">
            <v>0.29947999999999997</v>
          </cell>
          <cell r="J66">
            <v>0.33079000000000036</v>
          </cell>
          <cell r="K66">
            <v>0.45339999999999936</v>
          </cell>
          <cell r="L66">
            <v>2.0033100000000008</v>
          </cell>
          <cell r="M66">
            <v>0.82657999999999898</v>
          </cell>
          <cell r="N66">
            <v>1.9772300000000005</v>
          </cell>
          <cell r="O66">
            <v>9.9786999999999999</v>
          </cell>
          <cell r="P66">
            <v>0.58480999999999994</v>
          </cell>
          <cell r="Q66">
            <v>0.93238999999999994</v>
          </cell>
          <cell r="R66">
            <v>1.3117000000000001</v>
          </cell>
          <cell r="S66">
            <v>1.6184700000000001</v>
          </cell>
          <cell r="T66">
            <v>2.8074400000000002</v>
          </cell>
          <cell r="U66">
            <v>4.0879099999999999</v>
          </cell>
          <cell r="V66">
            <v>4.3873899999999999</v>
          </cell>
          <cell r="W66">
            <v>4.7181800000000003</v>
          </cell>
          <cell r="X66">
            <v>5.1715799999999996</v>
          </cell>
          <cell r="Y66">
            <v>7.1748900000000004</v>
          </cell>
          <cell r="Z66">
            <v>8.0014699999999994</v>
          </cell>
          <cell r="AA66">
            <v>9.9786999999999999</v>
          </cell>
        </row>
        <row r="67">
          <cell r="A67" t="str">
            <v>Dtp04</v>
          </cell>
          <cell r="B67" t="str">
            <v>Fee Income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Dtp05</v>
          </cell>
          <cell r="B68" t="str">
            <v>Commission expense</v>
          </cell>
          <cell r="C68">
            <v>-9.7500000000000003E-2</v>
          </cell>
          <cell r="D68">
            <v>-7.2499999999999995E-2</v>
          </cell>
          <cell r="E68">
            <v>-5.1999999999999991E-2</v>
          </cell>
          <cell r="F68">
            <v>-0.36538999999999999</v>
          </cell>
          <cell r="G68">
            <v>-0.42394000000000009</v>
          </cell>
          <cell r="H68">
            <v>-0.4789899999999998</v>
          </cell>
          <cell r="I68">
            <v>-0.49135000000000018</v>
          </cell>
          <cell r="J68">
            <v>-0.53286000000000011</v>
          </cell>
          <cell r="K68">
            <v>-0.56370999999999949</v>
          </cell>
          <cell r="L68">
            <v>-0.54482000000000008</v>
          </cell>
          <cell r="M68">
            <v>-0.49120000000000008</v>
          </cell>
          <cell r="N68">
            <v>-0.51168000000000013</v>
          </cell>
          <cell r="O68">
            <v>-4.6259399999999999</v>
          </cell>
          <cell r="P68">
            <v>-9.7500000000000003E-2</v>
          </cell>
          <cell r="Q68">
            <v>-0.17</v>
          </cell>
          <cell r="R68">
            <v>-0.222</v>
          </cell>
          <cell r="S68">
            <v>-0.58738999999999997</v>
          </cell>
          <cell r="T68">
            <v>-1.0113300000000001</v>
          </cell>
          <cell r="U68">
            <v>-1.4903199999999999</v>
          </cell>
          <cell r="V68">
            <v>-1.98167</v>
          </cell>
          <cell r="W68">
            <v>-2.5145300000000002</v>
          </cell>
          <cell r="X68">
            <v>-3.0782399999999996</v>
          </cell>
          <cell r="Y68">
            <v>-3.6230599999999997</v>
          </cell>
          <cell r="Z68">
            <v>-4.1142599999999998</v>
          </cell>
          <cell r="AA68">
            <v>-4.6259399999999999</v>
          </cell>
        </row>
        <row r="69">
          <cell r="A69" t="str">
            <v>Dtp06</v>
          </cell>
          <cell r="B69" t="str">
            <v>Net fee and commission income</v>
          </cell>
          <cell r="C69">
            <v>-9.7500000000000003E-2</v>
          </cell>
          <cell r="D69">
            <v>-7.2500000000000009E-2</v>
          </cell>
          <cell r="E69">
            <v>-5.1999999999999991E-2</v>
          </cell>
          <cell r="F69">
            <v>-0.36538999999999999</v>
          </cell>
          <cell r="G69">
            <v>-0.42394000000000009</v>
          </cell>
          <cell r="H69">
            <v>-0.4789899999999998</v>
          </cell>
          <cell r="I69">
            <v>-0.49135000000000018</v>
          </cell>
          <cell r="J69">
            <v>-0.53286000000000011</v>
          </cell>
          <cell r="K69">
            <v>-0.56370999999999949</v>
          </cell>
          <cell r="L69">
            <v>-0.54482000000000008</v>
          </cell>
          <cell r="M69">
            <v>-0.49120000000000008</v>
          </cell>
          <cell r="N69">
            <v>-0.51168000000000013</v>
          </cell>
          <cell r="O69">
            <v>-4.6259399999999999</v>
          </cell>
          <cell r="P69">
            <v>-9.7500000000000003E-2</v>
          </cell>
          <cell r="Q69">
            <v>-0.17</v>
          </cell>
          <cell r="R69">
            <v>-0.222</v>
          </cell>
          <cell r="S69">
            <v>-0.58738999999999997</v>
          </cell>
          <cell r="T69">
            <v>-1.0113300000000001</v>
          </cell>
          <cell r="U69">
            <v>-1.4903199999999999</v>
          </cell>
          <cell r="V69">
            <v>-1.98167</v>
          </cell>
          <cell r="W69">
            <v>-2.5145300000000002</v>
          </cell>
          <cell r="X69">
            <v>-3.0782399999999996</v>
          </cell>
          <cell r="Y69">
            <v>-3.6230599999999997</v>
          </cell>
          <cell r="Z69">
            <v>-4.1142599999999998</v>
          </cell>
          <cell r="AA69">
            <v>-4.6259399999999999</v>
          </cell>
        </row>
        <row r="70">
          <cell r="A70" t="str">
            <v>Dtp07</v>
          </cell>
          <cell r="B70" t="str">
            <v>Dividend income</v>
          </cell>
          <cell r="C70">
            <v>0</v>
          </cell>
          <cell r="D70">
            <v>0</v>
          </cell>
          <cell r="E70">
            <v>0</v>
          </cell>
          <cell r="F70">
            <v>0</v>
          </cell>
          <cell r="G70">
            <v>0</v>
          </cell>
          <cell r="H70">
            <v>164.1</v>
          </cell>
          <cell r="I70">
            <v>0</v>
          </cell>
          <cell r="J70">
            <v>0</v>
          </cell>
          <cell r="K70">
            <v>0</v>
          </cell>
          <cell r="L70">
            <v>0</v>
          </cell>
          <cell r="M70">
            <v>0</v>
          </cell>
          <cell r="N70">
            <v>0</v>
          </cell>
          <cell r="O70">
            <v>164.1</v>
          </cell>
          <cell r="U70">
            <v>164.1</v>
          </cell>
          <cell r="V70">
            <v>164.1</v>
          </cell>
          <cell r="W70">
            <v>164.1</v>
          </cell>
          <cell r="X70">
            <v>164.1</v>
          </cell>
          <cell r="Y70">
            <v>164.1</v>
          </cell>
          <cell r="Z70">
            <v>164.1</v>
          </cell>
          <cell r="AA70">
            <v>164.1</v>
          </cell>
        </row>
        <row r="71">
          <cell r="A71" t="str">
            <v>Dtp08</v>
          </cell>
          <cell r="B71" t="str">
            <v>Foreign exchange profit</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Dtp09</v>
          </cell>
          <cell r="B72" t="str">
            <v>Gains or losses from investments</v>
          </cell>
          <cell r="C72">
            <v>0</v>
          </cell>
          <cell r="D72">
            <v>0</v>
          </cell>
          <cell r="E72">
            <v>0</v>
          </cell>
          <cell r="F72">
            <v>0</v>
          </cell>
          <cell r="G72">
            <v>0</v>
          </cell>
          <cell r="H72">
            <v>0</v>
          </cell>
          <cell r="I72">
            <v>0</v>
          </cell>
          <cell r="J72">
            <v>0</v>
          </cell>
          <cell r="K72">
            <v>0</v>
          </cell>
          <cell r="L72">
            <v>0</v>
          </cell>
          <cell r="M72">
            <v>0</v>
          </cell>
          <cell r="N72">
            <v>0</v>
          </cell>
          <cell r="O72">
            <v>0</v>
          </cell>
        </row>
        <row r="73">
          <cell r="A73" t="str">
            <v>Dtp10</v>
          </cell>
          <cell r="B73" t="str">
            <v>Other operating income / expenses</v>
          </cell>
          <cell r="C73">
            <v>0</v>
          </cell>
          <cell r="D73">
            <v>0</v>
          </cell>
          <cell r="E73">
            <v>0</v>
          </cell>
          <cell r="F73">
            <v>0</v>
          </cell>
          <cell r="G73">
            <v>0</v>
          </cell>
          <cell r="H73">
            <v>1.5000000001919034E-4</v>
          </cell>
          <cell r="I73">
            <v>0</v>
          </cell>
          <cell r="J73">
            <v>-1.5000000001919034E-4</v>
          </cell>
          <cell r="K73">
            <v>9.9999999997635314E-4</v>
          </cell>
          <cell r="L73">
            <v>0</v>
          </cell>
          <cell r="M73">
            <v>0</v>
          </cell>
          <cell r="N73">
            <v>-9.9999999997635314E-4</v>
          </cell>
          <cell r="O73">
            <v>0</v>
          </cell>
          <cell r="P73">
            <v>0</v>
          </cell>
          <cell r="Q73">
            <v>0</v>
          </cell>
          <cell r="R73">
            <v>0</v>
          </cell>
          <cell r="S73">
            <v>0</v>
          </cell>
          <cell r="T73">
            <v>0</v>
          </cell>
          <cell r="U73">
            <v>1.5000000001919034E-4</v>
          </cell>
          <cell r="V73">
            <v>1.5000000001919034E-4</v>
          </cell>
          <cell r="W73">
            <v>0</v>
          </cell>
          <cell r="X73">
            <v>9.9999999997635314E-4</v>
          </cell>
          <cell r="Y73">
            <v>9.9999999997635314E-4</v>
          </cell>
          <cell r="Z73">
            <v>9.9999999997635314E-4</v>
          </cell>
          <cell r="AA73">
            <v>0</v>
          </cell>
        </row>
        <row r="74">
          <cell r="A74" t="str">
            <v>Dtp11</v>
          </cell>
          <cell r="B74" t="str">
            <v>Other income</v>
          </cell>
          <cell r="C74">
            <v>-9.7500000000000003E-2</v>
          </cell>
          <cell r="D74">
            <v>-7.2500000000000009E-2</v>
          </cell>
          <cell r="E74">
            <v>-5.1999999999999991E-2</v>
          </cell>
          <cell r="F74">
            <v>-0.36538999999999999</v>
          </cell>
          <cell r="G74">
            <v>-0.42394000000000009</v>
          </cell>
          <cell r="H74">
            <v>163.62116</v>
          </cell>
          <cell r="I74">
            <v>-0.49135000000000018</v>
          </cell>
          <cell r="J74">
            <v>-0.5330100000000193</v>
          </cell>
          <cell r="K74">
            <v>-0.56271000000002314</v>
          </cell>
          <cell r="L74">
            <v>-0.54482000000000008</v>
          </cell>
          <cell r="M74">
            <v>-0.49120000000000008</v>
          </cell>
          <cell r="N74">
            <v>-0.51267999999997649</v>
          </cell>
          <cell r="O74">
            <v>159.47406000000001</v>
          </cell>
          <cell r="P74">
            <v>-9.7500000000000003E-2</v>
          </cell>
          <cell r="Q74">
            <v>-0.17</v>
          </cell>
          <cell r="R74">
            <v>-0.222</v>
          </cell>
          <cell r="S74">
            <v>-0.58738999999999997</v>
          </cell>
          <cell r="T74">
            <v>-1.0113300000000001</v>
          </cell>
          <cell r="U74">
            <v>162.60983000000002</v>
          </cell>
          <cell r="V74">
            <v>162.11848000000001</v>
          </cell>
          <cell r="W74">
            <v>161.58546999999999</v>
          </cell>
          <cell r="X74">
            <v>161.02275999999998</v>
          </cell>
          <cell r="Y74">
            <v>160.47793999999996</v>
          </cell>
          <cell r="Z74">
            <v>159.98673999999997</v>
          </cell>
          <cell r="AA74">
            <v>159.47406000000001</v>
          </cell>
        </row>
        <row r="75">
          <cell r="A75" t="str">
            <v>Dtp12</v>
          </cell>
          <cell r="B75" t="str">
            <v>Total income</v>
          </cell>
          <cell r="C75">
            <v>0.48730999999999991</v>
          </cell>
          <cell r="D75">
            <v>0.27507999999999999</v>
          </cell>
          <cell r="E75">
            <v>0.32731000000000016</v>
          </cell>
          <cell r="F75">
            <v>-5.8620000000000005E-2</v>
          </cell>
          <cell r="G75">
            <v>0.76502999999999999</v>
          </cell>
          <cell r="H75">
            <v>164.90163000000001</v>
          </cell>
          <cell r="I75">
            <v>-0.19187000000000021</v>
          </cell>
          <cell r="J75">
            <v>-0.20222000000001894</v>
          </cell>
          <cell r="K75">
            <v>-0.10931000000002378</v>
          </cell>
          <cell r="L75">
            <v>1.4584900000000007</v>
          </cell>
          <cell r="M75">
            <v>0.3353799999999989</v>
          </cell>
          <cell r="N75">
            <v>1.464550000000024</v>
          </cell>
          <cell r="O75">
            <v>169.45276000000001</v>
          </cell>
          <cell r="P75">
            <v>0.48730999999999991</v>
          </cell>
          <cell r="Q75">
            <v>0.7623899999999999</v>
          </cell>
          <cell r="R75">
            <v>1.0897000000000001</v>
          </cell>
          <cell r="S75">
            <v>1.0310800000000002</v>
          </cell>
          <cell r="T75">
            <v>1.7961100000000001</v>
          </cell>
          <cell r="U75">
            <v>166.69774000000001</v>
          </cell>
          <cell r="V75">
            <v>166.50587000000002</v>
          </cell>
          <cell r="W75">
            <v>166.30364999999998</v>
          </cell>
          <cell r="X75">
            <v>166.19433999999998</v>
          </cell>
          <cell r="Y75">
            <v>167.65282999999997</v>
          </cell>
          <cell r="Z75">
            <v>167.98820999999998</v>
          </cell>
          <cell r="AA75">
            <v>169.45276000000001</v>
          </cell>
        </row>
        <row r="76">
          <cell r="A76" t="str">
            <v>Dtp13</v>
          </cell>
          <cell r="B76" t="str">
            <v>Personnel expenses</v>
          </cell>
          <cell r="C76">
            <v>2.1230000000000002</v>
          </cell>
          <cell r="D76">
            <v>2.1231199999999997</v>
          </cell>
          <cell r="E76">
            <v>2.1231200000000001</v>
          </cell>
          <cell r="F76">
            <v>2.1207900000000004</v>
          </cell>
          <cell r="G76">
            <v>2.1207900000000013</v>
          </cell>
          <cell r="H76">
            <v>2.1207899999999977</v>
          </cell>
          <cell r="I76">
            <v>2.1207900000000013</v>
          </cell>
          <cell r="J76">
            <v>2.1207900000000013</v>
          </cell>
          <cell r="K76">
            <v>2.120789999999996</v>
          </cell>
          <cell r="L76">
            <v>2.1207900000000031</v>
          </cell>
          <cell r="M76">
            <v>1.5606799999999978</v>
          </cell>
          <cell r="N76">
            <v>2.1207900000000031</v>
          </cell>
          <cell r="O76">
            <v>24.896240000000002</v>
          </cell>
          <cell r="P76">
            <v>2.1231199999999997</v>
          </cell>
          <cell r="Q76">
            <v>4.2462399999999993</v>
          </cell>
          <cell r="R76">
            <v>6.3693599999999995</v>
          </cell>
          <cell r="S76">
            <v>8.4901499999999999</v>
          </cell>
          <cell r="T76">
            <v>10.610940000000001</v>
          </cell>
          <cell r="U76">
            <v>12.731729999999999</v>
          </cell>
          <cell r="V76">
            <v>14.85252</v>
          </cell>
          <cell r="W76">
            <v>16.973310000000001</v>
          </cell>
          <cell r="X76">
            <v>19.094099999999997</v>
          </cell>
          <cell r="Y76">
            <v>21.21489</v>
          </cell>
          <cell r="Z76">
            <v>22.775569999999998</v>
          </cell>
          <cell r="AA76">
            <v>24.896360000000001</v>
          </cell>
        </row>
        <row r="77">
          <cell r="A77" t="str">
            <v>Dtp14</v>
          </cell>
          <cell r="B77" t="str">
            <v>General and administrative expenses</v>
          </cell>
          <cell r="C77">
            <v>4.43</v>
          </cell>
          <cell r="D77">
            <v>4.43032</v>
          </cell>
          <cell r="E77">
            <v>4.4628199999999989</v>
          </cell>
          <cell r="F77">
            <v>4.43032</v>
          </cell>
          <cell r="G77">
            <v>4.4303199999999983</v>
          </cell>
          <cell r="H77">
            <v>5.7726600000000019</v>
          </cell>
          <cell r="I77">
            <v>8.7946500000000079</v>
          </cell>
          <cell r="J77">
            <v>4.9404099999999929</v>
          </cell>
          <cell r="K77">
            <v>4.4611299999999972</v>
          </cell>
          <cell r="L77">
            <v>4.4325600000000023</v>
          </cell>
          <cell r="M77">
            <v>4.1028200000000012</v>
          </cell>
          <cell r="N77">
            <v>5.0679999999999978</v>
          </cell>
          <cell r="O77">
            <v>59.756009999999996</v>
          </cell>
          <cell r="P77">
            <v>4.43032</v>
          </cell>
          <cell r="Q77">
            <v>8.8606400000000001</v>
          </cell>
          <cell r="R77">
            <v>13.323459999999999</v>
          </cell>
          <cell r="S77">
            <v>17.753779999999999</v>
          </cell>
          <cell r="T77">
            <v>22.184099999999997</v>
          </cell>
          <cell r="U77">
            <v>27.956759999999999</v>
          </cell>
          <cell r="V77">
            <v>36.751410000000007</v>
          </cell>
          <cell r="W77">
            <v>41.69182</v>
          </cell>
          <cell r="X77">
            <v>46.152949999999997</v>
          </cell>
          <cell r="Y77">
            <v>50.585509999999999</v>
          </cell>
          <cell r="Z77">
            <v>54.688330000000001</v>
          </cell>
          <cell r="AA77">
            <v>59.756329999999998</v>
          </cell>
        </row>
        <row r="78">
          <cell r="A78" t="str">
            <v>Dtp15</v>
          </cell>
          <cell r="B78" t="str">
            <v>Depreciation / Amortisation</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Dtp16</v>
          </cell>
          <cell r="B79" t="str">
            <v>Total operating expenses</v>
          </cell>
          <cell r="C79">
            <v>6.5529999999999999</v>
          </cell>
          <cell r="D79">
            <v>6.5534400000000002</v>
          </cell>
          <cell r="E79">
            <v>6.585939999999999</v>
          </cell>
          <cell r="F79">
            <v>6.5511100000000004</v>
          </cell>
          <cell r="G79">
            <v>6.5511099999999995</v>
          </cell>
          <cell r="H79">
            <v>7.8934499999999996</v>
          </cell>
          <cell r="I79">
            <v>10.915440000000009</v>
          </cell>
          <cell r="J79">
            <v>7.0611999999999941</v>
          </cell>
          <cell r="K79">
            <v>6.5819199999999931</v>
          </cell>
          <cell r="L79">
            <v>6.5533500000000053</v>
          </cell>
          <cell r="M79">
            <v>5.6634999999999991</v>
          </cell>
          <cell r="N79">
            <v>7.1887900000000009</v>
          </cell>
          <cell r="O79">
            <v>84.652249999999995</v>
          </cell>
          <cell r="P79">
            <v>6.5534400000000002</v>
          </cell>
          <cell r="Q79">
            <v>13.10688</v>
          </cell>
          <cell r="R79">
            <v>19.692819999999998</v>
          </cell>
          <cell r="S79">
            <v>26.243929999999999</v>
          </cell>
          <cell r="T79">
            <v>32.79504</v>
          </cell>
          <cell r="U79">
            <v>40.688490000000002</v>
          </cell>
          <cell r="V79">
            <v>51.603930000000005</v>
          </cell>
          <cell r="W79">
            <v>58.665130000000005</v>
          </cell>
          <cell r="X79">
            <v>65.247050000000002</v>
          </cell>
          <cell r="Y79">
            <v>71.800399999999996</v>
          </cell>
          <cell r="Z79">
            <v>77.463899999999995</v>
          </cell>
          <cell r="AA79">
            <v>84.652690000000007</v>
          </cell>
        </row>
        <row r="80">
          <cell r="A80" t="str">
            <v>Dtp17</v>
          </cell>
          <cell r="B80" t="str">
            <v>Operating profit before provisions</v>
          </cell>
          <cell r="C80">
            <v>-6.06569</v>
          </cell>
          <cell r="D80">
            <v>-6.2783600000000002</v>
          </cell>
          <cell r="E80">
            <v>-6.2586299999999992</v>
          </cell>
          <cell r="F80">
            <v>-6.6097300000000008</v>
          </cell>
          <cell r="G80">
            <v>-5.7860799999999992</v>
          </cell>
          <cell r="H80">
            <v>157.00818000000001</v>
          </cell>
          <cell r="I80">
            <v>-11.107310000000009</v>
          </cell>
          <cell r="J80">
            <v>-7.2634200000000133</v>
          </cell>
          <cell r="K80">
            <v>-6.6912300000000169</v>
          </cell>
          <cell r="L80">
            <v>-5.0948600000000042</v>
          </cell>
          <cell r="M80">
            <v>-5.3281200000000002</v>
          </cell>
          <cell r="N80">
            <v>-5.7242399999999769</v>
          </cell>
          <cell r="O80">
            <v>84.800510000000017</v>
          </cell>
          <cell r="P80">
            <v>-6.0661300000000002</v>
          </cell>
          <cell r="Q80">
            <v>-12.34449</v>
          </cell>
          <cell r="R80">
            <v>-18.603119999999997</v>
          </cell>
          <cell r="S80">
            <v>-25.21285</v>
          </cell>
          <cell r="T80">
            <v>-30.998930000000001</v>
          </cell>
          <cell r="U80">
            <v>126.00925000000001</v>
          </cell>
          <cell r="V80">
            <v>114.90194000000001</v>
          </cell>
          <cell r="W80">
            <v>107.63851999999997</v>
          </cell>
          <cell r="X80">
            <v>100.94728999999998</v>
          </cell>
          <cell r="Y80">
            <v>95.85242999999997</v>
          </cell>
          <cell r="Z80">
            <v>90.524309999999986</v>
          </cell>
          <cell r="AA80">
            <v>84.800070000000005</v>
          </cell>
        </row>
        <row r="81">
          <cell r="A81" t="str">
            <v>Dtp18</v>
          </cell>
          <cell r="B81" t="str">
            <v>Impairment losses on loans and advances</v>
          </cell>
          <cell r="C81">
            <v>0</v>
          </cell>
          <cell r="D81">
            <v>0</v>
          </cell>
          <cell r="E81">
            <v>0</v>
          </cell>
          <cell r="F81">
            <v>0</v>
          </cell>
          <cell r="G81">
            <v>0</v>
          </cell>
          <cell r="H81">
            <v>0</v>
          </cell>
          <cell r="I81">
            <v>0</v>
          </cell>
          <cell r="J81">
            <v>0</v>
          </cell>
          <cell r="K81">
            <v>0</v>
          </cell>
          <cell r="L81">
            <v>0</v>
          </cell>
          <cell r="M81">
            <v>0</v>
          </cell>
          <cell r="N81">
            <v>0</v>
          </cell>
          <cell r="O81">
            <v>0</v>
          </cell>
        </row>
        <row r="82">
          <cell r="A82" t="str">
            <v>Dtp19</v>
          </cell>
          <cell r="B82" t="str">
            <v>Provision for contingent liabilities</v>
          </cell>
          <cell r="C82">
            <v>0</v>
          </cell>
          <cell r="D82">
            <v>0</v>
          </cell>
          <cell r="E82">
            <v>0</v>
          </cell>
          <cell r="F82">
            <v>0</v>
          </cell>
          <cell r="G82">
            <v>0</v>
          </cell>
          <cell r="H82">
            <v>0</v>
          </cell>
          <cell r="I82">
            <v>0</v>
          </cell>
          <cell r="J82">
            <v>0</v>
          </cell>
          <cell r="K82">
            <v>0</v>
          </cell>
          <cell r="L82">
            <v>0</v>
          </cell>
          <cell r="M82">
            <v>0</v>
          </cell>
          <cell r="N82">
            <v>0</v>
          </cell>
          <cell r="O82">
            <v>0</v>
          </cell>
        </row>
        <row r="83">
          <cell r="A83" t="str">
            <v>Dtp20</v>
          </cell>
          <cell r="B83" t="str">
            <v>Other provisions</v>
          </cell>
          <cell r="C83">
            <v>0</v>
          </cell>
          <cell r="D83">
            <v>0</v>
          </cell>
          <cell r="E83">
            <v>0</v>
          </cell>
          <cell r="F83">
            <v>0</v>
          </cell>
          <cell r="G83">
            <v>0</v>
          </cell>
          <cell r="H83">
            <v>0</v>
          </cell>
          <cell r="I83">
            <v>0</v>
          </cell>
          <cell r="J83">
            <v>0</v>
          </cell>
          <cell r="K83">
            <v>0</v>
          </cell>
          <cell r="L83">
            <v>0</v>
          </cell>
          <cell r="M83">
            <v>0</v>
          </cell>
          <cell r="N83">
            <v>0.9</v>
          </cell>
          <cell r="O83">
            <v>0.9</v>
          </cell>
          <cell r="AA83">
            <v>0.9</v>
          </cell>
        </row>
        <row r="84">
          <cell r="A84" t="str">
            <v>Dtp21</v>
          </cell>
          <cell r="B84" t="str">
            <v>Total provisions</v>
          </cell>
          <cell r="C84">
            <v>0</v>
          </cell>
          <cell r="D84">
            <v>0</v>
          </cell>
          <cell r="E84">
            <v>0</v>
          </cell>
          <cell r="F84">
            <v>0</v>
          </cell>
          <cell r="G84">
            <v>0</v>
          </cell>
          <cell r="H84">
            <v>0</v>
          </cell>
          <cell r="I84">
            <v>0</v>
          </cell>
          <cell r="J84">
            <v>0</v>
          </cell>
          <cell r="K84">
            <v>0</v>
          </cell>
          <cell r="L84">
            <v>0</v>
          </cell>
          <cell r="M84">
            <v>0</v>
          </cell>
          <cell r="N84">
            <v>0.9</v>
          </cell>
          <cell r="O84">
            <v>0.9</v>
          </cell>
          <cell r="P84">
            <v>0</v>
          </cell>
          <cell r="Q84">
            <v>0</v>
          </cell>
          <cell r="R84">
            <v>0</v>
          </cell>
          <cell r="S84">
            <v>0</v>
          </cell>
          <cell r="T84">
            <v>0</v>
          </cell>
          <cell r="U84">
            <v>0</v>
          </cell>
          <cell r="V84">
            <v>0</v>
          </cell>
          <cell r="W84">
            <v>0</v>
          </cell>
          <cell r="X84">
            <v>0</v>
          </cell>
          <cell r="Y84">
            <v>0</v>
          </cell>
          <cell r="Z84">
            <v>0</v>
          </cell>
          <cell r="AA84">
            <v>0.9</v>
          </cell>
        </row>
        <row r="85">
          <cell r="A85" t="str">
            <v>Dtp22</v>
          </cell>
          <cell r="B85" t="str">
            <v>Operating profit</v>
          </cell>
          <cell r="C85">
            <v>-6.06569</v>
          </cell>
          <cell r="D85">
            <v>-6.2783600000000002</v>
          </cell>
          <cell r="E85">
            <v>-6.2586299999999992</v>
          </cell>
          <cell r="F85">
            <v>-6.6097300000000008</v>
          </cell>
          <cell r="G85">
            <v>-5.7860799999999992</v>
          </cell>
          <cell r="H85">
            <v>157.00818000000001</v>
          </cell>
          <cell r="I85">
            <v>-11.107310000000009</v>
          </cell>
          <cell r="J85">
            <v>-7.2634200000000133</v>
          </cell>
          <cell r="K85">
            <v>-6.6912300000000169</v>
          </cell>
          <cell r="L85">
            <v>-5.0948600000000042</v>
          </cell>
          <cell r="M85">
            <v>-5.3281200000000002</v>
          </cell>
          <cell r="N85">
            <v>-4.8242399999999765</v>
          </cell>
          <cell r="O85">
            <v>85.700510000000023</v>
          </cell>
          <cell r="P85">
            <v>-6.0661300000000002</v>
          </cell>
          <cell r="Q85">
            <v>-12.34449</v>
          </cell>
          <cell r="R85">
            <v>-18.603119999999997</v>
          </cell>
          <cell r="S85">
            <v>-25.21285</v>
          </cell>
          <cell r="T85">
            <v>-30.998930000000001</v>
          </cell>
          <cell r="U85">
            <v>126.00925000000001</v>
          </cell>
          <cell r="V85">
            <v>114.90194000000001</v>
          </cell>
          <cell r="W85">
            <v>107.63851999999997</v>
          </cell>
          <cell r="X85">
            <v>100.94728999999998</v>
          </cell>
          <cell r="Y85">
            <v>95.85242999999997</v>
          </cell>
          <cell r="Z85">
            <v>90.524309999999986</v>
          </cell>
          <cell r="AA85">
            <v>85.700070000000011</v>
          </cell>
        </row>
        <row r="86">
          <cell r="A86" t="str">
            <v>Dtp23</v>
          </cell>
          <cell r="B86" t="str">
            <v>Income from associates</v>
          </cell>
          <cell r="C86">
            <v>115.29300000000001</v>
          </cell>
          <cell r="D86">
            <v>-61.323260000000012</v>
          </cell>
          <cell r="E86">
            <v>7.8419400000000081</v>
          </cell>
          <cell r="F86">
            <v>81.382100000000008</v>
          </cell>
          <cell r="G86">
            <v>0</v>
          </cell>
          <cell r="H86">
            <v>-292.01666999999998</v>
          </cell>
          <cell r="I86">
            <v>-31.204519999999974</v>
          </cell>
          <cell r="J86">
            <v>-6.6072800000000314</v>
          </cell>
          <cell r="K86">
            <v>161.24827000000002</v>
          </cell>
          <cell r="L86">
            <v>0</v>
          </cell>
          <cell r="M86">
            <v>31.423410000000001</v>
          </cell>
          <cell r="N86">
            <v>89.016020000000012</v>
          </cell>
          <cell r="O86">
            <v>95.053010000000057</v>
          </cell>
          <cell r="P86">
            <v>115.29315</v>
          </cell>
          <cell r="Q86">
            <v>53.969739999999994</v>
          </cell>
          <cell r="R86">
            <v>61.811680000000003</v>
          </cell>
          <cell r="S86">
            <v>143.19378</v>
          </cell>
          <cell r="T86">
            <v>143.19378</v>
          </cell>
          <cell r="U86">
            <v>-148.82289</v>
          </cell>
          <cell r="V86">
            <v>-180.02740999999997</v>
          </cell>
          <cell r="W86">
            <v>-186.63469000000001</v>
          </cell>
          <cell r="X86">
            <v>-25.386419999999983</v>
          </cell>
          <cell r="Y86">
            <v>-25.386419999999983</v>
          </cell>
          <cell r="Z86">
            <v>6.0369900000000163</v>
          </cell>
          <cell r="AA86">
            <v>95.053010000000029</v>
          </cell>
        </row>
        <row r="87">
          <cell r="A87" t="str">
            <v>Dtp24</v>
          </cell>
          <cell r="B87" t="str">
            <v>Profit on disposals of property</v>
          </cell>
          <cell r="C87">
            <v>0</v>
          </cell>
          <cell r="D87">
            <v>0</v>
          </cell>
          <cell r="E87">
            <v>0</v>
          </cell>
          <cell r="F87">
            <v>0</v>
          </cell>
          <cell r="G87">
            <v>0</v>
          </cell>
          <cell r="H87">
            <v>0</v>
          </cell>
          <cell r="I87">
            <v>0</v>
          </cell>
          <cell r="J87">
            <v>0</v>
          </cell>
          <cell r="K87">
            <v>0</v>
          </cell>
          <cell r="L87">
            <v>0</v>
          </cell>
          <cell r="M87">
            <v>0</v>
          </cell>
          <cell r="N87">
            <v>0</v>
          </cell>
          <cell r="O87">
            <v>0</v>
          </cell>
        </row>
        <row r="88">
          <cell r="A88" t="str">
            <v>Dtp25</v>
          </cell>
          <cell r="B88" t="str">
            <v>Profit on sale of business</v>
          </cell>
          <cell r="C88">
            <v>0</v>
          </cell>
          <cell r="D88">
            <v>0</v>
          </cell>
          <cell r="E88">
            <v>0</v>
          </cell>
          <cell r="F88">
            <v>0</v>
          </cell>
          <cell r="G88">
            <v>0</v>
          </cell>
          <cell r="H88">
            <v>0</v>
          </cell>
          <cell r="I88">
            <v>0</v>
          </cell>
          <cell r="J88">
            <v>0</v>
          </cell>
          <cell r="K88">
            <v>0</v>
          </cell>
          <cell r="L88">
            <v>0</v>
          </cell>
          <cell r="M88">
            <v>0</v>
          </cell>
          <cell r="N88">
            <v>0</v>
          </cell>
          <cell r="O88">
            <v>0</v>
          </cell>
        </row>
        <row r="89">
          <cell r="A89" t="str">
            <v>Dtp26</v>
          </cell>
          <cell r="B89" t="str">
            <v>Pre tax profit</v>
          </cell>
          <cell r="C89">
            <v>109.22731</v>
          </cell>
          <cell r="D89">
            <v>-67.601620000000011</v>
          </cell>
          <cell r="E89">
            <v>1.5833100000000089</v>
          </cell>
          <cell r="F89">
            <v>74.772370000000009</v>
          </cell>
          <cell r="G89">
            <v>-5.7860799999999992</v>
          </cell>
          <cell r="H89">
            <v>-135.00848999999997</v>
          </cell>
          <cell r="I89">
            <v>-42.311829999999986</v>
          </cell>
          <cell r="J89">
            <v>-13.870700000000046</v>
          </cell>
          <cell r="K89">
            <v>154.55704</v>
          </cell>
          <cell r="L89">
            <v>-5.0948600000000042</v>
          </cell>
          <cell r="M89">
            <v>26.095289999999999</v>
          </cell>
          <cell r="N89">
            <v>84.191780000000037</v>
          </cell>
          <cell r="O89">
            <v>180.75352000000009</v>
          </cell>
          <cell r="P89">
            <v>109.22702</v>
          </cell>
          <cell r="Q89">
            <v>41.625249999999994</v>
          </cell>
          <cell r="R89">
            <v>43.208560000000006</v>
          </cell>
          <cell r="S89">
            <v>117.98093</v>
          </cell>
          <cell r="T89">
            <v>112.19485</v>
          </cell>
          <cell r="U89">
            <v>-22.813639999999992</v>
          </cell>
          <cell r="V89">
            <v>-65.125469999999964</v>
          </cell>
          <cell r="W89">
            <v>-78.996170000000035</v>
          </cell>
          <cell r="X89">
            <v>75.560869999999994</v>
          </cell>
          <cell r="Y89">
            <v>70.466009999999983</v>
          </cell>
          <cell r="Z89">
            <v>96.561300000000003</v>
          </cell>
          <cell r="AA89">
            <v>180.75308000000004</v>
          </cell>
        </row>
        <row r="91">
          <cell r="A91" t="str">
            <v>Dtp27</v>
          </cell>
          <cell r="B91" t="str">
            <v>Taxation</v>
          </cell>
          <cell r="C91">
            <v>-21.634</v>
          </cell>
          <cell r="D91">
            <v>11.899000000000001</v>
          </cell>
          <cell r="E91">
            <v>1.5259999999999998</v>
          </cell>
          <cell r="F91">
            <v>-14.208000000000002</v>
          </cell>
          <cell r="G91">
            <v>9.4030000000000022</v>
          </cell>
          <cell r="H91">
            <v>17.347999999999999</v>
          </cell>
          <cell r="I91">
            <v>8.0399999999999991</v>
          </cell>
          <cell r="J91">
            <v>2.5449999999999999</v>
          </cell>
          <cell r="K91">
            <v>-29.366</v>
          </cell>
          <cell r="L91">
            <v>0.96699999999999875</v>
          </cell>
          <cell r="M91">
            <v>-4.9570000000000007</v>
          </cell>
          <cell r="N91">
            <v>-15.825999999999997</v>
          </cell>
          <cell r="O91">
            <v>-34.263000000000005</v>
          </cell>
          <cell r="P91">
            <v>-21.634</v>
          </cell>
          <cell r="Q91">
            <v>-9.7349999999999994</v>
          </cell>
          <cell r="R91">
            <v>-8.2089999999999996</v>
          </cell>
          <cell r="S91">
            <v>-22.417000000000002</v>
          </cell>
          <cell r="T91">
            <v>-13.013999999999999</v>
          </cell>
          <cell r="U91">
            <v>4.3339999999999996</v>
          </cell>
          <cell r="V91">
            <v>12.374000000000001</v>
          </cell>
          <cell r="W91">
            <v>14.919</v>
          </cell>
          <cell r="X91">
            <v>-14.446999999999999</v>
          </cell>
          <cell r="Y91">
            <v>-13.48</v>
          </cell>
          <cell r="Z91">
            <v>-18.437000000000001</v>
          </cell>
          <cell r="AA91">
            <v>-34.262999999999998</v>
          </cell>
        </row>
        <row r="92">
          <cell r="A92" t="str">
            <v>Dtp28</v>
          </cell>
          <cell r="B92" t="str">
            <v>Profit after tax</v>
          </cell>
          <cell r="C92">
            <v>87.593310000000002</v>
          </cell>
          <cell r="D92">
            <v>-55.70262000000001</v>
          </cell>
          <cell r="E92">
            <v>3.1093100000000087</v>
          </cell>
          <cell r="F92">
            <v>60.564370000000011</v>
          </cell>
          <cell r="G92">
            <v>3.616920000000003</v>
          </cell>
          <cell r="H92">
            <v>-117.66048999999997</v>
          </cell>
          <cell r="I92">
            <v>-34.271829999999987</v>
          </cell>
          <cell r="J92">
            <v>-11.325700000000046</v>
          </cell>
          <cell r="K92">
            <v>125.19104</v>
          </cell>
          <cell r="L92">
            <v>-4.1278600000000054</v>
          </cell>
          <cell r="M92">
            <v>21.138289999999998</v>
          </cell>
          <cell r="N92">
            <v>68.365780000000044</v>
          </cell>
          <cell r="O92">
            <v>146.49052000000009</v>
          </cell>
          <cell r="P92">
            <v>87.593019999999996</v>
          </cell>
          <cell r="Q92">
            <v>31.890249999999995</v>
          </cell>
          <cell r="R92">
            <v>34.999560000000002</v>
          </cell>
          <cell r="S92">
            <v>95.563929999999999</v>
          </cell>
          <cell r="T92">
            <v>99.180850000000007</v>
          </cell>
          <cell r="U92">
            <v>-18.479639999999993</v>
          </cell>
          <cell r="V92">
            <v>-52.751469999999962</v>
          </cell>
          <cell r="W92">
            <v>-64.077170000000038</v>
          </cell>
          <cell r="X92">
            <v>61.113869999999991</v>
          </cell>
          <cell r="Y92">
            <v>56.986009999999979</v>
          </cell>
          <cell r="Z92">
            <v>78.124300000000005</v>
          </cell>
          <cell r="AA92">
            <v>146.49008000000003</v>
          </cell>
        </row>
        <row r="93">
          <cell r="B93" t="str">
            <v>Actual Profit and Loss 2008</v>
          </cell>
          <cell r="C93">
            <v>-177.36125999999999</v>
          </cell>
          <cell r="D93">
            <v>15.764419999999998</v>
          </cell>
          <cell r="E93">
            <v>465.01580000000001</v>
          </cell>
          <cell r="F93">
            <v>41.31753999999998</v>
          </cell>
          <cell r="G93">
            <v>-200.14402999999999</v>
          </cell>
          <cell r="H93">
            <v>-2619.53613</v>
          </cell>
          <cell r="I93">
            <v>-1261.8417099999997</v>
          </cell>
          <cell r="J93">
            <v>4140.1876700000003</v>
          </cell>
          <cell r="K93">
            <v>-25.360069999999908</v>
          </cell>
          <cell r="L93">
            <v>-44.457960000000043</v>
          </cell>
          <cell r="M93">
            <v>-231.20061000000004</v>
          </cell>
          <cell r="N93">
            <v>681.10766000000012</v>
          </cell>
          <cell r="O93">
            <v>783.49131999999986</v>
          </cell>
          <cell r="P93">
            <v>-177.36125999999999</v>
          </cell>
          <cell r="Q93">
            <v>-161.59683999999999</v>
          </cell>
          <cell r="R93">
            <v>303.41896000000003</v>
          </cell>
          <cell r="S93">
            <v>344.73649999999998</v>
          </cell>
          <cell r="T93">
            <v>144.59247000000011</v>
          </cell>
          <cell r="U93">
            <v>-2474.9436599999999</v>
          </cell>
          <cell r="V93">
            <v>-3736.7853700000001</v>
          </cell>
          <cell r="W93">
            <v>403.40229999999997</v>
          </cell>
          <cell r="X93">
            <v>378.04223000000013</v>
          </cell>
          <cell r="Y93">
            <v>333.58426999999995</v>
          </cell>
          <cell r="Z93">
            <v>102.38366000000003</v>
          </cell>
          <cell r="AA93">
            <v>783.49131999999986</v>
          </cell>
        </row>
        <row r="94">
          <cell r="A94" t="str">
            <v>Dto01</v>
          </cell>
          <cell r="B94" t="str">
            <v>Interest income</v>
          </cell>
          <cell r="C94">
            <v>8.8469999999999993E-2</v>
          </cell>
          <cell r="D94">
            <v>0</v>
          </cell>
          <cell r="E94">
            <v>2.7349999999999999</v>
          </cell>
          <cell r="F94">
            <v>2.1717100000000005</v>
          </cell>
          <cell r="G94">
            <v>0.72928999999999977</v>
          </cell>
          <cell r="H94">
            <v>5.8922600000000003</v>
          </cell>
          <cell r="I94">
            <v>3.0758299999999998</v>
          </cell>
          <cell r="J94">
            <v>0.70270999999999972</v>
          </cell>
          <cell r="K94">
            <v>20.232270000000003</v>
          </cell>
          <cell r="L94">
            <v>105.83275</v>
          </cell>
          <cell r="M94">
            <v>-97.587550000000022</v>
          </cell>
          <cell r="N94">
            <v>1.0285799999999981</v>
          </cell>
          <cell r="O94">
            <v>44.901319999999991</v>
          </cell>
          <cell r="P94">
            <v>8.8469999999999993E-2</v>
          </cell>
          <cell r="Q94">
            <v>8.8469999999999993E-2</v>
          </cell>
          <cell r="R94">
            <v>2.8234699999999999</v>
          </cell>
          <cell r="S94">
            <v>4.9951800000000004</v>
          </cell>
          <cell r="T94">
            <v>5.7244700000000002</v>
          </cell>
          <cell r="U94">
            <v>11.61673</v>
          </cell>
          <cell r="V94">
            <v>14.69256</v>
          </cell>
          <cell r="W94">
            <v>15.39527</v>
          </cell>
          <cell r="X94">
            <v>35.627540000000003</v>
          </cell>
          <cell r="Y94">
            <v>141.46029000000001</v>
          </cell>
          <cell r="Z94">
            <v>43.87274</v>
          </cell>
          <cell r="AA94">
            <v>44.901319999999998</v>
          </cell>
        </row>
        <row r="95">
          <cell r="A95" t="str">
            <v>Dto02</v>
          </cell>
          <cell r="B95" t="str">
            <v>Interest expense</v>
          </cell>
          <cell r="C95">
            <v>-215.02339999999998</v>
          </cell>
          <cell r="D95">
            <v>0</v>
          </cell>
          <cell r="E95">
            <v>-228.89620000000002</v>
          </cell>
          <cell r="F95">
            <v>0</v>
          </cell>
          <cell r="G95">
            <v>0</v>
          </cell>
          <cell r="H95">
            <v>0</v>
          </cell>
          <cell r="I95">
            <v>0</v>
          </cell>
          <cell r="J95">
            <v>0</v>
          </cell>
          <cell r="K95">
            <v>0</v>
          </cell>
          <cell r="L95">
            <v>-56.949180000000013</v>
          </cell>
          <cell r="M95">
            <v>-280.30623000000003</v>
          </cell>
          <cell r="N95">
            <v>0.93600000000003547</v>
          </cell>
          <cell r="O95">
            <v>-780.23901000000001</v>
          </cell>
          <cell r="P95">
            <v>-215.02339999999998</v>
          </cell>
          <cell r="Q95">
            <v>-215.02339999999998</v>
          </cell>
          <cell r="R95">
            <v>-443.9196</v>
          </cell>
          <cell r="S95">
            <v>-443.9196</v>
          </cell>
          <cell r="T95">
            <v>-443.9196</v>
          </cell>
          <cell r="U95">
            <v>-443.9196</v>
          </cell>
          <cell r="V95">
            <v>-443.9196</v>
          </cell>
          <cell r="W95">
            <v>-443.9196</v>
          </cell>
          <cell r="X95">
            <v>-443.9196</v>
          </cell>
          <cell r="Y95">
            <v>-500.86878000000002</v>
          </cell>
          <cell r="Z95">
            <v>-781.17501000000004</v>
          </cell>
          <cell r="AA95">
            <v>-780.23901000000001</v>
          </cell>
        </row>
        <row r="96">
          <cell r="A96" t="str">
            <v>Dto03</v>
          </cell>
          <cell r="B96" t="str">
            <v>Net interest income</v>
          </cell>
          <cell r="C96">
            <v>-214.93492999999998</v>
          </cell>
          <cell r="D96">
            <v>0</v>
          </cell>
          <cell r="E96">
            <v>-226.16120000000001</v>
          </cell>
          <cell r="F96">
            <v>2.1717100000000005</v>
          </cell>
          <cell r="G96">
            <v>0.72928999999999977</v>
          </cell>
          <cell r="H96">
            <v>5.8922600000000003</v>
          </cell>
          <cell r="I96">
            <v>3.0758299999999998</v>
          </cell>
          <cell r="J96">
            <v>0.70270999999999972</v>
          </cell>
          <cell r="K96">
            <v>20.232270000000003</v>
          </cell>
          <cell r="L96">
            <v>48.883569999999992</v>
          </cell>
          <cell r="M96">
            <v>-377.89378000000005</v>
          </cell>
          <cell r="N96">
            <v>1.9645800000000335</v>
          </cell>
          <cell r="O96">
            <v>-735.33769000000007</v>
          </cell>
          <cell r="P96">
            <v>-214.93492999999998</v>
          </cell>
          <cell r="Q96">
            <v>-214.93492999999998</v>
          </cell>
          <cell r="R96">
            <v>-441.09613000000002</v>
          </cell>
          <cell r="S96">
            <v>-438.92442</v>
          </cell>
          <cell r="T96">
            <v>-438.19513000000001</v>
          </cell>
          <cell r="U96">
            <v>-432.30286999999998</v>
          </cell>
          <cell r="V96">
            <v>-429.22703999999999</v>
          </cell>
          <cell r="W96">
            <v>-428.52433000000002</v>
          </cell>
          <cell r="X96">
            <v>-408.29205999999999</v>
          </cell>
          <cell r="Y96">
            <v>-359.40849000000003</v>
          </cell>
          <cell r="Z96">
            <v>-737.30227000000002</v>
          </cell>
          <cell r="AA96">
            <v>-735.33769000000007</v>
          </cell>
        </row>
        <row r="97">
          <cell r="A97" t="str">
            <v>Dto04</v>
          </cell>
          <cell r="B97" t="str">
            <v>Fee Income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Dto05</v>
          </cell>
          <cell r="B98" t="str">
            <v>Commission expense</v>
          </cell>
          <cell r="C98">
            <v>-0.19455</v>
          </cell>
          <cell r="D98">
            <v>0</v>
          </cell>
          <cell r="E98">
            <v>-2.6</v>
          </cell>
          <cell r="F98">
            <v>-0.52333000000000007</v>
          </cell>
          <cell r="G98">
            <v>-4.6499999999999986E-2</v>
          </cell>
          <cell r="H98">
            <v>-9.2499999999999805E-2</v>
          </cell>
          <cell r="I98">
            <v>-5.4499999999999993E-2</v>
          </cell>
          <cell r="J98">
            <v>-7.0500000000000007E-2</v>
          </cell>
          <cell r="K98">
            <v>-4.6499999999999986E-2</v>
          </cell>
          <cell r="L98">
            <v>-0.24512</v>
          </cell>
          <cell r="M98">
            <v>-5.2500000000000213E-2</v>
          </cell>
          <cell r="N98">
            <v>-0.9894999999999996</v>
          </cell>
          <cell r="O98">
            <v>-4.9154999999999998</v>
          </cell>
          <cell r="P98">
            <v>-0.19455</v>
          </cell>
          <cell r="Q98">
            <v>-0.19455</v>
          </cell>
          <cell r="R98">
            <v>-2.7945500000000001</v>
          </cell>
          <cell r="S98">
            <v>-3.3178800000000002</v>
          </cell>
          <cell r="T98">
            <v>-3.3643800000000001</v>
          </cell>
          <cell r="U98">
            <v>-3.45688</v>
          </cell>
          <cell r="V98">
            <v>-3.5113799999999999</v>
          </cell>
          <cell r="W98">
            <v>-3.58188</v>
          </cell>
          <cell r="X98">
            <v>-3.6283799999999999</v>
          </cell>
          <cell r="Y98">
            <v>-3.8734999999999999</v>
          </cell>
          <cell r="Z98">
            <v>-3.9260000000000002</v>
          </cell>
          <cell r="AA98">
            <v>-4.9154999999999998</v>
          </cell>
        </row>
        <row r="99">
          <cell r="A99" t="str">
            <v>Dto06</v>
          </cell>
          <cell r="B99" t="str">
            <v>Net fee and commission income</v>
          </cell>
          <cell r="C99">
            <v>-0.19455</v>
          </cell>
          <cell r="D99">
            <v>0</v>
          </cell>
          <cell r="E99">
            <v>-2.6</v>
          </cell>
          <cell r="F99">
            <v>-0.52333000000000007</v>
          </cell>
          <cell r="G99">
            <v>-4.6499999999999986E-2</v>
          </cell>
          <cell r="H99">
            <v>-9.2499999999999805E-2</v>
          </cell>
          <cell r="I99">
            <v>-5.4499999999999993E-2</v>
          </cell>
          <cell r="J99">
            <v>-7.0500000000000007E-2</v>
          </cell>
          <cell r="K99">
            <v>-4.6499999999999986E-2</v>
          </cell>
          <cell r="L99">
            <v>-0.24512</v>
          </cell>
          <cell r="M99">
            <v>-5.2500000000000213E-2</v>
          </cell>
          <cell r="N99">
            <v>-0.9894999999999996</v>
          </cell>
          <cell r="O99">
            <v>-4.9154999999999998</v>
          </cell>
          <cell r="P99">
            <v>-0.19455</v>
          </cell>
          <cell r="Q99">
            <v>-0.19455</v>
          </cell>
          <cell r="R99">
            <v>-2.7945500000000001</v>
          </cell>
          <cell r="S99">
            <v>-3.3178800000000002</v>
          </cell>
          <cell r="T99">
            <v>-3.3643800000000001</v>
          </cell>
          <cell r="U99">
            <v>-3.45688</v>
          </cell>
          <cell r="V99">
            <v>-3.5113799999999999</v>
          </cell>
          <cell r="W99">
            <v>-3.58188</v>
          </cell>
          <cell r="X99">
            <v>-3.6283799999999999</v>
          </cell>
          <cell r="Y99">
            <v>-3.8734999999999999</v>
          </cell>
          <cell r="Z99">
            <v>-3.9260000000000002</v>
          </cell>
          <cell r="AA99">
            <v>-4.9154999999999998</v>
          </cell>
        </row>
        <row r="100">
          <cell r="A100" t="str">
            <v>Dto07</v>
          </cell>
          <cell r="B100" t="str">
            <v>Dividend income</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A101" t="str">
            <v>Dto08</v>
          </cell>
          <cell r="B101" t="str">
            <v>Foreign exchange profit</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Dto09</v>
          </cell>
          <cell r="B102" t="str">
            <v>Gains or losses from investments</v>
          </cell>
          <cell r="C102">
            <v>0</v>
          </cell>
          <cell r="D102">
            <v>0</v>
          </cell>
          <cell r="E102">
            <v>972.67008999999996</v>
          </cell>
          <cell r="F102">
            <v>0</v>
          </cell>
          <cell r="G102">
            <v>0</v>
          </cell>
          <cell r="H102">
            <v>0</v>
          </cell>
          <cell r="I102">
            <v>0</v>
          </cell>
          <cell r="J102">
            <v>0</v>
          </cell>
          <cell r="K102">
            <v>0.9574600000000828</v>
          </cell>
          <cell r="L102">
            <v>-69.861790000000042</v>
          </cell>
          <cell r="M102">
            <v>77.835860000000025</v>
          </cell>
          <cell r="N102">
            <v>1359.56882</v>
          </cell>
          <cell r="O102">
            <v>2341.1704399999999</v>
          </cell>
          <cell r="P102">
            <v>0</v>
          </cell>
          <cell r="Q102">
            <v>0</v>
          </cell>
          <cell r="R102">
            <v>972.67008999999996</v>
          </cell>
          <cell r="S102">
            <v>972.67008999999996</v>
          </cell>
          <cell r="T102">
            <v>972.67008999999996</v>
          </cell>
          <cell r="U102">
            <v>972.67008999999996</v>
          </cell>
          <cell r="V102">
            <v>972.67008999999996</v>
          </cell>
          <cell r="W102">
            <v>972.67008999999996</v>
          </cell>
          <cell r="X102">
            <v>973.62755000000004</v>
          </cell>
          <cell r="Y102">
            <v>903.76576</v>
          </cell>
          <cell r="Z102">
            <v>981.60162000000003</v>
          </cell>
          <cell r="AA102">
            <v>2341.1704399999999</v>
          </cell>
        </row>
        <row r="103">
          <cell r="A103" t="str">
            <v>Dto10</v>
          </cell>
          <cell r="B103" t="str">
            <v>Other operating income / expenses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row r="104">
          <cell r="A104" t="str">
            <v>Dto11</v>
          </cell>
          <cell r="B104" t="str">
            <v>Other income</v>
          </cell>
          <cell r="C104">
            <v>-0.19455</v>
          </cell>
          <cell r="D104">
            <v>0</v>
          </cell>
          <cell r="E104">
            <v>970.07008999999994</v>
          </cell>
          <cell r="F104">
            <v>-0.52333000000000007</v>
          </cell>
          <cell r="G104">
            <v>-4.6499999999999986E-2</v>
          </cell>
          <cell r="H104">
            <v>-9.2499999999999805E-2</v>
          </cell>
          <cell r="I104">
            <v>-5.4499999999999993E-2</v>
          </cell>
          <cell r="J104">
            <v>-7.0500000000000007E-2</v>
          </cell>
          <cell r="K104">
            <v>0.91096000000008281</v>
          </cell>
          <cell r="L104">
            <v>-70.106910000000042</v>
          </cell>
          <cell r="M104">
            <v>77.78336000000003</v>
          </cell>
          <cell r="N104">
            <v>1358.5793200000001</v>
          </cell>
          <cell r="O104">
            <v>2336.2549399999998</v>
          </cell>
          <cell r="P104">
            <v>-0.19455</v>
          </cell>
          <cell r="Q104">
            <v>-0.19455</v>
          </cell>
          <cell r="R104">
            <v>969.87554</v>
          </cell>
          <cell r="S104">
            <v>969.35221000000001</v>
          </cell>
          <cell r="T104">
            <v>969.30570999999998</v>
          </cell>
          <cell r="U104">
            <v>969.21321</v>
          </cell>
          <cell r="V104">
            <v>969.15870999999993</v>
          </cell>
          <cell r="W104">
            <v>969.08821</v>
          </cell>
          <cell r="X104">
            <v>969.99917000000005</v>
          </cell>
          <cell r="Y104">
            <v>899.89225999999996</v>
          </cell>
          <cell r="Z104">
            <v>977.67561999999998</v>
          </cell>
          <cell r="AA104">
            <v>2336.2549399999998</v>
          </cell>
        </row>
        <row r="105">
          <cell r="A105" t="str">
            <v>Dto12</v>
          </cell>
          <cell r="B105" t="str">
            <v>Total income</v>
          </cell>
          <cell r="C105">
            <v>-215.12947999999997</v>
          </cell>
          <cell r="D105">
            <v>0</v>
          </cell>
          <cell r="E105">
            <v>743.90888999999993</v>
          </cell>
          <cell r="F105">
            <v>1.6483800000000004</v>
          </cell>
          <cell r="G105">
            <v>0.68278999999999979</v>
          </cell>
          <cell r="H105">
            <v>5.7997600000000009</v>
          </cell>
          <cell r="I105">
            <v>3.0213299999999998</v>
          </cell>
          <cell r="J105">
            <v>0.63220999999999972</v>
          </cell>
          <cell r="K105">
            <v>21.143230000000088</v>
          </cell>
          <cell r="L105">
            <v>-21.22334000000005</v>
          </cell>
          <cell r="M105">
            <v>-300.11042000000003</v>
          </cell>
          <cell r="N105">
            <v>1360.5439000000001</v>
          </cell>
          <cell r="O105">
            <v>1600.9172499999997</v>
          </cell>
          <cell r="P105">
            <v>-215.12947999999997</v>
          </cell>
          <cell r="Q105">
            <v>-215.12947999999997</v>
          </cell>
          <cell r="R105">
            <v>528.77940999999998</v>
          </cell>
          <cell r="S105">
            <v>530.42778999999996</v>
          </cell>
          <cell r="T105">
            <v>531.11058000000003</v>
          </cell>
          <cell r="U105">
            <v>536.91034000000002</v>
          </cell>
          <cell r="V105">
            <v>539.93166999999994</v>
          </cell>
          <cell r="W105">
            <v>540.56387999999993</v>
          </cell>
          <cell r="X105">
            <v>561.70711000000006</v>
          </cell>
          <cell r="Y105">
            <v>540.48376999999994</v>
          </cell>
          <cell r="Z105">
            <v>240.37334999999996</v>
          </cell>
          <cell r="AA105">
            <v>1600.9172499999997</v>
          </cell>
        </row>
        <row r="106">
          <cell r="A106" t="str">
            <v>Dto13</v>
          </cell>
          <cell r="B106" t="str">
            <v>Personnel expenses</v>
          </cell>
          <cell r="C106">
            <v>1.83846</v>
          </cell>
          <cell r="D106">
            <v>0</v>
          </cell>
          <cell r="E106">
            <v>3.6769200000000004</v>
          </cell>
          <cell r="F106">
            <v>2.1231199999999992</v>
          </cell>
          <cell r="G106">
            <v>2.123120000000001</v>
          </cell>
          <cell r="H106">
            <v>2.1231199999999983</v>
          </cell>
          <cell r="I106">
            <v>1.2626300000000015</v>
          </cell>
          <cell r="J106">
            <v>1.8678699999999999</v>
          </cell>
          <cell r="K106">
            <v>1.8678700000000017</v>
          </cell>
          <cell r="L106">
            <v>1.8678699999999964</v>
          </cell>
          <cell r="M106">
            <v>1.7299399999999991</v>
          </cell>
          <cell r="N106">
            <v>1.8678700000000035</v>
          </cell>
          <cell r="O106">
            <v>22.348790000000001</v>
          </cell>
          <cell r="P106">
            <v>1.83846</v>
          </cell>
          <cell r="Q106">
            <v>1.83846</v>
          </cell>
          <cell r="R106">
            <v>5.5153800000000004</v>
          </cell>
          <cell r="S106">
            <v>7.6384999999999996</v>
          </cell>
          <cell r="T106">
            <v>9.7616200000000006</v>
          </cell>
          <cell r="U106">
            <v>11.884739999999999</v>
          </cell>
          <cell r="V106">
            <v>13.14737</v>
          </cell>
          <cell r="W106">
            <v>15.01524</v>
          </cell>
          <cell r="X106">
            <v>16.883110000000002</v>
          </cell>
          <cell r="Y106">
            <v>18.750979999999998</v>
          </cell>
          <cell r="Z106">
            <v>20.480919999999998</v>
          </cell>
          <cell r="AA106">
            <v>22.348790000000001</v>
          </cell>
        </row>
        <row r="107">
          <cell r="A107" t="str">
            <v>Dto14</v>
          </cell>
          <cell r="B107" t="str">
            <v>General and administrative expenses</v>
          </cell>
          <cell r="C107">
            <v>5.4789899999999996</v>
          </cell>
          <cell r="D107">
            <v>0</v>
          </cell>
          <cell r="E107">
            <v>16.139859999999999</v>
          </cell>
          <cell r="F107">
            <v>3.5154300000000021</v>
          </cell>
          <cell r="G107">
            <v>6.0419099999999979</v>
          </cell>
          <cell r="H107">
            <v>29.044290000000004</v>
          </cell>
          <cell r="I107">
            <v>4.1254300000000015</v>
          </cell>
          <cell r="J107">
            <v>4.2835199999999958</v>
          </cell>
          <cell r="K107">
            <v>40.125429999999994</v>
          </cell>
          <cell r="L107">
            <v>4.1327500000000015</v>
          </cell>
          <cell r="M107">
            <v>5.1822500000000105</v>
          </cell>
          <cell r="N107">
            <v>52.850999999999971</v>
          </cell>
          <cell r="O107">
            <v>170.92085999999998</v>
          </cell>
          <cell r="P107">
            <v>5.4789899999999996</v>
          </cell>
          <cell r="Q107">
            <v>5.4789899999999996</v>
          </cell>
          <cell r="R107">
            <v>21.618849999999998</v>
          </cell>
          <cell r="S107">
            <v>25.13428</v>
          </cell>
          <cell r="T107">
            <v>31.176189999999998</v>
          </cell>
          <cell r="U107">
            <v>60.220480000000002</v>
          </cell>
          <cell r="V107">
            <v>64.345910000000003</v>
          </cell>
          <cell r="W107">
            <v>68.629429999999999</v>
          </cell>
          <cell r="X107">
            <v>108.75485999999999</v>
          </cell>
          <cell r="Y107">
            <v>112.88761</v>
          </cell>
          <cell r="Z107">
            <v>118.06986000000001</v>
          </cell>
          <cell r="AA107">
            <v>170.92085999999998</v>
          </cell>
        </row>
        <row r="108">
          <cell r="A108" t="str">
            <v>Dto15</v>
          </cell>
          <cell r="B108" t="str">
            <v>Depreciation / Amortisation</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Dto16</v>
          </cell>
          <cell r="B109" t="str">
            <v>Total operating expenses</v>
          </cell>
          <cell r="C109">
            <v>7.3174499999999991</v>
          </cell>
          <cell r="D109">
            <v>0</v>
          </cell>
          <cell r="E109">
            <v>19.816779999999998</v>
          </cell>
          <cell r="F109">
            <v>5.6385500000000013</v>
          </cell>
          <cell r="G109">
            <v>8.165029999999998</v>
          </cell>
          <cell r="H109">
            <v>31.167410000000004</v>
          </cell>
          <cell r="I109">
            <v>5.388060000000003</v>
          </cell>
          <cell r="J109">
            <v>6.1513899999999957</v>
          </cell>
          <cell r="K109">
            <v>41.993299999999998</v>
          </cell>
          <cell r="L109">
            <v>6.0006199999999978</v>
          </cell>
          <cell r="M109">
            <v>6.9121900000000096</v>
          </cell>
          <cell r="N109">
            <v>54.718869999999974</v>
          </cell>
          <cell r="O109">
            <v>193.26964999999998</v>
          </cell>
          <cell r="P109">
            <v>7.3174499999999991</v>
          </cell>
          <cell r="Q109">
            <v>7.3174499999999991</v>
          </cell>
          <cell r="R109">
            <v>27.134229999999999</v>
          </cell>
          <cell r="S109">
            <v>32.772779999999997</v>
          </cell>
          <cell r="T109">
            <v>40.937809999999999</v>
          </cell>
          <cell r="U109">
            <v>72.105220000000003</v>
          </cell>
          <cell r="V109">
            <v>77.493279999999999</v>
          </cell>
          <cell r="W109">
            <v>83.644670000000005</v>
          </cell>
          <cell r="X109">
            <v>125.63797</v>
          </cell>
          <cell r="Y109">
            <v>131.63858999999999</v>
          </cell>
          <cell r="Z109">
            <v>138.55078</v>
          </cell>
          <cell r="AA109">
            <v>193.26964999999998</v>
          </cell>
        </row>
        <row r="110">
          <cell r="A110" t="str">
            <v>Dto17</v>
          </cell>
          <cell r="B110" t="str">
            <v>Operating profit before provisions</v>
          </cell>
          <cell r="C110">
            <v>-222.44692999999998</v>
          </cell>
          <cell r="D110">
            <v>0</v>
          </cell>
          <cell r="E110">
            <v>724.09210999999993</v>
          </cell>
          <cell r="F110">
            <v>-3.9901700000000009</v>
          </cell>
          <cell r="G110">
            <v>-7.4822399999999982</v>
          </cell>
          <cell r="H110">
            <v>-25.367650000000005</v>
          </cell>
          <cell r="I110">
            <v>-2.3667300000000031</v>
          </cell>
          <cell r="J110">
            <v>-5.519179999999996</v>
          </cell>
          <cell r="K110">
            <v>-20.85006999999991</v>
          </cell>
          <cell r="L110">
            <v>-27.223960000000048</v>
          </cell>
          <cell r="M110">
            <v>-307.02261000000004</v>
          </cell>
          <cell r="N110">
            <v>1305.8250300000002</v>
          </cell>
          <cell r="O110">
            <v>1407.6475999999998</v>
          </cell>
          <cell r="P110">
            <v>-222.44692999999998</v>
          </cell>
          <cell r="Q110">
            <v>-222.44692999999998</v>
          </cell>
          <cell r="R110">
            <v>501.64517999999998</v>
          </cell>
          <cell r="S110">
            <v>497.65500999999995</v>
          </cell>
          <cell r="T110">
            <v>490.17277000000001</v>
          </cell>
          <cell r="U110">
            <v>464.80511999999999</v>
          </cell>
          <cell r="V110">
            <v>462.43838999999991</v>
          </cell>
          <cell r="W110">
            <v>456.91920999999991</v>
          </cell>
          <cell r="X110">
            <v>436.06914000000006</v>
          </cell>
          <cell r="Y110">
            <v>408.84517999999991</v>
          </cell>
          <cell r="Z110">
            <v>101.82256999999996</v>
          </cell>
          <cell r="AA110">
            <v>1407.6475999999998</v>
          </cell>
        </row>
        <row r="111">
          <cell r="A111" t="str">
            <v>Dto18</v>
          </cell>
          <cell r="B111" t="str">
            <v>Impairment losses on loans and advances</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t="str">
            <v>Dto19</v>
          </cell>
          <cell r="B112" t="str">
            <v>Provision for contingent liabilities</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t="str">
            <v>Dto20</v>
          </cell>
          <cell r="B113" t="str">
            <v>Other provisions</v>
          </cell>
          <cell r="C113">
            <v>0</v>
          </cell>
          <cell r="D113">
            <v>0</v>
          </cell>
          <cell r="E113">
            <v>0</v>
          </cell>
          <cell r="F113">
            <v>0</v>
          </cell>
          <cell r="G113">
            <v>0</v>
          </cell>
          <cell r="H113">
            <v>15</v>
          </cell>
          <cell r="I113">
            <v>0</v>
          </cell>
          <cell r="J113">
            <v>0</v>
          </cell>
          <cell r="K113">
            <v>0</v>
          </cell>
          <cell r="L113">
            <v>0</v>
          </cell>
          <cell r="M113">
            <v>0</v>
          </cell>
          <cell r="N113">
            <v>0</v>
          </cell>
          <cell r="O113">
            <v>15</v>
          </cell>
          <cell r="P113">
            <v>0</v>
          </cell>
          <cell r="U113">
            <v>15</v>
          </cell>
          <cell r="V113">
            <v>15</v>
          </cell>
          <cell r="W113">
            <v>15</v>
          </cell>
          <cell r="X113">
            <v>15</v>
          </cell>
          <cell r="Y113">
            <v>15</v>
          </cell>
          <cell r="Z113">
            <v>15</v>
          </cell>
          <cell r="AA113">
            <v>15</v>
          </cell>
        </row>
        <row r="114">
          <cell r="A114" t="str">
            <v>Dto21</v>
          </cell>
          <cell r="B114" t="str">
            <v>Total provisions</v>
          </cell>
          <cell r="C114">
            <v>0</v>
          </cell>
          <cell r="D114">
            <v>0</v>
          </cell>
          <cell r="E114">
            <v>0</v>
          </cell>
          <cell r="F114">
            <v>0</v>
          </cell>
          <cell r="G114">
            <v>0</v>
          </cell>
          <cell r="H114">
            <v>15</v>
          </cell>
          <cell r="I114">
            <v>0</v>
          </cell>
          <cell r="J114">
            <v>0</v>
          </cell>
          <cell r="K114">
            <v>0</v>
          </cell>
          <cell r="L114">
            <v>0</v>
          </cell>
          <cell r="M114">
            <v>0</v>
          </cell>
          <cell r="N114">
            <v>0</v>
          </cell>
          <cell r="O114">
            <v>15</v>
          </cell>
          <cell r="P114">
            <v>0</v>
          </cell>
          <cell r="Q114">
            <v>0</v>
          </cell>
          <cell r="R114">
            <v>0</v>
          </cell>
          <cell r="S114">
            <v>0</v>
          </cell>
          <cell r="T114">
            <v>0</v>
          </cell>
          <cell r="U114">
            <v>15</v>
          </cell>
          <cell r="V114">
            <v>15</v>
          </cell>
          <cell r="W114">
            <v>15</v>
          </cell>
          <cell r="X114">
            <v>15</v>
          </cell>
          <cell r="Y114">
            <v>15</v>
          </cell>
          <cell r="Z114">
            <v>15</v>
          </cell>
          <cell r="AA114">
            <v>15</v>
          </cell>
        </row>
        <row r="115">
          <cell r="A115" t="str">
            <v>Dto22</v>
          </cell>
          <cell r="B115" t="str">
            <v>Operating profit</v>
          </cell>
          <cell r="C115">
            <v>-222.44692999999998</v>
          </cell>
          <cell r="D115">
            <v>0</v>
          </cell>
          <cell r="E115">
            <v>724.09210999999993</v>
          </cell>
          <cell r="F115">
            <v>-3.9901700000000009</v>
          </cell>
          <cell r="G115">
            <v>-7.4822399999999982</v>
          </cell>
          <cell r="H115">
            <v>-10.367650000000005</v>
          </cell>
          <cell r="I115">
            <v>-2.3667300000000031</v>
          </cell>
          <cell r="J115">
            <v>-5.519179999999996</v>
          </cell>
          <cell r="K115">
            <v>-20.85006999999991</v>
          </cell>
          <cell r="L115">
            <v>-27.223960000000048</v>
          </cell>
          <cell r="M115">
            <v>-307.02261000000004</v>
          </cell>
          <cell r="N115">
            <v>1305.8250300000002</v>
          </cell>
          <cell r="O115">
            <v>1422.6475999999998</v>
          </cell>
          <cell r="P115">
            <v>-222.44692999999998</v>
          </cell>
          <cell r="Q115">
            <v>-222.44692999999998</v>
          </cell>
          <cell r="R115">
            <v>501.64517999999998</v>
          </cell>
          <cell r="S115">
            <v>497.65500999999995</v>
          </cell>
          <cell r="T115">
            <v>490.17277000000001</v>
          </cell>
          <cell r="U115">
            <v>479.80511999999999</v>
          </cell>
          <cell r="V115">
            <v>477.43838999999991</v>
          </cell>
          <cell r="W115">
            <v>471.91920999999991</v>
          </cell>
          <cell r="X115">
            <v>451.06914000000006</v>
          </cell>
          <cell r="Y115">
            <v>423.84517999999991</v>
          </cell>
          <cell r="Z115">
            <v>116.82256999999996</v>
          </cell>
          <cell r="AA115">
            <v>1422.6475999999998</v>
          </cell>
        </row>
        <row r="116">
          <cell r="A116" t="str">
            <v>Dto23</v>
          </cell>
          <cell r="B116" t="str">
            <v>Income from associates</v>
          </cell>
          <cell r="C116">
            <v>0</v>
          </cell>
          <cell r="D116">
            <v>0</v>
          </cell>
          <cell r="E116">
            <v>0</v>
          </cell>
          <cell r="F116">
            <v>0</v>
          </cell>
          <cell r="G116">
            <v>0</v>
          </cell>
          <cell r="H116">
            <v>0</v>
          </cell>
          <cell r="I116">
            <v>0</v>
          </cell>
          <cell r="J116">
            <v>0</v>
          </cell>
          <cell r="K116">
            <v>2</v>
          </cell>
          <cell r="L116">
            <v>0</v>
          </cell>
          <cell r="M116">
            <v>0</v>
          </cell>
          <cell r="N116">
            <v>-459.78737000000001</v>
          </cell>
          <cell r="O116">
            <v>-457.78737000000001</v>
          </cell>
          <cell r="X116">
            <v>2</v>
          </cell>
          <cell r="Y116">
            <v>2</v>
          </cell>
          <cell r="Z116">
            <v>2</v>
          </cell>
          <cell r="AA116">
            <v>-457.78737000000001</v>
          </cell>
        </row>
        <row r="117">
          <cell r="A117" t="str">
            <v>Dto24</v>
          </cell>
          <cell r="B117" t="str">
            <v>Profit on disposals of property</v>
          </cell>
          <cell r="C117">
            <v>0</v>
          </cell>
          <cell r="D117">
            <v>0</v>
          </cell>
          <cell r="E117">
            <v>0</v>
          </cell>
          <cell r="F117">
            <v>0</v>
          </cell>
          <cell r="G117">
            <v>0</v>
          </cell>
          <cell r="H117">
            <v>0</v>
          </cell>
          <cell r="I117">
            <v>0</v>
          </cell>
          <cell r="J117">
            <v>0</v>
          </cell>
          <cell r="K117">
            <v>0</v>
          </cell>
          <cell r="L117">
            <v>0</v>
          </cell>
          <cell r="M117">
            <v>0</v>
          </cell>
          <cell r="N117">
            <v>0</v>
          </cell>
          <cell r="O117">
            <v>0</v>
          </cell>
        </row>
        <row r="118">
          <cell r="A118" t="str">
            <v>Dto25</v>
          </cell>
          <cell r="B118" t="str">
            <v>Profit on sale of business</v>
          </cell>
          <cell r="C118">
            <v>0</v>
          </cell>
          <cell r="D118">
            <v>0</v>
          </cell>
          <cell r="E118">
            <v>0</v>
          </cell>
          <cell r="F118">
            <v>0</v>
          </cell>
          <cell r="G118">
            <v>0</v>
          </cell>
          <cell r="H118">
            <v>0</v>
          </cell>
          <cell r="I118">
            <v>0</v>
          </cell>
          <cell r="J118">
            <v>0</v>
          </cell>
          <cell r="K118">
            <v>0</v>
          </cell>
          <cell r="L118">
            <v>0</v>
          </cell>
          <cell r="M118">
            <v>0</v>
          </cell>
          <cell r="N118">
            <v>0</v>
          </cell>
          <cell r="O118">
            <v>0</v>
          </cell>
        </row>
        <row r="119">
          <cell r="A119" t="str">
            <v>Dto26</v>
          </cell>
          <cell r="B119" t="str">
            <v>Pre tax profit</v>
          </cell>
          <cell r="C119">
            <v>-222.44692999999998</v>
          </cell>
          <cell r="D119">
            <v>0</v>
          </cell>
          <cell r="E119">
            <v>724.09210999999993</v>
          </cell>
          <cell r="F119">
            <v>-3.9901700000000009</v>
          </cell>
          <cell r="G119">
            <v>-7.4822399999999982</v>
          </cell>
          <cell r="H119">
            <v>-10.367650000000005</v>
          </cell>
          <cell r="I119">
            <v>-2.3667300000000031</v>
          </cell>
          <cell r="J119">
            <v>-5.519179999999996</v>
          </cell>
          <cell r="K119">
            <v>-18.85006999999991</v>
          </cell>
          <cell r="L119">
            <v>-27.223960000000048</v>
          </cell>
          <cell r="M119">
            <v>-307.02261000000004</v>
          </cell>
          <cell r="N119">
            <v>846.03766000000019</v>
          </cell>
          <cell r="O119">
            <v>964.86022999999977</v>
          </cell>
          <cell r="P119">
            <v>-222.44692999999998</v>
          </cell>
          <cell r="Q119">
            <v>-222.44692999999998</v>
          </cell>
          <cell r="R119">
            <v>501.64517999999998</v>
          </cell>
          <cell r="S119">
            <v>497.65500999999995</v>
          </cell>
          <cell r="T119">
            <v>490.17277000000001</v>
          </cell>
          <cell r="U119">
            <v>479.80511999999999</v>
          </cell>
          <cell r="V119">
            <v>477.43838999999991</v>
          </cell>
          <cell r="W119">
            <v>471.91920999999991</v>
          </cell>
          <cell r="X119">
            <v>453.06914000000006</v>
          </cell>
          <cell r="Y119">
            <v>425.84517999999991</v>
          </cell>
          <cell r="Z119">
            <v>118.82256999999996</v>
          </cell>
          <cell r="AA119">
            <v>964.86022999999977</v>
          </cell>
        </row>
        <row r="121">
          <cell r="A121" t="str">
            <v>Dto27</v>
          </cell>
          <cell r="B121" t="str">
            <v>Taxation</v>
          </cell>
          <cell r="C121">
            <v>41.064</v>
          </cell>
          <cell r="D121">
            <v>0</v>
          </cell>
          <cell r="E121">
            <v>-40.828000000000003</v>
          </cell>
          <cell r="F121">
            <v>0.60399999999999998</v>
          </cell>
          <cell r="G121">
            <v>0.21</v>
          </cell>
          <cell r="H121">
            <v>-89.733000000000004</v>
          </cell>
          <cell r="I121">
            <v>0.17000000000000171</v>
          </cell>
          <cell r="J121">
            <v>0.21000000000000796</v>
          </cell>
          <cell r="K121">
            <v>-6.51</v>
          </cell>
          <cell r="L121">
            <v>-17.233999999999995</v>
          </cell>
          <cell r="M121">
            <v>75.822000000000003</v>
          </cell>
          <cell r="N121">
            <v>-164.93</v>
          </cell>
          <cell r="O121">
            <v>-201.155</v>
          </cell>
          <cell r="P121">
            <v>41.064</v>
          </cell>
          <cell r="Q121">
            <v>41.064</v>
          </cell>
          <cell r="R121">
            <v>0.23599999999999999</v>
          </cell>
          <cell r="S121">
            <v>0.84</v>
          </cell>
          <cell r="T121">
            <v>1.05</v>
          </cell>
          <cell r="U121">
            <v>-88.683000000000007</v>
          </cell>
          <cell r="V121">
            <v>-88.513000000000005</v>
          </cell>
          <cell r="W121">
            <v>-88.302999999999997</v>
          </cell>
          <cell r="X121">
            <v>-94.813000000000002</v>
          </cell>
          <cell r="Y121">
            <v>-112.047</v>
          </cell>
          <cell r="Z121">
            <v>-36.225000000000001</v>
          </cell>
          <cell r="AA121">
            <v>-201.155</v>
          </cell>
        </row>
        <row r="122">
          <cell r="A122" t="str">
            <v>Dto28</v>
          </cell>
          <cell r="B122" t="str">
            <v>Profit after tax</v>
          </cell>
          <cell r="C122">
            <v>-181.38292999999999</v>
          </cell>
          <cell r="D122">
            <v>0</v>
          </cell>
          <cell r="E122">
            <v>683.26410999999996</v>
          </cell>
          <cell r="F122">
            <v>-3.3861700000000008</v>
          </cell>
          <cell r="G122">
            <v>-7.2722399999999983</v>
          </cell>
          <cell r="H122">
            <v>-100.10065</v>
          </cell>
          <cell r="I122">
            <v>-2.1967300000000014</v>
          </cell>
          <cell r="J122">
            <v>-5.309179999999988</v>
          </cell>
          <cell r="K122">
            <v>-25.360069999999908</v>
          </cell>
          <cell r="L122">
            <v>-44.457960000000043</v>
          </cell>
          <cell r="M122">
            <v>-231.20061000000004</v>
          </cell>
          <cell r="N122">
            <v>681.10766000000012</v>
          </cell>
          <cell r="O122">
            <v>763.7052299999998</v>
          </cell>
          <cell r="P122">
            <v>-181.38292999999999</v>
          </cell>
          <cell r="Q122">
            <v>-181.38292999999999</v>
          </cell>
          <cell r="R122">
            <v>501.88117999999997</v>
          </cell>
          <cell r="S122">
            <v>498.49500999999992</v>
          </cell>
          <cell r="T122">
            <v>491.22277000000003</v>
          </cell>
          <cell r="U122">
            <v>391.12212</v>
          </cell>
          <cell r="V122">
            <v>388.92538999999988</v>
          </cell>
          <cell r="W122">
            <v>383.61620999999991</v>
          </cell>
          <cell r="X122">
            <v>358.25614000000007</v>
          </cell>
          <cell r="Y122">
            <v>313.79817999999989</v>
          </cell>
          <cell r="Z122">
            <v>82.597569999999962</v>
          </cell>
          <cell r="AA122">
            <v>763.7052299999998</v>
          </cell>
        </row>
        <row r="123">
          <cell r="B123" t="str">
            <v>Actual Profit and Loss 2007 tys.zł</v>
          </cell>
        </row>
        <row r="124">
          <cell r="A124" t="str">
            <v>Dtr01</v>
          </cell>
          <cell r="B124" t="str">
            <v>Interest income</v>
          </cell>
          <cell r="C124">
            <v>67.244060000000005</v>
          </cell>
          <cell r="D124">
            <v>58.089650000000006</v>
          </cell>
          <cell r="E124">
            <v>74.220189999999988</v>
          </cell>
          <cell r="F124">
            <v>31.858810000000005</v>
          </cell>
          <cell r="G124">
            <v>0.23361999999997352</v>
          </cell>
          <cell r="H124">
            <v>0.18757000000002222</v>
          </cell>
          <cell r="I124">
            <v>0.22208000000000538</v>
          </cell>
          <cell r="J124">
            <v>7.329560000000015</v>
          </cell>
          <cell r="K124">
            <v>7.7549399999999764</v>
          </cell>
          <cell r="L124">
            <v>0.55715000000000714</v>
          </cell>
          <cell r="M124">
            <v>0.33487999999999829</v>
          </cell>
          <cell r="N124">
            <v>17.966799999999978</v>
          </cell>
          <cell r="O124">
            <v>265.99930999999998</v>
          </cell>
          <cell r="P124">
            <v>67.244060000000005</v>
          </cell>
          <cell r="Q124">
            <v>125.33371000000001</v>
          </cell>
          <cell r="R124">
            <v>199.5539</v>
          </cell>
          <cell r="S124">
            <v>231.41271</v>
          </cell>
          <cell r="T124">
            <v>231.64632999999998</v>
          </cell>
          <cell r="U124">
            <v>231.8339</v>
          </cell>
          <cell r="V124">
            <v>232.05598000000001</v>
          </cell>
          <cell r="W124">
            <v>239.38554000000002</v>
          </cell>
          <cell r="X124">
            <v>247.14048</v>
          </cell>
          <cell r="Y124">
            <v>247.69763</v>
          </cell>
          <cell r="Z124">
            <v>248.03251</v>
          </cell>
          <cell r="AA124">
            <v>265.99930999999998</v>
          </cell>
        </row>
        <row r="125">
          <cell r="A125" t="str">
            <v>Dtr02</v>
          </cell>
          <cell r="B125" t="str">
            <v>Interest expense</v>
          </cell>
          <cell r="C125">
            <v>0</v>
          </cell>
          <cell r="D125">
            <v>0</v>
          </cell>
          <cell r="E125">
            <v>0</v>
          </cell>
          <cell r="F125">
            <v>0</v>
          </cell>
          <cell r="G125">
            <v>0</v>
          </cell>
          <cell r="H125">
            <v>0</v>
          </cell>
          <cell r="I125">
            <v>0</v>
          </cell>
          <cell r="J125">
            <v>0</v>
          </cell>
          <cell r="K125">
            <v>0</v>
          </cell>
          <cell r="L125">
            <v>0</v>
          </cell>
          <cell r="M125">
            <v>0</v>
          </cell>
          <cell r="N125">
            <v>-83.234870000000001</v>
          </cell>
          <cell r="O125">
            <v>83.234870000000001</v>
          </cell>
          <cell r="P125">
            <v>0</v>
          </cell>
          <cell r="Q125">
            <v>0</v>
          </cell>
          <cell r="R125">
            <v>0</v>
          </cell>
          <cell r="S125">
            <v>0</v>
          </cell>
          <cell r="T125">
            <v>0</v>
          </cell>
          <cell r="U125">
            <v>0</v>
          </cell>
          <cell r="V125">
            <v>0</v>
          </cell>
          <cell r="W125">
            <v>0</v>
          </cell>
          <cell r="X125">
            <v>0</v>
          </cell>
          <cell r="Y125">
            <v>0</v>
          </cell>
          <cell r="Z125">
            <v>0</v>
          </cell>
          <cell r="AA125">
            <v>-83.234870000000001</v>
          </cell>
        </row>
        <row r="126">
          <cell r="A126" t="str">
            <v>Dtr03</v>
          </cell>
          <cell r="B126" t="str">
            <v>Net interest income</v>
          </cell>
          <cell r="C126">
            <v>67.244060000000005</v>
          </cell>
          <cell r="D126">
            <v>58.089650000000006</v>
          </cell>
          <cell r="E126">
            <v>74.220189999999988</v>
          </cell>
          <cell r="F126">
            <v>31.858810000000005</v>
          </cell>
          <cell r="G126">
            <v>0.23361999999997352</v>
          </cell>
          <cell r="H126">
            <v>0.18757000000002222</v>
          </cell>
          <cell r="I126">
            <v>0.22208000000000538</v>
          </cell>
          <cell r="J126">
            <v>7.329560000000015</v>
          </cell>
          <cell r="K126">
            <v>7.7549399999999764</v>
          </cell>
          <cell r="L126">
            <v>0.55715000000000714</v>
          </cell>
          <cell r="M126">
            <v>0.33487999999999829</v>
          </cell>
          <cell r="N126">
            <v>-65.268070000000023</v>
          </cell>
          <cell r="O126">
            <v>349.23417999999998</v>
          </cell>
          <cell r="P126">
            <v>67.244060000000005</v>
          </cell>
          <cell r="Q126">
            <v>125.33371000000001</v>
          </cell>
          <cell r="R126">
            <v>199.5539</v>
          </cell>
          <cell r="S126">
            <v>231.41271</v>
          </cell>
          <cell r="T126">
            <v>231.64632999999998</v>
          </cell>
          <cell r="U126">
            <v>231.8339</v>
          </cell>
          <cell r="V126">
            <v>232.05598000000001</v>
          </cell>
          <cell r="W126">
            <v>239.38554000000002</v>
          </cell>
          <cell r="X126">
            <v>247.14048</v>
          </cell>
          <cell r="Y126">
            <v>247.69763</v>
          </cell>
          <cell r="Z126">
            <v>248.03251</v>
          </cell>
          <cell r="AA126">
            <v>182.76443999999998</v>
          </cell>
        </row>
        <row r="127">
          <cell r="A127" t="str">
            <v>Dtr04</v>
          </cell>
          <cell r="B127" t="str">
            <v>Fee Income</v>
          </cell>
          <cell r="C127">
            <v>3.7102300000000001</v>
          </cell>
          <cell r="D127">
            <v>3.7102300000000001</v>
          </cell>
          <cell r="E127">
            <v>3.7102400000000006</v>
          </cell>
          <cell r="F127">
            <v>3.7102299999999993</v>
          </cell>
          <cell r="G127">
            <v>3.7102299999999993</v>
          </cell>
          <cell r="H127">
            <v>3.7102400000000024</v>
          </cell>
          <cell r="I127">
            <v>3.7102299999999993</v>
          </cell>
          <cell r="J127">
            <v>3.7102299999999993</v>
          </cell>
          <cell r="K127">
            <v>3.7102399999999989</v>
          </cell>
          <cell r="L127">
            <v>0</v>
          </cell>
          <cell r="M127">
            <v>0</v>
          </cell>
          <cell r="N127">
            <v>0</v>
          </cell>
          <cell r="O127">
            <v>33.392099999999999</v>
          </cell>
          <cell r="P127">
            <v>3.7102300000000001</v>
          </cell>
          <cell r="Q127">
            <v>7.4204600000000003</v>
          </cell>
          <cell r="R127">
            <v>11.130700000000001</v>
          </cell>
          <cell r="S127">
            <v>14.84093</v>
          </cell>
          <cell r="T127">
            <v>18.551159999999999</v>
          </cell>
          <cell r="U127">
            <v>22.261400000000002</v>
          </cell>
          <cell r="V127">
            <v>25.971630000000001</v>
          </cell>
          <cell r="W127">
            <v>29.68186</v>
          </cell>
          <cell r="X127">
            <v>33.392099999999999</v>
          </cell>
          <cell r="Y127">
            <v>33.392099999999999</v>
          </cell>
          <cell r="Z127">
            <v>33.392099999999999</v>
          </cell>
          <cell r="AA127">
            <v>33.392099999999999</v>
          </cell>
        </row>
        <row r="128">
          <cell r="A128" t="str">
            <v>Dtr05</v>
          </cell>
          <cell r="B128" t="str">
            <v>Commission expense</v>
          </cell>
          <cell r="C128">
            <v>-0.18690999999999999</v>
          </cell>
          <cell r="D128">
            <v>-0.18820000000000001</v>
          </cell>
          <cell r="E128">
            <v>-0.13513000000000003</v>
          </cell>
          <cell r="F128">
            <v>-6.3500000000000001E-2</v>
          </cell>
          <cell r="G128">
            <v>-0.27925</v>
          </cell>
          <cell r="H128">
            <v>-0.21474000000000004</v>
          </cell>
          <cell r="I128">
            <v>-0.21731999999999996</v>
          </cell>
          <cell r="J128">
            <v>-0.18640000000000012</v>
          </cell>
          <cell r="K128">
            <v>-0.18412999999999968</v>
          </cell>
          <cell r="L128">
            <v>-5.0499999999999989E-2</v>
          </cell>
          <cell r="M128">
            <v>-4.0500000000000203E-2</v>
          </cell>
          <cell r="N128">
            <v>-9.5499999999999918E-2</v>
          </cell>
          <cell r="O128">
            <v>-1.8420799999999999</v>
          </cell>
          <cell r="P128">
            <v>-0.18690999999999999</v>
          </cell>
          <cell r="Q128">
            <v>-0.37511</v>
          </cell>
          <cell r="R128">
            <v>-0.51024000000000003</v>
          </cell>
          <cell r="S128">
            <v>-0.57374000000000003</v>
          </cell>
          <cell r="T128">
            <v>-0.85299000000000003</v>
          </cell>
          <cell r="U128">
            <v>-1.0677300000000001</v>
          </cell>
          <cell r="V128">
            <v>-1.28505</v>
          </cell>
          <cell r="W128">
            <v>-1.4714500000000001</v>
          </cell>
          <cell r="X128">
            <v>-1.6555799999999998</v>
          </cell>
          <cell r="Y128">
            <v>-1.7060799999999998</v>
          </cell>
          <cell r="Z128">
            <v>-1.74658</v>
          </cell>
          <cell r="AA128">
            <v>-1.8420799999999999</v>
          </cell>
        </row>
        <row r="129">
          <cell r="A129" t="str">
            <v>Dtr06</v>
          </cell>
          <cell r="B129" t="str">
            <v>Net fee and commission income</v>
          </cell>
          <cell r="C129">
            <v>3.52332</v>
          </cell>
          <cell r="D129">
            <v>3.52203</v>
          </cell>
          <cell r="E129">
            <v>3.5751100000000005</v>
          </cell>
          <cell r="F129">
            <v>3.6467299999999994</v>
          </cell>
          <cell r="G129">
            <v>3.430979999999999</v>
          </cell>
          <cell r="H129">
            <v>3.4955000000000025</v>
          </cell>
          <cell r="I129">
            <v>3.4929099999999993</v>
          </cell>
          <cell r="J129">
            <v>3.5238299999999994</v>
          </cell>
          <cell r="K129">
            <v>3.5261099999999992</v>
          </cell>
          <cell r="L129">
            <v>-5.0499999999999989E-2</v>
          </cell>
          <cell r="M129">
            <v>-4.0500000000000203E-2</v>
          </cell>
          <cell r="N129">
            <v>-9.5499999999999918E-2</v>
          </cell>
          <cell r="O129">
            <v>31.55002</v>
          </cell>
          <cell r="P129">
            <v>3.52332</v>
          </cell>
          <cell r="Q129">
            <v>7.04535</v>
          </cell>
          <cell r="R129">
            <v>10.620460000000001</v>
          </cell>
          <cell r="S129">
            <v>14.267189999999999</v>
          </cell>
          <cell r="T129">
            <v>17.698170000000001</v>
          </cell>
          <cell r="U129">
            <v>21.193670000000001</v>
          </cell>
          <cell r="V129">
            <v>24.686579999999999</v>
          </cell>
          <cell r="W129">
            <v>28.21041</v>
          </cell>
          <cell r="X129">
            <v>31.736519999999999</v>
          </cell>
          <cell r="Y129">
            <v>31.686019999999999</v>
          </cell>
          <cell r="Z129">
            <v>31.645519999999998</v>
          </cell>
          <cell r="AA129">
            <v>31.55002</v>
          </cell>
        </row>
        <row r="130">
          <cell r="A130" t="str">
            <v>Dtr07</v>
          </cell>
          <cell r="B130" t="str">
            <v>Dividend income</v>
          </cell>
          <cell r="C130">
            <v>0</v>
          </cell>
          <cell r="D130">
            <v>0</v>
          </cell>
          <cell r="E130">
            <v>0</v>
          </cell>
          <cell r="F130">
            <v>0</v>
          </cell>
          <cell r="G130">
            <v>0</v>
          </cell>
          <cell r="H130">
            <v>0</v>
          </cell>
          <cell r="I130">
            <v>0</v>
          </cell>
          <cell r="J130">
            <v>0</v>
          </cell>
          <cell r="K130">
            <v>0</v>
          </cell>
          <cell r="L130">
            <v>0</v>
          </cell>
          <cell r="M130">
            <v>0</v>
          </cell>
          <cell r="N130">
            <v>0</v>
          </cell>
          <cell r="O130">
            <v>0</v>
          </cell>
        </row>
        <row r="131">
          <cell r="A131" t="str">
            <v>Dtr08</v>
          </cell>
          <cell r="B131" t="str">
            <v>Foreign exchange profit</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Dtr09</v>
          </cell>
          <cell r="B132" t="str">
            <v>Gains or losses from investments</v>
          </cell>
          <cell r="C132">
            <v>0</v>
          </cell>
          <cell r="D132">
            <v>0</v>
          </cell>
          <cell r="E132">
            <v>0</v>
          </cell>
          <cell r="F132">
            <v>0</v>
          </cell>
          <cell r="G132">
            <v>0</v>
          </cell>
          <cell r="H132">
            <v>0</v>
          </cell>
          <cell r="I132">
            <v>0</v>
          </cell>
          <cell r="J132">
            <v>0</v>
          </cell>
          <cell r="K132">
            <v>0</v>
          </cell>
          <cell r="L132">
            <v>0</v>
          </cell>
          <cell r="M132">
            <v>0</v>
          </cell>
          <cell r="N132">
            <v>0</v>
          </cell>
          <cell r="O132">
            <v>0</v>
          </cell>
        </row>
        <row r="133">
          <cell r="A133" t="str">
            <v>Dtr10</v>
          </cell>
          <cell r="B133" t="str">
            <v>Other operating income / expenses</v>
          </cell>
          <cell r="C133">
            <v>0</v>
          </cell>
          <cell r="D133">
            <v>3324.5716200000002</v>
          </cell>
          <cell r="E133">
            <v>0</v>
          </cell>
          <cell r="F133">
            <v>0</v>
          </cell>
          <cell r="G133">
            <v>0</v>
          </cell>
          <cell r="H133">
            <v>0</v>
          </cell>
          <cell r="I133">
            <v>0</v>
          </cell>
          <cell r="J133">
            <v>0</v>
          </cell>
          <cell r="K133">
            <v>0</v>
          </cell>
          <cell r="L133">
            <v>0</v>
          </cell>
          <cell r="M133">
            <v>0</v>
          </cell>
          <cell r="N133">
            <v>0</v>
          </cell>
          <cell r="O133">
            <v>3324.5716200000002</v>
          </cell>
          <cell r="P133">
            <v>0</v>
          </cell>
          <cell r="Q133">
            <v>3324.5716200000002</v>
          </cell>
          <cell r="R133">
            <v>3324.5716200000002</v>
          </cell>
          <cell r="S133">
            <v>3324.5716200000002</v>
          </cell>
          <cell r="T133">
            <v>3324.5716200000002</v>
          </cell>
          <cell r="U133">
            <v>3324.5716200000002</v>
          </cell>
          <cell r="V133">
            <v>3324.5716200000002</v>
          </cell>
          <cell r="W133">
            <v>3324.5716200000002</v>
          </cell>
          <cell r="X133">
            <v>3324.5716200000002</v>
          </cell>
          <cell r="Y133">
            <v>3324.5716200000002</v>
          </cell>
          <cell r="Z133">
            <v>3324.5716200000002</v>
          </cell>
          <cell r="AA133">
            <v>3324.5716200000002</v>
          </cell>
        </row>
        <row r="134">
          <cell r="A134" t="str">
            <v>Dtr11</v>
          </cell>
          <cell r="B134" t="str">
            <v>Other income</v>
          </cell>
          <cell r="C134">
            <v>3.52332</v>
          </cell>
          <cell r="D134">
            <v>3328.0936500000003</v>
          </cell>
          <cell r="E134">
            <v>3.5751100000000005</v>
          </cell>
          <cell r="F134">
            <v>3.6467299999999994</v>
          </cell>
          <cell r="G134">
            <v>3.430979999999999</v>
          </cell>
          <cell r="H134">
            <v>3.4955000000000025</v>
          </cell>
          <cell r="I134">
            <v>3.4929099999999993</v>
          </cell>
          <cell r="J134">
            <v>3.5238299999999994</v>
          </cell>
          <cell r="K134">
            <v>3.5261099999999992</v>
          </cell>
          <cell r="L134">
            <v>-5.0499999999999989E-2</v>
          </cell>
          <cell r="M134">
            <v>-4.0500000000000203E-2</v>
          </cell>
          <cell r="N134">
            <v>-9.5499999999999918E-2</v>
          </cell>
          <cell r="O134">
            <v>3356.1216400000003</v>
          </cell>
          <cell r="P134">
            <v>3.52332</v>
          </cell>
          <cell r="Q134">
            <v>3331.61697</v>
          </cell>
          <cell r="R134">
            <v>3335.1920800000003</v>
          </cell>
          <cell r="S134">
            <v>3338.8388100000002</v>
          </cell>
          <cell r="T134">
            <v>3342.2697900000003</v>
          </cell>
          <cell r="U134">
            <v>3345.7652900000003</v>
          </cell>
          <cell r="V134">
            <v>3349.2582000000002</v>
          </cell>
          <cell r="W134">
            <v>3352.7820300000003</v>
          </cell>
          <cell r="X134">
            <v>3356.3081400000001</v>
          </cell>
          <cell r="Y134">
            <v>3356.2576400000003</v>
          </cell>
          <cell r="Z134">
            <v>3356.2171400000002</v>
          </cell>
          <cell r="AA134">
            <v>3356.1216400000003</v>
          </cell>
        </row>
        <row r="135">
          <cell r="A135" t="str">
            <v>Dtr12</v>
          </cell>
          <cell r="B135" t="str">
            <v>Total income</v>
          </cell>
          <cell r="C135">
            <v>70.767380000000003</v>
          </cell>
          <cell r="D135">
            <v>3386.1833000000001</v>
          </cell>
          <cell r="E135">
            <v>77.795299999999983</v>
          </cell>
          <cell r="F135">
            <v>35.505540000000003</v>
          </cell>
          <cell r="G135">
            <v>3.6645999999999725</v>
          </cell>
          <cell r="H135">
            <v>3.6830700000000247</v>
          </cell>
          <cell r="I135">
            <v>3.7149900000000047</v>
          </cell>
          <cell r="J135">
            <v>10.853390000000015</v>
          </cell>
          <cell r="K135">
            <v>11.281049999999976</v>
          </cell>
          <cell r="L135">
            <v>0.50665000000000715</v>
          </cell>
          <cell r="M135">
            <v>0.29437999999999809</v>
          </cell>
          <cell r="N135">
            <v>-65.363570000000024</v>
          </cell>
          <cell r="O135">
            <v>3705.3558200000002</v>
          </cell>
          <cell r="P135">
            <v>70.767380000000003</v>
          </cell>
          <cell r="Q135">
            <v>3456.9506799999999</v>
          </cell>
          <cell r="R135">
            <v>3534.7459800000001</v>
          </cell>
          <cell r="S135">
            <v>3570.2515200000003</v>
          </cell>
          <cell r="T135">
            <v>3573.9161200000003</v>
          </cell>
          <cell r="U135">
            <v>3577.5991900000004</v>
          </cell>
          <cell r="V135">
            <v>3581.3141800000003</v>
          </cell>
          <cell r="W135">
            <v>3592.1675700000005</v>
          </cell>
          <cell r="X135">
            <v>3603.4486200000001</v>
          </cell>
          <cell r="Y135">
            <v>3603.9552700000004</v>
          </cell>
          <cell r="Z135">
            <v>3604.2496500000002</v>
          </cell>
          <cell r="AA135">
            <v>3538.8860800000002</v>
          </cell>
        </row>
        <row r="136">
          <cell r="A136" t="str">
            <v>Dtr13</v>
          </cell>
          <cell r="B136" t="str">
            <v>Personnel expenses</v>
          </cell>
          <cell r="C136">
            <v>1.26641</v>
          </cell>
          <cell r="D136">
            <v>1.26641</v>
          </cell>
          <cell r="E136">
            <v>1.26641</v>
          </cell>
          <cell r="F136">
            <v>1.43526</v>
          </cell>
          <cell r="G136">
            <v>1.4352599999999995</v>
          </cell>
          <cell r="H136">
            <v>1.8694599999999992</v>
          </cell>
          <cell r="I136">
            <v>3.1117400000000011</v>
          </cell>
          <cell r="J136">
            <v>1.8694600000000001</v>
          </cell>
          <cell r="K136">
            <v>1.8694600000000001</v>
          </cell>
          <cell r="L136">
            <v>1.1133700000000015</v>
          </cell>
          <cell r="M136">
            <v>1.6174299999999953</v>
          </cell>
          <cell r="N136">
            <v>1.3812800000000038</v>
          </cell>
          <cell r="O136">
            <v>19.501950000000001</v>
          </cell>
          <cell r="P136">
            <v>1.26641</v>
          </cell>
          <cell r="Q136">
            <v>2.5328200000000001</v>
          </cell>
          <cell r="R136">
            <v>3.7992300000000001</v>
          </cell>
          <cell r="S136">
            <v>5.2344900000000001</v>
          </cell>
          <cell r="T136">
            <v>6.6697499999999996</v>
          </cell>
          <cell r="U136">
            <v>8.5392099999999989</v>
          </cell>
          <cell r="V136">
            <v>11.65095</v>
          </cell>
          <cell r="W136">
            <v>13.52041</v>
          </cell>
          <cell r="X136">
            <v>15.38987</v>
          </cell>
          <cell r="Y136">
            <v>16.503240000000002</v>
          </cell>
          <cell r="Z136">
            <v>18.120669999999997</v>
          </cell>
          <cell r="AA136">
            <v>19.501950000000001</v>
          </cell>
        </row>
        <row r="137">
          <cell r="A137" t="str">
            <v>Dtr14</v>
          </cell>
          <cell r="B137" t="str">
            <v>General and administrative expenses</v>
          </cell>
          <cell r="C137">
            <v>5.4568100000000008</v>
          </cell>
          <cell r="D137">
            <v>2.4094999999999995</v>
          </cell>
          <cell r="E137">
            <v>9.2415000000000003</v>
          </cell>
          <cell r="F137">
            <v>4.4975999999999985</v>
          </cell>
          <cell r="G137">
            <v>2.4168200000000013</v>
          </cell>
          <cell r="H137">
            <v>2.4094999999999978</v>
          </cell>
          <cell r="I137">
            <v>2.4753100000000039</v>
          </cell>
          <cell r="J137">
            <v>3.2371199999999973</v>
          </cell>
          <cell r="K137">
            <v>13.51764</v>
          </cell>
          <cell r="L137">
            <v>3.5758200000000002</v>
          </cell>
          <cell r="M137">
            <v>3.6343099999999993</v>
          </cell>
          <cell r="N137">
            <v>7.7071100000000001</v>
          </cell>
          <cell r="O137">
            <v>60.579039999999999</v>
          </cell>
          <cell r="P137">
            <v>5.4568100000000008</v>
          </cell>
          <cell r="Q137">
            <v>7.8663100000000004</v>
          </cell>
          <cell r="R137">
            <v>17.107810000000001</v>
          </cell>
          <cell r="S137">
            <v>21.605409999999999</v>
          </cell>
          <cell r="T137">
            <v>24.02223</v>
          </cell>
          <cell r="U137">
            <v>26.431729999999998</v>
          </cell>
          <cell r="V137">
            <v>28.907040000000002</v>
          </cell>
          <cell r="W137">
            <v>32.144159999999999</v>
          </cell>
          <cell r="X137">
            <v>45.661799999999999</v>
          </cell>
          <cell r="Y137">
            <v>49.23762</v>
          </cell>
          <cell r="Z137">
            <v>52.871929999999999</v>
          </cell>
          <cell r="AA137">
            <v>60.579039999999999</v>
          </cell>
        </row>
        <row r="138">
          <cell r="A138" t="str">
            <v>Dtr15</v>
          </cell>
          <cell r="B138" t="str">
            <v>Depreciation / Amortisation</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row>
        <row r="139">
          <cell r="A139" t="str">
            <v>Dtr16</v>
          </cell>
          <cell r="B139" t="str">
            <v>Total operating expenses</v>
          </cell>
          <cell r="C139">
            <v>6.7232200000000013</v>
          </cell>
          <cell r="D139">
            <v>3.6759099999999996</v>
          </cell>
          <cell r="E139">
            <v>10.507910000000001</v>
          </cell>
          <cell r="F139">
            <v>5.932859999999998</v>
          </cell>
          <cell r="G139">
            <v>3.8520800000000008</v>
          </cell>
          <cell r="H139">
            <v>4.278959999999997</v>
          </cell>
          <cell r="I139">
            <v>5.587050000000005</v>
          </cell>
          <cell r="J139">
            <v>5.1065799999999975</v>
          </cell>
          <cell r="K139">
            <v>15.3871</v>
          </cell>
          <cell r="L139">
            <v>4.6891900000000017</v>
          </cell>
          <cell r="M139">
            <v>5.2517399999999945</v>
          </cell>
          <cell r="N139">
            <v>9.088390000000004</v>
          </cell>
          <cell r="O139">
            <v>80.08099</v>
          </cell>
          <cell r="P139">
            <v>6.7232200000000013</v>
          </cell>
          <cell r="Q139">
            <v>10.39913</v>
          </cell>
          <cell r="R139">
            <v>20.907040000000002</v>
          </cell>
          <cell r="S139">
            <v>26.8399</v>
          </cell>
          <cell r="T139">
            <v>30.691980000000001</v>
          </cell>
          <cell r="U139">
            <v>34.970939999999999</v>
          </cell>
          <cell r="V139">
            <v>40.557990000000004</v>
          </cell>
          <cell r="W139">
            <v>45.664569999999998</v>
          </cell>
          <cell r="X139">
            <v>61.051670000000001</v>
          </cell>
          <cell r="Y139">
            <v>65.740859999999998</v>
          </cell>
          <cell r="Z139">
            <v>70.992599999999996</v>
          </cell>
          <cell r="AA139">
            <v>80.08099</v>
          </cell>
        </row>
        <row r="140">
          <cell r="A140" t="str">
            <v>Dtr17</v>
          </cell>
          <cell r="B140" t="str">
            <v>Operating profit before provisions</v>
          </cell>
          <cell r="C140">
            <v>64.044160000000005</v>
          </cell>
          <cell r="D140">
            <v>3382.5073900000002</v>
          </cell>
          <cell r="E140">
            <v>67.287389999999988</v>
          </cell>
          <cell r="F140">
            <v>29.572680000000005</v>
          </cell>
          <cell r="G140">
            <v>-0.18748000000002829</v>
          </cell>
          <cell r="H140">
            <v>-0.59588999999997228</v>
          </cell>
          <cell r="I140">
            <v>-1.8720600000000003</v>
          </cell>
          <cell r="J140">
            <v>5.7468100000000177</v>
          </cell>
          <cell r="K140">
            <v>-4.1060500000000246</v>
          </cell>
          <cell r="L140">
            <v>-4.1825399999999942</v>
          </cell>
          <cell r="M140">
            <v>-4.957359999999996</v>
          </cell>
          <cell r="N140">
            <v>-74.451960000000028</v>
          </cell>
          <cell r="O140">
            <v>3625.2748300000003</v>
          </cell>
          <cell r="P140">
            <v>64.044160000000005</v>
          </cell>
          <cell r="Q140">
            <v>3446.5515500000001</v>
          </cell>
          <cell r="R140">
            <v>3513.8389400000001</v>
          </cell>
          <cell r="S140">
            <v>3543.4116200000003</v>
          </cell>
          <cell r="T140">
            <v>3543.2241400000003</v>
          </cell>
          <cell r="U140">
            <v>3542.6282500000002</v>
          </cell>
          <cell r="V140">
            <v>3540.7561900000005</v>
          </cell>
          <cell r="W140">
            <v>3546.5030000000006</v>
          </cell>
          <cell r="X140">
            <v>3542.3969500000003</v>
          </cell>
          <cell r="Y140">
            <v>3538.2144100000005</v>
          </cell>
          <cell r="Z140">
            <v>3533.2570500000002</v>
          </cell>
          <cell r="AA140">
            <v>3458.8050900000003</v>
          </cell>
        </row>
        <row r="141">
          <cell r="A141" t="str">
            <v>Dtr18</v>
          </cell>
          <cell r="B141" t="str">
            <v>Impairment losses on loans and advances</v>
          </cell>
          <cell r="C141">
            <v>0</v>
          </cell>
          <cell r="D141">
            <v>0</v>
          </cell>
          <cell r="E141">
            <v>0</v>
          </cell>
          <cell r="F141">
            <v>0</v>
          </cell>
          <cell r="G141">
            <v>0</v>
          </cell>
          <cell r="H141">
            <v>0</v>
          </cell>
          <cell r="I141">
            <v>0</v>
          </cell>
          <cell r="J141">
            <v>0</v>
          </cell>
          <cell r="K141">
            <v>0</v>
          </cell>
          <cell r="L141">
            <v>0</v>
          </cell>
          <cell r="M141">
            <v>0</v>
          </cell>
          <cell r="N141">
            <v>0</v>
          </cell>
          <cell r="O141">
            <v>0</v>
          </cell>
        </row>
        <row r="142">
          <cell r="A142" t="str">
            <v>Dtr19</v>
          </cell>
          <cell r="B142" t="str">
            <v>Provision for contingent liabilities</v>
          </cell>
          <cell r="C142">
            <v>0</v>
          </cell>
          <cell r="D142">
            <v>0</v>
          </cell>
          <cell r="E142">
            <v>0</v>
          </cell>
          <cell r="F142">
            <v>0</v>
          </cell>
          <cell r="G142">
            <v>0</v>
          </cell>
          <cell r="H142">
            <v>0</v>
          </cell>
          <cell r="I142">
            <v>0</v>
          </cell>
          <cell r="J142">
            <v>0</v>
          </cell>
          <cell r="K142">
            <v>0</v>
          </cell>
          <cell r="L142">
            <v>0</v>
          </cell>
          <cell r="M142">
            <v>0</v>
          </cell>
          <cell r="N142">
            <v>0</v>
          </cell>
          <cell r="O142">
            <v>0</v>
          </cell>
        </row>
        <row r="143">
          <cell r="A143" t="str">
            <v>Dtr20</v>
          </cell>
          <cell r="B143" t="str">
            <v>Other provisions</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Dtr21</v>
          </cell>
          <cell r="B144" t="str">
            <v>Total provisions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row>
        <row r="145">
          <cell r="A145" t="str">
            <v>Dtr22</v>
          </cell>
          <cell r="B145" t="str">
            <v>Operating profit</v>
          </cell>
          <cell r="C145">
            <v>64.044160000000005</v>
          </cell>
          <cell r="D145">
            <v>3382.5073900000002</v>
          </cell>
          <cell r="E145">
            <v>67.287389999999988</v>
          </cell>
          <cell r="F145">
            <v>29.572680000000005</v>
          </cell>
          <cell r="G145">
            <v>-0.18748000000002829</v>
          </cell>
          <cell r="H145">
            <v>-0.59588999999997228</v>
          </cell>
          <cell r="I145">
            <v>-1.8720600000000003</v>
          </cell>
          <cell r="J145">
            <v>5.7468100000000177</v>
          </cell>
          <cell r="K145">
            <v>-4.1060500000000246</v>
          </cell>
          <cell r="L145">
            <v>-4.1825399999999942</v>
          </cell>
          <cell r="M145">
            <v>-4.957359999999996</v>
          </cell>
          <cell r="N145">
            <v>-74.451960000000028</v>
          </cell>
          <cell r="O145">
            <v>3625.2748300000003</v>
          </cell>
          <cell r="P145">
            <v>64.044160000000005</v>
          </cell>
          <cell r="Q145">
            <v>3446.5515500000001</v>
          </cell>
          <cell r="R145">
            <v>3513.8389400000001</v>
          </cell>
          <cell r="S145">
            <v>3543.4116200000003</v>
          </cell>
          <cell r="T145">
            <v>3543.2241400000003</v>
          </cell>
          <cell r="U145">
            <v>3542.6282500000002</v>
          </cell>
          <cell r="V145">
            <v>3540.7561900000005</v>
          </cell>
          <cell r="W145">
            <v>3546.5030000000006</v>
          </cell>
          <cell r="X145">
            <v>3542.3969500000003</v>
          </cell>
          <cell r="Y145">
            <v>3538.2144100000005</v>
          </cell>
          <cell r="Z145">
            <v>3533.2570500000002</v>
          </cell>
          <cell r="AA145">
            <v>3458.8050900000003</v>
          </cell>
        </row>
        <row r="146">
          <cell r="A146" t="str">
            <v>Dtr23</v>
          </cell>
          <cell r="B146" t="str">
            <v>Income from associates</v>
          </cell>
          <cell r="C146">
            <v>0</v>
          </cell>
          <cell r="D146">
            <v>0</v>
          </cell>
          <cell r="E146">
            <v>0</v>
          </cell>
          <cell r="F146">
            <v>0</v>
          </cell>
          <cell r="G146">
            <v>0</v>
          </cell>
          <cell r="H146">
            <v>0</v>
          </cell>
          <cell r="I146">
            <v>0</v>
          </cell>
          <cell r="J146">
            <v>0</v>
          </cell>
          <cell r="K146">
            <v>0</v>
          </cell>
          <cell r="L146">
            <v>0</v>
          </cell>
          <cell r="M146">
            <v>0</v>
          </cell>
          <cell r="N146">
            <v>0</v>
          </cell>
          <cell r="O146">
            <v>0</v>
          </cell>
        </row>
        <row r="147">
          <cell r="A147" t="str">
            <v>Dtr24</v>
          </cell>
          <cell r="B147" t="str">
            <v>Profit on disposals of property</v>
          </cell>
          <cell r="C147">
            <v>0</v>
          </cell>
          <cell r="D147">
            <v>0</v>
          </cell>
          <cell r="E147">
            <v>0</v>
          </cell>
          <cell r="F147">
            <v>0</v>
          </cell>
          <cell r="G147">
            <v>0</v>
          </cell>
          <cell r="H147">
            <v>0</v>
          </cell>
          <cell r="I147">
            <v>0</v>
          </cell>
          <cell r="J147">
            <v>0</v>
          </cell>
          <cell r="K147">
            <v>0</v>
          </cell>
          <cell r="L147">
            <v>0</v>
          </cell>
          <cell r="M147">
            <v>0</v>
          </cell>
          <cell r="N147">
            <v>0</v>
          </cell>
          <cell r="O147">
            <v>0</v>
          </cell>
        </row>
        <row r="148">
          <cell r="A148" t="str">
            <v>Dtr25</v>
          </cell>
          <cell r="B148" t="str">
            <v>Profit on sale of business</v>
          </cell>
          <cell r="C148">
            <v>0</v>
          </cell>
          <cell r="D148">
            <v>0</v>
          </cell>
          <cell r="E148">
            <v>0</v>
          </cell>
          <cell r="F148">
            <v>0</v>
          </cell>
          <cell r="G148">
            <v>0</v>
          </cell>
          <cell r="H148">
            <v>0</v>
          </cell>
          <cell r="I148">
            <v>0</v>
          </cell>
          <cell r="J148">
            <v>0</v>
          </cell>
          <cell r="K148">
            <v>0</v>
          </cell>
          <cell r="L148">
            <v>0</v>
          </cell>
          <cell r="M148">
            <v>0</v>
          </cell>
          <cell r="N148">
            <v>0</v>
          </cell>
          <cell r="O148">
            <v>0</v>
          </cell>
        </row>
        <row r="149">
          <cell r="A149" t="str">
            <v>Dtr26</v>
          </cell>
          <cell r="B149" t="str">
            <v>Pre tax profit</v>
          </cell>
          <cell r="C149">
            <v>64.044160000000005</v>
          </cell>
          <cell r="D149">
            <v>3382.5073900000002</v>
          </cell>
          <cell r="E149">
            <v>67.287389999999988</v>
          </cell>
          <cell r="F149">
            <v>29.572680000000005</v>
          </cell>
          <cell r="G149">
            <v>-0.18748000000002829</v>
          </cell>
          <cell r="H149">
            <v>-0.59588999999997228</v>
          </cell>
          <cell r="I149">
            <v>-1.8720600000000003</v>
          </cell>
          <cell r="J149">
            <v>5.7468100000000177</v>
          </cell>
          <cell r="K149">
            <v>-4.1060500000000246</v>
          </cell>
          <cell r="L149">
            <v>-4.1825399999999942</v>
          </cell>
          <cell r="M149">
            <v>-4.957359999999996</v>
          </cell>
          <cell r="N149">
            <v>-74.451960000000028</v>
          </cell>
          <cell r="O149">
            <v>3625.2748300000003</v>
          </cell>
          <cell r="P149">
            <v>64.044160000000005</v>
          </cell>
          <cell r="Q149">
            <v>3446.5515500000001</v>
          </cell>
          <cell r="R149">
            <v>3513.8389400000001</v>
          </cell>
          <cell r="S149">
            <v>3543.4116200000003</v>
          </cell>
          <cell r="T149">
            <v>3543.2241400000003</v>
          </cell>
          <cell r="U149">
            <v>3542.6282500000002</v>
          </cell>
          <cell r="V149">
            <v>3540.7561900000005</v>
          </cell>
          <cell r="W149">
            <v>3546.5030000000006</v>
          </cell>
          <cell r="X149">
            <v>3542.3969500000003</v>
          </cell>
          <cell r="Y149">
            <v>3538.2144100000005</v>
          </cell>
          <cell r="Z149">
            <v>3533.2570500000002</v>
          </cell>
          <cell r="AA149">
            <v>3458.8050900000003</v>
          </cell>
        </row>
        <row r="151">
          <cell r="A151" t="str">
            <v>Dtr27</v>
          </cell>
          <cell r="B151" t="str">
            <v>Taxation</v>
          </cell>
          <cell r="C151">
            <v>-11.734</v>
          </cell>
          <cell r="D151">
            <v>-643.63699999999994</v>
          </cell>
          <cell r="E151">
            <v>-11.171000000000049</v>
          </cell>
          <cell r="F151">
            <v>-6.7319999999999709</v>
          </cell>
          <cell r="G151">
            <v>0</v>
          </cell>
          <cell r="H151">
            <v>0.13499999999999091</v>
          </cell>
          <cell r="I151">
            <v>0.31500000000005457</v>
          </cell>
          <cell r="J151">
            <v>0.14099999999996271</v>
          </cell>
          <cell r="K151">
            <v>-2.54200000000003</v>
          </cell>
          <cell r="L151">
            <v>0.72900000000004184</v>
          </cell>
          <cell r="M151">
            <v>0.61099999999999</v>
          </cell>
          <cell r="N151">
            <v>15.793999999999983</v>
          </cell>
          <cell r="O151">
            <v>-658.09100000000001</v>
          </cell>
          <cell r="P151">
            <v>-11.734</v>
          </cell>
          <cell r="Q151">
            <v>-655.37099999999998</v>
          </cell>
          <cell r="R151">
            <v>-666.54200000000003</v>
          </cell>
          <cell r="S151">
            <v>-673.274</v>
          </cell>
          <cell r="T151">
            <v>-673.274</v>
          </cell>
          <cell r="U151">
            <v>-673.13900000000001</v>
          </cell>
          <cell r="V151">
            <v>-672.82399999999996</v>
          </cell>
          <cell r="W151">
            <v>-672.68299999999999</v>
          </cell>
          <cell r="X151">
            <v>-675.22500000000002</v>
          </cell>
          <cell r="Y151">
            <v>-674.49599999999998</v>
          </cell>
          <cell r="Z151">
            <v>-673.88499999999999</v>
          </cell>
          <cell r="AA151">
            <v>-658.09100000000001</v>
          </cell>
        </row>
        <row r="152">
          <cell r="A152" t="str">
            <v>Dtr28</v>
          </cell>
          <cell r="B152" t="str">
            <v>Profit after tax</v>
          </cell>
          <cell r="C152">
            <v>52.310160000000003</v>
          </cell>
          <cell r="D152">
            <v>2738.87039</v>
          </cell>
          <cell r="E152">
            <v>56.116389999999939</v>
          </cell>
          <cell r="F152">
            <v>22.840680000000035</v>
          </cell>
          <cell r="G152">
            <v>-0.18748000000002829</v>
          </cell>
          <cell r="H152">
            <v>-0.46088999999998137</v>
          </cell>
          <cell r="I152">
            <v>-1.5570599999999457</v>
          </cell>
          <cell r="J152">
            <v>5.8878099999999804</v>
          </cell>
          <cell r="K152">
            <v>-6.6480500000000546</v>
          </cell>
          <cell r="L152">
            <v>-3.4535399999999523</v>
          </cell>
          <cell r="M152">
            <v>-4.346360000000006</v>
          </cell>
          <cell r="N152">
            <v>-58.657960000000045</v>
          </cell>
          <cell r="O152">
            <v>2967.1838300000004</v>
          </cell>
          <cell r="P152">
            <v>52.310160000000003</v>
          </cell>
          <cell r="Q152">
            <v>2791.18055</v>
          </cell>
          <cell r="R152">
            <v>2847.2969400000002</v>
          </cell>
          <cell r="S152">
            <v>2870.1376200000004</v>
          </cell>
          <cell r="T152">
            <v>2869.9501400000004</v>
          </cell>
          <cell r="U152">
            <v>2869.4892500000001</v>
          </cell>
          <cell r="V152">
            <v>2867.9321900000004</v>
          </cell>
          <cell r="W152">
            <v>2873.8200000000006</v>
          </cell>
          <cell r="X152">
            <v>2867.1719500000004</v>
          </cell>
          <cell r="Y152">
            <v>2863.7184100000004</v>
          </cell>
          <cell r="Z152">
            <v>2859.3720499999999</v>
          </cell>
          <cell r="AA152">
            <v>2800.7140900000004</v>
          </cell>
        </row>
        <row r="153">
          <cell r="B153" t="str">
            <v>Actual Profit and Loss 2006 tys.zł</v>
          </cell>
          <cell r="C153">
            <v>52.554160000000003</v>
          </cell>
          <cell r="D153">
            <v>2733.8183899999999</v>
          </cell>
          <cell r="E153">
            <v>42.873829999999941</v>
          </cell>
          <cell r="F153">
            <v>-18352.905039999998</v>
          </cell>
          <cell r="G153">
            <v>-64.676860000003018</v>
          </cell>
          <cell r="H153">
            <v>-60.354060000000274</v>
          </cell>
          <cell r="I153">
            <v>-84.956319999999479</v>
          </cell>
          <cell r="J153">
            <v>-44.078460000000369</v>
          </cell>
          <cell r="K153">
            <v>-59.527540000000513</v>
          </cell>
          <cell r="L153">
            <v>-53.960629999999391</v>
          </cell>
          <cell r="M153">
            <v>-52.654970000000411</v>
          </cell>
          <cell r="N153">
            <v>-106.09070999999949</v>
          </cell>
          <cell r="O153">
            <v>-15883.488470000002</v>
          </cell>
          <cell r="P153">
            <v>52.554160000000003</v>
          </cell>
          <cell r="Q153">
            <v>2786.37255</v>
          </cell>
          <cell r="R153">
            <v>2829.24638</v>
          </cell>
          <cell r="S153">
            <v>-15523.658659999997</v>
          </cell>
          <cell r="T153">
            <v>-15588.335520000001</v>
          </cell>
          <cell r="U153">
            <v>-15648.689579999997</v>
          </cell>
          <cell r="V153">
            <v>-15733.645900000003</v>
          </cell>
          <cell r="W153">
            <v>-15777.72436</v>
          </cell>
          <cell r="X153">
            <v>-15837.251899999999</v>
          </cell>
          <cell r="Y153">
            <v>-15891.212530000004</v>
          </cell>
          <cell r="Z153">
            <v>-15943.867499999998</v>
          </cell>
          <cell r="AA153">
            <v>-16049.958210000001</v>
          </cell>
        </row>
        <row r="154">
          <cell r="A154" t="str">
            <v>Dts01</v>
          </cell>
          <cell r="B154" t="str">
            <v>Interest income</v>
          </cell>
          <cell r="C154">
            <v>13.212</v>
          </cell>
          <cell r="D154">
            <v>8.7289999999999992</v>
          </cell>
          <cell r="E154">
            <v>10.241770000000001</v>
          </cell>
          <cell r="F154">
            <v>50.177890000000005</v>
          </cell>
          <cell r="G154">
            <v>82.493779999999987</v>
          </cell>
          <cell r="H154">
            <v>74.658530000000013</v>
          </cell>
          <cell r="I154">
            <v>71.871220000000022</v>
          </cell>
          <cell r="J154">
            <v>68.906739999999957</v>
          </cell>
          <cell r="K154">
            <v>65.169210000000021</v>
          </cell>
          <cell r="L154">
            <v>62.623029999999972</v>
          </cell>
          <cell r="M154">
            <v>59.449580000000083</v>
          </cell>
          <cell r="N154">
            <v>61.477759999999989</v>
          </cell>
          <cell r="O154">
            <v>629.01051000000007</v>
          </cell>
          <cell r="P154">
            <v>13.212</v>
          </cell>
          <cell r="Q154">
            <v>21.940999999999999</v>
          </cell>
          <cell r="R154">
            <v>32.182769999999998</v>
          </cell>
          <cell r="S154">
            <v>82.360659999999996</v>
          </cell>
          <cell r="T154">
            <v>164.85443999999998</v>
          </cell>
          <cell r="U154">
            <v>239.51297</v>
          </cell>
          <cell r="V154">
            <v>311.38418999999999</v>
          </cell>
          <cell r="W154">
            <v>380.29092999999995</v>
          </cell>
          <cell r="X154">
            <v>445.46013999999997</v>
          </cell>
          <cell r="Y154">
            <v>508.08316999999994</v>
          </cell>
          <cell r="Z154">
            <v>567.53275000000008</v>
          </cell>
          <cell r="AA154">
            <v>629.01051000000007</v>
          </cell>
        </row>
        <row r="155">
          <cell r="A155" t="str">
            <v>Dts02</v>
          </cell>
          <cell r="B155" t="str">
            <v>Interest expense</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Dts03</v>
          </cell>
          <cell r="B156" t="str">
            <v>Net interest income</v>
          </cell>
          <cell r="C156">
            <v>13.212</v>
          </cell>
          <cell r="D156">
            <v>8.7289999999999992</v>
          </cell>
          <cell r="E156">
            <v>10.241770000000001</v>
          </cell>
          <cell r="F156">
            <v>50.177890000000005</v>
          </cell>
          <cell r="G156">
            <v>82.493779999999987</v>
          </cell>
          <cell r="H156">
            <v>74.658530000000013</v>
          </cell>
          <cell r="I156">
            <v>71.871220000000022</v>
          </cell>
          <cell r="J156">
            <v>68.906739999999957</v>
          </cell>
          <cell r="K156">
            <v>65.169210000000021</v>
          </cell>
          <cell r="L156">
            <v>62.623029999999972</v>
          </cell>
          <cell r="M156">
            <v>59.449580000000083</v>
          </cell>
          <cell r="N156">
            <v>61.477759999999989</v>
          </cell>
          <cell r="O156">
            <v>629.01051000000007</v>
          </cell>
          <cell r="P156">
            <v>13.212</v>
          </cell>
          <cell r="Q156">
            <v>21.940999999999999</v>
          </cell>
          <cell r="R156">
            <v>32.182769999999998</v>
          </cell>
          <cell r="S156">
            <v>82.360659999999996</v>
          </cell>
          <cell r="T156">
            <v>164.85443999999998</v>
          </cell>
          <cell r="U156">
            <v>239.51297</v>
          </cell>
          <cell r="V156">
            <v>311.38418999999999</v>
          </cell>
          <cell r="W156">
            <v>380.29092999999995</v>
          </cell>
          <cell r="X156">
            <v>445.46013999999997</v>
          </cell>
          <cell r="Y156">
            <v>508.08316999999994</v>
          </cell>
          <cell r="Z156">
            <v>567.53275000000008</v>
          </cell>
          <cell r="AA156">
            <v>629.01051000000007</v>
          </cell>
        </row>
        <row r="157">
          <cell r="A157" t="str">
            <v>Dts04</v>
          </cell>
          <cell r="B157" t="str">
            <v>Fee Income</v>
          </cell>
          <cell r="C157">
            <v>0</v>
          </cell>
          <cell r="D157">
            <v>0</v>
          </cell>
          <cell r="E157">
            <v>11.130699999999999</v>
          </cell>
          <cell r="F157">
            <v>3.710700000000001</v>
          </cell>
          <cell r="G157">
            <v>3.71</v>
          </cell>
          <cell r="H157">
            <v>3.71</v>
          </cell>
          <cell r="I157">
            <v>3.7102300000000028</v>
          </cell>
          <cell r="J157">
            <v>3.7102299999999993</v>
          </cell>
          <cell r="K157">
            <v>3.7102399999999989</v>
          </cell>
          <cell r="L157">
            <v>3.7102300000000028</v>
          </cell>
          <cell r="M157">
            <v>3.7102299999999957</v>
          </cell>
          <cell r="N157">
            <v>3.7102399999999989</v>
          </cell>
          <cell r="O157">
            <v>44.522799999999997</v>
          </cell>
          <cell r="P157">
            <v>0</v>
          </cell>
          <cell r="Q157">
            <v>0</v>
          </cell>
          <cell r="R157">
            <v>11.130699999999999</v>
          </cell>
          <cell r="S157">
            <v>14.8414</v>
          </cell>
          <cell r="T157">
            <v>18.551400000000001</v>
          </cell>
          <cell r="U157">
            <v>22.261400000000002</v>
          </cell>
          <cell r="V157">
            <v>25.971630000000005</v>
          </cell>
          <cell r="W157">
            <v>29.681860000000004</v>
          </cell>
          <cell r="X157">
            <v>33.392099999999999</v>
          </cell>
          <cell r="Y157">
            <v>37.102330000000002</v>
          </cell>
          <cell r="Z157">
            <v>40.812559999999998</v>
          </cell>
          <cell r="AA157">
            <v>44.522799999999997</v>
          </cell>
        </row>
        <row r="158">
          <cell r="A158" t="str">
            <v>Dts05</v>
          </cell>
          <cell r="B158" t="str">
            <v>Commission expense</v>
          </cell>
          <cell r="C158">
            <v>-0.61912999999999996</v>
          </cell>
          <cell r="D158">
            <v>-0.66372999999999993</v>
          </cell>
          <cell r="E158">
            <v>-0.61014000000000013</v>
          </cell>
          <cell r="F158">
            <v>-0.64840999999998483</v>
          </cell>
          <cell r="G158">
            <v>-0.13281000000001519</v>
          </cell>
          <cell r="H158">
            <v>-0.13378000000000023</v>
          </cell>
          <cell r="I158">
            <v>-0.1321399999999997</v>
          </cell>
          <cell r="J158">
            <v>-0.15783000000000014</v>
          </cell>
          <cell r="K158">
            <v>-0.16616999999999971</v>
          </cell>
          <cell r="L158">
            <v>-0.16026000000000051</v>
          </cell>
          <cell r="M158">
            <v>-0.17297999999999991</v>
          </cell>
          <cell r="N158">
            <v>-0.18733999999999984</v>
          </cell>
          <cell r="O158">
            <v>-3.7847200000000001</v>
          </cell>
          <cell r="P158">
            <v>-0.61912999999999996</v>
          </cell>
          <cell r="Q158">
            <v>-1.2828599999999999</v>
          </cell>
          <cell r="R158">
            <v>-1.893</v>
          </cell>
          <cell r="S158">
            <v>-2.5414099999999848</v>
          </cell>
          <cell r="T158">
            <v>-2.67422</v>
          </cell>
          <cell r="U158">
            <v>-2.8080000000000003</v>
          </cell>
          <cell r="V158">
            <v>-2.94014</v>
          </cell>
          <cell r="W158">
            <v>-3.0979700000000001</v>
          </cell>
          <cell r="X158">
            <v>-3.2641399999999998</v>
          </cell>
          <cell r="Y158">
            <v>-3.4244000000000003</v>
          </cell>
          <cell r="Z158">
            <v>-3.5973800000000002</v>
          </cell>
          <cell r="AA158">
            <v>-3.7847200000000001</v>
          </cell>
        </row>
        <row r="159">
          <cell r="A159" t="str">
            <v>Dts06</v>
          </cell>
          <cell r="B159" t="str">
            <v>Net fee and commission income</v>
          </cell>
          <cell r="C159">
            <v>-0.61912999999999996</v>
          </cell>
          <cell r="D159">
            <v>-0.66372999999999993</v>
          </cell>
          <cell r="E159">
            <v>10.52056</v>
          </cell>
          <cell r="F159">
            <v>3.0622900000000159</v>
          </cell>
          <cell r="G159">
            <v>3.5771899999999848</v>
          </cell>
          <cell r="H159">
            <v>3.5762199999999997</v>
          </cell>
          <cell r="I159">
            <v>3.5780900000000031</v>
          </cell>
          <cell r="J159">
            <v>3.5523999999999991</v>
          </cell>
          <cell r="K159">
            <v>3.5440699999999992</v>
          </cell>
          <cell r="L159">
            <v>3.5499700000000023</v>
          </cell>
          <cell r="M159">
            <v>3.5372499999999958</v>
          </cell>
          <cell r="N159">
            <v>3.522899999999999</v>
          </cell>
          <cell r="O159">
            <v>40.738079999999997</v>
          </cell>
          <cell r="P159">
            <v>-0.61912999999999996</v>
          </cell>
          <cell r="Q159">
            <v>-1.2828599999999999</v>
          </cell>
          <cell r="R159">
            <v>9.2376999999999985</v>
          </cell>
          <cell r="S159">
            <v>12.299990000000015</v>
          </cell>
          <cell r="T159">
            <v>15.877180000000001</v>
          </cell>
          <cell r="U159">
            <v>19.453400000000002</v>
          </cell>
          <cell r="V159">
            <v>23.031490000000005</v>
          </cell>
          <cell r="W159">
            <v>26.583890000000004</v>
          </cell>
          <cell r="X159">
            <v>30.127959999999998</v>
          </cell>
          <cell r="Y159">
            <v>33.677930000000003</v>
          </cell>
          <cell r="Z159">
            <v>37.215179999999997</v>
          </cell>
          <cell r="AA159">
            <v>40.738079999999997</v>
          </cell>
        </row>
        <row r="160">
          <cell r="A160" t="str">
            <v>Dts07</v>
          </cell>
          <cell r="B160" t="str">
            <v>Dividend income</v>
          </cell>
          <cell r="C160">
            <v>0</v>
          </cell>
          <cell r="D160">
            <v>0</v>
          </cell>
          <cell r="E160">
            <v>0</v>
          </cell>
          <cell r="F160">
            <v>0</v>
          </cell>
          <cell r="G160">
            <v>0</v>
          </cell>
          <cell r="H160">
            <v>0</v>
          </cell>
          <cell r="I160">
            <v>27.590399999999999</v>
          </cell>
          <cell r="J160">
            <v>0</v>
          </cell>
          <cell r="K160">
            <v>0</v>
          </cell>
          <cell r="L160">
            <v>0</v>
          </cell>
          <cell r="M160">
            <v>0</v>
          </cell>
          <cell r="N160">
            <v>0</v>
          </cell>
          <cell r="O160">
            <v>27.590399999999999</v>
          </cell>
          <cell r="P160">
            <v>0</v>
          </cell>
          <cell r="Q160">
            <v>0</v>
          </cell>
          <cell r="R160">
            <v>0</v>
          </cell>
          <cell r="S160">
            <v>0</v>
          </cell>
          <cell r="T160">
            <v>0</v>
          </cell>
          <cell r="U160">
            <v>0</v>
          </cell>
          <cell r="V160">
            <v>27.590399999999999</v>
          </cell>
          <cell r="W160">
            <v>27.590399999999999</v>
          </cell>
          <cell r="X160">
            <v>27.590399999999999</v>
          </cell>
          <cell r="Y160">
            <v>27.590399999999999</v>
          </cell>
          <cell r="Z160">
            <v>27.590399999999999</v>
          </cell>
          <cell r="AA160">
            <v>27.590399999999999</v>
          </cell>
        </row>
        <row r="161">
          <cell r="A161" t="str">
            <v>Dts08</v>
          </cell>
          <cell r="B161" t="str">
            <v>Foreign exchange profit</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row>
        <row r="162">
          <cell r="A162" t="str">
            <v>Dts09</v>
          </cell>
          <cell r="B162" t="str">
            <v>Gains or losses from investments</v>
          </cell>
          <cell r="C162">
            <v>0</v>
          </cell>
          <cell r="D162">
            <v>0</v>
          </cell>
          <cell r="E162">
            <v>0</v>
          </cell>
          <cell r="F162">
            <v>22636.531999999999</v>
          </cell>
          <cell r="G162">
            <v>-2.9519999999974971</v>
          </cell>
          <cell r="H162">
            <v>0</v>
          </cell>
          <cell r="I162">
            <v>0</v>
          </cell>
          <cell r="J162">
            <v>0</v>
          </cell>
          <cell r="K162">
            <v>0</v>
          </cell>
          <cell r="L162">
            <v>0</v>
          </cell>
          <cell r="M162">
            <v>0</v>
          </cell>
          <cell r="N162">
            <v>0</v>
          </cell>
          <cell r="O162">
            <v>22633.58</v>
          </cell>
          <cell r="P162">
            <v>0</v>
          </cell>
          <cell r="Q162">
            <v>0</v>
          </cell>
          <cell r="R162">
            <v>0</v>
          </cell>
          <cell r="S162">
            <v>22636.531999999999</v>
          </cell>
          <cell r="T162">
            <v>22633.58</v>
          </cell>
          <cell r="U162">
            <v>22633.58</v>
          </cell>
          <cell r="V162">
            <v>22633.58</v>
          </cell>
          <cell r="W162">
            <v>22633.58</v>
          </cell>
          <cell r="X162">
            <v>22633.58</v>
          </cell>
          <cell r="Y162">
            <v>22633.58</v>
          </cell>
          <cell r="Z162">
            <v>22633.58</v>
          </cell>
          <cell r="AA162">
            <v>22633.58</v>
          </cell>
        </row>
        <row r="163">
          <cell r="A163" t="str">
            <v>Dts10</v>
          </cell>
          <cell r="B163" t="str">
            <v>Other operating income / expenses</v>
          </cell>
          <cell r="C163">
            <v>0</v>
          </cell>
          <cell r="D163">
            <v>0</v>
          </cell>
          <cell r="E163">
            <v>0</v>
          </cell>
          <cell r="F163">
            <v>0</v>
          </cell>
          <cell r="G163">
            <v>0</v>
          </cell>
          <cell r="H163">
            <v>0</v>
          </cell>
          <cell r="I163">
            <v>0</v>
          </cell>
          <cell r="J163">
            <v>0</v>
          </cell>
          <cell r="K163">
            <v>0</v>
          </cell>
          <cell r="L163">
            <v>0</v>
          </cell>
          <cell r="M163">
            <v>-8.0020000000000007</v>
          </cell>
          <cell r="N163">
            <v>0</v>
          </cell>
          <cell r="O163">
            <v>-8.0020000000000007</v>
          </cell>
          <cell r="P163">
            <v>0</v>
          </cell>
          <cell r="Q163">
            <v>0</v>
          </cell>
          <cell r="R163">
            <v>0</v>
          </cell>
          <cell r="S163">
            <v>0</v>
          </cell>
          <cell r="T163">
            <v>0</v>
          </cell>
          <cell r="U163">
            <v>0</v>
          </cell>
          <cell r="V163">
            <v>0</v>
          </cell>
          <cell r="W163">
            <v>0</v>
          </cell>
          <cell r="X163">
            <v>0</v>
          </cell>
          <cell r="Y163">
            <v>0</v>
          </cell>
          <cell r="Z163">
            <v>-8.0020000000000007</v>
          </cell>
          <cell r="AA163">
            <v>-8.0020000000000007</v>
          </cell>
        </row>
        <row r="164">
          <cell r="A164" t="str">
            <v>Dts11</v>
          </cell>
          <cell r="B164" t="str">
            <v>Other income</v>
          </cell>
          <cell r="C164">
            <v>-0.61912999999999996</v>
          </cell>
          <cell r="D164">
            <v>-0.66372999999999993</v>
          </cell>
          <cell r="E164">
            <v>10.52056</v>
          </cell>
          <cell r="F164">
            <v>22639.594290000001</v>
          </cell>
          <cell r="G164">
            <v>0.6251900000024877</v>
          </cell>
          <cell r="H164">
            <v>3.5762199999999997</v>
          </cell>
          <cell r="I164">
            <v>31.168490000000002</v>
          </cell>
          <cell r="J164">
            <v>3.5523999999999991</v>
          </cell>
          <cell r="K164">
            <v>3.5440699999999992</v>
          </cell>
          <cell r="L164">
            <v>3.5499700000000023</v>
          </cell>
          <cell r="M164">
            <v>-4.4647500000000049</v>
          </cell>
          <cell r="N164">
            <v>3.522899999999999</v>
          </cell>
          <cell r="O164">
            <v>22693.906480000001</v>
          </cell>
          <cell r="P164">
            <v>-0.61912999999999996</v>
          </cell>
          <cell r="Q164">
            <v>-1.2828599999999999</v>
          </cell>
          <cell r="R164">
            <v>9.2376999999999985</v>
          </cell>
          <cell r="S164">
            <v>22648.831989999999</v>
          </cell>
          <cell r="T164">
            <v>22649.457180000001</v>
          </cell>
          <cell r="U164">
            <v>22653.0334</v>
          </cell>
          <cell r="V164">
            <v>22684.20189</v>
          </cell>
          <cell r="W164">
            <v>22687.754290000001</v>
          </cell>
          <cell r="X164">
            <v>22691.298360000001</v>
          </cell>
          <cell r="Y164">
            <v>22694.848330000001</v>
          </cell>
          <cell r="Z164">
            <v>22690.383580000002</v>
          </cell>
          <cell r="AA164">
            <v>22693.906480000001</v>
          </cell>
        </row>
        <row r="165">
          <cell r="A165" t="str">
            <v>Dts12</v>
          </cell>
          <cell r="B165" t="str">
            <v>Total income</v>
          </cell>
          <cell r="C165">
            <v>12.59287</v>
          </cell>
          <cell r="D165">
            <v>8.0652699999999999</v>
          </cell>
          <cell r="E165">
            <v>20.762329999999999</v>
          </cell>
          <cell r="F165">
            <v>22689.77218</v>
          </cell>
          <cell r="G165">
            <v>83.118970000002477</v>
          </cell>
          <cell r="H165">
            <v>78.23475000000002</v>
          </cell>
          <cell r="I165">
            <v>103.03971000000003</v>
          </cell>
          <cell r="J165">
            <v>72.459139999999962</v>
          </cell>
          <cell r="K165">
            <v>68.713280000000026</v>
          </cell>
          <cell r="L165">
            <v>66.172999999999973</v>
          </cell>
          <cell r="M165">
            <v>54.98483000000008</v>
          </cell>
          <cell r="N165">
            <v>65.000659999999982</v>
          </cell>
          <cell r="O165">
            <v>23322.916990000002</v>
          </cell>
          <cell r="P165">
            <v>12.59287</v>
          </cell>
          <cell r="Q165">
            <v>20.65814</v>
          </cell>
          <cell r="R165">
            <v>41.420469999999995</v>
          </cell>
          <cell r="S165">
            <v>22731.192649999997</v>
          </cell>
          <cell r="T165">
            <v>22814.31162</v>
          </cell>
          <cell r="U165">
            <v>22892.54637</v>
          </cell>
          <cell r="V165">
            <v>22995.586080000001</v>
          </cell>
          <cell r="W165">
            <v>23068.04522</v>
          </cell>
          <cell r="X165">
            <v>23136.7585</v>
          </cell>
          <cell r="Y165">
            <v>23202.931500000002</v>
          </cell>
          <cell r="Z165">
            <v>23257.91633</v>
          </cell>
          <cell r="AA165">
            <v>23322.916990000002</v>
          </cell>
        </row>
        <row r="166">
          <cell r="A166" t="str">
            <v>Dts13</v>
          </cell>
          <cell r="B166" t="str">
            <v>Personnel expenses</v>
          </cell>
          <cell r="C166">
            <v>1.032</v>
          </cell>
          <cell r="D166">
            <v>1.032</v>
          </cell>
          <cell r="E166">
            <v>0.89099999999999979</v>
          </cell>
          <cell r="F166">
            <v>1.0613700000000004</v>
          </cell>
          <cell r="G166">
            <v>1.0613699999999999</v>
          </cell>
          <cell r="H166">
            <v>1.0613699999999997</v>
          </cell>
          <cell r="I166">
            <v>1.6613700000000005</v>
          </cell>
          <cell r="J166">
            <v>1.0613699999999999</v>
          </cell>
          <cell r="K166">
            <v>1.061369999999999</v>
          </cell>
          <cell r="L166">
            <v>1.2664100000000007</v>
          </cell>
          <cell r="M166">
            <v>0.96672000000000002</v>
          </cell>
          <cell r="N166">
            <v>1.2664100000000007</v>
          </cell>
          <cell r="O166">
            <v>13.42276</v>
          </cell>
          <cell r="P166">
            <v>1.032</v>
          </cell>
          <cell r="Q166">
            <v>2.0640000000000001</v>
          </cell>
          <cell r="R166">
            <v>2.9550000000000001</v>
          </cell>
          <cell r="S166">
            <v>4.0163700000000002</v>
          </cell>
          <cell r="T166">
            <v>5.0777400000000004</v>
          </cell>
          <cell r="U166">
            <v>6.1391100000000005</v>
          </cell>
          <cell r="V166">
            <v>7.8004800000000012</v>
          </cell>
          <cell r="W166">
            <v>8.8618500000000004</v>
          </cell>
          <cell r="X166">
            <v>9.9232199999999988</v>
          </cell>
          <cell r="Y166">
            <v>11.189629999999999</v>
          </cell>
          <cell r="Z166">
            <v>12.15635</v>
          </cell>
          <cell r="AA166">
            <v>13.42276</v>
          </cell>
        </row>
        <row r="167">
          <cell r="A167" t="str">
            <v>Dts14</v>
          </cell>
          <cell r="B167" t="str">
            <v>General and administrative expenses</v>
          </cell>
          <cell r="C167">
            <v>11.804870000000001</v>
          </cell>
          <cell r="D167">
            <v>1.745269999999999</v>
          </cell>
          <cell r="E167">
            <v>2.4087700000000014</v>
          </cell>
          <cell r="F167">
            <v>2.591090000000019</v>
          </cell>
          <cell r="G167">
            <v>2.4412199999999808</v>
          </cell>
          <cell r="H167">
            <v>3.3262099999999979</v>
          </cell>
          <cell r="I167">
            <v>4.2980800000000041</v>
          </cell>
          <cell r="J167">
            <v>8.4245000000000019</v>
          </cell>
          <cell r="K167">
            <v>2.4174199999999972</v>
          </cell>
          <cell r="L167">
            <v>2.4414999999999987</v>
          </cell>
          <cell r="M167">
            <v>-5.5925000000000065</v>
          </cell>
          <cell r="N167">
            <v>4.6605000000000043</v>
          </cell>
          <cell r="O167">
            <v>40.966930000000005</v>
          </cell>
          <cell r="P167">
            <v>11.804870000000001</v>
          </cell>
          <cell r="Q167">
            <v>13.550140000000001</v>
          </cell>
          <cell r="R167">
            <v>15.958910000000003</v>
          </cell>
          <cell r="S167">
            <v>18.550000000000022</v>
          </cell>
          <cell r="T167">
            <v>20.991220000000002</v>
          </cell>
          <cell r="U167">
            <v>24.317430000000002</v>
          </cell>
          <cell r="V167">
            <v>28.615510000000008</v>
          </cell>
          <cell r="W167">
            <v>37.040010000000009</v>
          </cell>
          <cell r="X167">
            <v>39.457430000000009</v>
          </cell>
          <cell r="Y167">
            <v>41.898930000000007</v>
          </cell>
          <cell r="Z167">
            <v>36.306429999999999</v>
          </cell>
          <cell r="AA167">
            <v>40.966930000000005</v>
          </cell>
        </row>
        <row r="168">
          <cell r="A168" t="str">
            <v>Dts15</v>
          </cell>
          <cell r="B168" t="str">
            <v>Depreciation / Amortisation</v>
          </cell>
          <cell r="C168">
            <v>0</v>
          </cell>
          <cell r="D168">
            <v>0</v>
          </cell>
          <cell r="E168">
            <v>0.19</v>
          </cell>
          <cell r="F168">
            <v>0</v>
          </cell>
          <cell r="G168">
            <v>0</v>
          </cell>
          <cell r="H168">
            <v>0</v>
          </cell>
          <cell r="I168">
            <v>0</v>
          </cell>
          <cell r="J168">
            <v>0</v>
          </cell>
          <cell r="K168">
            <v>0</v>
          </cell>
          <cell r="L168">
            <v>0</v>
          </cell>
          <cell r="M168">
            <v>0</v>
          </cell>
          <cell r="N168">
            <v>0</v>
          </cell>
          <cell r="O168">
            <v>0.19</v>
          </cell>
          <cell r="P168">
            <v>0</v>
          </cell>
          <cell r="Q168">
            <v>0</v>
          </cell>
          <cell r="R168">
            <v>0.19</v>
          </cell>
          <cell r="S168">
            <v>0.19</v>
          </cell>
          <cell r="T168">
            <v>0.19</v>
          </cell>
          <cell r="U168">
            <v>0.19</v>
          </cell>
          <cell r="V168">
            <v>0.19</v>
          </cell>
          <cell r="W168">
            <v>0.19</v>
          </cell>
          <cell r="X168">
            <v>0.19</v>
          </cell>
          <cell r="Y168">
            <v>0.19</v>
          </cell>
          <cell r="Z168">
            <v>0.19</v>
          </cell>
          <cell r="AA168">
            <v>0.19</v>
          </cell>
        </row>
        <row r="169">
          <cell r="A169" t="str">
            <v>Dts16</v>
          </cell>
          <cell r="B169" t="str">
            <v>Total operating expenses</v>
          </cell>
          <cell r="C169">
            <v>12.836870000000001</v>
          </cell>
          <cell r="D169">
            <v>2.7772699999999988</v>
          </cell>
          <cell r="E169">
            <v>3.4897700000000014</v>
          </cell>
          <cell r="F169">
            <v>3.6524600000000191</v>
          </cell>
          <cell r="G169">
            <v>3.502589999999981</v>
          </cell>
          <cell r="H169">
            <v>4.387579999999998</v>
          </cell>
          <cell r="I169">
            <v>5.9594500000000048</v>
          </cell>
          <cell r="J169">
            <v>9.485870000000002</v>
          </cell>
          <cell r="K169">
            <v>3.4787899999999965</v>
          </cell>
          <cell r="L169">
            <v>3.7079099999999992</v>
          </cell>
          <cell r="M169">
            <v>-4.625780000000006</v>
          </cell>
          <cell r="N169">
            <v>5.9269100000000048</v>
          </cell>
          <cell r="O169">
            <v>54.579689999999999</v>
          </cell>
          <cell r="P169">
            <v>12.836870000000001</v>
          </cell>
          <cell r="Q169">
            <v>15.614140000000001</v>
          </cell>
          <cell r="R169">
            <v>19.103910000000003</v>
          </cell>
          <cell r="S169">
            <v>22.756370000000022</v>
          </cell>
          <cell r="T169">
            <v>26.258960000000005</v>
          </cell>
          <cell r="U169">
            <v>30.646540000000005</v>
          </cell>
          <cell r="V169">
            <v>36.605990000000006</v>
          </cell>
          <cell r="W169">
            <v>46.091860000000011</v>
          </cell>
          <cell r="X169">
            <v>49.570650000000008</v>
          </cell>
          <cell r="Y169">
            <v>53.278560000000006</v>
          </cell>
          <cell r="Z169">
            <v>48.652779999999993</v>
          </cell>
          <cell r="AA169">
            <v>54.579689999999999</v>
          </cell>
        </row>
        <row r="170">
          <cell r="A170" t="str">
            <v>Dts17</v>
          </cell>
          <cell r="B170" t="str">
            <v>Operating profit before provisions</v>
          </cell>
          <cell r="C170">
            <v>-0.24400000000000155</v>
          </cell>
          <cell r="D170">
            <v>5.2880000000000011</v>
          </cell>
          <cell r="E170">
            <v>17.272559999999999</v>
          </cell>
          <cell r="F170">
            <v>22686.119719999999</v>
          </cell>
          <cell r="G170">
            <v>79.616380000002493</v>
          </cell>
          <cell r="H170">
            <v>73.84717000000002</v>
          </cell>
          <cell r="I170">
            <v>97.080260000000024</v>
          </cell>
          <cell r="J170">
            <v>62.973269999999957</v>
          </cell>
          <cell r="K170">
            <v>65.234490000000022</v>
          </cell>
          <cell r="L170">
            <v>62.465089999999975</v>
          </cell>
          <cell r="M170">
            <v>59.610610000000086</v>
          </cell>
          <cell r="N170">
            <v>59.073749999999976</v>
          </cell>
          <cell r="O170">
            <v>23268.337300000003</v>
          </cell>
          <cell r="P170">
            <v>-0.24400000000000155</v>
          </cell>
          <cell r="Q170">
            <v>5.0439999999999987</v>
          </cell>
          <cell r="R170">
            <v>22.316559999999992</v>
          </cell>
          <cell r="S170">
            <v>22708.436279999998</v>
          </cell>
          <cell r="T170">
            <v>22788.052660000001</v>
          </cell>
          <cell r="U170">
            <v>22861.899829999998</v>
          </cell>
          <cell r="V170">
            <v>22958.980090000001</v>
          </cell>
          <cell r="W170">
            <v>23021.95336</v>
          </cell>
          <cell r="X170">
            <v>23087.187849999998</v>
          </cell>
          <cell r="Y170">
            <v>23149.652940000004</v>
          </cell>
          <cell r="Z170">
            <v>23209.26355</v>
          </cell>
          <cell r="AA170">
            <v>23268.337300000003</v>
          </cell>
        </row>
        <row r="171">
          <cell r="A171" t="str">
            <v>Dts18</v>
          </cell>
          <cell r="B171" t="str">
            <v>Impairment losses on loans and advances</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Dts19</v>
          </cell>
          <cell r="B172" t="str">
            <v>Provision for contingent liabilities</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Dts20</v>
          </cell>
          <cell r="B173" t="str">
            <v>Other provisions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Dts21</v>
          </cell>
          <cell r="B174" t="str">
            <v>Total provisions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Dts22</v>
          </cell>
          <cell r="B175" t="str">
            <v>Operating profit</v>
          </cell>
          <cell r="C175">
            <v>-0.24400000000000155</v>
          </cell>
          <cell r="D175">
            <v>5.2880000000000011</v>
          </cell>
          <cell r="E175">
            <v>17.272559999999999</v>
          </cell>
          <cell r="F175">
            <v>22686.119719999999</v>
          </cell>
          <cell r="G175">
            <v>79.616380000002493</v>
          </cell>
          <cell r="H175">
            <v>73.84717000000002</v>
          </cell>
          <cell r="I175">
            <v>97.080260000000024</v>
          </cell>
          <cell r="J175">
            <v>62.973269999999957</v>
          </cell>
          <cell r="K175">
            <v>65.234490000000022</v>
          </cell>
          <cell r="L175">
            <v>62.465089999999975</v>
          </cell>
          <cell r="M175">
            <v>59.610610000000086</v>
          </cell>
          <cell r="N175">
            <v>59.073749999999976</v>
          </cell>
          <cell r="O175">
            <v>23268.337300000003</v>
          </cell>
          <cell r="P175">
            <v>-0.24400000000000155</v>
          </cell>
          <cell r="Q175">
            <v>5.0439999999999987</v>
          </cell>
          <cell r="R175">
            <v>22.316559999999992</v>
          </cell>
          <cell r="S175">
            <v>22708.436279999998</v>
          </cell>
          <cell r="T175">
            <v>22788.052660000001</v>
          </cell>
          <cell r="U175">
            <v>22861.899829999998</v>
          </cell>
          <cell r="V175">
            <v>22958.980090000001</v>
          </cell>
          <cell r="W175">
            <v>23021.95336</v>
          </cell>
          <cell r="X175">
            <v>23087.187849999998</v>
          </cell>
          <cell r="Y175">
            <v>23149.652940000004</v>
          </cell>
          <cell r="Z175">
            <v>23209.26355</v>
          </cell>
          <cell r="AA175">
            <v>23268.337300000003</v>
          </cell>
        </row>
        <row r="176">
          <cell r="A176" t="str">
            <v>Dts23</v>
          </cell>
          <cell r="B176" t="str">
            <v>Income from associates</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Dts24</v>
          </cell>
          <cell r="B177" t="str">
            <v>Profit on disposals of property</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Dts25</v>
          </cell>
          <cell r="B178" t="str">
            <v>Profit on sale of business</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Dts26</v>
          </cell>
          <cell r="B179" t="str">
            <v>Pre tax profit</v>
          </cell>
          <cell r="C179">
            <v>-0.24400000000000155</v>
          </cell>
          <cell r="D179">
            <v>5.2880000000000011</v>
          </cell>
          <cell r="E179">
            <v>17.272559999999999</v>
          </cell>
          <cell r="F179">
            <v>22686.119719999999</v>
          </cell>
          <cell r="G179">
            <v>79.616380000002493</v>
          </cell>
          <cell r="H179">
            <v>73.84717000000002</v>
          </cell>
          <cell r="I179">
            <v>97.080260000000024</v>
          </cell>
          <cell r="J179">
            <v>62.973269999999957</v>
          </cell>
          <cell r="K179">
            <v>65.234490000000022</v>
          </cell>
          <cell r="L179">
            <v>62.465089999999975</v>
          </cell>
          <cell r="M179">
            <v>59.610610000000086</v>
          </cell>
          <cell r="N179">
            <v>59.073749999999976</v>
          </cell>
          <cell r="O179">
            <v>23268.337300000003</v>
          </cell>
          <cell r="P179">
            <v>-0.24400000000000155</v>
          </cell>
          <cell r="Q179">
            <v>5.0439999999999987</v>
          </cell>
          <cell r="R179">
            <v>22.316559999999992</v>
          </cell>
          <cell r="S179">
            <v>22708.436279999998</v>
          </cell>
          <cell r="T179">
            <v>22788.052660000001</v>
          </cell>
          <cell r="U179">
            <v>22861.899829999998</v>
          </cell>
          <cell r="V179">
            <v>22958.980090000001</v>
          </cell>
          <cell r="W179">
            <v>23021.95336</v>
          </cell>
          <cell r="X179">
            <v>23087.187849999998</v>
          </cell>
          <cell r="Y179">
            <v>23149.652940000004</v>
          </cell>
          <cell r="Z179">
            <v>23209.26355</v>
          </cell>
          <cell r="AA179">
            <v>23268.337300000003</v>
          </cell>
        </row>
        <row r="181">
          <cell r="A181" t="str">
            <v>Dts27</v>
          </cell>
          <cell r="B181" t="str">
            <v>Taxation</v>
          </cell>
          <cell r="C181">
            <v>0</v>
          </cell>
          <cell r="D181">
            <v>-0.23599999999999999</v>
          </cell>
          <cell r="E181">
            <v>-4.03</v>
          </cell>
          <cell r="F181">
            <v>-4310.3740000000007</v>
          </cell>
          <cell r="G181">
            <v>-15.126999999999498</v>
          </cell>
          <cell r="H181">
            <v>-13.953999999999724</v>
          </cell>
          <cell r="I181">
            <v>-13.681000000000495</v>
          </cell>
          <cell r="J181">
            <v>-13.006999999999607</v>
          </cell>
          <cell r="K181">
            <v>-12.354999999999563</v>
          </cell>
          <cell r="L181">
            <v>-11.958000000000538</v>
          </cell>
          <cell r="M181">
            <v>-11.30199999999968</v>
          </cell>
          <cell r="N181">
            <v>-11.641000000000531</v>
          </cell>
          <cell r="O181">
            <v>-4417.665</v>
          </cell>
          <cell r="P181">
            <v>0</v>
          </cell>
          <cell r="Q181">
            <v>-0.23599999999999999</v>
          </cell>
          <cell r="R181">
            <v>-4.266</v>
          </cell>
          <cell r="S181">
            <v>-4314.6400000000003</v>
          </cell>
          <cell r="T181">
            <v>-4329.7669999999998</v>
          </cell>
          <cell r="U181">
            <v>-4343.7209999999995</v>
          </cell>
          <cell r="V181">
            <v>-4357.402</v>
          </cell>
          <cell r="W181">
            <v>-4370.4089999999997</v>
          </cell>
          <cell r="X181">
            <v>-4382.7639999999992</v>
          </cell>
          <cell r="Y181">
            <v>-4394.7219999999998</v>
          </cell>
          <cell r="Z181">
            <v>-4406.0239999999994</v>
          </cell>
          <cell r="AA181">
            <v>-4417.665</v>
          </cell>
        </row>
        <row r="182">
          <cell r="A182" t="str">
            <v>Dts28</v>
          </cell>
          <cell r="B182" t="str">
            <v>Profit after tax</v>
          </cell>
          <cell r="C182">
            <v>-0.24400000000000155</v>
          </cell>
          <cell r="D182">
            <v>5.0520000000000014</v>
          </cell>
          <cell r="E182">
            <v>13.242559999999997</v>
          </cell>
          <cell r="F182">
            <v>18375.745719999999</v>
          </cell>
          <cell r="G182">
            <v>64.489380000002996</v>
          </cell>
          <cell r="H182">
            <v>59.893170000000296</v>
          </cell>
          <cell r="I182">
            <v>83.399259999999529</v>
          </cell>
          <cell r="J182">
            <v>49.96627000000035</v>
          </cell>
          <cell r="K182">
            <v>52.879490000000459</v>
          </cell>
          <cell r="L182">
            <v>50.507089999999437</v>
          </cell>
          <cell r="M182">
            <v>48.308610000000407</v>
          </cell>
          <cell r="N182">
            <v>47.432749999999444</v>
          </cell>
          <cell r="O182">
            <v>18850.672300000002</v>
          </cell>
          <cell r="P182">
            <v>-0.24400000000000155</v>
          </cell>
          <cell r="Q182">
            <v>4.8079999999999989</v>
          </cell>
          <cell r="R182">
            <v>18.05055999999999</v>
          </cell>
          <cell r="S182">
            <v>18393.796279999999</v>
          </cell>
          <cell r="T182">
            <v>18458.285660000001</v>
          </cell>
          <cell r="U182">
            <v>18518.178829999997</v>
          </cell>
          <cell r="V182">
            <v>18601.578090000003</v>
          </cell>
          <cell r="W182">
            <v>18651.54436</v>
          </cell>
          <cell r="X182">
            <v>18704.423849999999</v>
          </cell>
          <cell r="Y182">
            <v>18754.930940000006</v>
          </cell>
          <cell r="Z182">
            <v>18803.239549999998</v>
          </cell>
          <cell r="AA182">
            <v>18850.672300000002</v>
          </cell>
        </row>
        <row r="183">
          <cell r="B183" t="str">
            <v>Actual Profit and Loss 2005 tys.zł</v>
          </cell>
          <cell r="C183" t="str">
            <v>OK!</v>
          </cell>
          <cell r="D183" t="str">
            <v>OK!</v>
          </cell>
          <cell r="E183" t="str">
            <v>OK!</v>
          </cell>
          <cell r="F183" t="str">
            <v>OK!</v>
          </cell>
          <cell r="G183" t="str">
            <v>OK!</v>
          </cell>
          <cell r="H183" t="str">
            <v>OK!</v>
          </cell>
          <cell r="I183" t="str">
            <v>OK!</v>
          </cell>
          <cell r="J183" t="str">
            <v>OK!</v>
          </cell>
          <cell r="K183" t="str">
            <v>OK!</v>
          </cell>
          <cell r="L183" t="str">
            <v>OK!</v>
          </cell>
          <cell r="M183" t="str">
            <v>OK!</v>
          </cell>
          <cell r="N183" t="str">
            <v>OK!</v>
          </cell>
        </row>
        <row r="184">
          <cell r="A184" t="str">
            <v>Dtq01</v>
          </cell>
          <cell r="B184" t="str">
            <v>Interest income</v>
          </cell>
          <cell r="C184">
            <v>3.2010000000000001</v>
          </cell>
          <cell r="D184">
            <v>2.7930000000000001</v>
          </cell>
          <cell r="E184">
            <v>3.1360000000000001</v>
          </cell>
          <cell r="F184">
            <v>2.8179999999999996</v>
          </cell>
          <cell r="G184">
            <v>1.6430000000000007</v>
          </cell>
          <cell r="H184">
            <v>1.141</v>
          </cell>
          <cell r="I184">
            <v>3.1062399999999979</v>
          </cell>
          <cell r="J184">
            <v>4.5667600000000022</v>
          </cell>
          <cell r="K184">
            <v>4.2330000000000005</v>
          </cell>
          <cell r="L184">
            <v>4.0619999999999976</v>
          </cell>
          <cell r="M184">
            <v>2622.16</v>
          </cell>
          <cell r="N184">
            <v>829.05</v>
          </cell>
          <cell r="O184">
            <v>3481.91</v>
          </cell>
          <cell r="P184">
            <v>3.2010000000000001</v>
          </cell>
          <cell r="Q184">
            <v>5.9939999999999998</v>
          </cell>
          <cell r="R184">
            <v>9.129999999999999</v>
          </cell>
          <cell r="S184">
            <v>11.947999999999999</v>
          </cell>
          <cell r="T184">
            <v>13.590999999999999</v>
          </cell>
          <cell r="U184">
            <v>14.731999999999999</v>
          </cell>
          <cell r="V184">
            <v>17.838239999999999</v>
          </cell>
          <cell r="W184">
            <v>22.405000000000001</v>
          </cell>
          <cell r="X184">
            <v>26.638000000000002</v>
          </cell>
          <cell r="Y184">
            <v>30.7</v>
          </cell>
          <cell r="Z184">
            <v>2652.8599999999997</v>
          </cell>
          <cell r="AA184">
            <v>3481.91</v>
          </cell>
        </row>
        <row r="185">
          <cell r="A185" t="str">
            <v>Dtq02</v>
          </cell>
          <cell r="B185" t="str">
            <v>Interest expense</v>
          </cell>
          <cell r="C185">
            <v>-0.34200000000000003</v>
          </cell>
          <cell r="D185">
            <v>0</v>
          </cell>
          <cell r="E185">
            <v>-2.9000000000000026E-2</v>
          </cell>
          <cell r="F185">
            <v>0</v>
          </cell>
          <cell r="G185">
            <v>2.6200000000000001E-2</v>
          </cell>
          <cell r="H185">
            <v>-2.52E-2</v>
          </cell>
          <cell r="I185">
            <v>0</v>
          </cell>
          <cell r="J185">
            <v>0</v>
          </cell>
          <cell r="K185">
            <v>0</v>
          </cell>
          <cell r="L185">
            <v>-108.9217</v>
          </cell>
          <cell r="M185">
            <v>-1021.1380000000001</v>
          </cell>
          <cell r="N185">
            <v>-320.2639999999999</v>
          </cell>
          <cell r="O185">
            <v>-1450.6937</v>
          </cell>
          <cell r="P185">
            <v>-0.34200000000000003</v>
          </cell>
          <cell r="Q185">
            <v>-0.34200000000000003</v>
          </cell>
          <cell r="R185">
            <v>-0.37100000000000005</v>
          </cell>
          <cell r="S185">
            <v>-0.37100000000000005</v>
          </cell>
          <cell r="T185">
            <v>-0.34480000000000005</v>
          </cell>
          <cell r="U185">
            <v>-0.37000000000000005</v>
          </cell>
          <cell r="V185">
            <v>-0.37000000000000005</v>
          </cell>
          <cell r="W185">
            <v>-0.37000000000000005</v>
          </cell>
          <cell r="X185">
            <v>-0.37000000000000005</v>
          </cell>
          <cell r="Y185">
            <v>-109.29170000000001</v>
          </cell>
          <cell r="Z185">
            <v>-1130.4297000000001</v>
          </cell>
          <cell r="AA185">
            <v>-1450.6937</v>
          </cell>
        </row>
        <row r="186">
          <cell r="A186" t="str">
            <v>Dtq03</v>
          </cell>
          <cell r="B186" t="str">
            <v>Net interest income</v>
          </cell>
          <cell r="C186">
            <v>2.859</v>
          </cell>
          <cell r="D186">
            <v>2.7930000000000001</v>
          </cell>
          <cell r="E186">
            <v>3.1070000000000002</v>
          </cell>
          <cell r="F186">
            <v>2.8179999999999996</v>
          </cell>
          <cell r="G186">
            <v>1.6692000000000007</v>
          </cell>
          <cell r="H186">
            <v>1.1158000000000001</v>
          </cell>
          <cell r="I186">
            <v>3.1062399999999979</v>
          </cell>
          <cell r="J186">
            <v>4.5667600000000022</v>
          </cell>
          <cell r="K186">
            <v>4.2330000000000005</v>
          </cell>
          <cell r="L186">
            <v>-104.8597</v>
          </cell>
          <cell r="M186">
            <v>1601.0219999999997</v>
          </cell>
          <cell r="N186">
            <v>508.78600000000006</v>
          </cell>
          <cell r="O186">
            <v>2031.2162999999998</v>
          </cell>
          <cell r="P186">
            <v>2.859</v>
          </cell>
          <cell r="Q186">
            <v>5.6520000000000001</v>
          </cell>
          <cell r="R186">
            <v>8.7589999999999986</v>
          </cell>
          <cell r="S186">
            <v>11.576999999999998</v>
          </cell>
          <cell r="T186">
            <v>13.2462</v>
          </cell>
          <cell r="U186">
            <v>14.362</v>
          </cell>
          <cell r="V186">
            <v>17.468239999999998</v>
          </cell>
          <cell r="W186">
            <v>22.035</v>
          </cell>
          <cell r="X186">
            <v>26.268000000000001</v>
          </cell>
          <cell r="Y186">
            <v>-78.591700000000003</v>
          </cell>
          <cell r="Z186">
            <v>1522.4302999999995</v>
          </cell>
          <cell r="AA186">
            <v>2031.2162999999998</v>
          </cell>
        </row>
        <row r="187">
          <cell r="A187" t="str">
            <v>Dtq04</v>
          </cell>
          <cell r="B187" t="str">
            <v>Fee Income</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Dtq05</v>
          </cell>
          <cell r="B188" t="str">
            <v>Commission expense</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row>
        <row r="189">
          <cell r="A189" t="str">
            <v>Dtq06</v>
          </cell>
          <cell r="B189" t="str">
            <v>Net fee and commission income</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Dtq07</v>
          </cell>
          <cell r="B190" t="str">
            <v>Dividend income</v>
          </cell>
          <cell r="C190">
            <v>0</v>
          </cell>
          <cell r="D190">
            <v>0</v>
          </cell>
          <cell r="E190">
            <v>0</v>
          </cell>
          <cell r="F190">
            <v>0</v>
          </cell>
          <cell r="G190">
            <v>0</v>
          </cell>
          <cell r="H190">
            <v>0</v>
          </cell>
          <cell r="I190">
            <v>0</v>
          </cell>
          <cell r="J190">
            <v>0</v>
          </cell>
          <cell r="K190">
            <v>0</v>
          </cell>
          <cell r="L190">
            <v>0</v>
          </cell>
          <cell r="M190">
            <v>289.88900000000001</v>
          </cell>
          <cell r="N190">
            <v>0</v>
          </cell>
          <cell r="O190">
            <v>289.88900000000001</v>
          </cell>
          <cell r="P190">
            <v>0</v>
          </cell>
          <cell r="Q190">
            <v>0</v>
          </cell>
          <cell r="R190">
            <v>0</v>
          </cell>
          <cell r="S190">
            <v>0</v>
          </cell>
          <cell r="T190">
            <v>0</v>
          </cell>
          <cell r="U190">
            <v>0</v>
          </cell>
          <cell r="V190">
            <v>0</v>
          </cell>
          <cell r="W190">
            <v>0</v>
          </cell>
          <cell r="X190">
            <v>0</v>
          </cell>
          <cell r="Y190">
            <v>0</v>
          </cell>
          <cell r="Z190">
            <v>289.88900000000001</v>
          </cell>
          <cell r="AA190">
            <v>289.88900000000001</v>
          </cell>
        </row>
        <row r="191">
          <cell r="A191" t="str">
            <v>Dtq08</v>
          </cell>
          <cell r="B191" t="str">
            <v>Foreign exchange profit</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Dtq09</v>
          </cell>
          <cell r="B192" t="str">
            <v>Gains or losses from investments</v>
          </cell>
          <cell r="O192">
            <v>0</v>
          </cell>
          <cell r="P192">
            <v>0</v>
          </cell>
          <cell r="Q192">
            <v>0</v>
          </cell>
          <cell r="R192">
            <v>0</v>
          </cell>
          <cell r="S192">
            <v>0</v>
          </cell>
          <cell r="T192">
            <v>0</v>
          </cell>
          <cell r="U192">
            <v>0</v>
          </cell>
          <cell r="V192">
            <v>0</v>
          </cell>
          <cell r="W192">
            <v>0</v>
          </cell>
          <cell r="X192">
            <v>0</v>
          </cell>
          <cell r="Y192">
            <v>0</v>
          </cell>
          <cell r="Z192">
            <v>0</v>
          </cell>
          <cell r="AA192">
            <v>0</v>
          </cell>
        </row>
        <row r="193">
          <cell r="A193" t="str">
            <v>Dtq10</v>
          </cell>
          <cell r="B193" t="str">
            <v>Other operating income / expenses</v>
          </cell>
          <cell r="C193">
            <v>0</v>
          </cell>
          <cell r="D193">
            <v>0</v>
          </cell>
          <cell r="E193">
            <v>0</v>
          </cell>
          <cell r="F193">
            <v>0</v>
          </cell>
          <cell r="G193">
            <v>0</v>
          </cell>
          <cell r="H193">
            <v>223.745</v>
          </cell>
          <cell r="I193">
            <v>0</v>
          </cell>
          <cell r="J193">
            <v>0</v>
          </cell>
          <cell r="K193">
            <v>60</v>
          </cell>
          <cell r="L193">
            <v>323.69199999999989</v>
          </cell>
          <cell r="M193">
            <v>-648.53</v>
          </cell>
          <cell r="N193">
            <v>138.1239999999998</v>
          </cell>
          <cell r="O193">
            <v>97.030999999999722</v>
          </cell>
          <cell r="P193">
            <v>0</v>
          </cell>
          <cell r="Q193">
            <v>0</v>
          </cell>
          <cell r="R193">
            <v>0</v>
          </cell>
          <cell r="S193">
            <v>0</v>
          </cell>
          <cell r="T193">
            <v>0</v>
          </cell>
          <cell r="U193">
            <v>223.745</v>
          </cell>
          <cell r="V193">
            <v>223.745</v>
          </cell>
          <cell r="W193">
            <v>223.745</v>
          </cell>
          <cell r="X193">
            <v>283.745</v>
          </cell>
          <cell r="Y193">
            <v>607.4369999999999</v>
          </cell>
          <cell r="Z193">
            <v>-41.093000000000075</v>
          </cell>
          <cell r="AA193">
            <v>97.030999999999722</v>
          </cell>
        </row>
        <row r="194">
          <cell r="A194" t="str">
            <v>Dtq11</v>
          </cell>
          <cell r="B194" t="str">
            <v>Other income</v>
          </cell>
          <cell r="C194">
            <v>0</v>
          </cell>
          <cell r="D194">
            <v>0</v>
          </cell>
          <cell r="E194">
            <v>0</v>
          </cell>
          <cell r="F194">
            <v>0</v>
          </cell>
          <cell r="G194">
            <v>0</v>
          </cell>
          <cell r="H194">
            <v>223.745</v>
          </cell>
          <cell r="I194">
            <v>0</v>
          </cell>
          <cell r="J194">
            <v>0</v>
          </cell>
          <cell r="K194">
            <v>60</v>
          </cell>
          <cell r="L194">
            <v>323.69199999999989</v>
          </cell>
          <cell r="M194">
            <v>-358.64099999999996</v>
          </cell>
          <cell r="N194">
            <v>138.1239999999998</v>
          </cell>
          <cell r="O194">
            <v>386.91999999999973</v>
          </cell>
          <cell r="P194">
            <v>0</v>
          </cell>
          <cell r="Q194">
            <v>0</v>
          </cell>
          <cell r="R194">
            <v>0</v>
          </cell>
          <cell r="S194">
            <v>0</v>
          </cell>
          <cell r="T194">
            <v>0</v>
          </cell>
          <cell r="U194">
            <v>223.745</v>
          </cell>
          <cell r="V194">
            <v>223.745</v>
          </cell>
          <cell r="W194">
            <v>223.745</v>
          </cell>
          <cell r="X194">
            <v>283.745</v>
          </cell>
          <cell r="Y194">
            <v>607.4369999999999</v>
          </cell>
          <cell r="Z194">
            <v>248.79599999999994</v>
          </cell>
          <cell r="AA194">
            <v>386.91999999999973</v>
          </cell>
        </row>
        <row r="195">
          <cell r="A195" t="str">
            <v>Dtq12</v>
          </cell>
          <cell r="B195" t="str">
            <v>Total income</v>
          </cell>
          <cell r="C195">
            <v>2.859</v>
          </cell>
          <cell r="D195">
            <v>2.7930000000000001</v>
          </cell>
          <cell r="E195">
            <v>3.1070000000000002</v>
          </cell>
          <cell r="F195">
            <v>2.8179999999999996</v>
          </cell>
          <cell r="G195">
            <v>1.6692000000000007</v>
          </cell>
          <cell r="H195">
            <v>224.86080000000001</v>
          </cell>
          <cell r="I195">
            <v>3.1062399999999979</v>
          </cell>
          <cell r="J195">
            <v>4.5667600000000022</v>
          </cell>
          <cell r="K195">
            <v>64.233000000000004</v>
          </cell>
          <cell r="L195">
            <v>218.83229999999989</v>
          </cell>
          <cell r="M195">
            <v>1242.3809999999999</v>
          </cell>
          <cell r="N195">
            <v>646.90999999999985</v>
          </cell>
          <cell r="O195">
            <v>2418.1362999999997</v>
          </cell>
          <cell r="P195">
            <v>2.859</v>
          </cell>
          <cell r="Q195">
            <v>5.6520000000000001</v>
          </cell>
          <cell r="R195">
            <v>8.7589999999999986</v>
          </cell>
          <cell r="S195">
            <v>11.576999999999998</v>
          </cell>
          <cell r="T195">
            <v>13.2462</v>
          </cell>
          <cell r="U195">
            <v>238.107</v>
          </cell>
          <cell r="V195">
            <v>241.21324000000001</v>
          </cell>
          <cell r="W195">
            <v>245.78</v>
          </cell>
          <cell r="X195">
            <v>310.01300000000003</v>
          </cell>
          <cell r="Y195">
            <v>528.84529999999995</v>
          </cell>
          <cell r="Z195">
            <v>1771.2262999999994</v>
          </cell>
          <cell r="AA195">
            <v>2418.1362999999997</v>
          </cell>
        </row>
        <row r="196">
          <cell r="A196" t="str">
            <v>Dtq13</v>
          </cell>
          <cell r="B196" t="str">
            <v>Personnel expenses</v>
          </cell>
          <cell r="C196">
            <v>0.96600000000000008</v>
          </cell>
          <cell r="D196">
            <v>0.96600000000000008</v>
          </cell>
          <cell r="E196">
            <v>0.60299999999999976</v>
          </cell>
          <cell r="F196">
            <v>4.9840000000000009</v>
          </cell>
          <cell r="G196">
            <v>1.0329999999999984</v>
          </cell>
          <cell r="H196">
            <v>1.0330000000000026</v>
          </cell>
          <cell r="I196">
            <v>1.0338599999999976</v>
          </cell>
          <cell r="J196">
            <v>1.0321400000000009</v>
          </cell>
          <cell r="K196">
            <v>1.07</v>
          </cell>
          <cell r="L196">
            <v>0.83100000000000185</v>
          </cell>
          <cell r="M196">
            <v>0.85199999999999854</v>
          </cell>
          <cell r="N196">
            <v>1.5960000000000001</v>
          </cell>
          <cell r="O196">
            <v>16</v>
          </cell>
          <cell r="P196">
            <v>0.96600000000000008</v>
          </cell>
          <cell r="Q196">
            <v>1.9320000000000002</v>
          </cell>
          <cell r="R196">
            <v>2.5350000000000001</v>
          </cell>
          <cell r="S196">
            <v>7.519000000000001</v>
          </cell>
          <cell r="T196">
            <v>8.5519999999999996</v>
          </cell>
          <cell r="U196">
            <v>9.5850000000000026</v>
          </cell>
          <cell r="V196">
            <v>10.61886</v>
          </cell>
          <cell r="W196">
            <v>11.651</v>
          </cell>
          <cell r="X196">
            <v>12.721</v>
          </cell>
          <cell r="Y196">
            <v>13.552000000000001</v>
          </cell>
          <cell r="Z196">
            <v>14.404</v>
          </cell>
          <cell r="AA196">
            <v>16</v>
          </cell>
        </row>
        <row r="197">
          <cell r="A197" t="str">
            <v>Dtq14</v>
          </cell>
          <cell r="B197" t="str">
            <v>General and administrative expenses</v>
          </cell>
          <cell r="C197">
            <v>3.4060000000000001</v>
          </cell>
          <cell r="D197">
            <v>11.339000000000002</v>
          </cell>
          <cell r="E197">
            <v>2.4449999999999998</v>
          </cell>
          <cell r="F197">
            <v>3.6150000000000002</v>
          </cell>
          <cell r="G197">
            <v>3.4909999999999974</v>
          </cell>
          <cell r="H197">
            <v>2.2670000000000017</v>
          </cell>
          <cell r="I197">
            <v>2.2670000000000017</v>
          </cell>
          <cell r="J197">
            <v>3.5929999999999991</v>
          </cell>
          <cell r="K197">
            <v>2.6020000000000003</v>
          </cell>
          <cell r="L197">
            <v>3.2769999999999953</v>
          </cell>
          <cell r="M197">
            <v>3.049000000000003</v>
          </cell>
          <cell r="N197">
            <v>4.5420000000000043</v>
          </cell>
          <cell r="O197">
            <v>45.893000000000001</v>
          </cell>
          <cell r="P197">
            <v>3.4060000000000001</v>
          </cell>
          <cell r="Q197">
            <v>14.745000000000003</v>
          </cell>
          <cell r="R197">
            <v>17.190000000000001</v>
          </cell>
          <cell r="S197">
            <v>20.805</v>
          </cell>
          <cell r="T197">
            <v>24.295999999999996</v>
          </cell>
          <cell r="U197">
            <v>26.562999999999999</v>
          </cell>
          <cell r="V197">
            <v>28.830000000000002</v>
          </cell>
          <cell r="W197">
            <v>32.423000000000002</v>
          </cell>
          <cell r="X197">
            <v>35.025000000000006</v>
          </cell>
          <cell r="Y197">
            <v>38.302</v>
          </cell>
          <cell r="Z197">
            <v>41.350999999999999</v>
          </cell>
          <cell r="AA197">
            <v>45.893000000000001</v>
          </cell>
        </row>
        <row r="198">
          <cell r="A198" t="str">
            <v>Dtq15</v>
          </cell>
          <cell r="B198" t="str">
            <v>Depreciation / Amortisation</v>
          </cell>
          <cell r="C198">
            <v>0</v>
          </cell>
          <cell r="D198">
            <v>0</v>
          </cell>
          <cell r="E198">
            <v>0</v>
          </cell>
          <cell r="F198">
            <v>0</v>
          </cell>
          <cell r="G198">
            <v>0</v>
          </cell>
          <cell r="H198">
            <v>0</v>
          </cell>
          <cell r="I198">
            <v>0</v>
          </cell>
          <cell r="J198">
            <v>0</v>
          </cell>
          <cell r="K198">
            <v>0</v>
          </cell>
          <cell r="L198">
            <v>0</v>
          </cell>
          <cell r="M198">
            <v>0</v>
          </cell>
          <cell r="N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Dtq16</v>
          </cell>
          <cell r="B199" t="str">
            <v>Total operating expenses</v>
          </cell>
          <cell r="C199">
            <v>4.3719999999999999</v>
          </cell>
          <cell r="D199">
            <v>12.305000000000001</v>
          </cell>
          <cell r="E199">
            <v>3.0479999999999996</v>
          </cell>
          <cell r="F199">
            <v>8.5990000000000002</v>
          </cell>
          <cell r="G199">
            <v>4.5239999999999956</v>
          </cell>
          <cell r="H199">
            <v>3.3000000000000043</v>
          </cell>
          <cell r="I199">
            <v>3.3008599999999992</v>
          </cell>
          <cell r="J199">
            <v>4.62514</v>
          </cell>
          <cell r="K199">
            <v>3.6720000000000006</v>
          </cell>
          <cell r="L199">
            <v>4.107999999999997</v>
          </cell>
          <cell r="M199">
            <v>3.9010000000000016</v>
          </cell>
          <cell r="N199">
            <v>6.1380000000000043</v>
          </cell>
          <cell r="O199">
            <v>61.893000000000001</v>
          </cell>
          <cell r="P199">
            <v>4.3719999999999999</v>
          </cell>
          <cell r="Q199">
            <v>16.677000000000003</v>
          </cell>
          <cell r="R199">
            <v>19.725000000000001</v>
          </cell>
          <cell r="S199">
            <v>28.324000000000002</v>
          </cell>
          <cell r="T199">
            <v>32.847999999999999</v>
          </cell>
          <cell r="U199">
            <v>36.148000000000003</v>
          </cell>
          <cell r="V199">
            <v>39.448860000000003</v>
          </cell>
          <cell r="W199">
            <v>44.073999999999998</v>
          </cell>
          <cell r="X199">
            <v>47.746000000000009</v>
          </cell>
          <cell r="Y199">
            <v>51.853999999999999</v>
          </cell>
          <cell r="Z199">
            <v>55.754999999999995</v>
          </cell>
          <cell r="AA199">
            <v>61.893000000000001</v>
          </cell>
        </row>
        <row r="200">
          <cell r="A200" t="str">
            <v>Dtq17</v>
          </cell>
          <cell r="B200" t="str">
            <v>Operating profit before provisions</v>
          </cell>
          <cell r="C200">
            <v>-1.5129999999999999</v>
          </cell>
          <cell r="D200">
            <v>-9.5120000000000005</v>
          </cell>
          <cell r="E200">
            <v>5.9000000000000608E-2</v>
          </cell>
          <cell r="F200">
            <v>-5.7810000000000006</v>
          </cell>
          <cell r="G200">
            <v>-2.8547999999999947</v>
          </cell>
          <cell r="H200">
            <v>221.5608</v>
          </cell>
          <cell r="I200">
            <v>-0.19462000000000135</v>
          </cell>
          <cell r="J200">
            <v>-5.8379999999997878E-2</v>
          </cell>
          <cell r="K200">
            <v>60.561000000000007</v>
          </cell>
          <cell r="L200">
            <v>214.72429999999989</v>
          </cell>
          <cell r="M200">
            <v>1238.4799999999998</v>
          </cell>
          <cell r="N200">
            <v>640.77199999999982</v>
          </cell>
          <cell r="O200">
            <v>2356.2432999999996</v>
          </cell>
          <cell r="P200">
            <v>-1.5129999999999999</v>
          </cell>
          <cell r="Q200">
            <v>-11.025000000000002</v>
          </cell>
          <cell r="R200">
            <v>-10.966000000000003</v>
          </cell>
          <cell r="S200">
            <v>-16.747000000000003</v>
          </cell>
          <cell r="T200">
            <v>-19.601799999999997</v>
          </cell>
          <cell r="U200">
            <v>201.959</v>
          </cell>
          <cell r="V200">
            <v>201.76438000000002</v>
          </cell>
          <cell r="W200">
            <v>201.70600000000002</v>
          </cell>
          <cell r="X200">
            <v>262.26700000000005</v>
          </cell>
          <cell r="Y200">
            <v>476.99129999999997</v>
          </cell>
          <cell r="Z200">
            <v>1715.4712999999992</v>
          </cell>
          <cell r="AA200">
            <v>2356.2432999999996</v>
          </cell>
        </row>
        <row r="201">
          <cell r="A201" t="str">
            <v>Dtq18</v>
          </cell>
          <cell r="B201" t="str">
            <v>Impairment losses on loans and advances</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Dtq19</v>
          </cell>
          <cell r="B202" t="str">
            <v>Provision for contingent liabilities</v>
          </cell>
          <cell r="O202">
            <v>0</v>
          </cell>
          <cell r="P202">
            <v>0</v>
          </cell>
          <cell r="Q202">
            <v>0</v>
          </cell>
          <cell r="R202">
            <v>0</v>
          </cell>
          <cell r="S202">
            <v>0</v>
          </cell>
          <cell r="T202">
            <v>0</v>
          </cell>
          <cell r="U202">
            <v>0</v>
          </cell>
          <cell r="V202">
            <v>0</v>
          </cell>
          <cell r="W202">
            <v>0</v>
          </cell>
          <cell r="X202">
            <v>0</v>
          </cell>
          <cell r="Y202">
            <v>0</v>
          </cell>
          <cell r="Z202">
            <v>0</v>
          </cell>
          <cell r="AA202">
            <v>0</v>
          </cell>
        </row>
        <row r="203">
          <cell r="A203" t="str">
            <v>Dtq20</v>
          </cell>
          <cell r="B203" t="str">
            <v>Other provisions</v>
          </cell>
          <cell r="O203">
            <v>0</v>
          </cell>
          <cell r="P203">
            <v>0</v>
          </cell>
          <cell r="Q203">
            <v>0</v>
          </cell>
          <cell r="R203">
            <v>0</v>
          </cell>
          <cell r="S203">
            <v>0</v>
          </cell>
          <cell r="T203">
            <v>0</v>
          </cell>
          <cell r="U203">
            <v>0</v>
          </cell>
          <cell r="V203">
            <v>0</v>
          </cell>
          <cell r="W203">
            <v>0</v>
          </cell>
          <cell r="X203">
            <v>0</v>
          </cell>
          <cell r="Y203">
            <v>0</v>
          </cell>
          <cell r="Z203">
            <v>0</v>
          </cell>
          <cell r="AA203">
            <v>0</v>
          </cell>
        </row>
        <row r="204">
          <cell r="A204" t="str">
            <v>Dtq21</v>
          </cell>
          <cell r="B204" t="str">
            <v>Total provisions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row>
        <row r="205">
          <cell r="A205" t="str">
            <v>Dtq22</v>
          </cell>
          <cell r="B205" t="str">
            <v>Operating profit</v>
          </cell>
          <cell r="C205">
            <v>-1.5129999999999999</v>
          </cell>
          <cell r="D205">
            <v>-9.5120000000000005</v>
          </cell>
          <cell r="E205">
            <v>5.9000000000000608E-2</v>
          </cell>
          <cell r="F205">
            <v>-5.7810000000000006</v>
          </cell>
          <cell r="G205">
            <v>-2.8547999999999947</v>
          </cell>
          <cell r="H205">
            <v>221.5608</v>
          </cell>
          <cell r="I205">
            <v>-0.19462000000000135</v>
          </cell>
          <cell r="J205">
            <v>-5.8379999999997878E-2</v>
          </cell>
          <cell r="K205">
            <v>60.561000000000007</v>
          </cell>
          <cell r="L205">
            <v>214.72429999999989</v>
          </cell>
          <cell r="M205">
            <v>1238.4799999999998</v>
          </cell>
          <cell r="N205">
            <v>640.77199999999982</v>
          </cell>
          <cell r="O205">
            <v>2356.2432999999996</v>
          </cell>
          <cell r="P205">
            <v>-1.5129999999999999</v>
          </cell>
          <cell r="Q205">
            <v>-11.025000000000002</v>
          </cell>
          <cell r="R205">
            <v>-10.966000000000003</v>
          </cell>
          <cell r="S205">
            <v>-16.747000000000003</v>
          </cell>
          <cell r="T205">
            <v>-19.601799999999997</v>
          </cell>
          <cell r="U205">
            <v>201.959</v>
          </cell>
          <cell r="V205">
            <v>201.76438000000002</v>
          </cell>
          <cell r="W205">
            <v>201.70600000000002</v>
          </cell>
          <cell r="X205">
            <v>262.26700000000005</v>
          </cell>
          <cell r="Y205">
            <v>476.99129999999997</v>
          </cell>
          <cell r="Z205">
            <v>1715.4712999999992</v>
          </cell>
          <cell r="AA205">
            <v>2356.2432999999996</v>
          </cell>
        </row>
        <row r="206">
          <cell r="A206" t="str">
            <v>Dtq23</v>
          </cell>
          <cell r="B206" t="str">
            <v>Income from associates</v>
          </cell>
          <cell r="O206">
            <v>0</v>
          </cell>
          <cell r="P206">
            <v>0</v>
          </cell>
          <cell r="Q206">
            <v>0</v>
          </cell>
          <cell r="R206">
            <v>0</v>
          </cell>
          <cell r="S206">
            <v>0</v>
          </cell>
          <cell r="T206">
            <v>0</v>
          </cell>
          <cell r="U206">
            <v>0</v>
          </cell>
          <cell r="V206">
            <v>0</v>
          </cell>
          <cell r="W206">
            <v>0</v>
          </cell>
          <cell r="X206">
            <v>0</v>
          </cell>
          <cell r="Y206">
            <v>0</v>
          </cell>
          <cell r="Z206">
            <v>0</v>
          </cell>
          <cell r="AA206">
            <v>0</v>
          </cell>
        </row>
        <row r="207">
          <cell r="A207" t="str">
            <v>Dtq24</v>
          </cell>
          <cell r="B207" t="str">
            <v>Profit on disposals of property</v>
          </cell>
          <cell r="O207">
            <v>0</v>
          </cell>
          <cell r="P207">
            <v>0</v>
          </cell>
          <cell r="Q207">
            <v>0</v>
          </cell>
          <cell r="R207">
            <v>0</v>
          </cell>
          <cell r="S207">
            <v>0</v>
          </cell>
          <cell r="T207">
            <v>0</v>
          </cell>
          <cell r="U207">
            <v>0</v>
          </cell>
          <cell r="V207">
            <v>0</v>
          </cell>
          <cell r="W207">
            <v>0</v>
          </cell>
          <cell r="X207">
            <v>0</v>
          </cell>
          <cell r="Y207">
            <v>0</v>
          </cell>
          <cell r="Z207">
            <v>0</v>
          </cell>
          <cell r="AA207">
            <v>0</v>
          </cell>
        </row>
        <row r="208">
          <cell r="A208" t="str">
            <v>Dtq25</v>
          </cell>
          <cell r="B208" t="str">
            <v>Profit on sale of business</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Dtq26</v>
          </cell>
          <cell r="B209" t="str">
            <v>Pre tax profit</v>
          </cell>
          <cell r="C209">
            <v>-1.5129999999999999</v>
          </cell>
          <cell r="D209">
            <v>-9.5120000000000005</v>
          </cell>
          <cell r="E209">
            <v>5.9000000000000608E-2</v>
          </cell>
          <cell r="F209">
            <v>-5.7810000000000006</v>
          </cell>
          <cell r="G209">
            <v>-2.8547999999999947</v>
          </cell>
          <cell r="H209">
            <v>221.5608</v>
          </cell>
          <cell r="I209">
            <v>-0.19462000000000135</v>
          </cell>
          <cell r="J209">
            <v>-5.8379999999997878E-2</v>
          </cell>
          <cell r="K209">
            <v>60.561000000000007</v>
          </cell>
          <cell r="L209">
            <v>214.72429999999989</v>
          </cell>
          <cell r="M209">
            <v>1238.4799999999998</v>
          </cell>
          <cell r="N209">
            <v>640.77199999999982</v>
          </cell>
          <cell r="O209">
            <v>2356.2432999999996</v>
          </cell>
          <cell r="P209">
            <v>-1.5129999999999999</v>
          </cell>
          <cell r="Q209">
            <v>-11.025000000000002</v>
          </cell>
          <cell r="R209">
            <v>-10.966000000000003</v>
          </cell>
          <cell r="S209">
            <v>-16.747000000000003</v>
          </cell>
          <cell r="T209">
            <v>-19.601799999999997</v>
          </cell>
          <cell r="U209">
            <v>201.959</v>
          </cell>
          <cell r="V209">
            <v>201.76438000000002</v>
          </cell>
          <cell r="W209">
            <v>201.70600000000002</v>
          </cell>
          <cell r="X209">
            <v>262.26700000000005</v>
          </cell>
          <cell r="Y209">
            <v>476.99129999999997</v>
          </cell>
          <cell r="Z209">
            <v>1715.4712999999992</v>
          </cell>
          <cell r="AA209">
            <v>2356.2432999999996</v>
          </cell>
        </row>
        <row r="211">
          <cell r="A211" t="str">
            <v>Dtq27</v>
          </cell>
          <cell r="B211" t="str">
            <v>Taxation</v>
          </cell>
          <cell r="C211">
            <v>0</v>
          </cell>
          <cell r="D211">
            <v>0</v>
          </cell>
          <cell r="E211">
            <v>0</v>
          </cell>
          <cell r="F211">
            <v>0</v>
          </cell>
          <cell r="G211">
            <v>0</v>
          </cell>
          <cell r="H211">
            <v>0</v>
          </cell>
          <cell r="I211">
            <v>0</v>
          </cell>
          <cell r="J211">
            <v>0</v>
          </cell>
          <cell r="K211">
            <v>-7.4</v>
          </cell>
          <cell r="L211">
            <v>-26.297999999999998</v>
          </cell>
          <cell r="M211">
            <v>-415.63</v>
          </cell>
          <cell r="N211">
            <v>122.69399999999992</v>
          </cell>
          <cell r="O211">
            <v>-326.63400000000007</v>
          </cell>
          <cell r="P211">
            <v>0</v>
          </cell>
          <cell r="Q211">
            <v>0</v>
          </cell>
          <cell r="R211">
            <v>0</v>
          </cell>
          <cell r="S211">
            <v>0</v>
          </cell>
          <cell r="T211">
            <v>0</v>
          </cell>
          <cell r="U211">
            <v>0</v>
          </cell>
          <cell r="V211">
            <v>0</v>
          </cell>
          <cell r="W211">
            <v>0</v>
          </cell>
          <cell r="X211">
            <v>-7.4</v>
          </cell>
          <cell r="Y211">
            <v>-33.698</v>
          </cell>
          <cell r="Z211">
            <v>-449.32799999999997</v>
          </cell>
          <cell r="AA211">
            <v>-326.63400000000007</v>
          </cell>
        </row>
        <row r="212">
          <cell r="A212" t="str">
            <v>Dtq28</v>
          </cell>
          <cell r="B212" t="str">
            <v>Profit after tax</v>
          </cell>
          <cell r="C212">
            <v>-1.5129999999999999</v>
          </cell>
          <cell r="D212">
            <v>-9.5120000000000005</v>
          </cell>
          <cell r="E212">
            <v>5.9000000000000608E-2</v>
          </cell>
          <cell r="F212">
            <v>-5.7810000000000006</v>
          </cell>
          <cell r="G212">
            <v>-2.8547999999999947</v>
          </cell>
          <cell r="H212">
            <v>221.5608</v>
          </cell>
          <cell r="I212">
            <v>-0.19462000000000135</v>
          </cell>
          <cell r="J212">
            <v>-5.8379999999997878E-2</v>
          </cell>
          <cell r="K212">
            <v>53.161000000000008</v>
          </cell>
          <cell r="L212">
            <v>188.42629999999988</v>
          </cell>
          <cell r="M212">
            <v>822.8499999999998</v>
          </cell>
          <cell r="N212">
            <v>763.46599999999978</v>
          </cell>
          <cell r="O212">
            <v>2029.6092999999996</v>
          </cell>
          <cell r="P212">
            <v>-1.5129999999999999</v>
          </cell>
          <cell r="Q212">
            <v>-11.025000000000002</v>
          </cell>
          <cell r="R212">
            <v>-10.966000000000003</v>
          </cell>
          <cell r="S212">
            <v>-16.747000000000003</v>
          </cell>
          <cell r="T212">
            <v>-19.601799999999997</v>
          </cell>
          <cell r="U212">
            <v>201.959</v>
          </cell>
          <cell r="V212">
            <v>201.76438000000002</v>
          </cell>
          <cell r="W212">
            <v>201.70600000000002</v>
          </cell>
          <cell r="X212">
            <v>254.86700000000005</v>
          </cell>
          <cell r="Y212">
            <v>443.29329999999999</v>
          </cell>
          <cell r="Z212">
            <v>1266.1432999999993</v>
          </cell>
          <cell r="AA212">
            <v>2029.6092999999996</v>
          </cell>
        </row>
        <row r="213">
          <cell r="B213" t="str">
            <v>Actual Profit and Loss 2004 tys.zł</v>
          </cell>
          <cell r="C213" t="str">
            <v>OK!</v>
          </cell>
          <cell r="D213" t="str">
            <v>OK!</v>
          </cell>
          <cell r="E213" t="str">
            <v>OK!</v>
          </cell>
          <cell r="F213" t="str">
            <v>OK!</v>
          </cell>
          <cell r="G213" t="str">
            <v>OK!</v>
          </cell>
          <cell r="H213" t="str">
            <v>OK!</v>
          </cell>
          <cell r="I213" t="str">
            <v>OK!</v>
          </cell>
          <cell r="J213" t="str">
            <v>OK!</v>
          </cell>
          <cell r="K213" t="str">
            <v>OK!</v>
          </cell>
          <cell r="L213" t="str">
            <v>OK!</v>
          </cell>
          <cell r="M213" t="str">
            <v>OK!</v>
          </cell>
          <cell r="N213" t="str">
            <v>OK!</v>
          </cell>
        </row>
        <row r="214">
          <cell r="A214" t="str">
            <v>Dtc01</v>
          </cell>
          <cell r="B214" t="str">
            <v>Interest income</v>
          </cell>
          <cell r="C214">
            <v>4.6319999999999997</v>
          </cell>
          <cell r="D214">
            <v>4.8635799999999998</v>
          </cell>
          <cell r="E214">
            <v>5.0343200000000001</v>
          </cell>
          <cell r="F214">
            <v>4.9246099999999977</v>
          </cell>
          <cell r="G214">
            <v>5.061810000000003</v>
          </cell>
          <cell r="H214">
            <v>4.2640699999999985</v>
          </cell>
          <cell r="I214">
            <v>5.4686900000000014</v>
          </cell>
          <cell r="J214">
            <v>6.1419199999999954</v>
          </cell>
          <cell r="K214">
            <v>4.0610000000000017</v>
          </cell>
          <cell r="L214">
            <v>0.25200000000000222</v>
          </cell>
          <cell r="M214">
            <v>0.76100000000000478</v>
          </cell>
          <cell r="N214">
            <v>0.75399999999999778</v>
          </cell>
          <cell r="O214">
            <v>46.218999999999994</v>
          </cell>
          <cell r="P214">
            <v>4.6319999999999997</v>
          </cell>
          <cell r="Q214">
            <v>9.4955800000000004</v>
          </cell>
          <cell r="R214">
            <v>14.529900000000001</v>
          </cell>
          <cell r="S214">
            <v>19.454509999999999</v>
          </cell>
          <cell r="T214">
            <v>24.51632</v>
          </cell>
          <cell r="U214">
            <v>28.780389999999997</v>
          </cell>
          <cell r="V214">
            <v>34.249079999999999</v>
          </cell>
          <cell r="W214">
            <v>40.390999999999991</v>
          </cell>
          <cell r="X214">
            <v>44.451999999999991</v>
          </cell>
          <cell r="Y214">
            <v>44.703999999999994</v>
          </cell>
          <cell r="Z214">
            <v>45.464999999999996</v>
          </cell>
          <cell r="AA214">
            <v>46.218999999999994</v>
          </cell>
        </row>
        <row r="215">
          <cell r="A215" t="str">
            <v>Dtc02</v>
          </cell>
          <cell r="B215" t="str">
            <v>Interest expense</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Dtc03</v>
          </cell>
          <cell r="B216" t="str">
            <v>Net interest income</v>
          </cell>
          <cell r="C216">
            <v>4.6319999999999997</v>
          </cell>
          <cell r="D216">
            <v>4.8635799999999998</v>
          </cell>
          <cell r="E216">
            <v>5.0343200000000001</v>
          </cell>
          <cell r="F216">
            <v>4.9246099999999977</v>
          </cell>
          <cell r="G216">
            <v>5.061810000000003</v>
          </cell>
          <cell r="H216">
            <v>4.2640699999999985</v>
          </cell>
          <cell r="I216">
            <v>5.4686900000000014</v>
          </cell>
          <cell r="J216">
            <v>6.1419199999999954</v>
          </cell>
          <cell r="K216">
            <v>4.0610000000000017</v>
          </cell>
          <cell r="L216">
            <v>0.25200000000000222</v>
          </cell>
          <cell r="M216">
            <v>0.76100000000000478</v>
          </cell>
          <cell r="N216">
            <v>0.75399999999999778</v>
          </cell>
          <cell r="O216">
            <v>46.218999999999994</v>
          </cell>
          <cell r="P216">
            <v>4.6319999999999997</v>
          </cell>
          <cell r="Q216">
            <v>9.4955800000000004</v>
          </cell>
          <cell r="R216">
            <v>14.529900000000001</v>
          </cell>
          <cell r="S216">
            <v>19.454509999999999</v>
          </cell>
          <cell r="T216">
            <v>24.51632</v>
          </cell>
          <cell r="U216">
            <v>28.780389999999997</v>
          </cell>
          <cell r="V216">
            <v>34.249079999999999</v>
          </cell>
          <cell r="W216">
            <v>40.390999999999991</v>
          </cell>
          <cell r="X216">
            <v>44.451999999999991</v>
          </cell>
          <cell r="Y216">
            <v>44.703999999999994</v>
          </cell>
          <cell r="Z216">
            <v>45.464999999999996</v>
          </cell>
          <cell r="AA216">
            <v>46.218999999999994</v>
          </cell>
        </row>
        <row r="217">
          <cell r="A217" t="str">
            <v>Dtc04</v>
          </cell>
          <cell r="B217" t="str">
            <v>Fee Income</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Dtc05</v>
          </cell>
          <cell r="B218" t="str">
            <v>Commission expense</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Dtc06</v>
          </cell>
          <cell r="B219" t="str">
            <v>Net fee and commission income</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row>
        <row r="220">
          <cell r="A220" t="str">
            <v>Dtc07</v>
          </cell>
          <cell r="B220" t="str">
            <v>Dividend income</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Dtc08</v>
          </cell>
          <cell r="B221" t="str">
            <v>Foreign exchange profit</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Dtc09</v>
          </cell>
          <cell r="B222" t="str">
            <v>Gains or losses from investments</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Dtc10</v>
          </cell>
          <cell r="B223" t="str">
            <v>Other operating income / expenses</v>
          </cell>
          <cell r="C223">
            <v>254.99199999999999</v>
          </cell>
          <cell r="D223">
            <v>512.88160000000005</v>
          </cell>
          <cell r="E223">
            <v>0</v>
          </cell>
          <cell r="F223">
            <v>-31.218880000000059</v>
          </cell>
          <cell r="G223">
            <v>133.79519999999999</v>
          </cell>
          <cell r="H223">
            <v>-104.57220000000001</v>
          </cell>
          <cell r="I223">
            <v>1213.01648</v>
          </cell>
          <cell r="J223">
            <v>1315.7128</v>
          </cell>
          <cell r="K223">
            <v>3099.5879999999997</v>
          </cell>
          <cell r="L223">
            <v>3526.0510000000008</v>
          </cell>
          <cell r="M223">
            <v>877.44500000000005</v>
          </cell>
          <cell r="N223">
            <v>-762.78699999999947</v>
          </cell>
          <cell r="O223">
            <v>10034.904</v>
          </cell>
          <cell r="P223">
            <v>254.99199999999999</v>
          </cell>
          <cell r="Q223">
            <v>767.87360000000001</v>
          </cell>
          <cell r="R223">
            <v>767.87360000000001</v>
          </cell>
          <cell r="S223">
            <v>736.65472</v>
          </cell>
          <cell r="T223">
            <v>870.44992000000002</v>
          </cell>
          <cell r="U223">
            <v>765.87771999999995</v>
          </cell>
          <cell r="V223">
            <v>1978.8942</v>
          </cell>
          <cell r="W223">
            <v>3294.607</v>
          </cell>
          <cell r="X223">
            <v>6394.1949999999997</v>
          </cell>
          <cell r="Y223">
            <v>9920.246000000001</v>
          </cell>
          <cell r="Z223">
            <v>10797.691000000001</v>
          </cell>
          <cell r="AA223">
            <v>10034.904</v>
          </cell>
        </row>
        <row r="224">
          <cell r="A224" t="str">
            <v>Dtc11</v>
          </cell>
          <cell r="B224" t="str">
            <v>Other income</v>
          </cell>
          <cell r="C224">
            <v>254.99199999999999</v>
          </cell>
          <cell r="D224">
            <v>512.88160000000005</v>
          </cell>
          <cell r="E224">
            <v>0</v>
          </cell>
          <cell r="F224">
            <v>-31.218880000000059</v>
          </cell>
          <cell r="G224">
            <v>133.79519999999999</v>
          </cell>
          <cell r="H224">
            <v>-104.57220000000001</v>
          </cell>
          <cell r="I224">
            <v>1213.01648</v>
          </cell>
          <cell r="J224">
            <v>1315.7128</v>
          </cell>
          <cell r="K224">
            <v>3099.5879999999997</v>
          </cell>
          <cell r="L224">
            <v>3526.0510000000008</v>
          </cell>
          <cell r="M224">
            <v>877.44500000000005</v>
          </cell>
          <cell r="N224">
            <v>-762.78699999999947</v>
          </cell>
          <cell r="O224">
            <v>10034.904</v>
          </cell>
          <cell r="P224">
            <v>254.99199999999999</v>
          </cell>
          <cell r="Q224">
            <v>767.87360000000001</v>
          </cell>
          <cell r="R224">
            <v>767.87360000000001</v>
          </cell>
          <cell r="S224">
            <v>736.65472</v>
          </cell>
          <cell r="T224">
            <v>870.44992000000002</v>
          </cell>
          <cell r="U224">
            <v>765.87771999999995</v>
          </cell>
          <cell r="V224">
            <v>1978.8942</v>
          </cell>
          <cell r="W224">
            <v>3294.607</v>
          </cell>
          <cell r="X224">
            <v>6394.1949999999997</v>
          </cell>
          <cell r="Y224">
            <v>9920.246000000001</v>
          </cell>
          <cell r="Z224">
            <v>10797.691000000001</v>
          </cell>
          <cell r="AA224">
            <v>10034.904</v>
          </cell>
        </row>
        <row r="225">
          <cell r="A225" t="str">
            <v>Dtc12</v>
          </cell>
          <cell r="B225" t="str">
            <v>Total income</v>
          </cell>
          <cell r="C225">
            <v>259.62399999999997</v>
          </cell>
          <cell r="D225">
            <v>517.74518</v>
          </cell>
          <cell r="E225">
            <v>5.0343200000000001</v>
          </cell>
          <cell r="F225">
            <v>-26.294270000000061</v>
          </cell>
          <cell r="G225">
            <v>138.85701</v>
          </cell>
          <cell r="H225">
            <v>-100.30813000000001</v>
          </cell>
          <cell r="I225">
            <v>1218.4851699999999</v>
          </cell>
          <cell r="J225">
            <v>1321.85472</v>
          </cell>
          <cell r="K225">
            <v>3103.6489999999999</v>
          </cell>
          <cell r="L225">
            <v>3526.3030000000008</v>
          </cell>
          <cell r="M225">
            <v>878.20600000000002</v>
          </cell>
          <cell r="N225">
            <v>-762.03299999999945</v>
          </cell>
          <cell r="O225">
            <v>10081.123</v>
          </cell>
          <cell r="P225">
            <v>259.62399999999997</v>
          </cell>
          <cell r="Q225">
            <v>777.36918000000003</v>
          </cell>
          <cell r="R225">
            <v>782.40350000000001</v>
          </cell>
          <cell r="S225">
            <v>756.10923000000003</v>
          </cell>
          <cell r="T225">
            <v>894.96623999999997</v>
          </cell>
          <cell r="U225">
            <v>794.65810999999997</v>
          </cell>
          <cell r="V225">
            <v>2013.14328</v>
          </cell>
          <cell r="W225">
            <v>3334.998</v>
          </cell>
          <cell r="X225">
            <v>6438.6469999999999</v>
          </cell>
          <cell r="Y225">
            <v>9964.9500000000007</v>
          </cell>
          <cell r="Z225">
            <v>10843.156000000001</v>
          </cell>
          <cell r="AA225">
            <v>10081.123</v>
          </cell>
        </row>
        <row r="226">
          <cell r="A226" t="str">
            <v>Dtc13</v>
          </cell>
          <cell r="B226" t="str">
            <v>Personnel expenses</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Dtc14</v>
          </cell>
          <cell r="B227" t="str">
            <v>General and administrative expenses</v>
          </cell>
          <cell r="C227">
            <v>2.7570000000000001</v>
          </cell>
          <cell r="D227">
            <v>12.503</v>
          </cell>
          <cell r="E227">
            <v>3.8361000000000018</v>
          </cell>
          <cell r="F227">
            <v>3.8213399999999993</v>
          </cell>
          <cell r="G227">
            <v>4.6126999999999976</v>
          </cell>
          <cell r="H227">
            <v>4.2382100000000023</v>
          </cell>
          <cell r="I227">
            <v>4.3187899999999964</v>
          </cell>
          <cell r="J227">
            <v>34.206859999999999</v>
          </cell>
          <cell r="K227">
            <v>3.4380000000000104</v>
          </cell>
          <cell r="L227">
            <v>3.7130000000000081</v>
          </cell>
          <cell r="M227">
            <v>4.692999999999989</v>
          </cell>
          <cell r="N227">
            <v>5.8679999999999986</v>
          </cell>
          <cell r="O227">
            <v>88.005999999999986</v>
          </cell>
          <cell r="P227">
            <v>2.7570000000000001</v>
          </cell>
          <cell r="Q227">
            <v>15.26</v>
          </cell>
          <cell r="R227">
            <v>19.0961</v>
          </cell>
          <cell r="S227">
            <v>22.917439999999999</v>
          </cell>
          <cell r="T227">
            <v>27.530139999999996</v>
          </cell>
          <cell r="U227">
            <v>31.768349999999998</v>
          </cell>
          <cell r="V227">
            <v>36.087139999999991</v>
          </cell>
          <cell r="W227">
            <v>70.293999999999983</v>
          </cell>
          <cell r="X227">
            <v>73.731999999999999</v>
          </cell>
          <cell r="Y227">
            <v>77.445000000000007</v>
          </cell>
          <cell r="Z227">
            <v>82.137999999999991</v>
          </cell>
          <cell r="AA227">
            <v>88.005999999999986</v>
          </cell>
        </row>
        <row r="228">
          <cell r="A228" t="str">
            <v>Dtc15</v>
          </cell>
          <cell r="B228" t="str">
            <v>Depreciation / Amortisation</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Dtc16</v>
          </cell>
          <cell r="B229" t="str">
            <v>Total operating expenses</v>
          </cell>
          <cell r="C229">
            <v>2.7570000000000001</v>
          </cell>
          <cell r="D229">
            <v>12.503</v>
          </cell>
          <cell r="E229">
            <v>3.8361000000000018</v>
          </cell>
          <cell r="F229">
            <v>3.8213399999999993</v>
          </cell>
          <cell r="G229">
            <v>4.6126999999999976</v>
          </cell>
          <cell r="H229">
            <v>4.2382100000000023</v>
          </cell>
          <cell r="I229">
            <v>4.3187899999999964</v>
          </cell>
          <cell r="J229">
            <v>34.206859999999999</v>
          </cell>
          <cell r="K229">
            <v>3.4380000000000104</v>
          </cell>
          <cell r="L229">
            <v>3.7130000000000081</v>
          </cell>
          <cell r="M229">
            <v>4.692999999999989</v>
          </cell>
          <cell r="N229">
            <v>5.8679999999999986</v>
          </cell>
          <cell r="O229">
            <v>88.005999999999986</v>
          </cell>
          <cell r="P229">
            <v>2.7570000000000001</v>
          </cell>
          <cell r="Q229">
            <v>15.26</v>
          </cell>
          <cell r="R229">
            <v>19.0961</v>
          </cell>
          <cell r="S229">
            <v>22.917439999999999</v>
          </cell>
          <cell r="T229">
            <v>27.530139999999996</v>
          </cell>
          <cell r="U229">
            <v>31.768349999999998</v>
          </cell>
          <cell r="V229">
            <v>36.087139999999991</v>
          </cell>
          <cell r="W229">
            <v>70.293999999999983</v>
          </cell>
          <cell r="X229">
            <v>73.731999999999999</v>
          </cell>
          <cell r="Y229">
            <v>77.445000000000007</v>
          </cell>
          <cell r="Z229">
            <v>82.137999999999991</v>
          </cell>
          <cell r="AA229">
            <v>88.005999999999986</v>
          </cell>
        </row>
        <row r="230">
          <cell r="A230" t="str">
            <v>Dtc17</v>
          </cell>
          <cell r="B230" t="str">
            <v>Operating profit before provisions</v>
          </cell>
          <cell r="C230">
            <v>256.86699999999996</v>
          </cell>
          <cell r="D230">
            <v>505.24218000000002</v>
          </cell>
          <cell r="E230">
            <v>1.1982199999999983</v>
          </cell>
          <cell r="F230">
            <v>-30.115610000000061</v>
          </cell>
          <cell r="G230">
            <v>134.24431000000001</v>
          </cell>
          <cell r="H230">
            <v>-104.54634000000001</v>
          </cell>
          <cell r="I230">
            <v>1214.1663799999999</v>
          </cell>
          <cell r="J230">
            <v>1287.64786</v>
          </cell>
          <cell r="K230">
            <v>3100.2109999999998</v>
          </cell>
          <cell r="L230">
            <v>3522.5900000000006</v>
          </cell>
          <cell r="M230">
            <v>873.51300000000003</v>
          </cell>
          <cell r="N230">
            <v>-767.9009999999995</v>
          </cell>
          <cell r="O230">
            <v>10169.128999999999</v>
          </cell>
          <cell r="P230">
            <v>256.86699999999996</v>
          </cell>
          <cell r="Q230">
            <v>762.10918000000004</v>
          </cell>
          <cell r="R230">
            <v>763.30740000000003</v>
          </cell>
          <cell r="S230">
            <v>733.19179000000008</v>
          </cell>
          <cell r="T230">
            <v>867.43610000000001</v>
          </cell>
          <cell r="U230">
            <v>762.88976000000002</v>
          </cell>
          <cell r="V230">
            <v>1977.0561399999999</v>
          </cell>
          <cell r="W230">
            <v>3264.7040000000002</v>
          </cell>
          <cell r="X230">
            <v>6364.915</v>
          </cell>
          <cell r="Y230">
            <v>9887.505000000001</v>
          </cell>
          <cell r="Z230">
            <v>10761.018</v>
          </cell>
          <cell r="AA230">
            <v>9993.1170000000002</v>
          </cell>
        </row>
        <row r="231">
          <cell r="A231" t="str">
            <v>Dtc18</v>
          </cell>
          <cell r="B231" t="str">
            <v>Impairment losses on loans and advances</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t="str">
            <v>Dtc19</v>
          </cell>
          <cell r="B232" t="str">
            <v>Provision for contingent liabilities</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Dtc20</v>
          </cell>
          <cell r="B233" t="str">
            <v>Other provisions</v>
          </cell>
          <cell r="O233">
            <v>0</v>
          </cell>
          <cell r="P233">
            <v>0</v>
          </cell>
          <cell r="Q233">
            <v>0</v>
          </cell>
          <cell r="R233">
            <v>0</v>
          </cell>
          <cell r="S233">
            <v>0</v>
          </cell>
          <cell r="T233">
            <v>0</v>
          </cell>
          <cell r="U233">
            <v>0</v>
          </cell>
          <cell r="V233">
            <v>0</v>
          </cell>
          <cell r="W233">
            <v>0</v>
          </cell>
          <cell r="X233">
            <v>0</v>
          </cell>
          <cell r="Y233">
            <v>0</v>
          </cell>
          <cell r="Z233">
            <v>0</v>
          </cell>
          <cell r="AA233">
            <v>0</v>
          </cell>
        </row>
        <row r="234">
          <cell r="A234" t="str">
            <v>Dtc21</v>
          </cell>
          <cell r="B234" t="str">
            <v>Total provisions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Dtc22</v>
          </cell>
          <cell r="B235" t="str">
            <v>Operating profit</v>
          </cell>
          <cell r="C235">
            <v>256.86699999999996</v>
          </cell>
          <cell r="D235">
            <v>505.24218000000002</v>
          </cell>
          <cell r="E235">
            <v>1.1982199999999983</v>
          </cell>
          <cell r="F235">
            <v>-30.115610000000061</v>
          </cell>
          <cell r="G235">
            <v>134.24431000000001</v>
          </cell>
          <cell r="H235">
            <v>-104.54634000000001</v>
          </cell>
          <cell r="I235">
            <v>1214.1663799999999</v>
          </cell>
          <cell r="J235">
            <v>1287.64786</v>
          </cell>
          <cell r="K235">
            <v>3100.2109999999998</v>
          </cell>
          <cell r="L235">
            <v>3522.5900000000006</v>
          </cell>
          <cell r="M235">
            <v>873.51300000000003</v>
          </cell>
          <cell r="N235">
            <v>-767.9009999999995</v>
          </cell>
          <cell r="O235">
            <v>10169.128999999999</v>
          </cell>
          <cell r="P235">
            <v>256.86699999999996</v>
          </cell>
          <cell r="Q235">
            <v>762.10918000000004</v>
          </cell>
          <cell r="R235">
            <v>763.30740000000003</v>
          </cell>
          <cell r="S235">
            <v>733.19179000000008</v>
          </cell>
          <cell r="T235">
            <v>867.43610000000001</v>
          </cell>
          <cell r="U235">
            <v>762.88976000000002</v>
          </cell>
          <cell r="V235">
            <v>1977.0561399999999</v>
          </cell>
          <cell r="W235">
            <v>3264.7040000000002</v>
          </cell>
          <cell r="X235">
            <v>6364.915</v>
          </cell>
          <cell r="Y235">
            <v>9887.505000000001</v>
          </cell>
          <cell r="Z235">
            <v>10761.018</v>
          </cell>
          <cell r="AA235">
            <v>9993.1170000000002</v>
          </cell>
        </row>
        <row r="236">
          <cell r="A236" t="str">
            <v>Dtc23</v>
          </cell>
          <cell r="B236" t="str">
            <v>Income from associates</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Dtc24</v>
          </cell>
          <cell r="B237" t="str">
            <v>Profit on disposals of property</v>
          </cell>
          <cell r="O237">
            <v>0</v>
          </cell>
          <cell r="P237">
            <v>0</v>
          </cell>
          <cell r="Q237">
            <v>0</v>
          </cell>
          <cell r="R237">
            <v>0</v>
          </cell>
          <cell r="S237">
            <v>0</v>
          </cell>
          <cell r="T237">
            <v>0</v>
          </cell>
          <cell r="U237">
            <v>0</v>
          </cell>
          <cell r="V237">
            <v>0</v>
          </cell>
          <cell r="W237">
            <v>0</v>
          </cell>
          <cell r="X237">
            <v>0</v>
          </cell>
          <cell r="Y237">
            <v>0</v>
          </cell>
          <cell r="Z237">
            <v>0</v>
          </cell>
          <cell r="AA237">
            <v>0</v>
          </cell>
        </row>
        <row r="238">
          <cell r="A238" t="str">
            <v>Dtc25</v>
          </cell>
          <cell r="B238" t="str">
            <v>Profit on sale of business</v>
          </cell>
          <cell r="O238">
            <v>0</v>
          </cell>
          <cell r="P238">
            <v>0</v>
          </cell>
          <cell r="Q238">
            <v>0</v>
          </cell>
          <cell r="R238">
            <v>0</v>
          </cell>
          <cell r="S238">
            <v>0</v>
          </cell>
          <cell r="T238">
            <v>0</v>
          </cell>
          <cell r="U238">
            <v>0</v>
          </cell>
          <cell r="V238">
            <v>0</v>
          </cell>
          <cell r="W238">
            <v>0</v>
          </cell>
          <cell r="X238">
            <v>0</v>
          </cell>
          <cell r="Y238">
            <v>0</v>
          </cell>
          <cell r="Z238">
            <v>0</v>
          </cell>
          <cell r="AA238">
            <v>0</v>
          </cell>
        </row>
        <row r="239">
          <cell r="A239" t="str">
            <v>Dtc26</v>
          </cell>
          <cell r="B239" t="str">
            <v>Pre tax profit</v>
          </cell>
          <cell r="C239">
            <v>256.86699999999996</v>
          </cell>
          <cell r="D239">
            <v>505.24218000000002</v>
          </cell>
          <cell r="E239">
            <v>1.1982199999999983</v>
          </cell>
          <cell r="F239">
            <v>-30.115610000000061</v>
          </cell>
          <cell r="G239">
            <v>134.24431000000001</v>
          </cell>
          <cell r="H239">
            <v>-104.54634000000001</v>
          </cell>
          <cell r="I239">
            <v>1214.1663799999999</v>
          </cell>
          <cell r="J239">
            <v>1287.64786</v>
          </cell>
          <cell r="K239">
            <v>3100.2109999999998</v>
          </cell>
          <cell r="L239">
            <v>3522.5900000000006</v>
          </cell>
          <cell r="M239">
            <v>873.51300000000003</v>
          </cell>
          <cell r="N239">
            <v>-767.9009999999995</v>
          </cell>
          <cell r="O239">
            <v>10169.128999999999</v>
          </cell>
          <cell r="P239">
            <v>256.86699999999996</v>
          </cell>
          <cell r="Q239">
            <v>762.10918000000004</v>
          </cell>
          <cell r="R239">
            <v>763.30740000000003</v>
          </cell>
          <cell r="S239">
            <v>733.19179000000008</v>
          </cell>
          <cell r="T239">
            <v>867.43610000000001</v>
          </cell>
          <cell r="U239">
            <v>762.88976000000002</v>
          </cell>
          <cell r="V239">
            <v>1977.0561399999999</v>
          </cell>
          <cell r="W239">
            <v>3264.7040000000002</v>
          </cell>
          <cell r="X239">
            <v>6364.915</v>
          </cell>
          <cell r="Y239">
            <v>9887.505000000001</v>
          </cell>
          <cell r="Z239">
            <v>10761.018</v>
          </cell>
          <cell r="AA239">
            <v>9993.1170000000002</v>
          </cell>
        </row>
        <row r="241">
          <cell r="A241" t="str">
            <v>Dtc27</v>
          </cell>
          <cell r="B241" t="str">
            <v>Taxation</v>
          </cell>
          <cell r="C241">
            <v>-6.4359999999999999</v>
          </cell>
          <cell r="D241">
            <v>1.4520000000000002</v>
          </cell>
          <cell r="E241">
            <v>-0.2279999999999999</v>
          </cell>
          <cell r="F241">
            <v>-0.21</v>
          </cell>
          <cell r="G241">
            <v>-8.1000000000000349E-2</v>
          </cell>
          <cell r="H241">
            <v>-5.5610000000000008</v>
          </cell>
          <cell r="I241">
            <v>-0.21799999999999944</v>
          </cell>
          <cell r="J241">
            <v>5.3319999999999999</v>
          </cell>
          <cell r="K241">
            <v>-0.11899999999999931</v>
          </cell>
          <cell r="L241">
            <v>0.13299999999999945</v>
          </cell>
          <cell r="M241">
            <v>-2176.5779999999995</v>
          </cell>
          <cell r="N241">
            <v>68.761999999999986</v>
          </cell>
          <cell r="O241">
            <v>-2113.7519999999995</v>
          </cell>
          <cell r="P241">
            <v>-6.4359999999999999</v>
          </cell>
          <cell r="Q241">
            <v>-4.984</v>
          </cell>
          <cell r="R241">
            <v>-5.2119999999999997</v>
          </cell>
          <cell r="S241">
            <v>-5.4219999999999997</v>
          </cell>
          <cell r="T241">
            <v>-5.5030000000000001</v>
          </cell>
          <cell r="U241">
            <v>-11.064</v>
          </cell>
          <cell r="V241">
            <v>-11.282</v>
          </cell>
          <cell r="W241">
            <v>-5.95</v>
          </cell>
          <cell r="X241">
            <v>-6.0689999999999991</v>
          </cell>
          <cell r="Y241">
            <v>-5.9359999999999999</v>
          </cell>
          <cell r="Z241">
            <v>-2182.5139999999997</v>
          </cell>
          <cell r="AA241">
            <v>-2113.7519999999995</v>
          </cell>
        </row>
        <row r="242">
          <cell r="A242" t="str">
            <v>Dtc28</v>
          </cell>
          <cell r="B242" t="str">
            <v>Profit after tax</v>
          </cell>
          <cell r="C242">
            <v>250.43099999999995</v>
          </cell>
          <cell r="D242">
            <v>506.69418000000002</v>
          </cell>
          <cell r="E242">
            <v>0.97021999999999842</v>
          </cell>
          <cell r="F242">
            <v>-30.325610000000061</v>
          </cell>
          <cell r="G242">
            <v>134.16331000000002</v>
          </cell>
          <cell r="H242">
            <v>-110.10734000000002</v>
          </cell>
          <cell r="I242">
            <v>1213.9483799999998</v>
          </cell>
          <cell r="J242">
            <v>1292.9798600000001</v>
          </cell>
          <cell r="K242">
            <v>3100.0919999999996</v>
          </cell>
          <cell r="L242">
            <v>3522.7230000000004</v>
          </cell>
          <cell r="M242">
            <v>-1303.0649999999996</v>
          </cell>
          <cell r="N242">
            <v>-699.13899999999956</v>
          </cell>
          <cell r="O242">
            <v>8055.3769999999995</v>
          </cell>
          <cell r="P242">
            <v>250.43099999999995</v>
          </cell>
          <cell r="Q242">
            <v>757.12518</v>
          </cell>
          <cell r="R242">
            <v>758.09540000000004</v>
          </cell>
          <cell r="S242">
            <v>727.76979000000006</v>
          </cell>
          <cell r="T242">
            <v>861.93309999999997</v>
          </cell>
          <cell r="U242">
            <v>751.82576000000006</v>
          </cell>
          <cell r="V242">
            <v>1965.77414</v>
          </cell>
          <cell r="W242">
            <v>3258.7540000000004</v>
          </cell>
          <cell r="X242">
            <v>6358.8459999999995</v>
          </cell>
          <cell r="Y242">
            <v>9881.5690000000013</v>
          </cell>
          <cell r="Z242">
            <v>8578.5040000000008</v>
          </cell>
          <cell r="AA242">
            <v>7879.3650000000007</v>
          </cell>
        </row>
      </sheetData>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TotalL"/>
      <sheetName val="Total"/>
      <sheetName val="AOK"/>
      <sheetName val="AO"/>
      <sheetName val="ASW"/>
      <sheetName val="AZ"/>
      <sheetName val="AOE"/>
      <sheetName val="AA"/>
      <sheetName val="AN"/>
      <sheetName val="FAZ"/>
      <sheetName val="ASE"/>
      <sheetName val="LSW"/>
      <sheetName val="LDP"/>
      <sheetName val="LOK"/>
      <sheetName val="LAP"/>
      <sheetName val="LNE"/>
      <sheetName val="LUKAS"/>
      <sheetName val="AN2"/>
      <sheetName val="ANE"/>
      <sheetName val="AE"/>
      <sheetName val="ASWEZ"/>
      <sheetName val="Prestiż_AP"/>
      <sheetName val="Prestiż_O"/>
      <sheetName val="Prestiż_SWE"/>
      <sheetName val="VIP"/>
      <sheetName val="Nowych Akcji"/>
      <sheetName val="Umbrella"/>
      <sheetName val="END"/>
      <sheetName val="AGI"/>
      <sheetName val="AAZ"/>
      <sheetName val="AEZ"/>
      <sheetName val="FAP"/>
      <sheetName val="APA"/>
      <sheetName val="AOD"/>
      <sheetName val="FS"/>
      <sheetName val="SIWE"/>
      <sheetName val="RPK"/>
      <sheetName val="Podz dla AA"/>
      <sheetName val="Podział_F"/>
      <sheetName val="AVIP"/>
      <sheetName val="NEW2"/>
      <sheetName val="NEW3"/>
      <sheetName val="Nowy Akcji"/>
      <sheetName val="NEW1"/>
    </sheetNames>
    <sheetDataSet>
      <sheetData sheetId="0"/>
      <sheetData sheetId="1" refreshError="1">
        <row r="2">
          <cell r="A2" t="str">
            <v>ID</v>
          </cell>
          <cell r="B2" t="str">
            <v>Fundusze razem</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C3" t="str">
            <v>SPR</v>
          </cell>
          <cell r="D3" t="str">
            <v>OK.</v>
          </cell>
          <cell r="E3" t="str">
            <v>OK.</v>
          </cell>
          <cell r="F3" t="str">
            <v>OK.</v>
          </cell>
          <cell r="G3" t="str">
            <v>OK.</v>
          </cell>
          <cell r="H3" t="str">
            <v>OK.</v>
          </cell>
          <cell r="I3" t="str">
            <v>OK.</v>
          </cell>
          <cell r="J3" t="str">
            <v>OK.</v>
          </cell>
          <cell r="K3">
            <v>9.4391399994492531</v>
          </cell>
          <cell r="L3" t="str">
            <v>OK.</v>
          </cell>
          <cell r="M3" t="str">
            <v>OK.</v>
          </cell>
          <cell r="N3" t="str">
            <v>OK.</v>
          </cell>
          <cell r="O3" t="str">
            <v>OK.</v>
          </cell>
          <cell r="P3" t="str">
            <v>OK.</v>
          </cell>
          <cell r="Q3" t="str">
            <v>OK.</v>
          </cell>
          <cell r="R3" t="str">
            <v>OK.</v>
          </cell>
          <cell r="S3" t="str">
            <v>OK.</v>
          </cell>
          <cell r="T3" t="str">
            <v>OK.</v>
          </cell>
          <cell r="U3" t="str">
            <v>OK.</v>
          </cell>
          <cell r="V3" t="str">
            <v>OK.</v>
          </cell>
          <cell r="W3" t="str">
            <v>OK.</v>
          </cell>
          <cell r="X3" t="str">
            <v>OK.</v>
          </cell>
          <cell r="Y3" t="str">
            <v>OK.</v>
          </cell>
          <cell r="Z3" t="str">
            <v>OK.</v>
          </cell>
          <cell r="AA3" t="str">
            <v>OK.</v>
          </cell>
        </row>
        <row r="4">
          <cell r="A4" t="str">
            <v>dni</v>
          </cell>
          <cell r="B4" t="str">
            <v>Actual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Act01</v>
          </cell>
          <cell r="B5" t="str">
            <v>Bilans otwarcia</v>
          </cell>
          <cell r="C5">
            <v>10217621.11717</v>
          </cell>
          <cell r="D5">
            <v>10497565.668950001</v>
          </cell>
          <cell r="E5">
            <v>10608236.860870002</v>
          </cell>
          <cell r="F5">
            <v>10390290.462150004</v>
          </cell>
          <cell r="G5">
            <v>11010778.754389999</v>
          </cell>
          <cell r="H5">
            <v>11113411.893329998</v>
          </cell>
          <cell r="I5">
            <v>10521277.949779997</v>
          </cell>
          <cell r="J5">
            <v>10038892.948669998</v>
          </cell>
          <cell r="K5">
            <v>10198226.205039999</v>
          </cell>
          <cell r="L5">
            <v>10081858.33729</v>
          </cell>
          <cell r="M5">
            <v>10081858.33729</v>
          </cell>
          <cell r="N5">
            <v>10081858.33729</v>
          </cell>
          <cell r="O5">
            <v>10081858.33729</v>
          </cell>
          <cell r="P5">
            <v>10497565.668950001</v>
          </cell>
          <cell r="Q5">
            <v>10497565.668950001</v>
          </cell>
          <cell r="R5">
            <v>10497565.668950001</v>
          </cell>
          <cell r="S5">
            <v>10497565.668950001</v>
          </cell>
          <cell r="T5">
            <v>10497565.668950001</v>
          </cell>
          <cell r="U5">
            <v>10497565.668950001</v>
          </cell>
          <cell r="V5">
            <v>10497565.668950001</v>
          </cell>
          <cell r="W5">
            <v>10497565.668950001</v>
          </cell>
          <cell r="X5">
            <v>10497565.668950001</v>
          </cell>
          <cell r="Y5">
            <v>10497565.668950001</v>
          </cell>
          <cell r="Z5">
            <v>10497565.668950001</v>
          </cell>
          <cell r="AA5">
            <v>10497565.668950001</v>
          </cell>
        </row>
        <row r="6">
          <cell r="A6" t="str">
            <v>Act02</v>
          </cell>
          <cell r="B6" t="str">
            <v>Sprzedaż całkowita</v>
          </cell>
          <cell r="C6">
            <v>131735</v>
          </cell>
          <cell r="D6">
            <v>159898.05184</v>
          </cell>
          <cell r="E6">
            <v>184398.75024999998</v>
          </cell>
          <cell r="F6">
            <v>202155.86161999998</v>
          </cell>
          <cell r="G6">
            <v>143864.66830999998</v>
          </cell>
          <cell r="H6">
            <v>117367.23730000001</v>
          </cell>
          <cell r="I6">
            <v>74838.681530000002</v>
          </cell>
          <cell r="J6">
            <v>59509.74957</v>
          </cell>
          <cell r="K6">
            <v>51606.599329999997</v>
          </cell>
          <cell r="L6">
            <v>0</v>
          </cell>
          <cell r="M6">
            <v>0</v>
          </cell>
          <cell r="N6">
            <v>0</v>
          </cell>
          <cell r="O6">
            <v>0</v>
          </cell>
          <cell r="P6">
            <v>159898.05184</v>
          </cell>
          <cell r="Q6">
            <v>344296.80209000001</v>
          </cell>
          <cell r="R6">
            <v>546452.66370999999</v>
          </cell>
          <cell r="S6">
            <v>690317.33202000009</v>
          </cell>
          <cell r="T6">
            <v>807684.56932000001</v>
          </cell>
          <cell r="U6">
            <v>882523.25084999984</v>
          </cell>
          <cell r="V6">
            <v>942033.00041999982</v>
          </cell>
          <cell r="W6">
            <v>993639.59975000005</v>
          </cell>
          <cell r="X6">
            <v>993639.59975000005</v>
          </cell>
          <cell r="Y6">
            <v>993639.59975000005</v>
          </cell>
          <cell r="Z6">
            <v>993639.59975000005</v>
          </cell>
          <cell r="AA6">
            <v>993639.59975000005</v>
          </cell>
        </row>
        <row r="7">
          <cell r="A7" t="str">
            <v>Act021</v>
          </cell>
          <cell r="B7" t="str">
            <v>sprzedaż przez BZWBK</v>
          </cell>
          <cell r="D7">
            <v>78704.205549999999</v>
          </cell>
          <cell r="E7">
            <v>61990.21817</v>
          </cell>
          <cell r="F7">
            <v>76935.961520000012</v>
          </cell>
          <cell r="G7">
            <v>83408.124559999997</v>
          </cell>
          <cell r="H7">
            <v>64445.537240000005</v>
          </cell>
          <cell r="I7">
            <v>35717.116839999995</v>
          </cell>
          <cell r="J7">
            <v>30288.08639</v>
          </cell>
          <cell r="K7">
            <v>30816.621159999995</v>
          </cell>
          <cell r="L7">
            <v>75052.368160000027</v>
          </cell>
          <cell r="M7">
            <v>0</v>
          </cell>
          <cell r="N7">
            <v>0</v>
          </cell>
          <cell r="O7">
            <v>0</v>
          </cell>
          <cell r="P7">
            <v>78704.205549999999</v>
          </cell>
          <cell r="Q7">
            <v>140694.42371999999</v>
          </cell>
          <cell r="R7">
            <v>217630.38524</v>
          </cell>
          <cell r="S7">
            <v>301038.5098</v>
          </cell>
          <cell r="T7">
            <v>365484.04703999998</v>
          </cell>
          <cell r="U7">
            <v>401201.16387999995</v>
          </cell>
          <cell r="V7">
            <v>431489.25026999996</v>
          </cell>
          <cell r="W7">
            <v>462305.87142999994</v>
          </cell>
          <cell r="X7">
            <v>462305.87142999994</v>
          </cell>
          <cell r="Y7">
            <v>462305.87142999994</v>
          </cell>
          <cell r="Z7">
            <v>462305.87142999994</v>
          </cell>
          <cell r="AA7">
            <v>462305.87142999994</v>
          </cell>
        </row>
        <row r="8">
          <cell r="A8" t="str">
            <v>Act022</v>
          </cell>
          <cell r="B8" t="str">
            <v>sprzedaż przez DM</v>
          </cell>
          <cell r="D8">
            <v>7117.0288099999989</v>
          </cell>
          <cell r="E8">
            <v>7433.9797400000007</v>
          </cell>
          <cell r="F8">
            <v>6752.1922200000008</v>
          </cell>
          <cell r="G8">
            <v>6890.2848799999992</v>
          </cell>
          <cell r="H8">
            <v>5088.6271399999996</v>
          </cell>
          <cell r="I8">
            <v>2892.8466400000007</v>
          </cell>
          <cell r="J8">
            <v>2974.4788800000006</v>
          </cell>
          <cell r="K8">
            <v>1473.9349800000002</v>
          </cell>
          <cell r="L8">
            <v>1941.8252</v>
          </cell>
          <cell r="M8">
            <v>0</v>
          </cell>
          <cell r="N8">
            <v>0</v>
          </cell>
          <cell r="O8">
            <v>0</v>
          </cell>
          <cell r="P8">
            <v>7117.0288099999989</v>
          </cell>
          <cell r="Q8">
            <v>14551.008549999999</v>
          </cell>
          <cell r="R8">
            <v>21303.200769999999</v>
          </cell>
          <cell r="S8">
            <v>28193.485649999999</v>
          </cell>
          <cell r="T8">
            <v>33282.112789999999</v>
          </cell>
          <cell r="U8">
            <v>36174.959430000003</v>
          </cell>
          <cell r="V8">
            <v>39149.438310000005</v>
          </cell>
          <cell r="W8">
            <v>40623.373290000003</v>
          </cell>
          <cell r="X8">
            <v>40623.373290000003</v>
          </cell>
          <cell r="Y8">
            <v>40623.373290000003</v>
          </cell>
          <cell r="Z8">
            <v>40623.373290000003</v>
          </cell>
          <cell r="AA8">
            <v>40623.373290000003</v>
          </cell>
        </row>
        <row r="9">
          <cell r="A9" t="str">
            <v>Act03</v>
          </cell>
          <cell r="B9" t="str">
            <v>Konwersja(+/-)</v>
          </cell>
          <cell r="C9">
            <v>-358</v>
          </cell>
          <cell r="D9">
            <v>-968.13500000000386</v>
          </cell>
          <cell r="E9">
            <v>-714.15419999999335</v>
          </cell>
          <cell r="F9">
            <v>-560.39984999999251</v>
          </cell>
          <cell r="G9">
            <v>-872.01678999999763</v>
          </cell>
          <cell r="H9">
            <v>-1320.4943700000376</v>
          </cell>
          <cell r="I9">
            <v>-149.29897000000835</v>
          </cell>
          <cell r="J9">
            <v>-149.32087000000951</v>
          </cell>
          <cell r="K9">
            <v>-182.23680999997964</v>
          </cell>
          <cell r="L9">
            <v>0</v>
          </cell>
          <cell r="M9">
            <v>0</v>
          </cell>
          <cell r="N9">
            <v>0</v>
          </cell>
          <cell r="O9">
            <v>0</v>
          </cell>
          <cell r="P9">
            <v>-968.13500000000386</v>
          </cell>
          <cell r="Q9">
            <v>-1682.2891999999933</v>
          </cell>
          <cell r="R9">
            <v>-2242.6890499999859</v>
          </cell>
          <cell r="S9">
            <v>-3114.7058399999905</v>
          </cell>
          <cell r="T9">
            <v>-4435.2002100000218</v>
          </cell>
          <cell r="U9">
            <v>-4584.4991800000244</v>
          </cell>
          <cell r="V9">
            <v>-4733.8200500000448</v>
          </cell>
          <cell r="W9">
            <v>-4916.0568600000161</v>
          </cell>
          <cell r="X9">
            <v>-4916.0568600000161</v>
          </cell>
          <cell r="Y9">
            <v>-4916.0568600000161</v>
          </cell>
          <cell r="Z9">
            <v>-4916.0568600000161</v>
          </cell>
          <cell r="AA9">
            <v>-4916.0568600000161</v>
          </cell>
        </row>
        <row r="10">
          <cell r="A10" t="str">
            <v>Act031</v>
          </cell>
          <cell r="B10" t="str">
            <v>Konwersja(+)</v>
          </cell>
          <cell r="D10">
            <v>239761.72779999999</v>
          </cell>
          <cell r="E10">
            <v>242864.49981000001</v>
          </cell>
          <cell r="F10">
            <v>226549.99349999998</v>
          </cell>
          <cell r="G10">
            <v>228123.99294</v>
          </cell>
          <cell r="H10">
            <v>959538.34206000005</v>
          </cell>
          <cell r="I10">
            <v>266287.21539999999</v>
          </cell>
          <cell r="J10">
            <v>180661.91419000001</v>
          </cell>
          <cell r="K10">
            <v>547018.22706000006</v>
          </cell>
          <cell r="L10">
            <v>0</v>
          </cell>
          <cell r="M10">
            <v>0</v>
          </cell>
          <cell r="N10">
            <v>0</v>
          </cell>
          <cell r="O10">
            <v>0</v>
          </cell>
          <cell r="P10">
            <v>239761.72779999999</v>
          </cell>
          <cell r="Q10">
            <v>482626.22760999994</v>
          </cell>
          <cell r="R10">
            <v>709176.22110999993</v>
          </cell>
          <cell r="S10">
            <v>937300.21405000007</v>
          </cell>
          <cell r="T10">
            <v>1896838.5561099998</v>
          </cell>
          <cell r="U10">
            <v>2163125.7715099999</v>
          </cell>
          <cell r="V10">
            <v>2343787.6856999998</v>
          </cell>
          <cell r="W10">
            <v>2890805.9127599988</v>
          </cell>
          <cell r="X10">
            <v>2890805.9127599988</v>
          </cell>
          <cell r="Y10">
            <v>2890805.9127599988</v>
          </cell>
          <cell r="Z10">
            <v>2890805.9127599988</v>
          </cell>
          <cell r="AA10">
            <v>2890805.9127599988</v>
          </cell>
        </row>
        <row r="11">
          <cell r="A11" t="str">
            <v>Act032</v>
          </cell>
          <cell r="B11" t="str">
            <v>Konwersja(-)</v>
          </cell>
          <cell r="D11">
            <v>-240729.8628</v>
          </cell>
          <cell r="E11">
            <v>-243578.65400999997</v>
          </cell>
          <cell r="F11">
            <v>-227110.39334999997</v>
          </cell>
          <cell r="G11">
            <v>-228996.00972999996</v>
          </cell>
          <cell r="H11">
            <v>-960858.83643000002</v>
          </cell>
          <cell r="I11">
            <v>-266436.51437000005</v>
          </cell>
          <cell r="J11">
            <v>-180811.23505999998</v>
          </cell>
          <cell r="K11">
            <v>-547200.46386999998</v>
          </cell>
          <cell r="L11">
            <v>0</v>
          </cell>
          <cell r="M11">
            <v>0</v>
          </cell>
          <cell r="N11">
            <v>0</v>
          </cell>
          <cell r="O11">
            <v>0</v>
          </cell>
          <cell r="P11">
            <v>-240729.8628</v>
          </cell>
          <cell r="Q11">
            <v>-484308.51681000006</v>
          </cell>
          <cell r="R11">
            <v>-711418.91015999997</v>
          </cell>
          <cell r="S11">
            <v>-940414.9198899999</v>
          </cell>
          <cell r="T11">
            <v>-1901273.7563199997</v>
          </cell>
          <cell r="U11">
            <v>-2167710.2706899997</v>
          </cell>
          <cell r="V11">
            <v>-2348521.50575</v>
          </cell>
          <cell r="W11">
            <v>-2895721.9696200001</v>
          </cell>
          <cell r="X11">
            <v>-2895721.9696200001</v>
          </cell>
          <cell r="Y11">
            <v>-2895721.9696200001</v>
          </cell>
          <cell r="Z11">
            <v>-2895721.9696200001</v>
          </cell>
          <cell r="AA11">
            <v>-2895721.9696200001</v>
          </cell>
        </row>
        <row r="12">
          <cell r="A12" t="str">
            <v>Act04</v>
          </cell>
          <cell r="B12" t="str">
            <v>Umorzenia</v>
          </cell>
          <cell r="C12">
            <v>145170</v>
          </cell>
          <cell r="D12">
            <v>149045.66858</v>
          </cell>
          <cell r="E12">
            <v>167347.73466999998</v>
          </cell>
          <cell r="F12">
            <v>149642.31441000002</v>
          </cell>
          <cell r="G12">
            <v>233236.21739000001</v>
          </cell>
          <cell r="H12">
            <v>322681.68647999997</v>
          </cell>
          <cell r="I12">
            <v>160876.133</v>
          </cell>
          <cell r="J12">
            <v>250126.42116999999</v>
          </cell>
          <cell r="K12">
            <v>179183.23027</v>
          </cell>
          <cell r="L12">
            <v>0</v>
          </cell>
          <cell r="M12">
            <v>0</v>
          </cell>
          <cell r="N12">
            <v>0</v>
          </cell>
          <cell r="O12">
            <v>0</v>
          </cell>
          <cell r="P12">
            <v>149045.66858</v>
          </cell>
          <cell r="Q12">
            <v>316393.40325000003</v>
          </cell>
          <cell r="R12">
            <v>466035.71766000002</v>
          </cell>
          <cell r="S12">
            <v>699271.93504999985</v>
          </cell>
          <cell r="T12">
            <v>1021953.6215300001</v>
          </cell>
          <cell r="U12">
            <v>1182829.7545299998</v>
          </cell>
          <cell r="V12">
            <v>1432956.1756999998</v>
          </cell>
          <cell r="W12">
            <v>1612139.40597</v>
          </cell>
          <cell r="X12">
            <v>1612139.40597</v>
          </cell>
          <cell r="Y12">
            <v>1612139.40597</v>
          </cell>
          <cell r="Z12">
            <v>1612139.40597</v>
          </cell>
          <cell r="AA12">
            <v>1612139.40597</v>
          </cell>
        </row>
        <row r="13">
          <cell r="A13" t="str">
            <v>Act05</v>
          </cell>
          <cell r="B13" t="str">
            <v>Dane AT za ostatni dzień roboczy m-ca (+/-)</v>
          </cell>
          <cell r="C13">
            <v>0</v>
          </cell>
          <cell r="D13">
            <v>-5037.7806799999998</v>
          </cell>
          <cell r="E13">
            <v>-5226.9548400000012</v>
          </cell>
          <cell r="F13">
            <v>4185.8451500000001</v>
          </cell>
          <cell r="G13">
            <v>5060.8327899999995</v>
          </cell>
          <cell r="H13">
            <v>-4862.3261900000298</v>
          </cell>
          <cell r="I13">
            <v>-11265.37521</v>
          </cell>
          <cell r="J13">
            <v>-2911.2225399999975</v>
          </cell>
          <cell r="K13">
            <v>5750.3306000000048</v>
          </cell>
          <cell r="L13">
            <v>0</v>
          </cell>
          <cell r="M13">
            <v>0</v>
          </cell>
          <cell r="N13">
            <v>0</v>
          </cell>
          <cell r="O13">
            <v>0</v>
          </cell>
          <cell r="P13">
            <v>-5037.7806799999998</v>
          </cell>
          <cell r="Q13">
            <v>-10264.73552</v>
          </cell>
          <cell r="R13">
            <v>-6078.8903699999992</v>
          </cell>
          <cell r="S13">
            <v>-1018.0575800000013</v>
          </cell>
          <cell r="T13">
            <v>-5880.3837700000313</v>
          </cell>
          <cell r="U13">
            <v>-17145.758980000028</v>
          </cell>
          <cell r="V13">
            <v>-20056.981520000027</v>
          </cell>
          <cell r="W13">
            <v>-14306.650920000022</v>
          </cell>
          <cell r="X13">
            <v>-14306.650920000022</v>
          </cell>
          <cell r="Y13">
            <v>-14306.650920000022</v>
          </cell>
          <cell r="Z13">
            <v>-14306.650920000022</v>
          </cell>
          <cell r="AA13">
            <v>-14306.650920000022</v>
          </cell>
        </row>
        <row r="14">
          <cell r="A14" t="str">
            <v>Act06</v>
          </cell>
          <cell r="B14" t="str">
            <v>Zmiana wartości</v>
          </cell>
          <cell r="C14">
            <v>293737</v>
          </cell>
          <cell r="D14">
            <v>105824.72433999996</v>
          </cell>
          <cell r="E14">
            <v>-229056.3052600011</v>
          </cell>
          <cell r="F14">
            <v>564349.29972999997</v>
          </cell>
          <cell r="G14">
            <v>187815.87202000007</v>
          </cell>
          <cell r="H14">
            <v>-380636.67380999995</v>
          </cell>
          <cell r="I14">
            <v>-384932.87546000013</v>
          </cell>
          <cell r="J14">
            <v>353010.47138000099</v>
          </cell>
          <cell r="K14">
            <v>5650.1085399999974</v>
          </cell>
          <cell r="L14">
            <v>0</v>
          </cell>
          <cell r="M14">
            <v>0</v>
          </cell>
          <cell r="N14">
            <v>0</v>
          </cell>
          <cell r="O14">
            <v>0</v>
          </cell>
          <cell r="P14">
            <v>105824.72433999996</v>
          </cell>
          <cell r="Q14">
            <v>-123231.58092000117</v>
          </cell>
          <cell r="R14">
            <v>441117.71880999877</v>
          </cell>
          <cell r="S14">
            <v>628933.59082999884</v>
          </cell>
          <cell r="T14">
            <v>248296.91701999889</v>
          </cell>
          <cell r="U14">
            <v>-136635.95844000112</v>
          </cell>
          <cell r="V14">
            <v>216374.51293999987</v>
          </cell>
          <cell r="W14">
            <v>222024.62147999989</v>
          </cell>
          <cell r="X14">
            <v>222024.62147999989</v>
          </cell>
          <cell r="Y14">
            <v>222024.62147999989</v>
          </cell>
          <cell r="Z14">
            <v>222024.62147999989</v>
          </cell>
          <cell r="AA14">
            <v>222024.62147999989</v>
          </cell>
        </row>
        <row r="15">
          <cell r="A15" t="str">
            <v>Act07</v>
          </cell>
          <cell r="B15" t="str">
            <v>Bilans zamknięcia</v>
          </cell>
          <cell r="C15">
            <v>10497565.11717</v>
          </cell>
          <cell r="D15">
            <v>10608236.860870002</v>
          </cell>
          <cell r="E15">
            <v>10390290.462150004</v>
          </cell>
          <cell r="F15">
            <v>11010778.754389999</v>
          </cell>
          <cell r="G15">
            <v>11113411.893329998</v>
          </cell>
          <cell r="H15">
            <v>10521277.949779997</v>
          </cell>
          <cell r="I15">
            <v>10038892.948669998</v>
          </cell>
          <cell r="J15">
            <v>10198226.205039999</v>
          </cell>
          <cell r="K15">
            <v>10081858.33729</v>
          </cell>
          <cell r="L15">
            <v>10081858.33729</v>
          </cell>
          <cell r="M15">
            <v>10081858.33729</v>
          </cell>
          <cell r="N15">
            <v>10081858.33729</v>
          </cell>
          <cell r="O15">
            <v>10081858.33729</v>
          </cell>
          <cell r="P15">
            <v>10608236.860870002</v>
          </cell>
          <cell r="Q15">
            <v>10390290.462150004</v>
          </cell>
          <cell r="R15">
            <v>11010778.754389999</v>
          </cell>
          <cell r="S15">
            <v>11113411.893329998</v>
          </cell>
          <cell r="T15">
            <v>10521277.949779997</v>
          </cell>
          <cell r="U15">
            <v>10038892.94867</v>
          </cell>
          <cell r="V15">
            <v>10198226.205039999</v>
          </cell>
          <cell r="W15">
            <v>10081867.77643</v>
          </cell>
          <cell r="X15">
            <v>10081867.77643</v>
          </cell>
          <cell r="Y15">
            <v>10081867.77643</v>
          </cell>
          <cell r="Z15">
            <v>10081867.77643</v>
          </cell>
          <cell r="AA15">
            <v>10081867.77643</v>
          </cell>
        </row>
        <row r="16">
          <cell r="A16" t="str">
            <v>Act08</v>
          </cell>
          <cell r="B16" t="str">
            <v>Średnia wartość funduszu</v>
          </cell>
          <cell r="C16">
            <v>10449697.280971939</v>
          </cell>
          <cell r="D16">
            <v>10679022.978527742</v>
          </cell>
          <cell r="E16">
            <v>10420193.472029643</v>
          </cell>
          <cell r="F16">
            <v>10812808.533354843</v>
          </cell>
          <cell r="G16">
            <v>11181251.829647342</v>
          </cell>
          <cell r="H16">
            <v>10625288.390449349</v>
          </cell>
          <cell r="I16">
            <v>10302420.322902333</v>
          </cell>
          <cell r="J16">
            <v>10161288.223612249</v>
          </cell>
          <cell r="K16">
            <v>10163592.713573549</v>
          </cell>
          <cell r="L16">
            <v>0</v>
          </cell>
          <cell r="M16">
            <v>0</v>
          </cell>
          <cell r="N16">
            <v>0</v>
          </cell>
          <cell r="O16">
            <v>0</v>
          </cell>
          <cell r="P16">
            <v>10679022.978527742</v>
          </cell>
          <cell r="Q16">
            <v>10556188.636460852</v>
          </cell>
          <cell r="R16">
            <v>10644579.934279891</v>
          </cell>
          <cell r="S16">
            <v>10778747.908121752</v>
          </cell>
          <cell r="T16">
            <v>10747242.97403007</v>
          </cell>
          <cell r="U16">
            <v>10673515.462793428</v>
          </cell>
          <cell r="V16">
            <v>10598614.309894292</v>
          </cell>
          <cell r="W16">
            <v>10543117.727647614</v>
          </cell>
          <cell r="X16">
            <v>9384533.3619720526</v>
          </cell>
          <cell r="Y16">
            <v>8427557.9204551633</v>
          </cell>
          <cell r="Z16">
            <v>7670591.6401747614</v>
          </cell>
          <cell r="AA16">
            <v>7019116.7337489575</v>
          </cell>
        </row>
        <row r="17">
          <cell r="A17" t="str">
            <v>Act09</v>
          </cell>
          <cell r="B17" t="str">
            <v>Fundusze grupy BZWBK  ave</v>
          </cell>
          <cell r="C17">
            <v>0</v>
          </cell>
          <cell r="D17">
            <v>8893685.5888625793</v>
          </cell>
          <cell r="E17">
            <v>8695921.9721475001</v>
          </cell>
          <cell r="F17">
            <v>9225453.6254667733</v>
          </cell>
          <cell r="G17">
            <v>9533937.1177336648</v>
          </cell>
          <cell r="H17">
            <v>9172894.5296245161</v>
          </cell>
          <cell r="I17">
            <v>8983303.2380600013</v>
          </cell>
          <cell r="J17">
            <v>8931476.7806099989</v>
          </cell>
          <cell r="K17">
            <v>9029567.9328890294</v>
          </cell>
          <cell r="L17">
            <v>0</v>
          </cell>
          <cell r="M17">
            <v>0</v>
          </cell>
          <cell r="N17">
            <v>0</v>
          </cell>
          <cell r="O17">
            <v>0</v>
          </cell>
          <cell r="P17">
            <v>8893685.5888625793</v>
          </cell>
          <cell r="Q17">
            <v>17589607.561010078</v>
          </cell>
          <cell r="R17">
            <v>26815061.186476856</v>
          </cell>
          <cell r="S17">
            <v>36348998.304210514</v>
          </cell>
          <cell r="T17">
            <v>45521892.833835028</v>
          </cell>
          <cell r="U17">
            <v>54505196.071895033</v>
          </cell>
          <cell r="V17">
            <v>63436672.852505036</v>
          </cell>
          <cell r="W17">
            <v>72466240.785394073</v>
          </cell>
          <cell r="X17">
            <v>72466240.785394073</v>
          </cell>
          <cell r="Y17">
            <v>72466240.785394073</v>
          </cell>
          <cell r="Z17">
            <v>72466240.785394073</v>
          </cell>
          <cell r="AA17">
            <v>72466240.785394073</v>
          </cell>
        </row>
        <row r="18">
          <cell r="A18" t="str">
            <v>Act10</v>
          </cell>
          <cell r="B18" t="str">
            <v>Fundusze pozostałych klientów  ave</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Act11</v>
          </cell>
          <cell r="B19" t="str">
            <v>Zarządzanie funduszami klientów TFI</v>
          </cell>
          <cell r="C19">
            <v>25696.58439</v>
          </cell>
          <cell r="D19">
            <v>26358.034489999998</v>
          </cell>
          <cell r="E19">
            <v>23025.147979999998</v>
          </cell>
          <cell r="F19">
            <v>26567.336439999992</v>
          </cell>
          <cell r="G19">
            <v>26700.600740000002</v>
          </cell>
          <cell r="H19">
            <v>26120.932519999991</v>
          </cell>
          <cell r="I19">
            <v>24378.058830000002</v>
          </cell>
          <cell r="J19">
            <v>24842.777470000008</v>
          </cell>
          <cell r="K19">
            <v>25065.351729999998</v>
          </cell>
          <cell r="L19">
            <v>0</v>
          </cell>
          <cell r="M19">
            <v>0</v>
          </cell>
          <cell r="N19">
            <v>0</v>
          </cell>
          <cell r="O19">
            <v>0</v>
          </cell>
          <cell r="P19">
            <v>26358.034489999998</v>
          </cell>
          <cell r="Q19">
            <v>49383.182469999992</v>
          </cell>
          <cell r="R19">
            <v>75950.518910000013</v>
          </cell>
          <cell r="S19">
            <v>102651.11965000002</v>
          </cell>
          <cell r="T19">
            <v>128772.05217000001</v>
          </cell>
          <cell r="U19">
            <v>153150.111</v>
          </cell>
          <cell r="V19">
            <v>177992.88847000003</v>
          </cell>
          <cell r="W19">
            <v>203058.2402</v>
          </cell>
          <cell r="X19">
            <v>203058.2402</v>
          </cell>
          <cell r="Y19">
            <v>203058.2402</v>
          </cell>
          <cell r="Z19">
            <v>203058.2402</v>
          </cell>
          <cell r="AA19">
            <v>203058.2402</v>
          </cell>
        </row>
        <row r="20">
          <cell r="A20" t="str">
            <v>Act12</v>
          </cell>
          <cell r="B20" t="str">
            <v>Opłata dystrybucyjna TFI</v>
          </cell>
          <cell r="C20">
            <v>383.54183000000012</v>
          </cell>
          <cell r="D20">
            <v>708.952</v>
          </cell>
          <cell r="E20">
            <v>568.89753000000007</v>
          </cell>
          <cell r="F20">
            <v>550.64551999999992</v>
          </cell>
          <cell r="G20">
            <v>619.85914000000002</v>
          </cell>
          <cell r="H20">
            <v>380.87049000000002</v>
          </cell>
          <cell r="I20">
            <v>153.71681999999998</v>
          </cell>
          <cell r="J20">
            <v>177.64707999999996</v>
          </cell>
          <cell r="K20">
            <v>141.12547000000001</v>
          </cell>
          <cell r="L20">
            <v>0</v>
          </cell>
          <cell r="M20">
            <v>0</v>
          </cell>
          <cell r="N20">
            <v>0</v>
          </cell>
          <cell r="O20">
            <v>0</v>
          </cell>
          <cell r="P20">
            <v>708.952</v>
          </cell>
          <cell r="Q20">
            <v>1277.8495300000002</v>
          </cell>
          <cell r="R20">
            <v>1828.49505</v>
          </cell>
          <cell r="S20">
            <v>2448.3541899999996</v>
          </cell>
          <cell r="T20">
            <v>2829.2246800000003</v>
          </cell>
          <cell r="U20">
            <v>2982.9414999999995</v>
          </cell>
          <cell r="V20">
            <v>3160.5885799999996</v>
          </cell>
          <cell r="W20">
            <v>3301.7140499999996</v>
          </cell>
          <cell r="X20">
            <v>3301.7140499999996</v>
          </cell>
          <cell r="Y20">
            <v>3301.7140499999996</v>
          </cell>
          <cell r="Z20">
            <v>3301.7140499999996</v>
          </cell>
          <cell r="AA20">
            <v>3301.7140499999996</v>
          </cell>
        </row>
        <row r="21">
          <cell r="A21" t="str">
            <v>Act121</v>
          </cell>
          <cell r="B21" t="str">
            <v>Korekta opłaty dystrybucyjnej</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Act13</v>
          </cell>
          <cell r="B22" t="str">
            <v>Opłata umorzeniowa</v>
          </cell>
          <cell r="C22">
            <v>117.39516</v>
          </cell>
          <cell r="D22">
            <v>132.72492</v>
          </cell>
          <cell r="E22">
            <v>145.74757000000002</v>
          </cell>
          <cell r="F22">
            <v>132.66674</v>
          </cell>
          <cell r="G22">
            <v>160.74759</v>
          </cell>
          <cell r="H22">
            <v>235.44036000000003</v>
          </cell>
          <cell r="I22">
            <v>96.509830000000008</v>
          </cell>
          <cell r="J22">
            <v>75.202289999999991</v>
          </cell>
          <cell r="K22">
            <v>92.315560000000005</v>
          </cell>
          <cell r="L22">
            <v>0</v>
          </cell>
          <cell r="M22">
            <v>0</v>
          </cell>
          <cell r="N22">
            <v>0</v>
          </cell>
          <cell r="O22">
            <v>0</v>
          </cell>
          <cell r="P22">
            <v>132.72492</v>
          </cell>
          <cell r="Q22">
            <v>278.47248999999994</v>
          </cell>
          <cell r="R22">
            <v>411.13922999999994</v>
          </cell>
          <cell r="S22">
            <v>571.88682000000006</v>
          </cell>
          <cell r="T22">
            <v>807.32718</v>
          </cell>
          <cell r="U22">
            <v>903.83700999999996</v>
          </cell>
          <cell r="V22">
            <v>979.03930000000003</v>
          </cell>
          <cell r="W22">
            <v>1071.3548599999999</v>
          </cell>
          <cell r="X22">
            <v>1071.3548599999999</v>
          </cell>
          <cell r="Y22">
            <v>1071.3548599999999</v>
          </cell>
          <cell r="Z22">
            <v>1071.3548599999999</v>
          </cell>
          <cell r="AA22">
            <v>1071.3548599999999</v>
          </cell>
        </row>
        <row r="23">
          <cell r="A23" t="str">
            <v>Act131</v>
          </cell>
          <cell r="B23" t="str">
            <v>Opłata dodatkowa</v>
          </cell>
          <cell r="C23">
            <v>56.546590000000002</v>
          </cell>
          <cell r="D23">
            <v>64.746639999999985</v>
          </cell>
          <cell r="E23">
            <v>133.90209999999999</v>
          </cell>
          <cell r="F23">
            <v>41.106009999999998</v>
          </cell>
          <cell r="G23">
            <v>65.112349999999992</v>
          </cell>
          <cell r="H23">
            <v>235.26474999999999</v>
          </cell>
          <cell r="I23">
            <v>64.625370000000004</v>
          </cell>
          <cell r="J23">
            <v>26.408079999999998</v>
          </cell>
          <cell r="K23">
            <v>48.544060000000002</v>
          </cell>
          <cell r="L23">
            <v>0</v>
          </cell>
          <cell r="M23">
            <v>0</v>
          </cell>
          <cell r="N23">
            <v>0</v>
          </cell>
          <cell r="O23">
            <v>0</v>
          </cell>
          <cell r="P23">
            <v>64.746639999999985</v>
          </cell>
          <cell r="Q23">
            <v>198.64874000000003</v>
          </cell>
          <cell r="R23">
            <v>239.75475000000003</v>
          </cell>
          <cell r="S23">
            <v>304.86710000000005</v>
          </cell>
          <cell r="T23">
            <v>540.13185000000021</v>
          </cell>
          <cell r="U23">
            <v>604.75721999999985</v>
          </cell>
          <cell r="V23">
            <v>631.1653</v>
          </cell>
          <cell r="W23">
            <v>679.70936000000006</v>
          </cell>
          <cell r="X23">
            <v>679.70936000000006</v>
          </cell>
          <cell r="Y23">
            <v>679.70936000000006</v>
          </cell>
          <cell r="Z23">
            <v>679.70936000000006</v>
          </cell>
          <cell r="AA23">
            <v>679.70936000000006</v>
          </cell>
        </row>
        <row r="24">
          <cell r="A24" t="str">
            <v>Act14</v>
          </cell>
          <cell r="B24" t="str">
            <v>Wynagrodzenie za sukces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Act15</v>
          </cell>
          <cell r="B25" t="str">
            <v>Przychody   razem</v>
          </cell>
          <cell r="C25">
            <v>26254.06797</v>
          </cell>
          <cell r="D25">
            <v>27264.458050000001</v>
          </cell>
          <cell r="E25">
            <v>23873.695179999995</v>
          </cell>
          <cell r="F25">
            <v>27291.75470999999</v>
          </cell>
          <cell r="G25">
            <v>27546.319820000001</v>
          </cell>
          <cell r="H25">
            <v>26972.508119999991</v>
          </cell>
          <cell r="I25">
            <v>24692.910850000004</v>
          </cell>
          <cell r="J25">
            <v>25122.034920000009</v>
          </cell>
          <cell r="K25">
            <v>25347.336819999997</v>
          </cell>
          <cell r="L25">
            <v>0</v>
          </cell>
          <cell r="M25">
            <v>0</v>
          </cell>
          <cell r="N25">
            <v>0</v>
          </cell>
          <cell r="O25">
            <v>0</v>
          </cell>
          <cell r="P25">
            <v>27264.458050000001</v>
          </cell>
          <cell r="Q25">
            <v>51138.153229999989</v>
          </cell>
          <cell r="R25">
            <v>78429.907940000005</v>
          </cell>
          <cell r="S25">
            <v>105976.22776000002</v>
          </cell>
          <cell r="T25">
            <v>132948.73588000002</v>
          </cell>
          <cell r="U25">
            <v>157641.64672999998</v>
          </cell>
          <cell r="V25">
            <v>182763.68165000004</v>
          </cell>
          <cell r="W25">
            <v>208111.01847000001</v>
          </cell>
          <cell r="X25">
            <v>208111.01847000001</v>
          </cell>
          <cell r="Y25">
            <v>208111.01847000001</v>
          </cell>
          <cell r="Z25">
            <v>208111.01847000001</v>
          </cell>
          <cell r="AA25">
            <v>208111.01847000001</v>
          </cell>
        </row>
        <row r="26">
          <cell r="A26" t="str">
            <v>Act16</v>
          </cell>
          <cell r="B26" t="str">
            <v>Zarządzanie aktywami funduszy</v>
          </cell>
          <cell r="C26">
            <v>-2752.0706399999999</v>
          </cell>
          <cell r="D26">
            <v>-2834.3535799999995</v>
          </cell>
          <cell r="E26">
            <v>-2476.53078</v>
          </cell>
          <cell r="F26">
            <v>-2837.7732999999998</v>
          </cell>
          <cell r="G26">
            <v>-2867.0776299999998</v>
          </cell>
          <cell r="H26">
            <v>-2818.1667499999999</v>
          </cell>
          <cell r="I26">
            <v>-2632.46414</v>
          </cell>
          <cell r="J26">
            <v>-2678.9327599999997</v>
          </cell>
          <cell r="K26">
            <v>-2685.4509199999998</v>
          </cell>
          <cell r="L26">
            <v>0</v>
          </cell>
          <cell r="M26">
            <v>0</v>
          </cell>
          <cell r="N26">
            <v>0</v>
          </cell>
          <cell r="O26">
            <v>0</v>
          </cell>
          <cell r="P26">
            <v>-2834.3535799999995</v>
          </cell>
          <cell r="Q26">
            <v>-5310.8843599999991</v>
          </cell>
          <cell r="R26">
            <v>-8148.6576599999999</v>
          </cell>
          <cell r="S26">
            <v>-11015.735290000001</v>
          </cell>
          <cell r="T26">
            <v>-13833.902040000001</v>
          </cell>
          <cell r="U26">
            <v>-16466.366179999997</v>
          </cell>
          <cell r="V26">
            <v>-19145.298940000001</v>
          </cell>
          <cell r="W26">
            <v>-21830.749860000004</v>
          </cell>
          <cell r="X26">
            <v>-21830.749860000004</v>
          </cell>
          <cell r="Y26">
            <v>-21830.749860000004</v>
          </cell>
          <cell r="Z26">
            <v>-21830.749860000004</v>
          </cell>
          <cell r="AA26">
            <v>-21830.749860000004</v>
          </cell>
        </row>
        <row r="27">
          <cell r="A27" t="str">
            <v>Act17</v>
          </cell>
          <cell r="B27" t="str">
            <v>Usługi rachunkowości ASSET</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Act18</v>
          </cell>
          <cell r="B28" t="str">
            <v>Opłata dystrybucyjna dla BZWBK</v>
          </cell>
          <cell r="C28">
            <v>-5799.6233000000002</v>
          </cell>
          <cell r="D28">
            <v>-6192.8708599999991</v>
          </cell>
          <cell r="E28">
            <v>-5353.7255599999999</v>
          </cell>
          <cell r="F28">
            <v>-6100.0933899999991</v>
          </cell>
          <cell r="G28">
            <v>-6193.4591</v>
          </cell>
          <cell r="H28">
            <v>-5947.8267799999994</v>
          </cell>
          <cell r="I28">
            <v>-5468.704920000001</v>
          </cell>
          <cell r="J28">
            <v>-5635.4711100000004</v>
          </cell>
          <cell r="K28">
            <v>-5684.7164900000007</v>
          </cell>
          <cell r="L28">
            <v>0</v>
          </cell>
          <cell r="M28">
            <v>0</v>
          </cell>
          <cell r="N28">
            <v>0</v>
          </cell>
          <cell r="O28">
            <v>0</v>
          </cell>
          <cell r="P28">
            <v>-6192.8708599999991</v>
          </cell>
          <cell r="Q28">
            <v>-11546.596420000002</v>
          </cell>
          <cell r="R28">
            <v>-17646.68981</v>
          </cell>
          <cell r="S28">
            <v>-23840.148910000004</v>
          </cell>
          <cell r="T28">
            <v>-29787.975689999999</v>
          </cell>
          <cell r="U28">
            <v>-35256.680609999996</v>
          </cell>
          <cell r="V28">
            <v>-40892.151720000009</v>
          </cell>
          <cell r="W28">
            <v>-46576.868210000008</v>
          </cell>
          <cell r="X28">
            <v>-46576.868210000008</v>
          </cell>
          <cell r="Y28">
            <v>-46576.868210000008</v>
          </cell>
          <cell r="Z28">
            <v>-46576.868210000008</v>
          </cell>
          <cell r="AA28">
            <v>-46576.868210000008</v>
          </cell>
        </row>
        <row r="29">
          <cell r="A29" t="str">
            <v>Act19</v>
          </cell>
          <cell r="B29" t="str">
            <v>BZWBK - inne koszty</v>
          </cell>
          <cell r="C29">
            <v>0</v>
          </cell>
          <cell r="D29">
            <v>0</v>
          </cell>
          <cell r="E29">
            <v>0</v>
          </cell>
          <cell r="F29">
            <v>-675</v>
          </cell>
          <cell r="G29">
            <v>-713.22083999999995</v>
          </cell>
          <cell r="H29">
            <v>-694.35439999999994</v>
          </cell>
          <cell r="I29">
            <v>-688.07355000000007</v>
          </cell>
          <cell r="J29">
            <v>-655.84875999999997</v>
          </cell>
          <cell r="K29">
            <v>-660.80382999999995</v>
          </cell>
          <cell r="L29">
            <v>0</v>
          </cell>
          <cell r="M29">
            <v>0</v>
          </cell>
          <cell r="N29">
            <v>0</v>
          </cell>
          <cell r="O29">
            <v>0</v>
          </cell>
          <cell r="P29">
            <v>0</v>
          </cell>
          <cell r="Q29">
            <v>0</v>
          </cell>
          <cell r="R29">
            <v>-675</v>
          </cell>
          <cell r="S29">
            <v>-1388.2208400000002</v>
          </cell>
          <cell r="T29">
            <v>-2082.5752400000001</v>
          </cell>
          <cell r="U29">
            <v>-2770.6487900000002</v>
          </cell>
          <cell r="V29">
            <v>-3426.4975500000005</v>
          </cell>
          <cell r="W29">
            <v>-4087.3013800000003</v>
          </cell>
          <cell r="X29">
            <v>-4087.3013800000003</v>
          </cell>
          <cell r="Y29">
            <v>-4087.3013800000003</v>
          </cell>
          <cell r="Z29">
            <v>-4087.3013800000003</v>
          </cell>
          <cell r="AA29">
            <v>-4087.3013800000003</v>
          </cell>
        </row>
        <row r="30">
          <cell r="A30" t="str">
            <v>Act20</v>
          </cell>
          <cell r="B30" t="str">
            <v>Opłata dystrybucyjna dla DM</v>
          </cell>
          <cell r="C30">
            <v>-335.52774999999997</v>
          </cell>
          <cell r="D30">
            <v>-362.73973000000007</v>
          </cell>
          <cell r="E30">
            <v>-315.20451000000008</v>
          </cell>
          <cell r="F30">
            <v>-547.10872000000006</v>
          </cell>
          <cell r="G30">
            <v>-547.18054000000006</v>
          </cell>
          <cell r="H30">
            <v>-524.40652</v>
          </cell>
          <cell r="I30">
            <v>-488.97249999999997</v>
          </cell>
          <cell r="J30">
            <v>-508.93631000000005</v>
          </cell>
          <cell r="K30">
            <v>-508.18589000000003</v>
          </cell>
          <cell r="L30">
            <v>0</v>
          </cell>
          <cell r="M30">
            <v>0</v>
          </cell>
          <cell r="N30">
            <v>0</v>
          </cell>
          <cell r="O30">
            <v>0</v>
          </cell>
          <cell r="P30">
            <v>-362.73973000000007</v>
          </cell>
          <cell r="Q30">
            <v>-677.94423999999992</v>
          </cell>
          <cell r="R30">
            <v>-1225.0529599999998</v>
          </cell>
          <cell r="S30">
            <v>-1772.2335</v>
          </cell>
          <cell r="T30">
            <v>-2296.6400200000003</v>
          </cell>
          <cell r="U30">
            <v>-2785.6125200000001</v>
          </cell>
          <cell r="V30">
            <v>-3294.5488300000002</v>
          </cell>
          <cell r="W30">
            <v>-3802.7347199999999</v>
          </cell>
          <cell r="X30">
            <v>-3802.7347199999999</v>
          </cell>
          <cell r="Y30">
            <v>-3802.7347199999999</v>
          </cell>
          <cell r="Z30">
            <v>-3802.7347199999999</v>
          </cell>
          <cell r="AA30">
            <v>-3802.7347199999999</v>
          </cell>
        </row>
        <row r="31">
          <cell r="A31" t="str">
            <v>Act21</v>
          </cell>
          <cell r="B31" t="str">
            <v>Inne koszty w Grupie</v>
          </cell>
          <cell r="C31">
            <v>-5.2777799999999999</v>
          </cell>
          <cell r="D31">
            <v>-2.8486799999999999</v>
          </cell>
          <cell r="E31">
            <v>-9.4</v>
          </cell>
          <cell r="F31">
            <v>-20.950000000000003</v>
          </cell>
          <cell r="G31">
            <v>-6.3066999999999993</v>
          </cell>
          <cell r="H31">
            <v>-5.95</v>
          </cell>
          <cell r="I31">
            <v>-20.950000000000003</v>
          </cell>
          <cell r="J31">
            <v>-6.3036700000000003</v>
          </cell>
          <cell r="K31">
            <v>-5.95</v>
          </cell>
          <cell r="L31">
            <v>0</v>
          </cell>
          <cell r="M31">
            <v>0</v>
          </cell>
          <cell r="N31">
            <v>0</v>
          </cell>
          <cell r="O31">
            <v>0</v>
          </cell>
          <cell r="P31">
            <v>-2.8486799999999999</v>
          </cell>
          <cell r="Q31">
            <v>-12.24868</v>
          </cell>
          <cell r="R31">
            <v>-33.198680000000003</v>
          </cell>
          <cell r="S31">
            <v>-39.505380000000002</v>
          </cell>
          <cell r="T31">
            <v>-45.455379999999998</v>
          </cell>
          <cell r="U31">
            <v>-66.405380000000008</v>
          </cell>
          <cell r="V31">
            <v>-72.709050000000005</v>
          </cell>
          <cell r="W31">
            <v>-78.659050000000008</v>
          </cell>
          <cell r="X31">
            <v>-78.659050000000008</v>
          </cell>
          <cell r="Y31">
            <v>-78.659050000000008</v>
          </cell>
          <cell r="Z31">
            <v>-78.659050000000008</v>
          </cell>
          <cell r="AA31">
            <v>-78.659050000000008</v>
          </cell>
        </row>
        <row r="32">
          <cell r="A32" t="str">
            <v>Act22</v>
          </cell>
          <cell r="B32" t="str">
            <v>Koszty w grupie BZWBK</v>
          </cell>
          <cell r="C32">
            <v>-8892.4994700000007</v>
          </cell>
          <cell r="D32">
            <v>-9392.8128499999966</v>
          </cell>
          <cell r="E32">
            <v>-8154.86085</v>
          </cell>
          <cell r="F32">
            <v>-10180.92541</v>
          </cell>
          <cell r="G32">
            <v>-10327.244809999998</v>
          </cell>
          <cell r="H32">
            <v>-9990.7044500000011</v>
          </cell>
          <cell r="I32">
            <v>-9299.1651100000017</v>
          </cell>
          <cell r="J32">
            <v>-9485.4926099999993</v>
          </cell>
          <cell r="K32">
            <v>-9545.1071300000021</v>
          </cell>
          <cell r="L32">
            <v>0</v>
          </cell>
          <cell r="M32">
            <v>0</v>
          </cell>
          <cell r="N32">
            <v>0</v>
          </cell>
          <cell r="O32">
            <v>0</v>
          </cell>
          <cell r="P32">
            <v>-9392.8128499999966</v>
          </cell>
          <cell r="Q32">
            <v>-17547.673700000003</v>
          </cell>
          <cell r="R32">
            <v>-27728.599110000003</v>
          </cell>
          <cell r="S32">
            <v>-38055.843920000007</v>
          </cell>
          <cell r="T32">
            <v>-48046.548369999997</v>
          </cell>
          <cell r="U32">
            <v>-57345.713479999991</v>
          </cell>
          <cell r="V32">
            <v>-66831.206090000022</v>
          </cell>
          <cell r="W32">
            <v>-76376.313220000011</v>
          </cell>
          <cell r="X32">
            <v>-76376.313220000011</v>
          </cell>
          <cell r="Y32">
            <v>-76376.313220000011</v>
          </cell>
          <cell r="Z32">
            <v>-76376.313220000011</v>
          </cell>
          <cell r="AA32">
            <v>-76376.313220000011</v>
          </cell>
        </row>
        <row r="33">
          <cell r="A33" t="str">
            <v>Act23</v>
          </cell>
          <cell r="B33" t="str">
            <v>Inni dystrybutorzy ( w tym świadczenia dod.)</v>
          </cell>
          <cell r="C33">
            <v>-2026.0060699999997</v>
          </cell>
          <cell r="D33">
            <v>-3846.1176300000002</v>
          </cell>
          <cell r="E33">
            <v>-3391.3324300000004</v>
          </cell>
          <cell r="F33">
            <v>-3951.3383100000005</v>
          </cell>
          <cell r="G33">
            <v>-3953.8512299999998</v>
          </cell>
          <cell r="H33">
            <v>-3849.7964400000001</v>
          </cell>
          <cell r="I33">
            <v>-3484.2499900000007</v>
          </cell>
          <cell r="J33">
            <v>-3492.99017</v>
          </cell>
          <cell r="K33">
            <v>-3447.5889999999999</v>
          </cell>
          <cell r="L33">
            <v>0</v>
          </cell>
          <cell r="M33">
            <v>0</v>
          </cell>
          <cell r="N33">
            <v>0</v>
          </cell>
          <cell r="O33">
            <v>0</v>
          </cell>
          <cell r="P33">
            <v>-3846.1176300000002</v>
          </cell>
          <cell r="Q33">
            <v>-7237.4500599999983</v>
          </cell>
          <cell r="R33">
            <v>-11188.788369999998</v>
          </cell>
          <cell r="S33">
            <v>-15142.6396</v>
          </cell>
          <cell r="T33">
            <v>-18992.436039999997</v>
          </cell>
          <cell r="U33">
            <v>-22476.686030000001</v>
          </cell>
          <cell r="V33">
            <v>-25969.676200000002</v>
          </cell>
          <cell r="W33">
            <v>-29417.265199999994</v>
          </cell>
          <cell r="X33">
            <v>-29417.265199999994</v>
          </cell>
          <cell r="Y33">
            <v>-29417.265199999994</v>
          </cell>
          <cell r="Z33">
            <v>-29417.265199999994</v>
          </cell>
          <cell r="AA33">
            <v>-29417.265199999994</v>
          </cell>
        </row>
        <row r="34">
          <cell r="A34" t="str">
            <v>Act231</v>
          </cell>
          <cell r="B34" t="str">
            <v>Agent transferowy</v>
          </cell>
          <cell r="C34">
            <v>-931.89652000000001</v>
          </cell>
          <cell r="D34">
            <v>-1167.3864600000002</v>
          </cell>
          <cell r="E34">
            <v>-1218.7775100000001</v>
          </cell>
          <cell r="F34">
            <v>-240.74138000000002</v>
          </cell>
          <cell r="G34">
            <v>-58.162629999999993</v>
          </cell>
          <cell r="H34">
            <v>-109.62697000000001</v>
          </cell>
          <cell r="I34">
            <v>-207.50916000000001</v>
          </cell>
          <cell r="J34">
            <v>-107.71247</v>
          </cell>
          <cell r="K34">
            <v>-105.54297</v>
          </cell>
          <cell r="L34">
            <v>0</v>
          </cell>
          <cell r="M34">
            <v>0</v>
          </cell>
          <cell r="N34">
            <v>0</v>
          </cell>
          <cell r="O34">
            <v>0</v>
          </cell>
          <cell r="P34">
            <v>-1167.3864600000002</v>
          </cell>
          <cell r="Q34">
            <v>-2386.1639700000001</v>
          </cell>
          <cell r="R34">
            <v>-2626.9053500000005</v>
          </cell>
          <cell r="S34">
            <v>-2685.0679800000007</v>
          </cell>
          <cell r="T34">
            <v>-2794.6949499999992</v>
          </cell>
          <cell r="U34">
            <v>-3002.2041099999992</v>
          </cell>
          <cell r="V34">
            <v>-3109.9165799999996</v>
          </cell>
          <cell r="W34">
            <v>-3215.4595499999991</v>
          </cell>
          <cell r="X34">
            <v>-3215.4595499999991</v>
          </cell>
          <cell r="Y34">
            <v>-3215.4595499999991</v>
          </cell>
          <cell r="Z34">
            <v>-3215.4595499999991</v>
          </cell>
          <cell r="AA34">
            <v>-3215.4595499999991</v>
          </cell>
        </row>
        <row r="35">
          <cell r="A35" t="str">
            <v>Act24</v>
          </cell>
          <cell r="B35" t="str">
            <v>Usługi zewnętrzne</v>
          </cell>
          <cell r="C35">
            <v>-605.84651000000019</v>
          </cell>
          <cell r="D35">
            <v>-500.16156999999993</v>
          </cell>
          <cell r="E35">
            <v>-487.14952000000005</v>
          </cell>
          <cell r="F35">
            <v>-501.41659000000004</v>
          </cell>
          <cell r="G35">
            <v>-515.47564999999997</v>
          </cell>
          <cell r="H35">
            <v>-524.43931999999995</v>
          </cell>
          <cell r="I35">
            <v>-468.94184999999999</v>
          </cell>
          <cell r="J35">
            <v>-474.59672999999998</v>
          </cell>
          <cell r="K35">
            <v>-451.13580000000002</v>
          </cell>
          <cell r="L35">
            <v>0</v>
          </cell>
          <cell r="M35">
            <v>0</v>
          </cell>
          <cell r="N35">
            <v>0</v>
          </cell>
          <cell r="O35">
            <v>0</v>
          </cell>
          <cell r="P35">
            <v>-500.16156999999993</v>
          </cell>
          <cell r="Q35">
            <v>-987.31108999999992</v>
          </cell>
          <cell r="R35">
            <v>-1488.7276799999997</v>
          </cell>
          <cell r="S35">
            <v>-2004.2033300000003</v>
          </cell>
          <cell r="T35">
            <v>-2528.6426500000002</v>
          </cell>
          <cell r="U35">
            <v>-2997.5844999999999</v>
          </cell>
          <cell r="V35">
            <v>-3472.1812300000001</v>
          </cell>
          <cell r="W35">
            <v>-3923.3170300000002</v>
          </cell>
          <cell r="X35">
            <v>-3923.3170300000002</v>
          </cell>
          <cell r="Y35">
            <v>-3923.3170300000002</v>
          </cell>
          <cell r="Z35">
            <v>-3923.3170300000002</v>
          </cell>
          <cell r="AA35">
            <v>-3923.3170300000002</v>
          </cell>
        </row>
        <row r="36">
          <cell r="A36" t="str">
            <v>Act25</v>
          </cell>
          <cell r="B36" t="str">
            <v>Koszty obowiązkowe</v>
          </cell>
          <cell r="C36">
            <v>-33.451140000000002</v>
          </cell>
          <cell r="D36">
            <v>-47.323539999999994</v>
          </cell>
          <cell r="E36">
            <v>-40.491780000000006</v>
          </cell>
          <cell r="F36">
            <v>-40.951340000000002</v>
          </cell>
          <cell r="G36">
            <v>-60.545819999999992</v>
          </cell>
          <cell r="H36">
            <v>-75.71732999999999</v>
          </cell>
          <cell r="I36">
            <v>-65.574860000000001</v>
          </cell>
          <cell r="J36">
            <v>-81.855149999999995</v>
          </cell>
          <cell r="K36">
            <v>-128.17704000000001</v>
          </cell>
          <cell r="L36">
            <v>0</v>
          </cell>
          <cell r="M36">
            <v>0</v>
          </cell>
          <cell r="N36">
            <v>0</v>
          </cell>
          <cell r="O36">
            <v>0</v>
          </cell>
          <cell r="P36">
            <v>-47.323539999999994</v>
          </cell>
          <cell r="Q36">
            <v>-87.815320000000014</v>
          </cell>
          <cell r="R36">
            <v>-128.76666</v>
          </cell>
          <cell r="S36">
            <v>-189.31247999999999</v>
          </cell>
          <cell r="T36">
            <v>-265.02981000000005</v>
          </cell>
          <cell r="U36">
            <v>-330.60467</v>
          </cell>
          <cell r="V36">
            <v>-412.45982000000004</v>
          </cell>
          <cell r="W36">
            <v>-540.63685999999996</v>
          </cell>
          <cell r="X36">
            <v>-540.63685999999996</v>
          </cell>
          <cell r="Y36">
            <v>-540.63685999999996</v>
          </cell>
          <cell r="Z36">
            <v>-540.63685999999996</v>
          </cell>
          <cell r="AA36">
            <v>-540.63685999999996</v>
          </cell>
        </row>
        <row r="37">
          <cell r="A37" t="str">
            <v>Act26</v>
          </cell>
          <cell r="B37" t="str">
            <v>Koszty poza Grupą BZWBK</v>
          </cell>
          <cell r="C37">
            <v>-3597.2002400000001</v>
          </cell>
          <cell r="D37">
            <v>-5560.9892000000009</v>
          </cell>
          <cell r="E37">
            <v>-5137.7512400000005</v>
          </cell>
          <cell r="F37">
            <v>-4734.4476199999999</v>
          </cell>
          <cell r="G37">
            <v>-4588.0353299999997</v>
          </cell>
          <cell r="H37">
            <v>-4559.5800600000002</v>
          </cell>
          <cell r="I37">
            <v>-4226.2758600000006</v>
          </cell>
          <cell r="J37">
            <v>-4157.15452</v>
          </cell>
          <cell r="K37">
            <v>-4132.44481</v>
          </cell>
          <cell r="L37">
            <v>0</v>
          </cell>
          <cell r="M37">
            <v>0</v>
          </cell>
          <cell r="N37">
            <v>0</v>
          </cell>
          <cell r="O37">
            <v>0</v>
          </cell>
          <cell r="P37">
            <v>-5560.9892000000009</v>
          </cell>
          <cell r="Q37">
            <v>-10698.740439999998</v>
          </cell>
          <cell r="R37">
            <v>-15433.188059999999</v>
          </cell>
          <cell r="S37">
            <v>-20021.223390000003</v>
          </cell>
          <cell r="T37">
            <v>-24580.803449999999</v>
          </cell>
          <cell r="U37">
            <v>-28807.079310000001</v>
          </cell>
          <cell r="V37">
            <v>-32964.233829999997</v>
          </cell>
          <cell r="W37">
            <v>-37096.678639999991</v>
          </cell>
          <cell r="X37">
            <v>-37096.678639999991</v>
          </cell>
          <cell r="Y37">
            <v>-37096.678639999991</v>
          </cell>
          <cell r="Z37">
            <v>-37096.678639999991</v>
          </cell>
          <cell r="AA37">
            <v>-37096.678639999991</v>
          </cell>
        </row>
        <row r="38">
          <cell r="A38" t="str">
            <v>Act27</v>
          </cell>
          <cell r="B38" t="str">
            <v>Dochody netto Grupy</v>
          </cell>
          <cell r="C38">
            <v>22656.867730000002</v>
          </cell>
          <cell r="D38">
            <v>21703.468850000005</v>
          </cell>
          <cell r="E38">
            <v>18735.943939999997</v>
          </cell>
          <cell r="F38">
            <v>22557.307090000002</v>
          </cell>
          <cell r="G38">
            <v>22958.284490000002</v>
          </cell>
          <cell r="H38">
            <v>22412.928060000002</v>
          </cell>
          <cell r="I38">
            <v>20466.634990000002</v>
          </cell>
          <cell r="J38">
            <v>20964.880399999998</v>
          </cell>
          <cell r="K38">
            <v>21214.892009999992</v>
          </cell>
          <cell r="L38">
            <v>0</v>
          </cell>
          <cell r="M38">
            <v>0</v>
          </cell>
          <cell r="N38">
            <v>0</v>
          </cell>
          <cell r="O38">
            <v>0</v>
          </cell>
          <cell r="P38">
            <v>21703.468850000005</v>
          </cell>
          <cell r="Q38">
            <v>40439.412789999995</v>
          </cell>
          <cell r="R38">
            <v>62996.719880000011</v>
          </cell>
          <cell r="S38">
            <v>85955.004369999995</v>
          </cell>
          <cell r="T38">
            <v>108367.93243</v>
          </cell>
          <cell r="U38">
            <v>128834.56741999999</v>
          </cell>
          <cell r="V38">
            <v>149799.44782000006</v>
          </cell>
          <cell r="W38">
            <v>171014.33983000001</v>
          </cell>
          <cell r="X38">
            <v>171014.33983000001</v>
          </cell>
          <cell r="Y38">
            <v>171014.33983000001</v>
          </cell>
          <cell r="Z38">
            <v>171014.33983000001</v>
          </cell>
          <cell r="AA38">
            <v>171014.33983000001</v>
          </cell>
        </row>
        <row r="39">
          <cell r="A39" t="str">
            <v>Act28</v>
          </cell>
          <cell r="B39" t="str">
            <v>Dochody netto TFI</v>
          </cell>
          <cell r="C39">
            <v>13764.368260000001</v>
          </cell>
          <cell r="D39">
            <v>12310.655999999999</v>
          </cell>
          <cell r="E39">
            <v>10581.08309</v>
          </cell>
          <cell r="F39">
            <v>12376.381680000004</v>
          </cell>
          <cell r="G39">
            <v>12631.039680000005</v>
          </cell>
          <cell r="H39">
            <v>12422.223610000006</v>
          </cell>
          <cell r="I39">
            <v>11167.469880000001</v>
          </cell>
          <cell r="J39">
            <v>11479.387789999997</v>
          </cell>
          <cell r="K39">
            <v>11669.784879999999</v>
          </cell>
          <cell r="L39">
            <v>0</v>
          </cell>
          <cell r="M39">
            <v>0</v>
          </cell>
          <cell r="N39">
            <v>0</v>
          </cell>
          <cell r="O39">
            <v>0</v>
          </cell>
          <cell r="P39">
            <v>12310.655999999999</v>
          </cell>
          <cell r="Q39">
            <v>22891.739090000003</v>
          </cell>
          <cell r="R39">
            <v>35268.120770000001</v>
          </cell>
          <cell r="S39">
            <v>47899.16045000001</v>
          </cell>
          <cell r="T39">
            <v>60321.384059999997</v>
          </cell>
          <cell r="U39">
            <v>71488.853940000015</v>
          </cell>
          <cell r="V39">
            <v>82968.241730000009</v>
          </cell>
          <cell r="W39">
            <v>94638.026610000001</v>
          </cell>
          <cell r="X39">
            <v>94638.026610000001</v>
          </cell>
          <cell r="Y39">
            <v>94638.026610000001</v>
          </cell>
          <cell r="Z39">
            <v>94638.026610000001</v>
          </cell>
          <cell r="AA39">
            <v>94638.026610000001</v>
          </cell>
        </row>
        <row r="40">
          <cell r="A40" t="str">
            <v>Act29</v>
          </cell>
          <cell r="B40" t="str">
            <v>Marża - Przychód</v>
          </cell>
          <cell r="C40">
            <v>2.9581763892258771E-2</v>
          </cell>
          <cell r="D40">
            <v>3.0060522083157602E-2</v>
          </cell>
          <cell r="E40">
            <v>2.9866112385156768E-2</v>
          </cell>
          <cell r="F40">
            <v>2.9718310579475764E-2</v>
          </cell>
          <cell r="G40">
            <v>2.9974004364581412E-2</v>
          </cell>
          <cell r="H40">
            <v>2.9889026953450235E-2</v>
          </cell>
          <cell r="I40">
            <v>2.91611491208341E-2</v>
          </cell>
          <cell r="J40">
            <v>2.9109665523518444E-2</v>
          </cell>
          <cell r="K40">
            <v>2.9364070173361439E-2</v>
          </cell>
          <cell r="L40">
            <v>0</v>
          </cell>
          <cell r="M40">
            <v>0</v>
          </cell>
          <cell r="N40">
            <v>0</v>
          </cell>
          <cell r="O40">
            <v>0</v>
          </cell>
          <cell r="P40">
            <v>3.0060522083157602E-2</v>
          </cell>
          <cell r="Q40">
            <v>2.9969448466032892E-2</v>
          </cell>
          <cell r="R40">
            <v>2.9881578308547485E-2</v>
          </cell>
          <cell r="S40">
            <v>2.9905547674399298E-2</v>
          </cell>
          <cell r="T40">
            <v>2.9902194490276861E-2</v>
          </cell>
          <cell r="U40">
            <v>2.9783639658514809E-2</v>
          </cell>
          <cell r="V40">
            <v>2.9689153379788218E-2</v>
          </cell>
          <cell r="W40">
            <v>2.9649174727266067E-2</v>
          </cell>
          <cell r="X40">
            <v>2.9649174727266067E-2</v>
          </cell>
          <cell r="Y40">
            <v>2.9649174727266078E-2</v>
          </cell>
          <cell r="Z40">
            <v>2.9649174727266064E-2</v>
          </cell>
          <cell r="AA40">
            <v>2.9649174727266074E-2</v>
          </cell>
        </row>
        <row r="41">
          <cell r="A41" t="str">
            <v>Act30</v>
          </cell>
          <cell r="B41" t="str">
            <v>Marża z tyt. Zarządzania</v>
          </cell>
          <cell r="C41">
            <v>2.8953619421229915E-2</v>
          </cell>
          <cell r="D41">
            <v>2.9061141666642247E-2</v>
          </cell>
          <cell r="E41">
            <v>2.8804575582905025E-2</v>
          </cell>
          <cell r="F41">
            <v>2.8929483061199034E-2</v>
          </cell>
          <cell r="G41">
            <v>2.9053751221483706E-2</v>
          </cell>
          <cell r="H41">
            <v>2.894537106694306E-2</v>
          </cell>
          <cell r="I41">
            <v>2.8789323913105864E-2</v>
          </cell>
          <cell r="J41">
            <v>2.8786081427312173E-2</v>
          </cell>
          <cell r="K41">
            <v>2.9037399563766341E-2</v>
          </cell>
          <cell r="L41">
            <v>0</v>
          </cell>
          <cell r="M41">
            <v>0</v>
          </cell>
          <cell r="N41">
            <v>0</v>
          </cell>
          <cell r="O41">
            <v>0</v>
          </cell>
          <cell r="P41">
            <v>2.9061141666642247E-2</v>
          </cell>
          <cell r="Q41">
            <v>2.8940950125182375E-2</v>
          </cell>
          <cell r="R41">
            <v>2.8936937935974606E-2</v>
          </cell>
          <cell r="S41">
            <v>2.8967231778391632E-2</v>
          </cell>
          <cell r="T41">
            <v>2.8962794744998202E-2</v>
          </cell>
          <cell r="U41">
            <v>2.893504232100548E-2</v>
          </cell>
          <cell r="V41">
            <v>2.8914159085596251E-2</v>
          </cell>
          <cell r="W41">
            <v>2.8929315169195821E-2</v>
          </cell>
          <cell r="X41">
            <v>2.8929315169195821E-2</v>
          </cell>
          <cell r="Y41">
            <v>2.8929315169195828E-2</v>
          </cell>
          <cell r="Z41">
            <v>2.8929315169195821E-2</v>
          </cell>
          <cell r="AA41">
            <v>2.8929315169195828E-2</v>
          </cell>
        </row>
        <row r="42">
          <cell r="A42" t="str">
            <v>Act31</v>
          </cell>
          <cell r="B42" t="str">
            <v>Marża z tyt. dystrybucji</v>
          </cell>
          <cell r="C42">
            <v>2.9114649106160104E-3</v>
          </cell>
          <cell r="D42">
            <v>4.433775095079983E-3</v>
          </cell>
          <cell r="E42">
            <v>3.0851485122795736E-3</v>
          </cell>
          <cell r="F42">
            <v>2.7238662069322983E-3</v>
          </cell>
          <cell r="G42">
            <v>4.3086266230727742E-3</v>
          </cell>
          <cell r="H42">
            <v>3.2451176219345157E-3</v>
          </cell>
          <cell r="I42">
            <v>2.0539755225161297E-3</v>
          </cell>
          <cell r="J42">
            <v>2.9851760641512637E-3</v>
          </cell>
          <cell r="K42">
            <v>2.7346399846571719E-3</v>
          </cell>
          <cell r="L42">
            <v>0</v>
          </cell>
          <cell r="M42">
            <v>0</v>
          </cell>
          <cell r="N42">
            <v>0</v>
          </cell>
          <cell r="O42">
            <v>0</v>
          </cell>
          <cell r="P42">
            <v>4.433775095079983E-3</v>
          </cell>
          <cell r="Q42">
            <v>3.7114766162305722E-3</v>
          </cell>
          <cell r="R42">
            <v>3.3461179191366778E-3</v>
          </cell>
          <cell r="S42">
            <v>3.5467082694210336E-3</v>
          </cell>
          <cell r="T42">
            <v>3.5028831643793327E-3</v>
          </cell>
          <cell r="U42">
            <v>3.3800146309199077E-3</v>
          </cell>
          <cell r="V42">
            <v>3.3550720395048475E-3</v>
          </cell>
          <cell r="W42">
            <v>3.3228486976874831E-3</v>
          </cell>
          <cell r="X42">
            <v>3.3228486976874831E-3</v>
          </cell>
          <cell r="Y42">
            <v>3.3228486976874831E-3</v>
          </cell>
          <cell r="Z42">
            <v>3.3228486976874831E-3</v>
          </cell>
          <cell r="AA42">
            <v>3.3228486976874831E-3</v>
          </cell>
        </row>
        <row r="44">
          <cell r="B44" t="str">
            <v>Plan 2010</v>
          </cell>
          <cell r="C44">
            <v>31</v>
          </cell>
          <cell r="D44">
            <v>31</v>
          </cell>
          <cell r="E44">
            <v>28</v>
          </cell>
          <cell r="F44">
            <v>31</v>
          </cell>
          <cell r="G44">
            <v>30</v>
          </cell>
          <cell r="H44">
            <v>31</v>
          </cell>
          <cell r="I44">
            <v>30</v>
          </cell>
          <cell r="J44">
            <v>31</v>
          </cell>
          <cell r="K44">
            <v>31</v>
          </cell>
          <cell r="L44">
            <v>30</v>
          </cell>
          <cell r="M44">
            <v>31</v>
          </cell>
          <cell r="N44">
            <v>30</v>
          </cell>
          <cell r="O44">
            <v>31</v>
          </cell>
          <cell r="P44">
            <v>31</v>
          </cell>
          <cell r="Q44">
            <v>59</v>
          </cell>
          <cell r="R44">
            <v>90</v>
          </cell>
          <cell r="S44">
            <v>120</v>
          </cell>
          <cell r="T44">
            <v>151</v>
          </cell>
          <cell r="U44">
            <v>181</v>
          </cell>
          <cell r="V44">
            <v>212</v>
          </cell>
          <cell r="W44">
            <v>243</v>
          </cell>
          <cell r="X44">
            <v>273</v>
          </cell>
          <cell r="Y44">
            <v>304</v>
          </cell>
          <cell r="Z44">
            <v>334</v>
          </cell>
          <cell r="AA44">
            <v>365</v>
          </cell>
        </row>
        <row r="45">
          <cell r="A45" t="str">
            <v>Pln01</v>
          </cell>
          <cell r="B45" t="str">
            <v>Bilans otwarcia</v>
          </cell>
          <cell r="C45">
            <v>10217621.11717</v>
          </cell>
          <cell r="D45">
            <v>10497565.11717</v>
          </cell>
          <cell r="E45">
            <v>10608235.987170001</v>
          </cell>
          <cell r="F45">
            <v>10390290.334150003</v>
          </cell>
          <cell r="G45">
            <v>10563776.364943447</v>
          </cell>
          <cell r="H45">
            <v>10698332.74674106</v>
          </cell>
          <cell r="I45">
            <v>10838117.96343804</v>
          </cell>
          <cell r="J45">
            <v>10991041.967231389</v>
          </cell>
          <cell r="K45">
            <v>11164115.826104639</v>
          </cell>
          <cell r="L45">
            <v>11396305.701525409</v>
          </cell>
          <cell r="M45">
            <v>11633081.908170387</v>
          </cell>
          <cell r="N45">
            <v>11922354.558462586</v>
          </cell>
          <cell r="O45">
            <v>12211292.98031095</v>
          </cell>
          <cell r="P45">
            <v>10497565.11717</v>
          </cell>
          <cell r="Q45">
            <v>10497565.11717</v>
          </cell>
          <cell r="R45">
            <v>10497565.11717</v>
          </cell>
          <cell r="S45">
            <v>10497565.11717</v>
          </cell>
          <cell r="T45">
            <v>10497565.11717</v>
          </cell>
          <cell r="U45">
            <v>10497565.11717</v>
          </cell>
          <cell r="V45">
            <v>10497565.11717</v>
          </cell>
          <cell r="W45">
            <v>10497565.11717</v>
          </cell>
          <cell r="X45">
            <v>10497565.11717</v>
          </cell>
          <cell r="Y45">
            <v>10497565.11717</v>
          </cell>
          <cell r="Z45">
            <v>10497565.11717</v>
          </cell>
          <cell r="AA45">
            <v>10497565.11717</v>
          </cell>
        </row>
        <row r="46">
          <cell r="A46" t="str">
            <v>Pln02</v>
          </cell>
          <cell r="B46" t="str">
            <v>Sprzedaż całkowita</v>
          </cell>
          <cell r="C46">
            <v>131735</v>
          </cell>
          <cell r="D46">
            <v>159898</v>
          </cell>
          <cell r="E46">
            <v>184398.75024999998</v>
          </cell>
          <cell r="F46">
            <v>410411.9444444445</v>
          </cell>
          <cell r="G46">
            <v>214640.27777777781</v>
          </cell>
          <cell r="H46">
            <v>219428.61111111112</v>
          </cell>
          <cell r="I46">
            <v>230186.94444444412</v>
          </cell>
          <cell r="J46">
            <v>229216.94444444444</v>
          </cell>
          <cell r="K46">
            <v>239243.61111111112</v>
          </cell>
          <cell r="L46">
            <v>234073.61111111115</v>
          </cell>
          <cell r="M46">
            <v>242548.61111111115</v>
          </cell>
          <cell r="N46">
            <v>248275.27777777784</v>
          </cell>
          <cell r="O46">
            <v>257891.94444444447</v>
          </cell>
          <cell r="P46">
            <v>159898</v>
          </cell>
          <cell r="Q46">
            <v>344296.75024999998</v>
          </cell>
          <cell r="R46">
            <v>754708.69469444454</v>
          </cell>
          <cell r="S46">
            <v>969348.97247222229</v>
          </cell>
          <cell r="T46">
            <v>1188777.5835833335</v>
          </cell>
          <cell r="U46">
            <v>1418964.5280277776</v>
          </cell>
          <cell r="V46">
            <v>1648181.4724722221</v>
          </cell>
          <cell r="W46">
            <v>1887425.0835833331</v>
          </cell>
          <cell r="X46">
            <v>2121498.6946944445</v>
          </cell>
          <cell r="Y46">
            <v>2364047.3058055555</v>
          </cell>
          <cell r="Z46">
            <v>2612322.5835833335</v>
          </cell>
          <cell r="AA46">
            <v>2870214.5280277776</v>
          </cell>
        </row>
        <row r="47">
          <cell r="A47" t="str">
            <v>Act021</v>
          </cell>
          <cell r="B47" t="str">
            <v>sprzedaż przez BZWBK</v>
          </cell>
          <cell r="D47">
            <v>77555.118509999957</v>
          </cell>
          <cell r="E47">
            <v>60918.189359999968</v>
          </cell>
          <cell r="F47">
            <v>125484.956105242</v>
          </cell>
          <cell r="G47">
            <v>128394.04178940739</v>
          </cell>
          <cell r="H47">
            <v>129694.07275449227</v>
          </cell>
          <cell r="I47">
            <v>131803.95907487592</v>
          </cell>
          <cell r="J47">
            <v>131910.51899004687</v>
          </cell>
          <cell r="K47">
            <v>133658.10159884949</v>
          </cell>
          <cell r="L47">
            <v>138090.99406995845</v>
          </cell>
          <cell r="M47">
            <v>142907.5022356828</v>
          </cell>
          <cell r="N47">
            <v>147233.83479162108</v>
          </cell>
          <cell r="O47">
            <v>152348.71071982384</v>
          </cell>
          <cell r="P47">
            <v>77555.118509999957</v>
          </cell>
          <cell r="Q47">
            <v>138473.30786999996</v>
          </cell>
          <cell r="R47">
            <v>263958.26397524192</v>
          </cell>
          <cell r="S47">
            <v>392352.3057646493</v>
          </cell>
          <cell r="T47">
            <v>522046.37851914158</v>
          </cell>
          <cell r="U47">
            <v>653850.33759401762</v>
          </cell>
          <cell r="V47">
            <v>785760.85658406431</v>
          </cell>
          <cell r="W47">
            <v>919418.95818291395</v>
          </cell>
          <cell r="X47">
            <v>1057509.9522528723</v>
          </cell>
          <cell r="Y47">
            <v>1200417.454488555</v>
          </cell>
          <cell r="Z47">
            <v>1347651.2892801759</v>
          </cell>
          <cell r="AA47">
            <v>1500000</v>
          </cell>
        </row>
        <row r="48">
          <cell r="A48" t="str">
            <v>Act022</v>
          </cell>
          <cell r="B48" t="str">
            <v>sprzedaż przez DM</v>
          </cell>
          <cell r="D48">
            <v>6690.2729400000007</v>
          </cell>
          <cell r="E48">
            <v>6892.5694299999996</v>
          </cell>
          <cell r="F48">
            <v>12618.346476710825</v>
          </cell>
          <cell r="G48">
            <v>12853.60378390374</v>
          </cell>
          <cell r="H48">
            <v>13195.796230729795</v>
          </cell>
          <cell r="I48">
            <v>13238.570286583052</v>
          </cell>
          <cell r="J48">
            <v>13259.95731450968</v>
          </cell>
          <cell r="K48">
            <v>13431.053537922708</v>
          </cell>
          <cell r="L48">
            <v>13698.391387005566</v>
          </cell>
          <cell r="M48">
            <v>14179.599515354706</v>
          </cell>
          <cell r="N48">
            <v>14714.275213520419</v>
          </cell>
          <cell r="O48">
            <v>15227.563883759503</v>
          </cell>
          <cell r="P48">
            <v>6690.2729400000007</v>
          </cell>
          <cell r="Q48">
            <v>13582.84237</v>
          </cell>
          <cell r="R48">
            <v>26201.188846710822</v>
          </cell>
          <cell r="S48">
            <v>39054.79263061456</v>
          </cell>
          <cell r="T48">
            <v>52250.58886134436</v>
          </cell>
          <cell r="U48">
            <v>65489.159147927407</v>
          </cell>
          <cell r="V48">
            <v>78749.116462437101</v>
          </cell>
          <cell r="W48">
            <v>92180.170000359794</v>
          </cell>
          <cell r="X48">
            <v>105878.56138736535</v>
          </cell>
          <cell r="Y48">
            <v>120058.16090272006</v>
          </cell>
          <cell r="Z48">
            <v>134772.43611624048</v>
          </cell>
          <cell r="AA48">
            <v>150000</v>
          </cell>
        </row>
        <row r="49">
          <cell r="A49" t="str">
            <v>Pln03</v>
          </cell>
          <cell r="B49" t="str">
            <v>Konwersja(+/-)</v>
          </cell>
          <cell r="C49">
            <v>-358</v>
          </cell>
          <cell r="D49">
            <v>-969</v>
          </cell>
          <cell r="E49">
            <v>-714.15419999999608</v>
          </cell>
          <cell r="F49">
            <v>-576</v>
          </cell>
          <cell r="G49">
            <v>-627</v>
          </cell>
          <cell r="H49">
            <v>-342</v>
          </cell>
          <cell r="I49">
            <v>-832</v>
          </cell>
          <cell r="J49">
            <v>-132</v>
          </cell>
          <cell r="K49">
            <v>-592</v>
          </cell>
          <cell r="L49">
            <v>-980</v>
          </cell>
          <cell r="M49">
            <v>-202</v>
          </cell>
          <cell r="N49">
            <v>-299</v>
          </cell>
          <cell r="O49">
            <v>-132</v>
          </cell>
          <cell r="P49">
            <v>-969</v>
          </cell>
          <cell r="Q49">
            <v>-1683.1541999999922</v>
          </cell>
          <cell r="R49">
            <v>-2259.1541999999772</v>
          </cell>
          <cell r="S49">
            <v>-2886.1541999999772</v>
          </cell>
          <cell r="T49">
            <v>-3228.1541999999918</v>
          </cell>
          <cell r="U49">
            <v>-4060.1541999999918</v>
          </cell>
          <cell r="V49">
            <v>-4192.1541999999918</v>
          </cell>
          <cell r="W49">
            <v>-4784.1541999999918</v>
          </cell>
          <cell r="X49">
            <v>-5764.1541999999627</v>
          </cell>
          <cell r="Y49">
            <v>-5966.1541999999627</v>
          </cell>
          <cell r="Z49">
            <v>-6265.1541999999627</v>
          </cell>
          <cell r="AA49">
            <v>-6397.1541999999627</v>
          </cell>
        </row>
        <row r="50">
          <cell r="A50" t="str">
            <v>Act031</v>
          </cell>
          <cell r="B50" t="str">
            <v>Konwersja(+)</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Act032</v>
          </cell>
          <cell r="B51" t="str">
            <v>Konwersja(-)</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Pln04</v>
          </cell>
          <cell r="B52" t="str">
            <v>Umorzenia</v>
          </cell>
          <cell r="C52">
            <v>145170</v>
          </cell>
          <cell r="D52">
            <v>149046</v>
          </cell>
          <cell r="E52">
            <v>167347.73466999998</v>
          </cell>
          <cell r="F52">
            <v>150012.59161213308</v>
          </cell>
          <cell r="G52">
            <v>149672.98635787755</v>
          </cell>
          <cell r="H52">
            <v>151481.74061779637</v>
          </cell>
          <cell r="I52">
            <v>153746.50330855307</v>
          </cell>
          <cell r="J52">
            <v>156197.49810224463</v>
          </cell>
          <cell r="K52">
            <v>158593.76564733993</v>
          </cell>
          <cell r="L52">
            <v>162333.06432134044</v>
          </cell>
          <cell r="M52">
            <v>166085.0797044576</v>
          </cell>
          <cell r="N52">
            <v>170306.6715681027</v>
          </cell>
          <cell r="O52">
            <v>174943.69329479572</v>
          </cell>
          <cell r="P52">
            <v>149046</v>
          </cell>
          <cell r="Q52">
            <v>316393.73467000003</v>
          </cell>
          <cell r="R52">
            <v>466406.326282133</v>
          </cell>
          <cell r="S52">
            <v>616079.3126400105</v>
          </cell>
          <cell r="T52">
            <v>767561.05325780704</v>
          </cell>
          <cell r="U52">
            <v>921307.55656636017</v>
          </cell>
          <cell r="V52">
            <v>1077505.0546686049</v>
          </cell>
          <cell r="W52">
            <v>1236098.8203159447</v>
          </cell>
          <cell r="X52">
            <v>1398431.8846372853</v>
          </cell>
          <cell r="Y52">
            <v>1564516.9643417425</v>
          </cell>
          <cell r="Z52">
            <v>1734823.6359098456</v>
          </cell>
          <cell r="AA52">
            <v>1909767.3292046413</v>
          </cell>
        </row>
        <row r="53">
          <cell r="A53" t="str">
            <v>Pln05</v>
          </cell>
          <cell r="B53" t="str">
            <v>Dane AT za ostatni dzień roboczy m-ca</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Pln06</v>
          </cell>
          <cell r="B54" t="str">
            <v>Zmiana wartości</v>
          </cell>
          <cell r="C54">
            <v>293737</v>
          </cell>
          <cell r="D54">
            <v>100787.87</v>
          </cell>
          <cell r="E54">
            <v>-234282.51440000106</v>
          </cell>
          <cell r="F54">
            <v>-86337.322038866449</v>
          </cell>
          <cell r="G54">
            <v>70216.09037771236</v>
          </cell>
          <cell r="H54">
            <v>72180.346203665773</v>
          </cell>
          <cell r="I54">
            <v>77315.562657455783</v>
          </cell>
          <cell r="J54">
            <v>100186.41253105106</v>
          </cell>
          <cell r="K54">
            <v>152132.02995699976</v>
          </cell>
          <cell r="L54">
            <v>166015.6598552088</v>
          </cell>
          <cell r="M54">
            <v>213011.1188855416</v>
          </cell>
          <cell r="N54">
            <v>211268.81563869113</v>
          </cell>
          <cell r="O54">
            <v>303362.47158549225</v>
          </cell>
          <cell r="P54">
            <v>100787.87</v>
          </cell>
          <cell r="Q54">
            <v>-133494.64440000107</v>
          </cell>
          <cell r="R54">
            <v>-219831.96643886747</v>
          </cell>
          <cell r="S54">
            <v>-149615.87606115511</v>
          </cell>
          <cell r="T54">
            <v>-77435.529857489382</v>
          </cell>
          <cell r="U54">
            <v>-119.96720003361463</v>
          </cell>
          <cell r="V54">
            <v>100066.44533101744</v>
          </cell>
          <cell r="W54">
            <v>252198.47528801722</v>
          </cell>
          <cell r="X54">
            <v>418214.1351432259</v>
          </cell>
          <cell r="Y54">
            <v>631225.25402876758</v>
          </cell>
          <cell r="Z54">
            <v>842494.06966745888</v>
          </cell>
          <cell r="AA54">
            <v>1145856.5412529509</v>
          </cell>
        </row>
        <row r="55">
          <cell r="A55" t="str">
            <v>Pln07</v>
          </cell>
          <cell r="B55" t="str">
            <v>Bilans zamknięcia</v>
          </cell>
          <cell r="C55">
            <v>10497565.11717</v>
          </cell>
          <cell r="D55">
            <v>10608235.987170001</v>
          </cell>
          <cell r="E55">
            <v>10390290.334150003</v>
          </cell>
          <cell r="F55">
            <v>10563776.364943447</v>
          </cell>
          <cell r="G55">
            <v>10698332.74674106</v>
          </cell>
          <cell r="H55">
            <v>10838117.96343804</v>
          </cell>
          <cell r="I55">
            <v>10991041.967231389</v>
          </cell>
          <cell r="J55">
            <v>11164115.826104639</v>
          </cell>
          <cell r="K55">
            <v>11396305.701525409</v>
          </cell>
          <cell r="L55">
            <v>11633081.908170387</v>
          </cell>
          <cell r="M55">
            <v>11922354.558462586</v>
          </cell>
          <cell r="N55">
            <v>12211292.98031095</v>
          </cell>
          <cell r="O55">
            <v>12597471.703046091</v>
          </cell>
          <cell r="P55">
            <v>10608235.987170001</v>
          </cell>
          <cell r="Q55">
            <v>10390290.334150003</v>
          </cell>
          <cell r="R55">
            <v>10563776.364943447</v>
          </cell>
          <cell r="S55">
            <v>10698332.746741056</v>
          </cell>
          <cell r="T55">
            <v>10838117.963438036</v>
          </cell>
          <cell r="U55">
            <v>10991041.967231387</v>
          </cell>
          <cell r="V55">
            <v>11164115.826104635</v>
          </cell>
          <cell r="W55">
            <v>11396305.701525407</v>
          </cell>
          <cell r="X55">
            <v>11633081.908170383</v>
          </cell>
          <cell r="Y55">
            <v>11922354.558462581</v>
          </cell>
          <cell r="Z55">
            <v>12211292.98031095</v>
          </cell>
          <cell r="AA55">
            <v>12597471.703046091</v>
          </cell>
        </row>
        <row r="56">
          <cell r="A56" t="str">
            <v>Pln08</v>
          </cell>
          <cell r="B56" t="str">
            <v>Średnia wartość funduszu</v>
          </cell>
          <cell r="C56">
            <v>10449697.280971939</v>
          </cell>
          <cell r="D56">
            <v>10679022.978527742</v>
          </cell>
          <cell r="E56">
            <v>10420193.472029645</v>
          </cell>
          <cell r="F56">
            <v>10477033.349546721</v>
          </cell>
          <cell r="G56">
            <v>10631054.555842252</v>
          </cell>
          <cell r="H56">
            <v>10768225.355089547</v>
          </cell>
          <cell r="I56">
            <v>10914579.965334715</v>
          </cell>
          <cell r="J56">
            <v>11077578.896668009</v>
          </cell>
          <cell r="K56">
            <v>11280210.763815023</v>
          </cell>
          <cell r="L56">
            <v>11514693.804847898</v>
          </cell>
          <cell r="M56">
            <v>11777718.233316483</v>
          </cell>
          <cell r="N56">
            <v>12066823.769386765</v>
          </cell>
          <cell r="O56">
            <v>12404382.341678521</v>
          </cell>
          <cell r="P56">
            <v>10679022.978527742</v>
          </cell>
          <cell r="Q56">
            <v>10556188.636460852</v>
          </cell>
          <cell r="R56">
            <v>10528924.03763487</v>
          </cell>
          <cell r="S56">
            <v>10554456.667186717</v>
          </cell>
          <cell r="T56">
            <v>10598342.954107165</v>
          </cell>
          <cell r="U56">
            <v>10650757.928343775</v>
          </cell>
          <cell r="V56">
            <v>10713170.428428924</v>
          </cell>
          <cell r="W56">
            <v>10785508.907428795</v>
          </cell>
          <cell r="X56">
            <v>10865639.115936389</v>
          </cell>
          <cell r="Y56">
            <v>10958647.183827125</v>
          </cell>
          <cell r="Z56">
            <v>11058184.002889367</v>
          </cell>
          <cell r="AA56">
            <v>11172518.656320773</v>
          </cell>
        </row>
        <row r="57">
          <cell r="A57" t="str">
            <v>Pln09</v>
          </cell>
          <cell r="B57" t="str">
            <v>Fundusze grupy BZWBK   ave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Pln10</v>
          </cell>
          <cell r="B58" t="str">
            <v xml:space="preserve">Fundusze pozostałych klientów  ave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Pln11</v>
          </cell>
          <cell r="B59" t="str">
            <v>Zarządzanie funduszami klientów TFI</v>
          </cell>
          <cell r="C59">
            <v>25696.58439</v>
          </cell>
          <cell r="D59">
            <v>26358.034489999998</v>
          </cell>
          <cell r="E59">
            <v>23025.147979999998</v>
          </cell>
          <cell r="F59">
            <v>25049.062717168428</v>
          </cell>
          <cell r="G59">
            <v>24283.666576979766</v>
          </cell>
          <cell r="H59">
            <v>25324.539189990097</v>
          </cell>
          <cell r="I59">
            <v>24799.103488450051</v>
          </cell>
          <cell r="J59">
            <v>25880.620321234703</v>
          </cell>
          <cell r="K59">
            <v>26290.619433522566</v>
          </cell>
          <cell r="L59">
            <v>25923.189526337053</v>
          </cell>
          <cell r="M59">
            <v>27490.615166536762</v>
          </cell>
          <cell r="N59">
            <v>27229.854651974027</v>
          </cell>
          <cell r="O59">
            <v>28923.938118847233</v>
          </cell>
          <cell r="P59">
            <v>26358.034489999998</v>
          </cell>
          <cell r="Q59">
            <v>49383.182469999992</v>
          </cell>
          <cell r="R59">
            <v>74432.245187168432</v>
          </cell>
          <cell r="S59">
            <v>98715.911764148201</v>
          </cell>
          <cell r="T59">
            <v>124040.45095413829</v>
          </cell>
          <cell r="U59">
            <v>148839.55444258836</v>
          </cell>
          <cell r="V59">
            <v>174720.17476382307</v>
          </cell>
          <cell r="W59">
            <v>201010.79419734559</v>
          </cell>
          <cell r="X59">
            <v>226933.9837236827</v>
          </cell>
          <cell r="Y59">
            <v>254424.59889021947</v>
          </cell>
          <cell r="Z59">
            <v>281654.4535421934</v>
          </cell>
          <cell r="AA59">
            <v>310578.39166104066</v>
          </cell>
        </row>
        <row r="60">
          <cell r="A60" t="str">
            <v>Pln12</v>
          </cell>
          <cell r="B60" t="str">
            <v>Opłata dystrybucyjna TFI</v>
          </cell>
          <cell r="C60">
            <v>383.54183000000012</v>
          </cell>
          <cell r="D60">
            <v>708.952</v>
          </cell>
          <cell r="E60">
            <v>568.89753000000007</v>
          </cell>
          <cell r="F60">
            <v>719.64706166620829</v>
          </cell>
          <cell r="G60">
            <v>735.69375343827551</v>
          </cell>
          <cell r="H60">
            <v>752.86960293431298</v>
          </cell>
          <cell r="I60">
            <v>815.73332742583807</v>
          </cell>
          <cell r="J60">
            <v>807.03134523810968</v>
          </cell>
          <cell r="K60">
            <v>848.73002221243212</v>
          </cell>
          <cell r="L60">
            <v>804.70663043516652</v>
          </cell>
          <cell r="M60">
            <v>833.45127564254176</v>
          </cell>
          <cell r="N60">
            <v>851.08318723209118</v>
          </cell>
          <cell r="O60">
            <v>886.5994619767597</v>
          </cell>
          <cell r="P60">
            <v>708.952</v>
          </cell>
          <cell r="Q60">
            <v>1277.8495300000002</v>
          </cell>
          <cell r="R60">
            <v>1997.4965916662081</v>
          </cell>
          <cell r="S60">
            <v>2733.1903451044836</v>
          </cell>
          <cell r="T60">
            <v>3486.0599480387968</v>
          </cell>
          <cell r="U60">
            <v>4301.7932754646354</v>
          </cell>
          <cell r="V60">
            <v>5108.8246207027451</v>
          </cell>
          <cell r="W60">
            <v>5957.5546429151773</v>
          </cell>
          <cell r="X60">
            <v>6762.2612733503438</v>
          </cell>
          <cell r="Y60">
            <v>7595.7125489928858</v>
          </cell>
          <cell r="Z60">
            <v>8446.7957362249781</v>
          </cell>
          <cell r="AA60">
            <v>9333.395198201737</v>
          </cell>
        </row>
        <row r="61">
          <cell r="A61" t="str">
            <v>Pln121</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Pln13</v>
          </cell>
          <cell r="B62" t="str">
            <v>Opłata umorzeniowa</v>
          </cell>
          <cell r="C62">
            <v>117.39516</v>
          </cell>
          <cell r="D62">
            <v>132.72492</v>
          </cell>
          <cell r="E62">
            <v>145.74757000000002</v>
          </cell>
          <cell r="F62">
            <v>154.54368104825085</v>
          </cell>
          <cell r="G62">
            <v>153.34932965315011</v>
          </cell>
          <cell r="H62">
            <v>158.33459981235004</v>
          </cell>
          <cell r="I62">
            <v>160.70263488003556</v>
          </cell>
          <cell r="J62">
            <v>164.81130192106204</v>
          </cell>
          <cell r="K62">
            <v>165.86962282063715</v>
          </cell>
          <cell r="L62">
            <v>167.5652138543764</v>
          </cell>
          <cell r="M62">
            <v>172.47078036990331</v>
          </cell>
          <cell r="N62">
            <v>177.35599434198187</v>
          </cell>
          <cell r="O62">
            <v>182.76132111176832</v>
          </cell>
          <cell r="P62">
            <v>132.72492</v>
          </cell>
          <cell r="Q62">
            <v>278.47248999999994</v>
          </cell>
          <cell r="R62">
            <v>433.01617104825084</v>
          </cell>
          <cell r="S62">
            <v>586.36550070140106</v>
          </cell>
          <cell r="T62">
            <v>744.70010051375084</v>
          </cell>
          <cell r="U62">
            <v>905.40273539378666</v>
          </cell>
          <cell r="V62">
            <v>1070.2140373148486</v>
          </cell>
          <cell r="W62">
            <v>1236.0836601354858</v>
          </cell>
          <cell r="X62">
            <v>1403.6488739898621</v>
          </cell>
          <cell r="Y62">
            <v>1576.1196543597655</v>
          </cell>
          <cell r="Z62">
            <v>1753.4756487017471</v>
          </cell>
          <cell r="AA62">
            <v>1936.2369698135158</v>
          </cell>
        </row>
        <row r="63">
          <cell r="A63" t="str">
            <v>Pln131</v>
          </cell>
          <cell r="B63" t="str">
            <v>Opłata dodatkowa</v>
          </cell>
          <cell r="C63">
            <v>56.546590000000002</v>
          </cell>
          <cell r="D63">
            <v>64.746639999999985</v>
          </cell>
          <cell r="E63">
            <v>133.90209999999999</v>
          </cell>
          <cell r="F63">
            <v>239.38502557668016</v>
          </cell>
          <cell r="G63">
            <v>223.54316999833631</v>
          </cell>
          <cell r="H63">
            <v>231.45028719511035</v>
          </cell>
          <cell r="I63">
            <v>213.61980766289338</v>
          </cell>
          <cell r="J63">
            <v>217.76132633471235</v>
          </cell>
          <cell r="K63">
            <v>176.64344084180144</v>
          </cell>
          <cell r="L63">
            <v>248.09607408052315</v>
          </cell>
          <cell r="M63">
            <v>114.53396416913594</v>
          </cell>
          <cell r="N63">
            <v>244.85954390337554</v>
          </cell>
          <cell r="O63">
            <v>102.70661326137932</v>
          </cell>
          <cell r="P63">
            <v>64.746639999999985</v>
          </cell>
          <cell r="Q63">
            <v>198.64874000000003</v>
          </cell>
          <cell r="R63">
            <v>438.03376557668025</v>
          </cell>
          <cell r="S63">
            <v>661.57693557501648</v>
          </cell>
          <cell r="T63">
            <v>893.02722277012663</v>
          </cell>
          <cell r="U63">
            <v>1106.6470304330203</v>
          </cell>
          <cell r="V63">
            <v>1324.4083567677326</v>
          </cell>
          <cell r="W63">
            <v>1501.0517976095341</v>
          </cell>
          <cell r="X63">
            <v>1749.1478716900574</v>
          </cell>
          <cell r="Y63">
            <v>1863.6818358591931</v>
          </cell>
          <cell r="Z63">
            <v>2108.5413797625683</v>
          </cell>
          <cell r="AA63">
            <v>2211.2479930239483</v>
          </cell>
        </row>
        <row r="64">
          <cell r="A64" t="str">
            <v>Pln14</v>
          </cell>
          <cell r="B64" t="str">
            <v>Wynagrodzenie za sukces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Pln15</v>
          </cell>
          <cell r="B65" t="str">
            <v>Przychody   razem</v>
          </cell>
          <cell r="C65">
            <v>26254.06797</v>
          </cell>
          <cell r="D65">
            <v>27264.458050000001</v>
          </cell>
          <cell r="E65">
            <v>23873.695179999995</v>
          </cell>
          <cell r="F65">
            <v>26162.638485459567</v>
          </cell>
          <cell r="G65">
            <v>25396.252830069523</v>
          </cell>
          <cell r="H65">
            <v>26467.193679931872</v>
          </cell>
          <cell r="I65">
            <v>25989.159258418818</v>
          </cell>
          <cell r="J65">
            <v>27070.224294728585</v>
          </cell>
          <cell r="K65">
            <v>27481.862519397437</v>
          </cell>
          <cell r="L65">
            <v>27143.557444707123</v>
          </cell>
          <cell r="M65">
            <v>28611.071186718342</v>
          </cell>
          <cell r="N65">
            <v>28503.153377451476</v>
          </cell>
          <cell r="O65">
            <v>30096.005515197139</v>
          </cell>
          <cell r="P65">
            <v>27264.458050000001</v>
          </cell>
          <cell r="Q65">
            <v>51138.153229999989</v>
          </cell>
          <cell r="R65">
            <v>77300.791715459563</v>
          </cell>
          <cell r="S65">
            <v>102697.0445455291</v>
          </cell>
          <cell r="T65">
            <v>129164.23822546095</v>
          </cell>
          <cell r="U65">
            <v>155153.39748387982</v>
          </cell>
          <cell r="V65">
            <v>182223.62177860839</v>
          </cell>
          <cell r="W65">
            <v>209705.48429800579</v>
          </cell>
          <cell r="X65">
            <v>236849.04174271293</v>
          </cell>
          <cell r="Y65">
            <v>265460.11292943131</v>
          </cell>
          <cell r="Z65">
            <v>293963.26630688272</v>
          </cell>
          <cell r="AA65">
            <v>324059.2718220799</v>
          </cell>
        </row>
        <row r="66">
          <cell r="A66" t="str">
            <v>Pln16</v>
          </cell>
          <cell r="B66" t="str">
            <v>Zarządzanie aktywami funduszy</v>
          </cell>
          <cell r="C66">
            <v>-2752.0706399999999</v>
          </cell>
          <cell r="D66">
            <v>-2834.3535799999995</v>
          </cell>
          <cell r="E66">
            <v>-2476.53078</v>
          </cell>
          <cell r="F66">
            <v>-2833.4310089831915</v>
          </cell>
          <cell r="G66">
            <v>-2768.7195336848667</v>
          </cell>
          <cell r="H66">
            <v>-2894.3587615644133</v>
          </cell>
          <cell r="I66">
            <v>-2839.3906931410152</v>
          </cell>
          <cell r="J66">
            <v>-2976.2969118074702</v>
          </cell>
          <cell r="K66">
            <v>-3025.3159730024713</v>
          </cell>
          <cell r="L66">
            <v>-2989.3225351672259</v>
          </cell>
          <cell r="M66">
            <v>-3159.709003295121</v>
          </cell>
          <cell r="N66">
            <v>-3134.5095230373272</v>
          </cell>
          <cell r="O66">
            <v>-3334.2513512525534</v>
          </cell>
          <cell r="P66">
            <v>-2834.3535799999995</v>
          </cell>
          <cell r="Q66">
            <v>-5310.8843599999991</v>
          </cell>
          <cell r="R66">
            <v>-8144.3153689831915</v>
          </cell>
          <cell r="S66">
            <v>-10913.034902668058</v>
          </cell>
          <cell r="T66">
            <v>-13807.39366423247</v>
          </cell>
          <cell r="U66">
            <v>-16646.784357373486</v>
          </cell>
          <cell r="V66">
            <v>-19623.081269180955</v>
          </cell>
          <cell r="W66">
            <v>-22648.397242183419</v>
          </cell>
          <cell r="X66">
            <v>-25637.719777350649</v>
          </cell>
          <cell r="Y66">
            <v>-28797.428780645769</v>
          </cell>
          <cell r="Z66">
            <v>-31931.938303683099</v>
          </cell>
          <cell r="AA66">
            <v>-35266.189654935661</v>
          </cell>
        </row>
        <row r="67">
          <cell r="A67" t="str">
            <v>Pln17</v>
          </cell>
          <cell r="B67" t="str">
            <v>Usługi rachunkowości ASSET</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Pln18</v>
          </cell>
          <cell r="B68" t="str">
            <v>Opłata dystrybucyjna dla BZWBK</v>
          </cell>
          <cell r="C68">
            <v>-5799.6233000000002</v>
          </cell>
          <cell r="D68">
            <v>-6192.8708599999991</v>
          </cell>
          <cell r="E68">
            <v>-5353.7255599999999</v>
          </cell>
          <cell r="F68">
            <v>-4897.3652980486868</v>
          </cell>
          <cell r="G68">
            <v>-4849.9626829107874</v>
          </cell>
          <cell r="H68">
            <v>-5066.5413516365161</v>
          </cell>
          <cell r="I68">
            <v>-5018.3522689053216</v>
          </cell>
          <cell r="J68">
            <v>-5276.1732361885706</v>
          </cell>
          <cell r="K68">
            <v>-5388.6019541321393</v>
          </cell>
          <cell r="L68">
            <v>-5400.7569536602832</v>
          </cell>
          <cell r="M68">
            <v>-5760.267588598872</v>
          </cell>
          <cell r="N68">
            <v>-5753.7972138705554</v>
          </cell>
          <cell r="O68">
            <v>-6194.3302049727517</v>
          </cell>
          <cell r="P68">
            <v>-6192.8708599999991</v>
          </cell>
          <cell r="Q68">
            <v>-11546.596420000002</v>
          </cell>
          <cell r="R68">
            <v>-16443.961718048686</v>
          </cell>
          <cell r="S68">
            <v>-21293.924400959473</v>
          </cell>
          <cell r="T68">
            <v>-26360.465752595988</v>
          </cell>
          <cell r="U68">
            <v>-31378.818021501316</v>
          </cell>
          <cell r="V68">
            <v>-36654.991257689886</v>
          </cell>
          <cell r="W68">
            <v>-42043.59321182203</v>
          </cell>
          <cell r="X68">
            <v>-47444.350165482312</v>
          </cell>
          <cell r="Y68">
            <v>-53204.617754081177</v>
          </cell>
          <cell r="Z68">
            <v>-58958.414967951736</v>
          </cell>
          <cell r="AA68">
            <v>-65152.745172924479</v>
          </cell>
        </row>
        <row r="69">
          <cell r="A69" t="str">
            <v>Pln19</v>
          </cell>
          <cell r="B69" t="str">
            <v>BZWBK - inne koszty</v>
          </cell>
          <cell r="C69">
            <v>0</v>
          </cell>
          <cell r="D69">
            <v>0</v>
          </cell>
          <cell r="E69">
            <v>0</v>
          </cell>
          <cell r="F69">
            <v>-861.11412485237884</v>
          </cell>
          <cell r="G69">
            <v>-864.71127320995276</v>
          </cell>
          <cell r="H69">
            <v>-873.68897154257547</v>
          </cell>
          <cell r="I69">
            <v>-884.0110328760162</v>
          </cell>
          <cell r="J69">
            <v>-894.63356503137254</v>
          </cell>
          <cell r="K69">
            <v>-907.93363151314816</v>
          </cell>
          <cell r="L69">
            <v>-924.02967141033344</v>
          </cell>
          <cell r="M69">
            <v>-941.09987657422835</v>
          </cell>
          <cell r="N69">
            <v>-967.06479570134479</v>
          </cell>
          <cell r="O69">
            <v>-987.11763685989672</v>
          </cell>
          <cell r="P69">
            <v>0</v>
          </cell>
          <cell r="Q69">
            <v>0</v>
          </cell>
          <cell r="R69">
            <v>-861.11412485237884</v>
          </cell>
          <cell r="S69">
            <v>-1725.8253980623319</v>
          </cell>
          <cell r="T69">
            <v>-2599.5143696049081</v>
          </cell>
          <cell r="U69">
            <v>-3483.5254024809242</v>
          </cell>
          <cell r="V69">
            <v>-4378.1589675122959</v>
          </cell>
          <cell r="W69">
            <v>-5286.0925990254436</v>
          </cell>
          <cell r="X69">
            <v>-6210.1222704357779</v>
          </cell>
          <cell r="Y69">
            <v>-7151.2221470100067</v>
          </cell>
          <cell r="Z69">
            <v>-8118.2869427113519</v>
          </cell>
          <cell r="AA69">
            <v>-9105.4045795712482</v>
          </cell>
        </row>
        <row r="70">
          <cell r="A70" t="str">
            <v>Pln20</v>
          </cell>
          <cell r="B70" t="str">
            <v>Opłata dystrybucyjna dla DM</v>
          </cell>
          <cell r="C70">
            <v>-335.52774999999997</v>
          </cell>
          <cell r="D70">
            <v>-362.73973000000007</v>
          </cell>
          <cell r="E70">
            <v>-315.20451000000008</v>
          </cell>
          <cell r="F70">
            <v>-2085.2573895188334</v>
          </cell>
          <cell r="G70">
            <v>-384.08230862552062</v>
          </cell>
          <cell r="H70">
            <v>-401.4578550066696</v>
          </cell>
          <cell r="I70">
            <v>-396.33634246559831</v>
          </cell>
          <cell r="J70">
            <v>-419.92629418211635</v>
          </cell>
          <cell r="K70">
            <v>-427.93450411329894</v>
          </cell>
          <cell r="L70">
            <v>-426.17174091086758</v>
          </cell>
          <cell r="M70">
            <v>-457.27817910234575</v>
          </cell>
          <cell r="N70">
            <v>-457.77843701699447</v>
          </cell>
          <cell r="O70">
            <v>-485.81326512437806</v>
          </cell>
          <cell r="P70">
            <v>-362.73973000000007</v>
          </cell>
          <cell r="Q70">
            <v>-677.94423999999992</v>
          </cell>
          <cell r="R70">
            <v>-2763.2016295188332</v>
          </cell>
          <cell r="S70">
            <v>-3147.2839381443541</v>
          </cell>
          <cell r="T70">
            <v>-3548.741793151024</v>
          </cell>
          <cell r="U70">
            <v>-3945.0781356166221</v>
          </cell>
          <cell r="V70">
            <v>-4365.0044297987388</v>
          </cell>
          <cell r="W70">
            <v>-4792.9389339120371</v>
          </cell>
          <cell r="X70">
            <v>-5219.1106748229049</v>
          </cell>
          <cell r="Y70">
            <v>-5676.3888539252503</v>
          </cell>
          <cell r="Z70">
            <v>-6134.1672909422459</v>
          </cell>
          <cell r="AA70">
            <v>-6619.9805560666227</v>
          </cell>
        </row>
        <row r="71">
          <cell r="A71" t="str">
            <v>Pln21</v>
          </cell>
          <cell r="B71" t="str">
            <v>Inne koszty w Grupie</v>
          </cell>
          <cell r="C71">
            <v>-5.2777799999999999</v>
          </cell>
          <cell r="D71">
            <v>-2.8486799999999999</v>
          </cell>
          <cell r="E71">
            <v>-9.4</v>
          </cell>
          <cell r="F71">
            <v>-2.5</v>
          </cell>
          <cell r="G71">
            <v>-4</v>
          </cell>
          <cell r="H71">
            <v>-2.5</v>
          </cell>
          <cell r="I71">
            <v>-2.5</v>
          </cell>
          <cell r="J71">
            <v>-4</v>
          </cell>
          <cell r="K71">
            <v>-2.5</v>
          </cell>
          <cell r="L71">
            <v>-2.5</v>
          </cell>
          <cell r="M71">
            <v>-4</v>
          </cell>
          <cell r="N71">
            <v>-6.5</v>
          </cell>
          <cell r="O71">
            <v>-6.5</v>
          </cell>
          <cell r="P71">
            <v>-2.8486799999999999</v>
          </cell>
          <cell r="Q71">
            <v>-12.24868</v>
          </cell>
          <cell r="R71">
            <v>-14.74868</v>
          </cell>
          <cell r="S71">
            <v>-18.74868</v>
          </cell>
          <cell r="T71">
            <v>-21.24868</v>
          </cell>
          <cell r="U71">
            <v>-23.74868</v>
          </cell>
          <cell r="V71">
            <v>-27.74868</v>
          </cell>
          <cell r="W71">
            <v>-30.24868</v>
          </cell>
          <cell r="X71">
            <v>-32.74868</v>
          </cell>
          <cell r="Y71">
            <v>-36.74868</v>
          </cell>
          <cell r="Z71">
            <v>-43.24868</v>
          </cell>
          <cell r="AA71">
            <v>-49.74868</v>
          </cell>
        </row>
        <row r="72">
          <cell r="A72" t="str">
            <v>Pln22</v>
          </cell>
          <cell r="B72" t="str">
            <v>Koszty w grupie BZWBK</v>
          </cell>
          <cell r="C72">
            <v>-8892.4994700000007</v>
          </cell>
          <cell r="D72">
            <v>-9392.8128499999966</v>
          </cell>
          <cell r="E72">
            <v>-8154.86085</v>
          </cell>
          <cell r="F72">
            <v>-10679.667821403091</v>
          </cell>
          <cell r="G72">
            <v>-8871.4757984311273</v>
          </cell>
          <cell r="H72">
            <v>-9238.5469397501729</v>
          </cell>
          <cell r="I72">
            <v>-9140.5903373879519</v>
          </cell>
          <cell r="J72">
            <v>-9571.0300072095288</v>
          </cell>
          <cell r="K72">
            <v>-9752.2860627610571</v>
          </cell>
          <cell r="L72">
            <v>-9742.7809011487097</v>
          </cell>
          <cell r="M72">
            <v>-10322.354647570566</v>
          </cell>
          <cell r="N72">
            <v>-10319.64996962622</v>
          </cell>
          <cell r="O72">
            <v>-11008.01245820958</v>
          </cell>
          <cell r="P72">
            <v>-9392.8128499999966</v>
          </cell>
          <cell r="Q72">
            <v>-17547.673700000003</v>
          </cell>
          <cell r="R72">
            <v>-28227.34152140309</v>
          </cell>
          <cell r="S72">
            <v>-37098.817319834219</v>
          </cell>
          <cell r="T72">
            <v>-46337.364259584385</v>
          </cell>
          <cell r="U72">
            <v>-55477.95459697234</v>
          </cell>
          <cell r="V72">
            <v>-65048.984604181875</v>
          </cell>
          <cell r="W72">
            <v>-74801.270666942932</v>
          </cell>
          <cell r="X72">
            <v>-84544.051568091643</v>
          </cell>
          <cell r="Y72">
            <v>-94866.406215662209</v>
          </cell>
          <cell r="Z72">
            <v>-105186.05618528844</v>
          </cell>
          <cell r="AA72">
            <v>-116194.06864349802</v>
          </cell>
        </row>
        <row r="73">
          <cell r="A73" t="str">
            <v>Pln23</v>
          </cell>
          <cell r="B73" t="str">
            <v>Inni dystrybutorzy ( w tym świadczenia dod.)</v>
          </cell>
          <cell r="C73">
            <v>-2026.0060699999997</v>
          </cell>
          <cell r="D73">
            <v>-3846.1176300000002</v>
          </cell>
          <cell r="E73">
            <v>-3391.3324300000004</v>
          </cell>
          <cell r="F73">
            <v>-6225.2105675088023</v>
          </cell>
          <cell r="G73">
            <v>-3358.9884603058686</v>
          </cell>
          <cell r="H73">
            <v>-3443.7808584304489</v>
          </cell>
          <cell r="I73">
            <v>-3440.4036350426541</v>
          </cell>
          <cell r="J73">
            <v>-3489.2692386994227</v>
          </cell>
          <cell r="K73">
            <v>-3551.6958034531563</v>
          </cell>
          <cell r="L73">
            <v>-3573.8072074454385</v>
          </cell>
          <cell r="M73">
            <v>-3702.983282814947</v>
          </cell>
          <cell r="N73">
            <v>-3739.8445906720985</v>
          </cell>
          <cell r="O73">
            <v>-3897.2869985757775</v>
          </cell>
          <cell r="P73">
            <v>-3846.1176300000002</v>
          </cell>
          <cell r="Q73">
            <v>-7237.4500599999983</v>
          </cell>
          <cell r="R73">
            <v>-13462.660627508802</v>
          </cell>
          <cell r="S73">
            <v>-16821.649087814672</v>
          </cell>
          <cell r="T73">
            <v>-20265.429946245116</v>
          </cell>
          <cell r="U73">
            <v>-23705.83358128777</v>
          </cell>
          <cell r="V73">
            <v>-27195.102819987194</v>
          </cell>
          <cell r="W73">
            <v>-30746.798623440351</v>
          </cell>
          <cell r="X73">
            <v>-34320.60583088579</v>
          </cell>
          <cell r="Y73">
            <v>-38023.589113700735</v>
          </cell>
          <cell r="Z73">
            <v>-41763.433704372837</v>
          </cell>
          <cell r="AA73">
            <v>-45660.720702948616</v>
          </cell>
        </row>
        <row r="74">
          <cell r="A74" t="str">
            <v>Pln231</v>
          </cell>
          <cell r="B74" t="str">
            <v>Agent transferowy</v>
          </cell>
          <cell r="C74">
            <v>-931.89652000000001</v>
          </cell>
          <cell r="D74">
            <v>-1167.3864600000002</v>
          </cell>
          <cell r="E74">
            <v>-1218.7775100000001</v>
          </cell>
          <cell r="F74">
            <v>-138</v>
          </cell>
          <cell r="G74">
            <v>-139</v>
          </cell>
          <cell r="H74">
            <v>-140</v>
          </cell>
          <cell r="I74">
            <v>-141</v>
          </cell>
          <cell r="J74">
            <v>-141</v>
          </cell>
          <cell r="K74">
            <v>-143</v>
          </cell>
          <cell r="L74">
            <v>-145</v>
          </cell>
          <cell r="M74">
            <v>-146</v>
          </cell>
          <cell r="N74">
            <v>-148</v>
          </cell>
          <cell r="O74">
            <v>-151</v>
          </cell>
          <cell r="P74">
            <v>-1167.3864600000002</v>
          </cell>
          <cell r="Q74">
            <v>-2386.1639700000001</v>
          </cell>
          <cell r="R74">
            <v>-2524.1639700000001</v>
          </cell>
          <cell r="S74">
            <v>-2663.1639700000001</v>
          </cell>
          <cell r="T74">
            <v>-2803.1639700000005</v>
          </cell>
          <cell r="U74">
            <v>-2944.1639700000005</v>
          </cell>
          <cell r="V74">
            <v>-3085.1639700000005</v>
          </cell>
          <cell r="W74">
            <v>-3228.1639700000005</v>
          </cell>
          <cell r="X74">
            <v>-3373.1639700000005</v>
          </cell>
          <cell r="Y74">
            <v>-3519.1639700000005</v>
          </cell>
          <cell r="Z74">
            <v>-3667.1639700000005</v>
          </cell>
          <cell r="AA74">
            <v>-3818.1639700000005</v>
          </cell>
        </row>
        <row r="75">
          <cell r="A75" t="str">
            <v>Pln24</v>
          </cell>
          <cell r="B75" t="str">
            <v>Usługi zewnętrzne</v>
          </cell>
          <cell r="C75">
            <v>-605.84651000000019</v>
          </cell>
          <cell r="D75">
            <v>-500.16156999999993</v>
          </cell>
          <cell r="E75">
            <v>-487.14952000000005</v>
          </cell>
          <cell r="F75">
            <v>-528.45805352642935</v>
          </cell>
          <cell r="G75">
            <v>-570.35712513074327</v>
          </cell>
          <cell r="H75">
            <v>-524.41600381631304</v>
          </cell>
          <cell r="I75">
            <v>-534.68427406597948</v>
          </cell>
          <cell r="J75">
            <v>-589.42601491708876</v>
          </cell>
          <cell r="K75">
            <v>-544.51617933928571</v>
          </cell>
          <cell r="L75">
            <v>-551.24760977661492</v>
          </cell>
          <cell r="M75">
            <v>-564.67032724682201</v>
          </cell>
          <cell r="N75">
            <v>-575.85642414900815</v>
          </cell>
          <cell r="O75">
            <v>-585.35222303938929</v>
          </cell>
          <cell r="P75">
            <v>-500.16156999999993</v>
          </cell>
          <cell r="Q75">
            <v>-987.31108999999992</v>
          </cell>
          <cell r="R75">
            <v>-1515.7691435264294</v>
          </cell>
          <cell r="S75">
            <v>-2086.1262686571727</v>
          </cell>
          <cell r="T75">
            <v>-2610.5422724734858</v>
          </cell>
          <cell r="U75">
            <v>-3145.2265465394662</v>
          </cell>
          <cell r="V75">
            <v>-3734.6525614565539</v>
          </cell>
          <cell r="W75">
            <v>-4279.1687407958398</v>
          </cell>
          <cell r="X75">
            <v>-4830.4163505724555</v>
          </cell>
          <cell r="Y75">
            <v>-5395.0866778192758</v>
          </cell>
          <cell r="Z75">
            <v>-5970.9431019682843</v>
          </cell>
          <cell r="AA75">
            <v>-6556.2953250076744</v>
          </cell>
        </row>
        <row r="76">
          <cell r="A76" t="str">
            <v>Pln25</v>
          </cell>
          <cell r="B76" t="str">
            <v>Koszty obowiązkowe</v>
          </cell>
          <cell r="C76">
            <v>-33.451140000000002</v>
          </cell>
          <cell r="D76">
            <v>-47.323539999999994</v>
          </cell>
          <cell r="E76">
            <v>-40.491780000000006</v>
          </cell>
          <cell r="F76">
            <v>-254.1515</v>
          </cell>
          <cell r="G76">
            <v>-73.88000000000001</v>
          </cell>
          <cell r="H76">
            <v>-81.668080000000003</v>
          </cell>
          <cell r="I76">
            <v>-81.599999999999994</v>
          </cell>
          <cell r="J76">
            <v>-112.09389999999999</v>
          </cell>
          <cell r="K76">
            <v>-122.42957999999997</v>
          </cell>
          <cell r="L76">
            <v>-114.08</v>
          </cell>
          <cell r="M76">
            <v>-132.41452000000004</v>
          </cell>
          <cell r="N76">
            <v>-90.58</v>
          </cell>
          <cell r="O76">
            <v>-64.38</v>
          </cell>
          <cell r="P76">
            <v>-47.323539999999994</v>
          </cell>
          <cell r="Q76">
            <v>-87.815320000000014</v>
          </cell>
          <cell r="R76">
            <v>-341.96681999999998</v>
          </cell>
          <cell r="S76">
            <v>-415.84681999999998</v>
          </cell>
          <cell r="T76">
            <v>-497.51490000000001</v>
          </cell>
          <cell r="U76">
            <v>-579.11490000000003</v>
          </cell>
          <cell r="V76">
            <v>-691.2088</v>
          </cell>
          <cell r="W76">
            <v>-813.63837999999987</v>
          </cell>
          <cell r="X76">
            <v>-927.71838000000002</v>
          </cell>
          <cell r="Y76">
            <v>-1060.1328999999998</v>
          </cell>
          <cell r="Z76">
            <v>-1150.7129</v>
          </cell>
          <cell r="AA76">
            <v>-1215.0929000000001</v>
          </cell>
        </row>
        <row r="77">
          <cell r="A77" t="str">
            <v>Pln26</v>
          </cell>
          <cell r="B77" t="str">
            <v>Koszty poza Grupą BZWBK</v>
          </cell>
          <cell r="C77">
            <v>-3597.2002400000001</v>
          </cell>
          <cell r="D77">
            <v>-5560.9892000000009</v>
          </cell>
          <cell r="E77">
            <v>-5137.7512400000005</v>
          </cell>
          <cell r="F77">
            <v>-7145.8201210352318</v>
          </cell>
          <cell r="G77">
            <v>-4142.2255854366122</v>
          </cell>
          <cell r="H77">
            <v>-4189.8649422467624</v>
          </cell>
          <cell r="I77">
            <v>-4197.6879091086339</v>
          </cell>
          <cell r="J77">
            <v>-4331.7891536165116</v>
          </cell>
          <cell r="K77">
            <v>-4361.6415627924416</v>
          </cell>
          <cell r="L77">
            <v>-4384.1348172220532</v>
          </cell>
          <cell r="M77">
            <v>-4546.0681300617689</v>
          </cell>
          <cell r="N77">
            <v>-4554.2810148211065</v>
          </cell>
          <cell r="O77">
            <v>-4698.0192216151672</v>
          </cell>
          <cell r="P77">
            <v>-5560.9892000000009</v>
          </cell>
          <cell r="Q77">
            <v>-10698.740439999998</v>
          </cell>
          <cell r="R77">
            <v>-17844.560561035232</v>
          </cell>
          <cell r="S77">
            <v>-21986.786146471844</v>
          </cell>
          <cell r="T77">
            <v>-26176.651088718601</v>
          </cell>
          <cell r="U77">
            <v>-30374.338997827239</v>
          </cell>
          <cell r="V77">
            <v>-34706.128151443751</v>
          </cell>
          <cell r="W77">
            <v>-39067.769714236187</v>
          </cell>
          <cell r="X77">
            <v>-43451.904531458247</v>
          </cell>
          <cell r="Y77">
            <v>-47997.972661520005</v>
          </cell>
          <cell r="Z77">
            <v>-52552.253676341119</v>
          </cell>
          <cell r="AA77">
            <v>-57250.272897956296</v>
          </cell>
        </row>
        <row r="78">
          <cell r="A78" t="str">
            <v>Pln27</v>
          </cell>
          <cell r="B78" t="str">
            <v>Dochody netto Grupy</v>
          </cell>
          <cell r="C78">
            <v>22656.867730000002</v>
          </cell>
          <cell r="D78">
            <v>21703.468850000005</v>
          </cell>
          <cell r="E78">
            <v>18735.943939999997</v>
          </cell>
          <cell r="F78">
            <v>19016.818364424333</v>
          </cell>
          <cell r="G78">
            <v>21254.027244632915</v>
          </cell>
          <cell r="H78">
            <v>22277.328737685115</v>
          </cell>
          <cell r="I78">
            <v>21791.471349310181</v>
          </cell>
          <cell r="J78">
            <v>22738.435141112073</v>
          </cell>
          <cell r="K78">
            <v>23120.220956604997</v>
          </cell>
          <cell r="L78">
            <v>22759.422627485066</v>
          </cell>
          <cell r="M78">
            <v>24065.003056656577</v>
          </cell>
          <cell r="N78">
            <v>23948.872362630362</v>
          </cell>
          <cell r="O78">
            <v>25397.986293581973</v>
          </cell>
          <cell r="P78">
            <v>21703.468850000005</v>
          </cell>
          <cell r="Q78">
            <v>40439.412789999995</v>
          </cell>
          <cell r="R78">
            <v>59456.231154424335</v>
          </cell>
          <cell r="S78">
            <v>80710.25839905726</v>
          </cell>
          <cell r="T78">
            <v>102987.58713674237</v>
          </cell>
          <cell r="U78">
            <v>124779.05848605256</v>
          </cell>
          <cell r="V78">
            <v>147517.49362716463</v>
          </cell>
          <cell r="W78">
            <v>170637.71458376962</v>
          </cell>
          <cell r="X78">
            <v>193397.13721125471</v>
          </cell>
          <cell r="Y78">
            <v>217462.14026791131</v>
          </cell>
          <cell r="Z78">
            <v>241411.01263054166</v>
          </cell>
          <cell r="AA78">
            <v>266808.99892412359</v>
          </cell>
        </row>
        <row r="79">
          <cell r="A79" t="str">
            <v>Pln28</v>
          </cell>
          <cell r="B79" t="str">
            <v>Dochody netto TFI</v>
          </cell>
          <cell r="C79">
            <v>13764.368260000001</v>
          </cell>
          <cell r="D79">
            <v>12310.655999999999</v>
          </cell>
          <cell r="E79">
            <v>10581.08309</v>
          </cell>
          <cell r="F79">
            <v>8337.1505430212419</v>
          </cell>
          <cell r="G79">
            <v>12382.551446201791</v>
          </cell>
          <cell r="H79">
            <v>13038.781797934938</v>
          </cell>
          <cell r="I79">
            <v>12650.881011922229</v>
          </cell>
          <cell r="J79">
            <v>13167.405133902545</v>
          </cell>
          <cell r="K79">
            <v>13367.934893843938</v>
          </cell>
          <cell r="L79">
            <v>13016.641726336351</v>
          </cell>
          <cell r="M79">
            <v>13742.648409086009</v>
          </cell>
          <cell r="N79">
            <v>13629.22239300414</v>
          </cell>
          <cell r="O79">
            <v>14389.973835372395</v>
          </cell>
          <cell r="P79">
            <v>12310.655999999999</v>
          </cell>
          <cell r="Q79">
            <v>22891.739090000003</v>
          </cell>
          <cell r="R79">
            <v>31228.889633021245</v>
          </cell>
          <cell r="S79">
            <v>43611.441079223041</v>
          </cell>
          <cell r="T79">
            <v>56650.222877157961</v>
          </cell>
          <cell r="U79">
            <v>69301.103889080216</v>
          </cell>
          <cell r="V79">
            <v>82468.509022982747</v>
          </cell>
          <cell r="W79">
            <v>95836.443916826669</v>
          </cell>
          <cell r="X79">
            <v>108853.08564316302</v>
          </cell>
          <cell r="Y79">
            <v>122595.73405224908</v>
          </cell>
          <cell r="Z79">
            <v>136224.95644525319</v>
          </cell>
          <cell r="AA79">
            <v>150614.93028062567</v>
          </cell>
        </row>
        <row r="80">
          <cell r="A80" t="str">
            <v>Pln29</v>
          </cell>
          <cell r="B80" t="str">
            <v>Marża - Przychód</v>
          </cell>
          <cell r="C80">
            <v>2.9581763892258771E-2</v>
          </cell>
          <cell r="D80">
            <v>3.0060522083157602E-2</v>
          </cell>
          <cell r="E80">
            <v>2.9866112385156761E-2</v>
          </cell>
          <cell r="F80">
            <v>2.9401831509642869E-2</v>
          </cell>
          <cell r="G80">
            <v>2.9064637110346021E-2</v>
          </cell>
          <cell r="H80">
            <v>2.8939760340628024E-2</v>
          </cell>
          <cell r="I80">
            <v>2.897055485858074E-2</v>
          </cell>
          <cell r="J80">
            <v>2.8772538044414632E-2</v>
          </cell>
          <cell r="K80">
            <v>2.868534774292774E-2</v>
          </cell>
          <cell r="L80">
            <v>2.8680451358439954E-2</v>
          </cell>
          <cell r="M80">
            <v>2.8602508831139128E-2</v>
          </cell>
          <cell r="N80">
            <v>2.8738993186601423E-2</v>
          </cell>
          <cell r="O80">
            <v>2.8567016414725116E-2</v>
          </cell>
          <cell r="P80">
            <v>3.0060522083157602E-2</v>
          </cell>
          <cell r="Q80">
            <v>2.9969448466032892E-2</v>
          </cell>
          <cell r="R80">
            <v>2.9774899521537095E-2</v>
          </cell>
          <cell r="S80">
            <v>2.9596045254556884E-2</v>
          </cell>
          <cell r="T80">
            <v>2.9459151594641294E-2</v>
          </cell>
          <cell r="U80">
            <v>2.9376162743154809E-2</v>
          </cell>
          <cell r="V80">
            <v>2.9284894503828453E-2</v>
          </cell>
          <cell r="W80">
            <v>2.9204900938526575E-2</v>
          </cell>
          <cell r="X80">
            <v>2.9143826502267347E-2</v>
          </cell>
          <cell r="Y80">
            <v>2.9084500575658222E-2</v>
          </cell>
          <cell r="Z80">
            <v>2.9050636339385809E-2</v>
          </cell>
          <cell r="AA80">
            <v>2.9005032955460378E-2</v>
          </cell>
        </row>
        <row r="81">
          <cell r="A81" t="str">
            <v>Pln30</v>
          </cell>
          <cell r="B81" t="str">
            <v>Marża z tyt. Zarządzania</v>
          </cell>
          <cell r="C81">
            <v>2.8953619421229915E-2</v>
          </cell>
          <cell r="D81">
            <v>2.9061141666642247E-2</v>
          </cell>
          <cell r="E81">
            <v>2.8804575582905022E-2</v>
          </cell>
          <cell r="F81">
            <v>2.8150384063670871E-2</v>
          </cell>
          <cell r="G81">
            <v>2.7791342348461857E-2</v>
          </cell>
          <cell r="H81">
            <v>2.769035900662371E-2</v>
          </cell>
          <cell r="I81">
            <v>2.7643979588259808E-2</v>
          </cell>
          <cell r="J81">
            <v>2.7508125706619379E-2</v>
          </cell>
          <cell r="K81">
            <v>2.744193776150599E-2</v>
          </cell>
          <cell r="L81">
            <v>2.7390985053460888E-2</v>
          </cell>
          <cell r="M81">
            <v>2.7482388126709729E-2</v>
          </cell>
          <cell r="N81">
            <v>2.7455158976701217E-2</v>
          </cell>
          <cell r="O81">
            <v>2.7454494404660197E-2</v>
          </cell>
          <cell r="P81">
            <v>2.9061141666642247E-2</v>
          </cell>
          <cell r="Q81">
            <v>2.8940950125182375E-2</v>
          </cell>
          <cell r="R81">
            <v>2.8669986069070591E-2</v>
          </cell>
          <cell r="S81">
            <v>2.8448730972207573E-2</v>
          </cell>
          <cell r="T81">
            <v>2.829054310022883E-2</v>
          </cell>
          <cell r="U81">
            <v>2.8180723366875708E-2</v>
          </cell>
          <cell r="V81">
            <v>2.8079026394643228E-2</v>
          </cell>
          <cell r="W81">
            <v>2.7994023865230196E-2</v>
          </cell>
          <cell r="X81">
            <v>2.7923797370883192E-2</v>
          </cell>
          <cell r="Y81">
            <v>2.7875420948273812E-2</v>
          </cell>
          <cell r="Z81">
            <v>2.7834229786659302E-2</v>
          </cell>
          <cell r="AA81">
            <v>2.7798422290871105E-2</v>
          </cell>
        </row>
        <row r="82">
          <cell r="A82" t="str">
            <v>Pln31</v>
          </cell>
          <cell r="B82" t="str">
            <v>Marża z tyt. dystrybucji</v>
          </cell>
          <cell r="C82">
            <v>2.9114649106160104E-3</v>
          </cell>
          <cell r="D82">
            <v>4.4337765325394938E-3</v>
          </cell>
          <cell r="E82">
            <v>3.0851485122795736E-3</v>
          </cell>
          <cell r="F82">
            <v>1.7534749448882658E-3</v>
          </cell>
          <cell r="G82">
            <v>3.4275661635136197E-3</v>
          </cell>
          <cell r="H82">
            <v>3.4310457470520363E-3</v>
          </cell>
          <cell r="I82">
            <v>3.5437862446743421E-3</v>
          </cell>
          <cell r="J82">
            <v>3.5208188783517735E-3</v>
          </cell>
          <cell r="K82">
            <v>3.5475556411755514E-3</v>
          </cell>
          <cell r="L82">
            <v>3.4378357586545057E-3</v>
          </cell>
          <cell r="M82">
            <v>3.4362236577010906E-3</v>
          </cell>
          <cell r="N82">
            <v>3.4279820159696479E-3</v>
          </cell>
          <cell r="O82">
            <v>3.4378718726041963E-3</v>
          </cell>
          <cell r="P82">
            <v>4.4337765325394938E-3</v>
          </cell>
          <cell r="Q82">
            <v>3.7114771750593957E-3</v>
          </cell>
          <cell r="R82">
            <v>2.6467120436116419E-3</v>
          </cell>
          <cell r="S82">
            <v>2.819614424445894E-3</v>
          </cell>
          <cell r="T82">
            <v>2.9324744983252144E-3</v>
          </cell>
          <cell r="U82">
            <v>3.031642574916026E-3</v>
          </cell>
          <cell r="V82">
            <v>3.0996736136341004E-3</v>
          </cell>
          <cell r="W82">
            <v>3.156445622522183E-3</v>
          </cell>
          <cell r="X82">
            <v>3.1874925448984542E-3</v>
          </cell>
          <cell r="Y82">
            <v>3.2130120790474733E-3</v>
          </cell>
          <cell r="Z82">
            <v>3.2334428333266841E-3</v>
          </cell>
          <cell r="AA82">
            <v>3.2518110082228008E-3</v>
          </cell>
        </row>
        <row r="84">
          <cell r="A84" t="str">
            <v>dni</v>
          </cell>
          <cell r="B84" t="str">
            <v>Actual  2009</v>
          </cell>
          <cell r="C84">
            <v>31</v>
          </cell>
          <cell r="D84">
            <v>31</v>
          </cell>
          <cell r="E84">
            <v>28</v>
          </cell>
          <cell r="F84">
            <v>31</v>
          </cell>
          <cell r="G84">
            <v>30</v>
          </cell>
          <cell r="H84">
            <v>31</v>
          </cell>
          <cell r="I84">
            <v>30</v>
          </cell>
          <cell r="J84">
            <v>31</v>
          </cell>
          <cell r="K84">
            <v>31</v>
          </cell>
          <cell r="L84">
            <v>30</v>
          </cell>
          <cell r="M84">
            <v>31</v>
          </cell>
          <cell r="N84">
            <v>30</v>
          </cell>
          <cell r="O84">
            <v>31</v>
          </cell>
          <cell r="P84">
            <v>31</v>
          </cell>
          <cell r="Q84">
            <v>59</v>
          </cell>
          <cell r="R84">
            <v>90</v>
          </cell>
          <cell r="S84">
            <v>120</v>
          </cell>
          <cell r="T84">
            <v>151</v>
          </cell>
          <cell r="U84">
            <v>181</v>
          </cell>
          <cell r="V84">
            <v>212</v>
          </cell>
          <cell r="W84">
            <v>243</v>
          </cell>
          <cell r="X84">
            <v>273</v>
          </cell>
          <cell r="Y84">
            <v>304</v>
          </cell>
          <cell r="Z84">
            <v>334</v>
          </cell>
          <cell r="AA84">
            <v>365</v>
          </cell>
        </row>
        <row r="85">
          <cell r="A85" t="str">
            <v>Dtp01</v>
          </cell>
          <cell r="B85" t="str">
            <v>Bilans otwarcia</v>
          </cell>
          <cell r="C85">
            <v>8722880.1171700004</v>
          </cell>
          <cell r="D85">
            <v>8380472.1171700004</v>
          </cell>
          <cell r="E85">
            <v>7775047.1171700004</v>
          </cell>
          <cell r="F85">
            <v>7199927.1171700004</v>
          </cell>
          <cell r="G85">
            <v>7426737.1171700004</v>
          </cell>
          <cell r="H85">
            <v>8160041.1171700004</v>
          </cell>
          <cell r="I85">
            <v>8526444.1171700004</v>
          </cell>
          <cell r="J85">
            <v>8741267.1171700004</v>
          </cell>
          <cell r="K85">
            <v>9319504.1171700004</v>
          </cell>
          <cell r="L85">
            <v>10196855.11717</v>
          </cell>
          <cell r="M85">
            <v>10307680.11717</v>
          </cell>
          <cell r="N85">
            <v>10139587.11717</v>
          </cell>
          <cell r="O85">
            <v>10217621.11717</v>
          </cell>
          <cell r="P85">
            <v>8380472.1171700004</v>
          </cell>
          <cell r="Q85">
            <v>8380472.1171700004</v>
          </cell>
          <cell r="R85">
            <v>8380472.1171700004</v>
          </cell>
          <cell r="S85">
            <v>8380472.1171700004</v>
          </cell>
          <cell r="T85">
            <v>8380472.1171700004</v>
          </cell>
          <cell r="U85">
            <v>8380472.1171700004</v>
          </cell>
          <cell r="V85">
            <v>8380472.1171700004</v>
          </cell>
          <cell r="W85">
            <v>8380472.1171700004</v>
          </cell>
          <cell r="X85">
            <v>8380472.1171700004</v>
          </cell>
          <cell r="Y85">
            <v>8380472.1171700004</v>
          </cell>
          <cell r="Z85">
            <v>8380472.1171700004</v>
          </cell>
          <cell r="AA85">
            <v>8380472.1171700004</v>
          </cell>
        </row>
        <row r="86">
          <cell r="A86" t="str">
            <v>Dtp02</v>
          </cell>
          <cell r="B86" t="str">
            <v>Sprzedaż całkowita</v>
          </cell>
          <cell r="C86">
            <v>58461</v>
          </cell>
          <cell r="D86">
            <v>36799</v>
          </cell>
          <cell r="E86">
            <v>35702</v>
          </cell>
          <cell r="F86">
            <v>40973</v>
          </cell>
          <cell r="G86">
            <v>109810</v>
          </cell>
          <cell r="H86">
            <v>124327</v>
          </cell>
          <cell r="I86">
            <v>152480</v>
          </cell>
          <cell r="J86">
            <v>98548</v>
          </cell>
          <cell r="K86">
            <v>325149</v>
          </cell>
          <cell r="L86">
            <v>177163</v>
          </cell>
          <cell r="M86">
            <v>139107</v>
          </cell>
          <cell r="N86">
            <v>150543</v>
          </cell>
          <cell r="O86">
            <v>131735</v>
          </cell>
          <cell r="P86">
            <v>36799</v>
          </cell>
          <cell r="Q86">
            <v>72501</v>
          </cell>
          <cell r="R86">
            <v>113474</v>
          </cell>
          <cell r="S86">
            <v>223284</v>
          </cell>
          <cell r="T86">
            <v>347611</v>
          </cell>
          <cell r="U86">
            <v>500091</v>
          </cell>
          <cell r="V86">
            <v>598639</v>
          </cell>
          <cell r="W86">
            <v>923788</v>
          </cell>
          <cell r="X86">
            <v>1100951</v>
          </cell>
          <cell r="Y86">
            <v>1240058</v>
          </cell>
          <cell r="Z86">
            <v>1390601</v>
          </cell>
          <cell r="AA86">
            <v>1522336</v>
          </cell>
        </row>
        <row r="87">
          <cell r="A87" t="str">
            <v>Act021</v>
          </cell>
          <cell r="B87" t="str">
            <v>sprzedaż przez BZWBK</v>
          </cell>
          <cell r="D87">
            <v>11361.443959999999</v>
          </cell>
          <cell r="E87">
            <v>11115.431289999999</v>
          </cell>
          <cell r="F87">
            <v>16916.520579999997</v>
          </cell>
          <cell r="G87">
            <v>42360.624210000002</v>
          </cell>
          <cell r="H87">
            <v>61531.951850000012</v>
          </cell>
          <cell r="I87">
            <v>65423.145159999985</v>
          </cell>
          <cell r="J87">
            <v>45595.268270000008</v>
          </cell>
          <cell r="K87">
            <v>177560.05281000002</v>
          </cell>
          <cell r="L87">
            <v>74626.958020000005</v>
          </cell>
          <cell r="M87">
            <v>71797.294970000017</v>
          </cell>
          <cell r="N87">
            <v>61066.551340000005</v>
          </cell>
          <cell r="O87">
            <v>44477.564509999997</v>
          </cell>
          <cell r="P87">
            <v>11361.443959999999</v>
          </cell>
          <cell r="Q87">
            <v>22476.875249999997</v>
          </cell>
          <cell r="R87">
            <v>39393.395829999994</v>
          </cell>
          <cell r="S87">
            <v>81754.020040000003</v>
          </cell>
          <cell r="T87">
            <v>143285.97189000002</v>
          </cell>
          <cell r="U87">
            <v>208709.11705</v>
          </cell>
          <cell r="V87">
            <v>254304.38532</v>
          </cell>
          <cell r="W87">
            <v>431864.43813000002</v>
          </cell>
          <cell r="X87">
            <v>506491.39615000004</v>
          </cell>
          <cell r="Y87">
            <v>578288.69112000009</v>
          </cell>
          <cell r="Z87">
            <v>639355.2424600001</v>
          </cell>
          <cell r="AA87">
            <v>683832.80697000003</v>
          </cell>
        </row>
        <row r="88">
          <cell r="A88" t="str">
            <v>Act022</v>
          </cell>
          <cell r="B88" t="str">
            <v>sprzedaż przez DM</v>
          </cell>
          <cell r="D88">
            <v>737.93885999999998</v>
          </cell>
          <cell r="E88">
            <v>842.67699000000005</v>
          </cell>
          <cell r="F88">
            <v>1015.03851</v>
          </cell>
          <cell r="G88">
            <v>3559.1466600000003</v>
          </cell>
          <cell r="H88">
            <v>3709.8208199999999</v>
          </cell>
          <cell r="I88">
            <v>4381.97739</v>
          </cell>
          <cell r="J88">
            <v>3039.3846000000003</v>
          </cell>
          <cell r="K88">
            <v>10064.369209999999</v>
          </cell>
          <cell r="L88">
            <v>8186.7032600000002</v>
          </cell>
          <cell r="M88">
            <v>5647.5794500000002</v>
          </cell>
          <cell r="N88">
            <v>8431.5207199999986</v>
          </cell>
          <cell r="O88">
            <v>4822.0358099999994</v>
          </cell>
          <cell r="P88">
            <v>737.93885999999998</v>
          </cell>
          <cell r="Q88">
            <v>1580.6158500000001</v>
          </cell>
          <cell r="R88">
            <v>2595.65436</v>
          </cell>
          <cell r="S88">
            <v>6154.8010200000008</v>
          </cell>
          <cell r="T88">
            <v>9864.6218399999998</v>
          </cell>
          <cell r="U88">
            <v>14246.59923</v>
          </cell>
          <cell r="V88">
            <v>17285.983830000001</v>
          </cell>
          <cell r="W88">
            <v>27350.353040000002</v>
          </cell>
          <cell r="X88">
            <v>35537.056300000004</v>
          </cell>
          <cell r="Y88">
            <v>41184.635750000001</v>
          </cell>
          <cell r="Z88">
            <v>49616.156470000002</v>
          </cell>
          <cell r="AA88">
            <v>54438.192280000003</v>
          </cell>
        </row>
        <row r="89">
          <cell r="A89" t="str">
            <v>Dtp03</v>
          </cell>
          <cell r="B89" t="str">
            <v>Konwersja(+/-)</v>
          </cell>
          <cell r="C89">
            <v>-117</v>
          </cell>
          <cell r="D89">
            <v>-130</v>
          </cell>
          <cell r="E89">
            <v>-170</v>
          </cell>
          <cell r="F89">
            <v>-139</v>
          </cell>
          <cell r="G89">
            <v>-369</v>
          </cell>
          <cell r="H89">
            <v>-637</v>
          </cell>
          <cell r="I89">
            <v>-627</v>
          </cell>
          <cell r="J89">
            <v>-475</v>
          </cell>
          <cell r="K89">
            <v>-1093</v>
          </cell>
          <cell r="L89">
            <v>-1151</v>
          </cell>
          <cell r="M89">
            <v>-697</v>
          </cell>
          <cell r="N89">
            <v>-825</v>
          </cell>
          <cell r="O89">
            <v>-358</v>
          </cell>
          <cell r="P89">
            <v>-130</v>
          </cell>
          <cell r="Q89">
            <v>-300</v>
          </cell>
          <cell r="R89">
            <v>-439</v>
          </cell>
          <cell r="S89">
            <v>-808</v>
          </cell>
          <cell r="T89">
            <v>-1445</v>
          </cell>
          <cell r="U89">
            <v>-2072</v>
          </cell>
          <cell r="V89">
            <v>-2547</v>
          </cell>
          <cell r="W89">
            <v>-3640</v>
          </cell>
          <cell r="X89">
            <v>-4791</v>
          </cell>
          <cell r="Y89">
            <v>-5488</v>
          </cell>
          <cell r="Z89">
            <v>-6313</v>
          </cell>
          <cell r="AA89">
            <v>-6671</v>
          </cell>
        </row>
        <row r="90">
          <cell r="A90" t="str">
            <v>Act031</v>
          </cell>
          <cell r="B90" t="str">
            <v>Konwersja(+)</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Act032</v>
          </cell>
          <cell r="B91" t="str">
            <v>Konwersja(-)</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Dtp04</v>
          </cell>
          <cell r="B92" t="str">
            <v>Umorzenia</v>
          </cell>
          <cell r="C92">
            <v>425961</v>
          </cell>
          <cell r="D92">
            <v>349495</v>
          </cell>
          <cell r="E92">
            <v>297400</v>
          </cell>
          <cell r="F92">
            <v>164996</v>
          </cell>
          <cell r="G92">
            <v>78995</v>
          </cell>
          <cell r="H92">
            <v>86087</v>
          </cell>
          <cell r="I92">
            <v>84791</v>
          </cell>
          <cell r="J92">
            <v>108669</v>
          </cell>
          <cell r="K92">
            <v>94350</v>
          </cell>
          <cell r="L92">
            <v>159230</v>
          </cell>
          <cell r="M92">
            <v>201489</v>
          </cell>
          <cell r="N92">
            <v>128263</v>
          </cell>
          <cell r="O92">
            <v>145170</v>
          </cell>
          <cell r="P92">
            <v>349495</v>
          </cell>
          <cell r="Q92">
            <v>646895</v>
          </cell>
          <cell r="R92">
            <v>811891</v>
          </cell>
          <cell r="S92">
            <v>890886</v>
          </cell>
          <cell r="T92">
            <v>976973</v>
          </cell>
          <cell r="U92">
            <v>1061764</v>
          </cell>
          <cell r="V92">
            <v>1170433</v>
          </cell>
          <cell r="W92">
            <v>1264783</v>
          </cell>
          <cell r="X92">
            <v>1424013</v>
          </cell>
          <cell r="Y92">
            <v>1625502</v>
          </cell>
          <cell r="Z92">
            <v>1753765</v>
          </cell>
          <cell r="AA92">
            <v>1898935</v>
          </cell>
        </row>
        <row r="93">
          <cell r="A93" t="str">
            <v>Dtp05</v>
          </cell>
          <cell r="B93" t="str">
            <v>Dane AT za ostatni dzień roboczy m-ca</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Dtp06</v>
          </cell>
          <cell r="B94" t="str">
            <v>Zmiana wartości</v>
          </cell>
          <cell r="C94">
            <v>25209</v>
          </cell>
          <cell r="D94">
            <v>-292599</v>
          </cell>
          <cell r="E94">
            <v>-313252</v>
          </cell>
          <cell r="F94">
            <v>350972</v>
          </cell>
          <cell r="G94">
            <v>702858</v>
          </cell>
          <cell r="H94">
            <v>328800</v>
          </cell>
          <cell r="I94">
            <v>147761</v>
          </cell>
          <cell r="J94">
            <v>588833</v>
          </cell>
          <cell r="K94">
            <v>647645</v>
          </cell>
          <cell r="L94">
            <v>94043</v>
          </cell>
          <cell r="M94">
            <v>-105014</v>
          </cell>
          <cell r="N94">
            <v>56579</v>
          </cell>
          <cell r="O94">
            <v>293737</v>
          </cell>
          <cell r="P94">
            <v>-292599</v>
          </cell>
          <cell r="Q94">
            <v>-605851</v>
          </cell>
          <cell r="R94">
            <v>-254879</v>
          </cell>
          <cell r="S94">
            <v>447979</v>
          </cell>
          <cell r="T94">
            <v>776779</v>
          </cell>
          <cell r="U94">
            <v>924540</v>
          </cell>
          <cell r="V94">
            <v>1513373</v>
          </cell>
          <cell r="W94">
            <v>2161018</v>
          </cell>
          <cell r="X94">
            <v>2255061</v>
          </cell>
          <cell r="Y94">
            <v>2150047</v>
          </cell>
          <cell r="Z94">
            <v>2206626</v>
          </cell>
          <cell r="AA94">
            <v>2500363</v>
          </cell>
        </row>
        <row r="95">
          <cell r="A95" t="str">
            <v>Dtp07</v>
          </cell>
          <cell r="B95" t="str">
            <v>Bilans zamknięcia</v>
          </cell>
          <cell r="C95">
            <v>8380472.1171700004</v>
          </cell>
          <cell r="D95">
            <v>7775047.1171700004</v>
          </cell>
          <cell r="E95">
            <v>7199927.1171700004</v>
          </cell>
          <cell r="F95">
            <v>7426737.1171700004</v>
          </cell>
          <cell r="G95">
            <v>8160041.1171700004</v>
          </cell>
          <cell r="H95">
            <v>8526444.1171700004</v>
          </cell>
          <cell r="I95">
            <v>8741267.1171700004</v>
          </cell>
          <cell r="J95">
            <v>9319504.1171700004</v>
          </cell>
          <cell r="K95">
            <v>10196855.11717</v>
          </cell>
          <cell r="L95">
            <v>10307680.11717</v>
          </cell>
          <cell r="M95">
            <v>10139587.11717</v>
          </cell>
          <cell r="N95">
            <v>10217621.11717</v>
          </cell>
          <cell r="O95">
            <v>10497565.11717</v>
          </cell>
          <cell r="P95">
            <v>7775047.1171700004</v>
          </cell>
          <cell r="Q95">
            <v>7199927.1171700004</v>
          </cell>
          <cell r="R95">
            <v>7426737.1171700004</v>
          </cell>
          <cell r="S95">
            <v>8160041.1171700004</v>
          </cell>
          <cell r="T95">
            <v>8526444.1171700004</v>
          </cell>
          <cell r="U95">
            <v>8741267.1171700004</v>
          </cell>
          <cell r="V95">
            <v>9319504.1171700004</v>
          </cell>
          <cell r="W95">
            <v>10196855.11717</v>
          </cell>
          <cell r="X95">
            <v>10307680.11717</v>
          </cell>
          <cell r="Y95">
            <v>10139587.11717</v>
          </cell>
          <cell r="Z95">
            <v>10217621.11717</v>
          </cell>
          <cell r="AA95">
            <v>10497565.11717</v>
          </cell>
        </row>
        <row r="96">
          <cell r="A96" t="str">
            <v>Dtp08</v>
          </cell>
          <cell r="B96" t="str">
            <v>Średnia wartość funduszu</v>
          </cell>
          <cell r="C96">
            <v>8525664</v>
          </cell>
          <cell r="D96">
            <v>8153677</v>
          </cell>
          <cell r="E96">
            <v>7523047</v>
          </cell>
          <cell r="F96">
            <v>7282245</v>
          </cell>
          <cell r="G96">
            <v>7907266</v>
          </cell>
          <cell r="H96">
            <v>8456969.0772027895</v>
          </cell>
          <cell r="I96">
            <v>8712193.8170493264</v>
          </cell>
          <cell r="J96">
            <v>8824717.9812681656</v>
          </cell>
          <cell r="K96">
            <v>9861604.7372838631</v>
          </cell>
          <cell r="L96">
            <v>10133219.626334008</v>
          </cell>
          <cell r="M96">
            <v>10337327.454657741</v>
          </cell>
          <cell r="N96">
            <v>10327970.919213673</v>
          </cell>
          <cell r="O96">
            <v>10449697.280971939</v>
          </cell>
          <cell r="P96">
            <v>8153677</v>
          </cell>
          <cell r="Q96">
            <v>7854394.9661016958</v>
          </cell>
          <cell r="R96">
            <v>7657321.0888888882</v>
          </cell>
          <cell r="S96">
            <v>7719807.3166666673</v>
          </cell>
          <cell r="T96">
            <v>7871145.1615449442</v>
          </cell>
          <cell r="U96">
            <v>8010545.4911865545</v>
          </cell>
          <cell r="V96">
            <v>8129599.0156796202</v>
          </cell>
          <cell r="W96">
            <v>8350554.4781064987</v>
          </cell>
          <cell r="X96">
            <v>8546451.74714249</v>
          </cell>
          <cell r="Y96">
            <v>8729073.9410009533</v>
          </cell>
          <cell r="Z96">
            <v>8872687.442038022</v>
          </cell>
          <cell r="AA96">
            <v>9006625.2639748771</v>
          </cell>
        </row>
        <row r="97">
          <cell r="A97" t="str">
            <v>Dtp09</v>
          </cell>
          <cell r="B97" t="str">
            <v>Fundusze grupy BZWBK  ave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Dtp10</v>
          </cell>
          <cell r="B98" t="str">
            <v xml:space="preserve">Fundusze pozostałych klientów ave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Dtp11</v>
          </cell>
          <cell r="B99" t="str">
            <v>Zarządzanie funduszami klientów TFI</v>
          </cell>
          <cell r="C99">
            <v>18511</v>
          </cell>
          <cell r="D99">
            <v>17896</v>
          </cell>
          <cell r="E99">
            <v>14866.476999999999</v>
          </cell>
          <cell r="F99">
            <v>15780.87084</v>
          </cell>
          <cell r="G99">
            <v>17493.526480000004</v>
          </cell>
          <cell r="H99">
            <v>19614.198680000009</v>
          </cell>
          <cell r="I99">
            <v>19587.244620000001</v>
          </cell>
          <cell r="J99">
            <v>20914.192070000008</v>
          </cell>
          <cell r="K99">
            <v>23842.086519999997</v>
          </cell>
          <cell r="L99">
            <v>23787.25836</v>
          </cell>
          <cell r="M99">
            <v>25329.896210000003</v>
          </cell>
          <cell r="N99">
            <v>24469.794410000002</v>
          </cell>
          <cell r="O99">
            <v>25696.58439</v>
          </cell>
          <cell r="P99">
            <v>17896</v>
          </cell>
          <cell r="Q99">
            <v>32762.477000000003</v>
          </cell>
          <cell r="R99">
            <v>48543.347840000002</v>
          </cell>
          <cell r="S99">
            <v>66036.874320000003</v>
          </cell>
          <cell r="T99">
            <v>85651.073000000019</v>
          </cell>
          <cell r="U99">
            <v>105238.31761999999</v>
          </cell>
          <cell r="V99">
            <v>126152.50968999999</v>
          </cell>
          <cell r="W99">
            <v>149994.59621000002</v>
          </cell>
          <cell r="X99">
            <v>173781.85457</v>
          </cell>
          <cell r="Y99">
            <v>199111.75078000006</v>
          </cell>
          <cell r="Z99">
            <v>223581.54518999995</v>
          </cell>
          <cell r="AA99">
            <v>249278.12958000001</v>
          </cell>
        </row>
        <row r="100">
          <cell r="A100" t="str">
            <v>Dtp12</v>
          </cell>
          <cell r="B100" t="str">
            <v>Opłata dystrybucyjna TFI</v>
          </cell>
          <cell r="C100">
            <v>52.6</v>
          </cell>
          <cell r="D100">
            <v>90.972999999999999</v>
          </cell>
          <cell r="E100">
            <v>85.902000000000001</v>
          </cell>
          <cell r="F100">
            <v>155.97085000000001</v>
          </cell>
          <cell r="G100">
            <v>432.21555999999998</v>
          </cell>
          <cell r="H100">
            <v>599.69000000000005</v>
          </cell>
          <cell r="I100">
            <v>554.02769000000001</v>
          </cell>
          <cell r="J100">
            <v>367.94498999999996</v>
          </cell>
          <cell r="K100">
            <v>1355.9046900000003</v>
          </cell>
          <cell r="L100">
            <v>691.00788</v>
          </cell>
          <cell r="M100">
            <v>638.41900999999996</v>
          </cell>
          <cell r="N100">
            <v>528.02841999999998</v>
          </cell>
          <cell r="O100">
            <v>383.54183000000012</v>
          </cell>
          <cell r="P100">
            <v>90.972999999999999</v>
          </cell>
          <cell r="Q100">
            <v>176.87500000000003</v>
          </cell>
          <cell r="R100">
            <v>332.84585000000004</v>
          </cell>
          <cell r="S100">
            <v>765.06140999999991</v>
          </cell>
          <cell r="T100">
            <v>1364.7514100000001</v>
          </cell>
          <cell r="U100">
            <v>1918.7791</v>
          </cell>
          <cell r="V100">
            <v>2286.7240899999997</v>
          </cell>
          <cell r="W100">
            <v>3642.62878</v>
          </cell>
          <cell r="X100">
            <v>4333.6366600000001</v>
          </cell>
          <cell r="Y100">
            <v>4972.0556700000006</v>
          </cell>
          <cell r="Z100">
            <v>5500.0840899999994</v>
          </cell>
          <cell r="AA100">
            <v>5883.6259200000013</v>
          </cell>
        </row>
        <row r="101">
          <cell r="A101" t="str">
            <v>Dtp121</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Dtp13</v>
          </cell>
          <cell r="B102" t="str">
            <v>Opłata umorzeniowa</v>
          </cell>
          <cell r="C102">
            <v>232.4</v>
          </cell>
          <cell r="D102">
            <v>278.00200000000001</v>
          </cell>
          <cell r="E102">
            <v>171.256</v>
          </cell>
          <cell r="F102">
            <v>95.087849999999989</v>
          </cell>
          <cell r="G102">
            <v>83.010400000000004</v>
          </cell>
          <cell r="H102">
            <v>82.436440000000005</v>
          </cell>
          <cell r="I102">
            <v>98.330230000000014</v>
          </cell>
          <cell r="J102">
            <v>87.062899999999985</v>
          </cell>
          <cell r="K102">
            <v>147.63994</v>
          </cell>
          <cell r="L102">
            <v>234.36801000000003</v>
          </cell>
          <cell r="M102">
            <v>151.06039999999999</v>
          </cell>
          <cell r="N102">
            <v>146.13543000000001</v>
          </cell>
          <cell r="O102">
            <v>117.39516</v>
          </cell>
          <cell r="P102">
            <v>278.00200000000001</v>
          </cell>
          <cell r="Q102">
            <v>449.25800000000004</v>
          </cell>
          <cell r="R102">
            <v>544.34585000000004</v>
          </cell>
          <cell r="S102">
            <v>627.35625000000005</v>
          </cell>
          <cell r="T102">
            <v>709.79269000000011</v>
          </cell>
          <cell r="U102">
            <v>808.12292000000014</v>
          </cell>
          <cell r="V102">
            <v>895.18582000000004</v>
          </cell>
          <cell r="W102">
            <v>1042.8257599999999</v>
          </cell>
          <cell r="X102">
            <v>1277.1937700000003</v>
          </cell>
          <cell r="Y102">
            <v>1428.2541700000002</v>
          </cell>
          <cell r="Z102">
            <v>1574.3896</v>
          </cell>
          <cell r="AA102">
            <v>1691.7847600000002</v>
          </cell>
        </row>
        <row r="103">
          <cell r="A103" t="str">
            <v>Dtp131</v>
          </cell>
          <cell r="B103" t="str">
            <v>Opłata dodatkowa</v>
          </cell>
          <cell r="C103">
            <v>-24.6</v>
          </cell>
          <cell r="D103">
            <v>48</v>
          </cell>
          <cell r="E103">
            <v>48.383000000000003</v>
          </cell>
          <cell r="F103">
            <v>40.240210000000005</v>
          </cell>
          <cell r="G103">
            <v>67.054249999999996</v>
          </cell>
          <cell r="H103">
            <v>65.285489999999996</v>
          </cell>
          <cell r="I103">
            <v>92.695390000000003</v>
          </cell>
          <cell r="J103">
            <v>91.379329999999996</v>
          </cell>
          <cell r="K103">
            <v>140.51578000000001</v>
          </cell>
          <cell r="L103">
            <v>167.80041</v>
          </cell>
          <cell r="M103">
            <v>102.33468000000001</v>
          </cell>
          <cell r="N103">
            <v>166.29925</v>
          </cell>
          <cell r="O103">
            <v>56.546590000000002</v>
          </cell>
          <cell r="P103">
            <v>48</v>
          </cell>
          <cell r="Q103">
            <v>96.382999999999996</v>
          </cell>
          <cell r="R103">
            <v>136.62320999999997</v>
          </cell>
          <cell r="S103">
            <v>203.67745999999997</v>
          </cell>
          <cell r="T103">
            <v>268.96295000000003</v>
          </cell>
          <cell r="U103">
            <v>361.65833999999995</v>
          </cell>
          <cell r="V103">
            <v>453.03766999999999</v>
          </cell>
          <cell r="W103">
            <v>593.55344999999988</v>
          </cell>
          <cell r="X103">
            <v>761.35385999999994</v>
          </cell>
          <cell r="Y103">
            <v>863.68853999999988</v>
          </cell>
          <cell r="Z103">
            <v>1029.9877900000001</v>
          </cell>
          <cell r="AA103">
            <v>1086.5343799999998</v>
          </cell>
        </row>
        <row r="104">
          <cell r="A104" t="str">
            <v>Dtp14</v>
          </cell>
          <cell r="B104" t="str">
            <v>Wynagrodzenie za sukces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Dtp15</v>
          </cell>
          <cell r="B105" t="str">
            <v>Przychody   razem</v>
          </cell>
          <cell r="C105">
            <v>18771.400000000001</v>
          </cell>
          <cell r="D105">
            <v>18312.975000000002</v>
          </cell>
          <cell r="E105">
            <v>15172.017999999998</v>
          </cell>
          <cell r="F105">
            <v>16072.169749999999</v>
          </cell>
          <cell r="G105">
            <v>18075.806690000005</v>
          </cell>
          <cell r="H105">
            <v>20361.610610000007</v>
          </cell>
          <cell r="I105">
            <v>20332.297930000001</v>
          </cell>
          <cell r="J105">
            <v>21460.579290000009</v>
          </cell>
          <cell r="K105">
            <v>25486.146929999999</v>
          </cell>
          <cell r="L105">
            <v>24880.434659999999</v>
          </cell>
          <cell r="M105">
            <v>26221.710300000002</v>
          </cell>
          <cell r="N105">
            <v>25310.257509999999</v>
          </cell>
          <cell r="O105">
            <v>26254.06797</v>
          </cell>
          <cell r="P105">
            <v>18312.975000000002</v>
          </cell>
          <cell r="Q105">
            <v>33484.993000000009</v>
          </cell>
          <cell r="R105">
            <v>49557.162749999996</v>
          </cell>
          <cell r="S105">
            <v>67632.969440000001</v>
          </cell>
          <cell r="T105">
            <v>87994.580050000019</v>
          </cell>
          <cell r="U105">
            <v>108326.87797999998</v>
          </cell>
          <cell r="V105">
            <v>129787.45727</v>
          </cell>
          <cell r="W105">
            <v>155273.60420000003</v>
          </cell>
          <cell r="X105">
            <v>180154.03886</v>
          </cell>
          <cell r="Y105">
            <v>206375.74916000006</v>
          </cell>
          <cell r="Z105">
            <v>231686.00666999994</v>
          </cell>
          <cell r="AA105">
            <v>257940.07464000001</v>
          </cell>
        </row>
        <row r="106">
          <cell r="A106" t="str">
            <v>Dtp16</v>
          </cell>
          <cell r="B106" t="str">
            <v>Zarządzanie aktywami funduszy</v>
          </cell>
          <cell r="C106">
            <v>-2244</v>
          </cell>
          <cell r="D106">
            <v>-2434.83</v>
          </cell>
          <cell r="E106">
            <v>-2009.664</v>
          </cell>
          <cell r="F106">
            <v>-2168.8544199999997</v>
          </cell>
          <cell r="G106">
            <v>-2354.3541299999997</v>
          </cell>
          <cell r="H106">
            <v>-2391.3403800000006</v>
          </cell>
          <cell r="I106">
            <v>-2134.3672099999999</v>
          </cell>
          <cell r="J106">
            <v>-2275.4379399999998</v>
          </cell>
          <cell r="K106">
            <v>-2591.9100900000008</v>
          </cell>
          <cell r="L106">
            <v>-2551.3539000000005</v>
          </cell>
          <cell r="M106">
            <v>-2716.7458300000003</v>
          </cell>
          <cell r="N106">
            <v>-2625.5114899999999</v>
          </cell>
          <cell r="O106">
            <v>-2752.0706399999999</v>
          </cell>
          <cell r="P106">
            <v>-2434.83</v>
          </cell>
          <cell r="Q106">
            <v>-4444.4939999999997</v>
          </cell>
          <cell r="R106">
            <v>-6613.3484200000003</v>
          </cell>
          <cell r="S106">
            <v>-8967.70255</v>
          </cell>
          <cell r="T106">
            <v>-11359.042930000003</v>
          </cell>
          <cell r="U106">
            <v>-13493.410139999996</v>
          </cell>
          <cell r="V106">
            <v>-15768.848079999998</v>
          </cell>
          <cell r="W106">
            <v>-18360.758170000001</v>
          </cell>
          <cell r="X106">
            <v>-20912.112069999999</v>
          </cell>
          <cell r="Y106">
            <v>-23628.857899999995</v>
          </cell>
          <cell r="Z106">
            <v>-26254.36939</v>
          </cell>
          <cell r="AA106">
            <v>-29006.440030000002</v>
          </cell>
        </row>
        <row r="107">
          <cell r="A107" t="str">
            <v>Dtp17</v>
          </cell>
          <cell r="B107" t="str">
            <v>Usługi rachunkowości ASSET</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Dtp18</v>
          </cell>
          <cell r="B108" t="str">
            <v>Opłata dystrybucyjna dla BZWBK</v>
          </cell>
          <cell r="C108">
            <v>-4081</v>
          </cell>
          <cell r="D108">
            <v>-4014.3100000000004</v>
          </cell>
          <cell r="E108">
            <v>-3399.6690000000003</v>
          </cell>
          <cell r="F108">
            <v>-3756.72489</v>
          </cell>
          <cell r="G108">
            <v>-4247.6641899999995</v>
          </cell>
          <cell r="H108">
            <v>-4836.9285000000009</v>
          </cell>
          <cell r="I108">
            <v>-4803.0465400000003</v>
          </cell>
          <cell r="J108">
            <v>-4879.8457900000003</v>
          </cell>
          <cell r="K108">
            <v>-6150.0355499999996</v>
          </cell>
          <cell r="L108">
            <v>-5670.8370299999997</v>
          </cell>
          <cell r="M108">
            <v>-5952.7503199999992</v>
          </cell>
          <cell r="N108">
            <v>-5669.6855000000005</v>
          </cell>
          <cell r="O108">
            <v>-5799.6233000000002</v>
          </cell>
          <cell r="P108">
            <v>-4014.3100000000004</v>
          </cell>
          <cell r="Q108">
            <v>-7413.9789999999994</v>
          </cell>
          <cell r="R108">
            <v>-11170.703890000001</v>
          </cell>
          <cell r="S108">
            <v>-15418.368079999998</v>
          </cell>
          <cell r="T108">
            <v>-20255.296580000002</v>
          </cell>
          <cell r="U108">
            <v>-25058.343120000001</v>
          </cell>
          <cell r="V108">
            <v>-29938.188910000004</v>
          </cell>
          <cell r="W108">
            <v>-36088.224460000005</v>
          </cell>
          <cell r="X108">
            <v>-41759.06149</v>
          </cell>
          <cell r="Y108">
            <v>-47711.811809999992</v>
          </cell>
          <cell r="Z108">
            <v>-53381.497309999999</v>
          </cell>
          <cell r="AA108">
            <v>-59181.120610000005</v>
          </cell>
        </row>
        <row r="109">
          <cell r="A109" t="str">
            <v>Dtp19</v>
          </cell>
          <cell r="B109" t="str">
            <v>BZWBK - inne koszty</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Dtp20</v>
          </cell>
          <cell r="B110" t="str">
            <v>Opłata dystrybucyjna dla DM</v>
          </cell>
          <cell r="C110">
            <v>-239.2</v>
          </cell>
          <cell r="D110">
            <v>-231.64</v>
          </cell>
          <cell r="E110">
            <v>-195.30499999999998</v>
          </cell>
          <cell r="F110">
            <v>-210.61036999999999</v>
          </cell>
          <cell r="G110">
            <v>-246.90354999999997</v>
          </cell>
          <cell r="H110">
            <v>-274.30308000000008</v>
          </cell>
          <cell r="I110">
            <v>-277.39906000000002</v>
          </cell>
          <cell r="J110">
            <v>-280.67665999999997</v>
          </cell>
          <cell r="K110">
            <v>-361.83947999999998</v>
          </cell>
          <cell r="L110">
            <v>-334.30113000000011</v>
          </cell>
          <cell r="M110">
            <v>-351.20355000000001</v>
          </cell>
          <cell r="N110">
            <v>-339.23869999999999</v>
          </cell>
          <cell r="O110">
            <v>-335.52774999999997</v>
          </cell>
          <cell r="P110">
            <v>-231.64</v>
          </cell>
          <cell r="Q110">
            <v>-426.94499999999999</v>
          </cell>
          <cell r="R110">
            <v>-637.55536999999993</v>
          </cell>
          <cell r="S110">
            <v>-884.45891999999992</v>
          </cell>
          <cell r="T110">
            <v>-1158.7619999999999</v>
          </cell>
          <cell r="U110">
            <v>-1436.1610599999999</v>
          </cell>
          <cell r="V110">
            <v>-1716.83772</v>
          </cell>
          <cell r="W110">
            <v>-2078.6772000000001</v>
          </cell>
          <cell r="X110">
            <v>-2412.9783300000004</v>
          </cell>
          <cell r="Y110">
            <v>-2764.1818799999996</v>
          </cell>
          <cell r="Z110">
            <v>-3103.4205800000004</v>
          </cell>
          <cell r="AA110">
            <v>-3438.9483300000002</v>
          </cell>
        </row>
        <row r="111">
          <cell r="A111" t="str">
            <v>Dtp21</v>
          </cell>
          <cell r="B111" t="str">
            <v>Inne koszty w Grupie</v>
          </cell>
          <cell r="C111">
            <v>-5</v>
          </cell>
          <cell r="D111">
            <v>-4</v>
          </cell>
          <cell r="E111">
            <v>12.5</v>
          </cell>
          <cell r="F111">
            <v>-17.499980000000001</v>
          </cell>
          <cell r="G111">
            <v>-6.2602399999999996</v>
          </cell>
          <cell r="H111">
            <v>-5.2777799999999999</v>
          </cell>
          <cell r="I111">
            <v>-5.2818100000000001</v>
          </cell>
          <cell r="J111">
            <v>-6.2165699999999999</v>
          </cell>
          <cell r="K111">
            <v>-5.2777799999999999</v>
          </cell>
          <cell r="L111">
            <v>-5.2777799999999999</v>
          </cell>
          <cell r="M111">
            <v>-6.2556899999999995</v>
          </cell>
          <cell r="N111">
            <v>-5.2777799999999999</v>
          </cell>
          <cell r="O111">
            <v>-5.2777799999999999</v>
          </cell>
          <cell r="P111">
            <v>-4</v>
          </cell>
          <cell r="Q111">
            <v>8.5</v>
          </cell>
          <cell r="R111">
            <v>-8.9999800000000008</v>
          </cell>
          <cell r="S111">
            <v>-15.26022</v>
          </cell>
          <cell r="T111">
            <v>-20.538</v>
          </cell>
          <cell r="U111">
            <v>-25.81981</v>
          </cell>
          <cell r="V111">
            <v>-32.036380000000001</v>
          </cell>
          <cell r="W111">
            <v>-37.314160000000001</v>
          </cell>
          <cell r="X111">
            <v>-42.591940000000001</v>
          </cell>
          <cell r="Y111">
            <v>-48.847629999999995</v>
          </cell>
          <cell r="Z111">
            <v>-54.125410000000002</v>
          </cell>
          <cell r="AA111">
            <v>-59.403189999999995</v>
          </cell>
        </row>
        <row r="112">
          <cell r="A112" t="str">
            <v>Dtp22</v>
          </cell>
          <cell r="B112" t="str">
            <v>Koszty w grupie BZWBK</v>
          </cell>
          <cell r="C112">
            <v>-6569.2</v>
          </cell>
          <cell r="D112">
            <v>-6684.7800000000007</v>
          </cell>
          <cell r="E112">
            <v>-5592.1380000000008</v>
          </cell>
          <cell r="F112">
            <v>-6153.6896599999991</v>
          </cell>
          <cell r="G112">
            <v>-6855.1821099999988</v>
          </cell>
          <cell r="H112">
            <v>-7507.8497400000015</v>
          </cell>
          <cell r="I112">
            <v>-7220.0946199999998</v>
          </cell>
          <cell r="J112">
            <v>-7442.1769599999998</v>
          </cell>
          <cell r="K112">
            <v>-9109.0629000000008</v>
          </cell>
          <cell r="L112">
            <v>-8561.7698400000008</v>
          </cell>
          <cell r="M112">
            <v>-9026.9553899999992</v>
          </cell>
          <cell r="N112">
            <v>-8639.7134700000006</v>
          </cell>
          <cell r="O112">
            <v>-8892.4994700000007</v>
          </cell>
          <cell r="P112">
            <v>-6684.7800000000007</v>
          </cell>
          <cell r="Q112">
            <v>-12276.917999999998</v>
          </cell>
          <cell r="R112">
            <v>-18430.607659999998</v>
          </cell>
          <cell r="S112">
            <v>-25285.789769999999</v>
          </cell>
          <cell r="T112">
            <v>-32793.639510000008</v>
          </cell>
          <cell r="U112">
            <v>-40013.734129999997</v>
          </cell>
          <cell r="V112">
            <v>-47455.911090000001</v>
          </cell>
          <cell r="W112">
            <v>-56564.973990000006</v>
          </cell>
          <cell r="X112">
            <v>-65126.743829999992</v>
          </cell>
          <cell r="Y112">
            <v>-74153.699219999995</v>
          </cell>
          <cell r="Z112">
            <v>-82793.412689999997</v>
          </cell>
          <cell r="AA112">
            <v>-91685.912160000007</v>
          </cell>
        </row>
        <row r="113">
          <cell r="A113" t="str">
            <v>Dtp23</v>
          </cell>
          <cell r="B113" t="str">
            <v>Inni dystrybutorzy ( w tym świadczenia dod.)</v>
          </cell>
          <cell r="C113">
            <v>-2425</v>
          </cell>
          <cell r="D113">
            <v>-2495.06</v>
          </cell>
          <cell r="E113">
            <v>-2027.4760000000003</v>
          </cell>
          <cell r="F113">
            <v>-1879.84599</v>
          </cell>
          <cell r="G113">
            <v>-2175.7794299999996</v>
          </cell>
          <cell r="H113">
            <v>-2428.5317500000001</v>
          </cell>
          <cell r="I113">
            <v>-2801.1704599999998</v>
          </cell>
          <cell r="J113">
            <v>-2760.7875400000003</v>
          </cell>
          <cell r="K113">
            <v>-3254.3297700000003</v>
          </cell>
          <cell r="L113">
            <v>-3527.5106800000003</v>
          </cell>
          <cell r="M113">
            <v>-3564.3756300000005</v>
          </cell>
          <cell r="N113">
            <v>-3482.4966199999994</v>
          </cell>
          <cell r="O113">
            <v>-2026.0060699999997</v>
          </cell>
          <cell r="P113">
            <v>-2495.06</v>
          </cell>
          <cell r="Q113">
            <v>-4522.5360000000001</v>
          </cell>
          <cell r="R113">
            <v>-6402.3819900000017</v>
          </cell>
          <cell r="S113">
            <v>-8578.1614199999985</v>
          </cell>
          <cell r="T113">
            <v>-11006.693169999999</v>
          </cell>
          <cell r="U113">
            <v>-13807.86363</v>
          </cell>
          <cell r="V113">
            <v>-16568.651170000005</v>
          </cell>
          <cell r="W113">
            <v>-19822.980940000001</v>
          </cell>
          <cell r="X113">
            <v>-23350.491620000004</v>
          </cell>
          <cell r="Y113">
            <v>-26914.867250000003</v>
          </cell>
          <cell r="Z113">
            <v>-30397.363870000005</v>
          </cell>
          <cell r="AA113">
            <v>-32423.369940000004</v>
          </cell>
        </row>
        <row r="114">
          <cell r="A114" t="str">
            <v>Dtp231</v>
          </cell>
          <cell r="B114" t="str">
            <v>Agent transferowy</v>
          </cell>
          <cell r="C114">
            <v>-805</v>
          </cell>
          <cell r="D114">
            <v>-1468</v>
          </cell>
          <cell r="E114">
            <v>-786.22600000000011</v>
          </cell>
          <cell r="F114">
            <v>-620.77131000000008</v>
          </cell>
          <cell r="G114">
            <v>-782.38587999999982</v>
          </cell>
          <cell r="H114">
            <v>-790.88844999999981</v>
          </cell>
          <cell r="I114">
            <v>-800.42117999999994</v>
          </cell>
          <cell r="J114">
            <v>-875.16998000000012</v>
          </cell>
          <cell r="K114">
            <v>-885.6691800000001</v>
          </cell>
          <cell r="L114">
            <v>-928.0948800000001</v>
          </cell>
          <cell r="M114">
            <v>-920.71743000000004</v>
          </cell>
          <cell r="N114">
            <v>-926.41884999999991</v>
          </cell>
          <cell r="O114">
            <v>-931.89652000000001</v>
          </cell>
          <cell r="P114">
            <v>-1468</v>
          </cell>
          <cell r="Q114">
            <v>-2254.2259999999997</v>
          </cell>
          <cell r="R114">
            <v>-2874.9973099999997</v>
          </cell>
          <cell r="S114">
            <v>-3657.38319</v>
          </cell>
          <cell r="T114">
            <v>-4448.2716399999999</v>
          </cell>
          <cell r="U114">
            <v>-5248.6928200000002</v>
          </cell>
          <cell r="V114">
            <v>-6123.8627999999999</v>
          </cell>
          <cell r="W114">
            <v>-7009.5319799999988</v>
          </cell>
          <cell r="X114">
            <v>-7937.6268600000003</v>
          </cell>
          <cell r="Y114">
            <v>-8858.3442900000009</v>
          </cell>
          <cell r="Z114">
            <v>-9784.7631400000009</v>
          </cell>
          <cell r="AA114">
            <v>-10716.659660000001</v>
          </cell>
        </row>
        <row r="115">
          <cell r="A115" t="str">
            <v>Dtp24</v>
          </cell>
          <cell r="B115" t="str">
            <v>Usługi zewnętrzne</v>
          </cell>
          <cell r="C115">
            <v>-534.70000000000005</v>
          </cell>
          <cell r="D115">
            <v>-472.4</v>
          </cell>
          <cell r="E115">
            <v>-500.42099999999999</v>
          </cell>
          <cell r="F115">
            <v>-420.9099799999999</v>
          </cell>
          <cell r="G115">
            <v>-394.19159999999994</v>
          </cell>
          <cell r="H115">
            <v>-501.94121999999987</v>
          </cell>
          <cell r="I115">
            <v>-320.64409999999998</v>
          </cell>
          <cell r="J115">
            <v>-539.18760000000009</v>
          </cell>
          <cell r="K115">
            <v>-476.45004999999998</v>
          </cell>
          <cell r="L115">
            <v>-511.32617999999991</v>
          </cell>
          <cell r="M115">
            <v>-481.87559999999996</v>
          </cell>
          <cell r="N115">
            <v>-534.07819000000006</v>
          </cell>
          <cell r="O115">
            <v>-605.84651000000019</v>
          </cell>
          <cell r="P115">
            <v>-472.4</v>
          </cell>
          <cell r="Q115">
            <v>-972.82100000000003</v>
          </cell>
          <cell r="R115">
            <v>-1393.7309800000003</v>
          </cell>
          <cell r="S115">
            <v>-1787.9225799999999</v>
          </cell>
          <cell r="T115">
            <v>-2289.8637999999996</v>
          </cell>
          <cell r="U115">
            <v>-2610.5079000000001</v>
          </cell>
          <cell r="V115">
            <v>-3149.6954999999994</v>
          </cell>
          <cell r="W115">
            <v>-3626.1455500000006</v>
          </cell>
          <cell r="X115">
            <v>-4137.4717299999993</v>
          </cell>
          <cell r="Y115">
            <v>-4619.3473299999996</v>
          </cell>
          <cell r="Z115">
            <v>-5153.4255200000007</v>
          </cell>
          <cell r="AA115">
            <v>-5759.2720300000001</v>
          </cell>
        </row>
        <row r="116">
          <cell r="A116" t="str">
            <v>Dtp25</v>
          </cell>
          <cell r="B116" t="str">
            <v>Koszty obowiązkowe</v>
          </cell>
          <cell r="C116">
            <v>-53.5</v>
          </cell>
          <cell r="D116">
            <v>-41.6</v>
          </cell>
          <cell r="E116">
            <v>-44.634999999999998</v>
          </cell>
          <cell r="F116">
            <v>-26.031499999999994</v>
          </cell>
          <cell r="G116">
            <v>-44.774680000000011</v>
          </cell>
          <cell r="H116">
            <v>-60.648670000000003</v>
          </cell>
          <cell r="I116">
            <v>-28.230499999999992</v>
          </cell>
          <cell r="J116">
            <v>-109.54603999999999</v>
          </cell>
          <cell r="K116">
            <v>-68.453160000000011</v>
          </cell>
          <cell r="L116">
            <v>-40.938060000000007</v>
          </cell>
          <cell r="M116">
            <v>-41.64922</v>
          </cell>
          <cell r="N116">
            <v>-31.912500000000001</v>
          </cell>
          <cell r="O116">
            <v>-33.451140000000002</v>
          </cell>
          <cell r="P116">
            <v>-41.6</v>
          </cell>
          <cell r="Q116">
            <v>-86.235000000000014</v>
          </cell>
          <cell r="R116">
            <v>-112.26650000000001</v>
          </cell>
          <cell r="S116">
            <v>-157.04118</v>
          </cell>
          <cell r="T116">
            <v>-217.68985000000001</v>
          </cell>
          <cell r="U116">
            <v>-245.92034999999996</v>
          </cell>
          <cell r="V116">
            <v>-355.46638999999993</v>
          </cell>
          <cell r="W116">
            <v>-423.9195499999999</v>
          </cell>
          <cell r="X116">
            <v>-464.85760999999997</v>
          </cell>
          <cell r="Y116">
            <v>-506.50682999999992</v>
          </cell>
          <cell r="Z116">
            <v>-538.41932999999995</v>
          </cell>
          <cell r="AA116">
            <v>-571.87046999999995</v>
          </cell>
        </row>
        <row r="117">
          <cell r="A117" t="str">
            <v>Dtp26</v>
          </cell>
          <cell r="B117" t="str">
            <v>Koszty poza Grupą BZWBK</v>
          </cell>
          <cell r="C117">
            <v>-3818.2</v>
          </cell>
          <cell r="D117">
            <v>-4477.0600000000004</v>
          </cell>
          <cell r="E117">
            <v>-3358.7580000000003</v>
          </cell>
          <cell r="F117">
            <v>-2947.5587799999998</v>
          </cell>
          <cell r="G117">
            <v>-3397.1315899999995</v>
          </cell>
          <cell r="H117">
            <v>-3782.0100899999998</v>
          </cell>
          <cell r="I117">
            <v>-3950.4662399999997</v>
          </cell>
          <cell r="J117">
            <v>-4284.6911600000003</v>
          </cell>
          <cell r="K117">
            <v>-4684.9021600000005</v>
          </cell>
          <cell r="L117">
            <v>-5007.8698000000004</v>
          </cell>
          <cell r="M117">
            <v>-5008.6178800000007</v>
          </cell>
          <cell r="N117">
            <v>-4974.9061599999995</v>
          </cell>
          <cell r="O117">
            <v>-3597.2002400000001</v>
          </cell>
          <cell r="P117">
            <v>-4477.0600000000004</v>
          </cell>
          <cell r="Q117">
            <v>-7835.8179999999993</v>
          </cell>
          <cell r="R117">
            <v>-10783.376780000001</v>
          </cell>
          <cell r="S117">
            <v>-14180.50837</v>
          </cell>
          <cell r="T117">
            <v>-17962.518459999996</v>
          </cell>
          <cell r="U117">
            <v>-21912.984700000001</v>
          </cell>
          <cell r="V117">
            <v>-26197.675860000003</v>
          </cell>
          <cell r="W117">
            <v>-30882.578020000001</v>
          </cell>
          <cell r="X117">
            <v>-35890.447820000001</v>
          </cell>
          <cell r="Y117">
            <v>-40899.065699999999</v>
          </cell>
          <cell r="Z117">
            <v>-45873.971859999998</v>
          </cell>
          <cell r="AA117">
            <v>-49471.172100000011</v>
          </cell>
        </row>
        <row r="118">
          <cell r="A118" t="str">
            <v>Dtp27</v>
          </cell>
          <cell r="B118" t="str">
            <v>Dochody netto Grupy</v>
          </cell>
          <cell r="C118">
            <v>14953.2</v>
          </cell>
          <cell r="D118">
            <v>13835.915000000001</v>
          </cell>
          <cell r="E118">
            <v>11813.259999999998</v>
          </cell>
          <cell r="F118">
            <v>13124.61097</v>
          </cell>
          <cell r="G118">
            <v>14678.675099999999</v>
          </cell>
          <cell r="H118">
            <v>16579.60052</v>
          </cell>
          <cell r="I118">
            <v>16381.831689999999</v>
          </cell>
          <cell r="J118">
            <v>17175.888129999999</v>
          </cell>
          <cell r="K118">
            <v>20801.244770000001</v>
          </cell>
          <cell r="L118">
            <v>19872.564859999999</v>
          </cell>
          <cell r="M118">
            <v>21213.092420000001</v>
          </cell>
          <cell r="N118">
            <v>20335.351350000001</v>
          </cell>
          <cell r="O118">
            <v>22656.867730000002</v>
          </cell>
          <cell r="P118">
            <v>13835.915000000001</v>
          </cell>
          <cell r="Q118">
            <v>25649.174999999996</v>
          </cell>
          <cell r="R118">
            <v>38773.785969999997</v>
          </cell>
          <cell r="S118">
            <v>53452.461069999998</v>
          </cell>
          <cell r="T118">
            <v>70032.061589999998</v>
          </cell>
          <cell r="U118">
            <v>86413.893279999989</v>
          </cell>
          <cell r="V118">
            <v>103589.78141000003</v>
          </cell>
          <cell r="W118">
            <v>124391.02618</v>
          </cell>
          <cell r="X118">
            <v>144263.59104</v>
          </cell>
          <cell r="Y118">
            <v>165476.68346</v>
          </cell>
          <cell r="Z118">
            <v>185812.03481000001</v>
          </cell>
          <cell r="AA118">
            <v>208468.90253999998</v>
          </cell>
        </row>
        <row r="119">
          <cell r="A119" t="str">
            <v>Dtp28</v>
          </cell>
          <cell r="B119" t="str">
            <v>Dochody netto TFI</v>
          </cell>
          <cell r="C119">
            <v>8384</v>
          </cell>
          <cell r="D119">
            <v>7151.1349999999993</v>
          </cell>
          <cell r="E119">
            <v>6221.1220000000003</v>
          </cell>
          <cell r="F119">
            <v>6970.9213099999997</v>
          </cell>
          <cell r="G119">
            <v>7823.4929899999979</v>
          </cell>
          <cell r="H119">
            <v>9071.7507800000021</v>
          </cell>
          <cell r="I119">
            <v>9161.737070000001</v>
          </cell>
          <cell r="J119">
            <v>9733.7111700000005</v>
          </cell>
          <cell r="K119">
            <v>11692.181870000002</v>
          </cell>
          <cell r="L119">
            <v>11310.79502</v>
          </cell>
          <cell r="M119">
            <v>12186.13703</v>
          </cell>
          <cell r="N119">
            <v>11695.637879999998</v>
          </cell>
          <cell r="O119">
            <v>13764.368260000001</v>
          </cell>
          <cell r="P119">
            <v>7151.1349999999993</v>
          </cell>
          <cell r="Q119">
            <v>13372.256999999998</v>
          </cell>
          <cell r="R119">
            <v>20343.178309999999</v>
          </cell>
          <cell r="S119">
            <v>28166.671299999998</v>
          </cell>
          <cell r="T119">
            <v>37238.422079999997</v>
          </cell>
          <cell r="U119">
            <v>46400.159149999985</v>
          </cell>
          <cell r="V119">
            <v>56133.870319999995</v>
          </cell>
          <cell r="W119">
            <v>67826.052190000002</v>
          </cell>
          <cell r="X119">
            <v>79136.847210000007</v>
          </cell>
          <cell r="Y119">
            <v>91322.984239999991</v>
          </cell>
          <cell r="Z119">
            <v>103018.62212000004</v>
          </cell>
          <cell r="AA119">
            <v>116782.99037999997</v>
          </cell>
        </row>
        <row r="120">
          <cell r="A120" t="str">
            <v>Dtp29</v>
          </cell>
          <cell r="B120" t="str">
            <v>Marża - Przychód</v>
          </cell>
          <cell r="C120">
            <v>2.5994881548985702E-2</v>
          </cell>
          <cell r="D120">
            <v>2.6444573668637381E-2</v>
          </cell>
          <cell r="E120">
            <v>2.6289625970130757E-2</v>
          </cell>
          <cell r="F120">
            <v>2.5986057510978034E-2</v>
          </cell>
          <cell r="G120">
            <v>2.7812687056225679E-2</v>
          </cell>
          <cell r="H120">
            <v>2.8348400247234767E-2</v>
          </cell>
          <cell r="I120">
            <v>2.8394259434123662E-2</v>
          </cell>
          <cell r="J120">
            <v>2.8633324572787767E-2</v>
          </cell>
          <cell r="K120">
            <v>3.0429005699441666E-2</v>
          </cell>
          <cell r="L120">
            <v>2.9873225509029551E-2</v>
          </cell>
          <cell r="M120">
            <v>2.9866471154768849E-2</v>
          </cell>
          <cell r="N120">
            <v>2.9816260016649231E-2</v>
          </cell>
          <cell r="O120">
            <v>2.9581763892258771E-2</v>
          </cell>
          <cell r="P120">
            <v>2.6444573668637381E-2</v>
          </cell>
          <cell r="Q120">
            <v>2.6374141317141407E-2</v>
          </cell>
          <cell r="R120">
            <v>2.624701568280411E-2</v>
          </cell>
          <cell r="S120">
            <v>2.6647938254780141E-2</v>
          </cell>
          <cell r="T120">
            <v>2.7023022218369056E-2</v>
          </cell>
          <cell r="U120">
            <v>2.7270206419280064E-2</v>
          </cell>
          <cell r="V120">
            <v>2.7486573429856147E-2</v>
          </cell>
          <cell r="W120">
            <v>2.7929869797776889E-2</v>
          </cell>
          <cell r="X120">
            <v>2.8183074938842215E-2</v>
          </cell>
          <cell r="Y120">
            <v>2.8386364256501061E-2</v>
          </cell>
          <cell r="Z120">
            <v>2.8535863498204868E-2</v>
          </cell>
          <cell r="AA120">
            <v>2.8638926021683265E-2</v>
          </cell>
        </row>
        <row r="121">
          <cell r="A121" t="str">
            <v>Dtp30</v>
          </cell>
          <cell r="B121" t="str">
            <v>Marża z tyt. Zarządzania</v>
          </cell>
          <cell r="C121">
            <v>2.5634276204932731E-2</v>
          </cell>
          <cell r="D121">
            <v>2.5842447247043938E-2</v>
          </cell>
          <cell r="E121">
            <v>2.5760193523600587E-2</v>
          </cell>
          <cell r="F121">
            <v>2.5515075039669505E-2</v>
          </cell>
          <cell r="G121">
            <v>2.6916750430131819E-2</v>
          </cell>
          <cell r="H121">
            <v>2.7307817901023296E-2</v>
          </cell>
          <cell r="I121">
            <v>2.7353784960986106E-2</v>
          </cell>
          <cell r="J121">
            <v>2.7904318966682193E-2</v>
          </cell>
          <cell r="K121">
            <v>2.8466091347440145E-2</v>
          </cell>
          <cell r="L121">
            <v>2.856068002591031E-2</v>
          </cell>
          <cell r="M121">
            <v>2.8850696840673047E-2</v>
          </cell>
          <cell r="N121">
            <v>2.8826168694421551E-2</v>
          </cell>
          <cell r="O121">
            <v>2.8953619421229915E-2</v>
          </cell>
          <cell r="P121">
            <v>2.5842447247043938E-2</v>
          </cell>
          <cell r="Q121">
            <v>2.5805058352486289E-2</v>
          </cell>
          <cell r="R121">
            <v>2.5710067755085421E-2</v>
          </cell>
          <cell r="S121">
            <v>2.6019063838076492E-2</v>
          </cell>
          <cell r="T121">
            <v>2.6303334221164341E-2</v>
          </cell>
          <cell r="U121">
            <v>2.6492692286811885E-2</v>
          </cell>
          <cell r="V121">
            <v>2.6716759029659538E-2</v>
          </cell>
          <cell r="W121">
            <v>2.6980307207394739E-2</v>
          </cell>
          <cell r="X121">
            <v>2.7186218312670523E-2</v>
          </cell>
          <cell r="Y121">
            <v>2.7387223103470276E-2</v>
          </cell>
          <cell r="Z121">
            <v>2.7537668528022034E-2</v>
          </cell>
          <cell r="AA121">
            <v>2.7677195650303604E-2</v>
          </cell>
        </row>
        <row r="122">
          <cell r="A122" t="str">
            <v>Dtp31</v>
          </cell>
          <cell r="B122" t="str">
            <v>Marża z tyt. dystrybucji</v>
          </cell>
          <cell r="C122">
            <v>8.9974512923145342E-4</v>
          </cell>
          <cell r="D122">
            <v>2.4721595695535205E-3</v>
          </cell>
          <cell r="E122">
            <v>2.4060836927903197E-3</v>
          </cell>
          <cell r="F122">
            <v>3.8066739072071857E-3</v>
          </cell>
          <cell r="G122">
            <v>3.9360309625717143E-3</v>
          </cell>
          <cell r="H122">
            <v>4.8234896683745287E-3</v>
          </cell>
          <cell r="I122">
            <v>3.6334449763903462E-3</v>
          </cell>
          <cell r="J122">
            <v>3.7336626821447413E-3</v>
          </cell>
          <cell r="K122">
            <v>4.1701025991160981E-3</v>
          </cell>
          <cell r="L122">
            <v>3.9004074214141777E-3</v>
          </cell>
          <cell r="M122">
            <v>4.5894096630651219E-3</v>
          </cell>
          <cell r="N122">
            <v>3.5074923443800111E-3</v>
          </cell>
          <cell r="O122">
            <v>2.9114649106160104E-3</v>
          </cell>
          <cell r="P122">
            <v>2.4721595695535205E-3</v>
          </cell>
          <cell r="Q122">
            <v>2.4396215224617595E-3</v>
          </cell>
          <cell r="R122">
            <v>2.9332344854327867E-3</v>
          </cell>
          <cell r="S122">
            <v>3.4264049819960228E-3</v>
          </cell>
          <cell r="T122">
            <v>3.9260880984778963E-3</v>
          </cell>
          <cell r="U122">
            <v>3.836859891499747E-3</v>
          </cell>
          <cell r="V122">
            <v>3.819871558652209E-3</v>
          </cell>
          <cell r="W122">
            <v>3.9431436433467418E-3</v>
          </cell>
          <cell r="X122">
            <v>3.9362666095039654E-3</v>
          </cell>
          <cell r="Y122">
            <v>4.0095347717606766E-3</v>
          </cell>
          <cell r="Z122">
            <v>3.9551849092586584E-3</v>
          </cell>
          <cell r="AA122">
            <v>3.8648668362306357E-3</v>
          </cell>
        </row>
      </sheetData>
      <sheetData sheetId="2" refreshError="1">
        <row r="2">
          <cell r="A2" t="str">
            <v>ID</v>
          </cell>
          <cell r="B2" t="str">
            <v>Fundusze razem</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C3" t="str">
            <v>SPR</v>
          </cell>
          <cell r="D3" t="str">
            <v>OK.</v>
          </cell>
          <cell r="E3" t="str">
            <v>OK.</v>
          </cell>
          <cell r="F3" t="str">
            <v>OK.</v>
          </cell>
          <cell r="G3" t="str">
            <v>OK.</v>
          </cell>
          <cell r="H3" t="str">
            <v>OK.</v>
          </cell>
          <cell r="I3" t="str">
            <v>OK.</v>
          </cell>
          <cell r="J3" t="str">
            <v>OK.</v>
          </cell>
          <cell r="K3">
            <v>9.4391399975866079</v>
          </cell>
          <cell r="L3" t="str">
            <v>OK.</v>
          </cell>
          <cell r="M3" t="str">
            <v>OK.</v>
          </cell>
          <cell r="N3" t="str">
            <v>OK.</v>
          </cell>
          <cell r="O3" t="str">
            <v>OK.</v>
          </cell>
          <cell r="P3" t="str">
            <v>OK.</v>
          </cell>
          <cell r="Q3" t="str">
            <v>OK.</v>
          </cell>
          <cell r="R3" t="str">
            <v>OK.</v>
          </cell>
          <cell r="S3" t="str">
            <v>OK.</v>
          </cell>
          <cell r="T3" t="str">
            <v>OK.</v>
          </cell>
          <cell r="U3" t="str">
            <v>OK.</v>
          </cell>
          <cell r="V3" t="str">
            <v>OK.</v>
          </cell>
          <cell r="W3" t="str">
            <v>OK.</v>
          </cell>
          <cell r="X3" t="str">
            <v>OK.</v>
          </cell>
          <cell r="Y3" t="str">
            <v>OK.</v>
          </cell>
          <cell r="Z3" t="str">
            <v>OK.</v>
          </cell>
          <cell r="AA3" t="str">
            <v>OK.</v>
          </cell>
        </row>
        <row r="4">
          <cell r="A4" t="str">
            <v>dni</v>
          </cell>
          <cell r="B4" t="str">
            <v>Actual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Act01</v>
          </cell>
          <cell r="B5" t="str">
            <v>Bilans otwarcia</v>
          </cell>
          <cell r="C5">
            <v>9487647.0795000009</v>
          </cell>
          <cell r="D5">
            <v>9754338.0795000009</v>
          </cell>
          <cell r="E5">
            <v>9857666.5775000025</v>
          </cell>
          <cell r="F5">
            <v>9647836.9515600037</v>
          </cell>
          <cell r="G5">
            <v>10245952.19005</v>
          </cell>
          <cell r="H5">
            <v>10342936.924279999</v>
          </cell>
          <cell r="I5">
            <v>9782366.0695999973</v>
          </cell>
          <cell r="J5">
            <v>9330946.394249998</v>
          </cell>
          <cell r="K5">
            <v>9471658.3980799988</v>
          </cell>
          <cell r="L5">
            <v>9362894.0355300009</v>
          </cell>
          <cell r="M5">
            <v>9362894.0355300009</v>
          </cell>
          <cell r="N5">
            <v>9362894.0355300009</v>
          </cell>
          <cell r="O5">
            <v>9362894.0355300009</v>
          </cell>
          <cell r="P5">
            <v>9754338.0795000009</v>
          </cell>
          <cell r="Q5">
            <v>9754338.0795000009</v>
          </cell>
          <cell r="R5">
            <v>9754338.0795000009</v>
          </cell>
          <cell r="S5">
            <v>9754338.0795000009</v>
          </cell>
          <cell r="T5">
            <v>9754338.0795000009</v>
          </cell>
          <cell r="U5">
            <v>9754338.0795000009</v>
          </cell>
          <cell r="V5">
            <v>9754338.0795000009</v>
          </cell>
          <cell r="W5">
            <v>9754338.0795000009</v>
          </cell>
          <cell r="X5">
            <v>9754338.0795000009</v>
          </cell>
          <cell r="Y5">
            <v>9754338.0795000009</v>
          </cell>
          <cell r="Z5">
            <v>9754338.0795000009</v>
          </cell>
          <cell r="AA5">
            <v>9754338.0795000009</v>
          </cell>
        </row>
        <row r="6">
          <cell r="A6" t="str">
            <v>Act02</v>
          </cell>
          <cell r="B6" t="str">
            <v>Sprzedaż całkowita</v>
          </cell>
          <cell r="C6">
            <v>125418</v>
          </cell>
          <cell r="D6">
            <v>152505</v>
          </cell>
          <cell r="E6">
            <v>179518.90005</v>
          </cell>
          <cell r="F6">
            <v>197910.42726999999</v>
          </cell>
          <cell r="G6">
            <v>137566.71081999998</v>
          </cell>
          <cell r="H6">
            <v>114591.34000000001</v>
          </cell>
          <cell r="I6">
            <v>73415.002770000006</v>
          </cell>
          <cell r="J6">
            <v>57378.785199999998</v>
          </cell>
          <cell r="K6">
            <v>49846.932509999999</v>
          </cell>
          <cell r="L6">
            <v>0</v>
          </cell>
          <cell r="M6">
            <v>0</v>
          </cell>
          <cell r="N6">
            <v>0</v>
          </cell>
          <cell r="O6">
            <v>0</v>
          </cell>
          <cell r="P6">
            <v>152505</v>
          </cell>
          <cell r="Q6">
            <v>332023.90005</v>
          </cell>
          <cell r="R6">
            <v>529934.32731999992</v>
          </cell>
          <cell r="S6">
            <v>667501.03814000008</v>
          </cell>
          <cell r="T6">
            <v>782092.37814000004</v>
          </cell>
          <cell r="U6">
            <v>855507.38090999983</v>
          </cell>
          <cell r="V6">
            <v>912886.16610999987</v>
          </cell>
          <cell r="W6">
            <v>962733.09862000006</v>
          </cell>
          <cell r="X6">
            <v>962733.09862000006</v>
          </cell>
          <cell r="Y6">
            <v>962733.09862000006</v>
          </cell>
          <cell r="Z6">
            <v>962733.09862000006</v>
          </cell>
          <cell r="AA6">
            <v>962733.09862000006</v>
          </cell>
        </row>
        <row r="7">
          <cell r="A7" t="str">
            <v>Act021</v>
          </cell>
          <cell r="B7" t="str">
            <v>sprzedaż przez BZWBK</v>
          </cell>
          <cell r="D7">
            <v>78704.205549999999</v>
          </cell>
          <cell r="E7">
            <v>61990.21817</v>
          </cell>
          <cell r="F7">
            <v>76935.961520000012</v>
          </cell>
          <cell r="G7">
            <v>83408.124559999997</v>
          </cell>
          <cell r="H7">
            <v>64445.537240000005</v>
          </cell>
          <cell r="I7">
            <v>35717.116839999995</v>
          </cell>
          <cell r="J7">
            <v>30288.08639</v>
          </cell>
          <cell r="K7">
            <v>30816.621159999995</v>
          </cell>
          <cell r="L7">
            <v>0</v>
          </cell>
          <cell r="M7">
            <v>0</v>
          </cell>
          <cell r="N7">
            <v>0</v>
          </cell>
          <cell r="O7">
            <v>0</v>
          </cell>
          <cell r="P7">
            <v>78704.205549999999</v>
          </cell>
          <cell r="Q7">
            <v>140694.42371999999</v>
          </cell>
          <cell r="R7">
            <v>217630.38524</v>
          </cell>
          <cell r="S7">
            <v>301038.5098</v>
          </cell>
          <cell r="T7">
            <v>365484.04703999998</v>
          </cell>
          <cell r="U7">
            <v>401201.16387999995</v>
          </cell>
          <cell r="V7">
            <v>431489.25026999996</v>
          </cell>
          <cell r="W7">
            <v>462305.87142999994</v>
          </cell>
          <cell r="X7">
            <v>462305.87142999994</v>
          </cell>
          <cell r="Y7">
            <v>462305.87142999994</v>
          </cell>
          <cell r="Z7">
            <v>462305.87142999994</v>
          </cell>
          <cell r="AA7">
            <v>462305.87142999994</v>
          </cell>
        </row>
        <row r="8">
          <cell r="A8" t="str">
            <v>Act022</v>
          </cell>
          <cell r="B8" t="str">
            <v>sprzedaż przez DM</v>
          </cell>
          <cell r="D8">
            <v>7117.0288099999989</v>
          </cell>
          <cell r="E8">
            <v>7433.9797400000007</v>
          </cell>
          <cell r="F8">
            <v>6752.1922200000008</v>
          </cell>
          <cell r="G8">
            <v>6890.2848799999992</v>
          </cell>
          <cell r="H8">
            <v>5088.6271399999996</v>
          </cell>
          <cell r="I8">
            <v>2892.8466400000007</v>
          </cell>
          <cell r="J8">
            <v>2974.4788800000006</v>
          </cell>
          <cell r="K8">
            <v>1473.9349800000002</v>
          </cell>
          <cell r="L8">
            <v>0</v>
          </cell>
          <cell r="M8">
            <v>0</v>
          </cell>
          <cell r="N8">
            <v>0</v>
          </cell>
          <cell r="O8">
            <v>0</v>
          </cell>
          <cell r="P8">
            <v>7117.0288099999989</v>
          </cell>
          <cell r="Q8">
            <v>14551.008549999999</v>
          </cell>
          <cell r="R8">
            <v>21303.200769999999</v>
          </cell>
          <cell r="S8">
            <v>28193.485649999999</v>
          </cell>
          <cell r="T8">
            <v>33282.112789999999</v>
          </cell>
          <cell r="U8">
            <v>36174.959430000003</v>
          </cell>
          <cell r="V8">
            <v>39149.438310000005</v>
          </cell>
          <cell r="W8">
            <v>40623.373290000003</v>
          </cell>
          <cell r="X8">
            <v>40623.373290000003</v>
          </cell>
          <cell r="Y8">
            <v>40623.373290000003</v>
          </cell>
          <cell r="Z8">
            <v>40623.373290000003</v>
          </cell>
          <cell r="AA8">
            <v>40623.373290000003</v>
          </cell>
        </row>
        <row r="9">
          <cell r="A9" t="str">
            <v>Act03</v>
          </cell>
          <cell r="B9" t="str">
            <v>Konwersja(+/-)</v>
          </cell>
          <cell r="C9">
            <v>-357</v>
          </cell>
          <cell r="D9">
            <v>-967</v>
          </cell>
          <cell r="E9">
            <v>-711.61919999999259</v>
          </cell>
          <cell r="F9">
            <v>-558.19484999999349</v>
          </cell>
          <cell r="G9">
            <v>-869.29678999999555</v>
          </cell>
          <cell r="H9">
            <v>-1316.2493700000364</v>
          </cell>
          <cell r="I9">
            <v>-147.7289700000091</v>
          </cell>
          <cell r="J9">
            <v>-147.56087000000883</v>
          </cell>
          <cell r="K9">
            <v>-180.69180999997957</v>
          </cell>
          <cell r="L9">
            <v>0</v>
          </cell>
          <cell r="M9">
            <v>0</v>
          </cell>
          <cell r="N9">
            <v>0</v>
          </cell>
          <cell r="O9">
            <v>0</v>
          </cell>
          <cell r="P9">
            <v>-967</v>
          </cell>
          <cell r="Q9">
            <v>-1678.6191999999887</v>
          </cell>
          <cell r="R9">
            <v>-2236.8140499999822</v>
          </cell>
          <cell r="S9">
            <v>-3106.1108399999848</v>
          </cell>
          <cell r="T9">
            <v>-4422.3602100000153</v>
          </cell>
          <cell r="U9">
            <v>-4570.0891800000181</v>
          </cell>
          <cell r="V9">
            <v>-4717.6500500000384</v>
          </cell>
          <cell r="W9">
            <v>-4898.3418600000095</v>
          </cell>
          <cell r="X9">
            <v>-4898.3418600000095</v>
          </cell>
          <cell r="Y9">
            <v>-4898.3418600000095</v>
          </cell>
          <cell r="Z9">
            <v>-4898.3418600000095</v>
          </cell>
          <cell r="AA9">
            <v>-4898.3418600000095</v>
          </cell>
        </row>
        <row r="10">
          <cell r="A10" t="str">
            <v>Act031</v>
          </cell>
          <cell r="B10" t="str">
            <v>Konwersja(+)</v>
          </cell>
          <cell r="D10">
            <v>201926</v>
          </cell>
          <cell r="E10">
            <v>208916.49924</v>
          </cell>
          <cell r="F10">
            <v>195712.76580999998</v>
          </cell>
          <cell r="G10">
            <v>187287.9866</v>
          </cell>
          <cell r="H10">
            <v>900918.84501000005</v>
          </cell>
          <cell r="I10">
            <v>240025.15766999999</v>
          </cell>
          <cell r="J10">
            <v>153922.18688000002</v>
          </cell>
          <cell r="K10">
            <v>521637.48955999996</v>
          </cell>
          <cell r="L10">
            <v>0</v>
          </cell>
          <cell r="M10">
            <v>0</v>
          </cell>
          <cell r="N10">
            <v>0</v>
          </cell>
          <cell r="O10">
            <v>0</v>
          </cell>
          <cell r="P10">
            <v>201926</v>
          </cell>
          <cell r="Q10">
            <v>410842.49923999992</v>
          </cell>
          <cell r="R10">
            <v>606555.26504999993</v>
          </cell>
          <cell r="S10">
            <v>793843.25165000011</v>
          </cell>
          <cell r="T10">
            <v>1694762.0966599998</v>
          </cell>
          <cell r="U10">
            <v>1934787.2543300001</v>
          </cell>
          <cell r="V10">
            <v>2088709.4412099996</v>
          </cell>
          <cell r="W10">
            <v>2610346.930769999</v>
          </cell>
          <cell r="X10">
            <v>2610346.930769999</v>
          </cell>
          <cell r="Y10">
            <v>2610346.930769999</v>
          </cell>
          <cell r="Z10">
            <v>2610346.930769999</v>
          </cell>
          <cell r="AA10">
            <v>2610346.930769999</v>
          </cell>
        </row>
        <row r="11">
          <cell r="A11" t="str">
            <v>Act032</v>
          </cell>
          <cell r="B11" t="str">
            <v>Konwersja(-)</v>
          </cell>
          <cell r="D11">
            <v>-202893</v>
          </cell>
          <cell r="E11">
            <v>-209628.11843999996</v>
          </cell>
          <cell r="F11">
            <v>-196270.96065999998</v>
          </cell>
          <cell r="G11">
            <v>-188157.28338999997</v>
          </cell>
          <cell r="H11">
            <v>-902235.09438000002</v>
          </cell>
          <cell r="I11">
            <v>-240172.88664000004</v>
          </cell>
          <cell r="J11">
            <v>-154069.74774999998</v>
          </cell>
          <cell r="K11">
            <v>-521818.18137000006</v>
          </cell>
          <cell r="L11">
            <v>0</v>
          </cell>
          <cell r="M11">
            <v>0</v>
          </cell>
          <cell r="N11">
            <v>0</v>
          </cell>
          <cell r="O11">
            <v>0</v>
          </cell>
          <cell r="P11">
            <v>-202893</v>
          </cell>
          <cell r="Q11">
            <v>-412521.11844000005</v>
          </cell>
          <cell r="R11">
            <v>-608792.07909999997</v>
          </cell>
          <cell r="S11">
            <v>-796949.36248999997</v>
          </cell>
          <cell r="T11">
            <v>-1699184.4568699996</v>
          </cell>
          <cell r="U11">
            <v>-1939357.3435099998</v>
          </cell>
          <cell r="V11">
            <v>-2093427.0912600001</v>
          </cell>
          <cell r="W11">
            <v>-2615245.27263</v>
          </cell>
          <cell r="X11">
            <v>-2615245.27263</v>
          </cell>
          <cell r="Y11">
            <v>-2615245.27263</v>
          </cell>
          <cell r="Z11">
            <v>-2615245.27263</v>
          </cell>
          <cell r="AA11">
            <v>-2615245.27263</v>
          </cell>
        </row>
        <row r="12">
          <cell r="A12" t="str">
            <v>Act04</v>
          </cell>
          <cell r="B12" t="str">
            <v>Umorzenia</v>
          </cell>
          <cell r="C12">
            <v>136020</v>
          </cell>
          <cell r="D12">
            <v>142292</v>
          </cell>
          <cell r="E12">
            <v>159647.69100999998</v>
          </cell>
          <cell r="F12">
            <v>139371.17275000003</v>
          </cell>
          <cell r="G12">
            <v>221596.51965</v>
          </cell>
          <cell r="H12">
            <v>309427.94530999998</v>
          </cell>
          <cell r="I12">
            <v>151716.69847999999</v>
          </cell>
          <cell r="J12">
            <v>241428.83265</v>
          </cell>
          <cell r="K12">
            <v>168380.60324999999</v>
          </cell>
          <cell r="L12">
            <v>0</v>
          </cell>
          <cell r="M12">
            <v>0</v>
          </cell>
          <cell r="N12">
            <v>0</v>
          </cell>
          <cell r="O12">
            <v>0</v>
          </cell>
          <cell r="P12">
            <v>142292</v>
          </cell>
          <cell r="Q12">
            <v>301939.69101000001</v>
          </cell>
          <cell r="R12">
            <v>441310.86376000004</v>
          </cell>
          <cell r="S12">
            <v>662907.38340999989</v>
          </cell>
          <cell r="T12">
            <v>972335.32872000011</v>
          </cell>
          <cell r="U12">
            <v>1124052.0271999999</v>
          </cell>
          <cell r="V12">
            <v>1365480.8598499999</v>
          </cell>
          <cell r="W12">
            <v>1533861.4631000001</v>
          </cell>
          <cell r="X12">
            <v>1533861.4631000001</v>
          </cell>
          <cell r="Y12">
            <v>1533861.4631000001</v>
          </cell>
          <cell r="Z12">
            <v>1533861.4631000001</v>
          </cell>
          <cell r="AA12">
            <v>1533861.4631000001</v>
          </cell>
        </row>
        <row r="13">
          <cell r="A13" t="str">
            <v>Act05</v>
          </cell>
          <cell r="B13" t="str">
            <v>Dane AT za ostatni dzień roboczy m-ca (+/-)</v>
          </cell>
          <cell r="C13">
            <v>0</v>
          </cell>
          <cell r="D13">
            <v>-3994.23</v>
          </cell>
          <cell r="E13">
            <v>-5225.9148900000009</v>
          </cell>
          <cell r="F13">
            <v>3808.2535599999997</v>
          </cell>
          <cell r="G13">
            <v>4643.8516199999995</v>
          </cell>
          <cell r="H13">
            <v>-4756.92472000003</v>
          </cell>
          <cell r="I13">
            <v>-10855.317950000001</v>
          </cell>
          <cell r="J13">
            <v>-2511.7157199999974</v>
          </cell>
          <cell r="K13">
            <v>5860.8809900000051</v>
          </cell>
          <cell r="L13">
            <v>0</v>
          </cell>
          <cell r="M13">
            <v>0</v>
          </cell>
          <cell r="N13">
            <v>0</v>
          </cell>
          <cell r="O13">
            <v>0</v>
          </cell>
          <cell r="P13">
            <v>-3994.23</v>
          </cell>
          <cell r="Q13">
            <v>-9220.1448899999996</v>
          </cell>
          <cell r="R13">
            <v>-5411.8913299999995</v>
          </cell>
          <cell r="S13">
            <v>-768.03971000000172</v>
          </cell>
          <cell r="T13">
            <v>-5524.9644300000318</v>
          </cell>
          <cell r="U13">
            <v>-16380.282380000031</v>
          </cell>
          <cell r="V13">
            <v>-18891.998100000026</v>
          </cell>
          <cell r="W13">
            <v>-13031.117110000023</v>
          </cell>
          <cell r="X13">
            <v>-13031.117110000023</v>
          </cell>
          <cell r="Y13">
            <v>-13031.117110000023</v>
          </cell>
          <cell r="Z13">
            <v>-13031.117110000023</v>
          </cell>
          <cell r="AA13">
            <v>-13031.117110000023</v>
          </cell>
        </row>
        <row r="14">
          <cell r="A14" t="str">
            <v>Act06</v>
          </cell>
          <cell r="B14" t="str">
            <v>Zmiana wartości</v>
          </cell>
          <cell r="C14">
            <v>277650</v>
          </cell>
          <cell r="D14">
            <v>98076.728000000003</v>
          </cell>
          <cell r="E14">
            <v>-223763.30089000106</v>
          </cell>
          <cell r="F14">
            <v>536325.92526000005</v>
          </cell>
          <cell r="G14">
            <v>177239.98822999999</v>
          </cell>
          <cell r="H14">
            <v>-359661.07527999993</v>
          </cell>
          <cell r="I14">
            <v>-362114.93272000004</v>
          </cell>
          <cell r="J14">
            <v>327421.32787000097</v>
          </cell>
          <cell r="K14">
            <v>4098.5581499999971</v>
          </cell>
          <cell r="L14">
            <v>0</v>
          </cell>
          <cell r="M14">
            <v>0</v>
          </cell>
          <cell r="N14">
            <v>0</v>
          </cell>
          <cell r="O14">
            <v>0</v>
          </cell>
          <cell r="P14">
            <v>98076.728000000003</v>
          </cell>
          <cell r="Q14">
            <v>-125686.57289000106</v>
          </cell>
          <cell r="R14">
            <v>410639.35236999899</v>
          </cell>
          <cell r="S14">
            <v>587879.34059999895</v>
          </cell>
          <cell r="T14">
            <v>228218.26531999899</v>
          </cell>
          <cell r="U14">
            <v>-133896.66740000102</v>
          </cell>
          <cell r="V14">
            <v>193524.66046999992</v>
          </cell>
          <cell r="W14">
            <v>197623.21861999994</v>
          </cell>
          <cell r="X14">
            <v>197623.21861999994</v>
          </cell>
          <cell r="Y14">
            <v>197623.21861999994</v>
          </cell>
          <cell r="Z14">
            <v>197623.21861999994</v>
          </cell>
          <cell r="AA14">
            <v>197623.21861999994</v>
          </cell>
        </row>
        <row r="15">
          <cell r="A15" t="str">
            <v>Act07</v>
          </cell>
          <cell r="B15" t="str">
            <v>Bilans zamknięcia</v>
          </cell>
          <cell r="C15">
            <v>9754338.0795000009</v>
          </cell>
          <cell r="D15">
            <v>9857666.5775000025</v>
          </cell>
          <cell r="E15">
            <v>9647836.9515600037</v>
          </cell>
          <cell r="F15">
            <v>10245952.19005</v>
          </cell>
          <cell r="G15">
            <v>10342936.924279999</v>
          </cell>
          <cell r="H15">
            <v>9782366.0695999973</v>
          </cell>
          <cell r="I15">
            <v>9330946.394249998</v>
          </cell>
          <cell r="J15">
            <v>9471658.3980799988</v>
          </cell>
          <cell r="K15">
            <v>9362894.0355300009</v>
          </cell>
          <cell r="L15">
            <v>9362894.0355300009</v>
          </cell>
          <cell r="M15">
            <v>9362894.0355300009</v>
          </cell>
          <cell r="N15">
            <v>9362894.0355300009</v>
          </cell>
          <cell r="O15">
            <v>9362894.0355300009</v>
          </cell>
          <cell r="P15">
            <v>9857666.5775000025</v>
          </cell>
          <cell r="Q15">
            <v>9647836.9515600037</v>
          </cell>
          <cell r="R15">
            <v>10245952.19005</v>
          </cell>
          <cell r="S15">
            <v>10342936.924279999</v>
          </cell>
          <cell r="T15">
            <v>9782366.0695999973</v>
          </cell>
          <cell r="U15">
            <v>9330946.3942499999</v>
          </cell>
          <cell r="V15">
            <v>9471658.3980799988</v>
          </cell>
          <cell r="W15">
            <v>9362903.4746700004</v>
          </cell>
          <cell r="X15">
            <v>9362903.4746700004</v>
          </cell>
          <cell r="Y15">
            <v>9362903.4746700004</v>
          </cell>
          <cell r="Z15">
            <v>9362903.4746700004</v>
          </cell>
          <cell r="AA15">
            <v>9362903.4746700004</v>
          </cell>
        </row>
        <row r="16">
          <cell r="A16" t="str">
            <v>Act08</v>
          </cell>
          <cell r="B16" t="str">
            <v>Średnia wartość funduszu</v>
          </cell>
          <cell r="C16">
            <v>9707625.1300100051</v>
          </cell>
          <cell r="D16">
            <v>9924227.419424193</v>
          </cell>
          <cell r="E16">
            <v>9675958.6651028581</v>
          </cell>
          <cell r="F16">
            <v>10054614.228395488</v>
          </cell>
          <cell r="G16">
            <v>10408366.825103674</v>
          </cell>
          <cell r="H16">
            <v>9881730.5162067693</v>
          </cell>
          <cell r="I16">
            <v>9578201.7179183327</v>
          </cell>
          <cell r="J16">
            <v>9441808.3388303146</v>
          </cell>
          <cell r="K16">
            <v>9439453.2108438723</v>
          </cell>
          <cell r="L16">
            <v>0</v>
          </cell>
          <cell r="M16">
            <v>0</v>
          </cell>
          <cell r="N16">
            <v>0</v>
          </cell>
          <cell r="O16">
            <v>0</v>
          </cell>
          <cell r="P16">
            <v>9924227.419424193</v>
          </cell>
          <cell r="Q16">
            <v>9806404.9597462751</v>
          </cell>
          <cell r="R16">
            <v>9891899.2633921131</v>
          </cell>
          <cell r="S16">
            <v>10021016.153820002</v>
          </cell>
          <cell r="T16">
            <v>9992421.0891444404</v>
          </cell>
          <cell r="U16">
            <v>9923765.9447423238</v>
          </cell>
          <cell r="V16">
            <v>9853291.0118023586</v>
          </cell>
          <cell r="W16">
            <v>9800496.8890463375</v>
          </cell>
          <cell r="X16">
            <v>8723519.2089313567</v>
          </cell>
          <cell r="Y16">
            <v>7833949.8159153294</v>
          </cell>
          <cell r="Z16">
            <v>7130301.6288570669</v>
          </cell>
          <cell r="AA16">
            <v>6524714.3672281085</v>
          </cell>
        </row>
        <row r="17">
          <cell r="A17" t="str">
            <v>Act09</v>
          </cell>
          <cell r="B17" t="str">
            <v>Fundusze grupy BZWBK  ave</v>
          </cell>
          <cell r="C17">
            <v>0</v>
          </cell>
          <cell r="D17">
            <v>8893685.5888625793</v>
          </cell>
          <cell r="E17">
            <v>8695921.9721475001</v>
          </cell>
          <cell r="F17">
            <v>9225453.6254667733</v>
          </cell>
          <cell r="G17">
            <v>9533937.1177336648</v>
          </cell>
          <cell r="H17">
            <v>9172894.5296245161</v>
          </cell>
          <cell r="I17">
            <v>8983303.2380600013</v>
          </cell>
          <cell r="J17">
            <v>8931476.7806099989</v>
          </cell>
          <cell r="K17">
            <v>9029567.9328890294</v>
          </cell>
          <cell r="L17">
            <v>0</v>
          </cell>
          <cell r="M17">
            <v>0</v>
          </cell>
          <cell r="N17">
            <v>0</v>
          </cell>
          <cell r="O17">
            <v>0</v>
          </cell>
          <cell r="P17">
            <v>8893685.5888625793</v>
          </cell>
          <cell r="Q17">
            <v>17589607.561010078</v>
          </cell>
          <cell r="R17">
            <v>26815061.186476856</v>
          </cell>
          <cell r="S17">
            <v>36348998.304210514</v>
          </cell>
          <cell r="T17">
            <v>45521892.833835028</v>
          </cell>
          <cell r="U17">
            <v>54505196.071895033</v>
          </cell>
          <cell r="V17">
            <v>63436672.852505036</v>
          </cell>
          <cell r="W17">
            <v>72466240.785394073</v>
          </cell>
          <cell r="X17">
            <v>72466240.785394073</v>
          </cell>
          <cell r="Y17">
            <v>72466240.785394073</v>
          </cell>
          <cell r="Z17">
            <v>72466240.785394073</v>
          </cell>
          <cell r="AA17">
            <v>72466240.785394073</v>
          </cell>
        </row>
        <row r="18">
          <cell r="A18" t="str">
            <v>Act10</v>
          </cell>
          <cell r="B18" t="str">
            <v>Fundusze pozostałych klientów  ave</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Act11</v>
          </cell>
          <cell r="B19" t="str">
            <v>Zarządzanie funduszami klientów TFI</v>
          </cell>
          <cell r="C19">
            <v>24082.22783</v>
          </cell>
          <cell r="D19">
            <v>24709.925109999996</v>
          </cell>
          <cell r="E19">
            <v>21561.029339999997</v>
          </cell>
          <cell r="F19">
            <v>24915.529829999992</v>
          </cell>
          <cell r="G19">
            <v>25055.665210000003</v>
          </cell>
          <cell r="H19">
            <v>24475.517199999991</v>
          </cell>
          <cell r="I19">
            <v>22858.165810000002</v>
          </cell>
          <cell r="J19">
            <v>23282.287250000008</v>
          </cell>
          <cell r="K19">
            <v>23491.112689999998</v>
          </cell>
          <cell r="L19">
            <v>0</v>
          </cell>
          <cell r="M19">
            <v>0</v>
          </cell>
          <cell r="N19">
            <v>0</v>
          </cell>
          <cell r="O19">
            <v>0</v>
          </cell>
          <cell r="P19">
            <v>24709.925109999996</v>
          </cell>
          <cell r="Q19">
            <v>46270.95444999999</v>
          </cell>
          <cell r="R19">
            <v>71186.484280000019</v>
          </cell>
          <cell r="S19">
            <v>96242.149490000025</v>
          </cell>
          <cell r="T19">
            <v>120717.66669000001</v>
          </cell>
          <cell r="U19">
            <v>143575.83250000002</v>
          </cell>
          <cell r="V19">
            <v>166858.11975000004</v>
          </cell>
          <cell r="W19">
            <v>190349.23243999999</v>
          </cell>
          <cell r="X19">
            <v>190349.23243999999</v>
          </cell>
          <cell r="Y19">
            <v>190349.23243999999</v>
          </cell>
          <cell r="Z19">
            <v>190349.23243999999</v>
          </cell>
          <cell r="AA19">
            <v>190349.23243999999</v>
          </cell>
        </row>
        <row r="20">
          <cell r="A20" t="str">
            <v>Act12</v>
          </cell>
          <cell r="B20" t="str">
            <v>Opłata dystrybucyjna TFI</v>
          </cell>
          <cell r="C20">
            <v>364.19549000000012</v>
          </cell>
          <cell r="D20">
            <v>676.91922999999997</v>
          </cell>
          <cell r="E20">
            <v>547.31561000000011</v>
          </cell>
          <cell r="F20">
            <v>530.97390999999993</v>
          </cell>
          <cell r="G20">
            <v>594.19767000000002</v>
          </cell>
          <cell r="H20">
            <v>370.30821000000003</v>
          </cell>
          <cell r="I20">
            <v>148.83076</v>
          </cell>
          <cell r="J20">
            <v>171.48747999999995</v>
          </cell>
          <cell r="K20">
            <v>134.78689</v>
          </cell>
          <cell r="L20">
            <v>0</v>
          </cell>
          <cell r="M20">
            <v>0</v>
          </cell>
          <cell r="N20">
            <v>0</v>
          </cell>
          <cell r="O20">
            <v>0</v>
          </cell>
          <cell r="P20">
            <v>676.91922999999997</v>
          </cell>
          <cell r="Q20">
            <v>1224.2348400000003</v>
          </cell>
          <cell r="R20">
            <v>1755.2087499999998</v>
          </cell>
          <cell r="S20">
            <v>2349.4064199999998</v>
          </cell>
          <cell r="T20">
            <v>2719.7146300000004</v>
          </cell>
          <cell r="U20">
            <v>2868.5453899999993</v>
          </cell>
          <cell r="V20">
            <v>3040.0328699999995</v>
          </cell>
          <cell r="W20">
            <v>3174.8197599999994</v>
          </cell>
          <cell r="X20">
            <v>3174.8197599999994</v>
          </cell>
          <cell r="Y20">
            <v>3174.8197599999994</v>
          </cell>
          <cell r="Z20">
            <v>3174.8197599999994</v>
          </cell>
          <cell r="AA20">
            <v>3174.8197599999994</v>
          </cell>
        </row>
        <row r="21">
          <cell r="A21" t="str">
            <v>Act121</v>
          </cell>
          <cell r="B21" t="str">
            <v>Korekta opłaty dystrybucyjnej</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Act13</v>
          </cell>
          <cell r="B22" t="str">
            <v>Opłata umorzeniowa</v>
          </cell>
          <cell r="C22">
            <v>65.586529999999996</v>
          </cell>
          <cell r="D22">
            <v>83.699309999999997</v>
          </cell>
          <cell r="E22">
            <v>99.459869999999995</v>
          </cell>
          <cell r="F22">
            <v>70.655230000000003</v>
          </cell>
          <cell r="G22">
            <v>106.57973</v>
          </cell>
          <cell r="H22">
            <v>172.62961000000004</v>
          </cell>
          <cell r="I22">
            <v>42.657810000000005</v>
          </cell>
          <cell r="J22">
            <v>31.690170000000002</v>
          </cell>
          <cell r="K22">
            <v>38.765930000000004</v>
          </cell>
          <cell r="L22">
            <v>0</v>
          </cell>
          <cell r="M22">
            <v>0</v>
          </cell>
          <cell r="N22">
            <v>0</v>
          </cell>
          <cell r="O22">
            <v>0</v>
          </cell>
          <cell r="P22">
            <v>83.699309999999997</v>
          </cell>
          <cell r="Q22">
            <v>183.15918000000002</v>
          </cell>
          <cell r="R22">
            <v>253.81441000000001</v>
          </cell>
          <cell r="S22">
            <v>360.39414000000005</v>
          </cell>
          <cell r="T22">
            <v>533.02375000000006</v>
          </cell>
          <cell r="U22">
            <v>575.68155999999999</v>
          </cell>
          <cell r="V22">
            <v>607.37173000000007</v>
          </cell>
          <cell r="W22">
            <v>646.13765999999987</v>
          </cell>
          <cell r="X22">
            <v>646.13765999999987</v>
          </cell>
          <cell r="Y22">
            <v>646.13765999999987</v>
          </cell>
          <cell r="Z22">
            <v>646.13765999999987</v>
          </cell>
          <cell r="AA22">
            <v>646.13765999999987</v>
          </cell>
        </row>
        <row r="23">
          <cell r="A23" t="str">
            <v>Act131</v>
          </cell>
          <cell r="B23" t="str">
            <v>Opłata dodatkowa</v>
          </cell>
          <cell r="C23">
            <v>54.851589999999995</v>
          </cell>
          <cell r="D23">
            <v>63.611639999999994</v>
          </cell>
          <cell r="E23">
            <v>131.36709999999999</v>
          </cell>
          <cell r="F23">
            <v>38.901009999999999</v>
          </cell>
          <cell r="G23">
            <v>62.39235</v>
          </cell>
          <cell r="H23">
            <v>231.01974999999999</v>
          </cell>
          <cell r="I23">
            <v>63.055370000000003</v>
          </cell>
          <cell r="J23">
            <v>24.648079999999997</v>
          </cell>
          <cell r="K23">
            <v>46.99906</v>
          </cell>
          <cell r="L23">
            <v>0</v>
          </cell>
          <cell r="M23">
            <v>0</v>
          </cell>
          <cell r="N23">
            <v>0</v>
          </cell>
          <cell r="O23">
            <v>0</v>
          </cell>
          <cell r="P23">
            <v>63.611639999999994</v>
          </cell>
          <cell r="Q23">
            <v>194.97874000000004</v>
          </cell>
          <cell r="R23">
            <v>233.87975000000003</v>
          </cell>
          <cell r="S23">
            <v>296.27210000000002</v>
          </cell>
          <cell r="T23">
            <v>527.29185000000018</v>
          </cell>
          <cell r="U23">
            <v>590.34721999999988</v>
          </cell>
          <cell r="V23">
            <v>614.99530000000004</v>
          </cell>
          <cell r="W23">
            <v>661.99436000000003</v>
          </cell>
          <cell r="X23">
            <v>661.99436000000003</v>
          </cell>
          <cell r="Y23">
            <v>661.99436000000003</v>
          </cell>
          <cell r="Z23">
            <v>661.99436000000003</v>
          </cell>
          <cell r="AA23">
            <v>661.99436000000003</v>
          </cell>
        </row>
        <row r="24">
          <cell r="A24" t="str">
            <v>Act14</v>
          </cell>
          <cell r="B24" t="str">
            <v>Wynagrodzenie za sukces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Act15</v>
          </cell>
          <cell r="B25" t="str">
            <v>Przychody   razem</v>
          </cell>
          <cell r="C25">
            <v>24566.861440000001</v>
          </cell>
          <cell r="D25">
            <v>25534.155289999995</v>
          </cell>
          <cell r="E25">
            <v>22339.171919999997</v>
          </cell>
          <cell r="F25">
            <v>25556.059979999995</v>
          </cell>
          <cell r="G25">
            <v>25818.834960000004</v>
          </cell>
          <cell r="H25">
            <v>25249.47476999999</v>
          </cell>
          <cell r="I25">
            <v>23112.709750000002</v>
          </cell>
          <cell r="J25">
            <v>23510.112980000009</v>
          </cell>
          <cell r="K25">
            <v>23711.664569999997</v>
          </cell>
          <cell r="L25">
            <v>0</v>
          </cell>
          <cell r="M25">
            <v>0</v>
          </cell>
          <cell r="N25">
            <v>0</v>
          </cell>
          <cell r="O25">
            <v>0</v>
          </cell>
          <cell r="P25">
            <v>25534.155289999995</v>
          </cell>
          <cell r="Q25">
            <v>47873.327209999989</v>
          </cell>
          <cell r="R25">
            <v>73429.387190000023</v>
          </cell>
          <cell r="S25">
            <v>99248.222150000031</v>
          </cell>
          <cell r="T25">
            <v>124497.69692</v>
          </cell>
          <cell r="U25">
            <v>147610.40667</v>
          </cell>
          <cell r="V25">
            <v>171120.51965000006</v>
          </cell>
          <cell r="W25">
            <v>194832.18422000002</v>
          </cell>
          <cell r="X25">
            <v>194832.18422000002</v>
          </cell>
          <cell r="Y25">
            <v>194832.18422000002</v>
          </cell>
          <cell r="Z25">
            <v>194832.18422000002</v>
          </cell>
          <cell r="AA25">
            <v>194832.18422000002</v>
          </cell>
        </row>
        <row r="26">
          <cell r="A26" t="str">
            <v>Act16</v>
          </cell>
          <cell r="B26" t="str">
            <v>Zarządzanie aktywami funduszy</v>
          </cell>
          <cell r="C26">
            <v>-2626.18804</v>
          </cell>
          <cell r="D26">
            <v>-2706.2898199999995</v>
          </cell>
          <cell r="E26">
            <v>-2362.3660900000004</v>
          </cell>
          <cell r="F26">
            <v>-2709.1445099999996</v>
          </cell>
          <cell r="G26">
            <v>-2740.1893499999996</v>
          </cell>
          <cell r="H26">
            <v>-2691.7341299999998</v>
          </cell>
          <cell r="I26">
            <v>-2513.1809699999999</v>
          </cell>
          <cell r="J26">
            <v>-2556.9308499999997</v>
          </cell>
          <cell r="K26">
            <v>-2562.4450699999998</v>
          </cell>
          <cell r="L26">
            <v>0</v>
          </cell>
          <cell r="M26">
            <v>0</v>
          </cell>
          <cell r="N26">
            <v>0</v>
          </cell>
          <cell r="O26">
            <v>0</v>
          </cell>
          <cell r="P26">
            <v>-2706.2898199999995</v>
          </cell>
          <cell r="Q26">
            <v>-5068.6559099999995</v>
          </cell>
          <cell r="R26">
            <v>-7777.8004200000005</v>
          </cell>
          <cell r="S26">
            <v>-10517.98977</v>
          </cell>
          <cell r="T26">
            <v>-13209.723900000001</v>
          </cell>
          <cell r="U26">
            <v>-15722.904869999997</v>
          </cell>
          <cell r="V26">
            <v>-18279.835719999999</v>
          </cell>
          <cell r="W26">
            <v>-20842.280790000004</v>
          </cell>
          <cell r="X26">
            <v>-20842.280790000004</v>
          </cell>
          <cell r="Y26">
            <v>-20842.280790000004</v>
          </cell>
          <cell r="Z26">
            <v>-20842.280790000004</v>
          </cell>
          <cell r="AA26">
            <v>-20842.280790000004</v>
          </cell>
        </row>
        <row r="27">
          <cell r="A27" t="str">
            <v>Act17</v>
          </cell>
          <cell r="B27" t="str">
            <v>Usługi rachunkowości ASSET</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Act18</v>
          </cell>
          <cell r="B28" t="str">
            <v>Opłata dystrybucyjna dla BZWBK</v>
          </cell>
          <cell r="C28">
            <v>-5799.6233000000002</v>
          </cell>
          <cell r="D28">
            <v>-6192.8708599999991</v>
          </cell>
          <cell r="E28">
            <v>-5353.7255599999999</v>
          </cell>
          <cell r="F28">
            <v>-6100.0933899999991</v>
          </cell>
          <cell r="G28">
            <v>-6193.4591</v>
          </cell>
          <cell r="H28">
            <v>-5947.8267799999994</v>
          </cell>
          <cell r="I28">
            <v>-5468.704920000001</v>
          </cell>
          <cell r="J28">
            <v>-5635.4711100000004</v>
          </cell>
          <cell r="K28">
            <v>-5684.7164900000007</v>
          </cell>
          <cell r="L28">
            <v>0</v>
          </cell>
          <cell r="M28">
            <v>0</v>
          </cell>
          <cell r="N28">
            <v>0</v>
          </cell>
          <cell r="O28">
            <v>0</v>
          </cell>
          <cell r="P28">
            <v>-6192.8708599999991</v>
          </cell>
          <cell r="Q28">
            <v>-11546.596420000002</v>
          </cell>
          <cell r="R28">
            <v>-17646.68981</v>
          </cell>
          <cell r="S28">
            <v>-23840.148910000004</v>
          </cell>
          <cell r="T28">
            <v>-29787.975689999999</v>
          </cell>
          <cell r="U28">
            <v>-35256.680609999996</v>
          </cell>
          <cell r="V28">
            <v>-40892.151720000009</v>
          </cell>
          <cell r="W28">
            <v>-46576.868210000008</v>
          </cell>
          <cell r="X28">
            <v>-46576.868210000008</v>
          </cell>
          <cell r="Y28">
            <v>-46576.868210000008</v>
          </cell>
          <cell r="Z28">
            <v>-46576.868210000008</v>
          </cell>
          <cell r="AA28">
            <v>-46576.868210000008</v>
          </cell>
        </row>
        <row r="29">
          <cell r="A29" t="str">
            <v>Act19</v>
          </cell>
          <cell r="B29" t="str">
            <v>BZWBK - inne koszty</v>
          </cell>
          <cell r="C29">
            <v>0</v>
          </cell>
          <cell r="D29">
            <v>0</v>
          </cell>
          <cell r="E29">
            <v>0</v>
          </cell>
          <cell r="F29">
            <v>-675</v>
          </cell>
          <cell r="G29">
            <v>-713.22083999999995</v>
          </cell>
          <cell r="H29">
            <v>-694.35439999999994</v>
          </cell>
          <cell r="I29">
            <v>-688.07355000000007</v>
          </cell>
          <cell r="J29">
            <v>-655.84875999999997</v>
          </cell>
          <cell r="K29">
            <v>-660.80382999999995</v>
          </cell>
          <cell r="L29">
            <v>0</v>
          </cell>
          <cell r="M29">
            <v>0</v>
          </cell>
          <cell r="N29">
            <v>0</v>
          </cell>
          <cell r="O29">
            <v>0</v>
          </cell>
          <cell r="P29">
            <v>0</v>
          </cell>
          <cell r="Q29">
            <v>0</v>
          </cell>
          <cell r="R29">
            <v>-675</v>
          </cell>
          <cell r="S29">
            <v>-1388.2208400000002</v>
          </cell>
          <cell r="T29">
            <v>-2082.5752400000001</v>
          </cell>
          <cell r="U29">
            <v>-2770.6487900000002</v>
          </cell>
          <cell r="V29">
            <v>-3426.4975500000005</v>
          </cell>
          <cell r="W29">
            <v>-4087.3013800000003</v>
          </cell>
          <cell r="X29">
            <v>-4087.3013800000003</v>
          </cell>
          <cell r="Y29">
            <v>-4087.3013800000003</v>
          </cell>
          <cell r="Z29">
            <v>-4087.3013800000003</v>
          </cell>
          <cell r="AA29">
            <v>-4087.3013800000003</v>
          </cell>
        </row>
        <row r="30">
          <cell r="A30" t="str">
            <v>Act20</v>
          </cell>
          <cell r="B30" t="str">
            <v>Opłata dystrybucyjna dla DM</v>
          </cell>
          <cell r="C30">
            <v>-335.52774999999997</v>
          </cell>
          <cell r="D30">
            <v>-362.73973000000007</v>
          </cell>
          <cell r="E30">
            <v>-315.20451000000008</v>
          </cell>
          <cell r="F30">
            <v>-547.10872000000006</v>
          </cell>
          <cell r="G30">
            <v>-547.18054000000006</v>
          </cell>
          <cell r="H30">
            <v>-524.40652</v>
          </cell>
          <cell r="I30">
            <v>-488.97249999999997</v>
          </cell>
          <cell r="J30">
            <v>-508.93631000000005</v>
          </cell>
          <cell r="K30">
            <v>-508.18589000000003</v>
          </cell>
          <cell r="L30">
            <v>0</v>
          </cell>
          <cell r="M30">
            <v>0</v>
          </cell>
          <cell r="N30">
            <v>0</v>
          </cell>
          <cell r="O30">
            <v>0</v>
          </cell>
          <cell r="P30">
            <v>-362.73973000000007</v>
          </cell>
          <cell r="Q30">
            <v>-677.94423999999992</v>
          </cell>
          <cell r="R30">
            <v>-1225.0529599999998</v>
          </cell>
          <cell r="S30">
            <v>-1772.2335</v>
          </cell>
          <cell r="T30">
            <v>-2296.6400200000003</v>
          </cell>
          <cell r="U30">
            <v>-2785.6125200000001</v>
          </cell>
          <cell r="V30">
            <v>-3294.5488300000002</v>
          </cell>
          <cell r="W30">
            <v>-3802.7347199999999</v>
          </cell>
          <cell r="X30">
            <v>-3802.7347199999999</v>
          </cell>
          <cell r="Y30">
            <v>-3802.7347199999999</v>
          </cell>
          <cell r="Z30">
            <v>-3802.7347199999999</v>
          </cell>
          <cell r="AA30">
            <v>-3802.7347199999999</v>
          </cell>
        </row>
        <row r="31">
          <cell r="A31" t="str">
            <v>Act21</v>
          </cell>
          <cell r="B31" t="str">
            <v>Inne koszty w Grupie</v>
          </cell>
          <cell r="C31">
            <v>-5.2777799999999999</v>
          </cell>
          <cell r="D31">
            <v>-2.8486799999999999</v>
          </cell>
          <cell r="E31">
            <v>-9.4</v>
          </cell>
          <cell r="F31">
            <v>-20.950000000000003</v>
          </cell>
          <cell r="G31">
            <v>-6.3066999999999993</v>
          </cell>
          <cell r="H31">
            <v>-5.95</v>
          </cell>
          <cell r="I31">
            <v>-20.950000000000003</v>
          </cell>
          <cell r="J31">
            <v>-6.3036700000000003</v>
          </cell>
          <cell r="K31">
            <v>-5.95</v>
          </cell>
          <cell r="L31">
            <v>0</v>
          </cell>
          <cell r="M31">
            <v>0</v>
          </cell>
          <cell r="N31">
            <v>0</v>
          </cell>
          <cell r="O31">
            <v>0</v>
          </cell>
          <cell r="P31">
            <v>-2.8486799999999999</v>
          </cell>
          <cell r="Q31">
            <v>-12.24868</v>
          </cell>
          <cell r="R31">
            <v>-33.198680000000003</v>
          </cell>
          <cell r="S31">
            <v>-39.505380000000002</v>
          </cell>
          <cell r="T31">
            <v>-45.455379999999998</v>
          </cell>
          <cell r="U31">
            <v>-66.405380000000008</v>
          </cell>
          <cell r="V31">
            <v>-72.709050000000005</v>
          </cell>
          <cell r="W31">
            <v>-78.659050000000008</v>
          </cell>
          <cell r="X31">
            <v>-78.659050000000008</v>
          </cell>
          <cell r="Y31">
            <v>-78.659050000000008</v>
          </cell>
          <cell r="Z31">
            <v>-78.659050000000008</v>
          </cell>
          <cell r="AA31">
            <v>-78.659050000000008</v>
          </cell>
        </row>
        <row r="32">
          <cell r="A32" t="str">
            <v>Act22</v>
          </cell>
          <cell r="B32" t="str">
            <v>Koszty w grupie BZWBK</v>
          </cell>
          <cell r="C32">
            <v>-8766.6168699999998</v>
          </cell>
          <cell r="D32">
            <v>-9264.7490899999975</v>
          </cell>
          <cell r="E32">
            <v>-8040.6961600000004</v>
          </cell>
          <cell r="F32">
            <v>-10052.296619999999</v>
          </cell>
          <cell r="G32">
            <v>-10200.356529999999</v>
          </cell>
          <cell r="H32">
            <v>-9864.2718300000015</v>
          </cell>
          <cell r="I32">
            <v>-9179.8819400000029</v>
          </cell>
          <cell r="J32">
            <v>-9363.4907000000003</v>
          </cell>
          <cell r="K32">
            <v>-9422.1012800000026</v>
          </cell>
          <cell r="L32">
            <v>0</v>
          </cell>
          <cell r="M32">
            <v>0</v>
          </cell>
          <cell r="N32">
            <v>0</v>
          </cell>
          <cell r="O32">
            <v>0</v>
          </cell>
          <cell r="P32">
            <v>-9264.7490899999975</v>
          </cell>
          <cell r="Q32">
            <v>-17305.445250000004</v>
          </cell>
          <cell r="R32">
            <v>-27357.741870000002</v>
          </cell>
          <cell r="S32">
            <v>-37558.09840000001</v>
          </cell>
          <cell r="T32">
            <v>-47422.37023</v>
          </cell>
          <cell r="U32">
            <v>-56602.252169999992</v>
          </cell>
          <cell r="V32">
            <v>-65965.742870000016</v>
          </cell>
          <cell r="W32">
            <v>-75387.844150000004</v>
          </cell>
          <cell r="X32">
            <v>-75387.844150000004</v>
          </cell>
          <cell r="Y32">
            <v>-75387.844150000004</v>
          </cell>
          <cell r="Z32">
            <v>-75387.844150000004</v>
          </cell>
          <cell r="AA32">
            <v>-75387.844150000004</v>
          </cell>
        </row>
        <row r="33">
          <cell r="A33" t="str">
            <v>Act23</v>
          </cell>
          <cell r="B33" t="str">
            <v>Inni dystrybutorzy ( w tym świadczenia dod.)</v>
          </cell>
          <cell r="C33">
            <v>-2660.2287899999997</v>
          </cell>
          <cell r="D33">
            <v>-2655.1804099999999</v>
          </cell>
          <cell r="E33">
            <v>-2345.1677500000001</v>
          </cell>
          <cell r="F33">
            <v>-2757.7249500000003</v>
          </cell>
          <cell r="G33">
            <v>-2764.8069799999998</v>
          </cell>
          <cell r="H33">
            <v>-2669.4653499999999</v>
          </cell>
          <cell r="I33">
            <v>-2411.1043900000009</v>
          </cell>
          <cell r="J33">
            <v>-2400.9290000000001</v>
          </cell>
          <cell r="K33">
            <v>-2335.0072799999998</v>
          </cell>
          <cell r="L33">
            <v>0</v>
          </cell>
          <cell r="M33">
            <v>0</v>
          </cell>
          <cell r="N33">
            <v>0</v>
          </cell>
          <cell r="O33">
            <v>0</v>
          </cell>
          <cell r="P33">
            <v>-2655.1804099999999</v>
          </cell>
          <cell r="Q33">
            <v>-5000.3481599999986</v>
          </cell>
          <cell r="R33">
            <v>-7758.0731100000003</v>
          </cell>
          <cell r="S33">
            <v>-10522.880090000001</v>
          </cell>
          <cell r="T33">
            <v>-13192.345440000001</v>
          </cell>
          <cell r="U33">
            <v>-15603.449830000003</v>
          </cell>
          <cell r="V33">
            <v>-18004.378830000001</v>
          </cell>
          <cell r="W33">
            <v>-20339.386109999996</v>
          </cell>
          <cell r="X33">
            <v>-20339.386109999996</v>
          </cell>
          <cell r="Y33">
            <v>-20339.386109999996</v>
          </cell>
          <cell r="Z33">
            <v>-20339.386109999996</v>
          </cell>
          <cell r="AA33">
            <v>-20339.386109999996</v>
          </cell>
        </row>
        <row r="34">
          <cell r="A34" t="str">
            <v>Act231</v>
          </cell>
          <cell r="B34" t="str">
            <v>Agent transferowy</v>
          </cell>
          <cell r="C34">
            <v>-823.08250999999996</v>
          </cell>
          <cell r="D34">
            <v>-1054.4905699999999</v>
          </cell>
          <cell r="E34">
            <v>-1110.1572100000001</v>
          </cell>
          <cell r="F34">
            <v>-130.23935</v>
          </cell>
          <cell r="G34">
            <v>53.219740000000002</v>
          </cell>
          <cell r="H34">
            <v>-0.83381000000000005</v>
          </cell>
          <cell r="I34">
            <v>-103.5048</v>
          </cell>
          <cell r="J34">
            <v>0</v>
          </cell>
          <cell r="K34">
            <v>0</v>
          </cell>
          <cell r="L34">
            <v>0</v>
          </cell>
          <cell r="M34">
            <v>0</v>
          </cell>
          <cell r="N34">
            <v>0</v>
          </cell>
          <cell r="O34">
            <v>0</v>
          </cell>
          <cell r="P34">
            <v>-1054.4905699999999</v>
          </cell>
          <cell r="Q34">
            <v>-2164.6477800000002</v>
          </cell>
          <cell r="R34">
            <v>-2294.8871300000005</v>
          </cell>
          <cell r="S34">
            <v>-2241.6673900000005</v>
          </cell>
          <cell r="T34">
            <v>-2242.5011999999997</v>
          </cell>
          <cell r="U34">
            <v>-2346.0059999999999</v>
          </cell>
          <cell r="V34">
            <v>-2346.0059999999999</v>
          </cell>
          <cell r="W34">
            <v>-2346.0059999999999</v>
          </cell>
          <cell r="X34">
            <v>-2346.0059999999999</v>
          </cell>
          <cell r="Y34">
            <v>-2346.0059999999999</v>
          </cell>
          <cell r="Z34">
            <v>-2346.0059999999999</v>
          </cell>
          <cell r="AA34">
            <v>-2346.0059999999999</v>
          </cell>
        </row>
        <row r="35">
          <cell r="A35" t="str">
            <v>Act24</v>
          </cell>
          <cell r="B35" t="str">
            <v>Usługi zewnętrzne</v>
          </cell>
          <cell r="C35">
            <v>-556.39721000000009</v>
          </cell>
          <cell r="D35">
            <v>-458.37876999999992</v>
          </cell>
          <cell r="E35">
            <v>-446.23516000000006</v>
          </cell>
          <cell r="F35">
            <v>-460.36338000000006</v>
          </cell>
          <cell r="G35">
            <v>-473.91953999999993</v>
          </cell>
          <cell r="H35">
            <v>-481.46885999999995</v>
          </cell>
          <cell r="I35">
            <v>-427.66408000000001</v>
          </cell>
          <cell r="J35">
            <v>-429.54345000000001</v>
          </cell>
          <cell r="K35">
            <v>-411.18504000000001</v>
          </cell>
          <cell r="L35">
            <v>0</v>
          </cell>
          <cell r="M35">
            <v>0</v>
          </cell>
          <cell r="N35">
            <v>0</v>
          </cell>
          <cell r="O35">
            <v>0</v>
          </cell>
          <cell r="P35">
            <v>-458.37876999999992</v>
          </cell>
          <cell r="Q35">
            <v>-904.61392999999998</v>
          </cell>
          <cell r="R35">
            <v>-1364.9773099999998</v>
          </cell>
          <cell r="S35">
            <v>-1838.8968500000003</v>
          </cell>
          <cell r="T35">
            <v>-2320.3657100000005</v>
          </cell>
          <cell r="U35">
            <v>-2748.02979</v>
          </cell>
          <cell r="V35">
            <v>-3177.5732400000002</v>
          </cell>
          <cell r="W35">
            <v>-3588.75828</v>
          </cell>
          <cell r="X35">
            <v>-3588.75828</v>
          </cell>
          <cell r="Y35">
            <v>-3588.75828</v>
          </cell>
          <cell r="Z35">
            <v>-3588.75828</v>
          </cell>
          <cell r="AA35">
            <v>-3588.75828</v>
          </cell>
        </row>
        <row r="36">
          <cell r="A36" t="str">
            <v>Act25</v>
          </cell>
          <cell r="B36" t="str">
            <v>Koszty obowiązkowe</v>
          </cell>
          <cell r="C36">
            <v>-25.23864</v>
          </cell>
          <cell r="D36">
            <v>-36.963839999999998</v>
          </cell>
          <cell r="E36">
            <v>-32.27928</v>
          </cell>
          <cell r="F36">
            <v>-32.724199999999996</v>
          </cell>
          <cell r="G36">
            <v>-51.240199999999994</v>
          </cell>
          <cell r="H36">
            <v>-59.767810000000004</v>
          </cell>
          <cell r="I36">
            <v>-57.36236000000001</v>
          </cell>
          <cell r="J36">
            <v>-55.361440000000002</v>
          </cell>
          <cell r="K36">
            <v>-99.637150000000005</v>
          </cell>
          <cell r="L36">
            <v>0</v>
          </cell>
          <cell r="M36">
            <v>0</v>
          </cell>
          <cell r="N36">
            <v>0</v>
          </cell>
          <cell r="O36">
            <v>0</v>
          </cell>
          <cell r="P36">
            <v>-36.963839999999998</v>
          </cell>
          <cell r="Q36">
            <v>-69.243120000000005</v>
          </cell>
          <cell r="R36">
            <v>-101.96732</v>
          </cell>
          <cell r="S36">
            <v>-153.20751999999999</v>
          </cell>
          <cell r="T36">
            <v>-212.97533000000004</v>
          </cell>
          <cell r="U36">
            <v>-270.33769000000001</v>
          </cell>
          <cell r="V36">
            <v>-325.69913000000003</v>
          </cell>
          <cell r="W36">
            <v>-425.33627999999999</v>
          </cell>
          <cell r="X36">
            <v>-425.33627999999999</v>
          </cell>
          <cell r="Y36">
            <v>-425.33627999999999</v>
          </cell>
          <cell r="Z36">
            <v>-425.33627999999999</v>
          </cell>
          <cell r="AA36">
            <v>-425.33627999999999</v>
          </cell>
        </row>
        <row r="37">
          <cell r="A37" t="str">
            <v>Act26</v>
          </cell>
          <cell r="B37" t="str">
            <v>Koszty poza Grupą BZWBK</v>
          </cell>
          <cell r="C37">
            <v>-4064.9471499999995</v>
          </cell>
          <cell r="D37">
            <v>-4205.0135900000005</v>
          </cell>
          <cell r="E37">
            <v>-3933.8394000000003</v>
          </cell>
          <cell r="F37">
            <v>-3381.0518800000004</v>
          </cell>
          <cell r="G37">
            <v>-3236.7469799999999</v>
          </cell>
          <cell r="H37">
            <v>-3211.5358299999998</v>
          </cell>
          <cell r="I37">
            <v>-2999.6356300000011</v>
          </cell>
          <cell r="J37">
            <v>-2885.8338900000003</v>
          </cell>
          <cell r="K37">
            <v>-2845.8294699999997</v>
          </cell>
          <cell r="L37">
            <v>0</v>
          </cell>
          <cell r="M37">
            <v>0</v>
          </cell>
          <cell r="N37">
            <v>0</v>
          </cell>
          <cell r="O37">
            <v>0</v>
          </cell>
          <cell r="P37">
            <v>-4205.0135900000005</v>
          </cell>
          <cell r="Q37">
            <v>-8138.8529899999985</v>
          </cell>
          <cell r="R37">
            <v>-11519.90487</v>
          </cell>
          <cell r="S37">
            <v>-14756.651850000002</v>
          </cell>
          <cell r="T37">
            <v>-17968.187680000003</v>
          </cell>
          <cell r="U37">
            <v>-20967.823310000003</v>
          </cell>
          <cell r="V37">
            <v>-23853.657200000005</v>
          </cell>
          <cell r="W37">
            <v>-26699.486669999995</v>
          </cell>
          <cell r="X37">
            <v>-26699.486669999995</v>
          </cell>
          <cell r="Y37">
            <v>-26699.486669999995</v>
          </cell>
          <cell r="Z37">
            <v>-26699.486669999995</v>
          </cell>
          <cell r="AA37">
            <v>-26699.486669999995</v>
          </cell>
        </row>
        <row r="38">
          <cell r="A38" t="str">
            <v>Act27</v>
          </cell>
          <cell r="B38" t="str">
            <v>Dochody netto Grupy</v>
          </cell>
          <cell r="C38">
            <v>20501.914290000001</v>
          </cell>
          <cell r="D38">
            <v>21329.141700000004</v>
          </cell>
          <cell r="E38">
            <v>18405.332519999996</v>
          </cell>
          <cell r="F38">
            <v>22175.008100000003</v>
          </cell>
          <cell r="G38">
            <v>22582.08798</v>
          </cell>
          <cell r="H38">
            <v>22037.93894</v>
          </cell>
          <cell r="I38">
            <v>20113.074120000001</v>
          </cell>
          <cell r="J38">
            <v>20624.279089999996</v>
          </cell>
          <cell r="K38">
            <v>20865.835099999993</v>
          </cell>
          <cell r="L38">
            <v>0</v>
          </cell>
          <cell r="M38">
            <v>0</v>
          </cell>
          <cell r="N38">
            <v>0</v>
          </cell>
          <cell r="O38">
            <v>0</v>
          </cell>
          <cell r="P38">
            <v>21329.141700000004</v>
          </cell>
          <cell r="Q38">
            <v>39734.474219999996</v>
          </cell>
          <cell r="R38">
            <v>61909.48232000001</v>
          </cell>
          <cell r="S38">
            <v>84491.570299999992</v>
          </cell>
          <cell r="T38">
            <v>106529.50924</v>
          </cell>
          <cell r="U38">
            <v>126642.58335999999</v>
          </cell>
          <cell r="V38">
            <v>147266.86245000002</v>
          </cell>
          <cell r="W38">
            <v>168132.69755000001</v>
          </cell>
          <cell r="X38">
            <v>168132.69755000001</v>
          </cell>
          <cell r="Y38">
            <v>168132.69755000001</v>
          </cell>
          <cell r="Z38">
            <v>168132.69755000001</v>
          </cell>
          <cell r="AA38">
            <v>168132.69755000001</v>
          </cell>
        </row>
        <row r="39">
          <cell r="A39" t="str">
            <v>Act28</v>
          </cell>
          <cell r="B39" t="str">
            <v>Dochody netto TFI</v>
          </cell>
          <cell r="C39">
            <v>11735.297420000001</v>
          </cell>
          <cell r="D39">
            <v>12064.392609999999</v>
          </cell>
          <cell r="E39">
            <v>10364.63636</v>
          </cell>
          <cell r="F39">
            <v>12122.711480000004</v>
          </cell>
          <cell r="G39">
            <v>12381.731450000005</v>
          </cell>
          <cell r="H39">
            <v>12173.667110000006</v>
          </cell>
          <cell r="I39">
            <v>10933.19218</v>
          </cell>
          <cell r="J39">
            <v>11260.788389999998</v>
          </cell>
          <cell r="K39">
            <v>11443.733819999999</v>
          </cell>
          <cell r="L39">
            <v>0</v>
          </cell>
          <cell r="M39">
            <v>0</v>
          </cell>
          <cell r="N39">
            <v>0</v>
          </cell>
          <cell r="O39">
            <v>0</v>
          </cell>
          <cell r="P39">
            <v>12064.392609999999</v>
          </cell>
          <cell r="Q39">
            <v>22429.028970000003</v>
          </cell>
          <cell r="R39">
            <v>34551.740450000005</v>
          </cell>
          <cell r="S39">
            <v>46933.471900000011</v>
          </cell>
          <cell r="T39">
            <v>59107.139009999999</v>
          </cell>
          <cell r="U39">
            <v>70040.331190000012</v>
          </cell>
          <cell r="V39">
            <v>81301.119580000013</v>
          </cell>
          <cell r="W39">
            <v>92744.853399999993</v>
          </cell>
          <cell r="X39">
            <v>92744.853399999993</v>
          </cell>
          <cell r="Y39">
            <v>92744.853399999993</v>
          </cell>
          <cell r="Z39">
            <v>92744.853399999993</v>
          </cell>
          <cell r="AA39">
            <v>92744.853399999993</v>
          </cell>
        </row>
        <row r="40">
          <cell r="A40" t="str">
            <v>Act29</v>
          </cell>
          <cell r="B40" t="str">
            <v>Marża - Przychód</v>
          </cell>
          <cell r="C40">
            <v>2.9878312871354056E-2</v>
          </cell>
          <cell r="D40">
            <v>3.0293953753074677E-2</v>
          </cell>
          <cell r="E40">
            <v>3.0095939080313938E-2</v>
          </cell>
          <cell r="F40">
            <v>2.9926756979787923E-2</v>
          </cell>
          <cell r="G40">
            <v>3.018044655405111E-2</v>
          </cell>
          <cell r="H40">
            <v>3.0085034443057868E-2</v>
          </cell>
          <cell r="I40">
            <v>2.9358813227498191E-2</v>
          </cell>
          <cell r="J40">
            <v>2.9317754675505351E-2</v>
          </cell>
          <cell r="K40">
            <v>2.9576472467800291E-2</v>
          </cell>
          <cell r="L40">
            <v>0</v>
          </cell>
          <cell r="M40">
            <v>0</v>
          </cell>
          <cell r="N40">
            <v>0</v>
          </cell>
          <cell r="O40">
            <v>0</v>
          </cell>
          <cell r="P40">
            <v>3.0293953753074677E-2</v>
          </cell>
          <cell r="Q40">
            <v>3.0201230732081471E-2</v>
          </cell>
          <cell r="R40">
            <v>3.0105134638959571E-2</v>
          </cell>
          <cell r="S40">
            <v>3.0124690391254091E-2</v>
          </cell>
          <cell r="T40">
            <v>3.0116639288602677E-2</v>
          </cell>
          <cell r="U40">
            <v>2.9995406615139712E-2</v>
          </cell>
          <cell r="V40">
            <v>2.9900454118284361E-2</v>
          </cell>
          <cell r="W40">
            <v>2.9860645731649163E-2</v>
          </cell>
          <cell r="X40">
            <v>2.986064573164916E-2</v>
          </cell>
          <cell r="Y40">
            <v>2.986064573164916E-2</v>
          </cell>
          <cell r="Z40">
            <v>2.9860645731649163E-2</v>
          </cell>
          <cell r="AA40">
            <v>2.986064573164917E-2</v>
          </cell>
        </row>
        <row r="41">
          <cell r="A41" t="str">
            <v>Act30</v>
          </cell>
          <cell r="B41" t="str">
            <v>Marża z tyt. Zarządzania</v>
          </cell>
          <cell r="C41">
            <v>2.9288899581304022E-2</v>
          </cell>
          <cell r="D41">
            <v>2.9316079581353516E-2</v>
          </cell>
          <cell r="E41">
            <v>2.904760426435276E-2</v>
          </cell>
          <cell r="F41">
            <v>2.9176680866635944E-2</v>
          </cell>
          <cell r="G41">
            <v>2.9288353479858278E-2</v>
          </cell>
          <cell r="H41">
            <v>2.9162855254658247E-2</v>
          </cell>
          <cell r="I41">
            <v>2.903547995876922E-2</v>
          </cell>
          <cell r="J41">
            <v>2.9033649751526888E-2</v>
          </cell>
          <cell r="K41">
            <v>2.9301369613368274E-2</v>
          </cell>
          <cell r="L41">
            <v>0</v>
          </cell>
          <cell r="M41">
            <v>0</v>
          </cell>
          <cell r="N41">
            <v>0</v>
          </cell>
          <cell r="O41">
            <v>0</v>
          </cell>
          <cell r="P41">
            <v>2.9316079581353516E-2</v>
          </cell>
          <cell r="Q41">
            <v>2.919036242056262E-2</v>
          </cell>
          <cell r="R41">
            <v>2.9185572367345515E-2</v>
          </cell>
          <cell r="S41">
            <v>2.9212260866428454E-2</v>
          </cell>
          <cell r="T41">
            <v>2.920223034969615E-2</v>
          </cell>
          <cell r="U41">
            <v>2.9175554577074127E-2</v>
          </cell>
          <cell r="V41">
            <v>2.9155670892377823E-2</v>
          </cell>
          <cell r="W41">
            <v>2.9173573236565446E-2</v>
          </cell>
          <cell r="X41">
            <v>2.9173573236565435E-2</v>
          </cell>
          <cell r="Y41">
            <v>2.9173573236565435E-2</v>
          </cell>
          <cell r="Z41">
            <v>2.9173573236565435E-2</v>
          </cell>
          <cell r="AA41">
            <v>2.9173573236565442E-2</v>
          </cell>
        </row>
        <row r="42">
          <cell r="A42" t="str">
            <v>Act31</v>
          </cell>
          <cell r="B42" t="str">
            <v>Marża z tyt. dystrybucji</v>
          </cell>
          <cell r="C42">
            <v>2.9038534341163159E-3</v>
          </cell>
          <cell r="D42">
            <v>4.4386690928166286E-3</v>
          </cell>
          <cell r="E42">
            <v>3.0487910178123895E-3</v>
          </cell>
          <cell r="F42">
            <v>2.682900124689322E-3</v>
          </cell>
          <cell r="G42">
            <v>4.3193419865761107E-3</v>
          </cell>
          <cell r="H42">
            <v>3.2315549325106067E-3</v>
          </cell>
          <cell r="I42">
            <v>2.0272526647757286E-3</v>
          </cell>
          <cell r="J42">
            <v>2.9886913674150068E-3</v>
          </cell>
          <cell r="K42">
            <v>2.704015738038842E-3</v>
          </cell>
          <cell r="L42">
            <v>0</v>
          </cell>
          <cell r="M42">
            <v>0</v>
          </cell>
          <cell r="N42">
            <v>0</v>
          </cell>
          <cell r="O42">
            <v>0</v>
          </cell>
          <cell r="P42">
            <v>4.4386690928166286E-3</v>
          </cell>
          <cell r="Q42">
            <v>3.6871889036170012E-3</v>
          </cell>
          <cell r="R42">
            <v>3.312125030428761E-3</v>
          </cell>
          <cell r="S42">
            <v>3.519704518432885E-3</v>
          </cell>
          <cell r="T42">
            <v>3.4774851488364104E-3</v>
          </cell>
          <cell r="U42">
            <v>3.3530340637724703E-3</v>
          </cell>
          <cell r="V42">
            <v>3.3301335729012298E-3</v>
          </cell>
          <cell r="W42">
            <v>3.2977153943817309E-3</v>
          </cell>
          <cell r="X42">
            <v>3.2977153943817309E-3</v>
          </cell>
          <cell r="Y42">
            <v>3.2977153943817309E-3</v>
          </cell>
          <cell r="Z42">
            <v>3.2977153943817309E-3</v>
          </cell>
          <cell r="AA42">
            <v>3.2977153943817309E-3</v>
          </cell>
        </row>
        <row r="43">
          <cell r="F43">
            <v>0.24457573018103063</v>
          </cell>
          <cell r="G43">
            <v>0.17615906047000449</v>
          </cell>
        </row>
        <row r="44">
          <cell r="B44" t="str">
            <v>Plan 2010</v>
          </cell>
          <cell r="C44">
            <v>31</v>
          </cell>
          <cell r="D44">
            <v>31</v>
          </cell>
          <cell r="E44">
            <v>28</v>
          </cell>
          <cell r="F44">
            <v>31</v>
          </cell>
          <cell r="G44">
            <v>30</v>
          </cell>
          <cell r="H44">
            <v>31</v>
          </cell>
          <cell r="I44">
            <v>30</v>
          </cell>
          <cell r="J44">
            <v>31</v>
          </cell>
          <cell r="K44">
            <v>31</v>
          </cell>
          <cell r="L44">
            <v>30</v>
          </cell>
          <cell r="M44">
            <v>31</v>
          </cell>
          <cell r="N44">
            <v>30</v>
          </cell>
          <cell r="O44">
            <v>31</v>
          </cell>
          <cell r="P44">
            <v>31</v>
          </cell>
          <cell r="Q44">
            <v>59</v>
          </cell>
          <cell r="R44">
            <v>90</v>
          </cell>
          <cell r="S44">
            <v>120</v>
          </cell>
          <cell r="T44">
            <v>151</v>
          </cell>
          <cell r="U44">
            <v>181</v>
          </cell>
          <cell r="V44">
            <v>212</v>
          </cell>
          <cell r="W44">
            <v>243</v>
          </cell>
          <cell r="X44">
            <v>273</v>
          </cell>
          <cell r="Y44">
            <v>304</v>
          </cell>
          <cell r="Z44">
            <v>334</v>
          </cell>
          <cell r="AA44">
            <v>365</v>
          </cell>
        </row>
        <row r="45">
          <cell r="A45" t="str">
            <v>Pln01</v>
          </cell>
          <cell r="B45" t="str">
            <v>Bilans otwarcia</v>
          </cell>
          <cell r="C45">
            <v>9487647.0795000009</v>
          </cell>
          <cell r="D45">
            <v>9754338.0795000009</v>
          </cell>
          <cell r="E45">
            <v>9857666.449500002</v>
          </cell>
          <cell r="F45">
            <v>9647836.8235600032</v>
          </cell>
          <cell r="G45">
            <v>9833440.3602012973</v>
          </cell>
          <cell r="H45">
            <v>9970404.0140380338</v>
          </cell>
          <cell r="I45">
            <v>10110409.397339534</v>
          </cell>
          <cell r="J45">
            <v>10263468.59401924</v>
          </cell>
          <cell r="K45">
            <v>10437249.727776496</v>
          </cell>
          <cell r="L45">
            <v>10664291.751341613</v>
          </cell>
          <cell r="M45">
            <v>10895394.311950985</v>
          </cell>
          <cell r="N45">
            <v>11176475.449223597</v>
          </cell>
          <cell r="O45">
            <v>11455056.200827964</v>
          </cell>
          <cell r="P45">
            <v>9754338.0795000009</v>
          </cell>
          <cell r="Q45">
            <v>9754338.0795000009</v>
          </cell>
          <cell r="R45">
            <v>9754338.0795000009</v>
          </cell>
          <cell r="S45">
            <v>9754338.0795000009</v>
          </cell>
          <cell r="T45">
            <v>9754338.0795000009</v>
          </cell>
          <cell r="U45">
            <v>9754338.0795000009</v>
          </cell>
          <cell r="V45">
            <v>9754338.0795000009</v>
          </cell>
          <cell r="W45">
            <v>9754338.0795000009</v>
          </cell>
          <cell r="X45">
            <v>9754338.0795000009</v>
          </cell>
          <cell r="Y45">
            <v>9754338.0795000009</v>
          </cell>
          <cell r="Z45">
            <v>9754338.0795000009</v>
          </cell>
          <cell r="AA45">
            <v>9754338.0795000009</v>
          </cell>
        </row>
        <row r="46">
          <cell r="A46" t="str">
            <v>Pln02</v>
          </cell>
          <cell r="B46" t="str">
            <v>Sprzedaż całkowita</v>
          </cell>
          <cell r="C46">
            <v>125418</v>
          </cell>
          <cell r="D46">
            <v>152505</v>
          </cell>
          <cell r="E46">
            <v>179518.90005</v>
          </cell>
          <cell r="F46">
            <v>405851.9444444445</v>
          </cell>
          <cell r="G46">
            <v>211020.27777777781</v>
          </cell>
          <cell r="H46">
            <v>215628.61111111112</v>
          </cell>
          <cell r="I46">
            <v>226506.94444444412</v>
          </cell>
          <cell r="J46">
            <v>225956.94444444444</v>
          </cell>
          <cell r="K46">
            <v>235983.61111111112</v>
          </cell>
          <cell r="L46">
            <v>230813.61111111115</v>
          </cell>
          <cell r="M46">
            <v>238338.61111111115</v>
          </cell>
          <cell r="N46">
            <v>243405.27777777784</v>
          </cell>
          <cell r="O46">
            <v>252821.94444444447</v>
          </cell>
          <cell r="P46">
            <v>152505</v>
          </cell>
          <cell r="Q46">
            <v>332023.90005</v>
          </cell>
          <cell r="R46">
            <v>737875.84449444455</v>
          </cell>
          <cell r="S46">
            <v>948896.1222722223</v>
          </cell>
          <cell r="T46">
            <v>1164524.7333833335</v>
          </cell>
          <cell r="U46">
            <v>1391031.6778277776</v>
          </cell>
          <cell r="V46">
            <v>1616988.6222722221</v>
          </cell>
          <cell r="W46">
            <v>1852972.2333833331</v>
          </cell>
          <cell r="X46">
            <v>2083785.8444944443</v>
          </cell>
          <cell r="Y46">
            <v>2322124.4556055553</v>
          </cell>
          <cell r="Z46">
            <v>2565529.7333833333</v>
          </cell>
          <cell r="AA46">
            <v>2818351.6778277773</v>
          </cell>
        </row>
        <row r="47">
          <cell r="A47" t="str">
            <v>Pln021</v>
          </cell>
          <cell r="B47" t="str">
            <v>sprzedaż przez BZWBK</v>
          </cell>
          <cell r="D47">
            <v>77555.118509999957</v>
          </cell>
          <cell r="E47">
            <v>60918.189359999968</v>
          </cell>
          <cell r="F47">
            <v>125484.956105242</v>
          </cell>
          <cell r="G47">
            <v>128394.04178940739</v>
          </cell>
          <cell r="H47">
            <v>129694.07275449227</v>
          </cell>
          <cell r="I47">
            <v>131803.95907487592</v>
          </cell>
          <cell r="J47">
            <v>131910.51899004687</v>
          </cell>
          <cell r="K47">
            <v>133658.10159884949</v>
          </cell>
          <cell r="L47">
            <v>138090.99406995845</v>
          </cell>
          <cell r="M47">
            <v>142907.5022356828</v>
          </cell>
          <cell r="N47">
            <v>147233.83479162108</v>
          </cell>
          <cell r="O47">
            <v>152348.71071982384</v>
          </cell>
          <cell r="P47">
            <v>77555.118509999957</v>
          </cell>
          <cell r="Q47">
            <v>138473.30786999996</v>
          </cell>
          <cell r="R47">
            <v>263958.26397524192</v>
          </cell>
          <cell r="S47">
            <v>392352.3057646493</v>
          </cell>
          <cell r="T47">
            <v>522046.37851914158</v>
          </cell>
          <cell r="U47">
            <v>653850.33759401762</v>
          </cell>
          <cell r="V47">
            <v>785760.85658406431</v>
          </cell>
          <cell r="W47">
            <v>919418.95818291395</v>
          </cell>
          <cell r="X47">
            <v>1057509.9522528723</v>
          </cell>
          <cell r="Y47">
            <v>1200417.454488555</v>
          </cell>
          <cell r="Z47">
            <v>1347651.2892801759</v>
          </cell>
          <cell r="AA47">
            <v>1500000</v>
          </cell>
        </row>
        <row r="48">
          <cell r="A48" t="str">
            <v>Pln022</v>
          </cell>
          <cell r="B48" t="str">
            <v>sprzedaż przez DM</v>
          </cell>
          <cell r="D48">
            <v>6690.2729400000007</v>
          </cell>
          <cell r="E48">
            <v>6892.5694299999996</v>
          </cell>
          <cell r="F48">
            <v>12618.346476710825</v>
          </cell>
          <cell r="G48">
            <v>12853.60378390374</v>
          </cell>
          <cell r="H48">
            <v>13195.796230729795</v>
          </cell>
          <cell r="I48">
            <v>13238.570286583052</v>
          </cell>
          <cell r="J48">
            <v>13259.95731450968</v>
          </cell>
          <cell r="K48">
            <v>13431.053537922708</v>
          </cell>
          <cell r="L48">
            <v>13698.391387005566</v>
          </cell>
          <cell r="M48">
            <v>14179.599515354706</v>
          </cell>
          <cell r="N48">
            <v>14714.275213520419</v>
          </cell>
          <cell r="O48">
            <v>15227.563883759503</v>
          </cell>
          <cell r="P48">
            <v>6690.2729400000007</v>
          </cell>
          <cell r="Q48">
            <v>13582.84237</v>
          </cell>
          <cell r="R48">
            <v>26201.188846710822</v>
          </cell>
          <cell r="S48">
            <v>39054.79263061456</v>
          </cell>
          <cell r="T48">
            <v>52250.58886134436</v>
          </cell>
          <cell r="U48">
            <v>65489.159147927407</v>
          </cell>
          <cell r="V48">
            <v>78749.116462437101</v>
          </cell>
          <cell r="W48">
            <v>92180.170000359794</v>
          </cell>
          <cell r="X48">
            <v>105878.56138736535</v>
          </cell>
          <cell r="Y48">
            <v>120058.16090272006</v>
          </cell>
          <cell r="Z48">
            <v>134772.43611624048</v>
          </cell>
          <cell r="AA48">
            <v>150000</v>
          </cell>
        </row>
        <row r="49">
          <cell r="A49" t="str">
            <v>Pln03</v>
          </cell>
          <cell r="B49" t="str">
            <v>Konwersja(+/-)</v>
          </cell>
          <cell r="C49">
            <v>-357</v>
          </cell>
          <cell r="D49">
            <v>-967</v>
          </cell>
          <cell r="E49">
            <v>-711.61919999999259</v>
          </cell>
          <cell r="F49">
            <v>-574</v>
          </cell>
          <cell r="G49">
            <v>-625</v>
          </cell>
          <cell r="H49">
            <v>-340</v>
          </cell>
          <cell r="I49">
            <v>-830</v>
          </cell>
          <cell r="J49">
            <v>-130</v>
          </cell>
          <cell r="K49">
            <v>-590</v>
          </cell>
          <cell r="L49">
            <v>-978</v>
          </cell>
          <cell r="M49">
            <v>-200</v>
          </cell>
          <cell r="N49">
            <v>-297</v>
          </cell>
          <cell r="O49">
            <v>-130</v>
          </cell>
          <cell r="P49">
            <v>-967</v>
          </cell>
          <cell r="Q49">
            <v>-1678.6191999999887</v>
          </cell>
          <cell r="R49">
            <v>-2252.6191999999737</v>
          </cell>
          <cell r="S49">
            <v>-2877.6191999999737</v>
          </cell>
          <cell r="T49">
            <v>-3217.6191999999883</v>
          </cell>
          <cell r="U49">
            <v>-4047.6191999999883</v>
          </cell>
          <cell r="V49">
            <v>-4177.6191999999883</v>
          </cell>
          <cell r="W49">
            <v>-4767.6191999999883</v>
          </cell>
          <cell r="X49">
            <v>-5745.6191999999592</v>
          </cell>
          <cell r="Y49">
            <v>-5945.6191999999592</v>
          </cell>
          <cell r="Z49">
            <v>-6242.6191999999592</v>
          </cell>
          <cell r="AA49">
            <v>-6372.6191999999592</v>
          </cell>
        </row>
        <row r="50">
          <cell r="A50" t="str">
            <v>Pln031</v>
          </cell>
          <cell r="B50" t="str">
            <v>Konwersja(+)</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Pln032</v>
          </cell>
          <cell r="B51" t="str">
            <v>Konwersja(-)</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Pln04</v>
          </cell>
          <cell r="B52" t="str">
            <v>Umorzenia</v>
          </cell>
          <cell r="C52">
            <v>136020</v>
          </cell>
          <cell r="D52">
            <v>142292</v>
          </cell>
          <cell r="E52">
            <v>159647.69100999998</v>
          </cell>
          <cell r="F52">
            <v>141028.90413399407</v>
          </cell>
          <cell r="G52">
            <v>140835.92070049755</v>
          </cell>
          <cell r="H52">
            <v>142673.80295208975</v>
          </cell>
          <cell r="I52">
            <v>144941.22965876115</v>
          </cell>
          <cell r="J52">
            <v>147393.86028637763</v>
          </cell>
          <cell r="K52">
            <v>149798.68585756939</v>
          </cell>
          <cell r="L52">
            <v>153475.69552411651</v>
          </cell>
          <cell r="M52">
            <v>157159.05979020282</v>
          </cell>
          <cell r="N52">
            <v>161281.53434631095</v>
          </cell>
          <cell r="O52">
            <v>165793.2282630516</v>
          </cell>
          <cell r="P52">
            <v>142292</v>
          </cell>
          <cell r="Q52">
            <v>301939.69101000001</v>
          </cell>
          <cell r="R52">
            <v>442968.59514399403</v>
          </cell>
          <cell r="S52">
            <v>583804.51584449154</v>
          </cell>
          <cell r="T52">
            <v>726478.31879658147</v>
          </cell>
          <cell r="U52">
            <v>871419.54845534265</v>
          </cell>
          <cell r="V52">
            <v>1018813.4087417203</v>
          </cell>
          <cell r="W52">
            <v>1168612.0945992896</v>
          </cell>
          <cell r="X52">
            <v>1322087.7901234063</v>
          </cell>
          <cell r="Y52">
            <v>1479246.8499136087</v>
          </cell>
          <cell r="Z52">
            <v>1640528.3842599201</v>
          </cell>
          <cell r="AA52">
            <v>1806321.6125229716</v>
          </cell>
        </row>
        <row r="53">
          <cell r="A53" t="str">
            <v>Pln05</v>
          </cell>
          <cell r="B53" t="str">
            <v>Dane AT za ostatni dzień roboczy m-ca</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Pln06</v>
          </cell>
          <cell r="B54" t="str">
            <v>Zmiana wartości</v>
          </cell>
          <cell r="C54">
            <v>277650</v>
          </cell>
          <cell r="D54">
            <v>94082.37</v>
          </cell>
          <cell r="E54">
            <v>-228989.21578000105</v>
          </cell>
          <cell r="F54">
            <v>-78645.503669154044</v>
          </cell>
          <cell r="G54">
            <v>67404.296759455086</v>
          </cell>
          <cell r="H54">
            <v>67390.575142479865</v>
          </cell>
          <cell r="I54">
            <v>72323.481894020035</v>
          </cell>
          <cell r="J54">
            <v>95348.049599190272</v>
          </cell>
          <cell r="K54">
            <v>141447.09831157606</v>
          </cell>
          <cell r="L54">
            <v>154742.64502237833</v>
          </cell>
          <cell r="M54">
            <v>200101.58595170206</v>
          </cell>
          <cell r="N54">
            <v>196754.00817290045</v>
          </cell>
          <cell r="O54">
            <v>282823.08065473434</v>
          </cell>
          <cell r="P54">
            <v>94082.37</v>
          </cell>
          <cell r="Q54">
            <v>-134906.84578000105</v>
          </cell>
          <cell r="R54">
            <v>-213552.34944915507</v>
          </cell>
          <cell r="S54">
            <v>-146148.05268969998</v>
          </cell>
          <cell r="T54">
            <v>-78757.477547220158</v>
          </cell>
          <cell r="U54">
            <v>-6433.9956532001306</v>
          </cell>
          <cell r="V54">
            <v>88914.053945990134</v>
          </cell>
          <cell r="W54">
            <v>230361.15225756622</v>
          </cell>
          <cell r="X54">
            <v>385103.79727994441</v>
          </cell>
          <cell r="Y54">
            <v>585205.38323164661</v>
          </cell>
          <cell r="Z54">
            <v>781959.39140454715</v>
          </cell>
          <cell r="AA54">
            <v>1064782.4720592813</v>
          </cell>
        </row>
        <row r="55">
          <cell r="A55" t="str">
            <v>Pln07</v>
          </cell>
          <cell r="B55" t="str">
            <v>Bilans zamknięcia</v>
          </cell>
          <cell r="C55">
            <v>9754338.0795000009</v>
          </cell>
          <cell r="D55">
            <v>9857666.449500002</v>
          </cell>
          <cell r="E55">
            <v>9647836.8235600032</v>
          </cell>
          <cell r="F55">
            <v>9833440.3602012973</v>
          </cell>
          <cell r="G55">
            <v>9970404.0140380338</v>
          </cell>
          <cell r="H55">
            <v>10110409.397339534</v>
          </cell>
          <cell r="I55">
            <v>10263468.59401924</v>
          </cell>
          <cell r="J55">
            <v>10437249.727776496</v>
          </cell>
          <cell r="K55">
            <v>10664291.751341613</v>
          </cell>
          <cell r="L55">
            <v>10895394.311950985</v>
          </cell>
          <cell r="M55">
            <v>11176475.449223597</v>
          </cell>
          <cell r="N55">
            <v>11455056.200827964</v>
          </cell>
          <cell r="O55">
            <v>11824777.99766409</v>
          </cell>
          <cell r="P55">
            <v>9857666.449500002</v>
          </cell>
          <cell r="Q55">
            <v>9647836.8235600032</v>
          </cell>
          <cell r="R55">
            <v>9833440.3602012973</v>
          </cell>
          <cell r="S55">
            <v>9970404.0140380301</v>
          </cell>
          <cell r="T55">
            <v>10110409.39733953</v>
          </cell>
          <cell r="U55">
            <v>10263468.594019238</v>
          </cell>
          <cell r="V55">
            <v>10437249.727776492</v>
          </cell>
          <cell r="W55">
            <v>10664291.751341611</v>
          </cell>
          <cell r="X55">
            <v>10895394.311950982</v>
          </cell>
          <cell r="Y55">
            <v>11176475.449223595</v>
          </cell>
          <cell r="Z55">
            <v>11455056.200827964</v>
          </cell>
          <cell r="AA55">
            <v>11824777.99766409</v>
          </cell>
        </row>
        <row r="56">
          <cell r="A56" t="str">
            <v>Pln08</v>
          </cell>
          <cell r="B56" t="str">
            <v>Średnia wartość funduszu</v>
          </cell>
          <cell r="C56">
            <v>9707625.1300100051</v>
          </cell>
          <cell r="D56">
            <v>9924227.419424193</v>
          </cell>
          <cell r="E56">
            <v>9675958.6651028581</v>
          </cell>
          <cell r="F56">
            <v>9740638.5918806475</v>
          </cell>
          <cell r="G56">
            <v>9901922.1871196646</v>
          </cell>
          <cell r="H56">
            <v>10040406.705688782</v>
          </cell>
          <cell r="I56">
            <v>10186938.995679388</v>
          </cell>
          <cell r="J56">
            <v>10350359.160897864</v>
          </cell>
          <cell r="K56">
            <v>10550770.739559054</v>
          </cell>
          <cell r="L56">
            <v>10779843.031646298</v>
          </cell>
          <cell r="M56">
            <v>11035934.880587289</v>
          </cell>
          <cell r="N56">
            <v>11315765.825025778</v>
          </cell>
          <cell r="O56">
            <v>11639917.099246027</v>
          </cell>
          <cell r="P56">
            <v>9924227.419424193</v>
          </cell>
          <cell r="Q56">
            <v>9806404.9597462751</v>
          </cell>
          <cell r="R56">
            <v>9783752.0997036677</v>
          </cell>
          <cell r="S56">
            <v>9813294.6215576679</v>
          </cell>
          <cell r="T56">
            <v>9859920.281213725</v>
          </cell>
          <cell r="U56">
            <v>9914122.2780864853</v>
          </cell>
          <cell r="V56">
            <v>9977911.6335919239</v>
          </cell>
          <cell r="W56">
            <v>10050992.424888141</v>
          </cell>
          <cell r="X56">
            <v>10131085.898158269</v>
          </cell>
          <cell r="Y56">
            <v>10223356.682550704</v>
          </cell>
          <cell r="Z56">
            <v>10321477.26421014</v>
          </cell>
          <cell r="AA56">
            <v>10433454.3460899</v>
          </cell>
        </row>
        <row r="57">
          <cell r="A57" t="str">
            <v>Pln09</v>
          </cell>
          <cell r="B57" t="str">
            <v>Fundusze grupy BZWBK   ave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Pln10</v>
          </cell>
          <cell r="B58" t="str">
            <v xml:space="preserve">Fundusze pozostałych klientów  ave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Pln11</v>
          </cell>
          <cell r="B59" t="str">
            <v>Zarządzanie funduszami klientów TFI</v>
          </cell>
          <cell r="C59">
            <v>24082.22783</v>
          </cell>
          <cell r="D59">
            <v>24709.925109999996</v>
          </cell>
          <cell r="E59">
            <v>21561.029339999997</v>
          </cell>
          <cell r="F59">
            <v>23463.062717168428</v>
          </cell>
          <cell r="G59">
            <v>22763.666576979766</v>
          </cell>
          <cell r="H59">
            <v>23757.539189990097</v>
          </cell>
          <cell r="I59">
            <v>23282.103488450051</v>
          </cell>
          <cell r="J59">
            <v>24314.620321234703</v>
          </cell>
          <cell r="K59">
            <v>24719.619433522566</v>
          </cell>
          <cell r="L59">
            <v>24392.189526337053</v>
          </cell>
          <cell r="M59">
            <v>25893.615166536762</v>
          </cell>
          <cell r="N59">
            <v>25664.854651974027</v>
          </cell>
          <cell r="O59">
            <v>27277.938118847233</v>
          </cell>
          <cell r="P59">
            <v>24709.925109999996</v>
          </cell>
          <cell r="Q59">
            <v>46270.95444999999</v>
          </cell>
          <cell r="R59">
            <v>69734.017167168437</v>
          </cell>
          <cell r="S59">
            <v>92497.683744148206</v>
          </cell>
          <cell r="T59">
            <v>116255.22293413829</v>
          </cell>
          <cell r="U59">
            <v>139537.32642258835</v>
          </cell>
          <cell r="V59">
            <v>163851.94674382306</v>
          </cell>
          <cell r="W59">
            <v>188571.56617734558</v>
          </cell>
          <cell r="X59">
            <v>212963.75570368269</v>
          </cell>
          <cell r="Y59">
            <v>238857.37087021946</v>
          </cell>
          <cell r="Z59">
            <v>264522.22552219348</v>
          </cell>
          <cell r="AA59">
            <v>291800.16364104068</v>
          </cell>
        </row>
        <row r="60">
          <cell r="A60" t="str">
            <v>Pln12</v>
          </cell>
          <cell r="B60" t="str">
            <v>Opłata dystrybucyjna TFI</v>
          </cell>
          <cell r="C60">
            <v>364.19549000000012</v>
          </cell>
          <cell r="D60">
            <v>676.91922999999997</v>
          </cell>
          <cell r="E60">
            <v>547.31561000000011</v>
          </cell>
          <cell r="F60">
            <v>700.64706166620829</v>
          </cell>
          <cell r="G60">
            <v>720.69375343827551</v>
          </cell>
          <cell r="H60">
            <v>736.86960293431298</v>
          </cell>
          <cell r="I60">
            <v>800.73332742583807</v>
          </cell>
          <cell r="J60">
            <v>793.03134523810968</v>
          </cell>
          <cell r="K60">
            <v>834.73002221243212</v>
          </cell>
          <cell r="L60">
            <v>790.70663043516652</v>
          </cell>
          <cell r="M60">
            <v>815.45127564254176</v>
          </cell>
          <cell r="N60">
            <v>831.08318723209118</v>
          </cell>
          <cell r="O60">
            <v>865.5994619767597</v>
          </cell>
          <cell r="P60">
            <v>676.91922999999997</v>
          </cell>
          <cell r="Q60">
            <v>1224.2348400000003</v>
          </cell>
          <cell r="R60">
            <v>1924.8819016662083</v>
          </cell>
          <cell r="S60">
            <v>2645.5756551044838</v>
          </cell>
          <cell r="T60">
            <v>3382.445258038797</v>
          </cell>
          <cell r="U60">
            <v>4183.178585464635</v>
          </cell>
          <cell r="V60">
            <v>4976.2099307027447</v>
          </cell>
          <cell r="W60">
            <v>5810.9399529151769</v>
          </cell>
          <cell r="X60">
            <v>6601.6465833503435</v>
          </cell>
          <cell r="Y60">
            <v>7417.0978589928854</v>
          </cell>
          <cell r="Z60">
            <v>8248.1810462249759</v>
          </cell>
          <cell r="AA60">
            <v>9113.7805082017367</v>
          </cell>
        </row>
        <row r="61">
          <cell r="A61" t="str">
            <v>Pln121</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Pln13</v>
          </cell>
          <cell r="B62" t="str">
            <v>Opłata umorzeniowa</v>
          </cell>
          <cell r="C62">
            <v>65.586529999999996</v>
          </cell>
          <cell r="D62">
            <v>83.699309999999997</v>
          </cell>
          <cell r="E62">
            <v>99.459869999999995</v>
          </cell>
          <cell r="F62">
            <v>105.54368104825082</v>
          </cell>
          <cell r="G62">
            <v>105.34932965315014</v>
          </cell>
          <cell r="H62">
            <v>110.33459981235004</v>
          </cell>
          <cell r="I62">
            <v>112.70263488003557</v>
          </cell>
          <cell r="J62">
            <v>116.81130192106201</v>
          </cell>
          <cell r="K62">
            <v>117.8696228206371</v>
          </cell>
          <cell r="L62">
            <v>119.5652138543764</v>
          </cell>
          <cell r="M62">
            <v>123.4707803699033</v>
          </cell>
          <cell r="N62">
            <v>128.35599434198187</v>
          </cell>
          <cell r="O62">
            <v>132.76132111176832</v>
          </cell>
          <cell r="P62">
            <v>83.699309999999997</v>
          </cell>
          <cell r="Q62">
            <v>183.15918000000002</v>
          </cell>
          <cell r="R62">
            <v>288.70286104825084</v>
          </cell>
          <cell r="S62">
            <v>394.05219070140095</v>
          </cell>
          <cell r="T62">
            <v>504.38679051375101</v>
          </cell>
          <cell r="U62">
            <v>617.08942539378666</v>
          </cell>
          <cell r="V62">
            <v>733.9007273148485</v>
          </cell>
          <cell r="W62">
            <v>851.77035013548573</v>
          </cell>
          <cell r="X62">
            <v>971.33556398986218</v>
          </cell>
          <cell r="Y62">
            <v>1094.8063443597655</v>
          </cell>
          <cell r="Z62">
            <v>1223.1623387017471</v>
          </cell>
          <cell r="AA62">
            <v>1355.9236598135158</v>
          </cell>
        </row>
        <row r="63">
          <cell r="A63" t="str">
            <v>Pln131</v>
          </cell>
          <cell r="B63" t="str">
            <v>Opłata dodatkowa</v>
          </cell>
          <cell r="C63">
            <v>54.851589999999995</v>
          </cell>
          <cell r="D63">
            <v>63.611639999999994</v>
          </cell>
          <cell r="E63">
            <v>131.36709999999999</v>
          </cell>
          <cell r="F63">
            <v>239.38502557668016</v>
          </cell>
          <cell r="G63">
            <v>223.54316999833631</v>
          </cell>
          <cell r="H63">
            <v>231.45028719511035</v>
          </cell>
          <cell r="I63">
            <v>213.61980766289338</v>
          </cell>
          <cell r="J63">
            <v>217.76132633471235</v>
          </cell>
          <cell r="K63">
            <v>176.64344084180144</v>
          </cell>
          <cell r="L63">
            <v>248.09607408052315</v>
          </cell>
          <cell r="M63">
            <v>114.53396416913594</v>
          </cell>
          <cell r="N63">
            <v>244.85954390337554</v>
          </cell>
          <cell r="O63">
            <v>102.70661326137932</v>
          </cell>
          <cell r="P63">
            <v>63.611639999999994</v>
          </cell>
          <cell r="Q63">
            <v>194.97874000000004</v>
          </cell>
          <cell r="R63">
            <v>434.36376557668024</v>
          </cell>
          <cell r="S63">
            <v>657.90693557501652</v>
          </cell>
          <cell r="T63">
            <v>889.35722277012667</v>
          </cell>
          <cell r="U63">
            <v>1102.9770304330202</v>
          </cell>
          <cell r="V63">
            <v>1320.7383567677325</v>
          </cell>
          <cell r="W63">
            <v>1497.381797609534</v>
          </cell>
          <cell r="X63">
            <v>1745.4778716900573</v>
          </cell>
          <cell r="Y63">
            <v>1860.0118358591931</v>
          </cell>
          <cell r="Z63">
            <v>2104.8713797625683</v>
          </cell>
          <cell r="AA63">
            <v>2207.5779930239482</v>
          </cell>
        </row>
        <row r="64">
          <cell r="A64" t="str">
            <v>Pln14</v>
          </cell>
          <cell r="B64" t="str">
            <v>Wynagrodzenie za sukces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Pln15</v>
          </cell>
          <cell r="B65" t="str">
            <v>Przychody   razem</v>
          </cell>
          <cell r="C65">
            <v>24566.861440000001</v>
          </cell>
          <cell r="D65">
            <v>25534.155289999995</v>
          </cell>
          <cell r="E65">
            <v>22339.171919999997</v>
          </cell>
          <cell r="F65">
            <v>24508.638485459564</v>
          </cell>
          <cell r="G65">
            <v>23813.25283006953</v>
          </cell>
          <cell r="H65">
            <v>24836.193679931876</v>
          </cell>
          <cell r="I65">
            <v>24409.159258418818</v>
          </cell>
          <cell r="J65">
            <v>25442.224294728589</v>
          </cell>
          <cell r="K65">
            <v>25848.86251939744</v>
          </cell>
          <cell r="L65">
            <v>25550.557444707119</v>
          </cell>
          <cell r="M65">
            <v>26947.071186718345</v>
          </cell>
          <cell r="N65">
            <v>26869.153377451468</v>
          </cell>
          <cell r="O65">
            <v>28379.005515197143</v>
          </cell>
          <cell r="P65">
            <v>25534.155289999995</v>
          </cell>
          <cell r="Q65">
            <v>47873.327210000003</v>
          </cell>
          <cell r="R65">
            <v>72381.96569545957</v>
          </cell>
          <cell r="S65">
            <v>96195.218525529112</v>
          </cell>
          <cell r="T65">
            <v>121031.41220546096</v>
          </cell>
          <cell r="U65">
            <v>145440.57146387981</v>
          </cell>
          <cell r="V65">
            <v>170882.79575860844</v>
          </cell>
          <cell r="W65">
            <v>196731.65827800578</v>
          </cell>
          <cell r="X65">
            <v>222282.21572271289</v>
          </cell>
          <cell r="Y65">
            <v>249229.28690943128</v>
          </cell>
          <cell r="Z65">
            <v>276098.44028688275</v>
          </cell>
          <cell r="AA65">
            <v>304477.44580207992</v>
          </cell>
        </row>
        <row r="66">
          <cell r="A66" t="str">
            <v>Pln16</v>
          </cell>
          <cell r="B66" t="str">
            <v>Zarządzanie aktywami funduszy</v>
          </cell>
          <cell r="C66">
            <v>-2626.18804</v>
          </cell>
          <cell r="D66">
            <v>-2706.2898199999995</v>
          </cell>
          <cell r="E66">
            <v>-2362.3660900000004</v>
          </cell>
          <cell r="F66">
            <v>-2689.4310089831915</v>
          </cell>
          <cell r="G66">
            <v>-2630.7195336848667</v>
          </cell>
          <cell r="H66">
            <v>-2752.3587615644133</v>
          </cell>
          <cell r="I66">
            <v>-2701.3906931410152</v>
          </cell>
          <cell r="J66">
            <v>-2834.2969118074702</v>
          </cell>
          <cell r="K66">
            <v>-2883.3159730024713</v>
          </cell>
          <cell r="L66">
            <v>-2850.3225351672259</v>
          </cell>
          <cell r="M66">
            <v>-3014.709003295121</v>
          </cell>
          <cell r="N66">
            <v>-2992.5095230373272</v>
          </cell>
          <cell r="O66">
            <v>-3185.2513512525534</v>
          </cell>
          <cell r="P66">
            <v>-2706.2898199999995</v>
          </cell>
          <cell r="Q66">
            <v>-5068.6559099999995</v>
          </cell>
          <cell r="R66">
            <v>-7758.0869189831919</v>
          </cell>
          <cell r="S66">
            <v>-10388.806452668057</v>
          </cell>
          <cell r="T66">
            <v>-13141.165214232469</v>
          </cell>
          <cell r="U66">
            <v>-15842.555907373488</v>
          </cell>
          <cell r="V66">
            <v>-18676.852819180953</v>
          </cell>
          <cell r="W66">
            <v>-21560.168792183424</v>
          </cell>
          <cell r="X66">
            <v>-24410.49132735065</v>
          </cell>
          <cell r="Y66">
            <v>-27425.20033064577</v>
          </cell>
          <cell r="Z66">
            <v>-30417.7098536831</v>
          </cell>
          <cell r="AA66">
            <v>-33602.961204935658</v>
          </cell>
        </row>
        <row r="67">
          <cell r="A67" t="str">
            <v>Pln17</v>
          </cell>
          <cell r="B67" t="str">
            <v>Usługi rachunkowości ASSET</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Pln18</v>
          </cell>
          <cell r="B68" t="str">
            <v>Opłata dystrybucyjna dla BZWBK</v>
          </cell>
          <cell r="C68">
            <v>-5799.6233000000002</v>
          </cell>
          <cell r="D68">
            <v>-6192.8708599999991</v>
          </cell>
          <cell r="E68">
            <v>-5353.7255599999999</v>
          </cell>
          <cell r="F68">
            <v>-4897.3652980486868</v>
          </cell>
          <cell r="G68">
            <v>-4849.9626829107874</v>
          </cell>
          <cell r="H68">
            <v>-5066.5413516365161</v>
          </cell>
          <cell r="I68">
            <v>-5018.3522689053216</v>
          </cell>
          <cell r="J68">
            <v>-5276.1732361885706</v>
          </cell>
          <cell r="K68">
            <v>-5388.6019541321393</v>
          </cell>
          <cell r="L68">
            <v>-5400.7569536602832</v>
          </cell>
          <cell r="M68">
            <v>-5760.267588598872</v>
          </cell>
          <cell r="N68">
            <v>-5753.7972138705554</v>
          </cell>
          <cell r="O68">
            <v>-6194.3302049727517</v>
          </cell>
          <cell r="P68">
            <v>-6192.8708599999991</v>
          </cell>
          <cell r="Q68">
            <v>-11546.596420000002</v>
          </cell>
          <cell r="R68">
            <v>-16443.961718048686</v>
          </cell>
          <cell r="S68">
            <v>-21293.924400959473</v>
          </cell>
          <cell r="T68">
            <v>-26360.465752595988</v>
          </cell>
          <cell r="U68">
            <v>-31378.818021501316</v>
          </cell>
          <cell r="V68">
            <v>-36654.991257689886</v>
          </cell>
          <cell r="W68">
            <v>-42043.59321182203</v>
          </cell>
          <cell r="X68">
            <v>-47444.350165482312</v>
          </cell>
          <cell r="Y68">
            <v>-53204.617754081177</v>
          </cell>
          <cell r="Z68">
            <v>-58958.414967951736</v>
          </cell>
          <cell r="AA68">
            <v>-65152.745172924479</v>
          </cell>
        </row>
        <row r="69">
          <cell r="A69" t="str">
            <v>Pln19</v>
          </cell>
          <cell r="B69" t="str">
            <v>BZWBK - inne koszty</v>
          </cell>
          <cell r="C69">
            <v>0</v>
          </cell>
          <cell r="D69">
            <v>0</v>
          </cell>
          <cell r="E69">
            <v>0</v>
          </cell>
          <cell r="F69">
            <v>-861.11412485237884</v>
          </cell>
          <cell r="G69">
            <v>-864.71127320995276</v>
          </cell>
          <cell r="H69">
            <v>-873.68897154257547</v>
          </cell>
          <cell r="I69">
            <v>-884.0110328760162</v>
          </cell>
          <cell r="J69">
            <v>-894.63356503137254</v>
          </cell>
          <cell r="K69">
            <v>-907.93363151314816</v>
          </cell>
          <cell r="L69">
            <v>-924.02967141033344</v>
          </cell>
          <cell r="M69">
            <v>-941.09987657422835</v>
          </cell>
          <cell r="N69">
            <v>-967.06479570134479</v>
          </cell>
          <cell r="O69">
            <v>-987.11763685989672</v>
          </cell>
          <cell r="P69">
            <v>0</v>
          </cell>
          <cell r="Q69">
            <v>0</v>
          </cell>
          <cell r="R69">
            <v>-861.11412485237884</v>
          </cell>
          <cell r="S69">
            <v>-1725.8253980623319</v>
          </cell>
          <cell r="T69">
            <v>-2599.5143696049081</v>
          </cell>
          <cell r="U69">
            <v>-3483.5254024809242</v>
          </cell>
          <cell r="V69">
            <v>-4378.1589675122959</v>
          </cell>
          <cell r="W69">
            <v>-5286.0925990254436</v>
          </cell>
          <cell r="X69">
            <v>-6210.1222704357779</v>
          </cell>
          <cell r="Y69">
            <v>-7151.2221470100067</v>
          </cell>
          <cell r="Z69">
            <v>-8118.2869427113519</v>
          </cell>
          <cell r="AA69">
            <v>-9105.4045795712482</v>
          </cell>
        </row>
        <row r="70">
          <cell r="A70" t="str">
            <v>Pln20</v>
          </cell>
          <cell r="B70" t="str">
            <v>Opłata dystrybucyjna dla DM</v>
          </cell>
          <cell r="C70">
            <v>-335.52774999999997</v>
          </cell>
          <cell r="D70">
            <v>-362.73973000000007</v>
          </cell>
          <cell r="E70">
            <v>-315.20451000000008</v>
          </cell>
          <cell r="F70">
            <v>-2085.2573895188334</v>
          </cell>
          <cell r="G70">
            <v>-384.08230862552062</v>
          </cell>
          <cell r="H70">
            <v>-401.4578550066696</v>
          </cell>
          <cell r="I70">
            <v>-396.33634246559831</v>
          </cell>
          <cell r="J70">
            <v>-419.92629418211635</v>
          </cell>
          <cell r="K70">
            <v>-427.93450411329894</v>
          </cell>
          <cell r="L70">
            <v>-426.17174091086758</v>
          </cell>
          <cell r="M70">
            <v>-457.27817910234575</v>
          </cell>
          <cell r="N70">
            <v>-457.77843701699447</v>
          </cell>
          <cell r="O70">
            <v>-485.81326512437806</v>
          </cell>
          <cell r="P70">
            <v>-362.73973000000007</v>
          </cell>
          <cell r="Q70">
            <v>-677.94423999999992</v>
          </cell>
          <cell r="R70">
            <v>-2763.2016295188332</v>
          </cell>
          <cell r="S70">
            <v>-3147.2839381443541</v>
          </cell>
          <cell r="T70">
            <v>-3548.741793151024</v>
          </cell>
          <cell r="U70">
            <v>-3945.0781356166221</v>
          </cell>
          <cell r="V70">
            <v>-4365.0044297987388</v>
          </cell>
          <cell r="W70">
            <v>-4792.9389339120371</v>
          </cell>
          <cell r="X70">
            <v>-5219.1106748229049</v>
          </cell>
          <cell r="Y70">
            <v>-5676.3888539252503</v>
          </cell>
          <cell r="Z70">
            <v>-6134.1672909422459</v>
          </cell>
          <cell r="AA70">
            <v>-6619.9805560666227</v>
          </cell>
        </row>
        <row r="71">
          <cell r="A71" t="str">
            <v>Pln21</v>
          </cell>
          <cell r="B71" t="str">
            <v>Inne koszty w Grupie</v>
          </cell>
          <cell r="C71">
            <v>-5.2777799999999999</v>
          </cell>
          <cell r="D71">
            <v>-2.8486799999999999</v>
          </cell>
          <cell r="E71">
            <v>-9.4</v>
          </cell>
          <cell r="F71">
            <v>-2.5</v>
          </cell>
          <cell r="G71">
            <v>-4</v>
          </cell>
          <cell r="H71">
            <v>-2.5</v>
          </cell>
          <cell r="I71">
            <v>-2.5</v>
          </cell>
          <cell r="J71">
            <v>-4</v>
          </cell>
          <cell r="K71">
            <v>-2.5</v>
          </cell>
          <cell r="L71">
            <v>-2.5</v>
          </cell>
          <cell r="M71">
            <v>-4</v>
          </cell>
          <cell r="N71">
            <v>-6.5</v>
          </cell>
          <cell r="O71">
            <v>-6.5</v>
          </cell>
          <cell r="P71">
            <v>-2.8486799999999999</v>
          </cell>
          <cell r="Q71">
            <v>-12.24868</v>
          </cell>
          <cell r="R71">
            <v>-14.74868</v>
          </cell>
          <cell r="S71">
            <v>-18.74868</v>
          </cell>
          <cell r="T71">
            <v>-21.24868</v>
          </cell>
          <cell r="U71">
            <v>-23.74868</v>
          </cell>
          <cell r="V71">
            <v>-27.74868</v>
          </cell>
          <cell r="W71">
            <v>-30.24868</v>
          </cell>
          <cell r="X71">
            <v>-32.74868</v>
          </cell>
          <cell r="Y71">
            <v>-36.74868</v>
          </cell>
          <cell r="Z71">
            <v>-43.24868</v>
          </cell>
          <cell r="AA71">
            <v>-49.74868</v>
          </cell>
        </row>
        <row r="72">
          <cell r="A72" t="str">
            <v>Pln22</v>
          </cell>
          <cell r="B72" t="str">
            <v>Koszty w grupie BZWBK</v>
          </cell>
          <cell r="C72">
            <v>-8766.6168699999998</v>
          </cell>
          <cell r="D72">
            <v>-9264.7490900000012</v>
          </cell>
          <cell r="E72">
            <v>-8040.6961600000004</v>
          </cell>
          <cell r="F72">
            <v>-10535.667821403091</v>
          </cell>
          <cell r="G72">
            <v>-8733.4757984311291</v>
          </cell>
          <cell r="H72">
            <v>-9096.5469397501729</v>
          </cell>
          <cell r="I72">
            <v>-9002.5903373879519</v>
          </cell>
          <cell r="J72">
            <v>-9429.0300072095288</v>
          </cell>
          <cell r="K72">
            <v>-9610.2860627610571</v>
          </cell>
          <cell r="L72">
            <v>-9603.7809011487097</v>
          </cell>
          <cell r="M72">
            <v>-10177.35464757057</v>
          </cell>
          <cell r="N72">
            <v>-10177.649969626222</v>
          </cell>
          <cell r="O72">
            <v>-10859.012458209581</v>
          </cell>
          <cell r="P72">
            <v>-9264.7490900000012</v>
          </cell>
          <cell r="Q72">
            <v>-17305.445250000001</v>
          </cell>
          <cell r="R72">
            <v>-27841.113071403088</v>
          </cell>
          <cell r="S72">
            <v>-36574.58886983421</v>
          </cell>
          <cell r="T72">
            <v>-45671.135809584397</v>
          </cell>
          <cell r="U72">
            <v>-54673.72614697236</v>
          </cell>
          <cell r="V72">
            <v>-64102.756154181872</v>
          </cell>
          <cell r="W72">
            <v>-73713.042216942937</v>
          </cell>
          <cell r="X72">
            <v>-83316.823118091648</v>
          </cell>
          <cell r="Y72">
            <v>-93494.177765662229</v>
          </cell>
          <cell r="Z72">
            <v>-103671.82773528842</v>
          </cell>
          <cell r="AA72">
            <v>-114530.84019349802</v>
          </cell>
        </row>
        <row r="73">
          <cell r="A73" t="str">
            <v>Pln23</v>
          </cell>
          <cell r="B73" t="str">
            <v>Inni dystrybutorzy ( w tym świadczenia dod.)</v>
          </cell>
          <cell r="C73">
            <v>-2660.2287899999997</v>
          </cell>
          <cell r="D73">
            <v>-2655.1804099999999</v>
          </cell>
          <cell r="E73">
            <v>-2345.1677500000001</v>
          </cell>
          <cell r="F73">
            <v>-5062.2105675088023</v>
          </cell>
          <cell r="G73">
            <v>-2249.9884603058686</v>
          </cell>
          <cell r="H73">
            <v>-2299.7808584304489</v>
          </cell>
          <cell r="I73">
            <v>-2333.4036350426541</v>
          </cell>
          <cell r="J73">
            <v>-2373.2692386994227</v>
          </cell>
          <cell r="K73">
            <v>-2431.6958034531563</v>
          </cell>
          <cell r="L73">
            <v>-2482.8072074454385</v>
          </cell>
          <cell r="M73">
            <v>-2556.983282814947</v>
          </cell>
          <cell r="N73">
            <v>-2614.8445906720985</v>
          </cell>
          <cell r="O73">
            <v>-2709.2869985757775</v>
          </cell>
          <cell r="P73">
            <v>-2655.1804099999999</v>
          </cell>
          <cell r="Q73">
            <v>-5000.3481599999986</v>
          </cell>
          <cell r="R73">
            <v>-10062.558727508802</v>
          </cell>
          <cell r="S73">
            <v>-12312.547187814673</v>
          </cell>
          <cell r="T73">
            <v>-14612.328046245122</v>
          </cell>
          <cell r="U73">
            <v>-16945.731681287773</v>
          </cell>
          <cell r="V73">
            <v>-19319.000919987197</v>
          </cell>
          <cell r="W73">
            <v>-21750.696723440353</v>
          </cell>
          <cell r="X73">
            <v>-24233.503930885792</v>
          </cell>
          <cell r="Y73">
            <v>-26790.487213700737</v>
          </cell>
          <cell r="Z73">
            <v>-29405.33180437284</v>
          </cell>
          <cell r="AA73">
            <v>-32114.618802948615</v>
          </cell>
        </row>
        <row r="74">
          <cell r="A74" t="str">
            <v>Pln231</v>
          </cell>
          <cell r="B74" t="str">
            <v>Agent transferowy</v>
          </cell>
          <cell r="C74">
            <v>-823.08250999999996</v>
          </cell>
          <cell r="D74">
            <v>-1054.4905699999999</v>
          </cell>
          <cell r="E74">
            <v>-1110.1572100000001</v>
          </cell>
          <cell r="F74">
            <v>0</v>
          </cell>
          <cell r="G74">
            <v>0</v>
          </cell>
          <cell r="H74">
            <v>0</v>
          </cell>
          <cell r="I74">
            <v>0</v>
          </cell>
          <cell r="J74">
            <v>0</v>
          </cell>
          <cell r="K74">
            <v>0</v>
          </cell>
          <cell r="L74">
            <v>0</v>
          </cell>
          <cell r="M74">
            <v>0</v>
          </cell>
          <cell r="N74">
            <v>0</v>
          </cell>
          <cell r="O74">
            <v>0</v>
          </cell>
          <cell r="P74">
            <v>-1054.4905699999999</v>
          </cell>
          <cell r="Q74">
            <v>-2164.6477800000002</v>
          </cell>
          <cell r="R74">
            <v>-2164.6477800000002</v>
          </cell>
          <cell r="S74">
            <v>-2164.6477800000002</v>
          </cell>
          <cell r="T74">
            <v>-2164.6477800000002</v>
          </cell>
          <cell r="U74">
            <v>-2164.6477800000002</v>
          </cell>
          <cell r="V74">
            <v>-2164.6477800000002</v>
          </cell>
          <cell r="W74">
            <v>-2164.6477800000002</v>
          </cell>
          <cell r="X74">
            <v>-2164.6477800000002</v>
          </cell>
          <cell r="Y74">
            <v>-2164.6477800000002</v>
          </cell>
          <cell r="Z74">
            <v>-2164.6477800000002</v>
          </cell>
          <cell r="AA74">
            <v>-2164.6477800000002</v>
          </cell>
        </row>
        <row r="75">
          <cell r="A75" t="str">
            <v>Pln24</v>
          </cell>
          <cell r="B75" t="str">
            <v>Usługi zewnętrzne</v>
          </cell>
          <cell r="C75">
            <v>-556.39721000000009</v>
          </cell>
          <cell r="D75">
            <v>-458.37876999999992</v>
          </cell>
          <cell r="E75">
            <v>-446.23516000000006</v>
          </cell>
          <cell r="F75">
            <v>-466.21091491822972</v>
          </cell>
          <cell r="G75">
            <v>-508.34874999465819</v>
          </cell>
          <cell r="H75">
            <v>-462.45081945245221</v>
          </cell>
          <cell r="I75">
            <v>-466.72493122799608</v>
          </cell>
          <cell r="J75">
            <v>-521.48052086437178</v>
          </cell>
          <cell r="K75">
            <v>-476.4976895007332</v>
          </cell>
          <cell r="L75">
            <v>-483.05123230149394</v>
          </cell>
          <cell r="M75">
            <v>-496.24602934887599</v>
          </cell>
          <cell r="N75">
            <v>-507.12720817001679</v>
          </cell>
          <cell r="O75">
            <v>-516.18221917859512</v>
          </cell>
          <cell r="P75">
            <v>-458.37876999999992</v>
          </cell>
          <cell r="Q75">
            <v>-904.61392999999998</v>
          </cell>
          <cell r="R75">
            <v>-1370.8248449182297</v>
          </cell>
          <cell r="S75">
            <v>-1879.1735949128879</v>
          </cell>
          <cell r="T75">
            <v>-2341.6244143653403</v>
          </cell>
          <cell r="U75">
            <v>-2808.3493455933371</v>
          </cell>
          <cell r="V75">
            <v>-3329.8298664577078</v>
          </cell>
          <cell r="W75">
            <v>-3806.3275559584408</v>
          </cell>
          <cell r="X75">
            <v>-4289.3787882599354</v>
          </cell>
          <cell r="Y75">
            <v>-4785.6248176088111</v>
          </cell>
          <cell r="Z75">
            <v>-5292.7520257788274</v>
          </cell>
          <cell r="AA75">
            <v>-5808.9342449574233</v>
          </cell>
        </row>
        <row r="76">
          <cell r="A76" t="str">
            <v>Pln25</v>
          </cell>
          <cell r="B76" t="str">
            <v>Koszty obowiązkowe</v>
          </cell>
          <cell r="C76">
            <v>-25.23864</v>
          </cell>
          <cell r="D76">
            <v>-36.963839999999998</v>
          </cell>
          <cell r="E76">
            <v>-32.27928</v>
          </cell>
          <cell r="F76">
            <v>-238.1515</v>
          </cell>
          <cell r="G76">
            <v>-57.879999999999995</v>
          </cell>
          <cell r="H76">
            <v>-65.668080000000003</v>
          </cell>
          <cell r="I76">
            <v>-55.599999999999994</v>
          </cell>
          <cell r="J76">
            <v>-96.093899999999991</v>
          </cell>
          <cell r="K76">
            <v>-106.42957999999999</v>
          </cell>
          <cell r="L76">
            <v>-98.08</v>
          </cell>
          <cell r="M76">
            <v>-116.41452000000001</v>
          </cell>
          <cell r="N76">
            <v>-74.58</v>
          </cell>
          <cell r="O76">
            <v>-48.379999999999995</v>
          </cell>
          <cell r="P76">
            <v>-36.963839999999998</v>
          </cell>
          <cell r="Q76">
            <v>-69.243120000000005</v>
          </cell>
          <cell r="R76">
            <v>-307.39462000000003</v>
          </cell>
          <cell r="S76">
            <v>-365.27461999999997</v>
          </cell>
          <cell r="T76">
            <v>-430.94270000000006</v>
          </cell>
          <cell r="U76">
            <v>-486.54269999999997</v>
          </cell>
          <cell r="V76">
            <v>-582.63660000000004</v>
          </cell>
          <cell r="W76">
            <v>-689.06618000000003</v>
          </cell>
          <cell r="X76">
            <v>-787.14617999999996</v>
          </cell>
          <cell r="Y76">
            <v>-903.5607</v>
          </cell>
          <cell r="Z76">
            <v>-978.14070000000004</v>
          </cell>
          <cell r="AA76">
            <v>-1026.5207</v>
          </cell>
        </row>
        <row r="77">
          <cell r="A77" t="str">
            <v>Pln26</v>
          </cell>
          <cell r="B77" t="str">
            <v>Koszty poza Grupą BZWBK</v>
          </cell>
          <cell r="C77">
            <v>-4064.9471499999995</v>
          </cell>
          <cell r="D77">
            <v>-4205.0135899999996</v>
          </cell>
          <cell r="E77">
            <v>-3933.8393999999994</v>
          </cell>
          <cell r="F77">
            <v>-5766.5729824270338</v>
          </cell>
          <cell r="G77">
            <v>-2816.2172103005269</v>
          </cell>
          <cell r="H77">
            <v>-2827.8997578829003</v>
          </cell>
          <cell r="I77">
            <v>-2855.7285662706499</v>
          </cell>
          <cell r="J77">
            <v>-2990.8436595637936</v>
          </cell>
          <cell r="K77">
            <v>-3014.6230729538884</v>
          </cell>
          <cell r="L77">
            <v>-3063.9384397469321</v>
          </cell>
          <cell r="M77">
            <v>-3169.6438321638225</v>
          </cell>
          <cell r="N77">
            <v>-3196.5517988421161</v>
          </cell>
          <cell r="O77">
            <v>-3273.8492177543731</v>
          </cell>
          <cell r="P77">
            <v>-4205.0135899999996</v>
          </cell>
          <cell r="Q77">
            <v>-8138.8529899999985</v>
          </cell>
          <cell r="R77">
            <v>-13905.425972427031</v>
          </cell>
          <cell r="S77">
            <v>-16721.643182727559</v>
          </cell>
          <cell r="T77">
            <v>-19549.542940610459</v>
          </cell>
          <cell r="U77">
            <v>-22405.271506881112</v>
          </cell>
          <cell r="V77">
            <v>-25396.115166444899</v>
          </cell>
          <cell r="W77">
            <v>-28410.738239398794</v>
          </cell>
          <cell r="X77">
            <v>-31474.676679145727</v>
          </cell>
          <cell r="Y77">
            <v>-34644.320511309561</v>
          </cell>
          <cell r="Z77">
            <v>-37840.872310151681</v>
          </cell>
          <cell r="AA77">
            <v>-41114.721527906047</v>
          </cell>
        </row>
        <row r="78">
          <cell r="A78" t="str">
            <v>Pln27</v>
          </cell>
          <cell r="B78" t="str">
            <v>Dochody netto Grupy</v>
          </cell>
          <cell r="C78">
            <v>20501.914290000001</v>
          </cell>
          <cell r="D78">
            <v>21329.141700000004</v>
          </cell>
          <cell r="E78">
            <v>18405.332519999996</v>
          </cell>
          <cell r="F78">
            <v>18742.065503032532</v>
          </cell>
          <cell r="G78">
            <v>20997.035619768998</v>
          </cell>
          <cell r="H78">
            <v>22008.293922048975</v>
          </cell>
          <cell r="I78">
            <v>21553.430692148166</v>
          </cell>
          <cell r="J78">
            <v>22451.380635164787</v>
          </cell>
          <cell r="K78">
            <v>22834.239446443549</v>
          </cell>
          <cell r="L78">
            <v>22486.619004960186</v>
          </cell>
          <cell r="M78">
            <v>23777.427354554522</v>
          </cell>
          <cell r="N78">
            <v>23672.601578609352</v>
          </cell>
          <cell r="O78">
            <v>25105.156297442769</v>
          </cell>
          <cell r="P78">
            <v>21329.141700000004</v>
          </cell>
          <cell r="Q78">
            <v>39734.474219999996</v>
          </cell>
          <cell r="R78">
            <v>58476.539723032532</v>
          </cell>
          <cell r="S78">
            <v>79473.575342801545</v>
          </cell>
          <cell r="T78">
            <v>101481.86926485051</v>
          </cell>
          <cell r="U78">
            <v>123035.29995699869</v>
          </cell>
          <cell r="V78">
            <v>145486.68059216347</v>
          </cell>
          <cell r="W78">
            <v>168320.920038607</v>
          </cell>
          <cell r="X78">
            <v>190807.53904356723</v>
          </cell>
          <cell r="Y78">
            <v>214584.96639812179</v>
          </cell>
          <cell r="Z78">
            <v>238257.56797673111</v>
          </cell>
          <cell r="AA78">
            <v>263362.72427417384</v>
          </cell>
        </row>
        <row r="79">
          <cell r="A79" t="str">
            <v>Pln28</v>
          </cell>
          <cell r="B79" t="str">
            <v>Dochody netto TFI</v>
          </cell>
          <cell r="C79">
            <v>11735.297420000001</v>
          </cell>
          <cell r="D79">
            <v>12064.392609999999</v>
          </cell>
          <cell r="E79">
            <v>10364.63636</v>
          </cell>
          <cell r="F79">
            <v>8206.3976816294416</v>
          </cell>
          <cell r="G79">
            <v>12263.559821337876</v>
          </cell>
          <cell r="H79">
            <v>12911.746982298799</v>
          </cell>
          <cell r="I79">
            <v>12550.840354760212</v>
          </cell>
          <cell r="J79">
            <v>13022.350627955262</v>
          </cell>
          <cell r="K79">
            <v>13223.95338368249</v>
          </cell>
          <cell r="L79">
            <v>12882.838103811473</v>
          </cell>
          <cell r="M79">
            <v>13600.072706983954</v>
          </cell>
          <cell r="N79">
            <v>13494.951608983132</v>
          </cell>
          <cell r="O79">
            <v>14246.143839233189</v>
          </cell>
          <cell r="P79">
            <v>12064.392609999999</v>
          </cell>
          <cell r="Q79">
            <v>22429.028970000003</v>
          </cell>
          <cell r="R79">
            <v>30635.426651629445</v>
          </cell>
          <cell r="S79">
            <v>42898.986472967328</v>
          </cell>
          <cell r="T79">
            <v>55810.733455266105</v>
          </cell>
          <cell r="U79">
            <v>68361.573810026341</v>
          </cell>
          <cell r="V79">
            <v>81383.924437981594</v>
          </cell>
          <cell r="W79">
            <v>94607.877821664064</v>
          </cell>
          <cell r="X79">
            <v>107490.71592547554</v>
          </cell>
          <cell r="Y79">
            <v>121090.78863245955</v>
          </cell>
          <cell r="Z79">
            <v>134585.74024144266</v>
          </cell>
          <cell r="AA79">
            <v>148831.88408067593</v>
          </cell>
        </row>
        <row r="80">
          <cell r="A80" t="str">
            <v>Pln29</v>
          </cell>
          <cell r="B80" t="str">
            <v>Marża - Przychód</v>
          </cell>
          <cell r="C80">
            <v>2.9878312871354056E-2</v>
          </cell>
          <cell r="D80">
            <v>3.0293953753074677E-2</v>
          </cell>
          <cell r="E80">
            <v>3.0095939080313938E-2</v>
          </cell>
          <cell r="F80">
            <v>2.9625311565895492E-2</v>
          </cell>
          <cell r="G80">
            <v>2.9259764312164378E-2</v>
          </cell>
          <cell r="H80">
            <v>2.912493088821401E-2</v>
          </cell>
          <cell r="I80">
            <v>2.9152830348421678E-2</v>
          </cell>
          <cell r="J80">
            <v>2.8942152488708874E-2</v>
          </cell>
          <cell r="K80">
            <v>2.8846187432346199E-2</v>
          </cell>
          <cell r="L80">
            <v>2.8837629144011258E-2</v>
          </cell>
          <cell r="M80">
            <v>2.8749719452648908E-2</v>
          </cell>
          <cell r="N80">
            <v>2.8889607456881791E-2</v>
          </cell>
          <cell r="O80">
            <v>2.8706381737746214E-2</v>
          </cell>
          <cell r="P80">
            <v>3.0293953753074677E-2</v>
          </cell>
          <cell r="Q80">
            <v>3.0201230732081478E-2</v>
          </cell>
          <cell r="R80">
            <v>3.0003732730221548E-2</v>
          </cell>
          <cell r="S80">
            <v>2.981606086085024E-2</v>
          </cell>
          <cell r="T80">
            <v>2.967157598946777E-2</v>
          </cell>
          <cell r="U80">
            <v>2.958323005382088E-2</v>
          </cell>
          <cell r="V80">
            <v>2.9485988435369152E-2</v>
          </cell>
          <cell r="W80">
            <v>2.9400309200917057E-2</v>
          </cell>
          <cell r="X80">
            <v>2.9334516673550561E-2</v>
          </cell>
          <cell r="Y80">
            <v>2.9270142891344636E-2</v>
          </cell>
          <cell r="Z80">
            <v>2.9232670450528939E-2</v>
          </cell>
          <cell r="AA80">
            <v>2.9182803288556835E-2</v>
          </cell>
        </row>
        <row r="81">
          <cell r="A81" t="str">
            <v>Pln30</v>
          </cell>
          <cell r="B81" t="str">
            <v>Marża z tyt. Zarządzania</v>
          </cell>
          <cell r="C81">
            <v>2.9288899581304022E-2</v>
          </cell>
          <cell r="D81">
            <v>2.9316079581353516E-2</v>
          </cell>
          <cell r="E81">
            <v>2.904760426435276E-2</v>
          </cell>
          <cell r="F81">
            <v>2.8361450747198747E-2</v>
          </cell>
          <cell r="G81">
            <v>2.7970119146514635E-2</v>
          </cell>
          <cell r="H81">
            <v>2.7860013329723536E-2</v>
          </cell>
          <cell r="I81">
            <v>2.7806742787303537E-2</v>
          </cell>
          <cell r="J81">
            <v>2.7659431065861582E-2</v>
          </cell>
          <cell r="K81">
            <v>2.7586002088121349E-2</v>
          </cell>
          <cell r="L81">
            <v>2.7530237533688637E-2</v>
          </cell>
          <cell r="M81">
            <v>2.7625791556141466E-2</v>
          </cell>
          <cell r="N81">
            <v>2.7594750229669583E-2</v>
          </cell>
          <cell r="O81">
            <v>2.7592612582527556E-2</v>
          </cell>
          <cell r="P81">
            <v>2.9316079581353516E-2</v>
          </cell>
          <cell r="Q81">
            <v>2.919036242056262E-2</v>
          </cell>
          <cell r="R81">
            <v>2.8906106558247959E-2</v>
          </cell>
          <cell r="S81">
            <v>2.8669996391465977E-2</v>
          </cell>
          <cell r="T81">
            <v>2.8500664568029885E-2</v>
          </cell>
          <cell r="U81">
            <v>2.838248493598439E-2</v>
          </cell>
          <cell r="V81">
            <v>2.827280877137513E-2</v>
          </cell>
          <cell r="W81">
            <v>2.8180834750453423E-2</v>
          </cell>
          <cell r="X81">
            <v>2.8104762327656102E-2</v>
          </cell>
          <cell r="Y81">
            <v>2.8052037795072055E-2</v>
          </cell>
          <cell r="Z81">
            <v>2.800700734671319E-2</v>
          </cell>
          <cell r="AA81">
            <v>2.7967742414131268E-2</v>
          </cell>
        </row>
        <row r="82">
          <cell r="A82" t="str">
            <v>Pln31</v>
          </cell>
          <cell r="B82" t="str">
            <v>Marża z tyt. dystrybucji</v>
          </cell>
          <cell r="C82">
            <v>2.9038534341163159E-3</v>
          </cell>
          <cell r="D82">
            <v>4.4386690928166286E-3</v>
          </cell>
          <cell r="E82">
            <v>3.0487910178123895E-3</v>
          </cell>
          <cell r="F82">
            <v>1.7263612291553703E-3</v>
          </cell>
          <cell r="G82">
            <v>3.4152819862990937E-3</v>
          </cell>
          <cell r="H82">
            <v>3.417309044181581E-3</v>
          </cell>
          <cell r="I82">
            <v>3.5351380920783902E-3</v>
          </cell>
          <cell r="J82">
            <v>3.5096568825884909E-3</v>
          </cell>
          <cell r="K82">
            <v>3.5372372610206634E-3</v>
          </cell>
          <cell r="L82">
            <v>3.425736578656659E-3</v>
          </cell>
          <cell r="M82">
            <v>3.4213981185884576E-3</v>
          </cell>
          <cell r="N82">
            <v>3.4144008495610632E-3</v>
          </cell>
          <cell r="O82">
            <v>3.4237513040208741E-3</v>
          </cell>
          <cell r="P82">
            <v>4.4386690928166286E-3</v>
          </cell>
          <cell r="Q82">
            <v>3.6871889036170012E-3</v>
          </cell>
          <cell r="R82">
            <v>2.6086799236327359E-3</v>
          </cell>
          <cell r="S82">
            <v>2.7880561349217028E-3</v>
          </cell>
          <cell r="T82">
            <v>2.904571419631134E-3</v>
          </cell>
          <cell r="U82">
            <v>3.0072489736517349E-3</v>
          </cell>
          <cell r="V82">
            <v>3.0774551299625618E-3</v>
          </cell>
          <cell r="W82">
            <v>3.1360102694604386E-3</v>
          </cell>
          <cell r="X82">
            <v>3.1681022312309618E-3</v>
          </cell>
          <cell r="Y82">
            <v>3.1941000582842065E-3</v>
          </cell>
          <cell r="Z82">
            <v>3.2150011511843037E-3</v>
          </cell>
          <cell r="AA82">
            <v>3.2337272100925714E-3</v>
          </cell>
        </row>
        <row r="83">
          <cell r="D83">
            <v>0.33650525141840026</v>
          </cell>
          <cell r="E83">
            <v>0.34170905215030717</v>
          </cell>
          <cell r="F83">
            <v>0.44840107751937974</v>
          </cell>
          <cell r="G83">
            <v>0.43285012178683535</v>
          </cell>
          <cell r="H83">
            <v>0.54590143809826641</v>
          </cell>
          <cell r="I83">
            <v>0.47902282774285626</v>
          </cell>
          <cell r="J83">
            <v>0.51657110399473183</v>
          </cell>
          <cell r="K83">
            <v>0.60225598974115357</v>
          </cell>
          <cell r="L83">
            <v>0.49063423137763718</v>
          </cell>
          <cell r="M83">
            <v>0.58778565404494654</v>
          </cell>
          <cell r="N83">
            <v>0.47788974578310772</v>
          </cell>
          <cell r="O83">
            <v>0.39308233523098757</v>
          </cell>
        </row>
        <row r="84">
          <cell r="A84" t="str">
            <v>dni</v>
          </cell>
          <cell r="B84" t="str">
            <v>Actual  2009</v>
          </cell>
          <cell r="C84">
            <v>31</v>
          </cell>
          <cell r="D84">
            <v>31</v>
          </cell>
          <cell r="E84">
            <v>28</v>
          </cell>
          <cell r="F84">
            <v>31</v>
          </cell>
          <cell r="G84">
            <v>30</v>
          </cell>
          <cell r="H84">
            <v>31</v>
          </cell>
          <cell r="I84">
            <v>30</v>
          </cell>
          <cell r="J84">
            <v>31</v>
          </cell>
          <cell r="K84">
            <v>31</v>
          </cell>
          <cell r="L84">
            <v>30</v>
          </cell>
          <cell r="M84">
            <v>31</v>
          </cell>
          <cell r="N84">
            <v>30</v>
          </cell>
          <cell r="O84">
            <v>31</v>
          </cell>
          <cell r="P84">
            <v>31</v>
          </cell>
          <cell r="Q84">
            <v>59</v>
          </cell>
          <cell r="R84">
            <v>90</v>
          </cell>
          <cell r="S84">
            <v>120</v>
          </cell>
          <cell r="T84">
            <v>151</v>
          </cell>
          <cell r="U84">
            <v>181</v>
          </cell>
          <cell r="V84">
            <v>212</v>
          </cell>
          <cell r="W84">
            <v>243</v>
          </cell>
          <cell r="X84">
            <v>273</v>
          </cell>
          <cell r="Y84">
            <v>304</v>
          </cell>
          <cell r="Z84">
            <v>334</v>
          </cell>
          <cell r="AA84">
            <v>365</v>
          </cell>
        </row>
        <row r="85">
          <cell r="A85" t="str">
            <v>Dtp01</v>
          </cell>
          <cell r="B85" t="str">
            <v>Bilans otwarcia</v>
          </cell>
          <cell r="C85">
            <v>8040267.0795000009</v>
          </cell>
          <cell r="D85">
            <v>7727577.0795000009</v>
          </cell>
          <cell r="E85">
            <v>7178502.0795000009</v>
          </cell>
          <cell r="F85">
            <v>6651865.0795000009</v>
          </cell>
          <cell r="G85">
            <v>6866219.0795000009</v>
          </cell>
          <cell r="H85">
            <v>7550606.0795000009</v>
          </cell>
          <cell r="I85">
            <v>7896602.0795000009</v>
          </cell>
          <cell r="J85">
            <v>8100474.0795000009</v>
          </cell>
          <cell r="K85">
            <v>8638577.0795000009</v>
          </cell>
          <cell r="L85">
            <v>9462233.0795000009</v>
          </cell>
          <cell r="M85">
            <v>9573570.0795000009</v>
          </cell>
          <cell r="N85">
            <v>9414464.0795000009</v>
          </cell>
          <cell r="O85">
            <v>9487647.0795000009</v>
          </cell>
          <cell r="P85">
            <v>7727577.0795000009</v>
          </cell>
          <cell r="Q85">
            <v>7727577.0795000009</v>
          </cell>
          <cell r="R85">
            <v>7727577.0795000009</v>
          </cell>
          <cell r="S85">
            <v>7727577.0795000009</v>
          </cell>
          <cell r="T85">
            <v>7727577.0795000009</v>
          </cell>
          <cell r="U85">
            <v>7727577.0795000009</v>
          </cell>
          <cell r="V85">
            <v>7727577.0795000009</v>
          </cell>
          <cell r="W85">
            <v>7727577.0795000009</v>
          </cell>
          <cell r="X85">
            <v>7727577.0795000009</v>
          </cell>
          <cell r="Y85">
            <v>7727577.0795000009</v>
          </cell>
          <cell r="Z85">
            <v>7727577.0795000009</v>
          </cell>
          <cell r="AA85">
            <v>7727577.0795000009</v>
          </cell>
        </row>
        <row r="86">
          <cell r="A86" t="str">
            <v>Dtp02</v>
          </cell>
          <cell r="B86" t="str">
            <v>Sprzedaż całkowita</v>
          </cell>
          <cell r="C86">
            <v>57518</v>
          </cell>
          <cell r="D86">
            <v>35956</v>
          </cell>
          <cell r="E86">
            <v>34995</v>
          </cell>
          <cell r="F86">
            <v>39990</v>
          </cell>
          <cell r="G86">
            <v>106087</v>
          </cell>
          <cell r="H86">
            <v>119512</v>
          </cell>
          <cell r="I86">
            <v>145724</v>
          </cell>
          <cell r="J86">
            <v>94149</v>
          </cell>
          <cell r="K86">
            <v>311536</v>
          </cell>
          <cell r="L86">
            <v>168789</v>
          </cell>
          <cell r="M86">
            <v>131757</v>
          </cell>
          <cell r="N86">
            <v>145427</v>
          </cell>
          <cell r="O86">
            <v>125418</v>
          </cell>
          <cell r="P86">
            <v>35956</v>
          </cell>
          <cell r="Q86">
            <v>70951</v>
          </cell>
          <cell r="R86">
            <v>110941</v>
          </cell>
          <cell r="S86">
            <v>217028</v>
          </cell>
          <cell r="T86">
            <v>336540</v>
          </cell>
          <cell r="U86">
            <v>482264</v>
          </cell>
          <cell r="V86">
            <v>576413</v>
          </cell>
          <cell r="W86">
            <v>887949</v>
          </cell>
          <cell r="X86">
            <v>1056738</v>
          </cell>
          <cell r="Y86">
            <v>1188495</v>
          </cell>
          <cell r="Z86">
            <v>1333922</v>
          </cell>
          <cell r="AA86">
            <v>1459340</v>
          </cell>
        </row>
        <row r="87">
          <cell r="A87" t="str">
            <v>Dtp021</v>
          </cell>
          <cell r="B87" t="str">
            <v>sprzedaż przez BZWBK</v>
          </cell>
          <cell r="D87">
            <v>11361.443959999999</v>
          </cell>
          <cell r="E87">
            <v>11115.431289999999</v>
          </cell>
          <cell r="F87">
            <v>16916.520579999997</v>
          </cell>
          <cell r="G87">
            <v>42360.624210000002</v>
          </cell>
          <cell r="H87">
            <v>61531.951850000012</v>
          </cell>
          <cell r="I87">
            <v>65423.145159999985</v>
          </cell>
          <cell r="J87">
            <v>45595.268270000008</v>
          </cell>
          <cell r="K87">
            <v>177560.05281000002</v>
          </cell>
          <cell r="L87">
            <v>74626.958020000005</v>
          </cell>
          <cell r="M87">
            <v>71797.294970000017</v>
          </cell>
          <cell r="N87">
            <v>61066.551340000005</v>
          </cell>
          <cell r="O87">
            <v>44477.564509999997</v>
          </cell>
          <cell r="P87">
            <v>11361.443959999999</v>
          </cell>
          <cell r="Q87">
            <v>22476.875249999997</v>
          </cell>
          <cell r="R87">
            <v>39393.395829999994</v>
          </cell>
          <cell r="S87">
            <v>81754.020040000003</v>
          </cell>
          <cell r="T87">
            <v>143285.97189000002</v>
          </cell>
          <cell r="U87">
            <v>208709.11705</v>
          </cell>
          <cell r="V87">
            <v>254304.38532</v>
          </cell>
          <cell r="W87">
            <v>431864.43813000002</v>
          </cell>
          <cell r="X87">
            <v>506491.39615000004</v>
          </cell>
          <cell r="Y87">
            <v>578288.69112000009</v>
          </cell>
          <cell r="Z87">
            <v>639355.2424600001</v>
          </cell>
          <cell r="AA87">
            <v>683832.80697000003</v>
          </cell>
        </row>
        <row r="88">
          <cell r="A88" t="str">
            <v>Dtp022</v>
          </cell>
          <cell r="B88" t="str">
            <v>sprzedaż przez DM</v>
          </cell>
          <cell r="D88">
            <v>737.93885999999998</v>
          </cell>
          <cell r="E88">
            <v>842.67699000000005</v>
          </cell>
          <cell r="F88">
            <v>1015.03851</v>
          </cell>
          <cell r="G88">
            <v>3559.1466600000003</v>
          </cell>
          <cell r="H88">
            <v>3709.8208199999999</v>
          </cell>
          <cell r="I88">
            <v>4381.97739</v>
          </cell>
          <cell r="J88">
            <v>3039.3846000000003</v>
          </cell>
          <cell r="K88">
            <v>10064.369209999999</v>
          </cell>
          <cell r="L88">
            <v>8186.7032600000002</v>
          </cell>
          <cell r="M88">
            <v>5647.5794500000002</v>
          </cell>
          <cell r="N88">
            <v>8431.5207199999986</v>
          </cell>
          <cell r="O88">
            <v>4822.0358099999994</v>
          </cell>
          <cell r="P88">
            <v>737.93885999999998</v>
          </cell>
          <cell r="Q88">
            <v>1580.6158500000001</v>
          </cell>
          <cell r="R88">
            <v>2595.65436</v>
          </cell>
          <cell r="S88">
            <v>6154.8010200000008</v>
          </cell>
          <cell r="T88">
            <v>9864.6218399999998</v>
          </cell>
          <cell r="U88">
            <v>14246.59923</v>
          </cell>
          <cell r="V88">
            <v>17285.983830000001</v>
          </cell>
          <cell r="W88">
            <v>27350.353040000002</v>
          </cell>
          <cell r="X88">
            <v>35537.056300000004</v>
          </cell>
          <cell r="Y88">
            <v>41184.635750000001</v>
          </cell>
          <cell r="Z88">
            <v>49616.156470000002</v>
          </cell>
          <cell r="AA88">
            <v>54438.192280000003</v>
          </cell>
        </row>
        <row r="89">
          <cell r="A89" t="str">
            <v>Dtp03</v>
          </cell>
          <cell r="B89" t="str">
            <v>Konwersja(+/-)</v>
          </cell>
          <cell r="C89">
            <v>-114</v>
          </cell>
          <cell r="D89">
            <v>-129</v>
          </cell>
          <cell r="E89">
            <v>-168</v>
          </cell>
          <cell r="F89">
            <v>-137</v>
          </cell>
          <cell r="G89">
            <v>-366</v>
          </cell>
          <cell r="H89">
            <v>-634</v>
          </cell>
          <cell r="I89">
            <v>-623</v>
          </cell>
          <cell r="J89">
            <v>-472</v>
          </cell>
          <cell r="K89">
            <v>-1089</v>
          </cell>
          <cell r="L89">
            <v>-1147</v>
          </cell>
          <cell r="M89">
            <v>-695</v>
          </cell>
          <cell r="N89">
            <v>-823</v>
          </cell>
          <cell r="O89">
            <v>-357</v>
          </cell>
          <cell r="P89">
            <v>-129</v>
          </cell>
          <cell r="Q89">
            <v>-297</v>
          </cell>
          <cell r="R89">
            <v>-434</v>
          </cell>
          <cell r="S89">
            <v>-800</v>
          </cell>
          <cell r="T89">
            <v>-1434</v>
          </cell>
          <cell r="U89">
            <v>-2057</v>
          </cell>
          <cell r="V89">
            <v>-2529</v>
          </cell>
          <cell r="W89">
            <v>-3618</v>
          </cell>
          <cell r="X89">
            <v>-4765</v>
          </cell>
          <cell r="Y89">
            <v>-5460</v>
          </cell>
          <cell r="Z89">
            <v>-6283</v>
          </cell>
          <cell r="AA89">
            <v>-6640</v>
          </cell>
        </row>
        <row r="90">
          <cell r="A90" t="str">
            <v>Act031</v>
          </cell>
          <cell r="B90" t="str">
            <v>Konwersja(+)</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Act032</v>
          </cell>
          <cell r="B91" t="str">
            <v>Konwersja(-)</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Dtp04</v>
          </cell>
          <cell r="B92" t="str">
            <v>Umorzenia</v>
          </cell>
          <cell r="C92">
            <v>394174</v>
          </cell>
          <cell r="D92">
            <v>311341</v>
          </cell>
          <cell r="E92">
            <v>273136</v>
          </cell>
          <cell r="F92">
            <v>150604</v>
          </cell>
          <cell r="G92">
            <v>73641</v>
          </cell>
          <cell r="H92">
            <v>81523</v>
          </cell>
          <cell r="I92">
            <v>80139</v>
          </cell>
          <cell r="J92">
            <v>102490</v>
          </cell>
          <cell r="K92">
            <v>88014</v>
          </cell>
          <cell r="L92">
            <v>151024</v>
          </cell>
          <cell r="M92">
            <v>193083</v>
          </cell>
          <cell r="N92">
            <v>120601</v>
          </cell>
          <cell r="O92">
            <v>136020</v>
          </cell>
          <cell r="P92">
            <v>311341</v>
          </cell>
          <cell r="Q92">
            <v>584477</v>
          </cell>
          <cell r="R92">
            <v>735081</v>
          </cell>
          <cell r="S92">
            <v>808722</v>
          </cell>
          <cell r="T92">
            <v>890245</v>
          </cell>
          <cell r="U92">
            <v>970384</v>
          </cell>
          <cell r="V92">
            <v>1072874</v>
          </cell>
          <cell r="W92">
            <v>1160888</v>
          </cell>
          <cell r="X92">
            <v>1311912</v>
          </cell>
          <cell r="Y92">
            <v>1504995</v>
          </cell>
          <cell r="Z92">
            <v>1625596</v>
          </cell>
          <cell r="AA92">
            <v>1761616</v>
          </cell>
        </row>
        <row r="93">
          <cell r="A93" t="str">
            <v>Dtp05</v>
          </cell>
          <cell r="B93" t="str">
            <v>Dane AT za ostatni dzień roboczy m-ca</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Dtp06</v>
          </cell>
          <cell r="B94" t="str">
            <v>Zmiana wartości</v>
          </cell>
          <cell r="C94">
            <v>24080</v>
          </cell>
          <cell r="D94">
            <v>-273561</v>
          </cell>
          <cell r="E94">
            <v>-288328</v>
          </cell>
          <cell r="F94">
            <v>325105</v>
          </cell>
          <cell r="G94">
            <v>652307</v>
          </cell>
          <cell r="H94">
            <v>308641</v>
          </cell>
          <cell r="I94">
            <v>138910</v>
          </cell>
          <cell r="J94">
            <v>546916</v>
          </cell>
          <cell r="K94">
            <v>601223</v>
          </cell>
          <cell r="L94">
            <v>94719</v>
          </cell>
          <cell r="M94">
            <v>-97085</v>
          </cell>
          <cell r="N94">
            <v>49180</v>
          </cell>
          <cell r="O94">
            <v>277650</v>
          </cell>
          <cell r="P94">
            <v>-273561</v>
          </cell>
          <cell r="Q94">
            <v>-561889</v>
          </cell>
          <cell r="R94">
            <v>-236784</v>
          </cell>
          <cell r="S94">
            <v>415523</v>
          </cell>
          <cell r="T94">
            <v>724164</v>
          </cell>
          <cell r="U94">
            <v>863074</v>
          </cell>
          <cell r="V94">
            <v>1409990</v>
          </cell>
          <cell r="W94">
            <v>2011213</v>
          </cell>
          <cell r="X94">
            <v>2105932</v>
          </cell>
          <cell r="Y94">
            <v>2008847</v>
          </cell>
          <cell r="Z94">
            <v>2058027</v>
          </cell>
          <cell r="AA94">
            <v>2335677</v>
          </cell>
        </row>
        <row r="95">
          <cell r="A95" t="str">
            <v>Dtp07</v>
          </cell>
          <cell r="B95" t="str">
            <v>Bilans zamknięcia</v>
          </cell>
          <cell r="C95">
            <v>7727577.0795000009</v>
          </cell>
          <cell r="D95">
            <v>7178502.0795000009</v>
          </cell>
          <cell r="E95">
            <v>6651865.0795000009</v>
          </cell>
          <cell r="F95">
            <v>6866219.0795000009</v>
          </cell>
          <cell r="G95">
            <v>7550606.0795000009</v>
          </cell>
          <cell r="H95">
            <v>7896602.0795000009</v>
          </cell>
          <cell r="I95">
            <v>8100474.0795000009</v>
          </cell>
          <cell r="J95">
            <v>8638577.0795000009</v>
          </cell>
          <cell r="K95">
            <v>9462233.0795000009</v>
          </cell>
          <cell r="L95">
            <v>9573570.0795000009</v>
          </cell>
          <cell r="M95">
            <v>9414464.0795000009</v>
          </cell>
          <cell r="N95">
            <v>9487647.0795000009</v>
          </cell>
          <cell r="O95">
            <v>9754338.0795000009</v>
          </cell>
          <cell r="P95">
            <v>7178502.0795000009</v>
          </cell>
          <cell r="Q95">
            <v>6651865.0795000009</v>
          </cell>
          <cell r="R95">
            <v>6866219.0795000009</v>
          </cell>
          <cell r="S95">
            <v>7550606.0795000009</v>
          </cell>
          <cell r="T95">
            <v>7896602.0795000009</v>
          </cell>
          <cell r="U95">
            <v>8100474.0795000009</v>
          </cell>
          <cell r="V95">
            <v>8638577.0795000009</v>
          </cell>
          <cell r="W95">
            <v>9462233.0795000009</v>
          </cell>
          <cell r="X95">
            <v>9573570.0795000009</v>
          </cell>
          <cell r="Y95">
            <v>9414464.0795000009</v>
          </cell>
          <cell r="Z95">
            <v>9487647.0795000009</v>
          </cell>
          <cell r="AA95">
            <v>9754338.0795000009</v>
          </cell>
        </row>
        <row r="96">
          <cell r="A96" t="str">
            <v>Dtp08</v>
          </cell>
          <cell r="B96" t="str">
            <v>Średnia wartość funduszu</v>
          </cell>
          <cell r="C96">
            <v>7862000</v>
          </cell>
          <cell r="D96">
            <v>7522033</v>
          </cell>
          <cell r="E96">
            <v>6949352</v>
          </cell>
          <cell r="F96">
            <v>6730153</v>
          </cell>
          <cell r="G96">
            <v>7316902</v>
          </cell>
          <cell r="H96">
            <v>7832412.1777482722</v>
          </cell>
          <cell r="I96">
            <v>8070428.0618293248</v>
          </cell>
          <cell r="J96">
            <v>8176582.6613723589</v>
          </cell>
          <cell r="K96">
            <v>9146667.6513470914</v>
          </cell>
          <cell r="L96">
            <v>9405923.2355700061</v>
          </cell>
          <cell r="M96">
            <v>9602413.7929135486</v>
          </cell>
          <cell r="N96">
            <v>9592413.9003096726</v>
          </cell>
          <cell r="O96">
            <v>9707625.1300100051</v>
          </cell>
          <cell r="P96">
            <v>7522033</v>
          </cell>
          <cell r="Q96">
            <v>7250252.1864406783</v>
          </cell>
          <cell r="R96">
            <v>7071106.9111111108</v>
          </cell>
          <cell r="S96">
            <v>7132555.6833333345</v>
          </cell>
          <cell r="T96">
            <v>7276234.8311933549</v>
          </cell>
          <cell r="U96">
            <v>7407869.0683153383</v>
          </cell>
          <cell r="V96">
            <v>7520275.3012623563</v>
          </cell>
          <cell r="W96">
            <v>7727757.4529192559</v>
          </cell>
          <cell r="X96">
            <v>7912171.2751885708</v>
          </cell>
          <cell r="Y96">
            <v>8084531.5319302622</v>
          </cell>
          <cell r="Z96">
            <v>8219970.0680122459</v>
          </cell>
          <cell r="AA96">
            <v>8346318.8540997254</v>
          </cell>
        </row>
        <row r="97">
          <cell r="A97" t="str">
            <v>Dtp09</v>
          </cell>
          <cell r="B97" t="str">
            <v>Fundusze grupy BZWBK  ave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Dtp10</v>
          </cell>
          <cell r="B98" t="str">
            <v xml:space="preserve">Fundusze pozostałych klientów ave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Dtp11</v>
          </cell>
          <cell r="B99" t="str">
            <v>Zarządzanie funduszami klientów TFI</v>
          </cell>
          <cell r="C99">
            <v>17137</v>
          </cell>
          <cell r="D99">
            <v>16579</v>
          </cell>
          <cell r="E99">
            <v>13787.73</v>
          </cell>
          <cell r="F99">
            <v>14633.83779</v>
          </cell>
          <cell r="G99">
            <v>16294.36866</v>
          </cell>
          <cell r="H99">
            <v>18288.517680000004</v>
          </cell>
          <cell r="I99">
            <v>18259.418600000001</v>
          </cell>
          <cell r="J99">
            <v>19533.571040000006</v>
          </cell>
          <cell r="K99">
            <v>22292.472689999999</v>
          </cell>
          <cell r="L99">
            <v>22259.860499999999</v>
          </cell>
          <cell r="M99">
            <v>23707.258989999998</v>
          </cell>
          <cell r="N99">
            <v>22911.122100000004</v>
          </cell>
          <cell r="O99">
            <v>24082.22783</v>
          </cell>
          <cell r="P99">
            <v>16579</v>
          </cell>
          <cell r="Q99">
            <v>30366.730000000003</v>
          </cell>
          <cell r="R99">
            <v>45000.567790000001</v>
          </cell>
          <cell r="S99">
            <v>61294.936450000001</v>
          </cell>
          <cell r="T99">
            <v>79583.454129999998</v>
          </cell>
          <cell r="U99">
            <v>97842.872729999988</v>
          </cell>
          <cell r="V99">
            <v>117376.44377000001</v>
          </cell>
          <cell r="W99">
            <v>139668.91646000001</v>
          </cell>
          <cell r="X99">
            <v>161928.77696000002</v>
          </cell>
          <cell r="Y99">
            <v>185636.03595000005</v>
          </cell>
          <cell r="Z99">
            <v>208547.15804999994</v>
          </cell>
          <cell r="AA99">
            <v>232629.38587999999</v>
          </cell>
        </row>
        <row r="100">
          <cell r="A100" t="str">
            <v>Dtp12</v>
          </cell>
          <cell r="B100" t="str">
            <v>Opłata dystrybucyjna TFI</v>
          </cell>
          <cell r="C100">
            <v>50.6</v>
          </cell>
          <cell r="D100">
            <v>88.64</v>
          </cell>
          <cell r="E100">
            <v>83.596000000000004</v>
          </cell>
          <cell r="F100">
            <v>153.46463</v>
          </cell>
          <cell r="G100">
            <v>418.67240999999996</v>
          </cell>
          <cell r="H100">
            <v>575.76621</v>
          </cell>
          <cell r="I100">
            <v>523.55304000000001</v>
          </cell>
          <cell r="J100">
            <v>347.57598999999999</v>
          </cell>
          <cell r="K100">
            <v>1292.8496500000003</v>
          </cell>
          <cell r="L100">
            <v>663.31384000000003</v>
          </cell>
          <cell r="M100">
            <v>614.75725999999997</v>
          </cell>
          <cell r="N100">
            <v>523.69470999999999</v>
          </cell>
          <cell r="O100">
            <v>364.19549000000012</v>
          </cell>
          <cell r="P100">
            <v>88.64</v>
          </cell>
          <cell r="Q100">
            <v>172.23600000000002</v>
          </cell>
          <cell r="R100">
            <v>325.70063000000005</v>
          </cell>
          <cell r="S100">
            <v>744.37303999999995</v>
          </cell>
          <cell r="T100">
            <v>1320.1392500000002</v>
          </cell>
          <cell r="U100">
            <v>1843.69229</v>
          </cell>
          <cell r="V100">
            <v>2191.2682799999998</v>
          </cell>
          <cell r="W100">
            <v>3484.1179299999999</v>
          </cell>
          <cell r="X100">
            <v>4147.4317700000001</v>
          </cell>
          <cell r="Y100">
            <v>4762.1890300000005</v>
          </cell>
          <cell r="Z100">
            <v>5285.8837399999993</v>
          </cell>
          <cell r="AA100">
            <v>5650.0792300000012</v>
          </cell>
        </row>
        <row r="101">
          <cell r="A101" t="str">
            <v>Dtp121</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Dtp13</v>
          </cell>
          <cell r="B102" t="str">
            <v>Opłata umorzeniowa</v>
          </cell>
          <cell r="C102">
            <v>9.4</v>
          </cell>
          <cell r="D102">
            <v>37.878</v>
          </cell>
          <cell r="E102">
            <v>47.631</v>
          </cell>
          <cell r="F102">
            <v>25.726859999999995</v>
          </cell>
          <cell r="G102">
            <v>51.146969999999996</v>
          </cell>
          <cell r="H102">
            <v>59.291090000000004</v>
          </cell>
          <cell r="I102">
            <v>77.139770000000013</v>
          </cell>
          <cell r="J102">
            <v>57.926850000000002</v>
          </cell>
          <cell r="K102">
            <v>108.18353999999999</v>
          </cell>
          <cell r="L102">
            <v>186.74520000000001</v>
          </cell>
          <cell r="M102">
            <v>103.56811000000002</v>
          </cell>
          <cell r="N102">
            <v>89.26697999999999</v>
          </cell>
          <cell r="O102">
            <v>65.586529999999996</v>
          </cell>
          <cell r="P102">
            <v>37.878</v>
          </cell>
          <cell r="Q102">
            <v>85.509</v>
          </cell>
          <cell r="R102">
            <v>111.23585999999999</v>
          </cell>
          <cell r="S102">
            <v>162.38283000000004</v>
          </cell>
          <cell r="T102">
            <v>221.67392000000001</v>
          </cell>
          <cell r="U102">
            <v>298.81369000000001</v>
          </cell>
          <cell r="V102">
            <v>356.74053999999995</v>
          </cell>
          <cell r="W102">
            <v>464.92407999999995</v>
          </cell>
          <cell r="X102">
            <v>651.66927999999996</v>
          </cell>
          <cell r="Y102">
            <v>755.23738999999989</v>
          </cell>
          <cell r="Z102">
            <v>844.50437000000011</v>
          </cell>
          <cell r="AA102">
            <v>910.09090000000015</v>
          </cell>
        </row>
        <row r="103">
          <cell r="A103" t="str">
            <v>Dtp131</v>
          </cell>
          <cell r="B103" t="str">
            <v>Opłata dodatnowa</v>
          </cell>
          <cell r="C103">
            <v>-26.6</v>
          </cell>
          <cell r="D103">
            <v>47</v>
          </cell>
          <cell r="E103">
            <v>46.993000000000002</v>
          </cell>
          <cell r="F103">
            <v>38.650210000000001</v>
          </cell>
          <cell r="G103">
            <v>64.559249999999992</v>
          </cell>
          <cell r="H103">
            <v>62.820490000000007</v>
          </cell>
          <cell r="I103">
            <v>89.885390000000001</v>
          </cell>
          <cell r="J103">
            <v>88.834330000000008</v>
          </cell>
          <cell r="K103">
            <v>137.17578</v>
          </cell>
          <cell r="L103">
            <v>164.56040999999999</v>
          </cell>
          <cell r="M103">
            <v>100.27467999999999</v>
          </cell>
          <cell r="N103">
            <v>163.99424999999999</v>
          </cell>
          <cell r="O103">
            <v>54.851589999999995</v>
          </cell>
          <cell r="P103">
            <v>47</v>
          </cell>
          <cell r="Q103">
            <v>93.993000000000009</v>
          </cell>
          <cell r="R103">
            <v>132.64320999999998</v>
          </cell>
          <cell r="S103">
            <v>197.20246</v>
          </cell>
          <cell r="T103">
            <v>260.02294999999998</v>
          </cell>
          <cell r="U103">
            <v>349.90834000000001</v>
          </cell>
          <cell r="V103">
            <v>438.74266999999998</v>
          </cell>
          <cell r="W103">
            <v>575.91844999999989</v>
          </cell>
          <cell r="X103">
            <v>740.47885999999994</v>
          </cell>
          <cell r="Y103">
            <v>840.75353999999993</v>
          </cell>
          <cell r="Z103">
            <v>1004.7477900000001</v>
          </cell>
          <cell r="AA103">
            <v>1059.5993799999999</v>
          </cell>
        </row>
        <row r="104">
          <cell r="A104" t="str">
            <v>Dtp14</v>
          </cell>
          <cell r="B104" t="str">
            <v>Wynagrodzenie za sukces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Dtp15</v>
          </cell>
          <cell r="B105" t="str">
            <v>Przychody   razem</v>
          </cell>
          <cell r="C105">
            <v>17170.400000000001</v>
          </cell>
          <cell r="D105">
            <v>16752.518</v>
          </cell>
          <cell r="E105">
            <v>13965.949999999999</v>
          </cell>
          <cell r="F105">
            <v>14851.67949</v>
          </cell>
          <cell r="G105">
            <v>16828.747289999999</v>
          </cell>
          <cell r="H105">
            <v>18986.395470000003</v>
          </cell>
          <cell r="I105">
            <v>18949.996800000001</v>
          </cell>
          <cell r="J105">
            <v>20027.908210000009</v>
          </cell>
          <cell r="K105">
            <v>23830.681659999998</v>
          </cell>
          <cell r="L105">
            <v>23274.479949999997</v>
          </cell>
          <cell r="M105">
            <v>24525.859039999996</v>
          </cell>
          <cell r="N105">
            <v>23688.078040000004</v>
          </cell>
          <cell r="O105">
            <v>24566.861440000001</v>
          </cell>
          <cell r="P105">
            <v>16752.518</v>
          </cell>
          <cell r="Q105">
            <v>30718.468000000001</v>
          </cell>
          <cell r="R105">
            <v>45570.147490000003</v>
          </cell>
          <cell r="S105">
            <v>62398.894780000002</v>
          </cell>
          <cell r="T105">
            <v>81385.290250000005</v>
          </cell>
          <cell r="U105">
            <v>100335.28704999998</v>
          </cell>
          <cell r="V105">
            <v>120363.19526000002</v>
          </cell>
          <cell r="W105">
            <v>144193.87692000001</v>
          </cell>
          <cell r="X105">
            <v>167468.35687000002</v>
          </cell>
          <cell r="Y105">
            <v>191994.21591000006</v>
          </cell>
          <cell r="Z105">
            <v>215682.29394999993</v>
          </cell>
          <cell r="AA105">
            <v>240249.15539</v>
          </cell>
        </row>
        <row r="106">
          <cell r="A106" t="str">
            <v>Dtp16</v>
          </cell>
          <cell r="B106" t="str">
            <v>Zarządzanie aktywami funduszy</v>
          </cell>
          <cell r="C106">
            <v>-2131</v>
          </cell>
          <cell r="D106">
            <v>-2309.44</v>
          </cell>
          <cell r="E106">
            <v>-1914.75</v>
          </cell>
          <cell r="F106">
            <v>-2075.1608500000002</v>
          </cell>
          <cell r="G106">
            <v>-2257.6173699999999</v>
          </cell>
          <cell r="H106">
            <v>-2285.5749300000002</v>
          </cell>
          <cell r="I106">
            <v>-2053.1097599999998</v>
          </cell>
          <cell r="J106">
            <v>-2165.6849200000001</v>
          </cell>
          <cell r="K106">
            <v>-2470.9064200000007</v>
          </cell>
          <cell r="L106">
            <v>-2431.8031800000008</v>
          </cell>
          <cell r="M106">
            <v>-2591.8454500000003</v>
          </cell>
          <cell r="N106">
            <v>-2504.8685599999999</v>
          </cell>
          <cell r="O106">
            <v>-2626.18804</v>
          </cell>
          <cell r="P106">
            <v>-2309.44</v>
          </cell>
          <cell r="Q106">
            <v>-4224.1900000000005</v>
          </cell>
          <cell r="R106">
            <v>-6299.3508499999998</v>
          </cell>
          <cell r="S106">
            <v>-8556.9682200000007</v>
          </cell>
          <cell r="T106">
            <v>-10842.543150000003</v>
          </cell>
          <cell r="U106">
            <v>-12895.652909999999</v>
          </cell>
          <cell r="V106">
            <v>-15061.337829999999</v>
          </cell>
          <cell r="W106">
            <v>-17532.244249999996</v>
          </cell>
          <cell r="X106">
            <v>-19964.047429999999</v>
          </cell>
          <cell r="Y106">
            <v>-22555.892879999999</v>
          </cell>
          <cell r="Z106">
            <v>-25060.761439999998</v>
          </cell>
          <cell r="AA106">
            <v>-27686.949480000003</v>
          </cell>
        </row>
        <row r="107">
          <cell r="A107" t="str">
            <v>Dtp17</v>
          </cell>
          <cell r="B107" t="str">
            <v>Usługi rachunkowości ASSET</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Dtp18</v>
          </cell>
          <cell r="B108" t="str">
            <v>Opłata dystrybucyjna dla BZWBK</v>
          </cell>
          <cell r="C108">
            <v>-4081</v>
          </cell>
          <cell r="D108">
            <v>-4014.3100000000004</v>
          </cell>
          <cell r="E108">
            <v>-3399.6689999999999</v>
          </cell>
          <cell r="F108">
            <v>-3756.7248899999995</v>
          </cell>
          <cell r="G108">
            <v>-4247.6641899999995</v>
          </cell>
          <cell r="H108">
            <v>-4836.9285000000009</v>
          </cell>
          <cell r="I108">
            <v>-4803.0465399999994</v>
          </cell>
          <cell r="J108">
            <v>-4879.8457900000003</v>
          </cell>
          <cell r="K108">
            <v>-6150.0355499999996</v>
          </cell>
          <cell r="L108">
            <v>-5670.8370300000006</v>
          </cell>
          <cell r="M108">
            <v>-5952.7503199999992</v>
          </cell>
          <cell r="N108">
            <v>-5669.6855000000005</v>
          </cell>
          <cell r="O108">
            <v>-5799.6233000000002</v>
          </cell>
          <cell r="P108">
            <v>-4014.3100000000004</v>
          </cell>
          <cell r="Q108">
            <v>-7413.9789999999994</v>
          </cell>
          <cell r="R108">
            <v>-11170.703890000001</v>
          </cell>
          <cell r="S108">
            <v>-15418.368079999998</v>
          </cell>
          <cell r="T108">
            <v>-20255.296580000002</v>
          </cell>
          <cell r="U108">
            <v>-25058.343120000001</v>
          </cell>
          <cell r="V108">
            <v>-29938.188910000004</v>
          </cell>
          <cell r="W108">
            <v>-36088.224460000005</v>
          </cell>
          <cell r="X108">
            <v>-41759.061490000007</v>
          </cell>
          <cell r="Y108">
            <v>-47711.811809999999</v>
          </cell>
          <cell r="Z108">
            <v>-53381.497309999999</v>
          </cell>
          <cell r="AA108">
            <v>-59181.120610000005</v>
          </cell>
        </row>
        <row r="109">
          <cell r="A109" t="str">
            <v>Dtp19</v>
          </cell>
          <cell r="B109" t="str">
            <v>BZWBK - inne koszty</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Dtp20</v>
          </cell>
          <cell r="B110" t="str">
            <v>Opłata dystrybucyjna dla DM</v>
          </cell>
          <cell r="C110">
            <v>-239.2</v>
          </cell>
          <cell r="D110">
            <v>-231.64</v>
          </cell>
          <cell r="E110">
            <v>-195.30499999999998</v>
          </cell>
          <cell r="F110">
            <v>-210.61036999999999</v>
          </cell>
          <cell r="G110">
            <v>-246.90354999999997</v>
          </cell>
          <cell r="H110">
            <v>-274.30308000000008</v>
          </cell>
          <cell r="I110">
            <v>-277.39906000000002</v>
          </cell>
          <cell r="J110">
            <v>-280.67665999999997</v>
          </cell>
          <cell r="K110">
            <v>-361.83947999999992</v>
          </cell>
          <cell r="L110">
            <v>-334.30113000000011</v>
          </cell>
          <cell r="M110">
            <v>-351.20355000000001</v>
          </cell>
          <cell r="N110">
            <v>-339.23869999999999</v>
          </cell>
          <cell r="O110">
            <v>-335.52774999999997</v>
          </cell>
          <cell r="P110">
            <v>-231.64</v>
          </cell>
          <cell r="Q110">
            <v>-426.94499999999999</v>
          </cell>
          <cell r="R110">
            <v>-637.55536999999993</v>
          </cell>
          <cell r="S110">
            <v>-884.45891999999992</v>
          </cell>
          <cell r="T110">
            <v>-1158.7620000000002</v>
          </cell>
          <cell r="U110">
            <v>-1436.1610599999999</v>
          </cell>
          <cell r="V110">
            <v>-1716.83772</v>
          </cell>
          <cell r="W110">
            <v>-2078.6772000000001</v>
          </cell>
          <cell r="X110">
            <v>-2412.9783299999999</v>
          </cell>
          <cell r="Y110">
            <v>-2764.1818799999996</v>
          </cell>
          <cell r="Z110">
            <v>-3103.4205800000004</v>
          </cell>
          <cell r="AA110">
            <v>-3438.9483300000006</v>
          </cell>
        </row>
        <row r="111">
          <cell r="A111" t="str">
            <v>Dtp21</v>
          </cell>
          <cell r="B111" t="str">
            <v>Inne koszty w Grupie</v>
          </cell>
          <cell r="C111">
            <v>-5</v>
          </cell>
          <cell r="D111">
            <v>-4</v>
          </cell>
          <cell r="E111">
            <v>12.5</v>
          </cell>
          <cell r="F111">
            <v>-17.499980000000001</v>
          </cell>
          <cell r="G111">
            <v>-6.2602399999999996</v>
          </cell>
          <cell r="H111">
            <v>-5.2777799999999999</v>
          </cell>
          <cell r="I111">
            <v>-5.2818100000000001</v>
          </cell>
          <cell r="J111">
            <v>-6.2165699999999999</v>
          </cell>
          <cell r="K111">
            <v>-5.2777799999999999</v>
          </cell>
          <cell r="L111">
            <v>-5.2777799999999999</v>
          </cell>
          <cell r="M111">
            <v>-6.2556899999999995</v>
          </cell>
          <cell r="N111">
            <v>-5.2777799999999999</v>
          </cell>
          <cell r="O111">
            <v>-5.2777799999999999</v>
          </cell>
          <cell r="P111">
            <v>-4</v>
          </cell>
          <cell r="Q111">
            <v>8.5</v>
          </cell>
          <cell r="R111">
            <v>-8.9999800000000008</v>
          </cell>
          <cell r="S111">
            <v>-15.26022</v>
          </cell>
          <cell r="T111">
            <v>-20.538</v>
          </cell>
          <cell r="U111">
            <v>-25.81981</v>
          </cell>
          <cell r="V111">
            <v>-32.036380000000001</v>
          </cell>
          <cell r="W111">
            <v>-37.314160000000001</v>
          </cell>
          <cell r="X111">
            <v>-42.591940000000001</v>
          </cell>
          <cell r="Y111">
            <v>-48.847629999999995</v>
          </cell>
          <cell r="Z111">
            <v>-54.125410000000002</v>
          </cell>
          <cell r="AA111">
            <v>-59.403189999999995</v>
          </cell>
        </row>
        <row r="112">
          <cell r="A112" t="str">
            <v>Dtp22</v>
          </cell>
          <cell r="B112" t="str">
            <v>Koszty w grupie BZWBK</v>
          </cell>
          <cell r="C112">
            <v>-6456.2</v>
          </cell>
          <cell r="D112">
            <v>-6559.39</v>
          </cell>
          <cell r="E112">
            <v>-5497.2240000000002</v>
          </cell>
          <cell r="F112">
            <v>-6059.9960899999996</v>
          </cell>
          <cell r="G112">
            <v>-6758.4453499999991</v>
          </cell>
          <cell r="H112">
            <v>-7402.0842900000007</v>
          </cell>
          <cell r="I112">
            <v>-7138.8371699999989</v>
          </cell>
          <cell r="J112">
            <v>-7332.4239400000006</v>
          </cell>
          <cell r="K112">
            <v>-8988.0592300000008</v>
          </cell>
          <cell r="L112">
            <v>-8442.2191200000016</v>
          </cell>
          <cell r="M112">
            <v>-8902.05501</v>
          </cell>
          <cell r="N112">
            <v>-8519.0705400000006</v>
          </cell>
          <cell r="O112">
            <v>-8766.6168699999998</v>
          </cell>
          <cell r="P112">
            <v>-6559.39</v>
          </cell>
          <cell r="Q112">
            <v>-12056.614</v>
          </cell>
          <cell r="R112">
            <v>-18116.610089999998</v>
          </cell>
          <cell r="S112">
            <v>-24875.05544</v>
          </cell>
          <cell r="T112">
            <v>-32277.139730000006</v>
          </cell>
          <cell r="U112">
            <v>-39415.976900000001</v>
          </cell>
          <cell r="V112">
            <v>-46748.400840000002</v>
          </cell>
          <cell r="W112">
            <v>-55736.460070000001</v>
          </cell>
          <cell r="X112">
            <v>-64178.679190000003</v>
          </cell>
          <cell r="Y112">
            <v>-73080.734200000006</v>
          </cell>
          <cell r="Z112">
            <v>-81599.804739999992</v>
          </cell>
          <cell r="AA112">
            <v>-90366.421610000005</v>
          </cell>
        </row>
        <row r="113">
          <cell r="A113" t="str">
            <v>Dtp23</v>
          </cell>
          <cell r="B113" t="str">
            <v>Inni dystrybutorzy ( w tym świadczenia dod.)</v>
          </cell>
          <cell r="C113">
            <v>-1309</v>
          </cell>
          <cell r="D113">
            <v>-1402.06</v>
          </cell>
          <cell r="E113">
            <v>-1236.3269999999998</v>
          </cell>
          <cell r="F113">
            <v>-1075.2963700000003</v>
          </cell>
          <cell r="G113">
            <v>-1365.0283200000001</v>
          </cell>
          <cell r="H113">
            <v>-1520.7946599999998</v>
          </cell>
          <cell r="I113">
            <v>-1882.2349500000003</v>
          </cell>
          <cell r="J113">
            <v>-1807.0399000000002</v>
          </cell>
          <cell r="K113">
            <v>-2118.38139</v>
          </cell>
          <cell r="L113">
            <v>-2432.5296899999998</v>
          </cell>
          <cell r="M113">
            <v>-2402.5742000000005</v>
          </cell>
          <cell r="N113">
            <v>-2376.7053599999995</v>
          </cell>
          <cell r="O113">
            <v>-2660.2287899999997</v>
          </cell>
          <cell r="P113">
            <v>-1402.06</v>
          </cell>
          <cell r="Q113">
            <v>-2638.3870000000002</v>
          </cell>
          <cell r="R113">
            <v>-3713.6833700000002</v>
          </cell>
          <cell r="S113">
            <v>-5078.7116899999992</v>
          </cell>
          <cell r="T113">
            <v>-6599.5063499999997</v>
          </cell>
          <cell r="U113">
            <v>-8481.7413000000015</v>
          </cell>
          <cell r="V113">
            <v>-10288.781199999998</v>
          </cell>
          <cell r="W113">
            <v>-12407.16259</v>
          </cell>
          <cell r="X113">
            <v>-14839.692280000003</v>
          </cell>
          <cell r="Y113">
            <v>-17242.266479999998</v>
          </cell>
          <cell r="Z113">
            <v>-19618.971840000002</v>
          </cell>
          <cell r="AA113">
            <v>-22279.200630000003</v>
          </cell>
        </row>
        <row r="114">
          <cell r="A114" t="str">
            <v>Dtp231</v>
          </cell>
          <cell r="B114" t="str">
            <v>Agent transferowy</v>
          </cell>
          <cell r="C114">
            <v>-649</v>
          </cell>
          <cell r="D114">
            <v>-1358</v>
          </cell>
          <cell r="E114">
            <v>-660.75100000000009</v>
          </cell>
          <cell r="F114">
            <v>-507.64534999999995</v>
          </cell>
          <cell r="G114">
            <v>-668.50991999999985</v>
          </cell>
          <cell r="H114">
            <v>-672.33547999999985</v>
          </cell>
          <cell r="I114">
            <v>-704.37339999999995</v>
          </cell>
          <cell r="J114">
            <v>-771.02762000000007</v>
          </cell>
          <cell r="K114">
            <v>-781.64140999999995</v>
          </cell>
          <cell r="L114">
            <v>-815.07880000000011</v>
          </cell>
          <cell r="M114">
            <v>-813.96174999999994</v>
          </cell>
          <cell r="N114">
            <v>-819.32307999999989</v>
          </cell>
          <cell r="O114">
            <v>-823.08250999999996</v>
          </cell>
          <cell r="P114">
            <v>-1358</v>
          </cell>
          <cell r="Q114">
            <v>-2018.751</v>
          </cell>
          <cell r="R114">
            <v>-2526.39635</v>
          </cell>
          <cell r="S114">
            <v>-3194.9062699999999</v>
          </cell>
          <cell r="T114">
            <v>-3867.2417499999997</v>
          </cell>
          <cell r="U114">
            <v>-4571.6151500000005</v>
          </cell>
          <cell r="V114">
            <v>-5342.6427700000004</v>
          </cell>
          <cell r="W114">
            <v>-6124.2841799999987</v>
          </cell>
          <cell r="X114">
            <v>-6939.3629799999999</v>
          </cell>
          <cell r="Y114">
            <v>-7753.3247300000003</v>
          </cell>
          <cell r="Z114">
            <v>-8572.6478100000004</v>
          </cell>
          <cell r="AA114">
            <v>-9395.7303200000006</v>
          </cell>
        </row>
        <row r="115">
          <cell r="A115" t="str">
            <v>Dtp24</v>
          </cell>
          <cell r="B115" t="str">
            <v>Usługi zewnętrzne</v>
          </cell>
          <cell r="C115">
            <v>-453.7</v>
          </cell>
          <cell r="D115">
            <v>-420.82</v>
          </cell>
          <cell r="E115">
            <v>-455.21799999999996</v>
          </cell>
          <cell r="F115">
            <v>-378.03426999999994</v>
          </cell>
          <cell r="G115">
            <v>-343.40307999999993</v>
          </cell>
          <cell r="H115">
            <v>-456.73748999999992</v>
          </cell>
          <cell r="I115">
            <v>-321.79992000000004</v>
          </cell>
          <cell r="J115">
            <v>-470.82423000000006</v>
          </cell>
          <cell r="K115">
            <v>-431.08665000000002</v>
          </cell>
          <cell r="L115">
            <v>-465.63652999999999</v>
          </cell>
          <cell r="M115">
            <v>-436.84762999999998</v>
          </cell>
          <cell r="N115">
            <v>-470.16473000000002</v>
          </cell>
          <cell r="O115">
            <v>-556.39721000000009</v>
          </cell>
          <cell r="P115">
            <v>-420.82</v>
          </cell>
          <cell r="Q115">
            <v>-876.03800000000001</v>
          </cell>
          <cell r="R115">
            <v>-1254.0722700000003</v>
          </cell>
          <cell r="S115">
            <v>-1597.4753499999997</v>
          </cell>
          <cell r="T115">
            <v>-2054.2128400000001</v>
          </cell>
          <cell r="U115">
            <v>-2376.0127600000005</v>
          </cell>
          <cell r="V115">
            <v>-2846.8369899999993</v>
          </cell>
          <cell r="W115">
            <v>-3277.9236400000004</v>
          </cell>
          <cell r="X115">
            <v>-3743.5601699999997</v>
          </cell>
          <cell r="Y115">
            <v>-4180.407799999999</v>
          </cell>
          <cell r="Z115">
            <v>-4650.5725299999995</v>
          </cell>
          <cell r="AA115">
            <v>-5206.9697400000005</v>
          </cell>
        </row>
        <row r="116">
          <cell r="A116" t="str">
            <v>Dtp25</v>
          </cell>
          <cell r="B116" t="str">
            <v>Koszty obowiązkowe</v>
          </cell>
          <cell r="C116">
            <v>-46.5</v>
          </cell>
          <cell r="D116">
            <v>-35.6</v>
          </cell>
          <cell r="E116">
            <v>-35.850999999999999</v>
          </cell>
          <cell r="F116">
            <v>-19.931499999999996</v>
          </cell>
          <cell r="G116">
            <v>-36.381320000000002</v>
          </cell>
          <cell r="H116">
            <v>-47.448079999999997</v>
          </cell>
          <cell r="I116">
            <v>-21.733729999999994</v>
          </cell>
          <cell r="J116">
            <v>-83.088849999999994</v>
          </cell>
          <cell r="K116">
            <v>-40.846999999999994</v>
          </cell>
          <cell r="L116">
            <v>-32.725560000000002</v>
          </cell>
          <cell r="M116">
            <v>-32.635089999999998</v>
          </cell>
          <cell r="N116">
            <v>-23.7</v>
          </cell>
          <cell r="O116">
            <v>-25.23864</v>
          </cell>
          <cell r="P116">
            <v>-35.6</v>
          </cell>
          <cell r="Q116">
            <v>-71.450999999999993</v>
          </cell>
          <cell r="R116">
            <v>-91.382499999999993</v>
          </cell>
          <cell r="S116">
            <v>-127.76381999999998</v>
          </cell>
          <cell r="T116">
            <v>-175.21189999999999</v>
          </cell>
          <cell r="U116">
            <v>-196.94562999999999</v>
          </cell>
          <cell r="V116">
            <v>-280.03447999999997</v>
          </cell>
          <cell r="W116">
            <v>-320.88147999999995</v>
          </cell>
          <cell r="X116">
            <v>-353.60703999999998</v>
          </cell>
          <cell r="Y116">
            <v>-386.24212999999997</v>
          </cell>
          <cell r="Z116">
            <v>-409.94212999999991</v>
          </cell>
          <cell r="AA116">
            <v>-435.18076999999988</v>
          </cell>
        </row>
        <row r="117">
          <cell r="A117" t="str">
            <v>Dtp26</v>
          </cell>
          <cell r="B117" t="str">
            <v>Koszty poza Grupą BZWBK</v>
          </cell>
          <cell r="C117">
            <v>-2458.1999999999998</v>
          </cell>
          <cell r="D117">
            <v>-3216.48</v>
          </cell>
          <cell r="E117">
            <v>-2388.1469999999999</v>
          </cell>
          <cell r="F117">
            <v>-1980.9074900000001</v>
          </cell>
          <cell r="G117">
            <v>-2413.3226399999999</v>
          </cell>
          <cell r="H117">
            <v>-2697.3157099999999</v>
          </cell>
          <cell r="I117">
            <v>-2930.1420000000003</v>
          </cell>
          <cell r="J117">
            <v>-3131.9806000000008</v>
          </cell>
          <cell r="K117">
            <v>-3371.9564500000001</v>
          </cell>
          <cell r="L117">
            <v>-3745.9705800000002</v>
          </cell>
          <cell r="M117">
            <v>-3686.0186700000008</v>
          </cell>
          <cell r="N117">
            <v>-3689.8931699999989</v>
          </cell>
          <cell r="O117">
            <v>-4064.9471499999995</v>
          </cell>
          <cell r="P117">
            <v>-3216.48</v>
          </cell>
          <cell r="Q117">
            <v>-5604.6269999999995</v>
          </cell>
          <cell r="R117">
            <v>-7585.53449</v>
          </cell>
          <cell r="S117">
            <v>-9998.8571300000003</v>
          </cell>
          <cell r="T117">
            <v>-12696.172839999999</v>
          </cell>
          <cell r="U117">
            <v>-15626.314840000005</v>
          </cell>
          <cell r="V117">
            <v>-18758.295439999994</v>
          </cell>
          <cell r="W117">
            <v>-22130.25189</v>
          </cell>
          <cell r="X117">
            <v>-25876.222470000001</v>
          </cell>
          <cell r="Y117">
            <v>-29562.241139999998</v>
          </cell>
          <cell r="Z117">
            <v>-33252.134310000001</v>
          </cell>
          <cell r="AA117">
            <v>-37317.081460000001</v>
          </cell>
        </row>
        <row r="118">
          <cell r="A118" t="str">
            <v>Dtp27</v>
          </cell>
          <cell r="B118" t="str">
            <v>Dochody netto Grupy</v>
          </cell>
          <cell r="C118">
            <v>14712.2</v>
          </cell>
          <cell r="D118">
            <v>13536.038</v>
          </cell>
          <cell r="E118">
            <v>11577.802999999998</v>
          </cell>
          <cell r="F118">
            <v>12870.772000000001</v>
          </cell>
          <cell r="G118">
            <v>14415.424650000003</v>
          </cell>
          <cell r="H118">
            <v>16289.079760000002</v>
          </cell>
          <cell r="I118">
            <v>16019.854800000001</v>
          </cell>
          <cell r="J118">
            <v>16895.927609999999</v>
          </cell>
          <cell r="K118">
            <v>20458.725210000001</v>
          </cell>
          <cell r="L118">
            <v>19528.50937</v>
          </cell>
          <cell r="M118">
            <v>20839.840369999998</v>
          </cell>
          <cell r="N118">
            <v>19998.184870000001</v>
          </cell>
          <cell r="O118">
            <v>20501.914290000001</v>
          </cell>
          <cell r="P118">
            <v>13536.038</v>
          </cell>
          <cell r="Q118">
            <v>25113.840999999997</v>
          </cell>
          <cell r="R118">
            <v>37984.612999999998</v>
          </cell>
          <cell r="S118">
            <v>52400.037649999991</v>
          </cell>
          <cell r="T118">
            <v>68689.117409999992</v>
          </cell>
          <cell r="U118">
            <v>84708.972209999993</v>
          </cell>
          <cell r="V118">
            <v>101604.89982000001</v>
          </cell>
          <cell r="W118">
            <v>122063.62503</v>
          </cell>
          <cell r="X118">
            <v>141592.13440000001</v>
          </cell>
          <cell r="Y118">
            <v>162431.97476999997</v>
          </cell>
          <cell r="Z118">
            <v>182430.15964000003</v>
          </cell>
          <cell r="AA118">
            <v>202932.07392999998</v>
          </cell>
        </row>
        <row r="119">
          <cell r="A119" t="str">
            <v>Dtp28</v>
          </cell>
          <cell r="B119" t="str">
            <v>Dochody netto TFI</v>
          </cell>
          <cell r="C119">
            <v>8256</v>
          </cell>
          <cell r="D119">
            <v>6976.6480000000001</v>
          </cell>
          <cell r="E119">
            <v>6080.5789999999997</v>
          </cell>
          <cell r="F119">
            <v>6810.7759099999994</v>
          </cell>
          <cell r="G119">
            <v>7656.9792999999981</v>
          </cell>
          <cell r="H119">
            <v>8886.9954699999998</v>
          </cell>
          <cell r="I119">
            <v>8881.0176299999985</v>
          </cell>
          <cell r="J119">
            <v>9563.5036700000001</v>
          </cell>
          <cell r="K119">
            <v>11470.665980000002</v>
          </cell>
          <cell r="L119">
            <v>11086.29025</v>
          </cell>
          <cell r="M119">
            <v>11937.78536</v>
          </cell>
          <cell r="N119">
            <v>11479.114329999999</v>
          </cell>
          <cell r="O119">
            <v>11735.297420000001</v>
          </cell>
          <cell r="P119">
            <v>6976.6480000000001</v>
          </cell>
          <cell r="Q119">
            <v>13057.226999999995</v>
          </cell>
          <cell r="R119">
            <v>19868.002909999999</v>
          </cell>
          <cell r="S119">
            <v>27524.982209999998</v>
          </cell>
          <cell r="T119">
            <v>36411.977679999996</v>
          </cell>
          <cell r="U119">
            <v>45292.995309999984</v>
          </cell>
          <cell r="V119">
            <v>54856.498979999997</v>
          </cell>
          <cell r="W119">
            <v>66327.164960000009</v>
          </cell>
          <cell r="X119">
            <v>77413.45521</v>
          </cell>
          <cell r="Y119">
            <v>89351.240569999994</v>
          </cell>
          <cell r="Z119">
            <v>100830.35490000001</v>
          </cell>
          <cell r="AA119">
            <v>112565.65231999998</v>
          </cell>
        </row>
        <row r="120">
          <cell r="A120" t="str">
            <v>Dtp29</v>
          </cell>
          <cell r="B120" t="str">
            <v>Marża - Przychód</v>
          </cell>
          <cell r="C120">
            <v>2.5784977966699766E-2</v>
          </cell>
          <cell r="D120">
            <v>2.629445964425978E-2</v>
          </cell>
          <cell r="E120">
            <v>2.6269343941297381E-2</v>
          </cell>
          <cell r="F120">
            <v>2.6053736856952919E-2</v>
          </cell>
          <cell r="G120">
            <v>2.8059787726827556E-2</v>
          </cell>
          <cell r="H120">
            <v>2.8619785876034427E-2</v>
          </cell>
          <cell r="I120">
            <v>2.8646554952079725E-2</v>
          </cell>
          <cell r="J120">
            <v>2.8918992075516438E-2</v>
          </cell>
          <cell r="K120">
            <v>3.0760469347528234E-2</v>
          </cell>
          <cell r="L120">
            <v>3.0188281179693518E-2</v>
          </cell>
          <cell r="M120">
            <v>3.0155268692371801E-2</v>
          </cell>
          <cell r="N120">
            <v>3.0127406416300531E-2</v>
          </cell>
          <cell r="O120">
            <v>2.9878312871354056E-2</v>
          </cell>
          <cell r="P120">
            <v>2.6222616858346502E-2</v>
          </cell>
          <cell r="Q120">
            <v>2.6211223432394039E-2</v>
          </cell>
          <cell r="R120">
            <v>2.6136256620608114E-2</v>
          </cell>
          <cell r="S120">
            <v>2.6609906282633735E-2</v>
          </cell>
          <cell r="T120">
            <v>2.7036789945280727E-2</v>
          </cell>
          <cell r="U120">
            <v>2.7313332355302044E-2</v>
          </cell>
          <cell r="V120">
            <v>2.7556050527031646E-2</v>
          </cell>
          <cell r="W120">
            <v>2.8027213835261019E-2</v>
          </cell>
          <cell r="X120">
            <v>2.8298752884700296E-2</v>
          </cell>
          <cell r="Y120">
            <v>2.8513633741881463E-2</v>
          </cell>
          <cell r="Z120">
            <v>2.867415677966555E-2</v>
          </cell>
          <cell r="AA120">
            <v>2.8785043992416996E-2</v>
          </cell>
        </row>
        <row r="121">
          <cell r="A121" t="str">
            <v>Dtp30</v>
          </cell>
          <cell r="B121" t="str">
            <v>Marża z tyt. Zarządzania</v>
          </cell>
          <cell r="C121">
            <v>2.5734820820442962E-2</v>
          </cell>
          <cell r="D121">
            <v>2.6022108822219021E-2</v>
          </cell>
          <cell r="E121">
            <v>2.593411988011873E-2</v>
          </cell>
          <cell r="F121">
            <v>2.567158544221947E-2</v>
          </cell>
          <cell r="G121">
            <v>2.7168779580756992E-2</v>
          </cell>
          <cell r="H121">
            <v>2.7567816167039415E-2</v>
          </cell>
          <cell r="I121">
            <v>2.760261354333984E-2</v>
          </cell>
          <cell r="J121">
            <v>2.8205201471327164E-2</v>
          </cell>
          <cell r="K121">
            <v>2.8774960475106925E-2</v>
          </cell>
          <cell r="L121">
            <v>2.8872263923334331E-2</v>
          </cell>
          <cell r="M121">
            <v>2.9148775732468577E-2</v>
          </cell>
          <cell r="N121">
            <v>2.9139244044815084E-2</v>
          </cell>
          <cell r="O121">
            <v>2.9288899581304022E-2</v>
          </cell>
          <cell r="P121">
            <v>2.5951010164234817E-2</v>
          </cell>
          <cell r="Q121">
            <v>2.5911095076134101E-2</v>
          </cell>
          <cell r="R121">
            <v>2.5809580451557842E-2</v>
          </cell>
          <cell r="S121">
            <v>2.6139125064395741E-2</v>
          </cell>
          <cell r="T121">
            <v>2.6438206779420985E-2</v>
          </cell>
          <cell r="U121">
            <v>2.6634845825878453E-2</v>
          </cell>
          <cell r="V121">
            <v>2.6872261144468796E-2</v>
          </cell>
          <cell r="W121">
            <v>2.7147689426059624E-2</v>
          </cell>
          <cell r="X121">
            <v>2.7362676327384872E-2</v>
          </cell>
          <cell r="Y121">
            <v>2.7569361468963646E-2</v>
          </cell>
          <cell r="Z121">
            <v>2.7725567066092451E-2</v>
          </cell>
          <cell r="AA121">
            <v>2.7872094266531897E-2</v>
          </cell>
        </row>
        <row r="122">
          <cell r="A122" t="str">
            <v>Dtp31</v>
          </cell>
          <cell r="B122" t="str">
            <v>Marża z tyt. dystrybucji</v>
          </cell>
          <cell r="C122">
            <v>8.7972460794881609E-4</v>
          </cell>
          <cell r="D122">
            <v>2.465235287573701E-3</v>
          </cell>
          <cell r="E122">
            <v>2.3887983997713958E-3</v>
          </cell>
          <cell r="F122">
            <v>3.8375751437859464E-3</v>
          </cell>
          <cell r="G122">
            <v>3.9465006079915533E-3</v>
          </cell>
          <cell r="H122">
            <v>4.8176435002342862E-3</v>
          </cell>
          <cell r="I122">
            <v>3.5927715407208147E-3</v>
          </cell>
          <cell r="J122">
            <v>3.691765074509554E-3</v>
          </cell>
          <cell r="K122">
            <v>4.1499205549278429E-3</v>
          </cell>
          <cell r="L122">
            <v>3.9298404516882029E-3</v>
          </cell>
          <cell r="M122">
            <v>4.665841359472362E-3</v>
          </cell>
          <cell r="N122">
            <v>3.6010830863594792E-3</v>
          </cell>
          <cell r="O122">
            <v>2.9038534341163159E-3</v>
          </cell>
          <cell r="P122">
            <v>2.465235287573701E-3</v>
          </cell>
          <cell r="Q122">
            <v>2.4275344956378349E-3</v>
          </cell>
          <cell r="R122">
            <v>2.9358003803823659E-3</v>
          </cell>
          <cell r="S122">
            <v>3.4298479458871665E-3</v>
          </cell>
          <cell r="T122">
            <v>3.922681553455756E-3</v>
          </cell>
          <cell r="U122">
            <v>3.8229938166647313E-3</v>
          </cell>
          <cell r="V122">
            <v>3.8015594374172681E-3</v>
          </cell>
          <cell r="W122">
            <v>3.9237815797979391E-3</v>
          </cell>
          <cell r="X122">
            <v>3.9247493418425386E-3</v>
          </cell>
          <cell r="Y122">
            <v>4.0069070799624738E-3</v>
          </cell>
          <cell r="Z122">
            <v>3.9626632891578365E-3</v>
          </cell>
          <cell r="AA122">
            <v>3.8716674866720582E-3</v>
          </cell>
        </row>
      </sheetData>
      <sheetData sheetId="3"/>
      <sheetData sheetId="4"/>
      <sheetData sheetId="5"/>
      <sheetData sheetId="6"/>
      <sheetData sheetId="7"/>
      <sheetData sheetId="8"/>
      <sheetData sheetId="9"/>
      <sheetData sheetId="10"/>
      <sheetData sheetId="11"/>
      <sheetData sheetId="12" refreshError="1">
        <row r="2">
          <cell r="A2" t="str">
            <v>ID</v>
          </cell>
          <cell r="B2" t="str">
            <v>Lukas Stabilnego Wzrostu</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-1</v>
          </cell>
          <cell r="C3">
            <v>176.61150275542897</v>
          </cell>
          <cell r="J3">
            <v>314950.79710999998</v>
          </cell>
          <cell r="K3">
            <v>0</v>
          </cell>
        </row>
        <row r="4">
          <cell r="B4" t="str">
            <v>Actual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Act01</v>
          </cell>
          <cell r="B5" t="str">
            <v>Bilans otwarcia</v>
          </cell>
          <cell r="C5">
            <v>729974.03766999999</v>
          </cell>
          <cell r="D5">
            <v>743227.03766999999</v>
          </cell>
          <cell r="E5">
            <v>750569.53766999999</v>
          </cell>
          <cell r="F5">
            <v>742453.51058999996</v>
          </cell>
          <cell r="G5">
            <v>764826.59828000003</v>
          </cell>
          <cell r="H5">
            <v>764826.59828000003</v>
          </cell>
          <cell r="I5">
            <v>764826.59828000003</v>
          </cell>
          <cell r="J5">
            <v>764826.59828000003</v>
          </cell>
          <cell r="K5">
            <v>764826.59828000003</v>
          </cell>
          <cell r="L5">
            <v>764826.59828000003</v>
          </cell>
          <cell r="M5">
            <v>764826.59828000003</v>
          </cell>
          <cell r="N5">
            <v>764826.59828000003</v>
          </cell>
          <cell r="O5">
            <v>764826.59828000003</v>
          </cell>
          <cell r="P5">
            <v>743227.03766999999</v>
          </cell>
          <cell r="Q5">
            <v>743227.03766999999</v>
          </cell>
          <cell r="R5">
            <v>743227.03766999999</v>
          </cell>
          <cell r="S5">
            <v>743227.03766999999</v>
          </cell>
          <cell r="T5">
            <v>743227.03766999999</v>
          </cell>
          <cell r="U5">
            <v>743227.03766999999</v>
          </cell>
          <cell r="V5">
            <v>743227.03766999999</v>
          </cell>
          <cell r="W5">
            <v>743227.03766999999</v>
          </cell>
          <cell r="X5">
            <v>743227.03766999999</v>
          </cell>
          <cell r="Y5">
            <v>743227.03766999999</v>
          </cell>
          <cell r="Z5">
            <v>743227.03766999999</v>
          </cell>
          <cell r="AA5">
            <v>743227.03766999999</v>
          </cell>
        </row>
        <row r="6">
          <cell r="A6" t="str">
            <v>Act02</v>
          </cell>
          <cell r="B6" t="str">
            <v>Sprzedaż całkowita</v>
          </cell>
          <cell r="C6">
            <v>6317</v>
          </cell>
          <cell r="D6">
            <v>7393</v>
          </cell>
          <cell r="E6">
            <v>4879.8501999999999</v>
          </cell>
          <cell r="F6">
            <v>4245.4343500000004</v>
          </cell>
          <cell r="G6">
            <v>1064.29612</v>
          </cell>
          <cell r="H6">
            <v>350.04831999999999</v>
          </cell>
          <cell r="I6">
            <v>362.16752000000002</v>
          </cell>
          <cell r="J6">
            <v>360.93808999999999</v>
          </cell>
          <cell r="K6">
            <v>669.93632000000002</v>
          </cell>
          <cell r="L6">
            <v>348.52931000000001</v>
          </cell>
          <cell r="M6">
            <v>499.27897000000002</v>
          </cell>
          <cell r="N6">
            <v>421.21170000000001</v>
          </cell>
          <cell r="O6">
            <v>485.07848999999999</v>
          </cell>
          <cell r="P6">
            <v>7393</v>
          </cell>
          <cell r="Q6">
            <v>12272.850200000001</v>
          </cell>
          <cell r="R6">
            <v>16518.28455</v>
          </cell>
          <cell r="S6">
            <v>16518.28455</v>
          </cell>
          <cell r="T6">
            <v>16518.28455</v>
          </cell>
          <cell r="U6">
            <v>16518.28455</v>
          </cell>
          <cell r="V6">
            <v>16518.28455</v>
          </cell>
          <cell r="W6">
            <v>16518.28455</v>
          </cell>
          <cell r="X6">
            <v>16518.28455</v>
          </cell>
          <cell r="Y6">
            <v>16518.28455</v>
          </cell>
          <cell r="Z6">
            <v>16518.28455</v>
          </cell>
          <cell r="AA6">
            <v>16518.28455</v>
          </cell>
        </row>
        <row r="7">
          <cell r="A7" t="str">
            <v>Act021</v>
          </cell>
          <cell r="B7" t="str">
            <v>sprzedaż przez BZWBK</v>
          </cell>
          <cell r="P7">
            <v>0</v>
          </cell>
          <cell r="Q7">
            <v>0</v>
          </cell>
          <cell r="R7">
            <v>0</v>
          </cell>
          <cell r="S7">
            <v>0</v>
          </cell>
          <cell r="T7">
            <v>0</v>
          </cell>
          <cell r="U7">
            <v>0</v>
          </cell>
          <cell r="V7">
            <v>0</v>
          </cell>
          <cell r="W7">
            <v>0</v>
          </cell>
          <cell r="X7">
            <v>0</v>
          </cell>
          <cell r="Y7">
            <v>0</v>
          </cell>
          <cell r="Z7">
            <v>0</v>
          </cell>
          <cell r="AA7">
            <v>0</v>
          </cell>
        </row>
        <row r="8">
          <cell r="A8" t="str">
            <v>Act022</v>
          </cell>
          <cell r="B8" t="str">
            <v>sprzedaż przez DM</v>
          </cell>
          <cell r="P8">
            <v>0</v>
          </cell>
          <cell r="Q8">
            <v>0</v>
          </cell>
          <cell r="R8">
            <v>0</v>
          </cell>
          <cell r="S8">
            <v>0</v>
          </cell>
          <cell r="T8">
            <v>0</v>
          </cell>
          <cell r="U8">
            <v>0</v>
          </cell>
          <cell r="V8">
            <v>0</v>
          </cell>
          <cell r="W8">
            <v>0</v>
          </cell>
          <cell r="X8">
            <v>0</v>
          </cell>
          <cell r="Y8">
            <v>0</v>
          </cell>
          <cell r="Z8">
            <v>0</v>
          </cell>
          <cell r="AA8">
            <v>0</v>
          </cell>
        </row>
        <row r="9">
          <cell r="A9" t="str">
            <v>Act03</v>
          </cell>
          <cell r="B9" t="str">
            <v>Konwersja(+/-)</v>
          </cell>
          <cell r="C9">
            <v>-1</v>
          </cell>
          <cell r="D9">
            <v>-2</v>
          </cell>
          <cell r="E9">
            <v>-2.5350000000034925</v>
          </cell>
          <cell r="F9">
            <v>-2.2050000000017462</v>
          </cell>
          <cell r="G9">
            <v>0</v>
          </cell>
          <cell r="H9">
            <v>0</v>
          </cell>
          <cell r="I9">
            <v>0</v>
          </cell>
          <cell r="J9">
            <v>0</v>
          </cell>
          <cell r="K9">
            <v>523.95953000000009</v>
          </cell>
          <cell r="L9">
            <v>0</v>
          </cell>
          <cell r="M9">
            <v>0</v>
          </cell>
          <cell r="N9">
            <v>0</v>
          </cell>
          <cell r="O9">
            <v>0</v>
          </cell>
          <cell r="P9">
            <v>-2</v>
          </cell>
          <cell r="Q9">
            <v>-4.5350000000034925</v>
          </cell>
          <cell r="R9">
            <v>-6.7400000000052387</v>
          </cell>
          <cell r="S9">
            <v>-6.7400000000052387</v>
          </cell>
          <cell r="T9">
            <v>-6.7400000000052387</v>
          </cell>
          <cell r="U9">
            <v>-6.7400000000052387</v>
          </cell>
          <cell r="V9">
            <v>-6.7400000000052387</v>
          </cell>
          <cell r="W9">
            <v>-6.7400000000052387</v>
          </cell>
          <cell r="X9">
            <v>-6.7400000000052387</v>
          </cell>
          <cell r="Y9">
            <v>-6.7400000000052387</v>
          </cell>
          <cell r="Z9">
            <v>-6.7400000000052387</v>
          </cell>
          <cell r="AA9">
            <v>-6.7400000000052387</v>
          </cell>
        </row>
        <row r="10">
          <cell r="A10" t="str">
            <v>Act031</v>
          </cell>
          <cell r="B10" t="str">
            <v>Konwersja(+)</v>
          </cell>
          <cell r="C10">
            <v>1884</v>
          </cell>
          <cell r="D10">
            <v>37835</v>
          </cell>
          <cell r="E10">
            <v>33948.000569999997</v>
          </cell>
          <cell r="F10">
            <v>30837.22769</v>
          </cell>
          <cell r="G10">
            <v>3246.3669100000002</v>
          </cell>
          <cell r="H10">
            <v>5236.4759800000002</v>
          </cell>
          <cell r="I10">
            <v>3133.99413</v>
          </cell>
          <cell r="J10">
            <v>6039.4677199999996</v>
          </cell>
          <cell r="K10">
            <v>4376.2626300000002</v>
          </cell>
          <cell r="L10">
            <v>3415.4904000000001</v>
          </cell>
          <cell r="M10">
            <v>2523.8302100000001</v>
          </cell>
          <cell r="N10">
            <v>6456.5255900000002</v>
          </cell>
          <cell r="O10">
            <v>4234.8099599999996</v>
          </cell>
          <cell r="P10">
            <v>37835</v>
          </cell>
          <cell r="Q10">
            <v>71783.000570000004</v>
          </cell>
          <cell r="R10">
            <v>102620.22826</v>
          </cell>
          <cell r="S10">
            <v>102620.22826</v>
          </cell>
          <cell r="T10">
            <v>102620.22826</v>
          </cell>
          <cell r="U10">
            <v>102620.22826</v>
          </cell>
          <cell r="V10">
            <v>102620.22826</v>
          </cell>
          <cell r="W10">
            <v>102620.22826</v>
          </cell>
          <cell r="X10">
            <v>102620.22826</v>
          </cell>
          <cell r="Y10">
            <v>102620.22826</v>
          </cell>
          <cell r="Z10">
            <v>102620.22826</v>
          </cell>
          <cell r="AA10">
            <v>102620.22826</v>
          </cell>
        </row>
        <row r="11">
          <cell r="A11" t="str">
            <v>Act032</v>
          </cell>
          <cell r="B11" t="str">
            <v>Konwersja(-)</v>
          </cell>
          <cell r="C11">
            <v>-686</v>
          </cell>
          <cell r="D11">
            <v>-37837</v>
          </cell>
          <cell r="E11">
            <v>-33950.53557</v>
          </cell>
          <cell r="F11">
            <v>-30839.432690000001</v>
          </cell>
          <cell r="G11">
            <v>-2945.7563500000001</v>
          </cell>
          <cell r="H11">
            <v>-4468.8975600000003</v>
          </cell>
          <cell r="I11">
            <v>-3967.1292699999999</v>
          </cell>
          <cell r="J11">
            <v>-5751.2420700000002</v>
          </cell>
          <cell r="K11">
            <v>-3852.3031000000001</v>
          </cell>
          <cell r="L11">
            <v>-5096.5236199999999</v>
          </cell>
          <cell r="M11">
            <v>-1424.2084400000001</v>
          </cell>
          <cell r="N11">
            <v>-3861.7519299999999</v>
          </cell>
          <cell r="O11">
            <v>-3172.99503</v>
          </cell>
          <cell r="P11">
            <v>-37837</v>
          </cell>
          <cell r="Q11">
            <v>-71787.535570000007</v>
          </cell>
          <cell r="R11">
            <v>-102626.96826000001</v>
          </cell>
          <cell r="S11">
            <v>-102626.96826000001</v>
          </cell>
          <cell r="T11">
            <v>-102626.96826000001</v>
          </cell>
          <cell r="U11">
            <v>-102626.96826000001</v>
          </cell>
          <cell r="V11">
            <v>-102626.96826000001</v>
          </cell>
          <cell r="W11">
            <v>-102626.96826000001</v>
          </cell>
          <cell r="X11">
            <v>-102626.96826000001</v>
          </cell>
          <cell r="Y11">
            <v>-102626.96826000001</v>
          </cell>
          <cell r="Z11">
            <v>-102626.96826000001</v>
          </cell>
          <cell r="AA11">
            <v>-102626.96826000001</v>
          </cell>
        </row>
        <row r="12">
          <cell r="A12" t="str">
            <v>Act04</v>
          </cell>
          <cell r="B12" t="str">
            <v>Umorzenia</v>
          </cell>
          <cell r="C12">
            <v>9150</v>
          </cell>
          <cell r="D12">
            <v>6754</v>
          </cell>
          <cell r="E12">
            <v>7700.0436600000003</v>
          </cell>
          <cell r="F12">
            <v>10271.141659999999</v>
          </cell>
          <cell r="G12">
            <v>4800.9383200000002</v>
          </cell>
          <cell r="H12">
            <v>6073.0838999999996</v>
          </cell>
          <cell r="I12">
            <v>4935.9388499999995</v>
          </cell>
          <cell r="J12">
            <v>4992.0824199999997</v>
          </cell>
          <cell r="K12">
            <v>5480.3908700000002</v>
          </cell>
          <cell r="L12">
            <v>6155.3948399999999</v>
          </cell>
          <cell r="M12">
            <v>6573.7654400000001</v>
          </cell>
          <cell r="N12">
            <v>4413.7689</v>
          </cell>
          <cell r="O12">
            <v>5552.3316199999999</v>
          </cell>
          <cell r="P12">
            <v>6754</v>
          </cell>
          <cell r="Q12">
            <v>14454.043659999999</v>
          </cell>
          <cell r="R12">
            <v>24725.185319999997</v>
          </cell>
          <cell r="S12">
            <v>24725.185319999997</v>
          </cell>
          <cell r="T12">
            <v>24725.185319999997</v>
          </cell>
          <cell r="U12">
            <v>24725.185319999997</v>
          </cell>
          <cell r="V12">
            <v>24725.185319999997</v>
          </cell>
          <cell r="W12">
            <v>24725.185319999997</v>
          </cell>
          <cell r="X12">
            <v>24725.185319999997</v>
          </cell>
          <cell r="Y12">
            <v>24725.185319999997</v>
          </cell>
          <cell r="Z12">
            <v>24725.185319999997</v>
          </cell>
          <cell r="AA12">
            <v>24725.185319999997</v>
          </cell>
        </row>
        <row r="13">
          <cell r="A13" t="str">
            <v>Act05</v>
          </cell>
          <cell r="B13" t="str">
            <v>Dane AT za ostatni dzień roboczy m-ca (+/-)</v>
          </cell>
          <cell r="C13">
            <v>0</v>
          </cell>
          <cell r="D13">
            <v>-1043.5</v>
          </cell>
          <cell r="E13">
            <v>-1.0399499999999335</v>
          </cell>
          <cell r="F13">
            <v>377.59159000000011</v>
          </cell>
          <cell r="G13">
            <v>415.18486999999999</v>
          </cell>
          <cell r="H13">
            <v>-40.465769999999999</v>
          </cell>
          <cell r="I13">
            <v>-276.02884</v>
          </cell>
          <cell r="J13">
            <v>-24.61769</v>
          </cell>
          <cell r="K13">
            <v>-874.83154000000002</v>
          </cell>
          <cell r="L13">
            <v>-209.18020999999999</v>
          </cell>
          <cell r="M13">
            <v>6.1514300000000004</v>
          </cell>
          <cell r="N13">
            <v>-516.19022999999993</v>
          </cell>
          <cell r="O13">
            <v>191.30731</v>
          </cell>
          <cell r="P13">
            <v>-1043.5</v>
          </cell>
          <cell r="Q13">
            <v>-1044.5399499999999</v>
          </cell>
          <cell r="R13">
            <v>-666.94835999999975</v>
          </cell>
          <cell r="S13">
            <v>-666.94835999999975</v>
          </cell>
          <cell r="T13">
            <v>-666.94835999999975</v>
          </cell>
          <cell r="U13">
            <v>-666.94835999999975</v>
          </cell>
          <cell r="V13">
            <v>-666.94835999999975</v>
          </cell>
          <cell r="W13">
            <v>-666.94835999999975</v>
          </cell>
          <cell r="X13">
            <v>-666.94835999999975</v>
          </cell>
          <cell r="Y13">
            <v>-666.94835999999975</v>
          </cell>
          <cell r="Z13">
            <v>-666.94835999999975</v>
          </cell>
          <cell r="AA13">
            <v>-666.94835999999975</v>
          </cell>
        </row>
        <row r="14">
          <cell r="A14" t="str">
            <v>Act06</v>
          </cell>
          <cell r="B14" t="str">
            <v>Zmiana wartości</v>
          </cell>
          <cell r="C14">
            <v>16087</v>
          </cell>
          <cell r="D14">
            <v>7749</v>
          </cell>
          <cell r="E14">
            <v>-5292.2586700000102</v>
          </cell>
          <cell r="F14">
            <v>28023.40841</v>
          </cell>
          <cell r="G14">
            <v>2417.13530000008</v>
          </cell>
          <cell r="H14">
            <v>-4994.5342300000002</v>
          </cell>
          <cell r="I14">
            <v>-7265.9711600000001</v>
          </cell>
          <cell r="J14">
            <v>7108.5394399999795</v>
          </cell>
          <cell r="K14">
            <v>2646.8315400000001</v>
          </cell>
          <cell r="L14">
            <v>9116.1802100000004</v>
          </cell>
          <cell r="M14">
            <v>1571.300130000016</v>
          </cell>
          <cell r="N14">
            <v>32.323110000048246</v>
          </cell>
          <cell r="O14">
            <v>2626.77916</v>
          </cell>
          <cell r="P14">
            <v>7749</v>
          </cell>
          <cell r="Q14">
            <v>2456.7413299999898</v>
          </cell>
          <cell r="R14">
            <v>30480.14973999999</v>
          </cell>
          <cell r="S14">
            <v>30480.14973999999</v>
          </cell>
          <cell r="T14">
            <v>30480.14973999999</v>
          </cell>
          <cell r="U14">
            <v>30480.14973999999</v>
          </cell>
          <cell r="V14">
            <v>30480.14973999999</v>
          </cell>
          <cell r="W14">
            <v>30480.14973999999</v>
          </cell>
          <cell r="X14">
            <v>30480.14973999999</v>
          </cell>
          <cell r="Y14">
            <v>30480.14973999999</v>
          </cell>
          <cell r="Z14">
            <v>30480.14973999999</v>
          </cell>
          <cell r="AA14">
            <v>30480.14973999999</v>
          </cell>
        </row>
        <row r="15">
          <cell r="A15" t="str">
            <v>Act07</v>
          </cell>
          <cell r="B15" t="str">
            <v>Bilans zamknięcia</v>
          </cell>
          <cell r="C15">
            <v>743227.03766999999</v>
          </cell>
          <cell r="D15">
            <v>750569.53766999999</v>
          </cell>
          <cell r="E15">
            <v>742453.51058999996</v>
          </cell>
          <cell r="F15">
            <v>764826.59828000003</v>
          </cell>
          <cell r="G15">
            <v>764826.59828000003</v>
          </cell>
          <cell r="H15">
            <v>764826.59828000003</v>
          </cell>
          <cell r="I15">
            <v>764826.59828000003</v>
          </cell>
          <cell r="J15">
            <v>764826.59828000003</v>
          </cell>
          <cell r="K15">
            <v>764826.59828000003</v>
          </cell>
          <cell r="L15">
            <v>764826.59828000003</v>
          </cell>
          <cell r="M15">
            <v>764826.59828000003</v>
          </cell>
          <cell r="N15">
            <v>764826.59828000003</v>
          </cell>
          <cell r="O15">
            <v>764826.59828000003</v>
          </cell>
          <cell r="P15">
            <v>750569.53766999999</v>
          </cell>
          <cell r="Q15">
            <v>742453.51058999996</v>
          </cell>
          <cell r="R15">
            <v>764826.59827999992</v>
          </cell>
          <cell r="S15">
            <v>764826.59827999992</v>
          </cell>
          <cell r="T15">
            <v>764826.59827999992</v>
          </cell>
          <cell r="U15">
            <v>764826.59827999992</v>
          </cell>
          <cell r="V15">
            <v>764826.59827999992</v>
          </cell>
          <cell r="W15">
            <v>764826.59827999992</v>
          </cell>
          <cell r="X15">
            <v>764826.59827999992</v>
          </cell>
          <cell r="Y15">
            <v>764826.59827999992</v>
          </cell>
          <cell r="Z15">
            <v>764826.59827999992</v>
          </cell>
          <cell r="AA15">
            <v>764826.59827999992</v>
          </cell>
        </row>
        <row r="16">
          <cell r="A16" t="str">
            <v>Act08</v>
          </cell>
          <cell r="B16" t="str">
            <v>Średnia wartość funduszu</v>
          </cell>
          <cell r="C16">
            <v>742072.15096193505</v>
          </cell>
          <cell r="D16">
            <v>754795.55910354794</v>
          </cell>
          <cell r="E16">
            <v>744234.80692678597</v>
          </cell>
          <cell r="F16">
            <v>758194.30495935504</v>
          </cell>
          <cell r="G16">
            <v>336577.96194033301</v>
          </cell>
          <cell r="H16">
            <v>326442.223449032</v>
          </cell>
          <cell r="I16">
            <v>318086.81626599998</v>
          </cell>
          <cell r="J16">
            <v>313993.286455161</v>
          </cell>
          <cell r="K16">
            <v>314890.81039161299</v>
          </cell>
          <cell r="L16">
            <v>314168.59642733342</v>
          </cell>
          <cell r="M16">
            <v>311881.42012258072</v>
          </cell>
          <cell r="N16">
            <v>309659.32876133337</v>
          </cell>
          <cell r="O16">
            <v>308914.44369225798</v>
          </cell>
          <cell r="P16">
            <v>754795.55910354794</v>
          </cell>
          <cell r="Q16">
            <v>749783.6767145762</v>
          </cell>
          <cell r="R16">
            <v>752680.6708877777</v>
          </cell>
          <cell r="S16">
            <v>564510.5031658333</v>
          </cell>
          <cell r="T16">
            <v>448617.61840993376</v>
          </cell>
          <cell r="U16">
            <v>374261.1070712707</v>
          </cell>
          <cell r="V16">
            <v>319534.24707499996</v>
          </cell>
          <cell r="W16">
            <v>278770.61884732509</v>
          </cell>
          <cell r="X16">
            <v>248136.48490805857</v>
          </cell>
          <cell r="Y16">
            <v>222833.09335493419</v>
          </cell>
          <cell r="Z16">
            <v>202818.14484999998</v>
          </cell>
          <cell r="AA16">
            <v>185592.49419150682</v>
          </cell>
        </row>
        <row r="17">
          <cell r="A17" t="str">
            <v>Act09</v>
          </cell>
          <cell r="B17" t="str">
            <v>Fundusze grupy BZWBK  ave</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Act10</v>
          </cell>
          <cell r="B18" t="str">
            <v>Fundusze pozostałych klientów  ave</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Act11</v>
          </cell>
          <cell r="B19" t="str">
            <v>Zarządzanie funduszami klientów TFI</v>
          </cell>
          <cell r="C19">
            <v>1614.3565599999999</v>
          </cell>
          <cell r="D19">
            <v>1648.1093800000001</v>
          </cell>
          <cell r="E19">
            <v>1464.1186399999999</v>
          </cell>
          <cell r="F19">
            <v>1651.8066100000001</v>
          </cell>
          <cell r="P19">
            <v>1648.1093800000001</v>
          </cell>
          <cell r="Q19">
            <v>3112.22802</v>
          </cell>
          <cell r="R19">
            <v>4764.0346300000001</v>
          </cell>
          <cell r="S19">
            <v>4764.0346300000001</v>
          </cell>
          <cell r="T19">
            <v>4764.0346300000001</v>
          </cell>
          <cell r="U19">
            <v>4764.0346300000001</v>
          </cell>
          <cell r="V19">
            <v>4764.0346300000001</v>
          </cell>
          <cell r="W19">
            <v>4764.0346300000001</v>
          </cell>
          <cell r="X19">
            <v>4764.0346300000001</v>
          </cell>
          <cell r="Y19">
            <v>4764.0346300000001</v>
          </cell>
          <cell r="Z19">
            <v>4764.0346300000001</v>
          </cell>
          <cell r="AA19">
            <v>4764.0346300000001</v>
          </cell>
        </row>
        <row r="20">
          <cell r="A20" t="str">
            <v>Act12</v>
          </cell>
          <cell r="B20" t="str">
            <v>Opłata dystrybucyjna TFI</v>
          </cell>
          <cell r="C20">
            <v>19.346340000000001</v>
          </cell>
          <cell r="D20">
            <v>32.032769999999999</v>
          </cell>
          <cell r="E20">
            <v>21.58192</v>
          </cell>
          <cell r="F20">
            <v>19.671610000000001</v>
          </cell>
          <cell r="P20">
            <v>32.032769999999999</v>
          </cell>
          <cell r="Q20">
            <v>53.614689999999996</v>
          </cell>
          <cell r="R20">
            <v>73.286299999999997</v>
          </cell>
          <cell r="S20">
            <v>73.286299999999997</v>
          </cell>
          <cell r="T20">
            <v>73.286299999999997</v>
          </cell>
          <cell r="U20">
            <v>73.286299999999997</v>
          </cell>
          <cell r="V20">
            <v>73.286299999999997</v>
          </cell>
          <cell r="W20">
            <v>73.286299999999997</v>
          </cell>
          <cell r="X20">
            <v>73.286299999999997</v>
          </cell>
          <cell r="Y20">
            <v>73.286299999999997</v>
          </cell>
          <cell r="Z20">
            <v>73.286299999999997</v>
          </cell>
          <cell r="AA20">
            <v>73.286299999999997</v>
          </cell>
        </row>
        <row r="21">
          <cell r="A21" t="str">
            <v>Act121</v>
          </cell>
          <cell r="B21" t="str">
            <v>Korekta opłaty dystrybucyjnej</v>
          </cell>
          <cell r="F21">
            <v>0</v>
          </cell>
          <cell r="P21">
            <v>0</v>
          </cell>
          <cell r="Q21">
            <v>0</v>
          </cell>
          <cell r="R21">
            <v>0</v>
          </cell>
          <cell r="S21">
            <v>0</v>
          </cell>
          <cell r="T21">
            <v>0</v>
          </cell>
          <cell r="U21">
            <v>0</v>
          </cell>
          <cell r="V21">
            <v>0</v>
          </cell>
          <cell r="W21">
            <v>0</v>
          </cell>
          <cell r="X21">
            <v>0</v>
          </cell>
          <cell r="Y21">
            <v>0</v>
          </cell>
          <cell r="Z21">
            <v>0</v>
          </cell>
          <cell r="AA21">
            <v>0</v>
          </cell>
        </row>
        <row r="22">
          <cell r="A22" t="str">
            <v>Act13</v>
          </cell>
          <cell r="B22" t="str">
            <v>Opłata umorzeniowa</v>
          </cell>
          <cell r="C22">
            <v>51.808630000000001</v>
          </cell>
          <cell r="D22">
            <v>49.02561</v>
          </cell>
          <cell r="E22">
            <v>46.287700000000001</v>
          </cell>
          <cell r="F22">
            <v>62.011510000000001</v>
          </cell>
          <cell r="P22">
            <v>49.02561</v>
          </cell>
          <cell r="Q22">
            <v>95.313310000000001</v>
          </cell>
          <cell r="R22">
            <v>157.32481999999999</v>
          </cell>
          <cell r="S22">
            <v>157.32481999999999</v>
          </cell>
          <cell r="T22">
            <v>157.32481999999999</v>
          </cell>
          <cell r="U22">
            <v>157.32481999999999</v>
          </cell>
          <cell r="V22">
            <v>157.32481999999999</v>
          </cell>
          <cell r="W22">
            <v>157.32481999999999</v>
          </cell>
          <cell r="X22">
            <v>157.32481999999999</v>
          </cell>
          <cell r="Y22">
            <v>157.32481999999999</v>
          </cell>
          <cell r="Z22">
            <v>157.32481999999999</v>
          </cell>
          <cell r="AA22">
            <v>157.32481999999999</v>
          </cell>
        </row>
        <row r="23">
          <cell r="A23" t="str">
            <v>Act131</v>
          </cell>
          <cell r="B23" t="str">
            <v>Opłata dodatkowa</v>
          </cell>
          <cell r="C23">
            <v>1.6950000000000001</v>
          </cell>
          <cell r="D23">
            <v>1.135</v>
          </cell>
          <cell r="E23">
            <v>2.5350000000000001</v>
          </cell>
          <cell r="F23">
            <v>2.2050000000000001</v>
          </cell>
          <cell r="P23">
            <v>1.135</v>
          </cell>
          <cell r="Q23">
            <v>3.67</v>
          </cell>
          <cell r="R23">
            <v>5.875</v>
          </cell>
          <cell r="S23">
            <v>5.875</v>
          </cell>
          <cell r="T23">
            <v>5.875</v>
          </cell>
          <cell r="U23">
            <v>5.875</v>
          </cell>
          <cell r="V23">
            <v>5.875</v>
          </cell>
          <cell r="W23">
            <v>5.875</v>
          </cell>
          <cell r="X23">
            <v>5.875</v>
          </cell>
          <cell r="Y23">
            <v>5.875</v>
          </cell>
          <cell r="Z23">
            <v>5.875</v>
          </cell>
          <cell r="AA23">
            <v>5.875</v>
          </cell>
        </row>
        <row r="24">
          <cell r="A24" t="str">
            <v>Act14</v>
          </cell>
          <cell r="B24" t="str">
            <v>Wynagrodzenie za sukces</v>
          </cell>
          <cell r="C24">
            <v>0</v>
          </cell>
          <cell r="D24">
            <v>0</v>
          </cell>
          <cell r="E24">
            <v>0</v>
          </cell>
          <cell r="P24">
            <v>0</v>
          </cell>
          <cell r="Q24">
            <v>0</v>
          </cell>
          <cell r="R24">
            <v>0</v>
          </cell>
          <cell r="S24">
            <v>0</v>
          </cell>
          <cell r="T24">
            <v>0</v>
          </cell>
          <cell r="U24">
            <v>0</v>
          </cell>
          <cell r="V24">
            <v>0</v>
          </cell>
          <cell r="W24">
            <v>0</v>
          </cell>
          <cell r="X24">
            <v>0</v>
          </cell>
          <cell r="Y24">
            <v>0</v>
          </cell>
          <cell r="Z24">
            <v>0</v>
          </cell>
          <cell r="AA24">
            <v>0</v>
          </cell>
        </row>
        <row r="25">
          <cell r="A25" t="str">
            <v>Act15</v>
          </cell>
          <cell r="B25" t="str">
            <v>Przychody   razem</v>
          </cell>
          <cell r="C25">
            <v>1687.2065299999999</v>
          </cell>
          <cell r="D25">
            <v>1730.30276</v>
          </cell>
          <cell r="E25">
            <v>1534.5232600000002</v>
          </cell>
          <cell r="F25">
            <v>1735.6947300000002</v>
          </cell>
          <cell r="G25">
            <v>0</v>
          </cell>
          <cell r="H25">
            <v>0</v>
          </cell>
          <cell r="I25">
            <v>0</v>
          </cell>
          <cell r="J25">
            <v>0</v>
          </cell>
          <cell r="K25">
            <v>0</v>
          </cell>
          <cell r="L25">
            <v>0</v>
          </cell>
          <cell r="M25">
            <v>0</v>
          </cell>
          <cell r="N25">
            <v>0</v>
          </cell>
          <cell r="O25">
            <v>0</v>
          </cell>
          <cell r="P25">
            <v>1730.30276</v>
          </cell>
          <cell r="Q25">
            <v>3264.82602</v>
          </cell>
          <cell r="R25">
            <v>5000.5207499999997</v>
          </cell>
          <cell r="S25">
            <v>5000.5207499999997</v>
          </cell>
          <cell r="T25">
            <v>5000.5207499999997</v>
          </cell>
          <cell r="U25">
            <v>5000.5207499999997</v>
          </cell>
          <cell r="V25">
            <v>5000.5207499999997</v>
          </cell>
          <cell r="W25">
            <v>5000.5207499999997</v>
          </cell>
          <cell r="X25">
            <v>5000.5207499999997</v>
          </cell>
          <cell r="Y25">
            <v>5000.5207499999997</v>
          </cell>
          <cell r="Z25">
            <v>5000.5207499999997</v>
          </cell>
          <cell r="AA25">
            <v>5000.5207499999997</v>
          </cell>
        </row>
        <row r="26">
          <cell r="A26" t="str">
            <v>Act16</v>
          </cell>
          <cell r="B26" t="str">
            <v>Zarządzanie aktywami funduszy</v>
          </cell>
          <cell r="C26">
            <v>-125.8826</v>
          </cell>
          <cell r="D26">
            <v>-128.06376</v>
          </cell>
          <cell r="E26">
            <v>-114.16468999999999</v>
          </cell>
          <cell r="F26">
            <v>-128.62879000000001</v>
          </cell>
          <cell r="P26">
            <v>-128.06376</v>
          </cell>
          <cell r="Q26">
            <v>-242.22845000000001</v>
          </cell>
          <cell r="R26">
            <v>-370.85724000000005</v>
          </cell>
          <cell r="S26">
            <v>-370.85724000000005</v>
          </cell>
          <cell r="T26">
            <v>-370.85724000000005</v>
          </cell>
          <cell r="U26">
            <v>-370.85724000000005</v>
          </cell>
          <cell r="V26">
            <v>-370.85724000000005</v>
          </cell>
          <cell r="W26">
            <v>-370.85724000000005</v>
          </cell>
          <cell r="X26">
            <v>-370.85724000000005</v>
          </cell>
          <cell r="Y26">
            <v>-370.85724000000005</v>
          </cell>
          <cell r="Z26">
            <v>-370.85724000000005</v>
          </cell>
          <cell r="AA26">
            <v>-370.85724000000005</v>
          </cell>
        </row>
        <row r="27">
          <cell r="A27" t="str">
            <v>Act17</v>
          </cell>
          <cell r="B27" t="str">
            <v>Usługi rachunkowości ASSET</v>
          </cell>
          <cell r="C27">
            <v>0</v>
          </cell>
          <cell r="P27">
            <v>0</v>
          </cell>
          <cell r="Q27">
            <v>0</v>
          </cell>
          <cell r="R27">
            <v>0</v>
          </cell>
          <cell r="S27">
            <v>0</v>
          </cell>
          <cell r="T27">
            <v>0</v>
          </cell>
          <cell r="U27">
            <v>0</v>
          </cell>
          <cell r="V27">
            <v>0</v>
          </cell>
          <cell r="W27">
            <v>0</v>
          </cell>
          <cell r="X27">
            <v>0</v>
          </cell>
          <cell r="Y27">
            <v>0</v>
          </cell>
          <cell r="Z27">
            <v>0</v>
          </cell>
          <cell r="AA27">
            <v>0</v>
          </cell>
        </row>
        <row r="28">
          <cell r="A28" t="str">
            <v>Act18</v>
          </cell>
          <cell r="B28" t="str">
            <v>Opłata dystrybucyjna dla BZWBK</v>
          </cell>
          <cell r="C28">
            <v>0</v>
          </cell>
          <cell r="D28">
            <v>0</v>
          </cell>
          <cell r="E28">
            <v>0</v>
          </cell>
          <cell r="F28">
            <v>0</v>
          </cell>
          <cell r="P28">
            <v>0</v>
          </cell>
          <cell r="Q28">
            <v>0</v>
          </cell>
          <cell r="R28">
            <v>0</v>
          </cell>
          <cell r="S28">
            <v>0</v>
          </cell>
          <cell r="T28">
            <v>0</v>
          </cell>
          <cell r="U28">
            <v>0</v>
          </cell>
          <cell r="V28">
            <v>0</v>
          </cell>
          <cell r="W28">
            <v>0</v>
          </cell>
          <cell r="X28">
            <v>0</v>
          </cell>
          <cell r="Y28">
            <v>0</v>
          </cell>
          <cell r="Z28">
            <v>0</v>
          </cell>
          <cell r="AA28">
            <v>0</v>
          </cell>
        </row>
        <row r="29">
          <cell r="A29" t="str">
            <v>Act19</v>
          </cell>
          <cell r="B29" t="str">
            <v>BZWBK - inne koszty</v>
          </cell>
          <cell r="C29">
            <v>0</v>
          </cell>
          <cell r="D29">
            <v>0</v>
          </cell>
          <cell r="E29">
            <v>0</v>
          </cell>
          <cell r="F29">
            <v>0</v>
          </cell>
          <cell r="P29">
            <v>0</v>
          </cell>
          <cell r="Q29">
            <v>0</v>
          </cell>
          <cell r="R29">
            <v>0</v>
          </cell>
          <cell r="S29">
            <v>0</v>
          </cell>
          <cell r="T29">
            <v>0</v>
          </cell>
          <cell r="U29">
            <v>0</v>
          </cell>
          <cell r="V29">
            <v>0</v>
          </cell>
          <cell r="W29">
            <v>0</v>
          </cell>
          <cell r="X29">
            <v>0</v>
          </cell>
          <cell r="Y29">
            <v>0</v>
          </cell>
          <cell r="Z29">
            <v>0</v>
          </cell>
          <cell r="AA29">
            <v>0</v>
          </cell>
        </row>
        <row r="30">
          <cell r="A30" t="str">
            <v>Act20</v>
          </cell>
          <cell r="B30" t="str">
            <v>Opłata dystrybucyjna dla DM</v>
          </cell>
          <cell r="C30">
            <v>0</v>
          </cell>
          <cell r="D30">
            <v>0</v>
          </cell>
          <cell r="E30">
            <v>0</v>
          </cell>
          <cell r="F30">
            <v>0</v>
          </cell>
          <cell r="P30">
            <v>0</v>
          </cell>
          <cell r="Q30">
            <v>0</v>
          </cell>
          <cell r="R30">
            <v>0</v>
          </cell>
          <cell r="S30">
            <v>0</v>
          </cell>
          <cell r="T30">
            <v>0</v>
          </cell>
          <cell r="U30">
            <v>0</v>
          </cell>
          <cell r="V30">
            <v>0</v>
          </cell>
          <cell r="W30">
            <v>0</v>
          </cell>
          <cell r="X30">
            <v>0</v>
          </cell>
          <cell r="Y30">
            <v>0</v>
          </cell>
          <cell r="Z30">
            <v>0</v>
          </cell>
          <cell r="AA30">
            <v>0</v>
          </cell>
        </row>
        <row r="31">
          <cell r="A31" t="str">
            <v>Act21</v>
          </cell>
          <cell r="B31" t="str">
            <v>Inne koszty w Grupie</v>
          </cell>
          <cell r="C31">
            <v>0</v>
          </cell>
          <cell r="D31">
            <v>0</v>
          </cell>
          <cell r="E31">
            <v>0</v>
          </cell>
          <cell r="F31">
            <v>0</v>
          </cell>
          <cell r="P31">
            <v>0</v>
          </cell>
          <cell r="Q31">
            <v>0</v>
          </cell>
          <cell r="R31">
            <v>0</v>
          </cell>
          <cell r="S31">
            <v>0</v>
          </cell>
          <cell r="T31">
            <v>0</v>
          </cell>
          <cell r="U31">
            <v>0</v>
          </cell>
          <cell r="V31">
            <v>0</v>
          </cell>
          <cell r="W31">
            <v>0</v>
          </cell>
          <cell r="X31">
            <v>0</v>
          </cell>
          <cell r="Y31">
            <v>0</v>
          </cell>
          <cell r="Z31">
            <v>0</v>
          </cell>
          <cell r="AA31">
            <v>0</v>
          </cell>
        </row>
        <row r="32">
          <cell r="A32" t="str">
            <v>Act22</v>
          </cell>
          <cell r="B32" t="str">
            <v>Koszty w grupie BZWBK</v>
          </cell>
          <cell r="C32">
            <v>-125.8826</v>
          </cell>
          <cell r="D32">
            <v>-128.06376</v>
          </cell>
          <cell r="E32">
            <v>-114.16468999999999</v>
          </cell>
          <cell r="F32">
            <v>-128.62879000000001</v>
          </cell>
          <cell r="G32">
            <v>0</v>
          </cell>
          <cell r="H32">
            <v>0</v>
          </cell>
          <cell r="I32">
            <v>0</v>
          </cell>
          <cell r="J32">
            <v>0</v>
          </cell>
          <cell r="K32">
            <v>0</v>
          </cell>
          <cell r="L32">
            <v>0</v>
          </cell>
          <cell r="M32">
            <v>0</v>
          </cell>
          <cell r="N32">
            <v>0</v>
          </cell>
          <cell r="O32">
            <v>0</v>
          </cell>
          <cell r="P32">
            <v>-128.06376</v>
          </cell>
          <cell r="Q32">
            <v>-242.22845000000001</v>
          </cell>
          <cell r="R32">
            <v>-370.85724000000005</v>
          </cell>
          <cell r="S32">
            <v>-370.85724000000005</v>
          </cell>
          <cell r="T32">
            <v>-370.85724000000005</v>
          </cell>
          <cell r="U32">
            <v>-370.85724000000005</v>
          </cell>
          <cell r="V32">
            <v>-370.85724000000005</v>
          </cell>
          <cell r="W32">
            <v>-370.85724000000005</v>
          </cell>
          <cell r="X32">
            <v>-370.85724000000005</v>
          </cell>
          <cell r="Y32">
            <v>-370.85724000000005</v>
          </cell>
          <cell r="Z32">
            <v>-370.85724000000005</v>
          </cell>
          <cell r="AA32">
            <v>-370.85724000000005</v>
          </cell>
        </row>
        <row r="33">
          <cell r="A33" t="str">
            <v>Act23</v>
          </cell>
          <cell r="B33" t="str">
            <v>Inni dystrybutorzy ( w tym świadczenia dod.)</v>
          </cell>
          <cell r="C33">
            <v>634.22271999999998</v>
          </cell>
          <cell r="D33">
            <v>-1190.93722</v>
          </cell>
          <cell r="E33">
            <v>-1046.1646800000001</v>
          </cell>
          <cell r="F33">
            <v>-1193.6133600000001</v>
          </cell>
          <cell r="P33">
            <v>-1190.93722</v>
          </cell>
          <cell r="Q33">
            <v>-2237.1019000000001</v>
          </cell>
          <cell r="R33">
            <v>-3430.7152599999999</v>
          </cell>
          <cell r="S33">
            <v>-3430.7152599999999</v>
          </cell>
          <cell r="T33">
            <v>-3430.7152599999999</v>
          </cell>
          <cell r="U33">
            <v>-3430.7152599999999</v>
          </cell>
          <cell r="V33">
            <v>-3430.7152599999999</v>
          </cell>
          <cell r="W33">
            <v>-3430.7152599999999</v>
          </cell>
          <cell r="X33">
            <v>-3430.7152599999999</v>
          </cell>
          <cell r="Y33">
            <v>-3430.7152599999999</v>
          </cell>
          <cell r="Z33">
            <v>-3430.7152599999999</v>
          </cell>
          <cell r="AA33">
            <v>-3430.7152599999999</v>
          </cell>
        </row>
        <row r="34">
          <cell r="A34" t="str">
            <v>Act231</v>
          </cell>
          <cell r="B34" t="str">
            <v>Agent transferowy</v>
          </cell>
          <cell r="C34">
            <v>-108.81401</v>
          </cell>
          <cell r="D34">
            <v>-112.89588999999999</v>
          </cell>
          <cell r="E34">
            <v>-108.6203</v>
          </cell>
          <cell r="F34">
            <v>-110.50203</v>
          </cell>
          <cell r="P34">
            <v>-112.89588999999999</v>
          </cell>
          <cell r="Q34">
            <v>-221.51618999999999</v>
          </cell>
          <cell r="R34">
            <v>-332.01821999999999</v>
          </cell>
          <cell r="S34">
            <v>-332.01821999999999</v>
          </cell>
          <cell r="T34">
            <v>-332.01821999999999</v>
          </cell>
          <cell r="U34">
            <v>-332.01821999999999</v>
          </cell>
          <cell r="V34">
            <v>-332.01821999999999</v>
          </cell>
          <cell r="W34">
            <v>-332.01821999999999</v>
          </cell>
          <cell r="X34">
            <v>-332.01821999999999</v>
          </cell>
          <cell r="Y34">
            <v>-332.01821999999999</v>
          </cell>
          <cell r="Z34">
            <v>-332.01821999999999</v>
          </cell>
          <cell r="AA34">
            <v>-332.01821999999999</v>
          </cell>
        </row>
        <row r="35">
          <cell r="A35" t="str">
            <v>Act24</v>
          </cell>
          <cell r="B35" t="str">
            <v>Usługi zewnętrzne</v>
          </cell>
          <cell r="C35">
            <v>-49.449300000000001</v>
          </cell>
          <cell r="D35">
            <v>-41.782800000000002</v>
          </cell>
          <cell r="E35">
            <v>-40.914360000000002</v>
          </cell>
          <cell r="F35">
            <v>-41.05321</v>
          </cell>
          <cell r="P35">
            <v>-41.782800000000002</v>
          </cell>
          <cell r="Q35">
            <v>-82.697159999999997</v>
          </cell>
          <cell r="R35">
            <v>-123.75037</v>
          </cell>
          <cell r="S35">
            <v>-123.75037</v>
          </cell>
          <cell r="T35">
            <v>-123.75037</v>
          </cell>
          <cell r="U35">
            <v>-123.75037</v>
          </cell>
          <cell r="V35">
            <v>-123.75037</v>
          </cell>
          <cell r="W35">
            <v>-123.75037</v>
          </cell>
          <cell r="X35">
            <v>-123.75037</v>
          </cell>
          <cell r="Y35">
            <v>-123.75037</v>
          </cell>
          <cell r="Z35">
            <v>-123.75037</v>
          </cell>
          <cell r="AA35">
            <v>-123.75037</v>
          </cell>
        </row>
        <row r="36">
          <cell r="A36" t="str">
            <v>Act25</v>
          </cell>
          <cell r="B36" t="str">
            <v>Koszty obowiązkowe</v>
          </cell>
          <cell r="C36">
            <v>-8.2125000000000004</v>
          </cell>
          <cell r="D36">
            <v>-10.3597</v>
          </cell>
          <cell r="E36">
            <v>-8.2125000000000004</v>
          </cell>
          <cell r="F36">
            <v>-8.2271400000000003</v>
          </cell>
          <cell r="P36">
            <v>-10.3597</v>
          </cell>
          <cell r="Q36">
            <v>-18.572200000000002</v>
          </cell>
          <cell r="R36">
            <v>-26.799340000000001</v>
          </cell>
          <cell r="S36">
            <v>-26.799340000000001</v>
          </cell>
          <cell r="T36">
            <v>-26.799340000000001</v>
          </cell>
          <cell r="U36">
            <v>-26.799340000000001</v>
          </cell>
          <cell r="V36">
            <v>-26.799340000000001</v>
          </cell>
          <cell r="W36">
            <v>-26.799340000000001</v>
          </cell>
          <cell r="X36">
            <v>-26.799340000000001</v>
          </cell>
          <cell r="Y36">
            <v>-26.799340000000001</v>
          </cell>
          <cell r="Z36">
            <v>-26.799340000000001</v>
          </cell>
          <cell r="AA36">
            <v>-26.799340000000001</v>
          </cell>
        </row>
        <row r="37">
          <cell r="A37" t="str">
            <v>Act26</v>
          </cell>
          <cell r="B37" t="str">
            <v>Koszty poza Grupą BZWBK</v>
          </cell>
          <cell r="C37">
            <v>467.74690999999996</v>
          </cell>
          <cell r="D37">
            <v>-1355.97561</v>
          </cell>
          <cell r="E37">
            <v>-1203.9118400000002</v>
          </cell>
          <cell r="F37">
            <v>-1353.3957400000002</v>
          </cell>
          <cell r="G37">
            <v>0</v>
          </cell>
          <cell r="H37">
            <v>0</v>
          </cell>
          <cell r="I37">
            <v>0</v>
          </cell>
          <cell r="J37">
            <v>0</v>
          </cell>
          <cell r="K37">
            <v>0</v>
          </cell>
          <cell r="L37">
            <v>0</v>
          </cell>
          <cell r="M37">
            <v>0</v>
          </cell>
          <cell r="N37">
            <v>0</v>
          </cell>
          <cell r="O37">
            <v>0</v>
          </cell>
          <cell r="P37">
            <v>-1355.97561</v>
          </cell>
          <cell r="Q37">
            <v>-2559.8874500000002</v>
          </cell>
          <cell r="R37">
            <v>-3913.2831900000001</v>
          </cell>
          <cell r="S37">
            <v>-3913.2831900000001</v>
          </cell>
          <cell r="T37">
            <v>-3913.2831900000001</v>
          </cell>
          <cell r="U37">
            <v>-3913.2831900000001</v>
          </cell>
          <cell r="V37">
            <v>-3913.2831900000001</v>
          </cell>
          <cell r="W37">
            <v>-3913.2831900000001</v>
          </cell>
          <cell r="X37">
            <v>-3913.2831900000001</v>
          </cell>
          <cell r="Y37">
            <v>-3913.2831900000001</v>
          </cell>
          <cell r="Z37">
            <v>-3913.2831900000001</v>
          </cell>
          <cell r="AA37">
            <v>-3913.2831900000001</v>
          </cell>
        </row>
        <row r="38">
          <cell r="A38" t="str">
            <v>Act27</v>
          </cell>
          <cell r="B38" t="str">
            <v>Dochody netto Grupy</v>
          </cell>
          <cell r="C38">
            <v>2154.9534399999998</v>
          </cell>
          <cell r="D38">
            <v>374.32715000000007</v>
          </cell>
          <cell r="E38">
            <v>330.61141999999995</v>
          </cell>
          <cell r="F38">
            <v>382.29899</v>
          </cell>
          <cell r="G38">
            <v>0</v>
          </cell>
          <cell r="H38">
            <v>0</v>
          </cell>
          <cell r="I38">
            <v>0</v>
          </cell>
          <cell r="J38">
            <v>0</v>
          </cell>
          <cell r="K38">
            <v>0</v>
          </cell>
          <cell r="L38">
            <v>0</v>
          </cell>
          <cell r="M38">
            <v>0</v>
          </cell>
          <cell r="N38">
            <v>0</v>
          </cell>
          <cell r="O38">
            <v>0</v>
          </cell>
          <cell r="P38">
            <v>374.32715000000007</v>
          </cell>
          <cell r="Q38">
            <v>704.9385699999998</v>
          </cell>
          <cell r="R38">
            <v>1087.2375599999996</v>
          </cell>
          <cell r="S38">
            <v>1087.2375599999996</v>
          </cell>
          <cell r="T38">
            <v>1087.2375599999996</v>
          </cell>
          <cell r="U38">
            <v>1087.2375599999996</v>
          </cell>
          <cell r="V38">
            <v>1087.2375599999996</v>
          </cell>
          <cell r="W38">
            <v>1087.2375599999996</v>
          </cell>
          <cell r="X38">
            <v>1087.2375599999996</v>
          </cell>
          <cell r="Y38">
            <v>1087.2375599999996</v>
          </cell>
          <cell r="Z38">
            <v>1087.2375599999996</v>
          </cell>
          <cell r="AA38">
            <v>1087.2375599999996</v>
          </cell>
        </row>
        <row r="39">
          <cell r="A39" t="str">
            <v>Act28</v>
          </cell>
          <cell r="B39" t="str">
            <v>Dochody netto TFI</v>
          </cell>
          <cell r="C39">
            <v>2029.0708399999999</v>
          </cell>
          <cell r="D39">
            <v>246.26339000000007</v>
          </cell>
          <cell r="E39">
            <v>216.44672999999989</v>
          </cell>
          <cell r="F39">
            <v>253.67020000000002</v>
          </cell>
          <cell r="G39">
            <v>0</v>
          </cell>
          <cell r="H39">
            <v>0</v>
          </cell>
          <cell r="I39">
            <v>0</v>
          </cell>
          <cell r="J39">
            <v>0</v>
          </cell>
          <cell r="K39">
            <v>0</v>
          </cell>
          <cell r="L39">
            <v>0</v>
          </cell>
          <cell r="M39">
            <v>0</v>
          </cell>
          <cell r="N39">
            <v>0</v>
          </cell>
          <cell r="O39">
            <v>0</v>
          </cell>
          <cell r="P39">
            <v>246.26339000000007</v>
          </cell>
          <cell r="Q39">
            <v>462.71011999999973</v>
          </cell>
          <cell r="R39">
            <v>716.3803199999993</v>
          </cell>
          <cell r="S39">
            <v>716.3803199999993</v>
          </cell>
          <cell r="T39">
            <v>716.3803199999993</v>
          </cell>
          <cell r="U39">
            <v>716.3803199999993</v>
          </cell>
          <cell r="V39">
            <v>716.3803199999993</v>
          </cell>
          <cell r="W39">
            <v>716.3803199999993</v>
          </cell>
          <cell r="X39">
            <v>716.3803199999993</v>
          </cell>
          <cell r="Y39">
            <v>716.3803199999993</v>
          </cell>
          <cell r="Z39">
            <v>716.3803199999993</v>
          </cell>
          <cell r="AA39">
            <v>716.3803199999993</v>
          </cell>
        </row>
        <row r="40">
          <cell r="A40" t="str">
            <v>Act29</v>
          </cell>
          <cell r="B40" t="str">
            <v>Marża - Przychód</v>
          </cell>
          <cell r="C40">
            <v>2.6770302880348342E-2</v>
          </cell>
          <cell r="D40">
            <v>2.6991308239471896E-2</v>
          </cell>
          <cell r="E40">
            <v>2.6878085512749623E-2</v>
          </cell>
          <cell r="F40">
            <v>2.6954048003606453E-2</v>
          </cell>
          <cell r="G40">
            <v>0</v>
          </cell>
          <cell r="H40">
            <v>0</v>
          </cell>
          <cell r="I40">
            <v>0</v>
          </cell>
          <cell r="J40">
            <v>0</v>
          </cell>
          <cell r="K40">
            <v>0</v>
          </cell>
          <cell r="L40">
            <v>0</v>
          </cell>
          <cell r="M40">
            <v>0</v>
          </cell>
          <cell r="N40">
            <v>0</v>
          </cell>
          <cell r="O40">
            <v>0</v>
          </cell>
          <cell r="P40">
            <v>2.6991308239471896E-2</v>
          </cell>
          <cell r="Q40">
            <v>2.6937973076598343E-2</v>
          </cell>
          <cell r="R40">
            <v>2.6943550555660542E-2</v>
          </cell>
          <cell r="S40">
            <v>2.6943550555660539E-2</v>
          </cell>
          <cell r="T40">
            <v>2.6943550555660542E-2</v>
          </cell>
          <cell r="U40">
            <v>2.6943550555660542E-2</v>
          </cell>
          <cell r="V40">
            <v>2.6943550555660539E-2</v>
          </cell>
          <cell r="W40">
            <v>2.6943550555660542E-2</v>
          </cell>
          <cell r="X40">
            <v>2.6943550555660542E-2</v>
          </cell>
          <cell r="Y40">
            <v>2.6943550555660545E-2</v>
          </cell>
          <cell r="Z40">
            <v>2.6943550555660539E-2</v>
          </cell>
          <cell r="AA40">
            <v>2.6943550555660545E-2</v>
          </cell>
        </row>
        <row r="41">
          <cell r="A41" t="str">
            <v>Act30</v>
          </cell>
          <cell r="B41" t="str">
            <v>Marża z tyt. Zarządzania</v>
          </cell>
          <cell r="C41">
            <v>2.5614418448272155E-2</v>
          </cell>
          <cell r="D41">
            <v>2.5709158718526758E-2</v>
          </cell>
          <cell r="E41">
            <v>2.5644906814075059E-2</v>
          </cell>
          <cell r="F41">
            <v>2.5651327902928209E-2</v>
          </cell>
          <cell r="G41">
            <v>0</v>
          </cell>
          <cell r="H41">
            <v>0</v>
          </cell>
          <cell r="I41">
            <v>0</v>
          </cell>
          <cell r="J41">
            <v>0</v>
          </cell>
          <cell r="K41">
            <v>0</v>
          </cell>
          <cell r="L41">
            <v>0</v>
          </cell>
          <cell r="M41">
            <v>0</v>
          </cell>
          <cell r="N41">
            <v>0</v>
          </cell>
          <cell r="O41">
            <v>0</v>
          </cell>
          <cell r="P41">
            <v>2.5709158718526758E-2</v>
          </cell>
          <cell r="Q41">
            <v>2.5678891952409445E-2</v>
          </cell>
          <cell r="R41">
            <v>2.5669328119940823E-2</v>
          </cell>
          <cell r="S41">
            <v>2.5669328119940819E-2</v>
          </cell>
          <cell r="T41">
            <v>2.5669328119940823E-2</v>
          </cell>
          <cell r="U41">
            <v>2.5669328119940823E-2</v>
          </cell>
          <cell r="V41">
            <v>2.5669328119940819E-2</v>
          </cell>
          <cell r="W41">
            <v>2.5669328119940823E-2</v>
          </cell>
          <cell r="X41">
            <v>2.5669328119940823E-2</v>
          </cell>
          <cell r="Y41">
            <v>2.5669328119940823E-2</v>
          </cell>
          <cell r="Z41">
            <v>2.5669328119940823E-2</v>
          </cell>
          <cell r="AA41">
            <v>2.5669328119940823E-2</v>
          </cell>
        </row>
        <row r="42">
          <cell r="A42" t="str">
            <v>Act31</v>
          </cell>
          <cell r="B42" t="str">
            <v>Marża z tyt. dystrybucji</v>
          </cell>
          <cell r="C42">
            <v>3.0625835048282415E-3</v>
          </cell>
          <cell r="D42">
            <v>4.3328513458677125E-3</v>
          </cell>
          <cell r="E42">
            <v>4.4226603513361946E-3</v>
          </cell>
          <cell r="F42">
            <v>4.6335918490884214E-3</v>
          </cell>
          <cell r="G42">
            <v>0</v>
          </cell>
          <cell r="H42">
            <v>0</v>
          </cell>
          <cell r="I42">
            <v>0</v>
          </cell>
          <cell r="J42">
            <v>0</v>
          </cell>
          <cell r="K42">
            <v>0</v>
          </cell>
          <cell r="L42">
            <v>0</v>
          </cell>
          <cell r="M42">
            <v>0</v>
          </cell>
          <cell r="N42">
            <v>0</v>
          </cell>
          <cell r="O42">
            <v>0</v>
          </cell>
          <cell r="P42">
            <v>4.3328513458677125E-3</v>
          </cell>
          <cell r="Q42">
            <v>4.3685606135728762E-3</v>
          </cell>
          <cell r="R42">
            <v>4.4366774151496256E-3</v>
          </cell>
          <cell r="S42">
            <v>4.4366774151496256E-3</v>
          </cell>
          <cell r="T42">
            <v>4.4366774151496256E-3</v>
          </cell>
          <cell r="U42">
            <v>4.4366774151496256E-3</v>
          </cell>
          <cell r="V42">
            <v>4.4366774151496256E-3</v>
          </cell>
          <cell r="W42">
            <v>4.4366774151496256E-3</v>
          </cell>
          <cell r="X42">
            <v>4.4366774151496256E-3</v>
          </cell>
          <cell r="Y42">
            <v>4.4366774151496256E-3</v>
          </cell>
          <cell r="Z42">
            <v>4.4366774151496256E-3</v>
          </cell>
          <cell r="AA42">
            <v>4.4366774151496256E-3</v>
          </cell>
        </row>
        <row r="44">
          <cell r="B44" t="str">
            <v>Plan 2010</v>
          </cell>
          <cell r="C44">
            <v>31</v>
          </cell>
          <cell r="D44">
            <v>31</v>
          </cell>
          <cell r="E44">
            <v>28</v>
          </cell>
          <cell r="F44">
            <v>31</v>
          </cell>
          <cell r="G44">
            <v>30</v>
          </cell>
          <cell r="H44">
            <v>31</v>
          </cell>
          <cell r="I44">
            <v>30</v>
          </cell>
          <cell r="J44">
            <v>31</v>
          </cell>
          <cell r="K44">
            <v>31</v>
          </cell>
          <cell r="L44">
            <v>30</v>
          </cell>
          <cell r="M44">
            <v>31</v>
          </cell>
          <cell r="N44">
            <v>30</v>
          </cell>
          <cell r="O44">
            <v>31</v>
          </cell>
          <cell r="P44">
            <v>31</v>
          </cell>
          <cell r="Q44">
            <v>59</v>
          </cell>
          <cell r="R44">
            <v>90</v>
          </cell>
          <cell r="S44">
            <v>120</v>
          </cell>
          <cell r="T44">
            <v>151</v>
          </cell>
          <cell r="U44">
            <v>181</v>
          </cell>
          <cell r="V44">
            <v>212</v>
          </cell>
          <cell r="W44">
            <v>243</v>
          </cell>
          <cell r="X44">
            <v>273</v>
          </cell>
          <cell r="Y44">
            <v>304</v>
          </cell>
          <cell r="Z44">
            <v>334</v>
          </cell>
          <cell r="AA44">
            <v>365</v>
          </cell>
        </row>
        <row r="45">
          <cell r="A45" t="str">
            <v>Pln01</v>
          </cell>
          <cell r="B45" t="str">
            <v>Bilans otwarcia</v>
          </cell>
          <cell r="C45">
            <v>729974.03766999999</v>
          </cell>
          <cell r="D45">
            <v>721115.5057836218</v>
          </cell>
          <cell r="E45">
            <v>705714.20352443331</v>
          </cell>
          <cell r="F45">
            <v>690613.06281244557</v>
          </cell>
          <cell r="G45">
            <v>679659.89342167811</v>
          </cell>
          <cell r="H45">
            <v>677670.69930094923</v>
          </cell>
          <cell r="I45">
            <v>677727.95704080793</v>
          </cell>
          <cell r="J45">
            <v>677854.66254591406</v>
          </cell>
          <cell r="K45">
            <v>677418.35463503876</v>
          </cell>
          <cell r="L45">
            <v>682437.64235708991</v>
          </cell>
          <cell r="M45">
            <v>687947.68657686829</v>
          </cell>
          <cell r="N45">
            <v>695870.60408438346</v>
          </cell>
          <cell r="O45">
            <v>705860.21173044445</v>
          </cell>
          <cell r="P45">
            <v>721115.5057836218</v>
          </cell>
          <cell r="Q45">
            <v>721115.5057836218</v>
          </cell>
          <cell r="R45">
            <v>721115.5057836218</v>
          </cell>
          <cell r="S45">
            <v>721115.5057836218</v>
          </cell>
          <cell r="T45">
            <v>721115.5057836218</v>
          </cell>
          <cell r="U45">
            <v>721115.5057836218</v>
          </cell>
          <cell r="V45">
            <v>721115.5057836218</v>
          </cell>
          <cell r="W45">
            <v>721115.5057836218</v>
          </cell>
          <cell r="X45">
            <v>721115.5057836218</v>
          </cell>
          <cell r="Y45">
            <v>721115.5057836218</v>
          </cell>
          <cell r="Z45">
            <v>721115.5057836218</v>
          </cell>
          <cell r="AA45">
            <v>721115.5057836218</v>
          </cell>
        </row>
        <row r="46">
          <cell r="A46" t="str">
            <v>Pln02</v>
          </cell>
          <cell r="B46" t="str">
            <v>Sprzedaż całkowita</v>
          </cell>
          <cell r="C46">
            <v>6317</v>
          </cell>
          <cell r="D46">
            <v>3550</v>
          </cell>
          <cell r="E46">
            <v>3320</v>
          </cell>
          <cell r="F46">
            <v>4560</v>
          </cell>
          <cell r="G46">
            <v>3620</v>
          </cell>
          <cell r="H46">
            <v>3800</v>
          </cell>
          <cell r="I46">
            <v>3680</v>
          </cell>
          <cell r="J46">
            <v>3260</v>
          </cell>
          <cell r="K46">
            <v>3260</v>
          </cell>
          <cell r="L46">
            <v>3260</v>
          </cell>
          <cell r="M46">
            <v>4210</v>
          </cell>
          <cell r="N46">
            <v>4870</v>
          </cell>
          <cell r="O46">
            <v>5070</v>
          </cell>
          <cell r="P46">
            <v>3550</v>
          </cell>
          <cell r="Q46">
            <v>6870</v>
          </cell>
          <cell r="R46">
            <v>11430</v>
          </cell>
          <cell r="S46">
            <v>15050</v>
          </cell>
          <cell r="T46">
            <v>18850</v>
          </cell>
          <cell r="U46">
            <v>22530</v>
          </cell>
          <cell r="V46">
            <v>25790</v>
          </cell>
          <cell r="W46">
            <v>29050</v>
          </cell>
          <cell r="X46">
            <v>32310</v>
          </cell>
          <cell r="Y46">
            <v>36520</v>
          </cell>
          <cell r="Z46">
            <v>41390</v>
          </cell>
          <cell r="AA46">
            <v>46460</v>
          </cell>
        </row>
        <row r="47">
          <cell r="A47" t="str">
            <v>Act021</v>
          </cell>
          <cell r="B47" t="str">
            <v>sprzedaż przez BZWBK</v>
          </cell>
          <cell r="P47">
            <v>0</v>
          </cell>
          <cell r="Q47">
            <v>0</v>
          </cell>
          <cell r="R47">
            <v>0</v>
          </cell>
          <cell r="S47">
            <v>0</v>
          </cell>
          <cell r="T47">
            <v>0</v>
          </cell>
          <cell r="U47">
            <v>0</v>
          </cell>
          <cell r="V47">
            <v>0</v>
          </cell>
          <cell r="W47">
            <v>0</v>
          </cell>
          <cell r="X47">
            <v>0</v>
          </cell>
          <cell r="Y47">
            <v>0</v>
          </cell>
          <cell r="Z47">
            <v>0</v>
          </cell>
          <cell r="AA47">
            <v>0</v>
          </cell>
        </row>
        <row r="48">
          <cell r="A48" t="str">
            <v>Act022</v>
          </cell>
          <cell r="B48" t="str">
            <v>sprzedaż przez DM</v>
          </cell>
          <cell r="P48">
            <v>0</v>
          </cell>
          <cell r="Q48">
            <v>0</v>
          </cell>
          <cell r="R48">
            <v>0</v>
          </cell>
          <cell r="S48">
            <v>0</v>
          </cell>
          <cell r="T48">
            <v>0</v>
          </cell>
          <cell r="U48">
            <v>0</v>
          </cell>
          <cell r="V48">
            <v>0</v>
          </cell>
          <cell r="W48">
            <v>0</v>
          </cell>
          <cell r="X48">
            <v>0</v>
          </cell>
          <cell r="Y48">
            <v>0</v>
          </cell>
          <cell r="Z48">
            <v>0</v>
          </cell>
          <cell r="AA48">
            <v>0</v>
          </cell>
        </row>
        <row r="49">
          <cell r="A49" t="str">
            <v>Pln03</v>
          </cell>
          <cell r="B49" t="str">
            <v>Konwersja(+/-)</v>
          </cell>
          <cell r="C49">
            <v>-1</v>
          </cell>
          <cell r="D49">
            <v>-2</v>
          </cell>
          <cell r="E49">
            <v>-2</v>
          </cell>
          <cell r="F49">
            <v>-2</v>
          </cell>
          <cell r="G49">
            <v>-2</v>
          </cell>
          <cell r="H49">
            <v>-2</v>
          </cell>
          <cell r="I49">
            <v>-2</v>
          </cell>
          <cell r="J49">
            <v>-2</v>
          </cell>
          <cell r="K49">
            <v>-2</v>
          </cell>
          <cell r="L49">
            <v>-2</v>
          </cell>
          <cell r="M49">
            <v>-2</v>
          </cell>
          <cell r="N49">
            <v>-2</v>
          </cell>
          <cell r="O49">
            <v>-2</v>
          </cell>
          <cell r="P49">
            <v>-2</v>
          </cell>
          <cell r="Q49">
            <v>-4</v>
          </cell>
          <cell r="R49">
            <v>-6</v>
          </cell>
          <cell r="S49">
            <v>-8</v>
          </cell>
          <cell r="T49">
            <v>-10</v>
          </cell>
          <cell r="U49">
            <v>-12</v>
          </cell>
          <cell r="V49">
            <v>-14</v>
          </cell>
          <cell r="W49">
            <v>-16</v>
          </cell>
          <cell r="X49">
            <v>-18</v>
          </cell>
          <cell r="Y49">
            <v>-20</v>
          </cell>
          <cell r="Z49">
            <v>-22</v>
          </cell>
          <cell r="AA49">
            <v>-24</v>
          </cell>
        </row>
        <row r="50">
          <cell r="A50" t="str">
            <v>Act031</v>
          </cell>
          <cell r="B50" t="str">
            <v>Konwersja(+)</v>
          </cell>
          <cell r="P50">
            <v>0</v>
          </cell>
          <cell r="Q50">
            <v>0</v>
          </cell>
          <cell r="R50">
            <v>0</v>
          </cell>
          <cell r="S50">
            <v>0</v>
          </cell>
          <cell r="T50">
            <v>0</v>
          </cell>
          <cell r="U50">
            <v>0</v>
          </cell>
          <cell r="V50">
            <v>0</v>
          </cell>
          <cell r="W50">
            <v>0</v>
          </cell>
          <cell r="X50">
            <v>0</v>
          </cell>
          <cell r="Y50">
            <v>0</v>
          </cell>
          <cell r="Z50">
            <v>0</v>
          </cell>
          <cell r="AA50">
            <v>0</v>
          </cell>
        </row>
        <row r="51">
          <cell r="A51" t="str">
            <v>Act032</v>
          </cell>
          <cell r="B51" t="str">
            <v>Konwersja(-)</v>
          </cell>
          <cell r="P51">
            <v>0</v>
          </cell>
          <cell r="Q51">
            <v>0</v>
          </cell>
          <cell r="R51">
            <v>0</v>
          </cell>
          <cell r="S51">
            <v>0</v>
          </cell>
          <cell r="T51">
            <v>0</v>
          </cell>
          <cell r="U51">
            <v>0</v>
          </cell>
          <cell r="V51">
            <v>0</v>
          </cell>
          <cell r="W51">
            <v>0</v>
          </cell>
          <cell r="X51">
            <v>0</v>
          </cell>
          <cell r="Y51">
            <v>0</v>
          </cell>
          <cell r="Z51">
            <v>0</v>
          </cell>
          <cell r="AA51">
            <v>0</v>
          </cell>
        </row>
        <row r="52">
          <cell r="A52" t="str">
            <v>Pln04</v>
          </cell>
          <cell r="B52" t="str">
            <v>Umorzenia</v>
          </cell>
          <cell r="C52">
            <v>9150</v>
          </cell>
          <cell r="D52">
            <v>8725.4976199818229</v>
          </cell>
          <cell r="E52">
            <v>8539.1418626456434</v>
          </cell>
          <cell r="F52">
            <v>8356.4180600305917</v>
          </cell>
          <cell r="G52">
            <v>8223.8847104023043</v>
          </cell>
          <cell r="H52">
            <v>8199.815461541486</v>
          </cell>
          <cell r="I52">
            <v>8200.5082801937751</v>
          </cell>
          <cell r="J52">
            <v>8202.0414168055595</v>
          </cell>
          <cell r="K52">
            <v>8196.7620910839687</v>
          </cell>
          <cell r="L52">
            <v>8257.4954725207881</v>
          </cell>
          <cell r="M52">
            <v>8324.1670075801067</v>
          </cell>
          <cell r="N52">
            <v>8420.0343094210402</v>
          </cell>
          <cell r="O52">
            <v>8540.9085619383768</v>
          </cell>
          <cell r="P52">
            <v>8725.4976199818229</v>
          </cell>
          <cell r="Q52">
            <v>17264.639482627466</v>
          </cell>
          <cell r="R52">
            <v>25621.057542658058</v>
          </cell>
          <cell r="S52">
            <v>33844.942253060362</v>
          </cell>
          <cell r="T52">
            <v>42044.757714601845</v>
          </cell>
          <cell r="U52">
            <v>50245.26599479562</v>
          </cell>
          <cell r="V52">
            <v>58447.307411601178</v>
          </cell>
          <cell r="W52">
            <v>66644.069502685146</v>
          </cell>
          <cell r="X52">
            <v>74901.56497520594</v>
          </cell>
          <cell r="Y52">
            <v>83225.731982786048</v>
          </cell>
          <cell r="Z52">
            <v>91645.766292207089</v>
          </cell>
          <cell r="AA52">
            <v>100186.67485414547</v>
          </cell>
        </row>
        <row r="53">
          <cell r="A53" t="str">
            <v>Pln05</v>
          </cell>
          <cell r="B53" t="str">
            <v>Dane AT za ostatni dzień roboczy m-ca</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Pln06</v>
          </cell>
          <cell r="B54" t="str">
            <v>Zmiana wartości</v>
          </cell>
          <cell r="C54">
            <v>16087</v>
          </cell>
          <cell r="D54">
            <v>-10223.804639206575</v>
          </cell>
          <cell r="E54">
            <v>-9879.998849342066</v>
          </cell>
          <cell r="F54">
            <v>-7154.7513307369354</v>
          </cell>
          <cell r="G54">
            <v>2616.6905896734606</v>
          </cell>
          <cell r="H54">
            <v>4459.073201400246</v>
          </cell>
          <cell r="I54">
            <v>4649.2137852999422</v>
          </cell>
          <cell r="J54">
            <v>4507.7335059303277</v>
          </cell>
          <cell r="K54">
            <v>9958.0498131350705</v>
          </cell>
          <cell r="L54">
            <v>10509.539692299184</v>
          </cell>
          <cell r="M54">
            <v>12039.084515095194</v>
          </cell>
          <cell r="N54">
            <v>13541.6419554821</v>
          </cell>
          <cell r="O54">
            <v>19171.163350598872</v>
          </cell>
          <cell r="P54">
            <v>-10223.804639206575</v>
          </cell>
          <cell r="Q54">
            <v>-20103.803488548641</v>
          </cell>
          <cell r="R54">
            <v>-27258.554819285579</v>
          </cell>
          <cell r="S54">
            <v>-24641.864229612118</v>
          </cell>
          <cell r="T54">
            <v>-20182.791028211872</v>
          </cell>
          <cell r="U54">
            <v>-15533.57724291193</v>
          </cell>
          <cell r="V54">
            <v>-11025.843736981602</v>
          </cell>
          <cell r="W54">
            <v>-1067.7939238465315</v>
          </cell>
          <cell r="X54">
            <v>9441.7457684526526</v>
          </cell>
          <cell r="Y54">
            <v>21480.830283547846</v>
          </cell>
          <cell r="Z54">
            <v>35022.472239029943</v>
          </cell>
          <cell r="AA54">
            <v>54193.635589628815</v>
          </cell>
        </row>
        <row r="55">
          <cell r="A55" t="str">
            <v>Pln07</v>
          </cell>
          <cell r="B55" t="str">
            <v>Bilans zamknięcia</v>
          </cell>
          <cell r="C55">
            <v>743227.03766999999</v>
          </cell>
          <cell r="D55">
            <v>705714.20352443331</v>
          </cell>
          <cell r="E55">
            <v>690613.06281244557</v>
          </cell>
          <cell r="F55">
            <v>679659.89342167811</v>
          </cell>
          <cell r="G55">
            <v>677670.69930094923</v>
          </cell>
          <cell r="H55">
            <v>677727.95704080793</v>
          </cell>
          <cell r="I55">
            <v>677854.66254591406</v>
          </cell>
          <cell r="J55">
            <v>677418.35463503876</v>
          </cell>
          <cell r="K55">
            <v>682437.64235708991</v>
          </cell>
          <cell r="L55">
            <v>687947.68657686829</v>
          </cell>
          <cell r="M55">
            <v>695870.60408438346</v>
          </cell>
          <cell r="N55">
            <v>705860.21173044445</v>
          </cell>
          <cell r="O55">
            <v>721558.46651910502</v>
          </cell>
          <cell r="P55">
            <v>705714.20352443331</v>
          </cell>
          <cell r="Q55">
            <v>690613.06281244569</v>
          </cell>
          <cell r="R55">
            <v>679659.89342167811</v>
          </cell>
          <cell r="S55">
            <v>677670.69930094923</v>
          </cell>
          <cell r="T55">
            <v>677727.95704080816</v>
          </cell>
          <cell r="U55">
            <v>677854.6625459143</v>
          </cell>
          <cell r="V55">
            <v>677418.354635039</v>
          </cell>
          <cell r="W55">
            <v>682437.64235709014</v>
          </cell>
          <cell r="X55">
            <v>687947.68657686852</v>
          </cell>
          <cell r="Y55">
            <v>695870.60408438358</v>
          </cell>
          <cell r="Z55">
            <v>705860.21173044469</v>
          </cell>
          <cell r="AA55">
            <v>721558.46651910513</v>
          </cell>
        </row>
        <row r="56">
          <cell r="A56" t="str">
            <v>Pln08</v>
          </cell>
          <cell r="B56" t="str">
            <v>Średnia wartość funduszu</v>
          </cell>
          <cell r="C56">
            <v>742072.15096193505</v>
          </cell>
          <cell r="D56">
            <v>713414.85465402761</v>
          </cell>
          <cell r="E56">
            <v>698163.63316843938</v>
          </cell>
          <cell r="F56">
            <v>685136.47811706178</v>
          </cell>
          <cell r="G56">
            <v>678665.29636131367</v>
          </cell>
          <cell r="H56">
            <v>677699.32817087858</v>
          </cell>
          <cell r="I56">
            <v>677791.309793361</v>
          </cell>
          <cell r="J56">
            <v>677636.50859047635</v>
          </cell>
          <cell r="K56">
            <v>679927.99849606433</v>
          </cell>
          <cell r="L56">
            <v>685192.6644669791</v>
          </cell>
          <cell r="M56">
            <v>691909.14533062582</v>
          </cell>
          <cell r="N56">
            <v>700865.40790741402</v>
          </cell>
          <cell r="O56">
            <v>713709.33912477479</v>
          </cell>
          <cell r="P56">
            <v>713414.85465402761</v>
          </cell>
          <cell r="Q56">
            <v>706176.98683035851</v>
          </cell>
          <cell r="R56">
            <v>698929.70049577847</v>
          </cell>
          <cell r="S56">
            <v>693863.59946216224</v>
          </cell>
          <cell r="T56">
            <v>690545.106680508</v>
          </cell>
          <cell r="U56">
            <v>688431.217693688</v>
          </cell>
          <cell r="V56">
            <v>686852.74607953907</v>
          </cell>
          <cell r="W56">
            <v>685969.34206683235</v>
          </cell>
          <cell r="X56">
            <v>685883.99288003531</v>
          </cell>
          <cell r="Y56">
            <v>686498.39987335214</v>
          </cell>
          <cell r="Z56">
            <v>687788.84969677089</v>
          </cell>
          <cell r="AA56">
            <v>689990.31592216308</v>
          </cell>
        </row>
        <row r="57">
          <cell r="A57" t="str">
            <v>Pln09</v>
          </cell>
          <cell r="B57" t="str">
            <v>Fundusze grupy BZWBK   ave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Pln10</v>
          </cell>
          <cell r="B58" t="str">
            <v xml:space="preserve">Fundusze pozostałych klientów  ave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Pln11</v>
          </cell>
          <cell r="B59" t="str">
            <v>Zarządzanie funduszami klientów TFI</v>
          </cell>
          <cell r="C59">
            <v>1614.3565599999999</v>
          </cell>
          <cell r="D59">
            <v>1539</v>
          </cell>
          <cell r="E59">
            <v>1358</v>
          </cell>
          <cell r="F59">
            <v>1476</v>
          </cell>
          <cell r="G59">
            <v>1414</v>
          </cell>
          <cell r="H59">
            <v>1459</v>
          </cell>
          <cell r="I59">
            <v>1413</v>
          </cell>
          <cell r="J59">
            <v>1459</v>
          </cell>
          <cell r="K59">
            <v>1464</v>
          </cell>
          <cell r="L59">
            <v>1428</v>
          </cell>
          <cell r="M59">
            <v>1490</v>
          </cell>
          <cell r="N59">
            <v>1461</v>
          </cell>
          <cell r="O59">
            <v>1537</v>
          </cell>
          <cell r="P59">
            <v>1539</v>
          </cell>
          <cell r="Q59">
            <v>2897</v>
          </cell>
          <cell r="R59">
            <v>4373</v>
          </cell>
          <cell r="S59">
            <v>5787</v>
          </cell>
          <cell r="T59">
            <v>7246</v>
          </cell>
          <cell r="U59">
            <v>8659</v>
          </cell>
          <cell r="V59">
            <v>10118</v>
          </cell>
          <cell r="W59">
            <v>11582</v>
          </cell>
          <cell r="X59">
            <v>13010</v>
          </cell>
          <cell r="Y59">
            <v>14500</v>
          </cell>
          <cell r="Z59">
            <v>15961</v>
          </cell>
          <cell r="AA59">
            <v>17498</v>
          </cell>
        </row>
        <row r="60">
          <cell r="A60" t="str">
            <v>Pln12</v>
          </cell>
          <cell r="B60" t="str">
            <v>Opłata dystrybucyjna TFI</v>
          </cell>
          <cell r="C60">
            <v>19.346340000000001</v>
          </cell>
          <cell r="D60">
            <v>14</v>
          </cell>
          <cell r="E60">
            <v>14</v>
          </cell>
          <cell r="F60">
            <v>19</v>
          </cell>
          <cell r="G60">
            <v>15</v>
          </cell>
          <cell r="H60">
            <v>16</v>
          </cell>
          <cell r="I60">
            <v>15</v>
          </cell>
          <cell r="J60">
            <v>14</v>
          </cell>
          <cell r="K60">
            <v>14</v>
          </cell>
          <cell r="L60">
            <v>14</v>
          </cell>
          <cell r="M60">
            <v>18</v>
          </cell>
          <cell r="N60">
            <v>20</v>
          </cell>
          <cell r="O60">
            <v>21</v>
          </cell>
          <cell r="P60">
            <v>14</v>
          </cell>
          <cell r="Q60">
            <v>28</v>
          </cell>
          <cell r="R60">
            <v>47</v>
          </cell>
          <cell r="S60">
            <v>62</v>
          </cell>
          <cell r="T60">
            <v>78</v>
          </cell>
          <cell r="U60">
            <v>93</v>
          </cell>
          <cell r="V60">
            <v>107</v>
          </cell>
          <cell r="W60">
            <v>121</v>
          </cell>
          <cell r="X60">
            <v>135</v>
          </cell>
          <cell r="Y60">
            <v>153</v>
          </cell>
          <cell r="Z60">
            <v>173</v>
          </cell>
          <cell r="AA60">
            <v>194</v>
          </cell>
        </row>
        <row r="61">
          <cell r="A61" t="str">
            <v>Pln121</v>
          </cell>
        </row>
        <row r="62">
          <cell r="A62" t="str">
            <v>Pln13</v>
          </cell>
          <cell r="B62" t="str">
            <v>Opłata umorzeniowa</v>
          </cell>
          <cell r="C62">
            <v>51.808630000000001</v>
          </cell>
          <cell r="D62">
            <v>48</v>
          </cell>
          <cell r="E62">
            <v>46</v>
          </cell>
          <cell r="F62">
            <v>46</v>
          </cell>
          <cell r="G62">
            <v>45</v>
          </cell>
          <cell r="H62">
            <v>45</v>
          </cell>
          <cell r="I62">
            <v>45</v>
          </cell>
          <cell r="J62">
            <v>45</v>
          </cell>
          <cell r="K62">
            <v>45</v>
          </cell>
          <cell r="L62">
            <v>45</v>
          </cell>
          <cell r="M62">
            <v>46</v>
          </cell>
          <cell r="N62">
            <v>46</v>
          </cell>
          <cell r="O62">
            <v>47</v>
          </cell>
          <cell r="P62">
            <v>48</v>
          </cell>
          <cell r="Q62">
            <v>94</v>
          </cell>
          <cell r="R62">
            <v>140</v>
          </cell>
          <cell r="S62">
            <v>185</v>
          </cell>
          <cell r="T62">
            <v>230</v>
          </cell>
          <cell r="U62">
            <v>275</v>
          </cell>
          <cell r="V62">
            <v>320</v>
          </cell>
          <cell r="W62">
            <v>365</v>
          </cell>
          <cell r="X62">
            <v>410</v>
          </cell>
          <cell r="Y62">
            <v>456</v>
          </cell>
          <cell r="Z62">
            <v>502</v>
          </cell>
          <cell r="AA62">
            <v>549</v>
          </cell>
        </row>
        <row r="63">
          <cell r="A63" t="str">
            <v>Pln131</v>
          </cell>
          <cell r="B63" t="str">
            <v>Opłata dodatnowa</v>
          </cell>
          <cell r="C63">
            <v>1.6950000000000001</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Pln14</v>
          </cell>
          <cell r="B64" t="str">
            <v>Wynagrodzenie za sukces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Pln15</v>
          </cell>
          <cell r="B65" t="str">
            <v>Przychody   razem</v>
          </cell>
          <cell r="C65">
            <v>1687.2065299999999</v>
          </cell>
          <cell r="D65">
            <v>1601</v>
          </cell>
          <cell r="E65">
            <v>1418</v>
          </cell>
          <cell r="F65">
            <v>1541</v>
          </cell>
          <cell r="G65">
            <v>1474</v>
          </cell>
          <cell r="H65">
            <v>1520</v>
          </cell>
          <cell r="I65">
            <v>1473</v>
          </cell>
          <cell r="J65">
            <v>1518</v>
          </cell>
          <cell r="K65">
            <v>1523</v>
          </cell>
          <cell r="L65">
            <v>1487</v>
          </cell>
          <cell r="M65">
            <v>1554</v>
          </cell>
          <cell r="N65">
            <v>1527</v>
          </cell>
          <cell r="O65">
            <v>1605</v>
          </cell>
          <cell r="P65">
            <v>1601</v>
          </cell>
          <cell r="Q65">
            <v>3019</v>
          </cell>
          <cell r="R65">
            <v>4560</v>
          </cell>
          <cell r="S65">
            <v>6034</v>
          </cell>
          <cell r="T65">
            <v>7554</v>
          </cell>
          <cell r="U65">
            <v>9027</v>
          </cell>
          <cell r="V65">
            <v>10545</v>
          </cell>
          <cell r="W65">
            <v>12068</v>
          </cell>
          <cell r="X65">
            <v>13555</v>
          </cell>
          <cell r="Y65">
            <v>15109</v>
          </cell>
          <cell r="Z65">
            <v>16636</v>
          </cell>
          <cell r="AA65">
            <v>18241</v>
          </cell>
        </row>
        <row r="66">
          <cell r="A66" t="str">
            <v>Pln16</v>
          </cell>
          <cell r="B66" t="str">
            <v>Zarządzanie aktywami funduszy</v>
          </cell>
          <cell r="C66">
            <v>-125.8826</v>
          </cell>
          <cell r="D66">
            <v>-139</v>
          </cell>
          <cell r="E66">
            <v>-123</v>
          </cell>
          <cell r="F66">
            <v>-134</v>
          </cell>
          <cell r="G66">
            <v>-128</v>
          </cell>
          <cell r="H66">
            <v>-132</v>
          </cell>
          <cell r="I66">
            <v>-128</v>
          </cell>
          <cell r="J66">
            <v>-132</v>
          </cell>
          <cell r="K66">
            <v>-133</v>
          </cell>
          <cell r="L66">
            <v>-130</v>
          </cell>
          <cell r="M66">
            <v>-135</v>
          </cell>
          <cell r="N66">
            <v>-132</v>
          </cell>
          <cell r="O66">
            <v>-139</v>
          </cell>
          <cell r="P66">
            <v>-139</v>
          </cell>
          <cell r="Q66">
            <v>-262</v>
          </cell>
          <cell r="R66">
            <v>-396</v>
          </cell>
          <cell r="S66">
            <v>-524</v>
          </cell>
          <cell r="T66">
            <v>-656</v>
          </cell>
          <cell r="U66">
            <v>-784</v>
          </cell>
          <cell r="V66">
            <v>-916</v>
          </cell>
          <cell r="W66">
            <v>-1049</v>
          </cell>
          <cell r="X66">
            <v>-1179</v>
          </cell>
          <cell r="Y66">
            <v>-1314</v>
          </cell>
          <cell r="Z66">
            <v>-1446</v>
          </cell>
          <cell r="AA66">
            <v>-1585</v>
          </cell>
        </row>
        <row r="67">
          <cell r="A67" t="str">
            <v>Pln17</v>
          </cell>
          <cell r="B67" t="str">
            <v>Usługi rachunkowości ASSET</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Pln18</v>
          </cell>
          <cell r="B68" t="str">
            <v>Opłata dystrybucyjna dla BZWBK</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Pln19</v>
          </cell>
          <cell r="B69" t="str">
            <v>BZWBK - inne koszty</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Pln20</v>
          </cell>
          <cell r="B70" t="str">
            <v>Opłata dystrybucyjna dla DM</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Pln21</v>
          </cell>
          <cell r="B71" t="str">
            <v>Inne koszty w Grupie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Pln22</v>
          </cell>
          <cell r="B72" t="str">
            <v>Koszty w grupie BZWBK</v>
          </cell>
          <cell r="C72">
            <v>-125.8826</v>
          </cell>
          <cell r="D72">
            <v>-139</v>
          </cell>
          <cell r="E72">
            <v>-123</v>
          </cell>
          <cell r="F72">
            <v>-134</v>
          </cell>
          <cell r="G72">
            <v>-128</v>
          </cell>
          <cell r="H72">
            <v>-132</v>
          </cell>
          <cell r="I72">
            <v>-128</v>
          </cell>
          <cell r="J72">
            <v>-132</v>
          </cell>
          <cell r="K72">
            <v>-133</v>
          </cell>
          <cell r="L72">
            <v>-130</v>
          </cell>
          <cell r="M72">
            <v>-135</v>
          </cell>
          <cell r="N72">
            <v>-132</v>
          </cell>
          <cell r="O72">
            <v>-139</v>
          </cell>
          <cell r="P72">
            <v>-139</v>
          </cell>
          <cell r="Q72">
            <v>-262</v>
          </cell>
          <cell r="R72">
            <v>-396</v>
          </cell>
          <cell r="S72">
            <v>-524</v>
          </cell>
          <cell r="T72">
            <v>-656</v>
          </cell>
          <cell r="U72">
            <v>-784</v>
          </cell>
          <cell r="V72">
            <v>-916</v>
          </cell>
          <cell r="W72">
            <v>-1049</v>
          </cell>
          <cell r="X72">
            <v>-1179</v>
          </cell>
          <cell r="Y72">
            <v>-1314</v>
          </cell>
          <cell r="Z72">
            <v>-1446</v>
          </cell>
          <cell r="AA72">
            <v>-1585</v>
          </cell>
        </row>
        <row r="73">
          <cell r="A73" t="str">
            <v>Pln23</v>
          </cell>
          <cell r="B73" t="str">
            <v>Inni dystrybutorzy ( w tym świadczenia dod.)</v>
          </cell>
          <cell r="C73">
            <v>634.22271999999998</v>
          </cell>
          <cell r="D73">
            <v>-1121</v>
          </cell>
          <cell r="E73">
            <v>-984</v>
          </cell>
          <cell r="F73">
            <v>-1074</v>
          </cell>
          <cell r="G73">
            <v>-1023</v>
          </cell>
          <cell r="H73">
            <v>-1056</v>
          </cell>
          <cell r="I73">
            <v>-1022</v>
          </cell>
          <cell r="J73">
            <v>-1029</v>
          </cell>
          <cell r="K73">
            <v>-1033</v>
          </cell>
          <cell r="L73">
            <v>-1008</v>
          </cell>
          <cell r="M73">
            <v>-1059</v>
          </cell>
          <cell r="N73">
            <v>-1041</v>
          </cell>
          <cell r="O73">
            <v>-1100</v>
          </cell>
          <cell r="P73">
            <v>-1121</v>
          </cell>
          <cell r="Q73">
            <v>-2105</v>
          </cell>
          <cell r="R73">
            <v>-3179</v>
          </cell>
          <cell r="S73">
            <v>-4202</v>
          </cell>
          <cell r="T73">
            <v>-5258</v>
          </cell>
          <cell r="U73">
            <v>-6280</v>
          </cell>
          <cell r="V73">
            <v>-7309</v>
          </cell>
          <cell r="W73">
            <v>-8342</v>
          </cell>
          <cell r="X73">
            <v>-9350</v>
          </cell>
          <cell r="Y73">
            <v>-10409</v>
          </cell>
          <cell r="Z73">
            <v>-11450</v>
          </cell>
          <cell r="AA73">
            <v>-12550</v>
          </cell>
        </row>
        <row r="74">
          <cell r="A74" t="str">
            <v>Pln231</v>
          </cell>
          <cell r="B74" t="str">
            <v>Agent transferowy</v>
          </cell>
          <cell r="C74">
            <v>-108.81401</v>
          </cell>
          <cell r="D74">
            <v>-133</v>
          </cell>
          <cell r="E74">
            <v>-133</v>
          </cell>
          <cell r="F74">
            <v>-133</v>
          </cell>
          <cell r="G74">
            <v>-134</v>
          </cell>
          <cell r="H74">
            <v>-135</v>
          </cell>
          <cell r="I74">
            <v>-136</v>
          </cell>
          <cell r="J74">
            <v>-137</v>
          </cell>
          <cell r="K74">
            <v>-138</v>
          </cell>
          <cell r="L74">
            <v>-140</v>
          </cell>
          <cell r="M74">
            <v>-141</v>
          </cell>
          <cell r="N74">
            <v>-143</v>
          </cell>
          <cell r="O74">
            <v>-146</v>
          </cell>
          <cell r="P74">
            <v>-133</v>
          </cell>
          <cell r="Q74">
            <v>-266</v>
          </cell>
          <cell r="R74">
            <v>-399</v>
          </cell>
          <cell r="S74">
            <v>-533</v>
          </cell>
          <cell r="T74">
            <v>-668</v>
          </cell>
          <cell r="U74">
            <v>-804</v>
          </cell>
          <cell r="V74">
            <v>-941</v>
          </cell>
          <cell r="W74">
            <v>-1079</v>
          </cell>
          <cell r="X74">
            <v>-1219</v>
          </cell>
          <cell r="Y74">
            <v>-1360</v>
          </cell>
          <cell r="Z74">
            <v>-1503</v>
          </cell>
          <cell r="AA74">
            <v>-1649</v>
          </cell>
        </row>
        <row r="75">
          <cell r="A75" t="str">
            <v>Pln24</v>
          </cell>
          <cell r="B75" t="str">
            <v>Usługi zewnętrzne</v>
          </cell>
          <cell r="C75">
            <v>-49.449300000000001</v>
          </cell>
          <cell r="D75">
            <v>-61.491634947529676</v>
          </cell>
          <cell r="E75">
            <v>-59.990224926085688</v>
          </cell>
          <cell r="F75">
            <v>-59.561934896999304</v>
          </cell>
          <cell r="G75">
            <v>-59.349183715988403</v>
          </cell>
          <cell r="H75">
            <v>-59.317425857672731</v>
          </cell>
          <cell r="I75">
            <v>-65.32044991101462</v>
          </cell>
          <cell r="J75">
            <v>-65.315360556399227</v>
          </cell>
          <cell r="K75">
            <v>-65.390697210829515</v>
          </cell>
          <cell r="L75">
            <v>-65.563782119462331</v>
          </cell>
          <cell r="M75">
            <v>-65.78459792867811</v>
          </cell>
          <cell r="N75">
            <v>-66.079050396956077</v>
          </cell>
          <cell r="O75">
            <v>-67.501316628759724</v>
          </cell>
          <cell r="P75">
            <v>-61.491634947529676</v>
          </cell>
          <cell r="Q75">
            <v>-121.48185987361536</v>
          </cell>
          <cell r="R75">
            <v>-181.04379477061468</v>
          </cell>
          <cell r="S75">
            <v>-240.39297848660308</v>
          </cell>
          <cell r="T75">
            <v>-299.71040434427584</v>
          </cell>
          <cell r="U75">
            <v>-365.03085425529048</v>
          </cell>
          <cell r="V75">
            <v>-430.34621481168972</v>
          </cell>
          <cell r="W75">
            <v>-495.73691202251922</v>
          </cell>
          <cell r="X75">
            <v>-561.30069414198158</v>
          </cell>
          <cell r="Y75">
            <v>-627.08529207065965</v>
          </cell>
          <cell r="Z75">
            <v>-693.16434246761571</v>
          </cell>
          <cell r="AA75">
            <v>-760.66565909637541</v>
          </cell>
        </row>
        <row r="76">
          <cell r="A76" t="str">
            <v>Pln25</v>
          </cell>
          <cell r="B76" t="str">
            <v>Koszty obowiązkowe</v>
          </cell>
          <cell r="C76">
            <v>-8.2125000000000004</v>
          </cell>
          <cell r="D76">
            <v>-16</v>
          </cell>
          <cell r="E76">
            <v>-16</v>
          </cell>
          <cell r="F76">
            <v>-16</v>
          </cell>
          <cell r="G76">
            <v>-16</v>
          </cell>
          <cell r="H76">
            <v>-16</v>
          </cell>
          <cell r="I76">
            <v>-26</v>
          </cell>
          <cell r="J76">
            <v>-16</v>
          </cell>
          <cell r="K76">
            <v>-16</v>
          </cell>
          <cell r="L76">
            <v>-16</v>
          </cell>
          <cell r="M76">
            <v>-16</v>
          </cell>
          <cell r="N76">
            <v>-16</v>
          </cell>
          <cell r="O76">
            <v>-16</v>
          </cell>
          <cell r="P76">
            <v>-16</v>
          </cell>
          <cell r="Q76">
            <v>-32</v>
          </cell>
          <cell r="R76">
            <v>-48</v>
          </cell>
          <cell r="S76">
            <v>-64</v>
          </cell>
          <cell r="T76">
            <v>-80</v>
          </cell>
          <cell r="U76">
            <v>-106</v>
          </cell>
          <cell r="V76">
            <v>-122</v>
          </cell>
          <cell r="W76">
            <v>-138</v>
          </cell>
          <cell r="X76">
            <v>-154</v>
          </cell>
          <cell r="Y76">
            <v>-170</v>
          </cell>
          <cell r="Z76">
            <v>-186</v>
          </cell>
          <cell r="AA76">
            <v>-202</v>
          </cell>
        </row>
        <row r="77">
          <cell r="A77" t="str">
            <v>Pln26</v>
          </cell>
          <cell r="B77" t="str">
            <v>Koszty poza Grupą BZWBK</v>
          </cell>
          <cell r="C77">
            <v>467.74690999999996</v>
          </cell>
          <cell r="D77">
            <v>-1331.4916349475297</v>
          </cell>
          <cell r="E77">
            <v>-1192.9902249260856</v>
          </cell>
          <cell r="F77">
            <v>-1282.5619348969992</v>
          </cell>
          <cell r="G77">
            <v>-1232.3491837159884</v>
          </cell>
          <cell r="H77">
            <v>-1266.3174258576728</v>
          </cell>
          <cell r="I77">
            <v>-1249.3204499110145</v>
          </cell>
          <cell r="J77">
            <v>-1247.3153605563991</v>
          </cell>
          <cell r="K77">
            <v>-1252.3906972108296</v>
          </cell>
          <cell r="L77">
            <v>-1229.5637821194623</v>
          </cell>
          <cell r="M77">
            <v>-1281.7845979286781</v>
          </cell>
          <cell r="N77">
            <v>-1266.0790503969561</v>
          </cell>
          <cell r="O77">
            <v>-1329.5013166287597</v>
          </cell>
          <cell r="P77">
            <v>-1331.4916349475297</v>
          </cell>
          <cell r="Q77">
            <v>-2524.4818598736156</v>
          </cell>
          <cell r="R77">
            <v>-3807.0437947706146</v>
          </cell>
          <cell r="S77">
            <v>-5039.3929784866032</v>
          </cell>
          <cell r="T77">
            <v>-6305.710404344276</v>
          </cell>
          <cell r="U77">
            <v>-7555.0308542552903</v>
          </cell>
          <cell r="V77">
            <v>-8802.3462148116905</v>
          </cell>
          <cell r="W77">
            <v>-10054.736912022519</v>
          </cell>
          <cell r="X77">
            <v>-11284.300694141981</v>
          </cell>
          <cell r="Y77">
            <v>-12566.08529207066</v>
          </cell>
          <cell r="Z77">
            <v>-13832.164342467615</v>
          </cell>
          <cell r="AA77">
            <v>-15161.665659096376</v>
          </cell>
        </row>
        <row r="78">
          <cell r="A78" t="str">
            <v>Pln27</v>
          </cell>
          <cell r="B78" t="str">
            <v>Dochody netto Grupy</v>
          </cell>
          <cell r="C78">
            <v>2154.9534399999998</v>
          </cell>
          <cell r="D78">
            <v>269.50836505247025</v>
          </cell>
          <cell r="E78">
            <v>225.0097750739144</v>
          </cell>
          <cell r="F78">
            <v>258.43806510300078</v>
          </cell>
          <cell r="G78">
            <v>241.65081628401163</v>
          </cell>
          <cell r="H78">
            <v>253.68257414232721</v>
          </cell>
          <cell r="I78">
            <v>223.67955008898548</v>
          </cell>
          <cell r="J78">
            <v>270.68463944360087</v>
          </cell>
          <cell r="K78">
            <v>270.60930278917044</v>
          </cell>
          <cell r="L78">
            <v>257.4362178805377</v>
          </cell>
          <cell r="M78">
            <v>272.21540207132193</v>
          </cell>
          <cell r="N78">
            <v>260.92094960304394</v>
          </cell>
          <cell r="O78">
            <v>275.4986833712403</v>
          </cell>
          <cell r="P78">
            <v>269.50836505247025</v>
          </cell>
          <cell r="Q78">
            <v>494.51814012638442</v>
          </cell>
          <cell r="R78">
            <v>752.95620522938543</v>
          </cell>
          <cell r="S78">
            <v>994.60702151339683</v>
          </cell>
          <cell r="T78">
            <v>1248.289595655724</v>
          </cell>
          <cell r="U78">
            <v>1471.9691457447097</v>
          </cell>
          <cell r="V78">
            <v>1742.6537851883095</v>
          </cell>
          <cell r="W78">
            <v>2013.2630879774806</v>
          </cell>
          <cell r="X78">
            <v>2270.6993058580192</v>
          </cell>
          <cell r="Y78">
            <v>2542.9147079293398</v>
          </cell>
          <cell r="Z78">
            <v>2803.8356575323851</v>
          </cell>
          <cell r="AA78">
            <v>3079.3343409036243</v>
          </cell>
        </row>
        <row r="79">
          <cell r="A79" t="str">
            <v>Pln28</v>
          </cell>
          <cell r="B79" t="str">
            <v>Dochody netto TFI</v>
          </cell>
          <cell r="C79">
            <v>2029.0708399999999</v>
          </cell>
          <cell r="D79">
            <v>130.50836505247025</v>
          </cell>
          <cell r="E79">
            <v>102.0097750739144</v>
          </cell>
          <cell r="F79">
            <v>124.43806510300078</v>
          </cell>
          <cell r="G79">
            <v>113.65081628401163</v>
          </cell>
          <cell r="H79">
            <v>121.68257414232721</v>
          </cell>
          <cell r="I79">
            <v>95.679550088985479</v>
          </cell>
          <cell r="J79">
            <v>138.68463944360087</v>
          </cell>
          <cell r="K79">
            <v>137.60930278917044</v>
          </cell>
          <cell r="L79">
            <v>127.4362178805377</v>
          </cell>
          <cell r="M79">
            <v>137.21540207132193</v>
          </cell>
          <cell r="N79">
            <v>128.92094960304394</v>
          </cell>
          <cell r="O79">
            <v>136.4986833712403</v>
          </cell>
          <cell r="P79">
            <v>130.50836505247025</v>
          </cell>
          <cell r="Q79">
            <v>232.51814012638442</v>
          </cell>
          <cell r="R79">
            <v>356.95620522938543</v>
          </cell>
          <cell r="S79">
            <v>470.60702151339683</v>
          </cell>
          <cell r="T79">
            <v>592.28959565572404</v>
          </cell>
          <cell r="U79">
            <v>687.96914574470975</v>
          </cell>
          <cell r="V79">
            <v>826.65378518830948</v>
          </cell>
          <cell r="W79">
            <v>964.26308797748061</v>
          </cell>
          <cell r="X79">
            <v>1091.6993058580192</v>
          </cell>
          <cell r="Y79">
            <v>1228.9147079293398</v>
          </cell>
          <cell r="Z79">
            <v>1357.8356575323851</v>
          </cell>
          <cell r="AA79">
            <v>1494.3343409036243</v>
          </cell>
        </row>
        <row r="80">
          <cell r="A80" t="str">
            <v>Pln29</v>
          </cell>
          <cell r="B80" t="str">
            <v>Marża - Przychód</v>
          </cell>
          <cell r="C80">
            <v>2.6770302880348342E-2</v>
          </cell>
          <cell r="D80">
            <v>2.6422892301715996E-2</v>
          </cell>
          <cell r="E80">
            <v>2.6476089528259975E-2</v>
          </cell>
          <cell r="F80">
            <v>2.6482362036727585E-2</v>
          </cell>
          <cell r="G80">
            <v>2.6424906007156416E-2</v>
          </cell>
          <cell r="H80">
            <v>2.6408133296888559E-2</v>
          </cell>
          <cell r="I80">
            <v>2.6441029474785899E-2</v>
          </cell>
          <cell r="J80">
            <v>2.6375830670087374E-2</v>
          </cell>
          <cell r="K80">
            <v>2.6373523099295266E-2</v>
          </cell>
          <cell r="L80">
            <v>2.6404009078829269E-2</v>
          </cell>
          <cell r="M80">
            <v>2.6444363248660858E-2</v>
          </cell>
          <cell r="N80">
            <v>2.6507942595526506E-2</v>
          </cell>
          <cell r="O80">
            <v>2.6477978652115555E-2</v>
          </cell>
          <cell r="P80">
            <v>2.6422892301715996E-2</v>
          </cell>
          <cell r="Q80">
            <v>2.6447851962168676E-2</v>
          </cell>
          <cell r="R80">
            <v>2.645950418220213E-2</v>
          </cell>
          <cell r="S80">
            <v>2.6451044096985399E-2</v>
          </cell>
          <cell r="T80">
            <v>2.6442398472632026E-2</v>
          </cell>
          <cell r="U80">
            <v>2.6442175073806633E-2</v>
          </cell>
          <cell r="V80">
            <v>2.6432603942259204E-2</v>
          </cell>
          <cell r="W80">
            <v>2.6425133259022689E-2</v>
          </cell>
          <cell r="X80">
            <v>2.6422814260304735E-2</v>
          </cell>
          <cell r="Y80">
            <v>2.6425029009427583E-2</v>
          </cell>
          <cell r="Z80">
            <v>2.6432617929550123E-2</v>
          </cell>
          <cell r="AA80">
            <v>2.643660291901509E-2</v>
          </cell>
        </row>
        <row r="81">
          <cell r="A81" t="str">
            <v>Pln30</v>
          </cell>
          <cell r="B81" t="str">
            <v>Marża z tyt. Zarządzania</v>
          </cell>
          <cell r="C81">
            <v>2.5614418448272155E-2</v>
          </cell>
          <cell r="D81">
            <v>2.5399644754741359E-2</v>
          </cell>
          <cell r="E81">
            <v>2.5355803652593125E-2</v>
          </cell>
          <cell r="F81">
            <v>2.536532535120695E-2</v>
          </cell>
          <cell r="G81">
            <v>2.5349265328439056E-2</v>
          </cell>
          <cell r="H81">
            <v>2.5348333210631849E-2</v>
          </cell>
          <cell r="I81">
            <v>2.5364001797605215E-2</v>
          </cell>
          <cell r="J81">
            <v>2.5350683101223636E-2</v>
          </cell>
          <cell r="K81">
            <v>2.5351830477589144E-2</v>
          </cell>
          <cell r="L81">
            <v>2.5356371865883118E-2</v>
          </cell>
          <cell r="M81">
            <v>2.5355277503542269E-2</v>
          </cell>
          <cell r="N81">
            <v>2.5362216196505711E-2</v>
          </cell>
          <cell r="O81">
            <v>2.5356170210779821E-2</v>
          </cell>
          <cell r="P81">
            <v>2.5399644754741359E-2</v>
          </cell>
          <cell r="Q81">
            <v>2.5379074903743842E-2</v>
          </cell>
          <cell r="R81">
            <v>2.5374432409817963E-2</v>
          </cell>
          <cell r="S81">
            <v>2.5368278453638468E-2</v>
          </cell>
          <cell r="T81">
            <v>2.5364259906366385E-2</v>
          </cell>
          <cell r="U81">
            <v>2.536421778709335E-2</v>
          </cell>
          <cell r="V81">
            <v>2.5362265214583086E-2</v>
          </cell>
          <cell r="W81">
            <v>2.5360945757872125E-2</v>
          </cell>
          <cell r="X81">
            <v>2.5360443638994069E-2</v>
          </cell>
          <cell r="Y81">
            <v>2.5359912676993841E-2</v>
          </cell>
          <cell r="Z81">
            <v>2.5360123513678137E-2</v>
          </cell>
          <cell r="AA81">
            <v>2.535977621166197E-2</v>
          </cell>
        </row>
        <row r="82">
          <cell r="A82" t="str">
            <v>Pln31</v>
          </cell>
          <cell r="B82" t="str">
            <v>Marża z tyt. dystrybucji</v>
          </cell>
          <cell r="C82">
            <v>3.0625835048282415E-3</v>
          </cell>
          <cell r="D82">
            <v>3.9436619718309857E-3</v>
          </cell>
          <cell r="E82">
            <v>4.2168674698795181E-3</v>
          </cell>
          <cell r="F82">
            <v>4.1666666666666666E-3</v>
          </cell>
          <cell r="G82">
            <v>4.1436464088397788E-3</v>
          </cell>
          <cell r="H82">
            <v>4.2105263157894736E-3</v>
          </cell>
          <cell r="I82">
            <v>4.076086956521739E-3</v>
          </cell>
          <cell r="J82">
            <v>4.2944785276073623E-3</v>
          </cell>
          <cell r="K82">
            <v>4.2944785276073623E-3</v>
          </cell>
          <cell r="L82">
            <v>4.2944785276073623E-3</v>
          </cell>
          <cell r="M82">
            <v>4.2755344418052253E-3</v>
          </cell>
          <cell r="N82">
            <v>4.1067761806981521E-3</v>
          </cell>
          <cell r="O82">
            <v>4.1420118343195268E-3</v>
          </cell>
          <cell r="P82">
            <v>3.9436619718309857E-3</v>
          </cell>
          <cell r="Q82">
            <v>4.0756914119359534E-3</v>
          </cell>
          <cell r="R82">
            <v>4.1119860017497815E-3</v>
          </cell>
          <cell r="S82">
            <v>4.1196013289036548E-3</v>
          </cell>
          <cell r="T82">
            <v>4.1379310344827587E-3</v>
          </cell>
          <cell r="U82">
            <v>4.1278295605858854E-3</v>
          </cell>
          <cell r="V82">
            <v>4.1488949205118267E-3</v>
          </cell>
          <cell r="W82">
            <v>4.1652323580034425E-3</v>
          </cell>
          <cell r="X82">
            <v>4.178272980501393E-3</v>
          </cell>
          <cell r="Y82">
            <v>4.1894852135815992E-3</v>
          </cell>
          <cell r="Z82">
            <v>4.1797535636627203E-3</v>
          </cell>
          <cell r="AA82">
            <v>4.1756349547998279E-3</v>
          </cell>
        </row>
        <row r="84">
          <cell r="B84" t="str">
            <v>Actual  2009</v>
          </cell>
          <cell r="C84">
            <v>31</v>
          </cell>
          <cell r="D84">
            <v>31</v>
          </cell>
          <cell r="E84">
            <v>28</v>
          </cell>
          <cell r="F84">
            <v>31</v>
          </cell>
          <cell r="G84">
            <v>30</v>
          </cell>
          <cell r="H84">
            <v>31</v>
          </cell>
          <cell r="I84">
            <v>30</v>
          </cell>
          <cell r="J84">
            <v>31</v>
          </cell>
          <cell r="K84">
            <v>31</v>
          </cell>
          <cell r="L84">
            <v>30</v>
          </cell>
          <cell r="M84">
            <v>31</v>
          </cell>
          <cell r="N84">
            <v>30</v>
          </cell>
          <cell r="O84">
            <v>31</v>
          </cell>
          <cell r="P84">
            <v>31</v>
          </cell>
          <cell r="Q84">
            <v>59</v>
          </cell>
          <cell r="R84">
            <v>90</v>
          </cell>
          <cell r="S84">
            <v>120</v>
          </cell>
          <cell r="T84">
            <v>151</v>
          </cell>
          <cell r="U84">
            <v>181</v>
          </cell>
          <cell r="V84">
            <v>212</v>
          </cell>
          <cell r="W84">
            <v>243</v>
          </cell>
          <cell r="X84">
            <v>273</v>
          </cell>
          <cell r="Y84">
            <v>304</v>
          </cell>
          <cell r="Z84">
            <v>334</v>
          </cell>
          <cell r="AA84">
            <v>365</v>
          </cell>
        </row>
        <row r="85">
          <cell r="A85" t="str">
            <v>Dtp01</v>
          </cell>
          <cell r="B85" t="str">
            <v>Bilans otwarcia</v>
          </cell>
          <cell r="C85">
            <v>682613.03766999999</v>
          </cell>
          <cell r="D85">
            <v>652895.03766999999</v>
          </cell>
          <cell r="E85">
            <v>596545.03766999999</v>
          </cell>
          <cell r="F85">
            <v>548062.03766999999</v>
          </cell>
          <cell r="G85">
            <v>560518.03766999999</v>
          </cell>
          <cell r="H85">
            <v>609435.03766999999</v>
          </cell>
          <cell r="I85">
            <v>629842.03766999999</v>
          </cell>
          <cell r="J85">
            <v>640793.03766999999</v>
          </cell>
          <cell r="K85">
            <v>680927.03766999999</v>
          </cell>
          <cell r="L85">
            <v>734622.03766999999</v>
          </cell>
          <cell r="M85">
            <v>734110.03766999999</v>
          </cell>
          <cell r="N85">
            <v>725123.03766999999</v>
          </cell>
          <cell r="O85">
            <v>729974.03766999999</v>
          </cell>
          <cell r="P85">
            <v>652895.03766999999</v>
          </cell>
          <cell r="Q85">
            <v>652895.03766999999</v>
          </cell>
          <cell r="R85">
            <v>652895.03766999999</v>
          </cell>
          <cell r="S85">
            <v>652895.03766999999</v>
          </cell>
          <cell r="T85">
            <v>652895.03766999999</v>
          </cell>
          <cell r="U85">
            <v>652895.03766999999</v>
          </cell>
          <cell r="V85">
            <v>652895.03766999999</v>
          </cell>
          <cell r="W85">
            <v>652895.03766999999</v>
          </cell>
          <cell r="X85">
            <v>652895.03766999999</v>
          </cell>
          <cell r="Y85">
            <v>652895.03766999999</v>
          </cell>
          <cell r="Z85">
            <v>652895.03766999999</v>
          </cell>
          <cell r="AA85">
            <v>652895.03766999999</v>
          </cell>
        </row>
        <row r="86">
          <cell r="A86" t="str">
            <v>Dtp02</v>
          </cell>
          <cell r="B86" t="str">
            <v>Sprzedaż całkowita</v>
          </cell>
          <cell r="C86">
            <v>943</v>
          </cell>
          <cell r="D86">
            <v>843</v>
          </cell>
          <cell r="E86">
            <v>707</v>
          </cell>
          <cell r="F86">
            <v>983</v>
          </cell>
          <cell r="G86">
            <v>3723</v>
          </cell>
          <cell r="H86">
            <v>4815</v>
          </cell>
          <cell r="I86">
            <v>6756</v>
          </cell>
          <cell r="J86">
            <v>4399</v>
          </cell>
          <cell r="K86">
            <v>13613</v>
          </cell>
          <cell r="L86">
            <v>8374</v>
          </cell>
          <cell r="M86">
            <v>7350</v>
          </cell>
          <cell r="N86">
            <v>5116</v>
          </cell>
          <cell r="O86">
            <v>6317</v>
          </cell>
          <cell r="P86">
            <v>843</v>
          </cell>
          <cell r="Q86">
            <v>1550</v>
          </cell>
          <cell r="R86">
            <v>2533</v>
          </cell>
          <cell r="S86">
            <v>6256</v>
          </cell>
          <cell r="T86">
            <v>11071</v>
          </cell>
          <cell r="U86">
            <v>17827</v>
          </cell>
          <cell r="V86">
            <v>22226</v>
          </cell>
          <cell r="W86">
            <v>35839</v>
          </cell>
          <cell r="X86">
            <v>44213</v>
          </cell>
          <cell r="Y86">
            <v>51563</v>
          </cell>
          <cell r="Z86">
            <v>56679</v>
          </cell>
          <cell r="AA86">
            <v>62996</v>
          </cell>
        </row>
        <row r="87">
          <cell r="A87" t="str">
            <v>Act021</v>
          </cell>
          <cell r="B87" t="str">
            <v>sprzedaż przez BZWBK</v>
          </cell>
          <cell r="P87">
            <v>0</v>
          </cell>
          <cell r="Q87">
            <v>0</v>
          </cell>
          <cell r="R87">
            <v>0</v>
          </cell>
          <cell r="S87">
            <v>0</v>
          </cell>
          <cell r="T87">
            <v>0</v>
          </cell>
          <cell r="U87">
            <v>0</v>
          </cell>
          <cell r="V87">
            <v>0</v>
          </cell>
          <cell r="W87">
            <v>0</v>
          </cell>
          <cell r="X87">
            <v>0</v>
          </cell>
          <cell r="Y87">
            <v>0</v>
          </cell>
          <cell r="Z87">
            <v>0</v>
          </cell>
          <cell r="AA87">
            <v>0</v>
          </cell>
        </row>
        <row r="88">
          <cell r="A88" t="str">
            <v>Act022</v>
          </cell>
          <cell r="B88" t="str">
            <v>sprzedaż przez DM</v>
          </cell>
          <cell r="P88">
            <v>0</v>
          </cell>
          <cell r="Q88">
            <v>0</v>
          </cell>
          <cell r="R88">
            <v>0</v>
          </cell>
          <cell r="S88">
            <v>0</v>
          </cell>
          <cell r="T88">
            <v>0</v>
          </cell>
          <cell r="U88">
            <v>0</v>
          </cell>
          <cell r="V88">
            <v>0</v>
          </cell>
          <cell r="W88">
            <v>0</v>
          </cell>
          <cell r="X88">
            <v>0</v>
          </cell>
          <cell r="Y88">
            <v>0</v>
          </cell>
          <cell r="Z88">
            <v>0</v>
          </cell>
          <cell r="AA88">
            <v>0</v>
          </cell>
        </row>
        <row r="89">
          <cell r="A89" t="str">
            <v>Dtp03</v>
          </cell>
          <cell r="B89" t="str">
            <v>Konwersja(+/-)</v>
          </cell>
          <cell r="C89">
            <v>-3</v>
          </cell>
          <cell r="D89">
            <v>-1</v>
          </cell>
          <cell r="E89">
            <v>-2</v>
          </cell>
          <cell r="F89">
            <v>-2</v>
          </cell>
          <cell r="G89">
            <v>-3</v>
          </cell>
          <cell r="H89">
            <v>-3</v>
          </cell>
          <cell r="I89">
            <v>-4</v>
          </cell>
          <cell r="J89">
            <v>-3</v>
          </cell>
          <cell r="K89">
            <v>-4</v>
          </cell>
          <cell r="L89">
            <v>-4</v>
          </cell>
          <cell r="M89">
            <v>-2</v>
          </cell>
          <cell r="N89">
            <v>-2</v>
          </cell>
          <cell r="O89">
            <v>-1</v>
          </cell>
          <cell r="P89">
            <v>-1</v>
          </cell>
          <cell r="Q89">
            <v>-3</v>
          </cell>
          <cell r="R89">
            <v>-5</v>
          </cell>
          <cell r="S89">
            <v>-8</v>
          </cell>
          <cell r="T89">
            <v>-11</v>
          </cell>
          <cell r="U89">
            <v>-15</v>
          </cell>
          <cell r="V89">
            <v>-18</v>
          </cell>
          <cell r="W89">
            <v>-22</v>
          </cell>
          <cell r="X89">
            <v>-26</v>
          </cell>
          <cell r="Y89">
            <v>-28</v>
          </cell>
          <cell r="Z89">
            <v>-30</v>
          </cell>
          <cell r="AA89">
            <v>-31</v>
          </cell>
        </row>
        <row r="90">
          <cell r="A90" t="str">
            <v>Act031</v>
          </cell>
          <cell r="B90" t="str">
            <v>Konwersja(+)</v>
          </cell>
          <cell r="P90">
            <v>0</v>
          </cell>
          <cell r="Q90">
            <v>0</v>
          </cell>
          <cell r="R90">
            <v>0</v>
          </cell>
          <cell r="S90">
            <v>0</v>
          </cell>
          <cell r="T90">
            <v>0</v>
          </cell>
          <cell r="U90">
            <v>0</v>
          </cell>
          <cell r="V90">
            <v>0</v>
          </cell>
          <cell r="W90">
            <v>0</v>
          </cell>
          <cell r="X90">
            <v>0</v>
          </cell>
          <cell r="Y90">
            <v>0</v>
          </cell>
          <cell r="Z90">
            <v>0</v>
          </cell>
          <cell r="AA90">
            <v>0</v>
          </cell>
        </row>
        <row r="91">
          <cell r="A91" t="str">
            <v>Act032</v>
          </cell>
          <cell r="B91" t="str">
            <v>Konwersja(-)</v>
          </cell>
          <cell r="P91">
            <v>0</v>
          </cell>
          <cell r="Q91">
            <v>0</v>
          </cell>
          <cell r="R91">
            <v>0</v>
          </cell>
          <cell r="S91">
            <v>0</v>
          </cell>
          <cell r="T91">
            <v>0</v>
          </cell>
          <cell r="U91">
            <v>0</v>
          </cell>
          <cell r="V91">
            <v>0</v>
          </cell>
          <cell r="W91">
            <v>0</v>
          </cell>
          <cell r="X91">
            <v>0</v>
          </cell>
          <cell r="Y91">
            <v>0</v>
          </cell>
          <cell r="Z91">
            <v>0</v>
          </cell>
          <cell r="AA91">
            <v>0</v>
          </cell>
        </row>
        <row r="92">
          <cell r="A92" t="str">
            <v>Dtp04</v>
          </cell>
          <cell r="B92" t="str">
            <v>Umorzenia</v>
          </cell>
          <cell r="C92">
            <v>31787</v>
          </cell>
          <cell r="D92">
            <v>38154</v>
          </cell>
          <cell r="E92">
            <v>24264</v>
          </cell>
          <cell r="F92">
            <v>14392</v>
          </cell>
          <cell r="G92">
            <v>5354</v>
          </cell>
          <cell r="H92">
            <v>4564</v>
          </cell>
          <cell r="I92">
            <v>4652</v>
          </cell>
          <cell r="J92">
            <v>6179</v>
          </cell>
          <cell r="K92">
            <v>6336</v>
          </cell>
          <cell r="L92">
            <v>8206</v>
          </cell>
          <cell r="M92">
            <v>8406</v>
          </cell>
          <cell r="N92">
            <v>7354</v>
          </cell>
          <cell r="O92">
            <v>9150</v>
          </cell>
          <cell r="P92">
            <v>38154</v>
          </cell>
          <cell r="Q92">
            <v>62418</v>
          </cell>
          <cell r="R92">
            <v>76810</v>
          </cell>
          <cell r="S92">
            <v>82164</v>
          </cell>
          <cell r="T92">
            <v>86728</v>
          </cell>
          <cell r="U92">
            <v>91380</v>
          </cell>
          <cell r="V92">
            <v>97559</v>
          </cell>
          <cell r="W92">
            <v>103895</v>
          </cell>
          <cell r="X92">
            <v>112101</v>
          </cell>
          <cell r="Y92">
            <v>120507</v>
          </cell>
          <cell r="Z92">
            <v>127861</v>
          </cell>
          <cell r="AA92">
            <v>137011</v>
          </cell>
        </row>
        <row r="93">
          <cell r="A93" t="str">
            <v>Dtp05</v>
          </cell>
          <cell r="B93" t="str">
            <v>Dane AT za ostatni dzień roboczy m-ca</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Dtp06</v>
          </cell>
          <cell r="B94" t="str">
            <v>Zmiana wartości</v>
          </cell>
          <cell r="C94">
            <v>1129</v>
          </cell>
          <cell r="D94">
            <v>-19038</v>
          </cell>
          <cell r="E94">
            <v>-24924</v>
          </cell>
          <cell r="F94">
            <v>25867</v>
          </cell>
          <cell r="G94">
            <v>50551</v>
          </cell>
          <cell r="H94">
            <v>20159</v>
          </cell>
          <cell r="I94">
            <v>8851</v>
          </cell>
          <cell r="J94">
            <v>41917</v>
          </cell>
          <cell r="K94">
            <v>46422</v>
          </cell>
          <cell r="L94">
            <v>-676</v>
          </cell>
          <cell r="M94">
            <v>-7929</v>
          </cell>
          <cell r="N94">
            <v>7091</v>
          </cell>
          <cell r="O94">
            <v>16087</v>
          </cell>
          <cell r="P94">
            <v>-19038</v>
          </cell>
          <cell r="Q94">
            <v>-43962</v>
          </cell>
          <cell r="R94">
            <v>-18095</v>
          </cell>
          <cell r="S94">
            <v>32456</v>
          </cell>
          <cell r="T94">
            <v>52615</v>
          </cell>
          <cell r="U94">
            <v>61466</v>
          </cell>
          <cell r="V94">
            <v>103383</v>
          </cell>
          <cell r="W94">
            <v>149805</v>
          </cell>
          <cell r="X94">
            <v>149129</v>
          </cell>
          <cell r="Y94">
            <v>141200</v>
          </cell>
          <cell r="Z94">
            <v>148291</v>
          </cell>
          <cell r="AA94">
            <v>164378</v>
          </cell>
        </row>
        <row r="95">
          <cell r="A95" t="str">
            <v>Dtp07</v>
          </cell>
          <cell r="B95" t="str">
            <v>Bilans zamknięcia</v>
          </cell>
          <cell r="C95">
            <v>652895.03766999999</v>
          </cell>
          <cell r="D95">
            <v>596545.03766999999</v>
          </cell>
          <cell r="E95">
            <v>548062.03766999999</v>
          </cell>
          <cell r="F95">
            <v>560518.03766999999</v>
          </cell>
          <cell r="G95">
            <v>609435.03766999999</v>
          </cell>
          <cell r="H95">
            <v>629842.03766999999</v>
          </cell>
          <cell r="I95">
            <v>640793.03766999999</v>
          </cell>
          <cell r="J95">
            <v>680927.03766999999</v>
          </cell>
          <cell r="K95">
            <v>734622.03766999999</v>
          </cell>
          <cell r="L95">
            <v>734110.03766999999</v>
          </cell>
          <cell r="M95">
            <v>725123.03766999999</v>
          </cell>
          <cell r="N95">
            <v>729974.03766999999</v>
          </cell>
          <cell r="O95">
            <v>743227.03766999999</v>
          </cell>
          <cell r="P95">
            <v>596545.03766999999</v>
          </cell>
          <cell r="Q95">
            <v>548062.03766999999</v>
          </cell>
          <cell r="R95">
            <v>560518.03766999999</v>
          </cell>
          <cell r="S95">
            <v>609435.03766999999</v>
          </cell>
          <cell r="T95">
            <v>629842.03766999999</v>
          </cell>
          <cell r="U95">
            <v>640793.03766999999</v>
          </cell>
          <cell r="V95">
            <v>680927.03766999999</v>
          </cell>
          <cell r="W95">
            <v>734622.03766999999</v>
          </cell>
          <cell r="X95">
            <v>734110.03766999999</v>
          </cell>
          <cell r="Y95">
            <v>725123.03766999999</v>
          </cell>
          <cell r="Z95">
            <v>729974.03766999999</v>
          </cell>
          <cell r="AA95">
            <v>743227.03766999999</v>
          </cell>
        </row>
        <row r="96">
          <cell r="A96" t="str">
            <v>Dtp08</v>
          </cell>
          <cell r="B96" t="str">
            <v>Średnia wartość funduszu</v>
          </cell>
          <cell r="C96">
            <v>663664</v>
          </cell>
          <cell r="D96">
            <v>631644</v>
          </cell>
          <cell r="E96">
            <v>573695</v>
          </cell>
          <cell r="F96">
            <v>552092</v>
          </cell>
          <cell r="G96">
            <v>590364</v>
          </cell>
          <cell r="H96">
            <v>624556.89945451613</v>
          </cell>
          <cell r="I96">
            <v>641765.75522000005</v>
          </cell>
          <cell r="J96">
            <v>648135.31989580696</v>
          </cell>
          <cell r="K96">
            <v>714937.08593677403</v>
          </cell>
          <cell r="L96">
            <v>727296.39076400001</v>
          </cell>
          <cell r="M96">
            <v>734913.66174419306</v>
          </cell>
          <cell r="N96">
            <v>735557.01890399982</v>
          </cell>
          <cell r="O96">
            <v>742072.15096193505</v>
          </cell>
          <cell r="P96">
            <v>631644</v>
          </cell>
          <cell r="Q96">
            <v>604142.779661017</v>
          </cell>
          <cell r="R96">
            <v>586214.17777777778</v>
          </cell>
          <cell r="S96">
            <v>587251.6333333333</v>
          </cell>
          <cell r="T96">
            <v>594910.33035158948</v>
          </cell>
          <cell r="U96">
            <v>602676.4228712155</v>
          </cell>
          <cell r="V96">
            <v>609323.71441726421</v>
          </cell>
          <cell r="W96">
            <v>622797.02518724278</v>
          </cell>
          <cell r="X96">
            <v>634280.47195391939</v>
          </cell>
          <cell r="Y96">
            <v>644542.40907069074</v>
          </cell>
          <cell r="Z96">
            <v>652717.37402577826</v>
          </cell>
          <cell r="AA96">
            <v>660306.40987515042</v>
          </cell>
        </row>
        <row r="97">
          <cell r="A97" t="str">
            <v>Dtp09</v>
          </cell>
          <cell r="B97" t="str">
            <v>Fundusze grupy BZWBK  ave</v>
          </cell>
          <cell r="C97">
            <v>0</v>
          </cell>
          <cell r="P97">
            <v>0</v>
          </cell>
          <cell r="Q97">
            <v>0</v>
          </cell>
          <cell r="R97">
            <v>0</v>
          </cell>
          <cell r="S97">
            <v>0</v>
          </cell>
          <cell r="T97">
            <v>0</v>
          </cell>
          <cell r="U97">
            <v>0</v>
          </cell>
          <cell r="V97">
            <v>0</v>
          </cell>
          <cell r="W97">
            <v>0</v>
          </cell>
          <cell r="X97">
            <v>0</v>
          </cell>
          <cell r="Y97">
            <v>0</v>
          </cell>
          <cell r="Z97">
            <v>0</v>
          </cell>
          <cell r="AA97">
            <v>0</v>
          </cell>
        </row>
        <row r="98">
          <cell r="A98" t="str">
            <v>Dtp10</v>
          </cell>
          <cell r="B98" t="str">
            <v xml:space="preserve">Fundusze pozostałych klientów ave </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Dtp11</v>
          </cell>
          <cell r="B99" t="str">
            <v>Zarządzanie funduszami klientów TFI</v>
          </cell>
          <cell r="C99">
            <v>1374</v>
          </cell>
          <cell r="D99">
            <v>1317</v>
          </cell>
          <cell r="E99">
            <v>1078.7470000000001</v>
          </cell>
          <cell r="F99">
            <v>1147.03305</v>
          </cell>
          <cell r="G99">
            <v>1199.1578199999999</v>
          </cell>
          <cell r="H99">
            <v>1325.681</v>
          </cell>
          <cell r="I99">
            <v>1327.82602</v>
          </cell>
          <cell r="J99">
            <v>1380.62103</v>
          </cell>
          <cell r="K99">
            <v>1549.61383</v>
          </cell>
          <cell r="L99">
            <v>1527.39786</v>
          </cell>
          <cell r="M99">
            <v>1622.6372200000001</v>
          </cell>
          <cell r="N99">
            <v>1558.6723099999999</v>
          </cell>
          <cell r="O99">
            <v>1614.3565599999999</v>
          </cell>
          <cell r="P99">
            <v>1317</v>
          </cell>
          <cell r="Q99">
            <v>2395.7470000000003</v>
          </cell>
          <cell r="R99">
            <v>3542.7800500000003</v>
          </cell>
          <cell r="S99">
            <v>4741.9378699999997</v>
          </cell>
          <cell r="T99">
            <v>6067.6188700000002</v>
          </cell>
          <cell r="U99">
            <v>7395.4448900000007</v>
          </cell>
          <cell r="V99">
            <v>8776.0659200000009</v>
          </cell>
          <cell r="W99">
            <v>10325.679750000001</v>
          </cell>
          <cell r="X99">
            <v>11853.07761</v>
          </cell>
          <cell r="Y99">
            <v>13475.714830000001</v>
          </cell>
          <cell r="Z99">
            <v>15034.387140000001</v>
          </cell>
          <cell r="AA99">
            <v>16648.743699999999</v>
          </cell>
        </row>
        <row r="100">
          <cell r="A100" t="str">
            <v>Dtp12</v>
          </cell>
          <cell r="B100" t="str">
            <v>Opłata dystrybucyjna TFI</v>
          </cell>
          <cell r="C100">
            <v>2</v>
          </cell>
          <cell r="D100">
            <v>2.3330000000000002</v>
          </cell>
          <cell r="E100">
            <v>2.306</v>
          </cell>
          <cell r="F100">
            <v>2.5062199999999999</v>
          </cell>
          <cell r="G100">
            <v>13.543150000000001</v>
          </cell>
          <cell r="H100">
            <v>23.92379</v>
          </cell>
          <cell r="I100">
            <v>30.47465</v>
          </cell>
          <cell r="J100">
            <v>20.369</v>
          </cell>
          <cell r="K100">
            <v>63.055039999999998</v>
          </cell>
          <cell r="L100">
            <v>27.694040000000001</v>
          </cell>
          <cell r="M100">
            <v>23.661750000000001</v>
          </cell>
          <cell r="N100">
            <v>4.33371</v>
          </cell>
          <cell r="O100">
            <v>19.346340000000001</v>
          </cell>
          <cell r="P100">
            <v>2.3330000000000002</v>
          </cell>
          <cell r="Q100">
            <v>4.6390000000000002</v>
          </cell>
          <cell r="R100">
            <v>7.1452200000000001</v>
          </cell>
          <cell r="S100">
            <v>20.688369999999999</v>
          </cell>
          <cell r="T100">
            <v>44.612160000000003</v>
          </cell>
          <cell r="U100">
            <v>75.08681</v>
          </cell>
          <cell r="V100">
            <v>95.45581</v>
          </cell>
          <cell r="W100">
            <v>158.51085</v>
          </cell>
          <cell r="X100">
            <v>186.20489000000001</v>
          </cell>
          <cell r="Y100">
            <v>209.86664000000002</v>
          </cell>
          <cell r="Z100">
            <v>214.20035000000001</v>
          </cell>
          <cell r="AA100">
            <v>233.54669000000001</v>
          </cell>
        </row>
        <row r="101">
          <cell r="A101" t="str">
            <v>Dtp121</v>
          </cell>
        </row>
        <row r="102">
          <cell r="A102" t="str">
            <v>Dtp13</v>
          </cell>
          <cell r="B102" t="str">
            <v>Opłata umorzeniowa</v>
          </cell>
          <cell r="C102">
            <v>223</v>
          </cell>
          <cell r="D102">
            <v>240.124</v>
          </cell>
          <cell r="E102">
            <v>123.625</v>
          </cell>
          <cell r="F102">
            <v>69.360990000000001</v>
          </cell>
          <cell r="G102">
            <v>31.863430000000001</v>
          </cell>
          <cell r="H102">
            <v>23.145350000000001</v>
          </cell>
          <cell r="I102">
            <v>21.190460000000002</v>
          </cell>
          <cell r="J102">
            <v>29.136050000000001</v>
          </cell>
          <cell r="K102">
            <v>39.456400000000002</v>
          </cell>
          <cell r="L102">
            <v>47.622810000000001</v>
          </cell>
          <cell r="M102">
            <v>47.492289999999997</v>
          </cell>
          <cell r="N102">
            <v>56.868450000000003</v>
          </cell>
          <cell r="O102">
            <v>51.808630000000001</v>
          </cell>
          <cell r="P102">
            <v>240.124</v>
          </cell>
          <cell r="Q102">
            <v>363.74900000000002</v>
          </cell>
          <cell r="R102">
            <v>433.10999000000004</v>
          </cell>
          <cell r="S102">
            <v>464.97342000000003</v>
          </cell>
          <cell r="T102">
            <v>488.11877000000004</v>
          </cell>
          <cell r="U102">
            <v>509.30923000000007</v>
          </cell>
          <cell r="V102">
            <v>538.44528000000003</v>
          </cell>
          <cell r="W102">
            <v>577.90168000000006</v>
          </cell>
          <cell r="X102">
            <v>625.52449000000001</v>
          </cell>
          <cell r="Y102">
            <v>673.01678000000004</v>
          </cell>
          <cell r="Z102">
            <v>729.88523000000009</v>
          </cell>
          <cell r="AA102">
            <v>781.69386000000009</v>
          </cell>
        </row>
        <row r="103">
          <cell r="A103" t="str">
            <v>Dtp131</v>
          </cell>
          <cell r="B103" t="str">
            <v>Opłata dodatnowa</v>
          </cell>
          <cell r="C103">
            <v>2</v>
          </cell>
          <cell r="D103">
            <v>1</v>
          </cell>
          <cell r="E103">
            <v>1.39</v>
          </cell>
          <cell r="F103">
            <v>1.59</v>
          </cell>
          <cell r="G103">
            <v>2.4950000000000001</v>
          </cell>
          <cell r="H103">
            <v>2.4649999999999999</v>
          </cell>
          <cell r="I103">
            <v>2.81</v>
          </cell>
          <cell r="J103">
            <v>2.5449999999999999</v>
          </cell>
          <cell r="K103">
            <v>3.34</v>
          </cell>
          <cell r="L103">
            <v>3.24</v>
          </cell>
          <cell r="M103">
            <v>2.06</v>
          </cell>
          <cell r="N103">
            <v>2.3050000000000002</v>
          </cell>
          <cell r="O103">
            <v>1.6950000000000001</v>
          </cell>
          <cell r="P103">
            <v>1</v>
          </cell>
          <cell r="Q103">
            <v>2.3899999999999997</v>
          </cell>
          <cell r="R103">
            <v>3.9799999999999995</v>
          </cell>
          <cell r="S103">
            <v>6.4749999999999996</v>
          </cell>
          <cell r="T103">
            <v>8.94</v>
          </cell>
          <cell r="U103">
            <v>11.75</v>
          </cell>
          <cell r="V103">
            <v>14.295</v>
          </cell>
          <cell r="W103">
            <v>17.634999999999998</v>
          </cell>
          <cell r="X103">
            <v>20.875</v>
          </cell>
          <cell r="Y103">
            <v>22.934999999999999</v>
          </cell>
          <cell r="Z103">
            <v>25.24</v>
          </cell>
          <cell r="AA103">
            <v>26.934999999999999</v>
          </cell>
        </row>
        <row r="104">
          <cell r="A104" t="str">
            <v>Dtp14</v>
          </cell>
          <cell r="B104" t="str">
            <v>Wynagrodzenie za sukces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Dtp15</v>
          </cell>
          <cell r="B105" t="str">
            <v>Przychody   razem</v>
          </cell>
          <cell r="C105">
            <v>1601</v>
          </cell>
          <cell r="D105">
            <v>1560.4570000000001</v>
          </cell>
          <cell r="E105">
            <v>1206.0680000000002</v>
          </cell>
          <cell r="F105">
            <v>1220.4902599999998</v>
          </cell>
          <cell r="G105">
            <v>1247.0593999999999</v>
          </cell>
          <cell r="H105">
            <v>1375.21514</v>
          </cell>
          <cell r="I105">
            <v>1382.3011300000001</v>
          </cell>
          <cell r="J105">
            <v>1432.6710800000001</v>
          </cell>
          <cell r="K105">
            <v>1655.4652699999999</v>
          </cell>
          <cell r="L105">
            <v>1605.9547100000002</v>
          </cell>
          <cell r="M105">
            <v>1695.8512599999999</v>
          </cell>
          <cell r="N105">
            <v>1622.17947</v>
          </cell>
          <cell r="O105">
            <v>1687.2065299999999</v>
          </cell>
          <cell r="P105">
            <v>1560.4570000000001</v>
          </cell>
          <cell r="Q105">
            <v>2766.5250000000001</v>
          </cell>
          <cell r="R105">
            <v>3987.0152600000001</v>
          </cell>
          <cell r="S105">
            <v>5234.0746600000002</v>
          </cell>
          <cell r="T105">
            <v>6609.2897999999996</v>
          </cell>
          <cell r="U105">
            <v>7991.5909300000003</v>
          </cell>
          <cell r="V105">
            <v>9424.2620100000004</v>
          </cell>
          <cell r="W105">
            <v>11079.727280000003</v>
          </cell>
          <cell r="X105">
            <v>12685.681990000001</v>
          </cell>
          <cell r="Y105">
            <v>14381.53325</v>
          </cell>
          <cell r="Z105">
            <v>16003.71272</v>
          </cell>
          <cell r="AA105">
            <v>17690.919249999999</v>
          </cell>
        </row>
        <row r="106">
          <cell r="A106" t="str">
            <v>Dtp16</v>
          </cell>
          <cell r="B106" t="str">
            <v>Zarządzanie aktywami funduszy</v>
          </cell>
          <cell r="C106">
            <v>-113</v>
          </cell>
          <cell r="D106">
            <v>-125.39</v>
          </cell>
          <cell r="E106">
            <v>-94.914000000000001</v>
          </cell>
          <cell r="F106">
            <v>-93.693569999999994</v>
          </cell>
          <cell r="G106">
            <v>-96.736760000000004</v>
          </cell>
          <cell r="H106">
            <v>-105.76545</v>
          </cell>
          <cell r="I106">
            <v>-81.257450000000006</v>
          </cell>
          <cell r="J106">
            <v>-109.75302000000001</v>
          </cell>
          <cell r="K106">
            <v>-121.00367</v>
          </cell>
          <cell r="L106">
            <v>-119.55072</v>
          </cell>
          <cell r="M106">
            <v>-124.90038</v>
          </cell>
          <cell r="N106">
            <v>-120.64293000000001</v>
          </cell>
          <cell r="O106">
            <v>-125.8826</v>
          </cell>
          <cell r="P106">
            <v>-125.39</v>
          </cell>
          <cell r="Q106">
            <v>-220.304</v>
          </cell>
          <cell r="R106">
            <v>-313.99757</v>
          </cell>
          <cell r="S106">
            <v>-410.73433</v>
          </cell>
          <cell r="T106">
            <v>-516.49977999999999</v>
          </cell>
          <cell r="U106">
            <v>-597.75722999999994</v>
          </cell>
          <cell r="V106">
            <v>-707.51024999999993</v>
          </cell>
          <cell r="W106">
            <v>-828.51391999999987</v>
          </cell>
          <cell r="X106">
            <v>-948.06463999999983</v>
          </cell>
          <cell r="Y106">
            <v>-1072.9650199999999</v>
          </cell>
          <cell r="Z106">
            <v>-1193.6079499999998</v>
          </cell>
          <cell r="AA106">
            <v>-1319.4905499999998</v>
          </cell>
        </row>
        <row r="107">
          <cell r="A107" t="str">
            <v>Dtp17</v>
          </cell>
          <cell r="B107" t="str">
            <v>Usługi rachunkowości ASSET</v>
          </cell>
          <cell r="C107">
            <v>0</v>
          </cell>
          <cell r="D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Dtp18</v>
          </cell>
          <cell r="B108" t="str">
            <v>Opłata dystrybucyjna dla BZWBK</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Dtp19</v>
          </cell>
          <cell r="B109" t="str">
            <v>BZWBK - inne koszty</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Dtp20</v>
          </cell>
          <cell r="B110" t="str">
            <v>Opłata dystrybucyjna dla DM</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Dtp21</v>
          </cell>
          <cell r="B111" t="str">
            <v>Inne koszty w Grupie</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Dtp22</v>
          </cell>
          <cell r="B112" t="str">
            <v>Koszty w grupie BZWBK</v>
          </cell>
          <cell r="C112">
            <v>-113</v>
          </cell>
          <cell r="D112">
            <v>-125.39</v>
          </cell>
          <cell r="E112">
            <v>-94.914000000000001</v>
          </cell>
          <cell r="F112">
            <v>-93.693569999999994</v>
          </cell>
          <cell r="G112">
            <v>-96.736760000000004</v>
          </cell>
          <cell r="H112">
            <v>-105.76545</v>
          </cell>
          <cell r="I112">
            <v>-81.257450000000006</v>
          </cell>
          <cell r="J112">
            <v>-109.75302000000001</v>
          </cell>
          <cell r="K112">
            <v>-121.00367</v>
          </cell>
          <cell r="L112">
            <v>-119.55072</v>
          </cell>
          <cell r="M112">
            <v>-124.90038</v>
          </cell>
          <cell r="N112">
            <v>-120.64293000000001</v>
          </cell>
          <cell r="O112">
            <v>-125.8826</v>
          </cell>
          <cell r="P112">
            <v>-125.39</v>
          </cell>
          <cell r="Q112">
            <v>-220.304</v>
          </cell>
          <cell r="R112">
            <v>-313.99757</v>
          </cell>
          <cell r="S112">
            <v>-410.73433</v>
          </cell>
          <cell r="T112">
            <v>-516.49977999999999</v>
          </cell>
          <cell r="U112">
            <v>-597.75722999999994</v>
          </cell>
          <cell r="V112">
            <v>-707.51024999999993</v>
          </cell>
          <cell r="W112">
            <v>-828.51391999999987</v>
          </cell>
          <cell r="X112">
            <v>-948.06463999999983</v>
          </cell>
          <cell r="Y112">
            <v>-1072.9650199999999</v>
          </cell>
          <cell r="Z112">
            <v>-1193.6079499999998</v>
          </cell>
          <cell r="AA112">
            <v>-1319.4905499999998</v>
          </cell>
        </row>
        <row r="113">
          <cell r="A113" t="str">
            <v>Dtp23</v>
          </cell>
          <cell r="B113" t="str">
            <v>Inni dystrybutorzy ( w tym świadczenia dod.)</v>
          </cell>
          <cell r="C113">
            <v>-1116</v>
          </cell>
          <cell r="D113">
            <v>-1093</v>
          </cell>
          <cell r="E113">
            <v>-791.149</v>
          </cell>
          <cell r="F113">
            <v>-804.54962</v>
          </cell>
          <cell r="G113">
            <v>-810.75111000000004</v>
          </cell>
          <cell r="H113">
            <v>-907.73708999999997</v>
          </cell>
          <cell r="I113">
            <v>-918.93551000000002</v>
          </cell>
          <cell r="J113">
            <v>-953.74764000000005</v>
          </cell>
          <cell r="K113">
            <v>-1135.94838</v>
          </cell>
          <cell r="L113">
            <v>-1094.98099</v>
          </cell>
          <cell r="M113">
            <v>-1161.80143</v>
          </cell>
          <cell r="N113">
            <v>-1105.79126</v>
          </cell>
          <cell r="O113">
            <v>634.22271999999998</v>
          </cell>
          <cell r="P113">
            <v>-1093</v>
          </cell>
          <cell r="Q113">
            <v>-1884.1489999999999</v>
          </cell>
          <cell r="R113">
            <v>-2688.6986200000001</v>
          </cell>
          <cell r="S113">
            <v>-3499.4497300000003</v>
          </cell>
          <cell r="T113">
            <v>-4407.1868199999999</v>
          </cell>
          <cell r="U113">
            <v>-5326.1223300000001</v>
          </cell>
          <cell r="V113">
            <v>-6279.8699699999997</v>
          </cell>
          <cell r="W113">
            <v>-7415.8183499999996</v>
          </cell>
          <cell r="X113">
            <v>-8510.7993399999996</v>
          </cell>
          <cell r="Y113">
            <v>-9672.6007699999991</v>
          </cell>
          <cell r="Z113">
            <v>-10778.392029999999</v>
          </cell>
          <cell r="AA113">
            <v>-10144.169309999999</v>
          </cell>
        </row>
        <row r="114">
          <cell r="A114" t="str">
            <v>Dtp231</v>
          </cell>
          <cell r="B114" t="str">
            <v>Agent transferowy</v>
          </cell>
          <cell r="C114">
            <v>-156</v>
          </cell>
          <cell r="D114">
            <v>-110</v>
          </cell>
          <cell r="E114">
            <v>-125.47499999999999</v>
          </cell>
          <cell r="F114">
            <v>-113.12596000000001</v>
          </cell>
          <cell r="G114">
            <v>-113.87596000000001</v>
          </cell>
          <cell r="H114">
            <v>-118.55297</v>
          </cell>
          <cell r="I114">
            <v>-96.047780000000003</v>
          </cell>
          <cell r="J114">
            <v>-104.14236</v>
          </cell>
          <cell r="K114">
            <v>-104.02777</v>
          </cell>
          <cell r="L114">
            <v>-113.01608</v>
          </cell>
          <cell r="M114">
            <v>-106.75568</v>
          </cell>
          <cell r="N114">
            <v>-107.09577</v>
          </cell>
          <cell r="O114">
            <v>-108.81401</v>
          </cell>
          <cell r="P114">
            <v>-110</v>
          </cell>
          <cell r="Q114">
            <v>-235.47499999999999</v>
          </cell>
          <cell r="R114">
            <v>-348.60095999999999</v>
          </cell>
          <cell r="S114">
            <v>-462.47692000000001</v>
          </cell>
          <cell r="T114">
            <v>-581.02989000000002</v>
          </cell>
          <cell r="U114">
            <v>-677.07767000000001</v>
          </cell>
          <cell r="V114">
            <v>-781.22002999999995</v>
          </cell>
          <cell r="W114">
            <v>-885.24779999999998</v>
          </cell>
          <cell r="X114">
            <v>-998.26387999999997</v>
          </cell>
          <cell r="Y114">
            <v>-1105.01956</v>
          </cell>
          <cell r="Z114">
            <v>-1212.1153299999999</v>
          </cell>
          <cell r="AA114">
            <v>-1320.9293399999999</v>
          </cell>
        </row>
        <row r="115">
          <cell r="A115" t="str">
            <v>Dtp24</v>
          </cell>
          <cell r="B115" t="str">
            <v>Usługi zewnętrzne</v>
          </cell>
          <cell r="C115">
            <v>-81</v>
          </cell>
          <cell r="D115">
            <v>-51.58</v>
          </cell>
          <cell r="E115">
            <v>-45.203000000000003</v>
          </cell>
          <cell r="F115">
            <v>-42.875709999999998</v>
          </cell>
          <cell r="G115">
            <v>-50.788519999999998</v>
          </cell>
          <cell r="H115">
            <v>-45.20373</v>
          </cell>
          <cell r="I115">
            <v>1.1558200000000001</v>
          </cell>
          <cell r="J115">
            <v>-68.363370000000003</v>
          </cell>
          <cell r="K115">
            <v>-45.363399999999999</v>
          </cell>
          <cell r="L115">
            <v>-45.68965</v>
          </cell>
          <cell r="M115">
            <v>-45.027970000000003</v>
          </cell>
          <cell r="N115">
            <v>-63.913460000000001</v>
          </cell>
          <cell r="O115">
            <v>-49.449300000000001</v>
          </cell>
          <cell r="P115">
            <v>-51.58</v>
          </cell>
          <cell r="Q115">
            <v>-96.783000000000001</v>
          </cell>
          <cell r="R115">
            <v>-139.65870999999999</v>
          </cell>
          <cell r="S115">
            <v>-190.44722999999999</v>
          </cell>
          <cell r="T115">
            <v>-235.65096</v>
          </cell>
          <cell r="U115">
            <v>-234.49513999999999</v>
          </cell>
          <cell r="V115">
            <v>-302.85851000000002</v>
          </cell>
          <cell r="W115">
            <v>-348.22191000000004</v>
          </cell>
          <cell r="X115">
            <v>-393.91156000000001</v>
          </cell>
          <cell r="Y115">
            <v>-438.93952999999999</v>
          </cell>
          <cell r="Z115">
            <v>-502.85298999999998</v>
          </cell>
          <cell r="AA115">
            <v>-552.30228999999997</v>
          </cell>
        </row>
        <row r="116">
          <cell r="A116" t="str">
            <v>Dtp25</v>
          </cell>
          <cell r="B116" t="str">
            <v>Koszty obowiązkowe</v>
          </cell>
          <cell r="C116">
            <v>-7</v>
          </cell>
          <cell r="D116">
            <v>-6</v>
          </cell>
          <cell r="E116">
            <v>-8.7840000000000007</v>
          </cell>
          <cell r="F116">
            <v>-6.1</v>
          </cell>
          <cell r="G116">
            <v>-8.3933599999999995</v>
          </cell>
          <cell r="H116">
            <v>-13.20059</v>
          </cell>
          <cell r="I116">
            <v>-6.4967699999999997</v>
          </cell>
          <cell r="J116">
            <v>-26.457190000000001</v>
          </cell>
          <cell r="K116">
            <v>-27.606159999999999</v>
          </cell>
          <cell r="L116">
            <v>-8.2125000000000004</v>
          </cell>
          <cell r="M116">
            <v>-9.0141299999999998</v>
          </cell>
          <cell r="N116">
            <v>-8.2125000000000004</v>
          </cell>
          <cell r="O116">
            <v>-8.2125000000000004</v>
          </cell>
          <cell r="P116">
            <v>-6</v>
          </cell>
          <cell r="Q116">
            <v>-14.784000000000001</v>
          </cell>
          <cell r="R116">
            <v>-20.884</v>
          </cell>
          <cell r="S116">
            <v>-29.277360000000002</v>
          </cell>
          <cell r="T116">
            <v>-42.47795</v>
          </cell>
          <cell r="U116">
            <v>-48.974719999999998</v>
          </cell>
          <cell r="V116">
            <v>-75.431910000000002</v>
          </cell>
          <cell r="W116">
            <v>-103.03807</v>
          </cell>
          <cell r="X116">
            <v>-111.25057000000001</v>
          </cell>
          <cell r="Y116">
            <v>-120.2647</v>
          </cell>
          <cell r="Z116">
            <v>-128.47720000000001</v>
          </cell>
          <cell r="AA116">
            <v>-136.68970000000002</v>
          </cell>
        </row>
        <row r="117">
          <cell r="A117" t="str">
            <v>Dtp26</v>
          </cell>
          <cell r="B117" t="str">
            <v>Koszty poza Grupą BZWBK</v>
          </cell>
          <cell r="C117">
            <v>-1360</v>
          </cell>
          <cell r="D117">
            <v>-1260.58</v>
          </cell>
          <cell r="E117">
            <v>-970.61099999999999</v>
          </cell>
          <cell r="F117">
            <v>-966.65129000000002</v>
          </cell>
          <cell r="G117">
            <v>-983.80894999999998</v>
          </cell>
          <cell r="H117">
            <v>-1084.6943799999999</v>
          </cell>
          <cell r="I117">
            <v>-1020.32424</v>
          </cell>
          <cell r="J117">
            <v>-1152.7105600000002</v>
          </cell>
          <cell r="K117">
            <v>-1312.94571</v>
          </cell>
          <cell r="L117">
            <v>-1261.8992200000002</v>
          </cell>
          <cell r="M117">
            <v>-1322.5992100000001</v>
          </cell>
          <cell r="N117">
            <v>-1285.0129899999999</v>
          </cell>
          <cell r="O117">
            <v>467.74690999999996</v>
          </cell>
          <cell r="P117">
            <v>-1260.58</v>
          </cell>
          <cell r="Q117">
            <v>-2231.1909999999998</v>
          </cell>
          <cell r="R117">
            <v>-3197.84229</v>
          </cell>
          <cell r="S117">
            <v>-4181.6512400000001</v>
          </cell>
          <cell r="T117">
            <v>-5266.3456200000001</v>
          </cell>
          <cell r="U117">
            <v>-6286.66986</v>
          </cell>
          <cell r="V117">
            <v>-7439.3804200000004</v>
          </cell>
          <cell r="W117">
            <v>-8752.3261299999995</v>
          </cell>
          <cell r="X117">
            <v>-10014.225350000001</v>
          </cell>
          <cell r="Y117">
            <v>-11336.824559999999</v>
          </cell>
          <cell r="Z117">
            <v>-12621.837549999998</v>
          </cell>
          <cell r="AA117">
            <v>-12154.09064</v>
          </cell>
        </row>
        <row r="118">
          <cell r="A118" t="str">
            <v>Dtp27</v>
          </cell>
          <cell r="B118" t="str">
            <v>Dochody netto Grupy</v>
          </cell>
          <cell r="C118">
            <v>241</v>
          </cell>
          <cell r="D118">
            <v>299.87700000000018</v>
          </cell>
          <cell r="E118">
            <v>235.45700000000022</v>
          </cell>
          <cell r="F118">
            <v>253.83896999999979</v>
          </cell>
          <cell r="G118">
            <v>263.25044999999989</v>
          </cell>
          <cell r="H118">
            <v>290.52076000000011</v>
          </cell>
          <cell r="I118">
            <v>361.97689000000003</v>
          </cell>
          <cell r="J118">
            <v>279.96051999999986</v>
          </cell>
          <cell r="K118">
            <v>342.51955999999996</v>
          </cell>
          <cell r="L118">
            <v>344.05548999999996</v>
          </cell>
          <cell r="M118">
            <v>373.25204999999983</v>
          </cell>
          <cell r="N118">
            <v>337.16648000000009</v>
          </cell>
          <cell r="O118">
            <v>2154.9534399999998</v>
          </cell>
          <cell r="P118">
            <v>299.87700000000018</v>
          </cell>
          <cell r="Q118">
            <v>535.33400000000029</v>
          </cell>
          <cell r="R118">
            <v>789.17297000000008</v>
          </cell>
          <cell r="S118">
            <v>1052.4234200000001</v>
          </cell>
          <cell r="T118">
            <v>1342.9441799999995</v>
          </cell>
          <cell r="U118">
            <v>1704.9210700000003</v>
          </cell>
          <cell r="V118">
            <v>1984.88159</v>
          </cell>
          <cell r="W118">
            <v>2327.4011500000033</v>
          </cell>
          <cell r="X118">
            <v>2671.4566400000003</v>
          </cell>
          <cell r="Y118">
            <v>3044.7086900000013</v>
          </cell>
          <cell r="Z118">
            <v>3381.8751700000012</v>
          </cell>
          <cell r="AA118">
            <v>5536.8286099999987</v>
          </cell>
        </row>
        <row r="119">
          <cell r="A119" t="str">
            <v>Dtp28</v>
          </cell>
          <cell r="B119" t="str">
            <v>Dochody netto TFI</v>
          </cell>
          <cell r="C119">
            <v>128</v>
          </cell>
          <cell r="D119">
            <v>174.48700000000008</v>
          </cell>
          <cell r="E119">
            <v>140.54300000000023</v>
          </cell>
          <cell r="F119">
            <v>160.14539999999988</v>
          </cell>
          <cell r="G119">
            <v>166.51368999999988</v>
          </cell>
          <cell r="H119">
            <v>184.75531000000001</v>
          </cell>
          <cell r="I119">
            <v>280.71943999999996</v>
          </cell>
          <cell r="J119">
            <v>170.20749999999975</v>
          </cell>
          <cell r="K119">
            <v>221.5158899999999</v>
          </cell>
          <cell r="L119">
            <v>224.50477000000001</v>
          </cell>
          <cell r="M119">
            <v>248.35166999999979</v>
          </cell>
          <cell r="N119">
            <v>216.52355000000011</v>
          </cell>
          <cell r="O119">
            <v>2029.0708399999999</v>
          </cell>
          <cell r="P119">
            <v>174.48700000000008</v>
          </cell>
          <cell r="Q119">
            <v>315.0300000000002</v>
          </cell>
          <cell r="R119">
            <v>475.17540000000008</v>
          </cell>
          <cell r="S119">
            <v>641.68908999999985</v>
          </cell>
          <cell r="T119">
            <v>826.4443999999994</v>
          </cell>
          <cell r="U119">
            <v>1107.1638400000002</v>
          </cell>
          <cell r="V119">
            <v>1277.3713400000006</v>
          </cell>
          <cell r="W119">
            <v>1498.8872300000039</v>
          </cell>
          <cell r="X119">
            <v>1723.3919999999998</v>
          </cell>
          <cell r="Y119">
            <v>1971.7436700000017</v>
          </cell>
          <cell r="Z119">
            <v>2188.2672200000015</v>
          </cell>
          <cell r="AA119">
            <v>4217.3380599999982</v>
          </cell>
        </row>
        <row r="120">
          <cell r="A120" t="str">
            <v>Dtp29</v>
          </cell>
          <cell r="B120" t="str">
            <v>Marża - Przychód</v>
          </cell>
          <cell r="C120">
            <v>2.8481474107768485E-2</v>
          </cell>
          <cell r="D120">
            <v>2.9087781633222964E-2</v>
          </cell>
          <cell r="E120">
            <v>2.7404732230789632E-2</v>
          </cell>
          <cell r="F120">
            <v>2.6028793290178608E-2</v>
          </cell>
          <cell r="G120">
            <v>2.5700340863151091E-2</v>
          </cell>
          <cell r="H120">
            <v>2.5925659044314917E-2</v>
          </cell>
          <cell r="I120">
            <v>2.6205818781809862E-2</v>
          </cell>
          <cell r="J120">
            <v>2.6026272707694021E-2</v>
          </cell>
          <cell r="K120">
            <v>2.7263613659197796E-2</v>
          </cell>
          <cell r="L120">
            <v>2.6865409874794181E-2</v>
          </cell>
          <cell r="M120">
            <v>2.7169560186331508E-2</v>
          </cell>
          <cell r="N120">
            <v>2.6832069272356276E-2</v>
          </cell>
          <cell r="O120">
            <v>2.6770302880348342E-2</v>
          </cell>
          <cell r="P120">
            <v>2.9087781633222964E-2</v>
          </cell>
          <cell r="Q120">
            <v>2.8329301239374775E-2</v>
          </cell>
          <cell r="R120">
            <v>2.7583027672707264E-2</v>
          </cell>
          <cell r="S120">
            <v>2.7109861463986851E-2</v>
          </cell>
          <cell r="T120">
            <v>2.6854631775322078E-2</v>
          </cell>
          <cell r="U120">
            <v>2.6740118837659851E-2</v>
          </cell>
          <cell r="V120">
            <v>2.662908686642582E-2</v>
          </cell>
          <cell r="W120">
            <v>2.6722010606511332E-2</v>
          </cell>
          <cell r="X120">
            <v>2.6740079669617518E-2</v>
          </cell>
          <cell r="Y120">
            <v>2.6790015974168566E-2</v>
          </cell>
          <cell r="Z120">
            <v>2.6794272605345889E-2</v>
          </cell>
          <cell r="AA120">
            <v>2.67919847292486E-2</v>
          </cell>
        </row>
        <row r="121">
          <cell r="A121" t="str">
            <v>Dtp30</v>
          </cell>
          <cell r="B121" t="str">
            <v>Marża z tyt. Zarządzania</v>
          </cell>
          <cell r="C121">
            <v>2.444318889698557E-2</v>
          </cell>
          <cell r="D121">
            <v>2.4549608487100021E-2</v>
          </cell>
          <cell r="E121">
            <v>2.4511696421567957E-2</v>
          </cell>
          <cell r="F121">
            <v>2.4462207634047901E-2</v>
          </cell>
          <cell r="G121">
            <v>2.4713148966852085E-2</v>
          </cell>
          <cell r="H121">
            <v>2.4991837718952425E-2</v>
          </cell>
          <cell r="I121">
            <v>2.5173073579048466E-2</v>
          </cell>
          <cell r="J121">
            <v>2.5080718061788059E-2</v>
          </cell>
          <cell r="K121">
            <v>2.5520361887187051E-2</v>
          </cell>
          <cell r="L121">
            <v>2.5551261997160242E-2</v>
          </cell>
          <cell r="M121">
            <v>2.5996583927632686E-2</v>
          </cell>
          <cell r="N121">
            <v>2.5781613051004508E-2</v>
          </cell>
          <cell r="O121">
            <v>2.5614418448272155E-2</v>
          </cell>
          <cell r="P121">
            <v>2.4549608487100021E-2</v>
          </cell>
          <cell r="Q121">
            <v>2.453252309533744E-2</v>
          </cell>
          <cell r="R121">
            <v>2.4509713102393599E-2</v>
          </cell>
          <cell r="S121">
            <v>2.4560841615226956E-2</v>
          </cell>
          <cell r="T121">
            <v>2.4653733674508547E-2</v>
          </cell>
          <cell r="U121">
            <v>2.4745395121965323E-2</v>
          </cell>
          <cell r="V121">
            <v>2.4797551413700478E-2</v>
          </cell>
          <cell r="W121">
            <v>2.4903403921954587E-2</v>
          </cell>
          <cell r="X121">
            <v>2.498503745178304E-2</v>
          </cell>
          <cell r="Y121">
            <v>2.5102651385174122E-2</v>
          </cell>
          <cell r="Z121">
            <v>2.5171375825813153E-2</v>
          </cell>
          <cell r="AA121">
            <v>2.5213663612848946E-2</v>
          </cell>
        </row>
        <row r="122">
          <cell r="A122" t="str">
            <v>Dtp31</v>
          </cell>
          <cell r="B122" t="str">
            <v>Marża z tyt. dystrybucji</v>
          </cell>
          <cell r="C122">
            <v>2.1208907741251328E-3</v>
          </cell>
          <cell r="D122">
            <v>2.7674970344009494E-3</v>
          </cell>
          <cell r="E122">
            <v>3.2616690240452619E-3</v>
          </cell>
          <cell r="F122">
            <v>2.5495625635808747E-3</v>
          </cell>
          <cell r="G122">
            <v>3.6376980929358049E-3</v>
          </cell>
          <cell r="H122">
            <v>4.9685960539979229E-3</v>
          </cell>
          <cell r="I122">
            <v>4.5107534043812908E-3</v>
          </cell>
          <cell r="J122">
            <v>4.6303705387588084E-3</v>
          </cell>
          <cell r="K122">
            <v>4.6319723793432745E-3</v>
          </cell>
          <cell r="L122">
            <v>3.307145927871985E-3</v>
          </cell>
          <cell r="M122">
            <v>3.2192857142857145E-3</v>
          </cell>
          <cell r="N122">
            <v>8.4708952306489444E-4</v>
          </cell>
          <cell r="O122">
            <v>3.0625835048282415E-3</v>
          </cell>
          <cell r="P122">
            <v>2.7674970344009494E-3</v>
          </cell>
          <cell r="Q122">
            <v>2.992903225806452E-3</v>
          </cell>
          <cell r="R122">
            <v>2.8208527437820767E-3</v>
          </cell>
          <cell r="S122">
            <v>3.3069645140664959E-3</v>
          </cell>
          <cell r="T122">
            <v>4.0296414054737609E-3</v>
          </cell>
          <cell r="U122">
            <v>4.2119711673304534E-3</v>
          </cell>
          <cell r="V122">
            <v>4.2947813371726805E-3</v>
          </cell>
          <cell r="W122">
            <v>4.422859175758252E-3</v>
          </cell>
          <cell r="X122">
            <v>4.2115416280279561E-3</v>
          </cell>
          <cell r="Y122">
            <v>4.0701014293194736E-3</v>
          </cell>
          <cell r="Z122">
            <v>3.7791836482647897E-3</v>
          </cell>
          <cell r="AA122">
            <v>3.7073257032192524E-3</v>
          </cell>
        </row>
      </sheetData>
      <sheetData sheetId="13"/>
      <sheetData sheetId="14"/>
      <sheetData sheetId="15"/>
      <sheetData sheetId="16"/>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TotalL"/>
      <sheetName val="Total"/>
      <sheetName val="AOK"/>
      <sheetName val="AO"/>
      <sheetName val="ASW"/>
      <sheetName val="AZ"/>
      <sheetName val="AA"/>
      <sheetName val="AOE"/>
      <sheetName val="AN"/>
      <sheetName val="FAZ"/>
      <sheetName val="ASE"/>
      <sheetName val="LSW"/>
      <sheetName val="AN2"/>
      <sheetName val="ANE"/>
      <sheetName val="AE"/>
      <sheetName val="ASWEZ"/>
      <sheetName val="AVIP"/>
      <sheetName val="Nowy Akcji"/>
      <sheetName val="NEW1"/>
      <sheetName val="AGI"/>
      <sheetName val="NEW2"/>
      <sheetName val="AEZ"/>
      <sheetName val="FAP"/>
      <sheetName val="APA"/>
      <sheetName val="AOD"/>
      <sheetName val="FS"/>
      <sheetName val="SIWE"/>
      <sheetName val="RPK"/>
      <sheetName val="Podział_F"/>
      <sheetName val="Podz dla AA"/>
      <sheetName val="OPIS ZMIAN 2007"/>
    </sheetNames>
    <sheetDataSet>
      <sheetData sheetId="0"/>
      <sheetData sheetId="1" refreshError="1">
        <row r="2">
          <cell r="A2" t="str">
            <v>ID</v>
          </cell>
          <cell r="B2" t="str">
            <v>Fundusze razem</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D3">
            <v>-605425</v>
          </cell>
          <cell r="E3">
            <v>-575120</v>
          </cell>
          <cell r="F3">
            <v>226810</v>
          </cell>
          <cell r="G3">
            <v>733304</v>
          </cell>
          <cell r="H3">
            <v>366403</v>
          </cell>
          <cell r="I3">
            <v>214823</v>
          </cell>
          <cell r="J3">
            <v>578237</v>
          </cell>
          <cell r="K3">
            <v>877351</v>
          </cell>
          <cell r="L3">
            <v>110825</v>
          </cell>
          <cell r="R3">
            <v>-698417</v>
          </cell>
          <cell r="S3">
            <v>-667602</v>
          </cell>
          <cell r="T3">
            <v>-629362</v>
          </cell>
        </row>
        <row r="4">
          <cell r="A4" t="str">
            <v>dni</v>
          </cell>
          <cell r="B4" t="str">
            <v>Budget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Bud01</v>
          </cell>
          <cell r="B5" t="str">
            <v>Bilans otwarcia</v>
          </cell>
          <cell r="C5">
            <v>10217621.11717</v>
          </cell>
          <cell r="D5">
            <v>10497565.11717</v>
          </cell>
          <cell r="E5">
            <v>10608235.987170001</v>
          </cell>
          <cell r="F5">
            <v>10390290.334150003</v>
          </cell>
          <cell r="G5">
            <v>10563776.364943447</v>
          </cell>
          <cell r="H5">
            <v>10698332.74674106</v>
          </cell>
          <cell r="I5">
            <v>10838117.96343804</v>
          </cell>
          <cell r="J5">
            <v>10991041.967231389</v>
          </cell>
          <cell r="K5">
            <v>11164115.826104637</v>
          </cell>
          <cell r="L5">
            <v>11396305.701525409</v>
          </cell>
          <cell r="M5">
            <v>11633081.908170387</v>
          </cell>
          <cell r="N5">
            <v>11922354.558462584</v>
          </cell>
          <cell r="O5">
            <v>12211292.98031095</v>
          </cell>
          <cell r="P5">
            <v>10497565.11717</v>
          </cell>
          <cell r="Q5">
            <v>10497565.11717</v>
          </cell>
          <cell r="R5">
            <v>10497565.11717</v>
          </cell>
          <cell r="S5">
            <v>10497565.11717</v>
          </cell>
          <cell r="T5">
            <v>10497565.11717</v>
          </cell>
          <cell r="U5">
            <v>10497565.11717</v>
          </cell>
          <cell r="V5">
            <v>10497565.11717</v>
          </cell>
          <cell r="W5">
            <v>10497565.11717</v>
          </cell>
          <cell r="X5">
            <v>10497565.11717</v>
          </cell>
          <cell r="Y5">
            <v>10497565.11717</v>
          </cell>
          <cell r="Z5">
            <v>10497565.11717</v>
          </cell>
          <cell r="AA5">
            <v>10497565.11717</v>
          </cell>
        </row>
        <row r="6">
          <cell r="A6" t="str">
            <v>Bud02</v>
          </cell>
          <cell r="B6" t="str">
            <v>Sprzedaż całkowita</v>
          </cell>
          <cell r="C6">
            <v>131735</v>
          </cell>
          <cell r="D6">
            <v>159898</v>
          </cell>
          <cell r="E6">
            <v>184398.75024999998</v>
          </cell>
          <cell r="F6">
            <v>410411.9444444445</v>
          </cell>
          <cell r="G6">
            <v>214640.27777777781</v>
          </cell>
          <cell r="H6">
            <v>219428.61111111112</v>
          </cell>
          <cell r="I6">
            <v>230186.94444444412</v>
          </cell>
          <cell r="J6">
            <v>229216.94444444447</v>
          </cell>
          <cell r="K6">
            <v>239243.61111111112</v>
          </cell>
          <cell r="L6">
            <v>234073.61111111115</v>
          </cell>
          <cell r="M6">
            <v>242548.61111111115</v>
          </cell>
          <cell r="N6">
            <v>248275.27777777784</v>
          </cell>
          <cell r="O6">
            <v>257891.9444444445</v>
          </cell>
          <cell r="P6">
            <v>159898</v>
          </cell>
          <cell r="Q6">
            <v>344296.75024999998</v>
          </cell>
          <cell r="R6">
            <v>754708.69469444454</v>
          </cell>
          <cell r="S6">
            <v>969348.97247222229</v>
          </cell>
          <cell r="T6">
            <v>1188777.5835833335</v>
          </cell>
          <cell r="U6">
            <v>1418964.5280277773</v>
          </cell>
          <cell r="V6">
            <v>1648181.4724722221</v>
          </cell>
          <cell r="W6">
            <v>1887425.0835833333</v>
          </cell>
          <cell r="X6">
            <v>2121498.6946944441</v>
          </cell>
          <cell r="Y6">
            <v>2364047.3058055555</v>
          </cell>
          <cell r="Z6">
            <v>2612322.5835833335</v>
          </cell>
          <cell r="AA6">
            <v>2870214.5280277776</v>
          </cell>
        </row>
        <row r="7">
          <cell r="A7" t="str">
            <v>Bud03</v>
          </cell>
          <cell r="B7" t="str">
            <v>Konwersja(+/-)</v>
          </cell>
          <cell r="C7">
            <v>-358</v>
          </cell>
          <cell r="D7">
            <v>-969</v>
          </cell>
          <cell r="E7">
            <v>-714.15419999999472</v>
          </cell>
          <cell r="F7">
            <v>-576</v>
          </cell>
          <cell r="G7">
            <v>-627</v>
          </cell>
          <cell r="H7">
            <v>-342</v>
          </cell>
          <cell r="I7">
            <v>-832</v>
          </cell>
          <cell r="J7">
            <v>-132</v>
          </cell>
          <cell r="K7">
            <v>-592</v>
          </cell>
          <cell r="L7">
            <v>-980</v>
          </cell>
          <cell r="M7">
            <v>-202</v>
          </cell>
          <cell r="N7">
            <v>-299</v>
          </cell>
          <cell r="O7">
            <v>-132</v>
          </cell>
          <cell r="P7">
            <v>-969</v>
          </cell>
          <cell r="Q7">
            <v>-1683.1541999999909</v>
          </cell>
          <cell r="R7">
            <v>-2259.1541999999827</v>
          </cell>
          <cell r="S7">
            <v>-2886.1541999999827</v>
          </cell>
          <cell r="T7">
            <v>-3228.1541999999827</v>
          </cell>
          <cell r="U7">
            <v>-4060.1541999999827</v>
          </cell>
          <cell r="V7">
            <v>-4192.1541999999827</v>
          </cell>
          <cell r="W7">
            <v>-4784.1541999999827</v>
          </cell>
          <cell r="X7">
            <v>-5764.1541999999536</v>
          </cell>
          <cell r="Y7">
            <v>-5966.1541999999536</v>
          </cell>
          <cell r="Z7">
            <v>-6265.1541999999536</v>
          </cell>
          <cell r="AA7">
            <v>-6397.1541999999536</v>
          </cell>
        </row>
        <row r="8">
          <cell r="A8" t="str">
            <v>Bud04</v>
          </cell>
          <cell r="B8" t="str">
            <v>Umorzenia</v>
          </cell>
          <cell r="C8">
            <v>145170</v>
          </cell>
          <cell r="D8">
            <v>149046</v>
          </cell>
          <cell r="E8">
            <v>167347.73466999998</v>
          </cell>
          <cell r="F8">
            <v>150012.59161213308</v>
          </cell>
          <cell r="G8">
            <v>149672.98635787755</v>
          </cell>
          <cell r="H8">
            <v>151481.74061779637</v>
          </cell>
          <cell r="I8">
            <v>153746.50330855307</v>
          </cell>
          <cell r="J8">
            <v>156197.49810224463</v>
          </cell>
          <cell r="K8">
            <v>158593.76564733993</v>
          </cell>
          <cell r="L8">
            <v>162333.06432134047</v>
          </cell>
          <cell r="M8">
            <v>166085.07970445757</v>
          </cell>
          <cell r="N8">
            <v>170306.67156810267</v>
          </cell>
          <cell r="O8">
            <v>174943.69329479572</v>
          </cell>
          <cell r="P8">
            <v>149046</v>
          </cell>
          <cell r="Q8">
            <v>316393.73467000003</v>
          </cell>
          <cell r="R8">
            <v>466406.326282133</v>
          </cell>
          <cell r="S8">
            <v>616079.31264001061</v>
          </cell>
          <cell r="T8">
            <v>767561.05325780716</v>
          </cell>
          <cell r="U8">
            <v>921307.55656636006</v>
          </cell>
          <cell r="V8">
            <v>1077505.0546686049</v>
          </cell>
          <cell r="W8">
            <v>1236098.8203159447</v>
          </cell>
          <cell r="X8">
            <v>1398431.884637285</v>
          </cell>
          <cell r="Y8">
            <v>1564516.9643417425</v>
          </cell>
          <cell r="Z8">
            <v>1734823.6359098454</v>
          </cell>
          <cell r="AA8">
            <v>1909767.3292046413</v>
          </cell>
        </row>
        <row r="9">
          <cell r="A9" t="str">
            <v>Bud05</v>
          </cell>
          <cell r="B9" t="str">
            <v>Konwersja(-)</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Bud06</v>
          </cell>
          <cell r="B10" t="str">
            <v>Zmiana wartości</v>
          </cell>
          <cell r="C10">
            <v>293737</v>
          </cell>
          <cell r="D10">
            <v>100787.87000000001</v>
          </cell>
          <cell r="E10">
            <v>-234282.51440000106</v>
          </cell>
          <cell r="F10">
            <v>-86337.322038866449</v>
          </cell>
          <cell r="G10">
            <v>70216.090377712375</v>
          </cell>
          <cell r="H10">
            <v>72180.346203665773</v>
          </cell>
          <cell r="I10">
            <v>77315.562657455783</v>
          </cell>
          <cell r="J10">
            <v>100186.41253105106</v>
          </cell>
          <cell r="K10">
            <v>152132.02995699976</v>
          </cell>
          <cell r="L10">
            <v>166015.65985520877</v>
          </cell>
          <cell r="M10">
            <v>213011.1188855416</v>
          </cell>
          <cell r="N10">
            <v>211268.81563869116</v>
          </cell>
          <cell r="O10">
            <v>303362.47158549225</v>
          </cell>
          <cell r="P10">
            <v>100787.87000000001</v>
          </cell>
          <cell r="Q10">
            <v>-133494.64440000107</v>
          </cell>
          <cell r="R10">
            <v>-219831.9664388675</v>
          </cell>
          <cell r="S10">
            <v>-149615.87606115514</v>
          </cell>
          <cell r="T10">
            <v>-77435.529857489382</v>
          </cell>
          <cell r="U10">
            <v>-119.96720003361042</v>
          </cell>
          <cell r="V10">
            <v>100066.44533101743</v>
          </cell>
          <cell r="W10">
            <v>252198.47528801722</v>
          </cell>
          <cell r="X10">
            <v>418214.13514322601</v>
          </cell>
          <cell r="Y10">
            <v>631225.2540287677</v>
          </cell>
          <cell r="Z10">
            <v>842494.06966745877</v>
          </cell>
          <cell r="AA10">
            <v>1145856.5412529509</v>
          </cell>
        </row>
        <row r="11">
          <cell r="A11" t="str">
            <v>Bud07</v>
          </cell>
          <cell r="B11" t="str">
            <v>Bilans zamknięcia</v>
          </cell>
          <cell r="C11">
            <v>10497565.11717</v>
          </cell>
          <cell r="D11">
            <v>10608235.987170001</v>
          </cell>
          <cell r="E11">
            <v>10390290.334150003</v>
          </cell>
          <cell r="F11">
            <v>10563776.364943447</v>
          </cell>
          <cell r="G11">
            <v>10698332.74674106</v>
          </cell>
          <cell r="H11">
            <v>10838117.96343804</v>
          </cell>
          <cell r="I11">
            <v>10991041.967231389</v>
          </cell>
          <cell r="J11">
            <v>11164115.826104637</v>
          </cell>
          <cell r="K11">
            <v>11396305.701525409</v>
          </cell>
          <cell r="L11">
            <v>11633081.908170387</v>
          </cell>
          <cell r="M11">
            <v>11922354.558462584</v>
          </cell>
          <cell r="N11">
            <v>12211292.98031095</v>
          </cell>
          <cell r="O11">
            <v>12597471.703046095</v>
          </cell>
          <cell r="P11">
            <v>10608235.987170001</v>
          </cell>
          <cell r="Q11">
            <v>10390290.334150003</v>
          </cell>
          <cell r="R11">
            <v>10563776.364943447</v>
          </cell>
          <cell r="S11">
            <v>10698332.746741056</v>
          </cell>
          <cell r="T11">
            <v>10838117.963438036</v>
          </cell>
          <cell r="U11">
            <v>10991041.967231387</v>
          </cell>
          <cell r="V11">
            <v>11164115.826104635</v>
          </cell>
          <cell r="W11">
            <v>11396305.701525407</v>
          </cell>
          <cell r="X11">
            <v>11633081.908170385</v>
          </cell>
          <cell r="Y11">
            <v>11922354.558462581</v>
          </cell>
          <cell r="Z11">
            <v>12211292.980310947</v>
          </cell>
          <cell r="AA11">
            <v>12597471.703046091</v>
          </cell>
        </row>
        <row r="12">
          <cell r="A12" t="str">
            <v>Bud08</v>
          </cell>
          <cell r="B12" t="str">
            <v>Średnia wartość funduszu</v>
          </cell>
          <cell r="C12">
            <v>10449697.280971941</v>
          </cell>
          <cell r="D12">
            <v>10679022.978527743</v>
          </cell>
          <cell r="E12">
            <v>10420193.472029645</v>
          </cell>
          <cell r="F12">
            <v>10477033.349546723</v>
          </cell>
          <cell r="G12">
            <v>10631054.555842252</v>
          </cell>
          <cell r="H12">
            <v>10768225.355089547</v>
          </cell>
          <cell r="I12">
            <v>10914579.965334715</v>
          </cell>
          <cell r="J12">
            <v>11077578.896668009</v>
          </cell>
          <cell r="K12">
            <v>11280210.763815023</v>
          </cell>
          <cell r="L12">
            <v>11514693.804847896</v>
          </cell>
          <cell r="M12">
            <v>11777718.233316483</v>
          </cell>
          <cell r="N12">
            <v>12066823.769386763</v>
          </cell>
          <cell r="O12">
            <v>12404382.341678519</v>
          </cell>
          <cell r="P12">
            <v>10679022.978527743</v>
          </cell>
          <cell r="Q12">
            <v>10556188.636460852</v>
          </cell>
          <cell r="R12">
            <v>10528924.037634868</v>
          </cell>
          <cell r="S12">
            <v>10554456.667186717</v>
          </cell>
          <cell r="T12">
            <v>10598342.954107165</v>
          </cell>
          <cell r="U12">
            <v>10650757.928343775</v>
          </cell>
          <cell r="V12">
            <v>10713170.428428924</v>
          </cell>
          <cell r="W12">
            <v>10785508.907428795</v>
          </cell>
          <cell r="X12">
            <v>10865639.115936389</v>
          </cell>
          <cell r="Y12">
            <v>10958647.183827123</v>
          </cell>
          <cell r="Z12">
            <v>11058184.002889367</v>
          </cell>
          <cell r="AA12">
            <v>11172518.656320773</v>
          </cell>
        </row>
        <row r="13">
          <cell r="A13" t="str">
            <v>Bud09</v>
          </cell>
          <cell r="B13" t="str">
            <v>Fundusze grupy BZWBK</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Bud10</v>
          </cell>
          <cell r="B14" t="str">
            <v>Fundusze pozostałych klientów</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Bud11</v>
          </cell>
          <cell r="B15" t="str">
            <v>Zarządzanie funduszami klientów TFI</v>
          </cell>
          <cell r="C15">
            <v>25696.58439</v>
          </cell>
          <cell r="D15">
            <v>26358.034489999998</v>
          </cell>
          <cell r="E15">
            <v>23025.147979999998</v>
          </cell>
          <cell r="F15">
            <v>25049.062717168428</v>
          </cell>
          <cell r="G15">
            <v>24283.666576979766</v>
          </cell>
          <cell r="H15">
            <v>25324.539189990101</v>
          </cell>
          <cell r="I15">
            <v>24799.103488450055</v>
          </cell>
          <cell r="J15">
            <v>25880.620321234703</v>
          </cell>
          <cell r="K15">
            <v>26290.619433522566</v>
          </cell>
          <cell r="L15">
            <v>25923.18952633705</v>
          </cell>
          <cell r="M15">
            <v>27490.615166536765</v>
          </cell>
          <cell r="N15">
            <v>27229.854651974023</v>
          </cell>
          <cell r="O15">
            <v>28923.938118847233</v>
          </cell>
          <cell r="P15">
            <v>26358.034489999998</v>
          </cell>
          <cell r="Q15">
            <v>49383.182469999992</v>
          </cell>
          <cell r="R15">
            <v>74432.245187168432</v>
          </cell>
          <cell r="S15">
            <v>98715.911764148201</v>
          </cell>
          <cell r="T15">
            <v>124040.4509541383</v>
          </cell>
          <cell r="U15">
            <v>148839.55444258836</v>
          </cell>
          <cell r="V15">
            <v>174720.17476382304</v>
          </cell>
          <cell r="W15">
            <v>201010.79419734559</v>
          </cell>
          <cell r="X15">
            <v>226933.9837236827</v>
          </cell>
          <cell r="Y15">
            <v>254424.59889021947</v>
          </cell>
          <cell r="Z15">
            <v>281654.45354219346</v>
          </cell>
          <cell r="AA15">
            <v>310578.39166104072</v>
          </cell>
        </row>
        <row r="16">
          <cell r="A16" t="str">
            <v>Bud12</v>
          </cell>
          <cell r="B16" t="str">
            <v>Opłata dystrybucyjna TFI</v>
          </cell>
          <cell r="C16">
            <v>383.54183000000012</v>
          </cell>
          <cell r="D16">
            <v>708.952</v>
          </cell>
          <cell r="E16">
            <v>568.89753000000007</v>
          </cell>
          <cell r="F16">
            <v>719.64706166620829</v>
          </cell>
          <cell r="G16">
            <v>735.69375343827551</v>
          </cell>
          <cell r="H16">
            <v>752.86960293431298</v>
          </cell>
          <cell r="I16">
            <v>815.73332742583807</v>
          </cell>
          <cell r="J16">
            <v>807.03134523810968</v>
          </cell>
          <cell r="K16">
            <v>848.73002221243212</v>
          </cell>
          <cell r="L16">
            <v>804.70663043516652</v>
          </cell>
          <cell r="M16">
            <v>833.45127564254176</v>
          </cell>
          <cell r="N16">
            <v>851.08318723209118</v>
          </cell>
          <cell r="O16">
            <v>886.5994619767597</v>
          </cell>
          <cell r="P16">
            <v>708.952</v>
          </cell>
          <cell r="Q16">
            <v>1277.8495300000004</v>
          </cell>
          <cell r="R16">
            <v>1997.4965916662081</v>
          </cell>
          <cell r="S16">
            <v>2733.1903451044836</v>
          </cell>
          <cell r="T16">
            <v>3486.0599480387968</v>
          </cell>
          <cell r="U16">
            <v>4301.7932754646354</v>
          </cell>
          <cell r="V16">
            <v>5108.8246207027451</v>
          </cell>
          <cell r="W16">
            <v>5957.5546429151773</v>
          </cell>
          <cell r="X16">
            <v>6762.2612733503438</v>
          </cell>
          <cell r="Y16">
            <v>7595.7125489928858</v>
          </cell>
          <cell r="Z16">
            <v>8446.7957362249763</v>
          </cell>
          <cell r="AA16">
            <v>9333.395198201737</v>
          </cell>
        </row>
        <row r="17">
          <cell r="A17" t="str">
            <v>Bud13</v>
          </cell>
          <cell r="B17" t="str">
            <v>Opłata umorzeniowa</v>
          </cell>
          <cell r="C17">
            <v>117.39516</v>
          </cell>
          <cell r="D17">
            <v>132.72492</v>
          </cell>
          <cell r="E17">
            <v>145.74757</v>
          </cell>
          <cell r="F17">
            <v>154.54368104825082</v>
          </cell>
          <cell r="G17">
            <v>153.34932965315014</v>
          </cell>
          <cell r="H17">
            <v>158.33459981235001</v>
          </cell>
          <cell r="I17">
            <v>160.70263488003559</v>
          </cell>
          <cell r="J17">
            <v>164.81130192106201</v>
          </cell>
          <cell r="K17">
            <v>165.86962282063712</v>
          </cell>
          <cell r="L17">
            <v>167.5652138543764</v>
          </cell>
          <cell r="M17">
            <v>172.47078036990331</v>
          </cell>
          <cell r="N17">
            <v>177.35599434198187</v>
          </cell>
          <cell r="O17">
            <v>182.76132111176835</v>
          </cell>
          <cell r="P17">
            <v>132.72492</v>
          </cell>
          <cell r="Q17">
            <v>278.47248999999999</v>
          </cell>
          <cell r="R17">
            <v>433.01617104825084</v>
          </cell>
          <cell r="S17">
            <v>586.36550070140095</v>
          </cell>
          <cell r="T17">
            <v>744.70010051375107</v>
          </cell>
          <cell r="U17">
            <v>905.40273539378666</v>
          </cell>
          <cell r="V17">
            <v>1070.2140373148486</v>
          </cell>
          <cell r="W17">
            <v>1236.0836601354856</v>
          </cell>
          <cell r="X17">
            <v>1403.6488739898623</v>
          </cell>
          <cell r="Y17">
            <v>1576.1196543597655</v>
          </cell>
          <cell r="Z17">
            <v>1753.4756487017471</v>
          </cell>
          <cell r="AA17">
            <v>1936.2369698135158</v>
          </cell>
        </row>
        <row r="18">
          <cell r="A18" t="str">
            <v>Bud131</v>
          </cell>
          <cell r="B18" t="str">
            <v>Opłata dodatkowa</v>
          </cell>
          <cell r="C18">
            <v>56.546589999999995</v>
          </cell>
          <cell r="D18">
            <v>64.746639999999999</v>
          </cell>
          <cell r="E18">
            <v>133.90209999999999</v>
          </cell>
          <cell r="F18">
            <v>239.38502557668016</v>
          </cell>
          <cell r="G18">
            <v>223.54316999833628</v>
          </cell>
          <cell r="H18">
            <v>231.45028719511035</v>
          </cell>
          <cell r="I18">
            <v>213.61980766289338</v>
          </cell>
          <cell r="J18">
            <v>217.76132633471238</v>
          </cell>
          <cell r="K18">
            <v>176.64344084180144</v>
          </cell>
          <cell r="L18">
            <v>248.09607408052315</v>
          </cell>
          <cell r="M18">
            <v>114.53396416913594</v>
          </cell>
          <cell r="N18">
            <v>244.85954390337551</v>
          </cell>
          <cell r="O18">
            <v>102.70661326137932</v>
          </cell>
          <cell r="P18">
            <v>64.746639999999999</v>
          </cell>
          <cell r="Q18">
            <v>198.64874000000003</v>
          </cell>
          <cell r="R18">
            <v>438.03376557668025</v>
          </cell>
          <cell r="S18">
            <v>661.57693557501648</v>
          </cell>
          <cell r="T18">
            <v>893.02722277012674</v>
          </cell>
          <cell r="U18">
            <v>1106.6470304330203</v>
          </cell>
          <cell r="V18">
            <v>1324.4083567677326</v>
          </cell>
          <cell r="W18">
            <v>1501.0517976095341</v>
          </cell>
          <cell r="X18">
            <v>1749.1478716900574</v>
          </cell>
          <cell r="Y18">
            <v>1863.6818358591931</v>
          </cell>
          <cell r="Z18">
            <v>2108.5413797625683</v>
          </cell>
          <cell r="AA18">
            <v>2211.2479930239483</v>
          </cell>
        </row>
        <row r="19">
          <cell r="A19" t="str">
            <v>Bud14</v>
          </cell>
          <cell r="B19" t="str">
            <v>Wynagrodzenie za sukces</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Bud15</v>
          </cell>
          <cell r="B20" t="str">
            <v>Przychody   razem</v>
          </cell>
          <cell r="C20">
            <v>26254.06797</v>
          </cell>
          <cell r="D20">
            <v>27264.458050000001</v>
          </cell>
          <cell r="E20">
            <v>23873.695179999995</v>
          </cell>
          <cell r="F20">
            <v>26162.638485459567</v>
          </cell>
          <cell r="G20">
            <v>25396.252830069523</v>
          </cell>
          <cell r="H20">
            <v>26467.193679931876</v>
          </cell>
          <cell r="I20">
            <v>25989.159258418822</v>
          </cell>
          <cell r="J20">
            <v>27070.224294728585</v>
          </cell>
          <cell r="K20">
            <v>27481.862519397437</v>
          </cell>
          <cell r="L20">
            <v>27143.557444707116</v>
          </cell>
          <cell r="M20">
            <v>28611.071186718345</v>
          </cell>
          <cell r="N20">
            <v>28503.153377451472</v>
          </cell>
          <cell r="O20">
            <v>30096.005515197139</v>
          </cell>
          <cell r="P20">
            <v>27264.458050000001</v>
          </cell>
          <cell r="Q20">
            <v>51138.153229999989</v>
          </cell>
          <cell r="R20">
            <v>77300.791715459563</v>
          </cell>
          <cell r="S20">
            <v>102697.0445455291</v>
          </cell>
          <cell r="T20">
            <v>129164.23822546097</v>
          </cell>
          <cell r="U20">
            <v>155153.39748387982</v>
          </cell>
          <cell r="V20">
            <v>182223.62177860836</v>
          </cell>
          <cell r="W20">
            <v>209705.48429800579</v>
          </cell>
          <cell r="X20">
            <v>236849.04174271293</v>
          </cell>
          <cell r="Y20">
            <v>265460.11292943131</v>
          </cell>
          <cell r="Z20">
            <v>293963.26630688278</v>
          </cell>
          <cell r="AA20">
            <v>324059.27182207996</v>
          </cell>
        </row>
        <row r="21">
          <cell r="A21" t="str">
            <v>Bud16</v>
          </cell>
          <cell r="B21" t="str">
            <v>Zarządzanie aktywami funduszy</v>
          </cell>
          <cell r="C21">
            <v>-2752.0706399999999</v>
          </cell>
          <cell r="D21">
            <v>-2834.3535799999995</v>
          </cell>
          <cell r="E21">
            <v>-2476.5307800000005</v>
          </cell>
          <cell r="F21">
            <v>-2833.4310089831915</v>
          </cell>
          <cell r="G21">
            <v>-2768.7195336848667</v>
          </cell>
          <cell r="H21">
            <v>-2894.3587615644128</v>
          </cell>
          <cell r="I21">
            <v>-2839.3906931410152</v>
          </cell>
          <cell r="J21">
            <v>-2976.2969118074702</v>
          </cell>
          <cell r="K21">
            <v>-3025.3159730024713</v>
          </cell>
          <cell r="L21">
            <v>-2989.3225351672259</v>
          </cell>
          <cell r="M21">
            <v>-3159.7090032951214</v>
          </cell>
          <cell r="N21">
            <v>-3134.5095230373272</v>
          </cell>
          <cell r="O21">
            <v>-3334.2513512525534</v>
          </cell>
          <cell r="P21">
            <v>-2834.3535799999995</v>
          </cell>
          <cell r="Q21">
            <v>-5310.8843599999991</v>
          </cell>
          <cell r="R21">
            <v>-8144.3153689831915</v>
          </cell>
          <cell r="S21">
            <v>-10913.034902668056</v>
          </cell>
          <cell r="T21">
            <v>-13772.334667681786</v>
          </cell>
          <cell r="U21">
            <v>-16646.784357373486</v>
          </cell>
          <cell r="V21">
            <v>-19623.081269180959</v>
          </cell>
          <cell r="W21">
            <v>-22648.397242183422</v>
          </cell>
          <cell r="X21">
            <v>-25637.719777350649</v>
          </cell>
          <cell r="Y21">
            <v>-28797.428780645765</v>
          </cell>
          <cell r="Z21">
            <v>-31931.938303683102</v>
          </cell>
          <cell r="AA21">
            <v>-35266.189654935653</v>
          </cell>
        </row>
        <row r="22">
          <cell r="A22" t="str">
            <v>Bud17</v>
          </cell>
          <cell r="B22" t="str">
            <v>Usługi rachunkowości ASSET</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Bud18</v>
          </cell>
          <cell r="B23" t="str">
            <v>Opłata dystrybucyjna dla BZWBK</v>
          </cell>
          <cell r="C23">
            <v>-5799.6233000000002</v>
          </cell>
          <cell r="D23">
            <v>-6192.8708599999991</v>
          </cell>
          <cell r="E23">
            <v>-5353.7255600000017</v>
          </cell>
          <cell r="F23">
            <v>-4897.3652980486868</v>
          </cell>
          <cell r="G23">
            <v>-4849.9626829107883</v>
          </cell>
          <cell r="H23">
            <v>-5066.541351636517</v>
          </cell>
          <cell r="I23">
            <v>-5018.3522689053216</v>
          </cell>
          <cell r="J23">
            <v>-5276.1732361885715</v>
          </cell>
          <cell r="K23">
            <v>-5388.6019541321393</v>
          </cell>
          <cell r="L23">
            <v>-5400.7569536602841</v>
          </cell>
          <cell r="M23">
            <v>-5760.267588598872</v>
          </cell>
          <cell r="N23">
            <v>-5753.7972138705545</v>
          </cell>
          <cell r="O23">
            <v>-6194.3302049727499</v>
          </cell>
          <cell r="P23">
            <v>-6192.8708599999991</v>
          </cell>
          <cell r="Q23">
            <v>-11546.596420000002</v>
          </cell>
          <cell r="R23">
            <v>-16443.961718048686</v>
          </cell>
          <cell r="S23">
            <v>-21293.924400959477</v>
          </cell>
          <cell r="T23">
            <v>-26360.465752595988</v>
          </cell>
          <cell r="U23">
            <v>-31378.818021501316</v>
          </cell>
          <cell r="V23">
            <v>-36654.991257689886</v>
          </cell>
          <cell r="W23">
            <v>-42043.59321182203</v>
          </cell>
          <cell r="X23">
            <v>-47444.350165482305</v>
          </cell>
          <cell r="Y23">
            <v>-53204.617754081177</v>
          </cell>
          <cell r="Z23">
            <v>-58958.414967951736</v>
          </cell>
          <cell r="AA23">
            <v>-65152.745172924471</v>
          </cell>
        </row>
        <row r="24">
          <cell r="A24" t="str">
            <v>Bud19</v>
          </cell>
          <cell r="B24" t="str">
            <v>BZWBK - inne koszty</v>
          </cell>
          <cell r="C24">
            <v>0</v>
          </cell>
          <cell r="D24">
            <v>0</v>
          </cell>
          <cell r="E24">
            <v>0</v>
          </cell>
          <cell r="F24">
            <v>-861.11412485237895</v>
          </cell>
          <cell r="G24">
            <v>-864.71127320995288</v>
          </cell>
          <cell r="H24">
            <v>-873.68897154257559</v>
          </cell>
          <cell r="I24">
            <v>-884.01103287601609</v>
          </cell>
          <cell r="J24">
            <v>-894.63356503137254</v>
          </cell>
          <cell r="K24">
            <v>-907.93363151314827</v>
          </cell>
          <cell r="L24">
            <v>-924.02967141033344</v>
          </cell>
          <cell r="M24">
            <v>-941.09987657422823</v>
          </cell>
          <cell r="N24">
            <v>-967.06479570134479</v>
          </cell>
          <cell r="O24">
            <v>-987.11763685989683</v>
          </cell>
          <cell r="P24">
            <v>0</v>
          </cell>
          <cell r="Q24">
            <v>0</v>
          </cell>
          <cell r="R24">
            <v>-861.11412485237895</v>
          </cell>
          <cell r="S24">
            <v>-1725.8253980623322</v>
          </cell>
          <cell r="T24">
            <v>-2599.5143696049081</v>
          </cell>
          <cell r="U24">
            <v>-3483.5254024809237</v>
          </cell>
          <cell r="V24">
            <v>-4378.1589675122959</v>
          </cell>
          <cell r="W24">
            <v>-5286.0925990254436</v>
          </cell>
          <cell r="X24">
            <v>-6210.1222704357779</v>
          </cell>
          <cell r="Y24">
            <v>-7151.2221470100067</v>
          </cell>
          <cell r="Z24">
            <v>-8118.2869427113519</v>
          </cell>
          <cell r="AA24">
            <v>-9105.4045795712482</v>
          </cell>
        </row>
        <row r="25">
          <cell r="A25" t="str">
            <v>Bud20</v>
          </cell>
          <cell r="B25" t="str">
            <v>Opłata dystrybucyjna dla DM</v>
          </cell>
          <cell r="C25">
            <v>-335.52774999999997</v>
          </cell>
          <cell r="D25">
            <v>-362.73973000000001</v>
          </cell>
          <cell r="E25">
            <v>-315.20451000000003</v>
          </cell>
          <cell r="F25">
            <v>-2085.2573895188334</v>
          </cell>
          <cell r="G25">
            <v>-384.08230862552062</v>
          </cell>
          <cell r="H25">
            <v>-401.4578550066696</v>
          </cell>
          <cell r="I25">
            <v>-396.33634246559831</v>
          </cell>
          <cell r="J25">
            <v>-419.92629418211629</v>
          </cell>
          <cell r="K25">
            <v>-427.93450411329894</v>
          </cell>
          <cell r="L25">
            <v>-426.17174091086758</v>
          </cell>
          <cell r="M25">
            <v>-457.27817910234575</v>
          </cell>
          <cell r="N25">
            <v>-457.77843701699447</v>
          </cell>
          <cell r="O25">
            <v>-485.81326512437806</v>
          </cell>
          <cell r="P25">
            <v>-362.73973000000001</v>
          </cell>
          <cell r="Q25">
            <v>-677.94423999999992</v>
          </cell>
          <cell r="R25">
            <v>-2763.2016295188337</v>
          </cell>
          <cell r="S25">
            <v>-3147.2839381443546</v>
          </cell>
          <cell r="T25">
            <v>-3548.741793151024</v>
          </cell>
          <cell r="U25">
            <v>-3945.0781356166221</v>
          </cell>
          <cell r="V25">
            <v>-4365.0044297987388</v>
          </cell>
          <cell r="W25">
            <v>-4792.9389339120371</v>
          </cell>
          <cell r="X25">
            <v>-5219.1106748229049</v>
          </cell>
          <cell r="Y25">
            <v>-5676.3888539252512</v>
          </cell>
          <cell r="Z25">
            <v>-6134.1672909422459</v>
          </cell>
          <cell r="AA25">
            <v>-6619.9805560666218</v>
          </cell>
        </row>
        <row r="26">
          <cell r="A26" t="str">
            <v>Bud21</v>
          </cell>
          <cell r="B26" t="str">
            <v>Inne koszty w Grupie</v>
          </cell>
          <cell r="C26">
            <v>-5.2777799999999999</v>
          </cell>
          <cell r="D26">
            <v>-2.8486799999999999</v>
          </cell>
          <cell r="E26">
            <v>-9.4</v>
          </cell>
          <cell r="F26">
            <v>-2.5</v>
          </cell>
          <cell r="G26">
            <v>-4</v>
          </cell>
          <cell r="H26">
            <v>-2.5025499999999998</v>
          </cell>
          <cell r="I26">
            <v>-2.5</v>
          </cell>
          <cell r="J26">
            <v>-4</v>
          </cell>
          <cell r="K26">
            <v>-2.5</v>
          </cell>
          <cell r="L26">
            <v>-2.5</v>
          </cell>
          <cell r="M26">
            <v>-4</v>
          </cell>
          <cell r="N26">
            <v>-6.5</v>
          </cell>
          <cell r="O26">
            <v>-6.5</v>
          </cell>
          <cell r="P26">
            <v>-38.346130000000002</v>
          </cell>
          <cell r="Q26">
            <v>-7.2461300000000008</v>
          </cell>
          <cell r="R26">
            <v>-7.2461300000000008</v>
          </cell>
          <cell r="S26">
            <v>-8.7461300000000008</v>
          </cell>
          <cell r="T26">
            <v>-8.7461300000000008</v>
          </cell>
          <cell r="U26">
            <v>-8.7461300000000008</v>
          </cell>
          <cell r="V26">
            <v>-10.246130000000001</v>
          </cell>
          <cell r="W26">
            <v>-10.246130000000001</v>
          </cell>
          <cell r="X26">
            <v>-10.246130000000001</v>
          </cell>
          <cell r="Y26">
            <v>-11.746130000000001</v>
          </cell>
          <cell r="Z26">
            <v>-11.746130000000001</v>
          </cell>
          <cell r="AA26">
            <v>-49.74868</v>
          </cell>
        </row>
        <row r="27">
          <cell r="A27" t="str">
            <v>Bud22</v>
          </cell>
          <cell r="B27" t="str">
            <v>Koszty w grupie BZWBK</v>
          </cell>
          <cell r="C27">
            <v>-8892.4994700000007</v>
          </cell>
          <cell r="D27">
            <v>-9392.8128499999966</v>
          </cell>
          <cell r="E27">
            <v>-8154.8608500000009</v>
          </cell>
          <cell r="F27">
            <v>-10679.667821403091</v>
          </cell>
          <cell r="G27">
            <v>-8871.4757984311273</v>
          </cell>
          <cell r="H27">
            <v>-9238.549489750174</v>
          </cell>
          <cell r="I27">
            <v>-9140.5903373879519</v>
          </cell>
          <cell r="J27">
            <v>-9571.0300072095306</v>
          </cell>
          <cell r="K27">
            <v>-9752.2860627610571</v>
          </cell>
          <cell r="L27">
            <v>-9742.7809011487116</v>
          </cell>
          <cell r="M27">
            <v>-10322.354647570568</v>
          </cell>
          <cell r="N27">
            <v>-10319.64996962622</v>
          </cell>
          <cell r="O27">
            <v>-11008.012458209578</v>
          </cell>
          <cell r="P27">
            <v>-9428.3102999999974</v>
          </cell>
          <cell r="Q27">
            <v>-17542.671150000002</v>
          </cell>
          <cell r="R27">
            <v>-28219.838971403089</v>
          </cell>
          <cell r="S27">
            <v>-37088.814769834222</v>
          </cell>
          <cell r="T27">
            <v>-46289.8027130337</v>
          </cell>
          <cell r="U27">
            <v>-55462.952046972343</v>
          </cell>
          <cell r="V27">
            <v>-65031.482054181884</v>
          </cell>
          <cell r="W27">
            <v>-74781.268116942942</v>
          </cell>
          <cell r="X27">
            <v>-84521.549018091639</v>
          </cell>
          <cell r="Y27">
            <v>-94841.403665662205</v>
          </cell>
          <cell r="Z27">
            <v>-105154.55363528844</v>
          </cell>
          <cell r="AA27">
            <v>-116194.068643498</v>
          </cell>
        </row>
        <row r="28">
          <cell r="A28" t="str">
            <v>Bud23</v>
          </cell>
          <cell r="B28" t="str">
            <v>Inni dystrybutorzy ( w tym świadczenia dod.)</v>
          </cell>
          <cell r="C28">
            <v>-2026.0060699999997</v>
          </cell>
          <cell r="D28">
            <v>-3846.1176299999997</v>
          </cell>
          <cell r="E28">
            <v>-3391.3324299999995</v>
          </cell>
          <cell r="F28">
            <v>-6225.2105675088033</v>
          </cell>
          <cell r="G28">
            <v>-3358.9884603058686</v>
          </cell>
          <cell r="H28">
            <v>-3443.7808584304485</v>
          </cell>
          <cell r="I28">
            <v>-3440.4036350426541</v>
          </cell>
          <cell r="J28">
            <v>-3489.2692386994227</v>
          </cell>
          <cell r="K28">
            <v>-3551.6958034531563</v>
          </cell>
          <cell r="L28">
            <v>-3573.8072074454385</v>
          </cell>
          <cell r="M28">
            <v>-3702.983282814947</v>
          </cell>
          <cell r="N28">
            <v>-3739.8445906720985</v>
          </cell>
          <cell r="O28">
            <v>-3897.2869985757775</v>
          </cell>
          <cell r="P28">
            <v>-3846.1176299999997</v>
          </cell>
          <cell r="Q28">
            <v>-7237.4500599999992</v>
          </cell>
          <cell r="R28">
            <v>-13462.660627508802</v>
          </cell>
          <cell r="S28">
            <v>-16821.649087814672</v>
          </cell>
          <cell r="T28">
            <v>-20265.429946245124</v>
          </cell>
          <cell r="U28">
            <v>-23705.83358128777</v>
          </cell>
          <cell r="V28">
            <v>-27195.102819987194</v>
          </cell>
          <cell r="W28">
            <v>-30746.798623440351</v>
          </cell>
          <cell r="X28">
            <v>-34320.60583088579</v>
          </cell>
          <cell r="Y28">
            <v>-38023.589113700735</v>
          </cell>
          <cell r="Z28">
            <v>-41763.433704372837</v>
          </cell>
          <cell r="AA28">
            <v>-45660.720702948609</v>
          </cell>
        </row>
        <row r="29">
          <cell r="A29" t="str">
            <v>Bud231</v>
          </cell>
          <cell r="B29" t="str">
            <v>Agent transferowy</v>
          </cell>
          <cell r="C29">
            <v>-931.89652000000001</v>
          </cell>
          <cell r="D29">
            <v>-1167.3864599999999</v>
          </cell>
          <cell r="E29">
            <v>-1218.7775100000001</v>
          </cell>
          <cell r="F29">
            <v>-138</v>
          </cell>
          <cell r="G29">
            <v>-139</v>
          </cell>
          <cell r="H29">
            <v>-140</v>
          </cell>
          <cell r="I29">
            <v>-141</v>
          </cell>
          <cell r="J29">
            <v>-141</v>
          </cell>
          <cell r="K29">
            <v>-143</v>
          </cell>
          <cell r="L29">
            <v>-145</v>
          </cell>
          <cell r="M29">
            <v>-146</v>
          </cell>
          <cell r="N29">
            <v>-148</v>
          </cell>
          <cell r="O29">
            <v>-151</v>
          </cell>
          <cell r="P29">
            <v>-1167.3864599999999</v>
          </cell>
          <cell r="Q29">
            <v>-2386.1639699999996</v>
          </cell>
          <cell r="R29">
            <v>-2524.1639699999996</v>
          </cell>
          <cell r="S29">
            <v>-2663.1639699999996</v>
          </cell>
          <cell r="T29">
            <v>-2803.1639699999996</v>
          </cell>
          <cell r="U29">
            <v>-2944.1639699999996</v>
          </cell>
          <cell r="V29">
            <v>-3085.1639699999996</v>
          </cell>
          <cell r="W29">
            <v>-3228.1639699999996</v>
          </cell>
          <cell r="X29">
            <v>-3373.1639699999996</v>
          </cell>
          <cell r="Y29">
            <v>-3519.1639699999996</v>
          </cell>
          <cell r="Z29">
            <v>-3667.1639699999996</v>
          </cell>
          <cell r="AA29">
            <v>-3818.1639699999996</v>
          </cell>
        </row>
        <row r="30">
          <cell r="A30" t="str">
            <v>Bud24</v>
          </cell>
          <cell r="B30" t="str">
            <v>Usługi zewnętrzne</v>
          </cell>
          <cell r="C30">
            <v>-605.84651000000008</v>
          </cell>
          <cell r="D30">
            <v>-500.16156999999993</v>
          </cell>
          <cell r="E30">
            <v>-487.14952000000005</v>
          </cell>
          <cell r="F30">
            <v>-528.45805352642947</v>
          </cell>
          <cell r="G30">
            <v>-570.35712513074327</v>
          </cell>
          <cell r="H30">
            <v>-524.41600381631304</v>
          </cell>
          <cell r="I30">
            <v>-534.68427406597948</v>
          </cell>
          <cell r="J30">
            <v>-589.42601491708888</v>
          </cell>
          <cell r="K30">
            <v>-544.51617933928571</v>
          </cell>
          <cell r="L30">
            <v>-551.24760977661504</v>
          </cell>
          <cell r="M30">
            <v>-564.67032724682213</v>
          </cell>
          <cell r="N30">
            <v>-575.85642414900815</v>
          </cell>
          <cell r="O30">
            <v>-585.3522230393894</v>
          </cell>
          <cell r="P30">
            <v>-500.16156999999993</v>
          </cell>
          <cell r="Q30">
            <v>-987.31108999999992</v>
          </cell>
          <cell r="R30">
            <v>-1515.7691435264294</v>
          </cell>
          <cell r="S30">
            <v>-2086.1262686571727</v>
          </cell>
          <cell r="T30">
            <v>-2610.5422724734863</v>
          </cell>
          <cell r="U30">
            <v>-3145.2265465394662</v>
          </cell>
          <cell r="V30">
            <v>-3734.6525614565544</v>
          </cell>
          <cell r="W30">
            <v>-4279.1687407958398</v>
          </cell>
          <cell r="X30">
            <v>-4830.4163505724546</v>
          </cell>
          <cell r="Y30">
            <v>-5395.0866778192767</v>
          </cell>
          <cell r="Z30">
            <v>-5970.9431019682843</v>
          </cell>
          <cell r="AA30">
            <v>-6556.2953250076744</v>
          </cell>
        </row>
        <row r="31">
          <cell r="A31" t="str">
            <v>Bud25</v>
          </cell>
          <cell r="B31" t="str">
            <v>Koszty obowiązkowe</v>
          </cell>
          <cell r="C31">
            <v>-33.451140000000002</v>
          </cell>
          <cell r="D31">
            <v>-47.323539999999994</v>
          </cell>
          <cell r="E31">
            <v>-40.491779999999999</v>
          </cell>
          <cell r="F31">
            <v>-254.1515</v>
          </cell>
          <cell r="G31">
            <v>-73.879999999999981</v>
          </cell>
          <cell r="H31">
            <v>-81.668080000000003</v>
          </cell>
          <cell r="I31">
            <v>-81.59999999999998</v>
          </cell>
          <cell r="J31">
            <v>-112.0939</v>
          </cell>
          <cell r="K31">
            <v>-122.42957999999999</v>
          </cell>
          <cell r="L31">
            <v>-114.07999999999998</v>
          </cell>
          <cell r="M31">
            <v>-132.41452000000001</v>
          </cell>
          <cell r="N31">
            <v>-90.58</v>
          </cell>
          <cell r="O31">
            <v>-64.38</v>
          </cell>
          <cell r="P31">
            <v>-47.323539999999994</v>
          </cell>
          <cell r="Q31">
            <v>-87.815320000000014</v>
          </cell>
          <cell r="R31">
            <v>-341.96682000000004</v>
          </cell>
          <cell r="S31">
            <v>-415.84681999999998</v>
          </cell>
          <cell r="T31">
            <v>-497.51490000000001</v>
          </cell>
          <cell r="U31">
            <v>-579.11490000000003</v>
          </cell>
          <cell r="V31">
            <v>-691.20880000000011</v>
          </cell>
          <cell r="W31">
            <v>-813.6383800000001</v>
          </cell>
          <cell r="X31">
            <v>-927.71838000000002</v>
          </cell>
          <cell r="Y31">
            <v>-1060.1329000000001</v>
          </cell>
          <cell r="Z31">
            <v>-1150.7129</v>
          </cell>
          <cell r="AA31">
            <v>-1215.0929000000001</v>
          </cell>
        </row>
        <row r="32">
          <cell r="A32" t="str">
            <v>Bud26</v>
          </cell>
          <cell r="B32" t="str">
            <v>Koszty poza Grupą BZWBK</v>
          </cell>
          <cell r="C32">
            <v>-3597.2002400000001</v>
          </cell>
          <cell r="D32">
            <v>-5560.9892</v>
          </cell>
          <cell r="E32">
            <v>-5137.7512399999996</v>
          </cell>
          <cell r="F32">
            <v>-7145.8201210352327</v>
          </cell>
          <cell r="G32">
            <v>-4142.2255854366122</v>
          </cell>
          <cell r="H32">
            <v>-4189.8649422467615</v>
          </cell>
          <cell r="I32">
            <v>-4197.6879091086339</v>
          </cell>
          <cell r="J32">
            <v>-4331.7891536165116</v>
          </cell>
          <cell r="K32">
            <v>-4361.6415627924416</v>
          </cell>
          <cell r="L32">
            <v>-4384.1348172220532</v>
          </cell>
          <cell r="M32">
            <v>-4546.0681300617689</v>
          </cell>
          <cell r="N32">
            <v>-4554.2810148211065</v>
          </cell>
          <cell r="O32">
            <v>-4698.0192216151672</v>
          </cell>
          <cell r="P32">
            <v>-5560.9892</v>
          </cell>
          <cell r="Q32">
            <v>-10698.740439999998</v>
          </cell>
          <cell r="R32">
            <v>-17844.560561035232</v>
          </cell>
          <cell r="S32">
            <v>-21986.786146471844</v>
          </cell>
          <cell r="T32">
            <v>-26176.651088718609</v>
          </cell>
          <cell r="U32">
            <v>-30374.338997827239</v>
          </cell>
          <cell r="V32">
            <v>-34706.128151443751</v>
          </cell>
          <cell r="W32">
            <v>-39067.769714236187</v>
          </cell>
          <cell r="X32">
            <v>-43451.904531458247</v>
          </cell>
          <cell r="Y32">
            <v>-47997.972661520012</v>
          </cell>
          <cell r="Z32">
            <v>-52552.253676341119</v>
          </cell>
          <cell r="AA32">
            <v>-57250.272897956289</v>
          </cell>
        </row>
        <row r="33">
          <cell r="A33" t="str">
            <v>Bud27</v>
          </cell>
          <cell r="B33" t="str">
            <v>Dochody netto Grupy</v>
          </cell>
          <cell r="C33">
            <v>22656.867730000002</v>
          </cell>
          <cell r="D33">
            <v>21703.468850000008</v>
          </cell>
          <cell r="E33">
            <v>18735.943939999997</v>
          </cell>
          <cell r="F33">
            <v>19016.818364424329</v>
          </cell>
          <cell r="G33">
            <v>21254.027244632915</v>
          </cell>
          <cell r="H33">
            <v>22277.328737685115</v>
          </cell>
          <cell r="I33">
            <v>21791.471349310181</v>
          </cell>
          <cell r="J33">
            <v>22738.43514111207</v>
          </cell>
          <cell r="K33">
            <v>23120.220956604997</v>
          </cell>
          <cell r="L33">
            <v>22759.422627485066</v>
          </cell>
          <cell r="M33">
            <v>24065.003056656577</v>
          </cell>
          <cell r="N33">
            <v>23948.872362630358</v>
          </cell>
          <cell r="O33">
            <v>25397.986293581973</v>
          </cell>
          <cell r="P33">
            <v>21703.468850000008</v>
          </cell>
          <cell r="Q33">
            <v>40439.412789999995</v>
          </cell>
          <cell r="R33">
            <v>59456.231154424335</v>
          </cell>
          <cell r="S33">
            <v>80710.258399057246</v>
          </cell>
          <cell r="T33">
            <v>102987.58713674238</v>
          </cell>
          <cell r="U33">
            <v>124779.05848605254</v>
          </cell>
          <cell r="V33">
            <v>147517.49362716463</v>
          </cell>
          <cell r="W33">
            <v>170637.71458376962</v>
          </cell>
          <cell r="X33">
            <v>193397.13721125468</v>
          </cell>
          <cell r="Y33">
            <v>217462.14026791131</v>
          </cell>
          <cell r="Z33">
            <v>241411.01263054163</v>
          </cell>
          <cell r="AA33">
            <v>266808.99892412359</v>
          </cell>
        </row>
        <row r="34">
          <cell r="A34" t="str">
            <v>Bud28</v>
          </cell>
          <cell r="B34" t="str">
            <v>Dochody netto TFI</v>
          </cell>
          <cell r="C34">
            <v>13764.368260000001</v>
          </cell>
          <cell r="D34">
            <v>12310.656000000001</v>
          </cell>
          <cell r="E34">
            <v>10581.08309</v>
          </cell>
          <cell r="F34">
            <v>8337.1505430212419</v>
          </cell>
          <cell r="G34">
            <v>12382.551446201791</v>
          </cell>
          <cell r="H34">
            <v>13038.78179793494</v>
          </cell>
          <cell r="I34">
            <v>12650.881011922231</v>
          </cell>
          <cell r="J34">
            <v>13167.405133902545</v>
          </cell>
          <cell r="K34">
            <v>13367.934893843938</v>
          </cell>
          <cell r="L34">
            <v>13016.641726336351</v>
          </cell>
          <cell r="M34">
            <v>13742.648409086009</v>
          </cell>
          <cell r="N34">
            <v>13629.222393004144</v>
          </cell>
          <cell r="O34">
            <v>14389.973835372395</v>
          </cell>
          <cell r="P34">
            <v>12275.15855</v>
          </cell>
          <cell r="Q34">
            <v>22896.741640000004</v>
          </cell>
          <cell r="R34">
            <v>31236.392183021246</v>
          </cell>
          <cell r="S34">
            <v>43621.443629223046</v>
          </cell>
          <cell r="T34">
            <v>56697.784423708647</v>
          </cell>
          <cell r="U34">
            <v>69316.10643908022</v>
          </cell>
          <cell r="V34">
            <v>82486.011572982752</v>
          </cell>
          <cell r="W34">
            <v>95856.446466826659</v>
          </cell>
          <cell r="X34">
            <v>108875.58819316303</v>
          </cell>
          <cell r="Y34">
            <v>122620.73660224908</v>
          </cell>
          <cell r="Z34">
            <v>136256.45899525323</v>
          </cell>
          <cell r="AA34">
            <v>150614.93028062567</v>
          </cell>
        </row>
        <row r="35">
          <cell r="A35" t="str">
            <v>Bud29</v>
          </cell>
          <cell r="B35" t="str">
            <v>Marża - Przychód</v>
          </cell>
          <cell r="C35">
            <v>2.9581763892258764E-2</v>
          </cell>
          <cell r="D35">
            <v>3.0060522083157595E-2</v>
          </cell>
          <cell r="E35">
            <v>2.9866112385156761E-2</v>
          </cell>
          <cell r="F35">
            <v>2.9401831509642866E-2</v>
          </cell>
          <cell r="G35">
            <v>2.9064637110346021E-2</v>
          </cell>
          <cell r="H35">
            <v>2.8939760340628031E-2</v>
          </cell>
          <cell r="I35">
            <v>2.8970554858580744E-2</v>
          </cell>
          <cell r="J35">
            <v>2.8772538044414632E-2</v>
          </cell>
          <cell r="K35">
            <v>2.868534774292774E-2</v>
          </cell>
          <cell r="L35">
            <v>2.8680451358439947E-2</v>
          </cell>
          <cell r="M35">
            <v>2.8602508831139132E-2</v>
          </cell>
          <cell r="N35">
            <v>2.8738993186601423E-2</v>
          </cell>
          <cell r="O35">
            <v>2.8567016414725116E-2</v>
          </cell>
          <cell r="P35">
            <v>3.0060522083157595E-2</v>
          </cell>
          <cell r="Q35">
            <v>2.9969448466032892E-2</v>
          </cell>
          <cell r="R35">
            <v>2.9774899521537099E-2</v>
          </cell>
          <cell r="S35">
            <v>2.9596045254556884E-2</v>
          </cell>
          <cell r="T35">
            <v>2.9459151594641294E-2</v>
          </cell>
          <cell r="U35">
            <v>2.9376162743154809E-2</v>
          </cell>
          <cell r="V35">
            <v>2.9284894503828453E-2</v>
          </cell>
          <cell r="W35">
            <v>2.9204900938526575E-2</v>
          </cell>
          <cell r="X35">
            <v>2.9143826502267347E-2</v>
          </cell>
          <cell r="Y35">
            <v>2.9084500575658229E-2</v>
          </cell>
          <cell r="Z35">
            <v>2.9050636339385816E-2</v>
          </cell>
          <cell r="AA35">
            <v>2.9005032955460381E-2</v>
          </cell>
        </row>
        <row r="36">
          <cell r="A36" t="str">
            <v>Bud30</v>
          </cell>
          <cell r="B36" t="str">
            <v>Marża z tyt. Zarządzania</v>
          </cell>
          <cell r="C36">
            <v>2.8953619421229912E-2</v>
          </cell>
          <cell r="D36">
            <v>2.9061141666642244E-2</v>
          </cell>
          <cell r="E36">
            <v>2.8804575582905022E-2</v>
          </cell>
          <cell r="F36">
            <v>2.8150384063670868E-2</v>
          </cell>
          <cell r="G36">
            <v>2.7791342348461857E-2</v>
          </cell>
          <cell r="H36">
            <v>2.7690359006623713E-2</v>
          </cell>
          <cell r="I36">
            <v>2.7643979588259811E-2</v>
          </cell>
          <cell r="J36">
            <v>2.7508125706619379E-2</v>
          </cell>
          <cell r="K36">
            <v>2.744193776150599E-2</v>
          </cell>
          <cell r="L36">
            <v>2.7390985053460892E-2</v>
          </cell>
          <cell r="M36">
            <v>2.7482388126709736E-2</v>
          </cell>
          <cell r="N36">
            <v>2.7455158976701217E-2</v>
          </cell>
          <cell r="O36">
            <v>2.7454494404660201E-2</v>
          </cell>
          <cell r="P36">
            <v>2.9061141666642244E-2</v>
          </cell>
          <cell r="Q36">
            <v>2.8940950125182375E-2</v>
          </cell>
          <cell r="R36">
            <v>2.8669986069070594E-2</v>
          </cell>
          <cell r="S36">
            <v>2.8448730972207573E-2</v>
          </cell>
          <cell r="T36">
            <v>2.8290543100228837E-2</v>
          </cell>
          <cell r="U36">
            <v>2.8180723366875708E-2</v>
          </cell>
          <cell r="V36">
            <v>2.8079026394643228E-2</v>
          </cell>
          <cell r="W36">
            <v>2.7994023865230196E-2</v>
          </cell>
          <cell r="X36">
            <v>2.7923797370883192E-2</v>
          </cell>
          <cell r="Y36">
            <v>2.7875420948273812E-2</v>
          </cell>
          <cell r="Z36">
            <v>2.7834229786659306E-2</v>
          </cell>
          <cell r="AA36">
            <v>2.7798422290871108E-2</v>
          </cell>
        </row>
        <row r="37">
          <cell r="A37" t="str">
            <v>Bud31</v>
          </cell>
          <cell r="B37" t="str">
            <v>Marża z tyt. dystrybucji</v>
          </cell>
          <cell r="C37">
            <v>2.9114649106160104E-3</v>
          </cell>
          <cell r="D37">
            <v>4.4337765325394938E-3</v>
          </cell>
          <cell r="E37">
            <v>3.0851485122795736E-3</v>
          </cell>
          <cell r="F37">
            <v>1.7534749448882658E-3</v>
          </cell>
          <cell r="G37">
            <v>3.4275661635136197E-3</v>
          </cell>
          <cell r="H37">
            <v>3.4310457470520363E-3</v>
          </cell>
          <cell r="I37">
            <v>3.5437862446743421E-3</v>
          </cell>
          <cell r="J37">
            <v>3.520818878351773E-3</v>
          </cell>
          <cell r="K37">
            <v>3.5475556411755514E-3</v>
          </cell>
          <cell r="L37">
            <v>3.4378357586545057E-3</v>
          </cell>
          <cell r="M37">
            <v>3.4362236577010906E-3</v>
          </cell>
          <cell r="N37">
            <v>3.4279820159696479E-3</v>
          </cell>
          <cell r="O37">
            <v>3.4378718726041963E-3</v>
          </cell>
          <cell r="P37">
            <v>4.4337765325394938E-3</v>
          </cell>
          <cell r="Q37">
            <v>3.7114771750593962E-3</v>
          </cell>
          <cell r="R37">
            <v>2.6467120436116419E-3</v>
          </cell>
          <cell r="S37">
            <v>2.819614424445894E-3</v>
          </cell>
          <cell r="T37">
            <v>2.9324744983252144E-3</v>
          </cell>
          <cell r="U37">
            <v>3.0316425749160269E-3</v>
          </cell>
          <cell r="V37">
            <v>3.0996736136341004E-3</v>
          </cell>
          <cell r="W37">
            <v>3.1564456225221826E-3</v>
          </cell>
          <cell r="X37">
            <v>3.187492544898455E-3</v>
          </cell>
          <cell r="Y37">
            <v>3.2130120790474733E-3</v>
          </cell>
          <cell r="Z37">
            <v>3.2334428333266837E-3</v>
          </cell>
          <cell r="AA37">
            <v>3.2518110082228008E-3</v>
          </cell>
        </row>
      </sheetData>
      <sheetData sheetId="2" refreshError="1">
        <row r="2">
          <cell r="A2" t="str">
            <v>ID</v>
          </cell>
          <cell r="B2" t="str">
            <v>Fundusze razem</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A4" t="str">
            <v>dni</v>
          </cell>
          <cell r="B4" t="str">
            <v>Budget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Bud01</v>
          </cell>
          <cell r="B5" t="str">
            <v>Bilans otwarcia</v>
          </cell>
          <cell r="C5">
            <v>9487647.0795000009</v>
          </cell>
          <cell r="D5">
            <v>9754338.0795000009</v>
          </cell>
          <cell r="E5">
            <v>9857666.449500002</v>
          </cell>
          <cell r="F5">
            <v>9647836.8235600032</v>
          </cell>
          <cell r="G5">
            <v>9833440.3602012973</v>
          </cell>
          <cell r="H5">
            <v>9970404.0140380338</v>
          </cell>
          <cell r="I5">
            <v>10110409.397339534</v>
          </cell>
          <cell r="J5">
            <v>10263468.59401924</v>
          </cell>
          <cell r="K5">
            <v>10437249.727776494</v>
          </cell>
          <cell r="L5">
            <v>10664291.751341613</v>
          </cell>
          <cell r="M5">
            <v>10895394.311950985</v>
          </cell>
          <cell r="N5">
            <v>11176475.449223597</v>
          </cell>
          <cell r="O5">
            <v>11455056.200827964</v>
          </cell>
          <cell r="P5">
            <v>9754338.0795000009</v>
          </cell>
          <cell r="Q5">
            <v>9754338.0795000009</v>
          </cell>
          <cell r="R5">
            <v>9754338.0795000009</v>
          </cell>
          <cell r="S5">
            <v>9754338.0795000009</v>
          </cell>
          <cell r="T5">
            <v>9754338.0795000009</v>
          </cell>
          <cell r="U5">
            <v>9754338.0795000009</v>
          </cell>
          <cell r="V5">
            <v>9754338.0795000009</v>
          </cell>
          <cell r="W5">
            <v>9754338.0795000009</v>
          </cell>
          <cell r="X5">
            <v>9754338.0795000009</v>
          </cell>
          <cell r="Y5">
            <v>9754338.0795000009</v>
          </cell>
          <cell r="Z5">
            <v>9754338.0795000009</v>
          </cell>
          <cell r="AA5">
            <v>9754338.0795000009</v>
          </cell>
        </row>
        <row r="6">
          <cell r="A6" t="str">
            <v>Bud02</v>
          </cell>
          <cell r="B6" t="str">
            <v>Sprzedaż całkowita</v>
          </cell>
          <cell r="C6">
            <v>125418</v>
          </cell>
          <cell r="D6">
            <v>152505</v>
          </cell>
          <cell r="E6">
            <v>179518.90005</v>
          </cell>
          <cell r="F6">
            <v>405851.9444444445</v>
          </cell>
          <cell r="G6">
            <v>211020.27777777781</v>
          </cell>
          <cell r="H6">
            <v>215628.61111111112</v>
          </cell>
          <cell r="I6">
            <v>226506.94444444412</v>
          </cell>
          <cell r="J6">
            <v>225956.94444444447</v>
          </cell>
          <cell r="K6">
            <v>235983.61111111112</v>
          </cell>
          <cell r="L6">
            <v>230813.61111111115</v>
          </cell>
          <cell r="M6">
            <v>238338.61111111115</v>
          </cell>
          <cell r="N6">
            <v>243405.27777777784</v>
          </cell>
          <cell r="O6">
            <v>252821.9444444445</v>
          </cell>
          <cell r="P6">
            <v>152505</v>
          </cell>
          <cell r="Q6">
            <v>332023.90005</v>
          </cell>
          <cell r="R6">
            <v>737875.84449444455</v>
          </cell>
          <cell r="S6">
            <v>948896.1222722223</v>
          </cell>
          <cell r="T6">
            <v>1164524.7333833335</v>
          </cell>
          <cell r="U6">
            <v>1391031.6778277773</v>
          </cell>
          <cell r="V6">
            <v>1616988.6222722221</v>
          </cell>
          <cell r="W6">
            <v>1852972.2333833333</v>
          </cell>
          <cell r="X6">
            <v>2083785.8444944441</v>
          </cell>
          <cell r="Y6">
            <v>2322124.4556055553</v>
          </cell>
          <cell r="Z6">
            <v>2565529.7333833333</v>
          </cell>
          <cell r="AA6">
            <v>2818351.6778277773</v>
          </cell>
        </row>
        <row r="7">
          <cell r="A7" t="str">
            <v>Bud03</v>
          </cell>
          <cell r="B7" t="str">
            <v>Konwersja(+/-)</v>
          </cell>
          <cell r="C7">
            <v>-357</v>
          </cell>
          <cell r="D7">
            <v>-967</v>
          </cell>
          <cell r="E7">
            <v>-711.61919999999122</v>
          </cell>
          <cell r="F7">
            <v>-574</v>
          </cell>
          <cell r="G7">
            <v>-625</v>
          </cell>
          <cell r="H7">
            <v>-340</v>
          </cell>
          <cell r="I7">
            <v>-830</v>
          </cell>
          <cell r="J7">
            <v>-130</v>
          </cell>
          <cell r="K7">
            <v>-590</v>
          </cell>
          <cell r="L7">
            <v>-978</v>
          </cell>
          <cell r="M7">
            <v>-200</v>
          </cell>
          <cell r="N7">
            <v>-297</v>
          </cell>
          <cell r="O7">
            <v>-130</v>
          </cell>
          <cell r="P7">
            <v>-967</v>
          </cell>
          <cell r="Q7">
            <v>-1678.6191999999874</v>
          </cell>
          <cell r="R7">
            <v>-2252.6191999999792</v>
          </cell>
          <cell r="S7">
            <v>-2877.6191999999792</v>
          </cell>
          <cell r="T7">
            <v>-3217.6191999999792</v>
          </cell>
          <cell r="U7">
            <v>-4047.6191999999792</v>
          </cell>
          <cell r="V7">
            <v>-4177.6191999999792</v>
          </cell>
          <cell r="W7">
            <v>-4767.6191999999792</v>
          </cell>
          <cell r="X7">
            <v>-5745.6191999999501</v>
          </cell>
          <cell r="Y7">
            <v>-5945.6191999999501</v>
          </cell>
          <cell r="Z7">
            <v>-6242.6191999999501</v>
          </cell>
          <cell r="AA7">
            <v>-6372.6191999999501</v>
          </cell>
        </row>
        <row r="8">
          <cell r="A8" t="str">
            <v>Bud04</v>
          </cell>
          <cell r="B8" t="str">
            <v>Umorzenia</v>
          </cell>
          <cell r="C8">
            <v>136020</v>
          </cell>
          <cell r="D8">
            <v>142292</v>
          </cell>
          <cell r="E8">
            <v>159647.69100999998</v>
          </cell>
          <cell r="F8">
            <v>141028.90413399407</v>
          </cell>
          <cell r="G8">
            <v>140835.92070049755</v>
          </cell>
          <cell r="H8">
            <v>142673.80295208975</v>
          </cell>
          <cell r="I8">
            <v>144941.22965876115</v>
          </cell>
          <cell r="J8">
            <v>147393.86028637763</v>
          </cell>
          <cell r="K8">
            <v>149798.68585756939</v>
          </cell>
          <cell r="L8">
            <v>153475.69552411654</v>
          </cell>
          <cell r="M8">
            <v>157159.05979020279</v>
          </cell>
          <cell r="N8">
            <v>161281.53434631092</v>
          </cell>
          <cell r="O8">
            <v>165793.2282630516</v>
          </cell>
          <cell r="P8">
            <v>142292</v>
          </cell>
          <cell r="Q8">
            <v>301939.69101000001</v>
          </cell>
          <cell r="R8">
            <v>442968.59514399403</v>
          </cell>
          <cell r="S8">
            <v>583804.51584449166</v>
          </cell>
          <cell r="T8">
            <v>726478.31879658159</v>
          </cell>
          <cell r="U8">
            <v>871419.54845534253</v>
          </cell>
          <cell r="V8">
            <v>1018813.4087417203</v>
          </cell>
          <cell r="W8">
            <v>1168612.0945992896</v>
          </cell>
          <cell r="X8">
            <v>1322087.7901234061</v>
          </cell>
          <cell r="Y8">
            <v>1479246.8499136087</v>
          </cell>
          <cell r="Z8">
            <v>1640528.3842599199</v>
          </cell>
          <cell r="AA8">
            <v>1806321.6125229716</v>
          </cell>
        </row>
        <row r="9">
          <cell r="A9" t="str">
            <v>Bud05</v>
          </cell>
          <cell r="B9" t="str">
            <v>Konwersja(-)</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Bud06</v>
          </cell>
          <cell r="B10" t="str">
            <v>Zmiana wartości</v>
          </cell>
          <cell r="C10">
            <v>277650</v>
          </cell>
          <cell r="D10">
            <v>94082.37000000001</v>
          </cell>
          <cell r="E10">
            <v>-228989.21578000105</v>
          </cell>
          <cell r="F10">
            <v>-78645.503669154044</v>
          </cell>
          <cell r="G10">
            <v>67404.296759455101</v>
          </cell>
          <cell r="H10">
            <v>67390.575142479865</v>
          </cell>
          <cell r="I10">
            <v>72323.481894020035</v>
          </cell>
          <cell r="J10">
            <v>95348.049599190272</v>
          </cell>
          <cell r="K10">
            <v>141447.09831157606</v>
          </cell>
          <cell r="L10">
            <v>154742.6450223783</v>
          </cell>
          <cell r="M10">
            <v>200101.58595170206</v>
          </cell>
          <cell r="N10">
            <v>196754.00817290047</v>
          </cell>
          <cell r="O10">
            <v>282823.08065473434</v>
          </cell>
          <cell r="P10">
            <v>94082.37000000001</v>
          </cell>
          <cell r="Q10">
            <v>-134906.84578000105</v>
          </cell>
          <cell r="R10">
            <v>-213552.3494491551</v>
          </cell>
          <cell r="S10">
            <v>-146148.05268970001</v>
          </cell>
          <cell r="T10">
            <v>-78757.477547220158</v>
          </cell>
          <cell r="U10">
            <v>-6433.995653200127</v>
          </cell>
          <cell r="V10">
            <v>88914.053945990119</v>
          </cell>
          <cell r="W10">
            <v>230361.15225756622</v>
          </cell>
          <cell r="X10">
            <v>385103.79727994453</v>
          </cell>
          <cell r="Y10">
            <v>585205.38323164673</v>
          </cell>
          <cell r="Z10">
            <v>781959.39140454715</v>
          </cell>
          <cell r="AA10">
            <v>1064782.4720592813</v>
          </cell>
        </row>
        <row r="11">
          <cell r="A11" t="str">
            <v>Bud07</v>
          </cell>
          <cell r="B11" t="str">
            <v>Bilans zamknięcia</v>
          </cell>
          <cell r="C11">
            <v>9754338.0795000009</v>
          </cell>
          <cell r="D11">
            <v>9857666.449500002</v>
          </cell>
          <cell r="E11">
            <v>9647836.8235600032</v>
          </cell>
          <cell r="F11">
            <v>9833440.3602012973</v>
          </cell>
          <cell r="G11">
            <v>9970404.0140380338</v>
          </cell>
          <cell r="H11">
            <v>10110409.397339534</v>
          </cell>
          <cell r="I11">
            <v>10263468.59401924</v>
          </cell>
          <cell r="J11">
            <v>10437249.727776494</v>
          </cell>
          <cell r="K11">
            <v>10664291.751341613</v>
          </cell>
          <cell r="L11">
            <v>10895394.311950985</v>
          </cell>
          <cell r="M11">
            <v>11176475.449223597</v>
          </cell>
          <cell r="N11">
            <v>11455056.200827964</v>
          </cell>
          <cell r="O11">
            <v>11824777.997664094</v>
          </cell>
          <cell r="P11">
            <v>9857666.449500002</v>
          </cell>
          <cell r="Q11">
            <v>9647836.8235600032</v>
          </cell>
          <cell r="R11">
            <v>9833440.3602012973</v>
          </cell>
          <cell r="S11">
            <v>9970404.0140380301</v>
          </cell>
          <cell r="T11">
            <v>10110409.39733953</v>
          </cell>
          <cell r="U11">
            <v>10263468.594019238</v>
          </cell>
          <cell r="V11">
            <v>10437249.727776492</v>
          </cell>
          <cell r="W11">
            <v>10664291.751341611</v>
          </cell>
          <cell r="X11">
            <v>10895394.311950983</v>
          </cell>
          <cell r="Y11">
            <v>11176475.449223593</v>
          </cell>
          <cell r="Z11">
            <v>11455056.20082796</v>
          </cell>
          <cell r="AA11">
            <v>11824777.99766409</v>
          </cell>
        </row>
        <row r="12">
          <cell r="A12" t="str">
            <v>Bud08</v>
          </cell>
          <cell r="B12" t="str">
            <v>Średnia wartość funduszu</v>
          </cell>
          <cell r="C12">
            <v>9707625.1300100051</v>
          </cell>
          <cell r="D12">
            <v>9924227.4194241948</v>
          </cell>
          <cell r="E12">
            <v>9675958.6651028581</v>
          </cell>
          <cell r="F12">
            <v>9740638.5918806493</v>
          </cell>
          <cell r="G12">
            <v>9901922.1871196646</v>
          </cell>
          <cell r="H12">
            <v>10040406.705688782</v>
          </cell>
          <cell r="I12">
            <v>10186938.995679388</v>
          </cell>
          <cell r="J12">
            <v>10350359.160897864</v>
          </cell>
          <cell r="K12">
            <v>10550770.739559054</v>
          </cell>
          <cell r="L12">
            <v>10779843.031646296</v>
          </cell>
          <cell r="M12">
            <v>11035934.880587289</v>
          </cell>
          <cell r="N12">
            <v>11315765.825025776</v>
          </cell>
          <cell r="O12">
            <v>11639917.099246027</v>
          </cell>
          <cell r="P12">
            <v>9924227.4194241948</v>
          </cell>
          <cell r="Q12">
            <v>9806404.9597462751</v>
          </cell>
          <cell r="R12">
            <v>9783752.0997036658</v>
          </cell>
          <cell r="S12">
            <v>9813294.6215576679</v>
          </cell>
          <cell r="T12">
            <v>9859920.281213725</v>
          </cell>
          <cell r="U12">
            <v>9914122.2780864853</v>
          </cell>
          <cell r="V12">
            <v>9977911.6335919239</v>
          </cell>
          <cell r="W12">
            <v>10050992.424888141</v>
          </cell>
          <cell r="X12">
            <v>10131085.898158269</v>
          </cell>
          <cell r="Y12">
            <v>10223356.682550702</v>
          </cell>
          <cell r="Z12">
            <v>10321477.26421014</v>
          </cell>
          <cell r="AA12">
            <v>10433454.3460899</v>
          </cell>
        </row>
        <row r="13">
          <cell r="A13" t="str">
            <v>Bud09</v>
          </cell>
          <cell r="B13" t="str">
            <v>Fundusze grupy BZWBK</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Bud10</v>
          </cell>
          <cell r="B14" t="str">
            <v>Fundusze pozostałych klientów</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Bud11</v>
          </cell>
          <cell r="B15" t="str">
            <v>Zarządzanie funduszami klientów TFI</v>
          </cell>
          <cell r="C15">
            <v>26158.030980000003</v>
          </cell>
          <cell r="D15">
            <v>24709.925109999996</v>
          </cell>
          <cell r="E15">
            <v>21561.029339999997</v>
          </cell>
          <cell r="F15">
            <v>23463.062717168428</v>
          </cell>
          <cell r="G15">
            <v>22763.666576979766</v>
          </cell>
          <cell r="H15">
            <v>23757.539189990101</v>
          </cell>
          <cell r="I15">
            <v>23282.103488450055</v>
          </cell>
          <cell r="J15">
            <v>24314.620321234703</v>
          </cell>
          <cell r="K15">
            <v>24719.619433522566</v>
          </cell>
          <cell r="L15">
            <v>24392.18952633705</v>
          </cell>
          <cell r="M15">
            <v>25893.615166536765</v>
          </cell>
          <cell r="N15">
            <v>25664.854651974023</v>
          </cell>
          <cell r="O15">
            <v>27277.938118847233</v>
          </cell>
          <cell r="P15">
            <v>24709.925109999996</v>
          </cell>
          <cell r="Q15">
            <v>46270.95444999999</v>
          </cell>
          <cell r="R15">
            <v>69734.017167168437</v>
          </cell>
          <cell r="S15">
            <v>92497.683744148206</v>
          </cell>
          <cell r="T15">
            <v>116255.22293413831</v>
          </cell>
          <cell r="U15">
            <v>139537.32642258835</v>
          </cell>
          <cell r="V15">
            <v>163851.94674382303</v>
          </cell>
          <cell r="W15">
            <v>188571.56617734558</v>
          </cell>
          <cell r="X15">
            <v>212963.75570368269</v>
          </cell>
          <cell r="Y15">
            <v>238857.37087021946</v>
          </cell>
          <cell r="Z15">
            <v>264522.22552219348</v>
          </cell>
          <cell r="AA15">
            <v>291800.16364104074</v>
          </cell>
        </row>
        <row r="16">
          <cell r="A16" t="str">
            <v>Bud12</v>
          </cell>
          <cell r="B16" t="str">
            <v>Opłata dystrybucyjna TFI</v>
          </cell>
          <cell r="C16">
            <v>364.19549000000012</v>
          </cell>
          <cell r="D16">
            <v>676.91922999999997</v>
          </cell>
          <cell r="E16">
            <v>547.31561000000011</v>
          </cell>
          <cell r="F16">
            <v>700.64706166620829</v>
          </cell>
          <cell r="G16">
            <v>720.69375343827551</v>
          </cell>
          <cell r="H16">
            <v>736.86960293431298</v>
          </cell>
          <cell r="I16">
            <v>800.73332742583807</v>
          </cell>
          <cell r="J16">
            <v>793.03134523810968</v>
          </cell>
          <cell r="K16">
            <v>834.73002221243212</v>
          </cell>
          <cell r="L16">
            <v>790.70663043516652</v>
          </cell>
          <cell r="M16">
            <v>815.45127564254176</v>
          </cell>
          <cell r="N16">
            <v>831.08318723209118</v>
          </cell>
          <cell r="O16">
            <v>865.5994619767597</v>
          </cell>
          <cell r="P16">
            <v>676.91922999999997</v>
          </cell>
          <cell r="Q16">
            <v>1224.2348400000003</v>
          </cell>
          <cell r="R16">
            <v>1924.8819016662083</v>
          </cell>
          <cell r="S16">
            <v>2645.5756551044838</v>
          </cell>
          <cell r="T16">
            <v>3382.445258038797</v>
          </cell>
          <cell r="U16">
            <v>4183.178585464635</v>
          </cell>
          <cell r="V16">
            <v>4976.2099307027447</v>
          </cell>
          <cell r="W16">
            <v>5810.9399529151769</v>
          </cell>
          <cell r="X16">
            <v>6601.6465833503435</v>
          </cell>
          <cell r="Y16">
            <v>7417.0978589928854</v>
          </cell>
          <cell r="Z16">
            <v>8248.1810462249759</v>
          </cell>
          <cell r="AA16">
            <v>9113.7805082017367</v>
          </cell>
        </row>
        <row r="17">
          <cell r="A17" t="str">
            <v>Bud13</v>
          </cell>
          <cell r="B17" t="str">
            <v>Opłata umorzeniowa</v>
          </cell>
          <cell r="C17">
            <v>65.586529999999996</v>
          </cell>
          <cell r="D17">
            <v>83.699309999999997</v>
          </cell>
          <cell r="E17">
            <v>99.459869999999995</v>
          </cell>
          <cell r="F17">
            <v>105.54368104825082</v>
          </cell>
          <cell r="G17">
            <v>105.34932965315014</v>
          </cell>
          <cell r="H17">
            <v>110.33459981235001</v>
          </cell>
          <cell r="I17">
            <v>112.70263488003557</v>
          </cell>
          <cell r="J17">
            <v>116.81130192106201</v>
          </cell>
          <cell r="K17">
            <v>117.8696228206371</v>
          </cell>
          <cell r="L17">
            <v>119.56521385437641</v>
          </cell>
          <cell r="M17">
            <v>123.4707803699033</v>
          </cell>
          <cell r="N17">
            <v>128.35599434198187</v>
          </cell>
          <cell r="O17">
            <v>132.76132111176835</v>
          </cell>
          <cell r="P17">
            <v>83.699309999999997</v>
          </cell>
          <cell r="Q17">
            <v>183.15918000000002</v>
          </cell>
          <cell r="R17">
            <v>288.70286104825084</v>
          </cell>
          <cell r="S17">
            <v>394.05219070140095</v>
          </cell>
          <cell r="T17">
            <v>504.38679051375101</v>
          </cell>
          <cell r="U17">
            <v>617.08942539378666</v>
          </cell>
          <cell r="V17">
            <v>733.9007273148485</v>
          </cell>
          <cell r="W17">
            <v>851.77035013548561</v>
          </cell>
          <cell r="X17">
            <v>971.33556398986218</v>
          </cell>
          <cell r="Y17">
            <v>1094.8063443597655</v>
          </cell>
          <cell r="Z17">
            <v>1223.1623387017471</v>
          </cell>
          <cell r="AA17">
            <v>1355.9236598135158</v>
          </cell>
        </row>
        <row r="18">
          <cell r="A18" t="str">
            <v>Bud131</v>
          </cell>
          <cell r="B18" t="str">
            <v>Opłata dodatnowa</v>
          </cell>
          <cell r="C18">
            <v>54.851589999999995</v>
          </cell>
          <cell r="D18">
            <v>63.611639999999994</v>
          </cell>
          <cell r="E18">
            <v>131.36709999999999</v>
          </cell>
          <cell r="F18">
            <v>239.38502557668016</v>
          </cell>
          <cell r="G18">
            <v>223.54316999833628</v>
          </cell>
          <cell r="H18">
            <v>231.45028719511035</v>
          </cell>
          <cell r="I18">
            <v>213.61980766289338</v>
          </cell>
          <cell r="J18">
            <v>217.76132633471238</v>
          </cell>
          <cell r="K18">
            <v>176.64344084180144</v>
          </cell>
          <cell r="L18">
            <v>248.09607408052315</v>
          </cell>
          <cell r="M18">
            <v>114.53396416913594</v>
          </cell>
          <cell r="N18">
            <v>244.85954390337551</v>
          </cell>
          <cell r="O18">
            <v>102.70661326137932</v>
          </cell>
          <cell r="P18">
            <v>63.611639999999994</v>
          </cell>
          <cell r="Q18">
            <v>194.97874000000004</v>
          </cell>
          <cell r="R18">
            <v>434.36376557668024</v>
          </cell>
          <cell r="S18">
            <v>657.90693557501652</v>
          </cell>
          <cell r="T18">
            <v>889.35722277012678</v>
          </cell>
          <cell r="U18">
            <v>1102.9770304330202</v>
          </cell>
          <cell r="V18">
            <v>1320.7383567677325</v>
          </cell>
          <cell r="W18">
            <v>1497.381797609534</v>
          </cell>
          <cell r="X18">
            <v>1745.4778716900573</v>
          </cell>
          <cell r="Y18">
            <v>1860.0118358591931</v>
          </cell>
          <cell r="Z18">
            <v>2104.8713797625683</v>
          </cell>
          <cell r="AA18">
            <v>2207.5779930239482</v>
          </cell>
        </row>
        <row r="19">
          <cell r="A19" t="str">
            <v>Bud14</v>
          </cell>
          <cell r="B19" t="str">
            <v>Wynagrodzenie za sukces</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Bud15</v>
          </cell>
          <cell r="B20" t="str">
            <v>Przychody   razem</v>
          </cell>
          <cell r="C20">
            <v>26642.664590000004</v>
          </cell>
          <cell r="D20">
            <v>25534.155289999995</v>
          </cell>
          <cell r="E20">
            <v>22339.171919999997</v>
          </cell>
          <cell r="F20">
            <v>24508.638485459567</v>
          </cell>
          <cell r="G20">
            <v>23813.252830069523</v>
          </cell>
          <cell r="H20">
            <v>24836.193679931876</v>
          </cell>
          <cell r="I20">
            <v>24409.159258418822</v>
          </cell>
          <cell r="J20">
            <v>25442.224294728585</v>
          </cell>
          <cell r="K20">
            <v>25848.862519397437</v>
          </cell>
          <cell r="L20">
            <v>25550.557444707116</v>
          </cell>
          <cell r="M20">
            <v>26947.071186718345</v>
          </cell>
          <cell r="N20">
            <v>26869.153377451472</v>
          </cell>
          <cell r="O20">
            <v>28379.005515197139</v>
          </cell>
          <cell r="P20">
            <v>25534.155289999995</v>
          </cell>
          <cell r="Q20">
            <v>47873.327209999989</v>
          </cell>
          <cell r="R20">
            <v>72381.96569545957</v>
          </cell>
          <cell r="S20">
            <v>96195.218525529112</v>
          </cell>
          <cell r="T20">
            <v>121031.41220546098</v>
          </cell>
          <cell r="U20">
            <v>145440.57146387978</v>
          </cell>
          <cell r="V20">
            <v>170882.79575860838</v>
          </cell>
          <cell r="W20">
            <v>196731.65827800578</v>
          </cell>
          <cell r="X20">
            <v>222282.21572271295</v>
          </cell>
          <cell r="Y20">
            <v>249229.28690943131</v>
          </cell>
          <cell r="Z20">
            <v>276098.4402868828</v>
          </cell>
          <cell r="AA20">
            <v>304477.44580207998</v>
          </cell>
        </row>
        <row r="21">
          <cell r="A21" t="str">
            <v>Bud16</v>
          </cell>
          <cell r="B21" t="str">
            <v>Zarządzanie aktywami funduszy</v>
          </cell>
          <cell r="C21">
            <v>-2626.18804</v>
          </cell>
          <cell r="D21">
            <v>-2706.2898199999995</v>
          </cell>
          <cell r="E21">
            <v>-2362.3660900000004</v>
          </cell>
          <cell r="F21">
            <v>-2689.4310089831915</v>
          </cell>
          <cell r="G21">
            <v>-2630.7195336848667</v>
          </cell>
          <cell r="H21">
            <v>-2752.3587615644128</v>
          </cell>
          <cell r="I21">
            <v>-2701.3906931410152</v>
          </cell>
          <cell r="J21">
            <v>-2834.2969118074702</v>
          </cell>
          <cell r="K21">
            <v>-2883.3159730024713</v>
          </cell>
          <cell r="L21">
            <v>-2850.3225351672259</v>
          </cell>
          <cell r="M21">
            <v>-3014.7090032951214</v>
          </cell>
          <cell r="N21">
            <v>-2992.5095230373272</v>
          </cell>
          <cell r="O21">
            <v>-3185.2513512525534</v>
          </cell>
          <cell r="P21">
            <v>-2706.2898199999995</v>
          </cell>
          <cell r="Q21">
            <v>-5068.6559099999995</v>
          </cell>
          <cell r="R21">
            <v>-7758.0869189831919</v>
          </cell>
          <cell r="S21">
            <v>-10388.806452668055</v>
          </cell>
          <cell r="T21">
            <v>-13106.106217681785</v>
          </cell>
          <cell r="U21">
            <v>-15842.555907373488</v>
          </cell>
          <cell r="V21">
            <v>-18676.85281918096</v>
          </cell>
          <cell r="W21">
            <v>-21560.168792183424</v>
          </cell>
          <cell r="X21">
            <v>-24410.49132735065</v>
          </cell>
          <cell r="Y21">
            <v>-27425.200330645766</v>
          </cell>
          <cell r="Z21">
            <v>-30417.709853683104</v>
          </cell>
          <cell r="AA21">
            <v>-33602.961204935651</v>
          </cell>
        </row>
        <row r="22">
          <cell r="A22" t="str">
            <v>Bud17</v>
          </cell>
          <cell r="B22" t="str">
            <v>Usługi rachunkowości ASSET</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Bud18</v>
          </cell>
          <cell r="B23" t="str">
            <v>Opłata dystrybucyjna dla BZWBK</v>
          </cell>
          <cell r="C23">
            <v>-5799.6233000000002</v>
          </cell>
          <cell r="D23">
            <v>-6192.8708599999991</v>
          </cell>
          <cell r="E23">
            <v>-5353.7255600000017</v>
          </cell>
          <cell r="F23">
            <v>-4897.3652980486868</v>
          </cell>
          <cell r="G23">
            <v>-4849.9626829107883</v>
          </cell>
          <cell r="H23">
            <v>-5066.541351636517</v>
          </cell>
          <cell r="I23">
            <v>-5018.3522689053216</v>
          </cell>
          <cell r="J23">
            <v>-5276.1732361885715</v>
          </cell>
          <cell r="K23">
            <v>-5388.6019541321393</v>
          </cell>
          <cell r="L23">
            <v>-5400.7569536602841</v>
          </cell>
          <cell r="M23">
            <v>-5760.267588598872</v>
          </cell>
          <cell r="N23">
            <v>-5753.7972138705545</v>
          </cell>
          <cell r="O23">
            <v>-6194.3302049727499</v>
          </cell>
          <cell r="P23">
            <v>-6192.8708599999991</v>
          </cell>
          <cell r="Q23">
            <v>-11546.596420000002</v>
          </cell>
          <cell r="R23">
            <v>-16443.961718048686</v>
          </cell>
          <cell r="S23">
            <v>-21293.924400959477</v>
          </cell>
          <cell r="T23">
            <v>-26360.465752595988</v>
          </cell>
          <cell r="U23">
            <v>-31378.818021501316</v>
          </cell>
          <cell r="V23">
            <v>-36654.991257689886</v>
          </cell>
          <cell r="W23">
            <v>-42043.59321182203</v>
          </cell>
          <cell r="X23">
            <v>-47444.350165482305</v>
          </cell>
          <cell r="Y23">
            <v>-53204.617754081177</v>
          </cell>
          <cell r="Z23">
            <v>-58958.414967951736</v>
          </cell>
          <cell r="AA23">
            <v>-65152.745172924471</v>
          </cell>
        </row>
        <row r="24">
          <cell r="A24" t="str">
            <v>Bud19</v>
          </cell>
          <cell r="B24" t="str">
            <v>BZWBK - inne koszty</v>
          </cell>
          <cell r="C24">
            <v>0</v>
          </cell>
          <cell r="D24">
            <v>0</v>
          </cell>
          <cell r="E24">
            <v>0</v>
          </cell>
          <cell r="F24">
            <v>-861.11412485237895</v>
          </cell>
          <cell r="G24">
            <v>-864.71127320995288</v>
          </cell>
          <cell r="H24">
            <v>-873.68897154257559</v>
          </cell>
          <cell r="I24">
            <v>-884.01103287601609</v>
          </cell>
          <cell r="J24">
            <v>-894.63356503137254</v>
          </cell>
          <cell r="K24">
            <v>-907.93363151314827</v>
          </cell>
          <cell r="L24">
            <v>-924.02967141033344</v>
          </cell>
          <cell r="M24">
            <v>-941.09987657422823</v>
          </cell>
          <cell r="N24">
            <v>-967.06479570134479</v>
          </cell>
          <cell r="O24">
            <v>-987.11763685989683</v>
          </cell>
          <cell r="P24">
            <v>0</v>
          </cell>
          <cell r="Q24">
            <v>0</v>
          </cell>
          <cell r="R24">
            <v>-861.11412485237895</v>
          </cell>
          <cell r="S24">
            <v>-1725.8253980623322</v>
          </cell>
          <cell r="T24">
            <v>-2599.5143696049081</v>
          </cell>
          <cell r="U24">
            <v>-3483.5254024809237</v>
          </cell>
          <cell r="V24">
            <v>-4378.1589675122959</v>
          </cell>
          <cell r="W24">
            <v>-5286.0925990254436</v>
          </cell>
          <cell r="X24">
            <v>-6210.1222704357779</v>
          </cell>
          <cell r="Y24">
            <v>-7151.2221470100067</v>
          </cell>
          <cell r="Z24">
            <v>-8118.2869427113519</v>
          </cell>
          <cell r="AA24">
            <v>-9105.4045795712482</v>
          </cell>
        </row>
        <row r="25">
          <cell r="A25" t="str">
            <v>Bud20</v>
          </cell>
          <cell r="B25" t="str">
            <v>Opłata dystrybucyjna dla DM</v>
          </cell>
          <cell r="C25">
            <v>-335.52774999999997</v>
          </cell>
          <cell r="D25">
            <v>-362.73973000000001</v>
          </cell>
          <cell r="E25">
            <v>-315.20451000000003</v>
          </cell>
          <cell r="F25">
            <v>-2085.2573895188334</v>
          </cell>
          <cell r="G25">
            <v>-384.08230862552062</v>
          </cell>
          <cell r="H25">
            <v>-401.4578550066696</v>
          </cell>
          <cell r="I25">
            <v>-396.33634246559831</v>
          </cell>
          <cell r="J25">
            <v>-419.92629418211629</v>
          </cell>
          <cell r="K25">
            <v>-427.93450411329894</v>
          </cell>
          <cell r="L25">
            <v>-426.17174091086758</v>
          </cell>
          <cell r="M25">
            <v>-457.27817910234575</v>
          </cell>
          <cell r="N25">
            <v>-457.77843701699447</v>
          </cell>
          <cell r="O25">
            <v>-485.81326512437806</v>
          </cell>
          <cell r="P25">
            <v>-362.73973000000001</v>
          </cell>
          <cell r="Q25">
            <v>-677.94423999999992</v>
          </cell>
          <cell r="R25">
            <v>-2763.2016295188337</v>
          </cell>
          <cell r="S25">
            <v>-3147.2839381443546</v>
          </cell>
          <cell r="T25">
            <v>-3548.741793151024</v>
          </cell>
          <cell r="U25">
            <v>-3945.0781356166221</v>
          </cell>
          <cell r="V25">
            <v>-4365.0044297987388</v>
          </cell>
          <cell r="W25">
            <v>-4792.9389339120371</v>
          </cell>
          <cell r="X25">
            <v>-5219.1106748229049</v>
          </cell>
          <cell r="Y25">
            <v>-5676.3888539252512</v>
          </cell>
          <cell r="Z25">
            <v>-6134.1672909422459</v>
          </cell>
          <cell r="AA25">
            <v>-6619.9805560666218</v>
          </cell>
        </row>
        <row r="26">
          <cell r="A26" t="str">
            <v>Bud21</v>
          </cell>
          <cell r="B26" t="str">
            <v>Inne koszty w Grupie</v>
          </cell>
          <cell r="C26">
            <v>-5.2777799999999999</v>
          </cell>
          <cell r="D26">
            <v>-2.8486799999999999</v>
          </cell>
          <cell r="E26">
            <v>-9.4</v>
          </cell>
          <cell r="F26">
            <v>-2.5</v>
          </cell>
          <cell r="G26">
            <v>-4</v>
          </cell>
          <cell r="H26">
            <v>-2.5025499999999998</v>
          </cell>
          <cell r="I26">
            <v>-2.5</v>
          </cell>
          <cell r="J26">
            <v>-4</v>
          </cell>
          <cell r="K26">
            <v>-2.5</v>
          </cell>
          <cell r="L26">
            <v>-2.5</v>
          </cell>
          <cell r="M26">
            <v>-4</v>
          </cell>
          <cell r="N26">
            <v>-6.5</v>
          </cell>
          <cell r="O26">
            <v>-6.5</v>
          </cell>
          <cell r="P26">
            <v>-38.346130000000002</v>
          </cell>
          <cell r="Q26">
            <v>-7.2461300000000008</v>
          </cell>
          <cell r="R26">
            <v>-7.2461300000000008</v>
          </cell>
          <cell r="S26">
            <v>-8.7461300000000008</v>
          </cell>
          <cell r="T26">
            <v>-8.7461300000000008</v>
          </cell>
          <cell r="U26">
            <v>-8.7461300000000008</v>
          </cell>
          <cell r="V26">
            <v>-10.246130000000001</v>
          </cell>
          <cell r="W26">
            <v>-10.246130000000001</v>
          </cell>
          <cell r="X26">
            <v>-10.246130000000001</v>
          </cell>
          <cell r="Y26">
            <v>-11.746130000000001</v>
          </cell>
          <cell r="Z26">
            <v>-11.746130000000001</v>
          </cell>
          <cell r="AA26">
            <v>-49.74868</v>
          </cell>
        </row>
        <row r="27">
          <cell r="A27" t="str">
            <v>Bud22</v>
          </cell>
          <cell r="B27" t="str">
            <v>Koszty w grupie BZWBK</v>
          </cell>
          <cell r="C27">
            <v>-8766.6168699999998</v>
          </cell>
          <cell r="D27">
            <v>-9264.7490899999975</v>
          </cell>
          <cell r="E27">
            <v>-8040.6961600000013</v>
          </cell>
          <cell r="F27">
            <v>-10535.667821403091</v>
          </cell>
          <cell r="G27">
            <v>-8733.4757984311273</v>
          </cell>
          <cell r="H27">
            <v>-9096.549489750174</v>
          </cell>
          <cell r="I27">
            <v>-9002.5903373879519</v>
          </cell>
          <cell r="J27">
            <v>-9429.0300072095306</v>
          </cell>
          <cell r="K27">
            <v>-9610.2860627610571</v>
          </cell>
          <cell r="L27">
            <v>-9603.7809011487116</v>
          </cell>
          <cell r="M27">
            <v>-10177.354647570568</v>
          </cell>
          <cell r="N27">
            <v>-10177.64996962622</v>
          </cell>
          <cell r="O27">
            <v>-10859.012458209578</v>
          </cell>
          <cell r="P27">
            <v>-9300.2465399999983</v>
          </cell>
          <cell r="Q27">
            <v>-17300.442700000003</v>
          </cell>
          <cell r="R27">
            <v>-27833.610521403087</v>
          </cell>
          <cell r="S27">
            <v>-36564.586319834219</v>
          </cell>
          <cell r="T27">
            <v>-45623.574263033697</v>
          </cell>
          <cell r="U27">
            <v>-54658.723596972348</v>
          </cell>
          <cell r="V27">
            <v>-64085.253604181882</v>
          </cell>
          <cell r="W27">
            <v>-73693.039666942932</v>
          </cell>
          <cell r="X27">
            <v>-83294.320568091644</v>
          </cell>
          <cell r="Y27">
            <v>-93469.175215662195</v>
          </cell>
          <cell r="Z27">
            <v>-103640.32518528844</v>
          </cell>
          <cell r="AA27">
            <v>-114530.84019349801</v>
          </cell>
        </row>
        <row r="28">
          <cell r="A28" t="str">
            <v>Bud23</v>
          </cell>
          <cell r="B28" t="str">
            <v>Inni dystrybutorzy ( w tym świadczenia dod.)</v>
          </cell>
          <cell r="C28">
            <v>-2660.2287899999997</v>
          </cell>
          <cell r="D28">
            <v>-2655.1804099999999</v>
          </cell>
          <cell r="E28">
            <v>-2345.1677499999996</v>
          </cell>
          <cell r="F28">
            <v>-5062.2105675088033</v>
          </cell>
          <cell r="G28">
            <v>-2249.9884603058686</v>
          </cell>
          <cell r="H28">
            <v>-2299.7808584304485</v>
          </cell>
          <cell r="I28">
            <v>-2333.4036350426541</v>
          </cell>
          <cell r="J28">
            <v>-2373.2692386994227</v>
          </cell>
          <cell r="K28">
            <v>-2431.6958034531563</v>
          </cell>
          <cell r="L28">
            <v>-2482.8072074454385</v>
          </cell>
          <cell r="M28">
            <v>-2556.983282814947</v>
          </cell>
          <cell r="N28">
            <v>-2614.8445906720985</v>
          </cell>
          <cell r="O28">
            <v>-2709.2869985757775</v>
          </cell>
          <cell r="P28">
            <v>-2655.1804099999999</v>
          </cell>
          <cell r="Q28">
            <v>-5000.3481599999986</v>
          </cell>
          <cell r="R28">
            <v>-10062.558727508802</v>
          </cell>
          <cell r="S28">
            <v>-12312.547187814675</v>
          </cell>
          <cell r="T28">
            <v>-14612.328046245122</v>
          </cell>
          <cell r="U28">
            <v>-16945.731681287773</v>
          </cell>
          <cell r="V28">
            <v>-19319.000919987197</v>
          </cell>
          <cell r="W28">
            <v>-21750.696723440353</v>
          </cell>
          <cell r="X28">
            <v>-24233.503930885792</v>
          </cell>
          <cell r="Y28">
            <v>-26790.487213700737</v>
          </cell>
          <cell r="Z28">
            <v>-29405.33180437284</v>
          </cell>
          <cell r="AA28">
            <v>-32114.618802948611</v>
          </cell>
        </row>
        <row r="29">
          <cell r="A29" t="str">
            <v>Bud231</v>
          </cell>
          <cell r="B29" t="str">
            <v>Agent transferowy</v>
          </cell>
          <cell r="C29">
            <v>-823.08250999999996</v>
          </cell>
          <cell r="D29">
            <v>-1054.4905699999999</v>
          </cell>
          <cell r="E29">
            <v>-1110.1572100000001</v>
          </cell>
          <cell r="F29">
            <v>0</v>
          </cell>
          <cell r="G29">
            <v>0</v>
          </cell>
          <cell r="H29">
            <v>0</v>
          </cell>
          <cell r="I29">
            <v>0</v>
          </cell>
          <cell r="J29">
            <v>0</v>
          </cell>
          <cell r="K29">
            <v>0</v>
          </cell>
          <cell r="L29">
            <v>0</v>
          </cell>
          <cell r="M29">
            <v>0</v>
          </cell>
          <cell r="N29">
            <v>0</v>
          </cell>
          <cell r="O29">
            <v>0</v>
          </cell>
          <cell r="P29">
            <v>-1054.4905699999999</v>
          </cell>
          <cell r="Q29">
            <v>-2164.6477799999998</v>
          </cell>
          <cell r="R29">
            <v>-2164.6477799999998</v>
          </cell>
          <cell r="S29">
            <v>-2164.6477799999998</v>
          </cell>
          <cell r="T29">
            <v>-2164.6477799999998</v>
          </cell>
          <cell r="U29">
            <v>-2164.6477799999998</v>
          </cell>
          <cell r="V29">
            <v>-2164.6477799999998</v>
          </cell>
          <cell r="W29">
            <v>-2164.6477799999998</v>
          </cell>
          <cell r="X29">
            <v>-2164.6477799999998</v>
          </cell>
          <cell r="Y29">
            <v>-2164.6477799999998</v>
          </cell>
          <cell r="Z29">
            <v>-2164.6477799999998</v>
          </cell>
          <cell r="AA29">
            <v>-2164.6477799999998</v>
          </cell>
        </row>
        <row r="30">
          <cell r="A30" t="str">
            <v>Bud24</v>
          </cell>
          <cell r="B30" t="str">
            <v>Usługi zewnętrzne</v>
          </cell>
          <cell r="C30">
            <v>-556.39721000000009</v>
          </cell>
          <cell r="D30">
            <v>-458.37876999999992</v>
          </cell>
          <cell r="E30">
            <v>-446.23516000000006</v>
          </cell>
          <cell r="F30">
            <v>-466.21091491822972</v>
          </cell>
          <cell r="G30">
            <v>-508.34874999465825</v>
          </cell>
          <cell r="H30">
            <v>-462.45081945245221</v>
          </cell>
          <cell r="I30">
            <v>-466.72493122799608</v>
          </cell>
          <cell r="J30">
            <v>-521.48052086437178</v>
          </cell>
          <cell r="K30">
            <v>-476.49768950073326</v>
          </cell>
          <cell r="L30">
            <v>-483.05123230149394</v>
          </cell>
          <cell r="M30">
            <v>-496.24602934887599</v>
          </cell>
          <cell r="N30">
            <v>-507.12720817001679</v>
          </cell>
          <cell r="O30">
            <v>-516.18221917859512</v>
          </cell>
          <cell r="P30">
            <v>-458.37876999999992</v>
          </cell>
          <cell r="Q30">
            <v>-904.61392999999998</v>
          </cell>
          <cell r="R30">
            <v>-1370.8248449182297</v>
          </cell>
          <cell r="S30">
            <v>-1879.1735949128879</v>
          </cell>
          <cell r="T30">
            <v>-2341.6244143653407</v>
          </cell>
          <cell r="U30">
            <v>-2808.3493455933371</v>
          </cell>
          <cell r="V30">
            <v>-3329.8298664577082</v>
          </cell>
          <cell r="W30">
            <v>-3806.3275559584408</v>
          </cell>
          <cell r="X30">
            <v>-4289.3787882599354</v>
          </cell>
          <cell r="Y30">
            <v>-4785.6248176088111</v>
          </cell>
          <cell r="Z30">
            <v>-5292.7520257788274</v>
          </cell>
          <cell r="AA30">
            <v>-5808.9342449574233</v>
          </cell>
        </row>
        <row r="31">
          <cell r="A31" t="str">
            <v>Bud25</v>
          </cell>
          <cell r="B31" t="str">
            <v>Koszty obowiązkowe</v>
          </cell>
          <cell r="C31">
            <v>-25.23864</v>
          </cell>
          <cell r="D31">
            <v>-36.963839999999998</v>
          </cell>
          <cell r="E31">
            <v>-32.27928</v>
          </cell>
          <cell r="F31">
            <v>-238.1515</v>
          </cell>
          <cell r="G31">
            <v>-57.879999999999981</v>
          </cell>
          <cell r="H31">
            <v>-65.668080000000003</v>
          </cell>
          <cell r="I31">
            <v>-55.59999999999998</v>
          </cell>
          <cell r="J31">
            <v>-96.093900000000005</v>
          </cell>
          <cell r="K31">
            <v>-106.42957999999999</v>
          </cell>
          <cell r="L31">
            <v>-98.079999999999984</v>
          </cell>
          <cell r="M31">
            <v>-116.41452000000001</v>
          </cell>
          <cell r="N31">
            <v>-74.58</v>
          </cell>
          <cell r="O31">
            <v>-48.379999999999995</v>
          </cell>
          <cell r="P31">
            <v>-36.963839999999998</v>
          </cell>
          <cell r="Q31">
            <v>-69.243120000000005</v>
          </cell>
          <cell r="R31">
            <v>-307.39462000000003</v>
          </cell>
          <cell r="S31">
            <v>-365.27461999999997</v>
          </cell>
          <cell r="T31">
            <v>-430.9427</v>
          </cell>
          <cell r="U31">
            <v>-486.54269999999997</v>
          </cell>
          <cell r="V31">
            <v>-582.63660000000004</v>
          </cell>
          <cell r="W31">
            <v>-689.06618000000003</v>
          </cell>
          <cell r="X31">
            <v>-787.14617999999996</v>
          </cell>
          <cell r="Y31">
            <v>-903.5607</v>
          </cell>
          <cell r="Z31">
            <v>-978.14069999999992</v>
          </cell>
          <cell r="AA31">
            <v>-1026.5207</v>
          </cell>
        </row>
        <row r="32">
          <cell r="A32" t="str">
            <v>Bud26</v>
          </cell>
          <cell r="B32" t="str">
            <v>Koszty poza Grupą BZWBK</v>
          </cell>
          <cell r="C32">
            <v>-4064.9471499999995</v>
          </cell>
          <cell r="D32">
            <v>-4205.0135900000005</v>
          </cell>
          <cell r="E32">
            <v>-3933.8394000000003</v>
          </cell>
          <cell r="F32">
            <v>-5766.5729824270329</v>
          </cell>
          <cell r="G32">
            <v>-2816.2172103005269</v>
          </cell>
          <cell r="H32">
            <v>-2827.8997578829008</v>
          </cell>
          <cell r="I32">
            <v>-2855.7285662706499</v>
          </cell>
          <cell r="J32">
            <v>-2990.8436595637941</v>
          </cell>
          <cell r="K32">
            <v>-3014.6230729538893</v>
          </cell>
          <cell r="L32">
            <v>-3063.9384397469325</v>
          </cell>
          <cell r="M32">
            <v>-3169.6438321638229</v>
          </cell>
          <cell r="N32">
            <v>-3196.5517988421152</v>
          </cell>
          <cell r="O32">
            <v>-3273.8492177543726</v>
          </cell>
          <cell r="P32">
            <v>-4205.0135900000005</v>
          </cell>
          <cell r="Q32">
            <v>-8138.8529899999985</v>
          </cell>
          <cell r="R32">
            <v>-13905.425972427031</v>
          </cell>
          <cell r="S32">
            <v>-16721.643182727563</v>
          </cell>
          <cell r="T32">
            <v>-19549.542940610463</v>
          </cell>
          <cell r="U32">
            <v>-22405.271506881109</v>
          </cell>
          <cell r="V32">
            <v>-25396.115166444906</v>
          </cell>
          <cell r="W32">
            <v>-28410.738239398794</v>
          </cell>
          <cell r="X32">
            <v>-31474.676679145727</v>
          </cell>
          <cell r="Y32">
            <v>-34644.320511309546</v>
          </cell>
          <cell r="Z32">
            <v>-37840.872310151666</v>
          </cell>
          <cell r="AA32">
            <v>-41114.72152790604</v>
          </cell>
        </row>
        <row r="33">
          <cell r="A33" t="str">
            <v>Bud27</v>
          </cell>
          <cell r="B33" t="str">
            <v>Dochody netto Grupy</v>
          </cell>
          <cell r="C33">
            <v>20501.914290000001</v>
          </cell>
          <cell r="D33">
            <v>21329.141700000007</v>
          </cell>
          <cell r="E33">
            <v>18405.332519999996</v>
          </cell>
          <cell r="F33">
            <v>18742.065503032529</v>
          </cell>
          <cell r="G33">
            <v>20997.035619768998</v>
          </cell>
          <cell r="H33">
            <v>22008.293922048975</v>
          </cell>
          <cell r="I33">
            <v>21553.430692148166</v>
          </cell>
          <cell r="J33">
            <v>22451.380635164787</v>
          </cell>
          <cell r="K33">
            <v>22834.239446443549</v>
          </cell>
          <cell r="L33">
            <v>22486.619004960186</v>
          </cell>
          <cell r="M33">
            <v>23777.427354554522</v>
          </cell>
          <cell r="N33">
            <v>23672.601578609349</v>
          </cell>
          <cell r="O33">
            <v>25105.156297442769</v>
          </cell>
          <cell r="P33">
            <v>21329.141700000007</v>
          </cell>
          <cell r="Q33">
            <v>39734.474219999996</v>
          </cell>
          <cell r="R33">
            <v>58476.539723032532</v>
          </cell>
          <cell r="S33">
            <v>79473.57534280153</v>
          </cell>
          <cell r="T33">
            <v>101481.86926485052</v>
          </cell>
          <cell r="U33">
            <v>123035.29995699867</v>
          </cell>
          <cell r="V33">
            <v>145486.68059216347</v>
          </cell>
          <cell r="W33">
            <v>168320.920038607</v>
          </cell>
          <cell r="X33">
            <v>190807.5390435672</v>
          </cell>
          <cell r="Y33">
            <v>214584.96639812176</v>
          </cell>
          <cell r="Z33">
            <v>238257.56797673108</v>
          </cell>
          <cell r="AA33">
            <v>263362.72427417384</v>
          </cell>
        </row>
        <row r="34">
          <cell r="A34" t="str">
            <v>Bud28</v>
          </cell>
          <cell r="B34" t="str">
            <v>Dochody netto TFI</v>
          </cell>
          <cell r="C34">
            <v>11735.297420000001</v>
          </cell>
          <cell r="D34">
            <v>12064.392610000001</v>
          </cell>
          <cell r="E34">
            <v>10364.63636</v>
          </cell>
          <cell r="F34">
            <v>8206.3976816294416</v>
          </cell>
          <cell r="G34">
            <v>12263.559821337876</v>
          </cell>
          <cell r="H34">
            <v>12911.746982298801</v>
          </cell>
          <cell r="I34">
            <v>12550.840354760214</v>
          </cell>
          <cell r="J34">
            <v>13022.350627955262</v>
          </cell>
          <cell r="K34">
            <v>13223.95338368249</v>
          </cell>
          <cell r="L34">
            <v>12882.838103811473</v>
          </cell>
          <cell r="M34">
            <v>13600.072706983954</v>
          </cell>
          <cell r="N34">
            <v>13494.951608983134</v>
          </cell>
          <cell r="O34">
            <v>14246.143839233189</v>
          </cell>
          <cell r="P34">
            <v>12028.89516</v>
          </cell>
          <cell r="Q34">
            <v>22434.031520000004</v>
          </cell>
          <cell r="R34">
            <v>30642.929201629446</v>
          </cell>
          <cell r="S34">
            <v>42908.989022967333</v>
          </cell>
          <cell r="T34">
            <v>55858.29500181679</v>
          </cell>
          <cell r="U34">
            <v>68376.576360026345</v>
          </cell>
          <cell r="V34">
            <v>81401.426987981598</v>
          </cell>
          <cell r="W34">
            <v>94627.880371664054</v>
          </cell>
          <cell r="X34">
            <v>107513.21847547554</v>
          </cell>
          <cell r="Y34">
            <v>121115.79118245954</v>
          </cell>
          <cell r="Z34">
            <v>134617.2427914427</v>
          </cell>
          <cell r="AA34">
            <v>148831.88408067593</v>
          </cell>
        </row>
        <row r="35">
          <cell r="A35" t="str">
            <v>Bud29</v>
          </cell>
          <cell r="B35" t="str">
            <v>Marża - Przychód</v>
          </cell>
          <cell r="C35">
            <v>3.2314380224434572E-2</v>
          </cell>
          <cell r="D35">
            <v>3.0293953753074674E-2</v>
          </cell>
          <cell r="E35">
            <v>3.0095939080313938E-2</v>
          </cell>
          <cell r="F35">
            <v>2.9625311565895492E-2</v>
          </cell>
          <cell r="G35">
            <v>2.9259764312164368E-2</v>
          </cell>
          <cell r="H35">
            <v>2.912493088821401E-2</v>
          </cell>
          <cell r="I35">
            <v>2.9152830348421678E-2</v>
          </cell>
          <cell r="J35">
            <v>2.8942152488708871E-2</v>
          </cell>
          <cell r="K35">
            <v>2.8846187432346192E-2</v>
          </cell>
          <cell r="L35">
            <v>2.8837629144011258E-2</v>
          </cell>
          <cell r="M35">
            <v>2.8749719452648908E-2</v>
          </cell>
          <cell r="N35">
            <v>2.8889607456881801E-2</v>
          </cell>
          <cell r="O35">
            <v>2.8706381737746207E-2</v>
          </cell>
          <cell r="P35">
            <v>3.0293953753074674E-2</v>
          </cell>
          <cell r="Q35">
            <v>3.0201230732081471E-2</v>
          </cell>
          <cell r="R35">
            <v>3.0003732730221552E-2</v>
          </cell>
          <cell r="S35">
            <v>2.981606086085024E-2</v>
          </cell>
          <cell r="T35">
            <v>2.967157598946777E-2</v>
          </cell>
          <cell r="U35">
            <v>2.9583230053820877E-2</v>
          </cell>
          <cell r="V35">
            <v>2.9485988435369141E-2</v>
          </cell>
          <cell r="W35">
            <v>2.9400309200917057E-2</v>
          </cell>
          <cell r="X35">
            <v>2.9334516673550567E-2</v>
          </cell>
          <cell r="Y35">
            <v>2.9270142891344646E-2</v>
          </cell>
          <cell r="Z35">
            <v>2.923267045052895E-2</v>
          </cell>
          <cell r="AA35">
            <v>2.9182803288556838E-2</v>
          </cell>
        </row>
        <row r="36">
          <cell r="A36" t="str">
            <v>Bud30</v>
          </cell>
          <cell r="B36" t="str">
            <v>Marża z tyt. Zarządzania</v>
          </cell>
          <cell r="C36">
            <v>3.1726577353209807E-2</v>
          </cell>
          <cell r="D36">
            <v>2.9316079581353512E-2</v>
          </cell>
          <cell r="E36">
            <v>2.904760426435276E-2</v>
          </cell>
          <cell r="F36">
            <v>2.8361450747198744E-2</v>
          </cell>
          <cell r="G36">
            <v>2.7970119146514635E-2</v>
          </cell>
          <cell r="H36">
            <v>2.786001332972354E-2</v>
          </cell>
          <cell r="I36">
            <v>2.7806742787303541E-2</v>
          </cell>
          <cell r="J36">
            <v>2.7659431065861582E-2</v>
          </cell>
          <cell r="K36">
            <v>2.7586002088121349E-2</v>
          </cell>
          <cell r="L36">
            <v>2.7530237533688637E-2</v>
          </cell>
          <cell r="M36">
            <v>2.762579155614147E-2</v>
          </cell>
          <cell r="N36">
            <v>2.7594750229669583E-2</v>
          </cell>
          <cell r="O36">
            <v>2.7592612582527556E-2</v>
          </cell>
          <cell r="P36">
            <v>2.9316079581353512E-2</v>
          </cell>
          <cell r="Q36">
            <v>2.919036242056262E-2</v>
          </cell>
          <cell r="R36">
            <v>2.8906106558247963E-2</v>
          </cell>
          <cell r="S36">
            <v>2.8669996391465977E-2</v>
          </cell>
          <cell r="T36">
            <v>2.8500664568029889E-2</v>
          </cell>
          <cell r="U36">
            <v>2.838248493598439E-2</v>
          </cell>
          <cell r="V36">
            <v>2.8272808771375123E-2</v>
          </cell>
          <cell r="W36">
            <v>2.8180834750453423E-2</v>
          </cell>
          <cell r="X36">
            <v>2.8104762327656102E-2</v>
          </cell>
          <cell r="Y36">
            <v>2.8052037795072062E-2</v>
          </cell>
          <cell r="Z36">
            <v>2.800700734671319E-2</v>
          </cell>
          <cell r="AA36">
            <v>2.7967742414131271E-2</v>
          </cell>
        </row>
        <row r="37">
          <cell r="A37" t="str">
            <v>Bud31</v>
          </cell>
          <cell r="B37" t="str">
            <v>Marża z tyt. dystrybucji</v>
          </cell>
          <cell r="C37">
            <v>2.9038534341163159E-3</v>
          </cell>
          <cell r="D37">
            <v>4.4386690928166286E-3</v>
          </cell>
          <cell r="E37">
            <v>3.0487910178123895E-3</v>
          </cell>
          <cell r="F37">
            <v>1.7263612291553703E-3</v>
          </cell>
          <cell r="G37">
            <v>3.4152819862990937E-3</v>
          </cell>
          <cell r="H37">
            <v>3.417309044181581E-3</v>
          </cell>
          <cell r="I37">
            <v>3.5351380920783902E-3</v>
          </cell>
          <cell r="J37">
            <v>3.5096568825884905E-3</v>
          </cell>
          <cell r="K37">
            <v>3.5372372610206634E-3</v>
          </cell>
          <cell r="L37">
            <v>3.425736578656659E-3</v>
          </cell>
          <cell r="M37">
            <v>3.4213981185884576E-3</v>
          </cell>
          <cell r="N37">
            <v>3.4144008495610632E-3</v>
          </cell>
          <cell r="O37">
            <v>3.4237513040208736E-3</v>
          </cell>
          <cell r="P37">
            <v>4.4386690928166286E-3</v>
          </cell>
          <cell r="Q37">
            <v>3.6871889036170012E-3</v>
          </cell>
          <cell r="R37">
            <v>2.6086799236327359E-3</v>
          </cell>
          <cell r="S37">
            <v>2.7880561349217028E-3</v>
          </cell>
          <cell r="T37">
            <v>2.904571419631134E-3</v>
          </cell>
          <cell r="U37">
            <v>3.0072489736517353E-3</v>
          </cell>
          <cell r="V37">
            <v>3.0774551299625618E-3</v>
          </cell>
          <cell r="W37">
            <v>3.1360102694604382E-3</v>
          </cell>
          <cell r="X37">
            <v>3.1681022312309622E-3</v>
          </cell>
          <cell r="Y37">
            <v>3.1941000582842065E-3</v>
          </cell>
          <cell r="Z37">
            <v>3.2150011511843037E-3</v>
          </cell>
          <cell r="AA37">
            <v>3.2337272100925714E-3</v>
          </cell>
        </row>
      </sheetData>
      <sheetData sheetId="3"/>
      <sheetData sheetId="4"/>
      <sheetData sheetId="5"/>
      <sheetData sheetId="6"/>
      <sheetData sheetId="7"/>
      <sheetData sheetId="8"/>
      <sheetData sheetId="9"/>
      <sheetData sheetId="10"/>
      <sheetData sheetId="11"/>
      <sheetData sheetId="12" refreshError="1">
        <row r="2">
          <cell r="A2" t="str">
            <v>ID</v>
          </cell>
          <cell r="B2" t="str">
            <v>Lukas Stabilnego Wzrostu</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C3">
            <v>142.54260089686099</v>
          </cell>
          <cell r="D3">
            <v>158.89290533224502</v>
          </cell>
        </row>
        <row r="4">
          <cell r="B4" t="str">
            <v>Budget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Bud01</v>
          </cell>
          <cell r="B5" t="str">
            <v>Bilans otwarcia</v>
          </cell>
          <cell r="C5">
            <v>729974.03766999999</v>
          </cell>
          <cell r="D5">
            <v>743227.03766999999</v>
          </cell>
          <cell r="E5">
            <v>750569.53766999999</v>
          </cell>
          <cell r="F5">
            <v>742453.51058999996</v>
          </cell>
          <cell r="G5">
            <v>730336.00474214857</v>
          </cell>
          <cell r="H5">
            <v>727928.7327030258</v>
          </cell>
          <cell r="I5">
            <v>727708.56609850505</v>
          </cell>
          <cell r="J5">
            <v>727573.37321214878</v>
          </cell>
          <cell r="K5">
            <v>726866.09832814266</v>
          </cell>
          <cell r="L5">
            <v>732013.95018379577</v>
          </cell>
          <cell r="M5">
            <v>737687.59621940227</v>
          </cell>
          <cell r="N5">
            <v>745879.10923898709</v>
          </cell>
          <cell r="O5">
            <v>756236.77948298596</v>
          </cell>
          <cell r="P5">
            <v>743227.03766999999</v>
          </cell>
          <cell r="Q5">
            <v>743227.03766999999</v>
          </cell>
          <cell r="R5">
            <v>743227.03766999999</v>
          </cell>
          <cell r="S5">
            <v>743227.03766999999</v>
          </cell>
          <cell r="T5">
            <v>743227.03766999999</v>
          </cell>
          <cell r="U5">
            <v>743227.03766999999</v>
          </cell>
          <cell r="V5">
            <v>743227.03766999999</v>
          </cell>
          <cell r="W5">
            <v>743227.03766999999</v>
          </cell>
          <cell r="X5">
            <v>743227.03766999999</v>
          </cell>
          <cell r="Y5">
            <v>743227.03766999999</v>
          </cell>
          <cell r="Z5">
            <v>743227.03766999999</v>
          </cell>
          <cell r="AA5">
            <v>743227.03766999999</v>
          </cell>
        </row>
        <row r="6">
          <cell r="A6" t="str">
            <v>Bud02</v>
          </cell>
          <cell r="B6" t="str">
            <v>Sprzedaż całkowita</v>
          </cell>
          <cell r="C6">
            <v>6317</v>
          </cell>
          <cell r="D6">
            <v>7393</v>
          </cell>
          <cell r="E6">
            <v>4879.8501999999999</v>
          </cell>
          <cell r="F6">
            <v>4560</v>
          </cell>
          <cell r="G6">
            <v>3620</v>
          </cell>
          <cell r="H6">
            <v>3800</v>
          </cell>
          <cell r="I6">
            <v>3680</v>
          </cell>
          <cell r="J6">
            <v>3260</v>
          </cell>
          <cell r="K6">
            <v>3260</v>
          </cell>
          <cell r="L6">
            <v>3260</v>
          </cell>
          <cell r="M6">
            <v>4210</v>
          </cell>
          <cell r="N6">
            <v>4870</v>
          </cell>
          <cell r="O6">
            <v>5070</v>
          </cell>
          <cell r="P6">
            <v>7393</v>
          </cell>
          <cell r="Q6">
            <v>12272.850200000001</v>
          </cell>
          <cell r="R6">
            <v>16832.850200000001</v>
          </cell>
          <cell r="S6">
            <v>20452.850200000001</v>
          </cell>
          <cell r="T6">
            <v>24252.850200000001</v>
          </cell>
          <cell r="U6">
            <v>27932.850200000001</v>
          </cell>
          <cell r="V6">
            <v>31192.850200000001</v>
          </cell>
          <cell r="W6">
            <v>34452.850200000001</v>
          </cell>
          <cell r="X6">
            <v>37712.850200000001</v>
          </cell>
          <cell r="Y6">
            <v>41922.850200000001</v>
          </cell>
          <cell r="Z6">
            <v>46792.850200000001</v>
          </cell>
          <cell r="AA6">
            <v>51862.850200000001</v>
          </cell>
        </row>
        <row r="7">
          <cell r="A7" t="str">
            <v>Bud03</v>
          </cell>
          <cell r="B7" t="str">
            <v>Konwersja(+/-)</v>
          </cell>
          <cell r="C7">
            <v>-1</v>
          </cell>
          <cell r="D7">
            <v>-2</v>
          </cell>
          <cell r="E7">
            <v>-2.5350000000034925</v>
          </cell>
          <cell r="F7">
            <v>-2</v>
          </cell>
          <cell r="G7">
            <v>-2</v>
          </cell>
          <cell r="H7">
            <v>-2</v>
          </cell>
          <cell r="I7">
            <v>-2</v>
          </cell>
          <cell r="J7">
            <v>-2</v>
          </cell>
          <cell r="K7">
            <v>-2</v>
          </cell>
          <cell r="L7">
            <v>-2</v>
          </cell>
          <cell r="M7">
            <v>-2</v>
          </cell>
          <cell r="N7">
            <v>-2</v>
          </cell>
          <cell r="O7">
            <v>-2</v>
          </cell>
          <cell r="P7">
            <v>-2</v>
          </cell>
          <cell r="Q7">
            <v>-4.5350000000034925</v>
          </cell>
          <cell r="R7">
            <v>-6.5350000000034925</v>
          </cell>
          <cell r="S7">
            <v>-8.5350000000034925</v>
          </cell>
          <cell r="T7">
            <v>-10.535000000003492</v>
          </cell>
          <cell r="U7">
            <v>-12.535000000003492</v>
          </cell>
          <cell r="V7">
            <v>-14.535000000003492</v>
          </cell>
          <cell r="W7">
            <v>-16.535000000003492</v>
          </cell>
          <cell r="X7">
            <v>-18.535000000003492</v>
          </cell>
          <cell r="Y7">
            <v>-20.535000000003492</v>
          </cell>
          <cell r="Z7">
            <v>-22.535000000003492</v>
          </cell>
          <cell r="AA7">
            <v>-24.535000000003492</v>
          </cell>
        </row>
        <row r="8">
          <cell r="A8" t="str">
            <v>Bud04</v>
          </cell>
          <cell r="B8" t="str">
            <v>Umorzenia</v>
          </cell>
          <cell r="C8">
            <v>9150</v>
          </cell>
          <cell r="D8">
            <v>6754</v>
          </cell>
          <cell r="E8">
            <v>7700.0436600000003</v>
          </cell>
          <cell r="F8">
            <v>8983.6874781389997</v>
          </cell>
          <cell r="G8">
            <v>8837.065657379997</v>
          </cell>
          <cell r="H8">
            <v>8807.9376657066114</v>
          </cell>
          <cell r="I8">
            <v>8805.2736497919104</v>
          </cell>
          <cell r="J8">
            <v>8803.6378158669995</v>
          </cell>
          <cell r="K8">
            <v>8795.0797897705252</v>
          </cell>
          <cell r="L8">
            <v>8857.3687972239277</v>
          </cell>
          <cell r="M8">
            <v>8926.0199142547681</v>
          </cell>
          <cell r="N8">
            <v>9025.1372217917433</v>
          </cell>
          <cell r="O8">
            <v>9150.4650317441301</v>
          </cell>
          <cell r="P8">
            <v>6754</v>
          </cell>
          <cell r="Q8">
            <v>14454.043659999999</v>
          </cell>
          <cell r="R8">
            <v>23437.731138138999</v>
          </cell>
          <cell r="S8">
            <v>32274.796795518996</v>
          </cell>
          <cell r="T8">
            <v>41082.734461225606</v>
          </cell>
          <cell r="U8">
            <v>49888.008111017516</v>
          </cell>
          <cell r="V8">
            <v>58691.645926884514</v>
          </cell>
          <cell r="W8">
            <v>67486.725716655041</v>
          </cell>
          <cell r="X8">
            <v>76344.094513878968</v>
          </cell>
          <cell r="Y8">
            <v>85270.114428133733</v>
          </cell>
          <cell r="Z8">
            <v>94295.251649925471</v>
          </cell>
          <cell r="AA8">
            <v>103445.7166816696</v>
          </cell>
        </row>
        <row r="9">
          <cell r="A9" t="str">
            <v>Bud05</v>
          </cell>
          <cell r="B9" t="str">
            <v>Konwersja(-)</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Bud06</v>
          </cell>
          <cell r="B10" t="str">
            <v>Zmiana wartości</v>
          </cell>
          <cell r="C10">
            <v>16087</v>
          </cell>
          <cell r="D10">
            <v>6705.5</v>
          </cell>
          <cell r="E10">
            <v>-5293.2986200000105</v>
          </cell>
          <cell r="F10">
            <v>-7691.8183697123995</v>
          </cell>
          <cell r="G10">
            <v>2811.7936182572716</v>
          </cell>
          <cell r="H10">
            <v>4789.7710611859102</v>
          </cell>
          <cell r="I10">
            <v>4992.0807634357443</v>
          </cell>
          <cell r="J10">
            <v>4838.3629318607891</v>
          </cell>
          <cell r="K10">
            <v>10684.931645423698</v>
          </cell>
          <cell r="L10">
            <v>11273.014832830453</v>
          </cell>
          <cell r="M10">
            <v>12909.532933839539</v>
          </cell>
          <cell r="N10">
            <v>14514.807465790687</v>
          </cell>
          <cell r="O10">
            <v>20539.390930757902</v>
          </cell>
          <cell r="P10">
            <v>6705.5</v>
          </cell>
          <cell r="Q10">
            <v>1412.2013799999895</v>
          </cell>
          <cell r="R10">
            <v>-6279.61698971241</v>
          </cell>
          <cell r="S10">
            <v>-3467.8233714551384</v>
          </cell>
          <cell r="T10">
            <v>1321.9476897307718</v>
          </cell>
          <cell r="U10">
            <v>6314.0284531665166</v>
          </cell>
          <cell r="V10">
            <v>11152.391385027306</v>
          </cell>
          <cell r="W10">
            <v>21837.323030451003</v>
          </cell>
          <cell r="X10">
            <v>33110.337863281457</v>
          </cell>
          <cell r="Y10">
            <v>46019.870797120995</v>
          </cell>
          <cell r="Z10">
            <v>60534.678262911679</v>
          </cell>
          <cell r="AA10">
            <v>81074.06919366958</v>
          </cell>
        </row>
        <row r="11">
          <cell r="A11" t="str">
            <v>Bud07</v>
          </cell>
          <cell r="B11" t="str">
            <v>Bilans zamknięcia</v>
          </cell>
          <cell r="C11">
            <v>743227.03766999999</v>
          </cell>
          <cell r="D11">
            <v>750569.53766999999</v>
          </cell>
          <cell r="E11">
            <v>742453.51058999996</v>
          </cell>
          <cell r="F11">
            <v>730336.00474214857</v>
          </cell>
          <cell r="G11">
            <v>727928.7327030258</v>
          </cell>
          <cell r="H11">
            <v>727708.56609850505</v>
          </cell>
          <cell r="I11">
            <v>727573.37321214878</v>
          </cell>
          <cell r="J11">
            <v>726866.09832814266</v>
          </cell>
          <cell r="K11">
            <v>732013.95018379577</v>
          </cell>
          <cell r="L11">
            <v>737687.59621940227</v>
          </cell>
          <cell r="M11">
            <v>745879.10923898709</v>
          </cell>
          <cell r="N11">
            <v>756236.77948298596</v>
          </cell>
          <cell r="O11">
            <v>772693.70538199972</v>
          </cell>
          <cell r="P11">
            <v>750569.53766999999</v>
          </cell>
          <cell r="Q11">
            <v>742453.51058999996</v>
          </cell>
          <cell r="R11">
            <v>730336.00474214845</v>
          </cell>
          <cell r="S11">
            <v>727928.7327030258</v>
          </cell>
          <cell r="T11">
            <v>727708.56609850517</v>
          </cell>
          <cell r="U11">
            <v>727573.3732121489</v>
          </cell>
          <cell r="V11">
            <v>726866.09832814278</v>
          </cell>
          <cell r="W11">
            <v>732013.95018379588</v>
          </cell>
          <cell r="X11">
            <v>737687.59621940251</v>
          </cell>
          <cell r="Y11">
            <v>745879.10923898721</v>
          </cell>
          <cell r="Z11">
            <v>756236.77948298608</v>
          </cell>
          <cell r="AA11">
            <v>772693.70538199996</v>
          </cell>
        </row>
        <row r="12">
          <cell r="A12" t="str">
            <v>Bud08</v>
          </cell>
          <cell r="B12" t="str">
            <v>Średnia wartość funduszu</v>
          </cell>
          <cell r="C12">
            <v>742072.15096193505</v>
          </cell>
          <cell r="D12">
            <v>754795.55910354794</v>
          </cell>
          <cell r="E12">
            <v>744234.80692678597</v>
          </cell>
          <cell r="F12">
            <v>736394.75766607421</v>
          </cell>
          <cell r="G12">
            <v>729132.36872258713</v>
          </cell>
          <cell r="H12">
            <v>727818.64940076543</v>
          </cell>
          <cell r="I12">
            <v>727640.96965532692</v>
          </cell>
          <cell r="J12">
            <v>727219.73577014566</v>
          </cell>
          <cell r="K12">
            <v>729440.02425596921</v>
          </cell>
          <cell r="L12">
            <v>734850.77320159902</v>
          </cell>
          <cell r="M12">
            <v>741783.35272919468</v>
          </cell>
          <cell r="N12">
            <v>751057.94436098658</v>
          </cell>
          <cell r="O12">
            <v>764465.24243249279</v>
          </cell>
          <cell r="P12">
            <v>754795.55910354794</v>
          </cell>
          <cell r="Q12">
            <v>749783.6767145762</v>
          </cell>
          <cell r="R12">
            <v>745171.93793120328</v>
          </cell>
          <cell r="S12">
            <v>741162.04562904919</v>
          </cell>
          <cell r="T12">
            <v>738422.67289344128</v>
          </cell>
          <cell r="U12">
            <v>736635.65025728976</v>
          </cell>
          <cell r="V12">
            <v>735258.79483699985</v>
          </cell>
          <cell r="W12">
            <v>734516.48254065425</v>
          </cell>
          <cell r="X12">
            <v>734553.21777812077</v>
          </cell>
          <cell r="Y12">
            <v>735290.50127642101</v>
          </cell>
          <cell r="Z12">
            <v>736706.73867922626</v>
          </cell>
          <cell r="AA12">
            <v>739064.31023087353</v>
          </cell>
        </row>
        <row r="13">
          <cell r="A13" t="str">
            <v>Bud09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Bud10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Bud11</v>
          </cell>
          <cell r="B15" t="str">
            <v>Zarządzanie funduszami klientów TFI</v>
          </cell>
          <cell r="C15">
            <v>1614.3565599999999</v>
          </cell>
          <cell r="D15">
            <v>1648.1093800000001</v>
          </cell>
          <cell r="E15">
            <v>1464.1186399999999</v>
          </cell>
          <cell r="F15">
            <v>1586</v>
          </cell>
          <cell r="G15">
            <v>1520</v>
          </cell>
          <cell r="H15">
            <v>1567</v>
          </cell>
          <cell r="I15">
            <v>1517</v>
          </cell>
          <cell r="J15">
            <v>1566</v>
          </cell>
          <cell r="K15">
            <v>1571</v>
          </cell>
          <cell r="L15">
            <v>1531</v>
          </cell>
          <cell r="M15">
            <v>1597</v>
          </cell>
          <cell r="N15">
            <v>1565</v>
          </cell>
          <cell r="O15">
            <v>1646</v>
          </cell>
          <cell r="P15">
            <v>1648.1093800000001</v>
          </cell>
          <cell r="Q15">
            <v>3112.22802</v>
          </cell>
          <cell r="R15">
            <v>4698.2280200000005</v>
          </cell>
          <cell r="S15">
            <v>6218.2280200000005</v>
          </cell>
          <cell r="T15">
            <v>7785.2280200000005</v>
          </cell>
          <cell r="U15">
            <v>9302.2280200000005</v>
          </cell>
          <cell r="V15">
            <v>10868.22802</v>
          </cell>
          <cell r="W15">
            <v>12439.22802</v>
          </cell>
          <cell r="X15">
            <v>13970.22802</v>
          </cell>
          <cell r="Y15">
            <v>15567.22802</v>
          </cell>
          <cell r="Z15">
            <v>17132.228020000002</v>
          </cell>
          <cell r="AA15">
            <v>18778.228020000002</v>
          </cell>
        </row>
        <row r="16">
          <cell r="A16" t="str">
            <v>Bud12</v>
          </cell>
          <cell r="B16" t="str">
            <v>Opłata dystrybucyjna TFI</v>
          </cell>
          <cell r="C16">
            <v>19.346340000000001</v>
          </cell>
          <cell r="D16">
            <v>32.032769999999999</v>
          </cell>
          <cell r="E16">
            <v>21.58192</v>
          </cell>
          <cell r="F16">
            <v>19</v>
          </cell>
          <cell r="G16">
            <v>15</v>
          </cell>
          <cell r="H16">
            <v>16</v>
          </cell>
          <cell r="I16">
            <v>15</v>
          </cell>
          <cell r="J16">
            <v>14</v>
          </cell>
          <cell r="K16">
            <v>14</v>
          </cell>
          <cell r="L16">
            <v>14</v>
          </cell>
          <cell r="M16">
            <v>18</v>
          </cell>
          <cell r="N16">
            <v>20</v>
          </cell>
          <cell r="O16">
            <v>21</v>
          </cell>
          <cell r="P16">
            <v>32.032769999999999</v>
          </cell>
          <cell r="Q16">
            <v>53.614689999999996</v>
          </cell>
          <cell r="R16">
            <v>72.614689999999996</v>
          </cell>
          <cell r="S16">
            <v>87.614689999999996</v>
          </cell>
          <cell r="T16">
            <v>103.61469</v>
          </cell>
          <cell r="U16">
            <v>118.61469</v>
          </cell>
          <cell r="V16">
            <v>132.61469</v>
          </cell>
          <cell r="W16">
            <v>146.61469</v>
          </cell>
          <cell r="X16">
            <v>160.61469</v>
          </cell>
          <cell r="Y16">
            <v>178.61469</v>
          </cell>
          <cell r="Z16">
            <v>198.61469</v>
          </cell>
          <cell r="AA16">
            <v>219.61469</v>
          </cell>
        </row>
        <row r="17">
          <cell r="A17" t="str">
            <v>Bud13</v>
          </cell>
          <cell r="B17" t="str">
            <v>Opłata umorzeniowa</v>
          </cell>
          <cell r="C17">
            <v>51.808630000000001</v>
          </cell>
          <cell r="D17">
            <v>49.02561</v>
          </cell>
          <cell r="E17">
            <v>46.287700000000001</v>
          </cell>
          <cell r="F17">
            <v>49</v>
          </cell>
          <cell r="G17">
            <v>48</v>
          </cell>
          <cell r="H17">
            <v>48</v>
          </cell>
          <cell r="I17">
            <v>48</v>
          </cell>
          <cell r="J17">
            <v>48</v>
          </cell>
          <cell r="K17">
            <v>48</v>
          </cell>
          <cell r="L17">
            <v>48</v>
          </cell>
          <cell r="M17">
            <v>49</v>
          </cell>
          <cell r="N17">
            <v>49</v>
          </cell>
          <cell r="O17">
            <v>50</v>
          </cell>
          <cell r="P17">
            <v>49.02561</v>
          </cell>
          <cell r="Q17">
            <v>95.313310000000001</v>
          </cell>
          <cell r="R17">
            <v>144.31331</v>
          </cell>
          <cell r="S17">
            <v>192.31331</v>
          </cell>
          <cell r="T17">
            <v>240.31331</v>
          </cell>
          <cell r="U17">
            <v>288.31331</v>
          </cell>
          <cell r="V17">
            <v>336.31331</v>
          </cell>
          <cell r="W17">
            <v>384.31331</v>
          </cell>
          <cell r="X17">
            <v>432.31331</v>
          </cell>
          <cell r="Y17">
            <v>481.31331</v>
          </cell>
          <cell r="Z17">
            <v>530.31331</v>
          </cell>
          <cell r="AA17">
            <v>580.31331</v>
          </cell>
        </row>
        <row r="18">
          <cell r="A18" t="str">
            <v>Bud131</v>
          </cell>
          <cell r="B18" t="str">
            <v>Opłata dodatnowa</v>
          </cell>
          <cell r="C18">
            <v>1.6950000000000001</v>
          </cell>
          <cell r="D18">
            <v>1.135</v>
          </cell>
          <cell r="E18">
            <v>2.5350000000000001</v>
          </cell>
          <cell r="F18">
            <v>0</v>
          </cell>
          <cell r="G18">
            <v>0</v>
          </cell>
          <cell r="H18">
            <v>0</v>
          </cell>
          <cell r="I18">
            <v>0</v>
          </cell>
          <cell r="J18">
            <v>0</v>
          </cell>
          <cell r="K18">
            <v>0</v>
          </cell>
          <cell r="L18">
            <v>0</v>
          </cell>
          <cell r="M18">
            <v>0</v>
          </cell>
          <cell r="N18">
            <v>0</v>
          </cell>
          <cell r="O18">
            <v>0</v>
          </cell>
          <cell r="P18">
            <v>1.135</v>
          </cell>
          <cell r="Q18">
            <v>3.67</v>
          </cell>
          <cell r="R18">
            <v>3.67</v>
          </cell>
          <cell r="S18">
            <v>3.67</v>
          </cell>
          <cell r="T18">
            <v>3.67</v>
          </cell>
          <cell r="U18">
            <v>3.67</v>
          </cell>
          <cell r="V18">
            <v>3.67</v>
          </cell>
          <cell r="W18">
            <v>3.67</v>
          </cell>
          <cell r="X18">
            <v>3.67</v>
          </cell>
          <cell r="Y18">
            <v>3.67</v>
          </cell>
          <cell r="Z18">
            <v>3.67</v>
          </cell>
          <cell r="AA18">
            <v>3.67</v>
          </cell>
        </row>
        <row r="19">
          <cell r="A19" t="str">
            <v>Bud14</v>
          </cell>
          <cell r="B19" t="str">
            <v>Wynagrodzenie za sukces</v>
          </cell>
          <cell r="C19">
            <v>0</v>
          </cell>
          <cell r="D19">
            <v>0</v>
          </cell>
          <cell r="E19">
            <v>0</v>
          </cell>
          <cell r="P19">
            <v>0</v>
          </cell>
          <cell r="Q19">
            <v>0</v>
          </cell>
          <cell r="R19">
            <v>0</v>
          </cell>
          <cell r="S19">
            <v>0</v>
          </cell>
          <cell r="T19">
            <v>0</v>
          </cell>
          <cell r="U19">
            <v>0</v>
          </cell>
          <cell r="V19">
            <v>0</v>
          </cell>
          <cell r="W19">
            <v>0</v>
          </cell>
          <cell r="X19">
            <v>0</v>
          </cell>
          <cell r="Y19">
            <v>0</v>
          </cell>
          <cell r="Z19">
            <v>0</v>
          </cell>
          <cell r="AA19">
            <v>0</v>
          </cell>
        </row>
        <row r="20">
          <cell r="A20" t="str">
            <v>Bud15</v>
          </cell>
          <cell r="B20" t="str">
            <v>Przychody   razem</v>
          </cell>
          <cell r="C20">
            <v>1687.2065299999999</v>
          </cell>
          <cell r="D20">
            <v>1730.30276</v>
          </cell>
          <cell r="E20">
            <v>1534.5232600000002</v>
          </cell>
          <cell r="F20">
            <v>1654</v>
          </cell>
          <cell r="G20">
            <v>1583</v>
          </cell>
          <cell r="H20">
            <v>1631</v>
          </cell>
          <cell r="I20">
            <v>1580</v>
          </cell>
          <cell r="J20">
            <v>1628</v>
          </cell>
          <cell r="K20">
            <v>1633</v>
          </cell>
          <cell r="L20">
            <v>1593</v>
          </cell>
          <cell r="M20">
            <v>1664</v>
          </cell>
          <cell r="N20">
            <v>1634</v>
          </cell>
          <cell r="O20">
            <v>1717</v>
          </cell>
          <cell r="P20">
            <v>1730.30276</v>
          </cell>
          <cell r="Q20">
            <v>3264.82602</v>
          </cell>
          <cell r="R20">
            <v>4918.8260200000004</v>
          </cell>
          <cell r="S20">
            <v>6501.8260200000004</v>
          </cell>
          <cell r="T20">
            <v>8132.8260200000004</v>
          </cell>
          <cell r="U20">
            <v>9712.8260200000004</v>
          </cell>
          <cell r="V20">
            <v>11340.82602</v>
          </cell>
          <cell r="W20">
            <v>12973.82602</v>
          </cell>
          <cell r="X20">
            <v>14566.82602</v>
          </cell>
          <cell r="Y20">
            <v>16230.82602</v>
          </cell>
          <cell r="Z20">
            <v>17864.82602</v>
          </cell>
          <cell r="AA20">
            <v>19581.82602</v>
          </cell>
        </row>
        <row r="21">
          <cell r="A21" t="str">
            <v>Bud16</v>
          </cell>
          <cell r="B21" t="str">
            <v>Zarządzanie aktywami funduszy</v>
          </cell>
          <cell r="C21">
            <v>-125.8826</v>
          </cell>
          <cell r="D21">
            <v>-128.06376</v>
          </cell>
          <cell r="E21">
            <v>-114.16468999999999</v>
          </cell>
          <cell r="F21">
            <v>-144</v>
          </cell>
          <cell r="G21">
            <v>-138</v>
          </cell>
          <cell r="H21">
            <v>-142</v>
          </cell>
          <cell r="I21">
            <v>-138</v>
          </cell>
          <cell r="J21">
            <v>-142</v>
          </cell>
          <cell r="K21">
            <v>-142</v>
          </cell>
          <cell r="L21">
            <v>-139</v>
          </cell>
          <cell r="M21">
            <v>-145</v>
          </cell>
          <cell r="N21">
            <v>-142</v>
          </cell>
          <cell r="O21">
            <v>-149</v>
          </cell>
          <cell r="P21">
            <v>-128.06376</v>
          </cell>
          <cell r="Q21">
            <v>-242.22845000000001</v>
          </cell>
          <cell r="R21">
            <v>-386.22845000000001</v>
          </cell>
          <cell r="S21">
            <v>-524.22845000000007</v>
          </cell>
          <cell r="T21">
            <v>-666.22845000000007</v>
          </cell>
          <cell r="U21">
            <v>-804.22845000000007</v>
          </cell>
          <cell r="V21">
            <v>-946.22845000000007</v>
          </cell>
          <cell r="W21">
            <v>-1088.2284500000001</v>
          </cell>
          <cell r="X21">
            <v>-1227.2284500000001</v>
          </cell>
          <cell r="Y21">
            <v>-1372.2284500000001</v>
          </cell>
          <cell r="Z21">
            <v>-1514.2284500000001</v>
          </cell>
          <cell r="AA21">
            <v>-1663.2284500000001</v>
          </cell>
        </row>
        <row r="22">
          <cell r="A22" t="str">
            <v>Bud17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Bud18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Bud19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Bud20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Bud21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Bud22</v>
          </cell>
          <cell r="B27" t="str">
            <v>Koszty w grupie BZWBK</v>
          </cell>
          <cell r="C27">
            <v>-125.8826</v>
          </cell>
          <cell r="D27">
            <v>-128.06376</v>
          </cell>
          <cell r="E27">
            <v>-114.16468999999999</v>
          </cell>
          <cell r="F27">
            <v>-144</v>
          </cell>
          <cell r="G27">
            <v>-138</v>
          </cell>
          <cell r="H27">
            <v>-142</v>
          </cell>
          <cell r="I27">
            <v>-138</v>
          </cell>
          <cell r="J27">
            <v>-142</v>
          </cell>
          <cell r="K27">
            <v>-142</v>
          </cell>
          <cell r="L27">
            <v>-139</v>
          </cell>
          <cell r="M27">
            <v>-145</v>
          </cell>
          <cell r="N27">
            <v>-142</v>
          </cell>
          <cell r="O27">
            <v>-149</v>
          </cell>
          <cell r="P27">
            <v>-128.06376</v>
          </cell>
          <cell r="Q27">
            <v>-242.22845000000001</v>
          </cell>
          <cell r="R27">
            <v>-386.22845000000001</v>
          </cell>
          <cell r="S27">
            <v>-524.22845000000007</v>
          </cell>
          <cell r="T27">
            <v>-666.22845000000007</v>
          </cell>
          <cell r="U27">
            <v>-804.22845000000007</v>
          </cell>
          <cell r="V27">
            <v>-946.22845000000007</v>
          </cell>
          <cell r="W27">
            <v>-1088.2284500000001</v>
          </cell>
          <cell r="X27">
            <v>-1227.2284500000001</v>
          </cell>
          <cell r="Y27">
            <v>-1372.2284500000001</v>
          </cell>
          <cell r="Z27">
            <v>-1514.2284500000001</v>
          </cell>
          <cell r="AA27">
            <v>-1663.2284500000001</v>
          </cell>
        </row>
        <row r="28">
          <cell r="A28" t="str">
            <v>Bud23</v>
          </cell>
          <cell r="B28" t="str">
            <v>Inni dystrybutorzy ( w tym świadczenia dod.)</v>
          </cell>
          <cell r="C28">
            <v>634.22271999999998</v>
          </cell>
          <cell r="D28">
            <v>-1190.93722</v>
          </cell>
          <cell r="E28">
            <v>-1046.1646800000001</v>
          </cell>
          <cell r="F28">
            <v>-1163</v>
          </cell>
          <cell r="G28">
            <v>-1109</v>
          </cell>
          <cell r="H28">
            <v>-1144</v>
          </cell>
          <cell r="I28">
            <v>-1107</v>
          </cell>
          <cell r="J28">
            <v>-1116</v>
          </cell>
          <cell r="K28">
            <v>-1120</v>
          </cell>
          <cell r="L28">
            <v>-1091</v>
          </cell>
          <cell r="M28">
            <v>-1146</v>
          </cell>
          <cell r="N28">
            <v>-1125</v>
          </cell>
          <cell r="O28">
            <v>-1188</v>
          </cell>
          <cell r="P28">
            <v>-1190.93722</v>
          </cell>
          <cell r="Q28">
            <v>-2237.1019000000001</v>
          </cell>
          <cell r="R28">
            <v>-3400.1019000000001</v>
          </cell>
          <cell r="S28">
            <v>-4509.1018999999997</v>
          </cell>
          <cell r="T28">
            <v>-5653.1018999999997</v>
          </cell>
          <cell r="U28">
            <v>-6760.1018999999997</v>
          </cell>
          <cell r="V28">
            <v>-7876.1018999999997</v>
          </cell>
          <cell r="W28">
            <v>-8996.1018999999997</v>
          </cell>
          <cell r="X28">
            <v>-10087.1019</v>
          </cell>
          <cell r="Y28">
            <v>-11233.1019</v>
          </cell>
          <cell r="Z28">
            <v>-12358.1019</v>
          </cell>
          <cell r="AA28">
            <v>-13546.1019</v>
          </cell>
        </row>
        <row r="29">
          <cell r="A29" t="str">
            <v>Bud231</v>
          </cell>
          <cell r="B29" t="str">
            <v>Agent transferowy</v>
          </cell>
          <cell r="C29">
            <v>-108.81401</v>
          </cell>
          <cell r="D29">
            <v>-112.89588999999999</v>
          </cell>
          <cell r="E29">
            <v>-108.6203</v>
          </cell>
          <cell r="F29">
            <v>-138</v>
          </cell>
          <cell r="G29">
            <v>-139</v>
          </cell>
          <cell r="H29">
            <v>-140</v>
          </cell>
          <cell r="I29">
            <v>-141</v>
          </cell>
          <cell r="J29">
            <v>-141</v>
          </cell>
          <cell r="K29">
            <v>-143</v>
          </cell>
          <cell r="L29">
            <v>-145</v>
          </cell>
          <cell r="M29">
            <v>-146</v>
          </cell>
          <cell r="N29">
            <v>-148</v>
          </cell>
          <cell r="O29">
            <v>-151</v>
          </cell>
          <cell r="P29">
            <v>-112.89588999999999</v>
          </cell>
          <cell r="Q29">
            <v>-221.51618999999999</v>
          </cell>
          <cell r="R29">
            <v>-359.51618999999999</v>
          </cell>
          <cell r="S29">
            <v>-498.51618999999999</v>
          </cell>
          <cell r="T29">
            <v>-638.51619000000005</v>
          </cell>
          <cell r="U29">
            <v>-779.51619000000005</v>
          </cell>
          <cell r="V29">
            <v>-920.51619000000005</v>
          </cell>
          <cell r="W29">
            <v>-1063.5161900000001</v>
          </cell>
          <cell r="X29">
            <v>-1208.5161900000001</v>
          </cell>
          <cell r="Y29">
            <v>-1354.5161900000001</v>
          </cell>
          <cell r="Z29">
            <v>-1502.5161900000001</v>
          </cell>
          <cell r="AA29">
            <v>-1653.5161900000001</v>
          </cell>
        </row>
        <row r="30">
          <cell r="A30" t="str">
            <v>Bud24</v>
          </cell>
          <cell r="B30" t="str">
            <v>Usługi zewnętrzne</v>
          </cell>
          <cell r="C30">
            <v>-49.449300000000001</v>
          </cell>
          <cell r="D30">
            <v>-41.782800000000002</v>
          </cell>
          <cell r="E30">
            <v>-40.914360000000002</v>
          </cell>
          <cell r="F30">
            <v>-62.247138608199705</v>
          </cell>
          <cell r="G30">
            <v>-62.008375136085064</v>
          </cell>
          <cell r="H30">
            <v>-61.965184363860786</v>
          </cell>
          <cell r="I30">
            <v>-67.959342837983357</v>
          </cell>
          <cell r="J30">
            <v>-67.945494052717123</v>
          </cell>
          <cell r="K30">
            <v>-68.018489838552426</v>
          </cell>
          <cell r="L30">
            <v>-68.196377475121068</v>
          </cell>
          <cell r="M30">
            <v>-68.424297897946133</v>
          </cell>
          <cell r="N30">
            <v>-68.729215978991348</v>
          </cell>
          <cell r="O30">
            <v>-69.170003860794296</v>
          </cell>
          <cell r="P30">
            <v>-41.782800000000002</v>
          </cell>
          <cell r="Q30">
            <v>-82.697159999999997</v>
          </cell>
          <cell r="R30">
            <v>-144.94429860819969</v>
          </cell>
          <cell r="S30">
            <v>-206.95267374428477</v>
          </cell>
          <cell r="T30">
            <v>-268.91785810814554</v>
          </cell>
          <cell r="U30">
            <v>-336.87720094612888</v>
          </cell>
          <cell r="V30">
            <v>-404.82269499884603</v>
          </cell>
          <cell r="W30">
            <v>-472.84118483739849</v>
          </cell>
          <cell r="X30">
            <v>-541.03756231251953</v>
          </cell>
          <cell r="Y30">
            <v>-609.4618602104656</v>
          </cell>
          <cell r="Z30">
            <v>-678.19107618945691</v>
          </cell>
          <cell r="AA30">
            <v>-747.36108005025119</v>
          </cell>
        </row>
        <row r="31">
          <cell r="A31" t="str">
            <v>Bud25</v>
          </cell>
          <cell r="B31" t="str">
            <v>Koszty obowiązkowe</v>
          </cell>
          <cell r="C31">
            <v>-8.2125000000000004</v>
          </cell>
          <cell r="D31">
            <v>-10.3597</v>
          </cell>
          <cell r="E31">
            <v>-8.2125000000000004</v>
          </cell>
          <cell r="F31">
            <v>-16</v>
          </cell>
          <cell r="G31">
            <v>-16</v>
          </cell>
          <cell r="H31">
            <v>-16</v>
          </cell>
          <cell r="I31">
            <v>-26</v>
          </cell>
          <cell r="J31">
            <v>-16</v>
          </cell>
          <cell r="K31">
            <v>-16</v>
          </cell>
          <cell r="L31">
            <v>-16</v>
          </cell>
          <cell r="M31">
            <v>-16</v>
          </cell>
          <cell r="N31">
            <v>-16</v>
          </cell>
          <cell r="O31">
            <v>-16</v>
          </cell>
          <cell r="P31">
            <v>-10.3597</v>
          </cell>
          <cell r="Q31">
            <v>-18.572200000000002</v>
          </cell>
          <cell r="R31">
            <v>-34.572200000000002</v>
          </cell>
          <cell r="S31">
            <v>-50.572200000000002</v>
          </cell>
          <cell r="T31">
            <v>-66.572200000000009</v>
          </cell>
          <cell r="U31">
            <v>-92.572200000000009</v>
          </cell>
          <cell r="V31">
            <v>-108.57220000000001</v>
          </cell>
          <cell r="W31">
            <v>-124.57220000000001</v>
          </cell>
          <cell r="X31">
            <v>-140.57220000000001</v>
          </cell>
          <cell r="Y31">
            <v>-156.57220000000001</v>
          </cell>
          <cell r="Z31">
            <v>-172.57220000000001</v>
          </cell>
          <cell r="AA31">
            <v>-188.57220000000001</v>
          </cell>
        </row>
        <row r="32">
          <cell r="A32" t="str">
            <v>Bud26</v>
          </cell>
          <cell r="B32" t="str">
            <v>Koszty poza Grupą BZWBK</v>
          </cell>
          <cell r="C32">
            <v>467.74690999999996</v>
          </cell>
          <cell r="D32">
            <v>-1355.97561</v>
          </cell>
          <cell r="E32">
            <v>-1203.9118400000002</v>
          </cell>
          <cell r="F32">
            <v>-1379.2471386081997</v>
          </cell>
          <cell r="G32">
            <v>-1326.0083751360851</v>
          </cell>
          <cell r="H32">
            <v>-1361.9651843638608</v>
          </cell>
          <cell r="I32">
            <v>-1341.9593428379833</v>
          </cell>
          <cell r="J32">
            <v>-1340.9454940527171</v>
          </cell>
          <cell r="K32">
            <v>-1347.0184898385523</v>
          </cell>
          <cell r="L32">
            <v>-1320.1963774751212</v>
          </cell>
          <cell r="M32">
            <v>-1376.4242978979462</v>
          </cell>
          <cell r="N32">
            <v>-1357.7292159789913</v>
          </cell>
          <cell r="O32">
            <v>-1424.1700038607944</v>
          </cell>
          <cell r="P32">
            <v>-1355.97561</v>
          </cell>
          <cell r="Q32">
            <v>-2559.8874500000002</v>
          </cell>
          <cell r="R32">
            <v>-3939.1345886081995</v>
          </cell>
          <cell r="S32">
            <v>-5265.1429637442843</v>
          </cell>
          <cell r="T32">
            <v>-6627.1081481081446</v>
          </cell>
          <cell r="U32">
            <v>-7969.0674909461286</v>
          </cell>
          <cell r="V32">
            <v>-9310.0129849988462</v>
          </cell>
          <cell r="W32">
            <v>-10657.031474837398</v>
          </cell>
          <cell r="X32">
            <v>-11977.227852312521</v>
          </cell>
          <cell r="Y32">
            <v>-13353.652150210466</v>
          </cell>
          <cell r="Z32">
            <v>-14711.381366189458</v>
          </cell>
          <cell r="AA32">
            <v>-16135.551370050252</v>
          </cell>
        </row>
        <row r="33">
          <cell r="A33" t="str">
            <v>Bud27</v>
          </cell>
          <cell r="B33" t="str">
            <v>Dochody netto Grupy</v>
          </cell>
          <cell r="C33">
            <v>2154.9534399999998</v>
          </cell>
          <cell r="D33">
            <v>374.32715000000007</v>
          </cell>
          <cell r="E33">
            <v>330.61141999999995</v>
          </cell>
          <cell r="F33">
            <v>274.75286139180025</v>
          </cell>
          <cell r="G33">
            <v>256.99162486391492</v>
          </cell>
          <cell r="H33">
            <v>269.03481563613923</v>
          </cell>
          <cell r="I33">
            <v>238.04065716201671</v>
          </cell>
          <cell r="J33">
            <v>287.05450594728291</v>
          </cell>
          <cell r="K33">
            <v>285.98151016144766</v>
          </cell>
          <cell r="L33">
            <v>272.80362252487885</v>
          </cell>
          <cell r="M33">
            <v>287.57570210205381</v>
          </cell>
          <cell r="N33">
            <v>276.27078402100869</v>
          </cell>
          <cell r="O33">
            <v>292.8299961392056</v>
          </cell>
          <cell r="P33">
            <v>374.32715000000007</v>
          </cell>
          <cell r="Q33">
            <v>704.9385699999998</v>
          </cell>
          <cell r="R33">
            <v>979.69143139180096</v>
          </cell>
          <cell r="S33">
            <v>1236.6830562557161</v>
          </cell>
          <cell r="T33">
            <v>1505.7178718918558</v>
          </cell>
          <cell r="U33">
            <v>1743.7585290538718</v>
          </cell>
          <cell r="V33">
            <v>2030.8130350011543</v>
          </cell>
          <cell r="W33">
            <v>2316.7945451626019</v>
          </cell>
          <cell r="X33">
            <v>2589.5981676874799</v>
          </cell>
          <cell r="Y33">
            <v>2877.1738697895344</v>
          </cell>
          <cell r="Z33">
            <v>3153.4446538105421</v>
          </cell>
          <cell r="AA33">
            <v>3446.274649949748</v>
          </cell>
        </row>
        <row r="34">
          <cell r="A34" t="str">
            <v>Bud28</v>
          </cell>
          <cell r="B34" t="str">
            <v>Dochody netto TFI</v>
          </cell>
          <cell r="C34">
            <v>2029.0708399999999</v>
          </cell>
          <cell r="D34">
            <v>246.26339000000007</v>
          </cell>
          <cell r="E34">
            <v>216.44672999999989</v>
          </cell>
          <cell r="F34">
            <v>130.75286139180025</v>
          </cell>
          <cell r="G34">
            <v>118.99162486391492</v>
          </cell>
          <cell r="H34">
            <v>127.03481563613923</v>
          </cell>
          <cell r="I34">
            <v>100.04065716201671</v>
          </cell>
          <cell r="J34">
            <v>145.05450594728291</v>
          </cell>
          <cell r="K34">
            <v>143.98151016144766</v>
          </cell>
          <cell r="L34">
            <v>133.80362252487885</v>
          </cell>
          <cell r="M34">
            <v>142.57570210205381</v>
          </cell>
          <cell r="N34">
            <v>134.27078402100869</v>
          </cell>
          <cell r="O34">
            <v>143.8299961392056</v>
          </cell>
          <cell r="P34">
            <v>246.26339000000007</v>
          </cell>
          <cell r="Q34">
            <v>462.71011999999973</v>
          </cell>
          <cell r="R34">
            <v>593.46298139180135</v>
          </cell>
          <cell r="S34">
            <v>712.45460625571559</v>
          </cell>
          <cell r="T34">
            <v>839.48942189185527</v>
          </cell>
          <cell r="U34">
            <v>939.5300790538713</v>
          </cell>
          <cell r="V34">
            <v>1084.5845850011538</v>
          </cell>
          <cell r="W34">
            <v>1228.5660951626014</v>
          </cell>
          <cell r="X34">
            <v>1362.3697176874794</v>
          </cell>
          <cell r="Y34">
            <v>1504.9454197895338</v>
          </cell>
          <cell r="Z34">
            <v>1639.2162038105416</v>
          </cell>
          <cell r="AA34">
            <v>1783.0461999497493</v>
          </cell>
        </row>
        <row r="35">
          <cell r="A35" t="str">
            <v>Bud29</v>
          </cell>
          <cell r="B35" t="str">
            <v>Marża - Przychód</v>
          </cell>
          <cell r="C35">
            <v>2.6770302880348342E-2</v>
          </cell>
          <cell r="D35">
            <v>2.6991308239471896E-2</v>
          </cell>
          <cell r="E35">
            <v>2.6878085512749623E-2</v>
          </cell>
          <cell r="F35">
            <v>2.644575606534013E-2</v>
          </cell>
          <cell r="G35">
            <v>2.6414728188622113E-2</v>
          </cell>
          <cell r="H35">
            <v>2.6385294871504511E-2</v>
          </cell>
          <cell r="I35">
            <v>2.6418706663038981E-2</v>
          </cell>
          <cell r="J35">
            <v>2.635845282234309E-2</v>
          </cell>
          <cell r="K35">
            <v>2.6358929350124408E-2</v>
          </cell>
          <cell r="L35">
            <v>2.6374742610065782E-2</v>
          </cell>
          <cell r="M35">
            <v>2.6412372281518076E-2</v>
          </cell>
          <cell r="N35">
            <v>2.6469773048267097E-2</v>
          </cell>
          <cell r="O35">
            <v>2.6445009139007228E-2</v>
          </cell>
          <cell r="P35">
            <v>2.6991308239471896E-2</v>
          </cell>
          <cell r="Q35">
            <v>2.6937973076598343E-2</v>
          </cell>
          <cell r="R35">
            <v>2.677042864443446E-2</v>
          </cell>
          <cell r="S35">
            <v>2.6682946859097612E-2</v>
          </cell>
          <cell r="T35">
            <v>2.6622717021787316E-2</v>
          </cell>
          <cell r="U35">
            <v>2.6589316034037556E-2</v>
          </cell>
          <cell r="V35">
            <v>2.6555926835499705E-2</v>
          </cell>
          <cell r="W35">
            <v>2.6530969159278047E-2</v>
          </cell>
          <cell r="X35">
            <v>2.6513794452243201E-2</v>
          </cell>
          <cell r="Y35">
            <v>2.6503360733184659E-2</v>
          </cell>
          <cell r="Z35">
            <v>2.6500285106216812E-2</v>
          </cell>
          <cell r="AA35">
            <v>2.6495429083678666E-2</v>
          </cell>
        </row>
        <row r="36">
          <cell r="A36" t="str">
            <v>Bud30</v>
          </cell>
          <cell r="B36" t="str">
            <v>Marża z tyt. Zarządzania</v>
          </cell>
          <cell r="C36">
            <v>2.5614418448272155E-2</v>
          </cell>
          <cell r="D36">
            <v>2.5709158718526758E-2</v>
          </cell>
          <cell r="E36">
            <v>2.5644906814075059E-2</v>
          </cell>
          <cell r="F36">
            <v>2.5358506118276572E-2</v>
          </cell>
          <cell r="G36">
            <v>2.5363478740812136E-2</v>
          </cell>
          <cell r="H36">
            <v>2.534994301879066E-2</v>
          </cell>
          <cell r="I36">
            <v>2.5365302536601353E-2</v>
          </cell>
          <cell r="J36">
            <v>2.5354629680460247E-2</v>
          </cell>
          <cell r="K36">
            <v>2.5358161671185212E-2</v>
          </cell>
          <cell r="L36">
            <v>2.5348230342756257E-2</v>
          </cell>
          <cell r="M36">
            <v>2.5348893349509839E-2</v>
          </cell>
          <cell r="N36">
            <v>2.5352016414037951E-2</v>
          </cell>
          <cell r="O36">
            <v>2.5351476437277747E-2</v>
          </cell>
          <cell r="P36">
            <v>2.5709158718526758E-2</v>
          </cell>
          <cell r="Q36">
            <v>2.5678891952409445E-2</v>
          </cell>
          <cell r="R36">
            <v>2.5569836675112291E-2</v>
          </cell>
          <cell r="S36">
            <v>2.5519084531796157E-2</v>
          </cell>
          <cell r="T36">
            <v>2.5484858770721569E-2</v>
          </cell>
          <cell r="U36">
            <v>2.5465284782735086E-2</v>
          </cell>
          <cell r="V36">
            <v>2.5449280997844621E-2</v>
          </cell>
          <cell r="W36">
            <v>2.5437737060377764E-2</v>
          </cell>
          <cell r="X36">
            <v>2.5427897172979934E-2</v>
          </cell>
          <cell r="Y36">
            <v>2.5419769722218977E-2</v>
          </cell>
          <cell r="Z36">
            <v>2.541356554642318E-2</v>
          </cell>
          <cell r="AA36">
            <v>2.5408110985813859E-2</v>
          </cell>
        </row>
        <row r="37">
          <cell r="A37" t="str">
            <v>Bud31</v>
          </cell>
          <cell r="B37" t="str">
            <v>Marża z tyt. dystrybucji</v>
          </cell>
          <cell r="C37">
            <v>3.0625835048282415E-3</v>
          </cell>
          <cell r="D37">
            <v>4.3328513458677125E-3</v>
          </cell>
          <cell r="E37">
            <v>4.4226603513361946E-3</v>
          </cell>
          <cell r="F37">
            <v>4.1666666666666666E-3</v>
          </cell>
          <cell r="G37">
            <v>4.1436464088397788E-3</v>
          </cell>
          <cell r="H37">
            <v>4.2105263157894736E-3</v>
          </cell>
          <cell r="I37">
            <v>4.076086956521739E-3</v>
          </cell>
          <cell r="J37">
            <v>4.2944785276073623E-3</v>
          </cell>
          <cell r="K37">
            <v>4.2944785276073623E-3</v>
          </cell>
          <cell r="L37">
            <v>4.2944785276073623E-3</v>
          </cell>
          <cell r="M37">
            <v>4.2755344418052253E-3</v>
          </cell>
          <cell r="N37">
            <v>4.1067761806981521E-3</v>
          </cell>
          <cell r="O37">
            <v>4.1420118343195268E-3</v>
          </cell>
          <cell r="P37">
            <v>4.3328513458677125E-3</v>
          </cell>
          <cell r="Q37">
            <v>4.3685606135728762E-3</v>
          </cell>
          <cell r="R37">
            <v>4.3138677726722707E-3</v>
          </cell>
          <cell r="S37">
            <v>4.283739876997681E-3</v>
          </cell>
          <cell r="T37">
            <v>4.2722685847455567E-3</v>
          </cell>
          <cell r="U37">
            <v>4.2464227298938508E-3</v>
          </cell>
          <cell r="V37">
            <v>4.2514450955815509E-3</v>
          </cell>
          <cell r="W37">
            <v>4.2555170079948855E-3</v>
          </cell>
          <cell r="X37">
            <v>4.2588849463305748E-3</v>
          </cell>
          <cell r="Y37">
            <v>4.2605569313128424E-3</v>
          </cell>
          <cell r="Z37">
            <v>4.2445520875751229E-3</v>
          </cell>
          <cell r="AA37">
            <v>4.2345279743225524E-3</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is arkuszy"/>
      <sheetName val="słownik"/>
      <sheetName val="kursy"/>
      <sheetName val="wyb dane BZ WBK"/>
      <sheetName val="wyb dane KB"/>
      <sheetName val="wyb dane BZ+KB"/>
      <sheetName val="PL BZ WBK"/>
      <sheetName val="PL KB"/>
      <sheetName val="PL BZ+KB"/>
      <sheetName val="BS BZ WBK"/>
      <sheetName val="BS KB"/>
      <sheetName val="BS BZ+KB "/>
      <sheetName val="kap BZ WBK"/>
      <sheetName val="kap KB"/>
      <sheetName val="kap BZ+KB "/>
      <sheetName val="CF BZ WBK"/>
      <sheetName val="CF KB"/>
      <sheetName val="CF BZ+KB"/>
      <sheetName val="noty rach BZ WBK"/>
      <sheetName val="noty rach KB"/>
      <sheetName val="noty rach BZ+KB"/>
      <sheetName val="noty bilans BZ WBK"/>
      <sheetName val="noty bilans KB"/>
      <sheetName val="noty bilans BZ+KB"/>
      <sheetName val="inwest podm 2012 BZ WBK"/>
      <sheetName val="inwest podm 2012 KB"/>
      <sheetName val="inwest podm 2012 BZ+KB"/>
      <sheetName val="inwest podm 2011 BZ WBK"/>
      <sheetName val="inwest podm 2011 KB"/>
      <sheetName val="inwest podm 2011 BZ+KB"/>
      <sheetName val="Akcjonariat"/>
      <sheetName val="Noty papiery BZ WBK"/>
      <sheetName val="Noty papiery KB"/>
      <sheetName val="Noty papiery BZ+KB"/>
      <sheetName val="Disclo-jed Final"/>
      <sheetName val="TW zalez BZ WBK"/>
      <sheetName val="TW zalez KB"/>
      <sheetName val="TW zalez BZ+ KB"/>
      <sheetName val="TW stow BZ WBK"/>
      <sheetName val="TW stow KB"/>
      <sheetName val="TW stow BZ+KB"/>
      <sheetName val="TW Santa BZ WBK"/>
      <sheetName val="TW Santa KB"/>
      <sheetName val="TW Santa BZ+KB"/>
      <sheetName val="do obrotu BZ WBK"/>
      <sheetName val="do obrotu KB"/>
      <sheetName val="do obrotu BZ+KB"/>
      <sheetName val="MT i WNIP BZ WBK"/>
      <sheetName val="MT i WNIP KB"/>
      <sheetName val="MT i WNIP BZ+KB"/>
      <sheetName val="podporz+leas BZ WBK"/>
      <sheetName val="podporz+leas KB"/>
      <sheetName val="podporz+leas BZ+KB"/>
      <sheetName val="pozabilans BZ WBK"/>
      <sheetName val="pozabilans KB"/>
      <sheetName val="pozabilans BZ+KB"/>
      <sheetName val="KA"/>
      <sheetName val="Pozostałe kapitały BZ WBK"/>
      <sheetName val="Pozostałe kapitały KB"/>
      <sheetName val="Pozostałe kapitały BZ+KB"/>
      <sheetName val="wynagrodzenie BZ WBK"/>
      <sheetName val="wynagrodzenie KB"/>
      <sheetName val="wynagrodzenie BZ+KB"/>
      <sheetName val="Program motyw BZ WBK"/>
      <sheetName val="Program motyw KB"/>
      <sheetName val="Program motyw KB+BZ"/>
      <sheetName val="Progr motyw prac BZ WBK"/>
      <sheetName val="Progr motyw prac KB"/>
      <sheetName val="Progr motyw prac BZ+KB"/>
      <sheetName val="Progr motyw prac 11 i 12 BZ WBK"/>
      <sheetName val="Progr motyw prac 11 i 12 KB"/>
      <sheetName val="Progr motyw prac 11 i 12 BZ+KB"/>
      <sheetName val="Kap z aktual wyceny BZ WBK"/>
      <sheetName val="Kap z aktual wyceny KB"/>
      <sheetName val="Kap z aktual wyceny BZ+KB"/>
      <sheetName val="portfel"/>
      <sheetName val="Tab3"/>
      <sheetName val="Tab6"/>
      <sheetName val="Tab7"/>
      <sheetName val="polityka"/>
      <sheetName val="podatek BZ WBK"/>
      <sheetName val="podatek KB"/>
      <sheetName val="podatek BZ+KB"/>
      <sheetName val=" JednostkowyCash FLOW BZ WBK"/>
      <sheetName val=" JednostkowyCash FLOW KB"/>
      <sheetName val=" JednostkowyCash FLOW BZ+KB"/>
      <sheetName val="Podpisy"/>
      <sheetName val="porówn"/>
      <sheetName val="porównywalność jedno"/>
      <sheetName val="RachZabezp BZ WBK"/>
      <sheetName val="Arkusz1"/>
      <sheetName val="Arkusz2"/>
    </sheetNames>
    <sheetDataSet>
      <sheetData sheetId="0"/>
      <sheetData sheetId="1">
        <row r="1">
          <cell r="A1" t="str">
            <v>Przychody odsetkowe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vision"/>
    </sheetNames>
    <sheetDataSet>
      <sheetData sheetId="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tus"/>
      <sheetName val="kursy zestawienie"/>
      <sheetName val="wybrane dane finansowe"/>
      <sheetName val="P&amp;L"/>
      <sheetName val="BS"/>
      <sheetName val="13 CF"/>
      <sheetName val="11 kapitały Skons 30.06.2007"/>
      <sheetName val="11 kapitały Skons 31.12.2006"/>
      <sheetName val="11 kapitały Skons 30.06.2006"/>
      <sheetName val="Noty rachunek"/>
      <sheetName val="Noty bilans"/>
      <sheetName val="Noty bilans 26 "/>
      <sheetName val="Noty bilans 31,32,38"/>
      <sheetName val="N30 VI.2007"/>
      <sheetName val="N30 XII.2006"/>
      <sheetName val="N30 VI.2006"/>
      <sheetName val="Arkusz1"/>
      <sheetName val="Kapitały"/>
      <sheetName val="TW-bilans "/>
      <sheetName val="TW-rachunek "/>
      <sheetName val="TW-pozabilans"/>
      <sheetName val="pozabilans"/>
      <sheetName val="sądoweUSUNIETE"/>
      <sheetName val="podpisy"/>
      <sheetName val="9 P&amp;L Bank"/>
      <sheetName val="8 BS Bank"/>
      <sheetName val="13 CF Bank"/>
      <sheetName val="SEG 30-06-2006"/>
      <sheetName val="SEG 30-06-2005"/>
      <sheetName val="regiony 06.06"/>
      <sheetName val="branże 06.06"/>
      <sheetName val="TOP 20 06.06"/>
      <sheetName val="portfel"/>
      <sheetName val="impair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s"/>
      <sheetName val="RZiS"/>
      <sheetName val="szczegółowe- należności"/>
      <sheetName val="szczegółowe-zobowiazania"/>
      <sheetName val="lista"/>
    </sheetNames>
    <sheetDataSet>
      <sheetData sheetId="0" refreshError="1"/>
      <sheetData sheetId="1" refreshError="1"/>
      <sheetData sheetId="2" refreshError="1"/>
      <sheetData sheetId="3" refreshError="1"/>
      <sheetData sheetId="4" refreshError="1">
        <row r="2">
          <cell r="B2" t="str">
            <v>1 O/Jarocin</v>
          </cell>
          <cell r="D2" t="str">
            <v>I. Przychody z tytułu odsetek</v>
          </cell>
        </row>
        <row r="3">
          <cell r="B3" t="str">
            <v>1 O/Luboń</v>
          </cell>
          <cell r="D3" t="str">
            <v>II. Koszty odsetek</v>
          </cell>
        </row>
        <row r="4">
          <cell r="B4" t="str">
            <v>1 O/Oborniki</v>
          </cell>
          <cell r="D4" t="str">
            <v>IV. Przychody z tytułu prowizji</v>
          </cell>
        </row>
        <row r="5">
          <cell r="B5" t="str">
            <v>1 O/Oleśnica</v>
          </cell>
          <cell r="D5" t="str">
            <v>V. Koszty z tytułu prowizji</v>
          </cell>
        </row>
        <row r="6">
          <cell r="B6" t="str">
            <v>1 O/Pleszew</v>
          </cell>
        </row>
        <row r="7">
          <cell r="B7" t="str">
            <v>1 O/Pobiedziska</v>
          </cell>
        </row>
        <row r="8">
          <cell r="B8" t="str">
            <v>1 O/Rawicz</v>
          </cell>
        </row>
        <row r="9">
          <cell r="B9" t="str">
            <v>1 O/Strzelin</v>
          </cell>
        </row>
        <row r="10">
          <cell r="B10" t="str">
            <v>1 O/Swarzędz</v>
          </cell>
        </row>
        <row r="11">
          <cell r="B11" t="str">
            <v>1 O/Syców</v>
          </cell>
        </row>
        <row r="12">
          <cell r="B12" t="str">
            <v>1 O/Szamotuły</v>
          </cell>
        </row>
        <row r="13">
          <cell r="B13" t="str">
            <v>1 O/Twardogóra</v>
          </cell>
        </row>
        <row r="14">
          <cell r="B14" t="str">
            <v>17 O/Wrocław</v>
          </cell>
        </row>
        <row r="15">
          <cell r="B15" t="str">
            <v>18 O/Wrocław</v>
          </cell>
        </row>
        <row r="16">
          <cell r="B16" t="str">
            <v>19 O/Wrocław</v>
          </cell>
        </row>
        <row r="17">
          <cell r="B17" t="str">
            <v>2 O/Kostrzy¤ Wlkp.</v>
          </cell>
        </row>
        <row r="18">
          <cell r="B18" t="str">
            <v>20 O/Wrocław</v>
          </cell>
        </row>
        <row r="19">
          <cell r="B19" t="str">
            <v>21 O/Poznań</v>
          </cell>
        </row>
        <row r="20">
          <cell r="B20" t="str">
            <v>23 O/Poznań</v>
          </cell>
        </row>
        <row r="21">
          <cell r="B21" t="str">
            <v>3 O/Wrocław</v>
          </cell>
        </row>
        <row r="22">
          <cell r="B22" t="str">
            <v>4 O/Poznań</v>
          </cell>
        </row>
        <row r="23">
          <cell r="B23" t="str">
            <v>4 O/Poznań SZ</v>
          </cell>
        </row>
        <row r="24">
          <cell r="B24" t="str">
            <v>Bielawa</v>
          </cell>
        </row>
        <row r="25">
          <cell r="B25" t="str">
            <v>BIELSKO BIAŁA</v>
          </cell>
        </row>
        <row r="26">
          <cell r="B26" t="str">
            <v>Bolesławiec</v>
          </cell>
        </row>
        <row r="27">
          <cell r="B27" t="str">
            <v>Brzeg</v>
          </cell>
        </row>
        <row r="28">
          <cell r="B28" t="str">
            <v>Bydgoszcz</v>
          </cell>
        </row>
        <row r="29">
          <cell r="B29" t="str">
            <v>BYDGOSZCZ I</v>
          </cell>
        </row>
        <row r="30">
          <cell r="B30" t="str">
            <v>Bystrzyca Kłodzka</v>
          </cell>
        </row>
        <row r="31">
          <cell r="B31" t="str">
            <v>BYTOM</v>
          </cell>
        </row>
        <row r="32">
          <cell r="B32" t="str">
            <v>CENTRALA ORACLE</v>
          </cell>
        </row>
        <row r="33">
          <cell r="B33" t="str">
            <v>Chodzież</v>
          </cell>
        </row>
        <row r="34">
          <cell r="B34" t="str">
            <v>CHODZIEŻ</v>
          </cell>
        </row>
        <row r="35">
          <cell r="B35" t="str">
            <v>Chojnów</v>
          </cell>
        </row>
        <row r="36">
          <cell r="B36" t="str">
            <v>CIESZYN</v>
          </cell>
        </row>
        <row r="37">
          <cell r="B37" t="str">
            <v>CZĘSTOCHOWA</v>
          </cell>
        </row>
        <row r="38">
          <cell r="B38" t="str">
            <v>Dzierżoniów</v>
          </cell>
        </row>
        <row r="39">
          <cell r="B39" t="str">
            <v>F. Augustów</v>
          </cell>
        </row>
        <row r="40">
          <cell r="B40" t="str">
            <v>F. Bielsk Podlaski</v>
          </cell>
        </row>
        <row r="41">
          <cell r="B41" t="str">
            <v>F. Ciechanów</v>
          </cell>
        </row>
        <row r="42">
          <cell r="B42" t="str">
            <v>F. Gniezno</v>
          </cell>
        </row>
        <row r="43">
          <cell r="B43" t="str">
            <v>F. Kołobrzeg</v>
          </cell>
        </row>
        <row r="44">
          <cell r="B44" t="str">
            <v>F. Połczyn Zdrój</v>
          </cell>
        </row>
        <row r="45">
          <cell r="B45" t="str">
            <v>F.Bogatynia</v>
          </cell>
        </row>
        <row r="46">
          <cell r="B46" t="str">
            <v>F.Brzeg Dolny</v>
          </cell>
        </row>
        <row r="47">
          <cell r="B47" t="str">
            <v>F.Ełk</v>
          </cell>
        </row>
        <row r="48">
          <cell r="B48" t="str">
            <v>F.II WrocŁaw</v>
          </cell>
        </row>
        <row r="49">
          <cell r="B49" t="str">
            <v>F.IV Wrocław</v>
          </cell>
        </row>
        <row r="50">
          <cell r="B50" t="str">
            <v>F.Szklarska Porêba</v>
          </cell>
        </row>
        <row r="51">
          <cell r="B51" t="str">
            <v>GDAŃSK</v>
          </cell>
        </row>
        <row r="52">
          <cell r="B52" t="str">
            <v>GDYNIA</v>
          </cell>
        </row>
        <row r="53">
          <cell r="B53" t="str">
            <v>GLIWICE</v>
          </cell>
        </row>
        <row r="54">
          <cell r="B54" t="str">
            <v>Głubczyce</v>
          </cell>
        </row>
        <row r="55">
          <cell r="B55" t="str">
            <v>Głuchołazy</v>
          </cell>
        </row>
        <row r="56">
          <cell r="B56" t="str">
            <v>Głuszyca</v>
          </cell>
        </row>
        <row r="57">
          <cell r="B57" t="str">
            <v>GNIEZNO</v>
          </cell>
        </row>
        <row r="58">
          <cell r="B58" t="str">
            <v>GORZÓW</v>
          </cell>
        </row>
        <row r="59">
          <cell r="B59" t="str">
            <v>GOSTYŃ</v>
          </cell>
        </row>
        <row r="60">
          <cell r="B60" t="str">
            <v>GÓRA</v>
          </cell>
        </row>
        <row r="61">
          <cell r="B61" t="str">
            <v>GRODZISK WLKP.</v>
          </cell>
        </row>
        <row r="62">
          <cell r="B62" t="str">
            <v>GRUDZIĄDZ</v>
          </cell>
        </row>
        <row r="63">
          <cell r="B63" t="str">
            <v>GUBIN</v>
          </cell>
        </row>
        <row r="64">
          <cell r="B64" t="str">
            <v>I Białystok</v>
          </cell>
        </row>
        <row r="65">
          <cell r="B65" t="str">
            <v>I Bytom</v>
          </cell>
        </row>
        <row r="66">
          <cell r="B66" t="str">
            <v>I Elbląg</v>
          </cell>
        </row>
        <row r="67">
          <cell r="B67" t="str">
            <v>I Głogów</v>
          </cell>
        </row>
        <row r="68">
          <cell r="B68" t="str">
            <v>I Gorzów Wielkopolski</v>
          </cell>
        </row>
        <row r="69">
          <cell r="B69" t="str">
            <v>I Jelenia Góra</v>
          </cell>
        </row>
        <row r="70">
          <cell r="B70" t="str">
            <v>I Kędzierzyn Kożle</v>
          </cell>
        </row>
        <row r="71">
          <cell r="B71" t="str">
            <v>I Kielce</v>
          </cell>
        </row>
        <row r="72">
          <cell r="B72" t="str">
            <v>I Koszalin</v>
          </cell>
        </row>
        <row r="73">
          <cell r="B73" t="str">
            <v>I Kraków</v>
          </cell>
        </row>
        <row r="74">
          <cell r="B74" t="str">
            <v>I Lublin</v>
          </cell>
        </row>
        <row r="75">
          <cell r="B75" t="str">
            <v>I Łódź</v>
          </cell>
        </row>
        <row r="76">
          <cell r="B76" t="str">
            <v>I Olsztyn</v>
          </cell>
        </row>
        <row r="77">
          <cell r="B77" t="str">
            <v>I Opole</v>
          </cell>
        </row>
        <row r="78">
          <cell r="B78" t="str">
            <v>I Poznań</v>
          </cell>
        </row>
        <row r="79">
          <cell r="B79" t="str">
            <v>I Przemyśl</v>
          </cell>
        </row>
        <row r="80">
          <cell r="B80" t="str">
            <v>I Ruda Śląska</v>
          </cell>
        </row>
        <row r="81">
          <cell r="B81" t="str">
            <v>I Słupsk</v>
          </cell>
        </row>
        <row r="82">
          <cell r="B82" t="str">
            <v>I Suwałki</v>
          </cell>
        </row>
        <row r="83">
          <cell r="B83" t="str">
            <v>I Szczecin</v>
          </cell>
        </row>
        <row r="84">
          <cell r="B84" t="str">
            <v>I Świdnica</v>
          </cell>
        </row>
        <row r="85">
          <cell r="B85" t="str">
            <v>I Warszawa</v>
          </cell>
        </row>
        <row r="86">
          <cell r="B86" t="str">
            <v>I Zielona Góra</v>
          </cell>
        </row>
        <row r="87">
          <cell r="B87" t="str">
            <v>II Głogów</v>
          </cell>
        </row>
        <row r="88">
          <cell r="B88" t="str">
            <v>II Jelenia Góra</v>
          </cell>
        </row>
        <row r="89">
          <cell r="B89" t="str">
            <v>II Opole</v>
          </cell>
        </row>
        <row r="90">
          <cell r="B90" t="str">
            <v>II Poznań</v>
          </cell>
        </row>
        <row r="91">
          <cell r="B91" t="str">
            <v>II Szczecin</v>
          </cell>
        </row>
        <row r="92">
          <cell r="B92" t="str">
            <v>II Świdnica</v>
          </cell>
        </row>
        <row r="93">
          <cell r="B93" t="str">
            <v>II Warszawa</v>
          </cell>
        </row>
        <row r="94">
          <cell r="B94" t="str">
            <v>II Wrocław</v>
          </cell>
        </row>
        <row r="95">
          <cell r="B95" t="str">
            <v>III Jelenia Góra</v>
          </cell>
        </row>
        <row r="96">
          <cell r="B96" t="str">
            <v>III Warszawa</v>
          </cell>
        </row>
        <row r="97">
          <cell r="B97" t="str">
            <v>INOWROCŁAW</v>
          </cell>
        </row>
        <row r="98">
          <cell r="B98" t="str">
            <v>IV Katowice</v>
          </cell>
        </row>
        <row r="99">
          <cell r="B99" t="str">
            <v>IV Wrocław</v>
          </cell>
        </row>
        <row r="100">
          <cell r="B100" t="str">
            <v>JELENIA GÓRA</v>
          </cell>
        </row>
        <row r="101">
          <cell r="B101" t="str">
            <v>KALISZ</v>
          </cell>
        </row>
        <row r="102">
          <cell r="B102" t="str">
            <v>Kamienna Góra</v>
          </cell>
        </row>
        <row r="103">
          <cell r="B103" t="str">
            <v>KATOWICE</v>
          </cell>
        </row>
        <row r="104">
          <cell r="B104" t="str">
            <v>KATOWICE II</v>
          </cell>
        </row>
        <row r="105">
          <cell r="B105" t="str">
            <v>KĘPNO</v>
          </cell>
        </row>
        <row r="106">
          <cell r="B106" t="str">
            <v>Kluczbork</v>
          </cell>
        </row>
        <row r="107">
          <cell r="B107" t="str">
            <v>Kłodzko</v>
          </cell>
        </row>
        <row r="108">
          <cell r="B108" t="str">
            <v>KOŁO</v>
          </cell>
        </row>
        <row r="109">
          <cell r="B109" t="str">
            <v>KONIN</v>
          </cell>
        </row>
        <row r="110">
          <cell r="B110" t="str">
            <v>KOSZALIN</v>
          </cell>
        </row>
        <row r="111">
          <cell r="B111" t="str">
            <v>KOŚCIAN</v>
          </cell>
        </row>
        <row r="112">
          <cell r="B112" t="str">
            <v>KRAKÓW</v>
          </cell>
        </row>
        <row r="113">
          <cell r="B113" t="str">
            <v>KROSNO ODRZAŃSKIE</v>
          </cell>
        </row>
        <row r="114">
          <cell r="B114" t="str">
            <v>KROTOSZYN</v>
          </cell>
        </row>
        <row r="115">
          <cell r="B115" t="str">
            <v>Legnica</v>
          </cell>
        </row>
        <row r="116">
          <cell r="B116" t="str">
            <v>LEGNICA</v>
          </cell>
        </row>
        <row r="117">
          <cell r="B117" t="str">
            <v>Leszno</v>
          </cell>
        </row>
        <row r="118">
          <cell r="B118" t="str">
            <v>LESZNO</v>
          </cell>
        </row>
        <row r="119">
          <cell r="B119" t="str">
            <v>Lubań</v>
          </cell>
        </row>
        <row r="120">
          <cell r="B120" t="str">
            <v>Lubin</v>
          </cell>
        </row>
        <row r="121">
          <cell r="B121" t="str">
            <v>LUBSKO</v>
          </cell>
        </row>
        <row r="122">
          <cell r="B122" t="str">
            <v>ŁÓDŹ</v>
          </cell>
        </row>
        <row r="123">
          <cell r="B123" t="str">
            <v>Namysłów</v>
          </cell>
        </row>
        <row r="124">
          <cell r="B124" t="str">
            <v>Niemodlin</v>
          </cell>
        </row>
        <row r="125">
          <cell r="B125" t="str">
            <v>Nowa Ruda</v>
          </cell>
        </row>
        <row r="126">
          <cell r="B126" t="str">
            <v>NOWA SÓL</v>
          </cell>
        </row>
        <row r="127">
          <cell r="B127" t="str">
            <v>NOWY TOMYŚL</v>
          </cell>
        </row>
        <row r="128">
          <cell r="B128" t="str">
            <v>Oława</v>
          </cell>
        </row>
        <row r="129">
          <cell r="B129" t="str">
            <v>OPOLE</v>
          </cell>
        </row>
        <row r="130">
          <cell r="B130" t="str">
            <v>OSTRÓW WLKP.</v>
          </cell>
        </row>
        <row r="131">
          <cell r="B131" t="str">
            <v>OSTRZESZÓW</v>
          </cell>
        </row>
        <row r="132">
          <cell r="B132" t="str">
            <v>Paczków</v>
          </cell>
        </row>
        <row r="133">
          <cell r="B133" t="str">
            <v>Piła</v>
          </cell>
        </row>
        <row r="134">
          <cell r="B134" t="str">
            <v>PŁOCK</v>
          </cell>
        </row>
        <row r="135">
          <cell r="B135" t="str">
            <v>Polkowice</v>
          </cell>
        </row>
        <row r="136">
          <cell r="B136" t="str">
            <v>POZNAŃ I</v>
          </cell>
        </row>
        <row r="137">
          <cell r="B137" t="str">
            <v>POZNAŃ II</v>
          </cell>
        </row>
        <row r="138">
          <cell r="B138" t="str">
            <v>POZNAŃ III</v>
          </cell>
        </row>
        <row r="139">
          <cell r="B139" t="str">
            <v>POZNAŃ V</v>
          </cell>
        </row>
        <row r="140">
          <cell r="B140" t="str">
            <v>POZNAŃ VI</v>
          </cell>
        </row>
        <row r="141">
          <cell r="B141" t="str">
            <v>POZNAŃ VII</v>
          </cell>
        </row>
        <row r="142">
          <cell r="B142" t="str">
            <v>POZNAŃ VIII</v>
          </cell>
        </row>
        <row r="143">
          <cell r="B143" t="str">
            <v>Prudnik</v>
          </cell>
        </row>
        <row r="144">
          <cell r="B144" t="str">
            <v>SŁUBICE</v>
          </cell>
        </row>
        <row r="145">
          <cell r="B145" t="str">
            <v>SŁUPCA</v>
          </cell>
        </row>
        <row r="146">
          <cell r="B146" t="str">
            <v>Starogard Gdański</v>
          </cell>
        </row>
        <row r="147">
          <cell r="B147" t="str">
            <v>Strzegom</v>
          </cell>
        </row>
        <row r="148">
          <cell r="B148" t="str">
            <v>Strzelce Opolskie</v>
          </cell>
        </row>
        <row r="149">
          <cell r="B149" t="str">
            <v>SULECHÓW</v>
          </cell>
        </row>
        <row r="150">
          <cell r="B150" t="str">
            <v>SZCZECIN</v>
          </cell>
        </row>
        <row r="151">
          <cell r="B151" t="str">
            <v>Szprotawa</v>
          </cell>
        </row>
        <row r="152">
          <cell r="B152" t="str">
            <v>ŚREM</v>
          </cell>
        </row>
        <row r="153">
          <cell r="B153" t="str">
            <v>Środa Śląska</v>
          </cell>
        </row>
        <row r="154">
          <cell r="B154" t="str">
            <v>ŚRODA WLKP.</v>
          </cell>
        </row>
        <row r="155">
          <cell r="B155" t="str">
            <v>ŚWIEBODZICE</v>
          </cell>
        </row>
        <row r="156">
          <cell r="B156" t="str">
            <v>Świebodzice</v>
          </cell>
        </row>
        <row r="157">
          <cell r="B157" t="str">
            <v>ŚWIEBODZIN</v>
          </cell>
        </row>
        <row r="158">
          <cell r="B158" t="str">
            <v>ŚWIĘTOCHŁOWICE</v>
          </cell>
        </row>
        <row r="159">
          <cell r="B159" t="str">
            <v>TARNOWSKIE GÓRY</v>
          </cell>
        </row>
        <row r="160">
          <cell r="B160" t="str">
            <v>TARNÓW</v>
          </cell>
        </row>
        <row r="161">
          <cell r="B161" t="str">
            <v>TORUŃ</v>
          </cell>
        </row>
        <row r="162">
          <cell r="B162" t="str">
            <v>Trzebnica</v>
          </cell>
        </row>
        <row r="163">
          <cell r="B163" t="str">
            <v>TUREK</v>
          </cell>
        </row>
        <row r="164">
          <cell r="B164" t="str">
            <v>TYCHY</v>
          </cell>
        </row>
        <row r="165">
          <cell r="B165" t="str">
            <v>Wałbrzych</v>
          </cell>
        </row>
        <row r="166">
          <cell r="B166" t="str">
            <v>WARSZAWA I</v>
          </cell>
        </row>
        <row r="167">
          <cell r="B167" t="str">
            <v>WARSZAWA II</v>
          </cell>
        </row>
        <row r="168">
          <cell r="B168" t="str">
            <v>WARSZAWA III</v>
          </cell>
        </row>
        <row r="169">
          <cell r="B169" t="str">
            <v>WARSZAWA IV</v>
          </cell>
        </row>
        <row r="170">
          <cell r="B170" t="str">
            <v>WARSZAWA V</v>
          </cell>
        </row>
        <row r="171">
          <cell r="B171" t="str">
            <v>WARSZAWA VI</v>
          </cell>
        </row>
        <row r="172">
          <cell r="B172" t="str">
            <v>WARSZAWA VII</v>
          </cell>
        </row>
        <row r="173">
          <cell r="B173" t="str">
            <v>WŁOCŁAWEK</v>
          </cell>
        </row>
        <row r="174">
          <cell r="B174" t="str">
            <v>WOLSZTYN</v>
          </cell>
        </row>
        <row r="175">
          <cell r="B175" t="str">
            <v>Wołów</v>
          </cell>
        </row>
        <row r="176">
          <cell r="B176" t="str">
            <v>WROCŁAW</v>
          </cell>
        </row>
        <row r="177">
          <cell r="B177" t="str">
            <v>WRZEŚNIA</v>
          </cell>
        </row>
        <row r="178">
          <cell r="B178" t="str">
            <v>WSCHOWA</v>
          </cell>
        </row>
        <row r="179">
          <cell r="B179" t="str">
            <v>Ząbkowice Śląskie</v>
          </cell>
        </row>
        <row r="180">
          <cell r="B180" t="str">
            <v>Zgorzelec</v>
          </cell>
        </row>
        <row r="181">
          <cell r="B181" t="str">
            <v>ZIELONA GÓRA I</v>
          </cell>
        </row>
        <row r="182">
          <cell r="B182" t="str">
            <v>ZIELONA GÓRA II</v>
          </cell>
        </row>
        <row r="183">
          <cell r="B183" t="str">
            <v>Ziębice</v>
          </cell>
        </row>
        <row r="184">
          <cell r="B184" t="str">
            <v>Złotoryja</v>
          </cell>
        </row>
        <row r="185">
          <cell r="B185" t="str">
            <v>Żagań</v>
          </cell>
        </row>
        <row r="186">
          <cell r="B186" t="str">
            <v>Żary</v>
          </cell>
        </row>
        <row r="187">
          <cell r="B187" t="str">
            <v>ZAKRZEWO</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s DM"/>
      <sheetName val="Rachunek ZiS DM"/>
      <sheetName val="szczegółowe"/>
      <sheetName val="lista"/>
    </sheetNames>
    <sheetDataSet>
      <sheetData sheetId="0"/>
      <sheetData sheetId="1"/>
      <sheetData sheetId="2"/>
      <sheetData sheetId="3" refreshError="1">
        <row r="2">
          <cell r="E2" t="str">
            <v>1 Oddział w Suwałkach</v>
          </cell>
        </row>
        <row r="3">
          <cell r="E3" t="str">
            <v>1 Oddział w Białymstoku</v>
          </cell>
        </row>
        <row r="4">
          <cell r="E4" t="str">
            <v>1 Oddział w Bielawie</v>
          </cell>
        </row>
        <row r="5">
          <cell r="E5" t="str">
            <v>1 Oddział w Bielsku Białej</v>
          </cell>
        </row>
        <row r="6">
          <cell r="E6" t="str">
            <v>1 Oddział w Zgorzelcu</v>
          </cell>
        </row>
        <row r="7">
          <cell r="E7" t="str">
            <v>1 Oddział w Bolesławcu</v>
          </cell>
        </row>
        <row r="8">
          <cell r="E8" t="str">
            <v>1 Oddział w Brzegu</v>
          </cell>
        </row>
        <row r="9">
          <cell r="E9" t="str">
            <v>1 Oddział w Wołowie</v>
          </cell>
        </row>
        <row r="10">
          <cell r="E10" t="str">
            <v>1 Oddział w Bydgoszczy</v>
          </cell>
        </row>
        <row r="11">
          <cell r="E11" t="str">
            <v>3 Oddział w Bydgoszczy</v>
          </cell>
        </row>
        <row r="12">
          <cell r="E12" t="str">
            <v>1 Oddział w Bystzrycy Kłodzkiej</v>
          </cell>
        </row>
        <row r="13">
          <cell r="E13" t="str">
            <v>1 Oddział w Bytomiu</v>
          </cell>
        </row>
        <row r="14">
          <cell r="E14" t="str">
            <v>2 Oddział w Bytomiu</v>
          </cell>
        </row>
        <row r="15">
          <cell r="E15" t="str">
            <v>1 Oddział w Chodzieży</v>
          </cell>
        </row>
        <row r="16">
          <cell r="E16" t="str">
            <v>2 Oddział w Chodzieży</v>
          </cell>
        </row>
        <row r="17">
          <cell r="E17" t="str">
            <v>1 Oddział w Chojnowie</v>
          </cell>
        </row>
        <row r="18">
          <cell r="E18" t="str">
            <v>1 Oddział w Chorzowie</v>
          </cell>
        </row>
        <row r="19">
          <cell r="E19" t="str">
            <v>1 Oddział w Ciechanowie</v>
          </cell>
        </row>
        <row r="20">
          <cell r="E20" t="str">
            <v>1 Oddział w Cieszynie</v>
          </cell>
        </row>
        <row r="21">
          <cell r="E21" t="str">
            <v>1 Oddział w Częstochowie</v>
          </cell>
        </row>
        <row r="22">
          <cell r="E22" t="str">
            <v>1 Oddział w Dzierżoniowie</v>
          </cell>
        </row>
        <row r="23">
          <cell r="E23" t="str">
            <v>1 Oddział w Elblągu</v>
          </cell>
        </row>
        <row r="24">
          <cell r="E24" t="str">
            <v>1 Oddział w Suwałkach</v>
          </cell>
        </row>
        <row r="25">
          <cell r="E25" t="str">
            <v>1 Oddział w Gdańsku</v>
          </cell>
        </row>
        <row r="26">
          <cell r="E26" t="str">
            <v>1 Oddział w Gdyni</v>
          </cell>
        </row>
        <row r="27">
          <cell r="E27" t="str">
            <v>1 Oddział w Gliwicach</v>
          </cell>
        </row>
        <row r="28">
          <cell r="E28" t="str">
            <v>1 Oddział w Głogowie</v>
          </cell>
        </row>
        <row r="29">
          <cell r="E29" t="str">
            <v>2 Oddział w Głogowie</v>
          </cell>
        </row>
        <row r="30">
          <cell r="E30" t="str">
            <v>1 Oddział w Głubczycach</v>
          </cell>
        </row>
        <row r="31">
          <cell r="E31" t="str">
            <v>1 Oddział w Głuchołazach</v>
          </cell>
        </row>
        <row r="32">
          <cell r="E32" t="str">
            <v>1 Oddział w Głuszycy</v>
          </cell>
        </row>
        <row r="33">
          <cell r="E33" t="str">
            <v>1 Oddział w Gnieźnie</v>
          </cell>
        </row>
        <row r="34">
          <cell r="E34" t="str">
            <v>10 Oddział w Poznaniu</v>
          </cell>
        </row>
        <row r="35">
          <cell r="E35" t="str">
            <v>1 Oddział w Gorzowie Wlkp.</v>
          </cell>
        </row>
        <row r="36">
          <cell r="E36" t="str">
            <v>2 Oddział w Gorzowie Wlkp.</v>
          </cell>
        </row>
        <row r="37">
          <cell r="E37" t="str">
            <v>1 Oddział w Gostyniu</v>
          </cell>
        </row>
        <row r="38">
          <cell r="E38" t="str">
            <v>1 Oddział w Górze</v>
          </cell>
        </row>
        <row r="39">
          <cell r="E39" t="str">
            <v>1 Oddział w Grodzisku Wlkp.</v>
          </cell>
        </row>
        <row r="40">
          <cell r="E40" t="str">
            <v>1 Oddział w Grudziądzu</v>
          </cell>
        </row>
        <row r="41">
          <cell r="E41" t="str">
            <v>1 Oddział w Gubinie</v>
          </cell>
        </row>
        <row r="42">
          <cell r="E42" t="str">
            <v>1 Oddział w Inowrocławiu</v>
          </cell>
        </row>
        <row r="43">
          <cell r="E43" t="str">
            <v>1 Oddział w Jarocinie</v>
          </cell>
        </row>
        <row r="44">
          <cell r="E44" t="str">
            <v>1 Oddział w Jeleniej Górze</v>
          </cell>
        </row>
        <row r="45">
          <cell r="E45" t="str">
            <v>2 Oddział w Jeleniej Górze</v>
          </cell>
        </row>
        <row r="46">
          <cell r="E46" t="str">
            <v>3 Oddział w Jeleniej Górze</v>
          </cell>
        </row>
        <row r="47">
          <cell r="E47" t="str">
            <v>4 Oddział w Jeleniej Górze</v>
          </cell>
        </row>
        <row r="48">
          <cell r="E48" t="str">
            <v>1 Oddział w Kaliszu</v>
          </cell>
        </row>
        <row r="49">
          <cell r="E49" t="str">
            <v>1 Oddział w Kamiennej Górze</v>
          </cell>
        </row>
        <row r="50">
          <cell r="E50" t="str">
            <v>1 Oddział w Katowicach</v>
          </cell>
        </row>
        <row r="51">
          <cell r="E51" t="str">
            <v>2 Oddział w Katowicach</v>
          </cell>
        </row>
        <row r="52">
          <cell r="E52" t="str">
            <v>4 Oddział w Katowicach</v>
          </cell>
        </row>
        <row r="53">
          <cell r="E53" t="str">
            <v>1 Oddział w Kędzierzynie Koźlu</v>
          </cell>
        </row>
        <row r="54">
          <cell r="E54" t="str">
            <v>1 Oddział w Kępnie</v>
          </cell>
        </row>
        <row r="55">
          <cell r="E55" t="str">
            <v>1 Oddział w Kielcach</v>
          </cell>
        </row>
        <row r="56">
          <cell r="E56" t="str">
            <v>1 Oddział w Kluczborku</v>
          </cell>
        </row>
        <row r="57">
          <cell r="E57" t="str">
            <v>1 Oddział w Kłodzku</v>
          </cell>
        </row>
        <row r="58">
          <cell r="E58" t="str">
            <v>1 Oddział w Kole</v>
          </cell>
        </row>
        <row r="59">
          <cell r="E59" t="str">
            <v>1 Oddział w Koszalinie</v>
          </cell>
        </row>
        <row r="60">
          <cell r="E60" t="str">
            <v>1 Oddział w Koninie</v>
          </cell>
        </row>
        <row r="61">
          <cell r="E61" t="str">
            <v>1 Oddział w Koszalinie</v>
          </cell>
        </row>
        <row r="62">
          <cell r="E62" t="str">
            <v>2 Oddział w Koszalinie</v>
          </cell>
        </row>
        <row r="63">
          <cell r="E63" t="str">
            <v>1 Oddział w Kościanie</v>
          </cell>
        </row>
        <row r="64">
          <cell r="E64" t="str">
            <v>1 Oddział w Krakowie</v>
          </cell>
        </row>
        <row r="65">
          <cell r="E65" t="str">
            <v>2 Oddział w Krakowie</v>
          </cell>
        </row>
        <row r="66">
          <cell r="E66" t="str">
            <v>1 Oddział w Krośnie Odrzańskim</v>
          </cell>
        </row>
        <row r="67">
          <cell r="E67" t="str">
            <v>1 Oddział w Krotoszynie</v>
          </cell>
        </row>
        <row r="68">
          <cell r="E68" t="str">
            <v>1 Oddział w Kutnie</v>
          </cell>
        </row>
        <row r="69">
          <cell r="E69" t="str">
            <v>1 Oddział w Legnicy</v>
          </cell>
        </row>
        <row r="70">
          <cell r="E70" t="str">
            <v>2 Oddział w Legnicy</v>
          </cell>
        </row>
        <row r="71">
          <cell r="E71" t="str">
            <v>1 Oddział w Lesznie</v>
          </cell>
        </row>
        <row r="72">
          <cell r="E72" t="str">
            <v>2 Oddział w Lesznie</v>
          </cell>
        </row>
        <row r="73">
          <cell r="E73" t="str">
            <v>1 Oddział w Lubaniu</v>
          </cell>
        </row>
        <row r="74">
          <cell r="E74" t="str">
            <v>1 Oddział w Lubinie</v>
          </cell>
        </row>
        <row r="75">
          <cell r="E75" t="str">
            <v>1 Oddział w Lublinie</v>
          </cell>
        </row>
        <row r="76">
          <cell r="E76" t="str">
            <v>1 Oddział w Lubsku</v>
          </cell>
        </row>
        <row r="77">
          <cell r="E77" t="str">
            <v>1 Oddział w Łodzi</v>
          </cell>
        </row>
        <row r="78">
          <cell r="E78" t="str">
            <v>2 Oddział w Łodzi</v>
          </cell>
        </row>
        <row r="79">
          <cell r="E79" t="str">
            <v>1 Oddział w Namysłowie</v>
          </cell>
        </row>
        <row r="80">
          <cell r="E80" t="str">
            <v>1 Oddział w Niemodlinie</v>
          </cell>
        </row>
        <row r="81">
          <cell r="E81" t="str">
            <v>1 Oddział w Nowej Rudzie</v>
          </cell>
        </row>
        <row r="82">
          <cell r="E82" t="str">
            <v>1 Oddział w Nowej Soli</v>
          </cell>
        </row>
        <row r="83">
          <cell r="E83" t="str">
            <v>1 Oddział w Nowym Tomyślu</v>
          </cell>
        </row>
        <row r="84">
          <cell r="E84" t="str">
            <v>1 Oddział w Oleśnicy</v>
          </cell>
        </row>
        <row r="85">
          <cell r="E85" t="str">
            <v>1 Oddział w Olsztynie</v>
          </cell>
        </row>
        <row r="86">
          <cell r="E86" t="str">
            <v>1 Oddział w Oławie</v>
          </cell>
        </row>
        <row r="87">
          <cell r="E87" t="str">
            <v>1 Oddział w Opolu</v>
          </cell>
        </row>
        <row r="88">
          <cell r="E88" t="str">
            <v>2 Oddział w Opolu</v>
          </cell>
        </row>
        <row r="89">
          <cell r="E89" t="str">
            <v>3 Oddział w Opolu</v>
          </cell>
        </row>
        <row r="90">
          <cell r="E90" t="str">
            <v>1 Oddział w Ostrowie Wlkp.</v>
          </cell>
        </row>
        <row r="91">
          <cell r="E91" t="str">
            <v>1 Oddział w Ostrzeszowie</v>
          </cell>
        </row>
        <row r="92">
          <cell r="E92" t="str">
            <v>1 Oddział w Paczkowie</v>
          </cell>
        </row>
        <row r="93">
          <cell r="E93" t="str">
            <v>1 Oddział w Pile</v>
          </cell>
        </row>
        <row r="94">
          <cell r="E94" t="str">
            <v>1 Oddział w Płocku</v>
          </cell>
        </row>
        <row r="95">
          <cell r="E95" t="str">
            <v>1 Oddział w Polkowicach</v>
          </cell>
        </row>
        <row r="96">
          <cell r="E96" t="str">
            <v>1 Oddział w Koszalinie</v>
          </cell>
        </row>
        <row r="97">
          <cell r="E97" t="str">
            <v>1 Oddział w Poznaniu</v>
          </cell>
        </row>
        <row r="98">
          <cell r="E98" t="str">
            <v>10 Oddział w Poznaniu</v>
          </cell>
        </row>
        <row r="99">
          <cell r="E99" t="str">
            <v>2 Oddział w Poznaniu</v>
          </cell>
        </row>
        <row r="100">
          <cell r="E100" t="str">
            <v>3 Oddział w Poznaniu</v>
          </cell>
        </row>
        <row r="101">
          <cell r="E101" t="str">
            <v>4 Oddział w Poznaniu</v>
          </cell>
        </row>
        <row r="102">
          <cell r="E102" t="str">
            <v>5 Oddział w Poznaniu</v>
          </cell>
        </row>
        <row r="103">
          <cell r="E103" t="str">
            <v>6 Oddział w Poznaniu</v>
          </cell>
        </row>
        <row r="104">
          <cell r="E104" t="str">
            <v>7 Oddział w Poznaniu</v>
          </cell>
        </row>
        <row r="105">
          <cell r="E105" t="str">
            <v>8 Oddział w Poznaniu</v>
          </cell>
        </row>
        <row r="106">
          <cell r="E106" t="str">
            <v>9 Oddział w Poznaniu</v>
          </cell>
        </row>
        <row r="107">
          <cell r="E107" t="str">
            <v>1 Oddział w Prudniku</v>
          </cell>
        </row>
        <row r="108">
          <cell r="E108" t="str">
            <v>1 Oddział w Przemyślu</v>
          </cell>
        </row>
        <row r="109">
          <cell r="E109" t="str">
            <v>1 Oddział w Rawiczu</v>
          </cell>
        </row>
        <row r="110">
          <cell r="E110" t="str">
            <v>1 Oddział w Rudzie Śląskiej</v>
          </cell>
        </row>
        <row r="111">
          <cell r="E111" t="str">
            <v>1 Oddział w Słubicach</v>
          </cell>
        </row>
        <row r="112">
          <cell r="E112" t="str">
            <v>1 Oddział w Słupcy</v>
          </cell>
        </row>
        <row r="113">
          <cell r="E113" t="str">
            <v>1 Oddział w Słupsku</v>
          </cell>
        </row>
        <row r="114">
          <cell r="E114" t="str">
            <v>1 Oddział w Starogardzie Gdańskim</v>
          </cell>
        </row>
        <row r="115">
          <cell r="E115" t="str">
            <v>1 Oddział w Strzegomiu</v>
          </cell>
        </row>
        <row r="116">
          <cell r="E116" t="str">
            <v>1 Oddział w Strzelcach Opolskich</v>
          </cell>
        </row>
        <row r="117">
          <cell r="E117" t="str">
            <v>1 Oddział w Strzelinie</v>
          </cell>
        </row>
        <row r="118">
          <cell r="E118" t="str">
            <v>1 Oddział w Sulechowie</v>
          </cell>
        </row>
        <row r="119">
          <cell r="E119" t="str">
            <v>1 Oddział w Suwałkach</v>
          </cell>
        </row>
        <row r="120">
          <cell r="E120" t="str">
            <v>1 Oddział w Swarzędzu</v>
          </cell>
        </row>
        <row r="121">
          <cell r="E121" t="str">
            <v>1 Oddział w Szamotułach</v>
          </cell>
        </row>
        <row r="122">
          <cell r="E122" t="str">
            <v>1 Oddział w Szczecinie</v>
          </cell>
        </row>
        <row r="123">
          <cell r="E123" t="str">
            <v>2 Oddział w Szczecinie</v>
          </cell>
        </row>
        <row r="124">
          <cell r="E124" t="str">
            <v>3 Oddział w Szczecinie</v>
          </cell>
        </row>
        <row r="125">
          <cell r="E125" t="str">
            <v>1 Oddział w Jeleniej Górze</v>
          </cell>
        </row>
        <row r="126">
          <cell r="E126" t="str">
            <v>1 Oddział w Szprotawie</v>
          </cell>
        </row>
        <row r="127">
          <cell r="E127" t="str">
            <v>1 Oddział w Śremie</v>
          </cell>
        </row>
        <row r="128">
          <cell r="E128" t="str">
            <v>1 Oddział w Środzie Śląskiej</v>
          </cell>
        </row>
        <row r="129">
          <cell r="E129" t="str">
            <v>1 Oddział w Środzie Wlkp.</v>
          </cell>
        </row>
        <row r="130">
          <cell r="E130" t="str">
            <v>1 Oddział w Świdnicy</v>
          </cell>
        </row>
        <row r="131">
          <cell r="E131" t="str">
            <v>2 Oddział w Świdnicy</v>
          </cell>
        </row>
        <row r="132">
          <cell r="E132" t="str">
            <v>1 Oddział w Świebodzicach</v>
          </cell>
        </row>
        <row r="133">
          <cell r="E133" t="str">
            <v>2 Oddział w Świebodzicach</v>
          </cell>
        </row>
        <row r="134">
          <cell r="E134" t="str">
            <v>1 Oddział w Świebodzinie</v>
          </cell>
        </row>
        <row r="135">
          <cell r="E135" t="str">
            <v>1 Oddział w Świętochłowicach</v>
          </cell>
        </row>
        <row r="136">
          <cell r="E136" t="str">
            <v>1 Oddział w Tarnowskich Górach</v>
          </cell>
        </row>
        <row r="137">
          <cell r="E137" t="str">
            <v>1 Oddział w Tarnowie</v>
          </cell>
        </row>
        <row r="138">
          <cell r="E138" t="str">
            <v>1 Oddział w Toruniu</v>
          </cell>
        </row>
        <row r="139">
          <cell r="E139" t="str">
            <v>1 Oddział w Trzebnicy</v>
          </cell>
        </row>
        <row r="140">
          <cell r="E140" t="str">
            <v>1 Oddział w Turku</v>
          </cell>
        </row>
        <row r="141">
          <cell r="E141" t="str">
            <v>1 Oddział w Tychach</v>
          </cell>
        </row>
        <row r="142">
          <cell r="E142" t="str">
            <v>1 Oddział w Wałbrzychu</v>
          </cell>
        </row>
        <row r="143">
          <cell r="E143" t="str">
            <v>1 Oddział w Warszawie</v>
          </cell>
        </row>
        <row r="144">
          <cell r="E144" t="str">
            <v>10 Oddział w Warszawie</v>
          </cell>
        </row>
        <row r="145">
          <cell r="E145" t="str">
            <v>2 Oddział w Warszawie</v>
          </cell>
        </row>
        <row r="146">
          <cell r="E146" t="str">
            <v>3 Oddział w Warszawie</v>
          </cell>
        </row>
        <row r="147">
          <cell r="E147" t="str">
            <v>4 Oddział w Warszawie</v>
          </cell>
        </row>
        <row r="148">
          <cell r="E148" t="str">
            <v>5 Oddział w Warszawie</v>
          </cell>
        </row>
        <row r="149">
          <cell r="E149" t="str">
            <v>6 Oddział w Warszawie</v>
          </cell>
        </row>
        <row r="150">
          <cell r="E150" t="str">
            <v>7 Oddział w Warszawie</v>
          </cell>
        </row>
        <row r="151">
          <cell r="E151" t="str">
            <v>8 Oddział w Warszawie</v>
          </cell>
        </row>
        <row r="152">
          <cell r="E152" t="str">
            <v>9 Oddział w Warszawie</v>
          </cell>
        </row>
        <row r="153">
          <cell r="E153" t="str">
            <v>1 Oddział we Włocławku</v>
          </cell>
        </row>
        <row r="154">
          <cell r="E154" t="str">
            <v>1 Oddział w Wolsztynie</v>
          </cell>
        </row>
        <row r="155">
          <cell r="E155" t="str">
            <v>1 Oddział w Wołowie</v>
          </cell>
        </row>
        <row r="156">
          <cell r="E156" t="str">
            <v>1 Oddział we Wrocławiu</v>
          </cell>
        </row>
        <row r="157">
          <cell r="E157" t="str">
            <v>2 Oddział we Wrocławiu</v>
          </cell>
        </row>
        <row r="158">
          <cell r="E158" t="str">
            <v>3 Oddział we Wrocławiu</v>
          </cell>
        </row>
        <row r="159">
          <cell r="E159" t="str">
            <v>2 Oddział we Wrocławiu</v>
          </cell>
        </row>
        <row r="160">
          <cell r="E160" t="str">
            <v>4 Oddział we Wrocławiu</v>
          </cell>
        </row>
        <row r="161">
          <cell r="E161" t="str">
            <v>3 Oddział we Wrocławiu</v>
          </cell>
        </row>
        <row r="162">
          <cell r="E162" t="str">
            <v>4 Oddział we Wrocławiu</v>
          </cell>
        </row>
        <row r="163">
          <cell r="E163" t="str">
            <v>5 Oddział we Wrocławiu</v>
          </cell>
        </row>
        <row r="164">
          <cell r="E164" t="str">
            <v>1 Oddział we Wrześni</v>
          </cell>
        </row>
        <row r="165">
          <cell r="E165" t="str">
            <v>1 Oddział we Wschowie</v>
          </cell>
        </row>
        <row r="166">
          <cell r="E166" t="str">
            <v>1 Oddział w Ząbkowicach Śląskich</v>
          </cell>
        </row>
        <row r="167">
          <cell r="E167" t="str">
            <v>1 Oddział w Zgorzelcu</v>
          </cell>
        </row>
        <row r="168">
          <cell r="E168" t="str">
            <v>1 Oddział w Zielonej Górze</v>
          </cell>
        </row>
        <row r="169">
          <cell r="E169" t="str">
            <v>2 Oddział w Zielonej Górze</v>
          </cell>
        </row>
        <row r="170">
          <cell r="E170" t="str">
            <v>3 Oddział w Zielonej Górze</v>
          </cell>
        </row>
        <row r="171">
          <cell r="E171" t="str">
            <v>1 Oddział w Ziębicach</v>
          </cell>
        </row>
        <row r="172">
          <cell r="E172" t="str">
            <v>1 Oddział w Złotoryji</v>
          </cell>
        </row>
        <row r="173">
          <cell r="E173" t="str">
            <v>1 Oddział w Żaganiu</v>
          </cell>
        </row>
        <row r="174">
          <cell r="E174" t="str">
            <v>1 Oddział w Żarach</v>
          </cell>
        </row>
        <row r="175">
          <cell r="E175" t="str">
            <v>Centrala / DRK</v>
          </cell>
        </row>
        <row r="176">
          <cell r="E176" t="str">
            <v>Centrala / CUR</v>
          </cell>
        </row>
        <row r="177">
          <cell r="E177" t="str">
            <v>Centrala</v>
          </cell>
        </row>
        <row r="178">
          <cell r="E178" t="str">
            <v>RZA Dolnośląski - Południe</v>
          </cell>
        </row>
        <row r="179">
          <cell r="E179" t="str">
            <v>RZA Dolnośląski - Północ</v>
          </cell>
        </row>
        <row r="180">
          <cell r="E180" t="str">
            <v>RZA Dolnośląski - Zachód</v>
          </cell>
        </row>
        <row r="181">
          <cell r="E181" t="str">
            <v>RZA Kujawsko - Pomorski</v>
          </cell>
        </row>
        <row r="182">
          <cell r="E182" t="str">
            <v>RZA Lubuski</v>
          </cell>
        </row>
        <row r="183">
          <cell r="E183" t="str">
            <v>RZA Łódzkie</v>
          </cell>
        </row>
        <row r="184">
          <cell r="E184" t="str">
            <v>RZA Małopolsko - Podkarpackie</v>
          </cell>
        </row>
        <row r="185">
          <cell r="E185" t="str">
            <v>RZA Opolski</v>
          </cell>
        </row>
        <row r="186">
          <cell r="E186" t="str">
            <v>RZA Pomorsko - Mazurski</v>
          </cell>
        </row>
        <row r="187">
          <cell r="E187" t="str">
            <v>RZA Poznań</v>
          </cell>
        </row>
        <row r="188">
          <cell r="E188" t="str">
            <v>RZA Śląski</v>
          </cell>
        </row>
        <row r="189">
          <cell r="E189" t="str">
            <v>RZA Warszawa</v>
          </cell>
        </row>
        <row r="190">
          <cell r="E190" t="str">
            <v>RZA Wielkopolska - Południe</v>
          </cell>
        </row>
        <row r="191">
          <cell r="E191" t="str">
            <v>RZA Wielkopolska - Północ</v>
          </cell>
        </row>
        <row r="192">
          <cell r="E192" t="str">
            <v>RZA Wrocław</v>
          </cell>
        </row>
        <row r="193">
          <cell r="E193" t="str">
            <v>RZA Wschodni</v>
          </cell>
        </row>
        <row r="194">
          <cell r="E194" t="str">
            <v>RZA Zachodniopomorski</v>
          </cell>
        </row>
        <row r="195">
          <cell r="E195" t="str">
            <v>AIB Group</v>
          </cell>
        </row>
        <row r="196">
          <cell r="E196" t="str">
            <v>WBK AiB Asset Management S.A.</v>
          </cell>
        </row>
        <row r="197">
          <cell r="E197" t="str">
            <v>AiB WBK Fund Management SP. Z o.o.</v>
          </cell>
        </row>
        <row r="198">
          <cell r="E198" t="str">
            <v xml:space="preserve"> WBK Finanse &amp; Leasing</v>
          </cell>
        </row>
        <row r="199">
          <cell r="E199" t="str">
            <v>BZ Finanse &amp; Leasing</v>
          </cell>
        </row>
        <row r="200">
          <cell r="E200" t="str">
            <v>ZST Sp. Z o.o.</v>
          </cell>
        </row>
        <row r="201">
          <cell r="E201" t="str">
            <v>WBK Nieruchomości S.A.</v>
          </cell>
        </row>
        <row r="202">
          <cell r="E202" t="str">
            <v>WBK Nieruchomości i Wspólnicy  kom</v>
          </cell>
        </row>
        <row r="203">
          <cell r="E203" t="str">
            <v>Brytyjsko -Polskie Towarzystwo Finansowe WBK CU Sp. Z o.o.</v>
          </cell>
        </row>
        <row r="204">
          <cell r="E204" t="str">
            <v>Gliwicki Bank Handlowy S.A.</v>
          </cell>
        </row>
        <row r="205">
          <cell r="E205" t="str">
            <v>Projekty Bankowe Polsoft Sp. Z o.o.</v>
          </cell>
        </row>
        <row r="206">
          <cell r="E206" t="str">
            <v xml:space="preserve"> eCard S.A.</v>
          </cell>
        </row>
        <row r="207">
          <cell r="E207" t="str">
            <v>Euroad - Leasing Sp. Z o.o.</v>
          </cell>
        </row>
        <row r="208">
          <cell r="E208" t="str">
            <v>Dom Maklerski S.A</v>
          </cell>
        </row>
        <row r="209">
          <cell r="E209" t="str">
            <v>inne</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porównywalny"/>
      <sheetName val="18-01-2007"/>
      <sheetName val="n 1"/>
      <sheetName val="bank n1 "/>
      <sheetName val="n 2 "/>
      <sheetName val="n2 czysty kwartał"/>
      <sheetName val="BANK2006YTD"/>
      <sheetName val="n 3"/>
      <sheetName val="n 4"/>
      <sheetName val="n 5"/>
      <sheetName val="n 6.1"/>
      <sheetName val="animator"/>
      <sheetName val="N 6.1 czysty kwartał"/>
      <sheetName val="0606"/>
      <sheetName val="n 6.2"/>
      <sheetName val="wynik na sprzedaży podporz"/>
      <sheetName val="12-2006-2005"/>
      <sheetName val="2005 nota do portfela inwest"/>
      <sheetName val="6.2 p czysty kwartał"/>
      <sheetName val="8 nota w raporcie"/>
      <sheetName val="n 8"/>
      <sheetName val="2006 oracle"/>
      <sheetName val="2006 ICBSfurowicz"/>
      <sheetName val="2005- Oracle"/>
      <sheetName val="ICBS 2005"/>
      <sheetName val="n 8  czysty kwartał"/>
      <sheetName val="n 11"/>
      <sheetName val="n 11czysty kwartał"/>
      <sheetName val="n 10"/>
      <sheetName val="uzgodnienie KO 2006"/>
      <sheetName val="czysty kwartał"/>
      <sheetName val="sprzedaże "/>
      <sheetName val="n 12"/>
      <sheetName val="combo"/>
      <sheetName val="uwagi"/>
      <sheetName val="noty_pomoc"/>
      <sheetName val="n 1 porównywalny"/>
      <sheetName val="n 2  porownywalny"/>
      <sheetName val="n 6.1 porównywalność"/>
      <sheetName val="n 6.2 porównywalność"/>
    </sheetNames>
    <sheetDataSet>
      <sheetData sheetId="0">
        <row r="5">
          <cell r="B5" t="str">
            <v>za okres</v>
          </cell>
          <cell r="C5" t="str">
            <v>od 01.01.2006 do 31.12.2006</v>
          </cell>
        </row>
        <row r="7">
          <cell r="B7" t="str">
            <v>Przychody odsetkowe</v>
          </cell>
          <cell r="C7">
            <v>1652184</v>
          </cell>
        </row>
        <row r="8">
          <cell r="B8" t="str">
            <v>Koszty odsetkowe</v>
          </cell>
          <cell r="C8">
            <v>-620474</v>
          </cell>
        </row>
        <row r="9">
          <cell r="B9" t="str">
            <v>Wynik z tytułu odsetek</v>
          </cell>
          <cell r="C9">
            <v>1031710</v>
          </cell>
        </row>
        <row r="10">
          <cell r="B10" t="str">
            <v>Przychody prowizyjne</v>
          </cell>
          <cell r="C10">
            <v>1361663</v>
          </cell>
        </row>
        <row r="11">
          <cell r="B11" t="str">
            <v>Koszty prowizyjne</v>
          </cell>
          <cell r="C11">
            <v>-170304</v>
          </cell>
        </row>
        <row r="12">
          <cell r="B12" t="str">
            <v>Wynik z tytułu prowizji</v>
          </cell>
          <cell r="C12">
            <v>1191359</v>
          </cell>
        </row>
        <row r="13">
          <cell r="B13" t="str">
            <v>Przychody z tytułu dywidend</v>
          </cell>
          <cell r="C13">
            <v>57276</v>
          </cell>
        </row>
        <row r="14">
          <cell r="B14" t="str">
            <v>Wynik z pozycji wymiany</v>
          </cell>
          <cell r="C14">
            <v>43425</v>
          </cell>
        </row>
        <row r="15">
          <cell r="B15" t="str">
            <v>Wynik na transakcjach zabezpieczających i zabezpieczanych</v>
          </cell>
          <cell r="C15">
            <v>31962</v>
          </cell>
        </row>
        <row r="16">
          <cell r="B16" t="str">
            <v>Wynik na operacjach instrumentami finansowymi  wycenianymi do wartości godziwej przez rachunek zysków i strat</v>
          </cell>
          <cell r="C16">
            <v>43425</v>
          </cell>
        </row>
        <row r="17">
          <cell r="B17" t="str">
            <v>Wynik na operacjach aktywami portfela inwestycyjnego</v>
          </cell>
          <cell r="C17">
            <v>31962</v>
          </cell>
        </row>
        <row r="18">
          <cell r="B18" t="str">
            <v>Wynik na sprzedaży podmiotów zależnych i stowarzyszonych</v>
          </cell>
          <cell r="C18">
            <v>9500</v>
          </cell>
        </row>
        <row r="19">
          <cell r="B19" t="str">
            <v>Pozostałe przychody operacyjne</v>
          </cell>
          <cell r="C19">
            <v>49771</v>
          </cell>
        </row>
        <row r="20">
          <cell r="B20" t="str">
            <v>Odpisy z tytułu utraty wartości należności kredytowych</v>
          </cell>
          <cell r="C20">
            <v>-28336</v>
          </cell>
        </row>
        <row r="21">
          <cell r="B21" t="str">
            <v>Koszty operacyjne</v>
          </cell>
          <cell r="C21">
            <v>-1330895</v>
          </cell>
        </row>
        <row r="22">
          <cell r="B22" t="str">
            <v>Koszty pracownicze i koszty działania banku</v>
          </cell>
          <cell r="C22">
            <v>-1130860</v>
          </cell>
        </row>
        <row r="23">
          <cell r="B23" t="str">
            <v>Amortyzacja</v>
          </cell>
          <cell r="C23">
            <v>-158817</v>
          </cell>
        </row>
        <row r="24">
          <cell r="B24" t="str">
            <v>Pozostałe koszty operacyjne</v>
          </cell>
          <cell r="C24">
            <v>-41218</v>
          </cell>
        </row>
        <row r="25">
          <cell r="B25" t="str">
            <v>Wynik operacyjny</v>
          </cell>
          <cell r="C25">
            <v>1055772</v>
          </cell>
        </row>
        <row r="26">
          <cell r="B26" t="str">
            <v>Udział w zysku (stracie) jednostek stowarzyszonych wycenianych metodą praw własności</v>
          </cell>
          <cell r="C26">
            <v>9726</v>
          </cell>
        </row>
        <row r="28">
          <cell r="B28" t="str">
            <v>Zysk przed opodatkowaniem</v>
          </cell>
          <cell r="C28">
            <v>1065498</v>
          </cell>
        </row>
        <row r="30">
          <cell r="B30" t="str">
            <v>Obciążenie z tytułu podatku dochodowego</v>
          </cell>
          <cell r="C30">
            <v>-221252</v>
          </cell>
        </row>
        <row r="32">
          <cell r="B32" t="str">
            <v>Zysk za okres</v>
          </cell>
          <cell r="C32">
            <v>844246</v>
          </cell>
        </row>
        <row r="33">
          <cell r="B33" t="str">
            <v>zysk należny udziałowcom jednostki dominującej</v>
          </cell>
          <cell r="C33">
            <v>758222</v>
          </cell>
        </row>
        <row r="34">
          <cell r="B34" t="str">
            <v>w tym:</v>
          </cell>
          <cell r="C34">
            <v>86024</v>
          </cell>
        </row>
        <row r="35">
          <cell r="B35" t="str">
            <v>zysk należny udziałowcom jednostki dominującej</v>
          </cell>
          <cell r="C35">
            <v>758222</v>
          </cell>
        </row>
        <row r="36">
          <cell r="B36" t="str">
            <v>zysk należny udziałowcom mniejszościowym</v>
          </cell>
          <cell r="C36">
            <v>86024</v>
          </cell>
        </row>
        <row r="37">
          <cell r="B37" t="str">
            <v xml:space="preserve">Zysk na akcję </v>
          </cell>
        </row>
        <row r="38">
          <cell r="B38" t="str">
            <v>Podstawowy (zł/akcja)</v>
          </cell>
          <cell r="C38">
            <v>10.39</v>
          </cell>
        </row>
        <row r="39">
          <cell r="B39" t="str">
            <v xml:space="preserve">Zysk na akcję </v>
          </cell>
          <cell r="C39">
            <v>10.38</v>
          </cell>
        </row>
        <row r="40">
          <cell r="B40" t="str">
            <v>Podstawowy (zł/akcja)</v>
          </cell>
          <cell r="C40">
            <v>10.39</v>
          </cell>
        </row>
        <row r="41">
          <cell r="B41" t="str">
            <v>Rozwodniony (zł/akcja)</v>
          </cell>
          <cell r="C41">
            <v>10.38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kursy zestaw"/>
      <sheetName val="wybrane dane"/>
      <sheetName val="BS"/>
      <sheetName val="P&amp;L"/>
      <sheetName val="CF"/>
      <sheetName val="kapitaly skons"/>
      <sheetName val="noty rach"/>
      <sheetName val="noty bilans"/>
      <sheetName val="noty bilans 1"/>
      <sheetName val="TW bilans"/>
      <sheetName val="TW rach"/>
      <sheetName val="TW pozabil"/>
      <sheetName val="pozabilans"/>
      <sheetName val="segment 09"/>
      <sheetName val="segment 08"/>
      <sheetName val="BS waluty"/>
      <sheetName val="ryzyko"/>
      <sheetName val="portfel"/>
      <sheetName val="regiony"/>
      <sheetName val="impairment"/>
      <sheetName val="branze"/>
      <sheetName val="wymogi"/>
      <sheetName val="PKD"/>
      <sheetName val="Podpisy"/>
      <sheetName val="kapitaly"/>
      <sheetName val="Noty bilans 3"/>
      <sheetName val="rach zabezp 2008"/>
      <sheetName val="rach zabezp 2007"/>
      <sheetName val="nota 29"/>
      <sheetName val="Poz kapitaly"/>
      <sheetName val="noty bilans 2"/>
    </sheetNames>
    <sheetDataSet>
      <sheetData sheetId="0" refreshError="1"/>
      <sheetData sheetId="1" refreshError="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BS 2"/>
      <sheetName val="P&amp;L 3"/>
      <sheetName val="4 Kapitały Skons 31.03.2005"/>
      <sheetName val="5 kapitały Skons 31.12.2004 "/>
      <sheetName val="6 kapitały skons 31.03.2004"/>
      <sheetName val="7 CF"/>
      <sheetName val="8 BS Bank"/>
      <sheetName val="9 P&amp;L Bank"/>
      <sheetName val="10 Kapitały Bank 31.03.2005 "/>
      <sheetName val="11 kapitały Bank 31.12.2004"/>
      <sheetName val="12 kapitały Bank 31.03.2004 "/>
      <sheetName val="13 CF Bank"/>
      <sheetName val="Arkusz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AMportfolio p"/>
      <sheetName val="AMportfolio a"/>
      <sheetName val="File Details"/>
      <sheetName val="Portfele 2009"/>
      <sheetName val="Prezentp_bez_TFI"/>
      <sheetName val="Prezentp Q"/>
      <sheetName val="Prezentp"/>
      <sheetName val="Prezentp_old"/>
      <sheetName val="X"/>
      <sheetName val="Portfele 2008"/>
      <sheetName val="Portfele 2008 budget"/>
      <sheetName val="Portfele 2007"/>
      <sheetName val="Portfele 2006 "/>
      <sheetName val="roboczy"/>
    </sheetNames>
    <sheetDataSet>
      <sheetData sheetId="0"/>
      <sheetData sheetId="1"/>
      <sheetData sheetId="2"/>
      <sheetData sheetId="3"/>
      <sheetData sheetId="4" refreshError="1">
        <row r="2">
          <cell r="A2" t="str">
            <v>ID</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Total</v>
          </cell>
          <cell r="Q2" t="str">
            <v>Jan</v>
          </cell>
          <cell r="R2" t="str">
            <v>Feb</v>
          </cell>
          <cell r="S2" t="str">
            <v>Mar</v>
          </cell>
          <cell r="T2" t="str">
            <v>Apr</v>
          </cell>
          <cell r="U2" t="str">
            <v>May</v>
          </cell>
          <cell r="V2" t="str">
            <v>Jun</v>
          </cell>
          <cell r="W2" t="str">
            <v>Jul</v>
          </cell>
          <cell r="X2" t="str">
            <v>Aug</v>
          </cell>
          <cell r="Y2" t="str">
            <v>Sep</v>
          </cell>
          <cell r="Z2" t="str">
            <v>Oct</v>
          </cell>
          <cell r="AA2" t="str">
            <v>Nov</v>
          </cell>
          <cell r="AB2" t="str">
            <v>Dec</v>
          </cell>
        </row>
        <row r="3">
          <cell r="A3" t="str">
            <v>no</v>
          </cell>
          <cell r="B3" t="str">
            <v>Dane w Pln</v>
          </cell>
          <cell r="D3">
            <v>31</v>
          </cell>
          <cell r="E3">
            <v>28</v>
          </cell>
          <cell r="F3">
            <v>31</v>
          </cell>
          <cell r="G3">
            <v>30</v>
          </cell>
          <cell r="H3">
            <v>31</v>
          </cell>
          <cell r="I3">
            <v>30</v>
          </cell>
          <cell r="J3">
            <v>31</v>
          </cell>
          <cell r="K3">
            <v>31</v>
          </cell>
          <cell r="L3">
            <v>30</v>
          </cell>
          <cell r="M3">
            <v>31</v>
          </cell>
          <cell r="N3">
            <v>30</v>
          </cell>
          <cell r="O3">
            <v>31</v>
          </cell>
          <cell r="P3">
            <v>365</v>
          </cell>
          <cell r="Q3">
            <v>31</v>
          </cell>
          <cell r="R3">
            <v>59</v>
          </cell>
          <cell r="S3">
            <v>90</v>
          </cell>
          <cell r="T3">
            <v>120</v>
          </cell>
          <cell r="U3">
            <v>151</v>
          </cell>
          <cell r="V3">
            <v>181</v>
          </cell>
          <cell r="W3">
            <v>212</v>
          </cell>
          <cell r="X3">
            <v>243</v>
          </cell>
          <cell r="Y3">
            <v>273</v>
          </cell>
          <cell r="Z3">
            <v>304</v>
          </cell>
          <cell r="AA3">
            <v>334</v>
          </cell>
          <cell r="AB3">
            <v>365</v>
          </cell>
        </row>
        <row r="4">
          <cell r="B4" t="str">
            <v>Opłata za zarządzanie RAZEM (RZiS)</v>
          </cell>
          <cell r="C4" t="str">
            <v xml:space="preserve">Fees from asset management TOTAL </v>
          </cell>
          <cell r="D4">
            <v>4946801.404218806</v>
          </cell>
          <cell r="E4">
            <v>4498044.4834568016</v>
          </cell>
          <cell r="F4">
            <v>5011170.658178268</v>
          </cell>
          <cell r="G4">
            <v>4878230.5058559319</v>
          </cell>
          <cell r="H4">
            <v>5075860.1319504939</v>
          </cell>
          <cell r="I4">
            <v>4957878.9965315117</v>
          </cell>
          <cell r="J4">
            <v>5186523.8300817292</v>
          </cell>
          <cell r="K4">
            <v>5259542.8294405509</v>
          </cell>
          <cell r="L4">
            <v>5164308.7406673003</v>
          </cell>
          <cell r="M4">
            <v>5417136.966173891</v>
          </cell>
          <cell r="N4">
            <v>5328476.4133309042</v>
          </cell>
          <cell r="O4">
            <v>5614845.4460062385</v>
          </cell>
          <cell r="P4">
            <v>61338820.405892424</v>
          </cell>
          <cell r="Q4">
            <v>4946801.404218806</v>
          </cell>
          <cell r="R4">
            <v>9444845.8876756076</v>
          </cell>
          <cell r="S4">
            <v>14456016.545853876</v>
          </cell>
          <cell r="T4">
            <v>19334247.051709808</v>
          </cell>
          <cell r="U4">
            <v>24410107.183660302</v>
          </cell>
          <cell r="V4">
            <v>29367986.180191815</v>
          </cell>
          <cell r="W4">
            <v>34554510.010273546</v>
          </cell>
          <cell r="X4">
            <v>39814052.839714095</v>
          </cell>
          <cell r="Y4">
            <v>44978361.580381393</v>
          </cell>
          <cell r="Z4">
            <v>50395498.546555281</v>
          </cell>
          <cell r="AA4">
            <v>55723974.959886186</v>
          </cell>
          <cell r="AB4">
            <v>61338820.405892424</v>
          </cell>
        </row>
        <row r="5">
          <cell r="A5" t="str">
            <v>mgt_TFI</v>
          </cell>
          <cell r="B5" t="str">
            <v>Opłata za zarządzanie funduszami TFI</v>
          </cell>
          <cell r="C5" t="str">
            <v>Fees from TFI funds management</v>
          </cell>
          <cell r="D5">
            <v>2521314.9486839301</v>
          </cell>
          <cell r="E5">
            <v>2288155.1035789251</v>
          </cell>
          <cell r="F5">
            <v>2547160.8476936058</v>
          </cell>
          <cell r="G5">
            <v>2478565.8250874067</v>
          </cell>
          <cell r="H5">
            <v>2576873.6998559744</v>
          </cell>
          <cell r="I5">
            <v>2523597.7030364946</v>
          </cell>
          <cell r="J5">
            <v>2649632.8819229039</v>
          </cell>
          <cell r="K5">
            <v>2693494.6155239125</v>
          </cell>
          <cell r="L5">
            <v>2656389.8613804388</v>
          </cell>
          <cell r="M5">
            <v>2803580.1096195676</v>
          </cell>
          <cell r="N5">
            <v>2778546.3276961306</v>
          </cell>
          <cell r="O5">
            <v>2957712.2401628625</v>
          </cell>
          <cell r="P5">
            <v>31475024.164242148</v>
          </cell>
          <cell r="Q5">
            <v>2521314.9486839301</v>
          </cell>
          <cell r="R5">
            <v>4809470.0522628557</v>
          </cell>
          <cell r="S5">
            <v>7356630.899956461</v>
          </cell>
          <cell r="T5">
            <v>9835196.7250438668</v>
          </cell>
          <cell r="U5">
            <v>12412070.424899841</v>
          </cell>
          <cell r="V5">
            <v>14935668.127936335</v>
          </cell>
          <cell r="W5">
            <v>17585301.009859238</v>
          </cell>
          <cell r="X5">
            <v>20278795.62538315</v>
          </cell>
          <cell r="Y5">
            <v>22935185.486763589</v>
          </cell>
          <cell r="Z5">
            <v>25738765.596383158</v>
          </cell>
          <cell r="AA5">
            <v>28517311.924079288</v>
          </cell>
          <cell r="AB5">
            <v>31475024.164242148</v>
          </cell>
        </row>
        <row r="6">
          <cell r="A6" t="str">
            <v>mgt_fee</v>
          </cell>
          <cell r="B6" t="str">
            <v>Opłata od zysku</v>
          </cell>
          <cell r="D6">
            <v>0</v>
          </cell>
          <cell r="E6">
            <v>0</v>
          </cell>
          <cell r="F6">
            <v>0</v>
          </cell>
          <cell r="G6">
            <v>0</v>
          </cell>
          <cell r="H6">
            <v>0</v>
          </cell>
          <cell r="I6">
            <v>0</v>
          </cell>
          <cell r="P6">
            <v>0</v>
          </cell>
          <cell r="Q6">
            <v>0</v>
          </cell>
          <cell r="R6">
            <v>0</v>
          </cell>
          <cell r="S6">
            <v>0</v>
          </cell>
          <cell r="T6">
            <v>0</v>
          </cell>
          <cell r="U6">
            <v>0</v>
          </cell>
          <cell r="V6">
            <v>0</v>
          </cell>
          <cell r="W6">
            <v>0</v>
          </cell>
          <cell r="X6">
            <v>0</v>
          </cell>
          <cell r="Y6">
            <v>0</v>
          </cell>
          <cell r="Z6">
            <v>0</v>
          </cell>
          <cell r="AA6">
            <v>0</v>
          </cell>
          <cell r="AB6">
            <v>0</v>
          </cell>
        </row>
        <row r="7">
          <cell r="B7" t="str">
            <v>PORTFELE AKCYJNE</v>
          </cell>
          <cell r="C7" t="str">
            <v>EQUITY PORTFOLIO</v>
          </cell>
        </row>
        <row r="8">
          <cell r="A8" t="str">
            <v>vol_A</v>
          </cell>
          <cell r="B8" t="str">
            <v xml:space="preserve"> WARTOŚĆ PORTFELA NA KONIEC MIESIĄCA</v>
          </cell>
          <cell r="C8" t="str">
            <v>PORTFOLIO VALUE AT THE END OF MONTH</v>
          </cell>
          <cell r="D8">
            <v>733383229.5214361</v>
          </cell>
          <cell r="E8">
            <v>744510864.19433105</v>
          </cell>
          <cell r="F8">
            <v>755271948.33615685</v>
          </cell>
          <cell r="G8">
            <v>765434967.43457985</v>
          </cell>
          <cell r="H8">
            <v>787585799.5470804</v>
          </cell>
          <cell r="I8">
            <v>804012499.67138457</v>
          </cell>
          <cell r="J8">
            <v>827274204.86340892</v>
          </cell>
          <cell r="K8">
            <v>844024762.37509429</v>
          </cell>
          <cell r="L8">
            <v>856912004.43607509</v>
          </cell>
          <cell r="M8">
            <v>867904406.39227343</v>
          </cell>
          <cell r="N8">
            <v>888386506.34843433</v>
          </cell>
          <cell r="O8">
            <v>900635740.24023759</v>
          </cell>
          <cell r="P8">
            <v>900635740.24023759</v>
          </cell>
          <cell r="Q8">
            <v>733383229.5214361</v>
          </cell>
          <cell r="R8">
            <v>744510864.19433105</v>
          </cell>
          <cell r="S8">
            <v>755271948.33615685</v>
          </cell>
          <cell r="T8">
            <v>765434967.43457985</v>
          </cell>
          <cell r="U8">
            <v>787585799.5470804</v>
          </cell>
          <cell r="V8">
            <v>804012499.67138457</v>
          </cell>
          <cell r="W8">
            <v>827274204.86340892</v>
          </cell>
          <cell r="X8">
            <v>844024762.37509429</v>
          </cell>
          <cell r="Y8">
            <v>856912004.43607509</v>
          </cell>
          <cell r="Z8">
            <v>867904406.39227343</v>
          </cell>
          <cell r="AA8">
            <v>888386506.34843433</v>
          </cell>
          <cell r="AB8">
            <v>900635740.24023759</v>
          </cell>
        </row>
        <row r="9">
          <cell r="A9" t="str">
            <v>volA_A</v>
          </cell>
          <cell r="B9" t="str">
            <v xml:space="preserve"> ŚREDNIA WARTOŚĆ PORTFELA</v>
          </cell>
          <cell r="C9" t="str">
            <v>PORTFOLIO AVERAGE  VALUE</v>
          </cell>
          <cell r="D9">
            <v>727758790.86442983</v>
          </cell>
          <cell r="E9">
            <v>738947046.85788357</v>
          </cell>
          <cell r="F9">
            <v>749891406.26524401</v>
          </cell>
          <cell r="G9">
            <v>760353457.88536835</v>
          </cell>
          <cell r="H9">
            <v>776510383.49083018</v>
          </cell>
          <cell r="I9">
            <v>795799149.60923243</v>
          </cell>
          <cell r="J9">
            <v>815643352.26739669</v>
          </cell>
          <cell r="K9">
            <v>835649483.61925161</v>
          </cell>
          <cell r="L9">
            <v>850468383.40558469</v>
          </cell>
          <cell r="M9">
            <v>862408205.41417432</v>
          </cell>
          <cell r="N9">
            <v>878145456.37035394</v>
          </cell>
          <cell r="O9">
            <v>894511123.29433596</v>
          </cell>
          <cell r="Q9">
            <v>727758790.86442983</v>
          </cell>
          <cell r="R9">
            <v>733068471.67488253</v>
          </cell>
          <cell r="S9">
            <v>738863038.03378487</v>
          </cell>
          <cell r="T9">
            <v>744235642.99668074</v>
          </cell>
          <cell r="U9">
            <v>750861583.09812856</v>
          </cell>
          <cell r="V9">
            <v>758309798.54195797</v>
          </cell>
          <cell r="W9">
            <v>766693478.56784761</v>
          </cell>
          <cell r="X9">
            <v>775490335.1793437</v>
          </cell>
          <cell r="Y9">
            <v>783729681.13827121</v>
          </cell>
          <cell r="Z9">
            <v>791752820.1269325</v>
          </cell>
          <cell r="AA9">
            <v>799512637.75358713</v>
          </cell>
          <cell r="AB9">
            <v>807581002.27896583</v>
          </cell>
        </row>
        <row r="10">
          <cell r="A10" t="str">
            <v>mgt_A</v>
          </cell>
          <cell r="B10" t="str">
            <v>Opłata za zarządzanie</v>
          </cell>
          <cell r="C10" t="str">
            <v>Fees from asset management</v>
          </cell>
          <cell r="D10">
            <v>1421621.9668118863</v>
          </cell>
          <cell r="E10">
            <v>1303786.0224013068</v>
          </cell>
          <cell r="F10">
            <v>1464856.363471559</v>
          </cell>
          <cell r="G10">
            <v>1437380.5094271349</v>
          </cell>
          <cell r="H10">
            <v>1516854.5299423614</v>
          </cell>
          <cell r="I10">
            <v>1504387.4335078639</v>
          </cell>
          <cell r="J10">
            <v>1593297.8360730242</v>
          </cell>
          <cell r="K10">
            <v>1632378.3063576068</v>
          </cell>
          <cell r="L10">
            <v>1607734.7521913792</v>
          </cell>
          <cell r="M10">
            <v>1684649.4533159076</v>
          </cell>
          <cell r="N10">
            <v>1660055.7942343676</v>
          </cell>
          <cell r="O10">
            <v>1747360.0846818124</v>
          </cell>
          <cell r="P10">
            <v>18574363.052416213</v>
          </cell>
          <cell r="Q10">
            <v>1421621.9668118863</v>
          </cell>
          <cell r="R10">
            <v>2725407.9892131928</v>
          </cell>
          <cell r="S10">
            <v>4190264.3526847521</v>
          </cell>
          <cell r="T10">
            <v>5627644.862111887</v>
          </cell>
          <cell r="U10">
            <v>7144499.3920542486</v>
          </cell>
          <cell r="V10">
            <v>8648886.825562112</v>
          </cell>
          <cell r="W10">
            <v>10242184.661635136</v>
          </cell>
          <cell r="X10">
            <v>11874562.967992743</v>
          </cell>
          <cell r="Y10">
            <v>13482297.720184123</v>
          </cell>
          <cell r="Z10">
            <v>15166947.173500031</v>
          </cell>
          <cell r="AA10">
            <v>16827002.9677344</v>
          </cell>
          <cell r="AB10">
            <v>18574363.052416213</v>
          </cell>
        </row>
        <row r="11">
          <cell r="A11" t="str">
            <v>mrg_A</v>
          </cell>
          <cell r="B11" t="str">
            <v>Marża</v>
          </cell>
          <cell r="C11" t="str">
            <v>Margin</v>
          </cell>
          <cell r="D11">
            <v>2.306301369863014E-2</v>
          </cell>
          <cell r="E11">
            <v>2.3063013698630137E-2</v>
          </cell>
          <cell r="F11">
            <v>2.306301369863014E-2</v>
          </cell>
          <cell r="G11">
            <v>2.306301369863014E-2</v>
          </cell>
          <cell r="H11">
            <v>2.306301369863014E-2</v>
          </cell>
          <cell r="I11">
            <v>2.3063013698630133E-2</v>
          </cell>
          <cell r="J11">
            <v>2.306301369863014E-2</v>
          </cell>
          <cell r="K11">
            <v>2.306301369863014E-2</v>
          </cell>
          <cell r="L11">
            <v>2.3063013698630133E-2</v>
          </cell>
          <cell r="M11">
            <v>2.306301369863014E-2</v>
          </cell>
          <cell r="N11">
            <v>2.3063013698630133E-2</v>
          </cell>
          <cell r="O11">
            <v>2.306301369863014E-2</v>
          </cell>
          <cell r="Q11">
            <v>2.3000000000000003E-2</v>
          </cell>
          <cell r="R11">
            <v>2.2999999999999996E-2</v>
          </cell>
          <cell r="S11">
            <v>2.3E-2</v>
          </cell>
          <cell r="T11">
            <v>2.3E-2</v>
          </cell>
          <cell r="U11">
            <v>2.3000000000000007E-2</v>
          </cell>
          <cell r="V11">
            <v>2.3000000000000003E-2</v>
          </cell>
          <cell r="W11">
            <v>2.2999999999999996E-2</v>
          </cell>
          <cell r="X11">
            <v>2.2999999999999993E-2</v>
          </cell>
          <cell r="Y11">
            <v>2.3E-2</v>
          </cell>
          <cell r="Z11">
            <v>2.2999999999999996E-2</v>
          </cell>
          <cell r="AA11">
            <v>2.3E-2</v>
          </cell>
          <cell r="AB11">
            <v>2.3E-2</v>
          </cell>
        </row>
        <row r="12">
          <cell r="B12" t="str">
            <v>PORTFELE STABILNEGO WZROSTU</v>
          </cell>
          <cell r="C12" t="str">
            <v>BALANCED PORTFOLIO</v>
          </cell>
        </row>
        <row r="13">
          <cell r="A13" t="str">
            <v>vol_SW</v>
          </cell>
          <cell r="B13" t="str">
            <v xml:space="preserve"> WARTOŚĆ PORTFELA NA KONIEC MIESIĄCA</v>
          </cell>
          <cell r="C13" t="str">
            <v>PORTFOLIO VALUE AT THE END OF MONTH</v>
          </cell>
          <cell r="D13">
            <v>323047765.41155225</v>
          </cell>
          <cell r="E13">
            <v>314966517.31785554</v>
          </cell>
          <cell r="F13">
            <v>316981716.680381</v>
          </cell>
          <cell r="G13">
            <v>314016345.00362575</v>
          </cell>
          <cell r="H13">
            <v>309440088.35371757</v>
          </cell>
          <cell r="I13">
            <v>318687421.80210412</v>
          </cell>
          <cell r="J13">
            <v>299583691.54686618</v>
          </cell>
          <cell r="K13">
            <v>285561532.71607512</v>
          </cell>
          <cell r="L13">
            <v>276493605.55886042</v>
          </cell>
          <cell r="M13">
            <v>271396080.68740451</v>
          </cell>
          <cell r="N13">
            <v>265881917.4947682</v>
          </cell>
          <cell r="O13">
            <v>261249756.07347113</v>
          </cell>
          <cell r="P13">
            <v>261249756.07347113</v>
          </cell>
          <cell r="Q13">
            <v>323047765.41155225</v>
          </cell>
          <cell r="R13">
            <v>314966517.31785554</v>
          </cell>
          <cell r="S13">
            <v>316981716.680381</v>
          </cell>
          <cell r="T13">
            <v>314016345.00362575</v>
          </cell>
          <cell r="U13">
            <v>309440088.35371757</v>
          </cell>
          <cell r="V13">
            <v>318687421.80210412</v>
          </cell>
          <cell r="W13">
            <v>299583691.54686618</v>
          </cell>
          <cell r="X13">
            <v>285561532.71607512</v>
          </cell>
          <cell r="Y13">
            <v>276493605.55886042</v>
          </cell>
          <cell r="Z13">
            <v>271396080.68740451</v>
          </cell>
          <cell r="AA13">
            <v>265881917.4947682</v>
          </cell>
          <cell r="AB13">
            <v>261249756.07347113</v>
          </cell>
        </row>
        <row r="14">
          <cell r="A14" t="str">
            <v>volA_SW</v>
          </cell>
          <cell r="B14" t="str">
            <v xml:space="preserve"> ŚREDNIA WARTOŚĆ PORTFELA</v>
          </cell>
          <cell r="C14" t="str">
            <v>PORTFOLIO AVERAGE  VALUE</v>
          </cell>
          <cell r="D14">
            <v>324515759.92431092</v>
          </cell>
          <cell r="E14">
            <v>319007141.36470389</v>
          </cell>
          <cell r="F14">
            <v>315974116.99911827</v>
          </cell>
          <cell r="G14">
            <v>315499030.84200335</v>
          </cell>
          <cell r="H14">
            <v>311728216.67867166</v>
          </cell>
          <cell r="I14">
            <v>314063755.07791084</v>
          </cell>
          <cell r="J14">
            <v>309135556.67448515</v>
          </cell>
          <cell r="K14">
            <v>292572612.13147068</v>
          </cell>
          <cell r="L14">
            <v>281027569.13746774</v>
          </cell>
          <cell r="M14">
            <v>273944843.12313247</v>
          </cell>
          <cell r="N14">
            <v>268638999.09108639</v>
          </cell>
          <cell r="O14">
            <v>263565836.78411967</v>
          </cell>
          <cell r="Q14">
            <v>324515759.92431092</v>
          </cell>
          <cell r="R14">
            <v>321901500.26890421</v>
          </cell>
          <cell r="S14">
            <v>319859846.03153348</v>
          </cell>
          <cell r="T14">
            <v>318769642.23415095</v>
          </cell>
          <cell r="U14">
            <v>317324051.55719823</v>
          </cell>
          <cell r="V14">
            <v>316783670.92527217</v>
          </cell>
          <cell r="W14">
            <v>315665314.59614766</v>
          </cell>
          <cell r="X14">
            <v>312719331.97719711</v>
          </cell>
          <cell r="Y14">
            <v>309236720.67612797</v>
          </cell>
          <cell r="Z14">
            <v>305637877.89934224</v>
          </cell>
          <cell r="AA14">
            <v>302314625.31177431</v>
          </cell>
          <cell r="AB14">
            <v>299023632.31353515</v>
          </cell>
        </row>
        <row r="15">
          <cell r="A15" t="str">
            <v>mgt_SW</v>
          </cell>
          <cell r="B15" t="str">
            <v>Opłata za zarządzanie</v>
          </cell>
          <cell r="C15" t="str">
            <v>Fees from asset management</v>
          </cell>
          <cell r="D15">
            <v>344520.15608402871</v>
          </cell>
          <cell r="E15">
            <v>305897.25884286675</v>
          </cell>
          <cell r="F15">
            <v>335451.97352646117</v>
          </cell>
          <cell r="G15">
            <v>324142.83990616782</v>
          </cell>
          <cell r="H15">
            <v>330944.33962461725</v>
          </cell>
          <cell r="I15">
            <v>322668.2415184016</v>
          </cell>
          <cell r="J15">
            <v>328191.85811332334</v>
          </cell>
          <cell r="K15">
            <v>310607.91013957508</v>
          </cell>
          <cell r="L15">
            <v>288726.95459328877</v>
          </cell>
          <cell r="M15">
            <v>290831.85400058579</v>
          </cell>
          <cell r="N15">
            <v>275998.97166892432</v>
          </cell>
          <cell r="O15">
            <v>279813.04590094899</v>
          </cell>
          <cell r="P15">
            <v>3737795.4039191888</v>
          </cell>
          <cell r="Q15">
            <v>344520.15608402871</v>
          </cell>
          <cell r="R15">
            <v>650417.41492689541</v>
          </cell>
          <cell r="S15">
            <v>985869.38845335657</v>
          </cell>
          <cell r="T15">
            <v>1310012.2283595244</v>
          </cell>
          <cell r="U15">
            <v>1640956.5679841416</v>
          </cell>
          <cell r="V15">
            <v>1963624.8095025432</v>
          </cell>
          <cell r="W15">
            <v>2291816.6676158663</v>
          </cell>
          <cell r="X15">
            <v>2602424.5777554414</v>
          </cell>
          <cell r="Y15">
            <v>2891151.5323487301</v>
          </cell>
          <cell r="Z15">
            <v>3181983.3863493158</v>
          </cell>
          <cell r="AA15">
            <v>3457982.35801824</v>
          </cell>
          <cell r="AB15">
            <v>3737795.4039191888</v>
          </cell>
        </row>
        <row r="16">
          <cell r="A16" t="str">
            <v>mrg_SW</v>
          </cell>
          <cell r="B16" t="str">
            <v>Marża</v>
          </cell>
          <cell r="C16" t="str">
            <v>Margin</v>
          </cell>
          <cell r="D16">
            <v>1.2534246575342465E-2</v>
          </cell>
          <cell r="E16">
            <v>1.2534246575342465E-2</v>
          </cell>
          <cell r="F16">
            <v>1.2534246575342465E-2</v>
          </cell>
          <cell r="G16">
            <v>1.2534246575342465E-2</v>
          </cell>
          <cell r="H16">
            <v>1.2534246575342469E-2</v>
          </cell>
          <cell r="I16">
            <v>1.2534246575342467E-2</v>
          </cell>
          <cell r="J16">
            <v>1.2534246575342469E-2</v>
          </cell>
          <cell r="K16">
            <v>1.2534246575342469E-2</v>
          </cell>
          <cell r="L16">
            <v>1.2534246575342465E-2</v>
          </cell>
          <cell r="M16">
            <v>1.2534246575342464E-2</v>
          </cell>
          <cell r="N16">
            <v>1.2534246575342465E-2</v>
          </cell>
          <cell r="O16">
            <v>1.2534246575342465E-2</v>
          </cell>
          <cell r="Q16">
            <v>1.2500000000000001E-2</v>
          </cell>
          <cell r="R16">
            <v>1.2499999999999999E-2</v>
          </cell>
          <cell r="S16">
            <v>1.2500000000000001E-2</v>
          </cell>
          <cell r="T16">
            <v>1.2499999999999999E-2</v>
          </cell>
          <cell r="U16">
            <v>1.2500000000000001E-2</v>
          </cell>
          <cell r="V16">
            <v>1.2499999999999999E-2</v>
          </cell>
          <cell r="W16">
            <v>1.2499999999999999E-2</v>
          </cell>
          <cell r="X16">
            <v>1.2499999999999999E-2</v>
          </cell>
          <cell r="Y16">
            <v>1.2499999999999997E-2</v>
          </cell>
          <cell r="Z16">
            <v>1.2499999999999997E-2</v>
          </cell>
          <cell r="AA16">
            <v>1.2499999999999999E-2</v>
          </cell>
          <cell r="AB16">
            <v>1.2499999999999997E-2</v>
          </cell>
        </row>
        <row r="17">
          <cell r="B17" t="str">
            <v>PORTFELE ZRÓWNOWAŻONE</v>
          </cell>
          <cell r="C17" t="str">
            <v>BALANCED PORTFOLIO</v>
          </cell>
        </row>
        <row r="18">
          <cell r="A18" t="str">
            <v>vol_Z</v>
          </cell>
          <cell r="B18" t="str">
            <v xml:space="preserve"> WARTOŚĆ PORTFELA NA KONIEC MIESIĄCA</v>
          </cell>
          <cell r="C18" t="str">
            <v>PORTFOLIO VALUE AT THE END OF MONTH</v>
          </cell>
          <cell r="D18">
            <v>380231765.74618548</v>
          </cell>
          <cell r="E18">
            <v>384634367.73703438</v>
          </cell>
          <cell r="F18">
            <v>379275205.03110778</v>
          </cell>
          <cell r="G18">
            <v>379584693.59841317</v>
          </cell>
          <cell r="H18">
            <v>369590758.20175505</v>
          </cell>
          <cell r="I18">
            <v>351655022.98522586</v>
          </cell>
          <cell r="J18">
            <v>355384936.48398179</v>
          </cell>
          <cell r="K18">
            <v>360674930.59215271</v>
          </cell>
          <cell r="L18">
            <v>365969241.33551592</v>
          </cell>
          <cell r="M18">
            <v>368267872.23644572</v>
          </cell>
          <cell r="N18">
            <v>361568378.82019067</v>
          </cell>
          <cell r="O18">
            <v>363363418.61730796</v>
          </cell>
          <cell r="P18">
            <v>363363418.61730796</v>
          </cell>
          <cell r="Q18">
            <v>380231765.74618548</v>
          </cell>
          <cell r="R18">
            <v>384634367.73703438</v>
          </cell>
          <cell r="S18">
            <v>379275205.03110778</v>
          </cell>
          <cell r="T18">
            <v>379584693.59841317</v>
          </cell>
          <cell r="U18">
            <v>369590758.20175505</v>
          </cell>
          <cell r="V18">
            <v>351655022.98522586</v>
          </cell>
          <cell r="W18">
            <v>355384936.48398179</v>
          </cell>
          <cell r="X18">
            <v>360674930.59215271</v>
          </cell>
          <cell r="Y18">
            <v>365969241.33551592</v>
          </cell>
          <cell r="Z18">
            <v>368267872.23644572</v>
          </cell>
          <cell r="AA18">
            <v>361568378.82019067</v>
          </cell>
          <cell r="AB18">
            <v>363363418.61730796</v>
          </cell>
        </row>
        <row r="19">
          <cell r="A19" t="str">
            <v>volA_Z</v>
          </cell>
          <cell r="B19" t="str">
            <v xml:space="preserve"> ŚREDNIA WARTOŚĆ PORTFELA</v>
          </cell>
          <cell r="C19" t="str">
            <v>PORTFOLIO AVERAGE  VALUE</v>
          </cell>
          <cell r="D19">
            <v>378934320.40116256</v>
          </cell>
          <cell r="E19">
            <v>382433066.74160993</v>
          </cell>
          <cell r="F19">
            <v>381954786.38407111</v>
          </cell>
          <cell r="G19">
            <v>379429949.31476045</v>
          </cell>
          <cell r="H19">
            <v>374587725.90008414</v>
          </cell>
          <cell r="I19">
            <v>360622890.59349048</v>
          </cell>
          <cell r="J19">
            <v>353519979.73460382</v>
          </cell>
          <cell r="K19">
            <v>358029933.53806722</v>
          </cell>
          <cell r="L19">
            <v>363322085.96383429</v>
          </cell>
          <cell r="M19">
            <v>367118556.78598082</v>
          </cell>
          <cell r="N19">
            <v>364918125.52831817</v>
          </cell>
          <cell r="O19">
            <v>362465898.71874928</v>
          </cell>
          <cell r="Q19">
            <v>378934320.40116256</v>
          </cell>
          <cell r="R19">
            <v>380594742.39323932</v>
          </cell>
          <cell r="S19">
            <v>381063201.99008137</v>
          </cell>
          <cell r="T19">
            <v>380654888.82125115</v>
          </cell>
          <cell r="U19">
            <v>379409312.32750165</v>
          </cell>
          <cell r="V19">
            <v>376295540.76937824</v>
          </cell>
          <cell r="W19">
            <v>372965152.12750083</v>
          </cell>
          <cell r="X19">
            <v>371059836.17576241</v>
          </cell>
          <cell r="Y19">
            <v>370209533.95467138</v>
          </cell>
          <cell r="Z19">
            <v>369894335.62496936</v>
          </cell>
          <cell r="AA19">
            <v>369447370.64622825</v>
          </cell>
          <cell r="AB19">
            <v>368854423.71540123</v>
          </cell>
        </row>
        <row r="20">
          <cell r="A20" t="str">
            <v>mgt_Z</v>
          </cell>
          <cell r="B20" t="str">
            <v>Opłata za zarządzanie</v>
          </cell>
          <cell r="C20" t="str">
            <v>Fees from asset management</v>
          </cell>
          <cell r="D20">
            <v>643669.25657183782</v>
          </cell>
          <cell r="E20">
            <v>586746.62294603174</v>
          </cell>
          <cell r="F20">
            <v>648799.91111814824</v>
          </cell>
          <cell r="G20">
            <v>623720.46462700353</v>
          </cell>
          <cell r="H20">
            <v>636286.00015904708</v>
          </cell>
          <cell r="I20">
            <v>592804.75166053232</v>
          </cell>
          <cell r="J20">
            <v>600499.69160398468</v>
          </cell>
          <cell r="K20">
            <v>608160.43505096354</v>
          </cell>
          <cell r="L20">
            <v>597241.78514602897</v>
          </cell>
          <cell r="M20">
            <v>623598.64440358395</v>
          </cell>
          <cell r="N20">
            <v>599865.41182737227</v>
          </cell>
          <cell r="O20">
            <v>615695.499193492</v>
          </cell>
          <cell r="P20">
            <v>7377088.474308026</v>
          </cell>
          <cell r="Q20">
            <v>643669.25657183782</v>
          </cell>
          <cell r="R20">
            <v>1230415.8795178696</v>
          </cell>
          <cell r="S20">
            <v>1879215.7906360179</v>
          </cell>
          <cell r="T20">
            <v>2502936.2552630212</v>
          </cell>
          <cell r="U20">
            <v>3139222.2554220683</v>
          </cell>
          <cell r="V20">
            <v>3732027.0070826006</v>
          </cell>
          <cell r="W20">
            <v>4332526.6986865848</v>
          </cell>
          <cell r="X20">
            <v>4940687.1337375483</v>
          </cell>
          <cell r="Y20">
            <v>5537928.918883577</v>
          </cell>
          <cell r="Z20">
            <v>6161527.5632871613</v>
          </cell>
          <cell r="AA20">
            <v>6761392.9751145337</v>
          </cell>
          <cell r="AB20">
            <v>7377088.474308026</v>
          </cell>
        </row>
        <row r="21">
          <cell r="A21" t="str">
            <v>mrg_Z</v>
          </cell>
          <cell r="B21" t="str">
            <v>Marża</v>
          </cell>
          <cell r="C21" t="str">
            <v>Margin</v>
          </cell>
          <cell r="D21">
            <v>2.0054794520547946E-2</v>
          </cell>
          <cell r="E21">
            <v>2.0054794520547949E-2</v>
          </cell>
          <cell r="F21">
            <v>2.0054794520547946E-2</v>
          </cell>
          <cell r="G21">
            <v>2.0054794520547946E-2</v>
          </cell>
          <cell r="H21">
            <v>2.0054794520547946E-2</v>
          </cell>
          <cell r="I21">
            <v>2.0054794520547946E-2</v>
          </cell>
          <cell r="J21">
            <v>2.0054794520547949E-2</v>
          </cell>
          <cell r="K21">
            <v>2.0054794520547946E-2</v>
          </cell>
          <cell r="L21">
            <v>2.0054794520547946E-2</v>
          </cell>
          <cell r="M21">
            <v>2.0054794520547949E-2</v>
          </cell>
          <cell r="N21">
            <v>2.0054794520547942E-2</v>
          </cell>
          <cell r="O21">
            <v>2.0054794520547946E-2</v>
          </cell>
          <cell r="Q21">
            <v>0.02</v>
          </cell>
          <cell r="R21">
            <v>0.02</v>
          </cell>
          <cell r="S21">
            <v>2.0000000000000004E-2</v>
          </cell>
          <cell r="T21">
            <v>0.02</v>
          </cell>
          <cell r="U21">
            <v>1.9999999999999997E-2</v>
          </cell>
          <cell r="V21">
            <v>0.02</v>
          </cell>
          <cell r="W21">
            <v>1.9999999999999997E-2</v>
          </cell>
          <cell r="X21">
            <v>1.9999999999999997E-2</v>
          </cell>
          <cell r="Y21">
            <v>1.9999999999999997E-2</v>
          </cell>
          <cell r="Z21">
            <v>2.0000000000000004E-2</v>
          </cell>
          <cell r="AA21">
            <v>0.02</v>
          </cell>
          <cell r="AB21">
            <v>2.0000000000000004E-2</v>
          </cell>
        </row>
        <row r="22">
          <cell r="B22" t="str">
            <v xml:space="preserve">PORTFELE PIENIĘŻNE </v>
          </cell>
          <cell r="C22" t="str">
            <v>MONEY MARKET</v>
          </cell>
        </row>
        <row r="23">
          <cell r="A23" t="str">
            <v>vol_P</v>
          </cell>
          <cell r="B23" t="str">
            <v xml:space="preserve"> WARTOŚĆ PORTFELA NA KONIEC MIESIĄCA</v>
          </cell>
          <cell r="D23">
            <v>4752980.9499999993</v>
          </cell>
          <cell r="E23">
            <v>4752980.9499999993</v>
          </cell>
          <cell r="F23">
            <v>4752980.9499999993</v>
          </cell>
          <cell r="G23">
            <v>4752980.9499999993</v>
          </cell>
          <cell r="H23">
            <v>4752980.9499999993</v>
          </cell>
          <cell r="I23">
            <v>4752980.9499999993</v>
          </cell>
          <cell r="J23">
            <v>4752980.9499999993</v>
          </cell>
          <cell r="K23">
            <v>4752980.9499999993</v>
          </cell>
          <cell r="L23">
            <v>3752980.9499999993</v>
          </cell>
          <cell r="M23">
            <v>3752980.9499999993</v>
          </cell>
          <cell r="N23">
            <v>3752980.9499999993</v>
          </cell>
          <cell r="O23">
            <v>2752980.9499999993</v>
          </cell>
          <cell r="P23">
            <v>2752980.9499999993</v>
          </cell>
          <cell r="Q23">
            <v>4752980.9499999993</v>
          </cell>
          <cell r="R23">
            <v>4752980.9499999993</v>
          </cell>
          <cell r="S23">
            <v>4752980.9499999993</v>
          </cell>
          <cell r="T23">
            <v>4752980.9499999993</v>
          </cell>
          <cell r="U23">
            <v>4752980.9499999993</v>
          </cell>
          <cell r="V23">
            <v>4752980.9499999993</v>
          </cell>
          <cell r="W23">
            <v>4752980.9499999993</v>
          </cell>
          <cell r="X23">
            <v>4752980.9499999993</v>
          </cell>
          <cell r="Y23">
            <v>3752980.9499999993</v>
          </cell>
          <cell r="Z23">
            <v>3752980.9499999993</v>
          </cell>
          <cell r="AA23">
            <v>3752980.9499999993</v>
          </cell>
          <cell r="AB23">
            <v>2752980.9499999993</v>
          </cell>
        </row>
        <row r="24">
          <cell r="A24" t="str">
            <v>volA_P</v>
          </cell>
          <cell r="B24" t="str">
            <v xml:space="preserve"> ŚREDNIA WARTOŚĆ PORTFELA</v>
          </cell>
          <cell r="C24" t="str">
            <v>PORTFOLIO AVERAGE  VALUE</v>
          </cell>
          <cell r="D24">
            <v>6574480.9499999993</v>
          </cell>
          <cell r="E24">
            <v>4752980.9499999993</v>
          </cell>
          <cell r="F24">
            <v>4752980.9499999993</v>
          </cell>
          <cell r="G24">
            <v>4752980.9499999993</v>
          </cell>
          <cell r="H24">
            <v>4752980.9499999993</v>
          </cell>
          <cell r="I24">
            <v>4752980.9499999993</v>
          </cell>
          <cell r="J24">
            <v>4752980.9499999993</v>
          </cell>
          <cell r="K24">
            <v>4752980.9499999993</v>
          </cell>
          <cell r="L24">
            <v>4252980.9499999993</v>
          </cell>
          <cell r="M24">
            <v>3752980.9499999993</v>
          </cell>
          <cell r="N24">
            <v>3752980.9499999993</v>
          </cell>
          <cell r="O24">
            <v>3252980.9499999993</v>
          </cell>
          <cell r="Q24">
            <v>6574480.9499999993</v>
          </cell>
          <cell r="R24">
            <v>5710040.2720338972</v>
          </cell>
          <cell r="S24">
            <v>5380386.5055555552</v>
          </cell>
          <cell r="T24">
            <v>5223535.1166666662</v>
          </cell>
          <cell r="U24">
            <v>5126931.2811258277</v>
          </cell>
          <cell r="V24">
            <v>5064950.5632596677</v>
          </cell>
          <cell r="W24">
            <v>5019332.3650943385</v>
          </cell>
          <cell r="X24">
            <v>4985353.3779835375</v>
          </cell>
          <cell r="Y24">
            <v>4904872.8913919404</v>
          </cell>
          <cell r="Z24">
            <v>4787410.2263157889</v>
          </cell>
          <cell r="AA24">
            <v>4694497.4170658672</v>
          </cell>
          <cell r="AB24">
            <v>4572067.2513698628</v>
          </cell>
        </row>
        <row r="25">
          <cell r="A25" t="str">
            <v>mgt_P</v>
          </cell>
          <cell r="B25" t="str">
            <v>Opłata za zarządzanie</v>
          </cell>
          <cell r="C25" t="str">
            <v>Fees from asset management</v>
          </cell>
          <cell r="D25">
            <v>2791.9028691780818</v>
          </cell>
          <cell r="E25">
            <v>1823.0611863013698</v>
          </cell>
          <cell r="F25">
            <v>2018.3891705479452</v>
          </cell>
          <cell r="G25">
            <v>1953.2798424657535</v>
          </cell>
          <cell r="H25">
            <v>2018.3891705479452</v>
          </cell>
          <cell r="I25">
            <v>1953.2798424657535</v>
          </cell>
          <cell r="J25">
            <v>2018.3891705479452</v>
          </cell>
          <cell r="K25">
            <v>2018.3891705479452</v>
          </cell>
          <cell r="L25">
            <v>1747.8003904109587</v>
          </cell>
          <cell r="M25">
            <v>1593.7316363013697</v>
          </cell>
          <cell r="N25">
            <v>1542.3209383561641</v>
          </cell>
          <cell r="O25">
            <v>1381.4028691780818</v>
          </cell>
          <cell r="P25">
            <v>22860.33625684931</v>
          </cell>
          <cell r="Q25">
            <v>2791.9028691780818</v>
          </cell>
          <cell r="R25">
            <v>4614.9640554794514</v>
          </cell>
          <cell r="S25">
            <v>6633.3532260273969</v>
          </cell>
          <cell r="T25">
            <v>8586.6330684931509</v>
          </cell>
          <cell r="U25">
            <v>10605.022239041096</v>
          </cell>
          <cell r="V25">
            <v>12558.30208150685</v>
          </cell>
          <cell r="W25">
            <v>14576.691252054796</v>
          </cell>
          <cell r="X25">
            <v>16595.080422602739</v>
          </cell>
          <cell r="Y25">
            <v>18342.880813013697</v>
          </cell>
          <cell r="Z25">
            <v>19936.612449315067</v>
          </cell>
          <cell r="AA25">
            <v>21478.93338767123</v>
          </cell>
          <cell r="AB25">
            <v>22860.33625684931</v>
          </cell>
        </row>
        <row r="26">
          <cell r="A26" t="str">
            <v>mrg_P</v>
          </cell>
          <cell r="B26" t="str">
            <v>Marża</v>
          </cell>
          <cell r="C26" t="str">
            <v>Margin</v>
          </cell>
          <cell r="D26">
            <v>5.0136986301369856E-3</v>
          </cell>
          <cell r="E26">
            <v>5.0136986301369873E-3</v>
          </cell>
          <cell r="F26">
            <v>5.0136986301369873E-3</v>
          </cell>
          <cell r="G26">
            <v>5.0136986301369873E-3</v>
          </cell>
          <cell r="H26">
            <v>5.0136986301369873E-3</v>
          </cell>
          <cell r="I26">
            <v>5.0136986301369873E-3</v>
          </cell>
          <cell r="J26">
            <v>5.0136986301369873E-3</v>
          </cell>
          <cell r="K26">
            <v>5.0136986301369873E-3</v>
          </cell>
          <cell r="L26">
            <v>5.0136986301369865E-3</v>
          </cell>
          <cell r="M26">
            <v>5.0136986301369865E-3</v>
          </cell>
          <cell r="N26">
            <v>5.0136986301369865E-3</v>
          </cell>
          <cell r="O26">
            <v>5.0136986301369856E-3</v>
          </cell>
          <cell r="Q26">
            <v>5.0000000000000001E-3</v>
          </cell>
          <cell r="R26">
            <v>5.0000000000000001E-3</v>
          </cell>
          <cell r="S26">
            <v>5.0000000000000001E-3</v>
          </cell>
          <cell r="T26">
            <v>5.000000000000001E-3</v>
          </cell>
          <cell r="U26">
            <v>5.000000000000001E-3</v>
          </cell>
          <cell r="V26">
            <v>5.000000000000001E-3</v>
          </cell>
          <cell r="W26">
            <v>5.000000000000001E-3</v>
          </cell>
          <cell r="X26">
            <v>5.0000000000000018E-3</v>
          </cell>
          <cell r="Y26">
            <v>5.000000000000001E-3</v>
          </cell>
          <cell r="Z26">
            <v>5.000000000000001E-3</v>
          </cell>
          <cell r="AA26">
            <v>5.0000000000000001E-3</v>
          </cell>
          <cell r="AB26">
            <v>4.9999999999999992E-3</v>
          </cell>
        </row>
        <row r="27">
          <cell r="B27" t="str">
            <v>PORTFELE OBLIGACJI</v>
          </cell>
          <cell r="C27" t="str">
            <v>BOND PORTFOLIO</v>
          </cell>
        </row>
        <row r="28">
          <cell r="A28" t="str">
            <v>vol_O</v>
          </cell>
          <cell r="B28" t="str">
            <v xml:space="preserve"> WARTOŚĆ PORTFELA NA KONIEC MIESIĄCA</v>
          </cell>
          <cell r="C28" t="str">
            <v>PORTFOLIO VALUE AT THE END OF MONTH</v>
          </cell>
          <cell r="D28">
            <v>60675589.900000006</v>
          </cell>
          <cell r="E28">
            <v>60675589.900000006</v>
          </cell>
          <cell r="F28">
            <v>60675589.900000006</v>
          </cell>
          <cell r="G28">
            <v>60675589.900000006</v>
          </cell>
          <cell r="H28">
            <v>60675589.900000006</v>
          </cell>
          <cell r="I28">
            <v>60675589.900000006</v>
          </cell>
          <cell r="J28">
            <v>60675589.900000006</v>
          </cell>
          <cell r="K28">
            <v>60675589.900000006</v>
          </cell>
          <cell r="L28">
            <v>60675589.900000006</v>
          </cell>
          <cell r="M28">
            <v>60675589.900000006</v>
          </cell>
          <cell r="N28">
            <v>60675589.900000006</v>
          </cell>
          <cell r="O28">
            <v>60675589.900000006</v>
          </cell>
          <cell r="P28">
            <v>60675589.900000006</v>
          </cell>
          <cell r="Q28">
            <v>60675589.900000006</v>
          </cell>
          <cell r="R28">
            <v>60675589.900000006</v>
          </cell>
          <cell r="S28">
            <v>60675589.900000006</v>
          </cell>
          <cell r="T28">
            <v>60675589.900000006</v>
          </cell>
          <cell r="U28">
            <v>60675589.900000006</v>
          </cell>
          <cell r="V28">
            <v>60675589.900000006</v>
          </cell>
          <cell r="W28">
            <v>60675589.900000006</v>
          </cell>
          <cell r="X28">
            <v>60675589.900000006</v>
          </cell>
          <cell r="Y28">
            <v>60675589.900000006</v>
          </cell>
          <cell r="Z28">
            <v>60675589.900000006</v>
          </cell>
          <cell r="AA28">
            <v>60675589.900000006</v>
          </cell>
          <cell r="AB28">
            <v>60675589.900000006</v>
          </cell>
        </row>
        <row r="29">
          <cell r="A29" t="str">
            <v>volA_O</v>
          </cell>
          <cell r="B29" t="str">
            <v xml:space="preserve"> ŚREDNIA WARTOŚĆ PORTFELA</v>
          </cell>
          <cell r="C29" t="str">
            <v>PORTFOLIO AVERAGE  VALUE</v>
          </cell>
          <cell r="D29">
            <v>60675589.900000006</v>
          </cell>
          <cell r="E29">
            <v>60675589.900000006</v>
          </cell>
          <cell r="F29">
            <v>60675589.900000006</v>
          </cell>
          <cell r="G29">
            <v>60675589.900000006</v>
          </cell>
          <cell r="H29">
            <v>60675589.900000006</v>
          </cell>
          <cell r="I29">
            <v>60675589.900000006</v>
          </cell>
          <cell r="J29">
            <v>60675589.900000006</v>
          </cell>
          <cell r="K29">
            <v>60675589.900000006</v>
          </cell>
          <cell r="L29">
            <v>60675589.900000006</v>
          </cell>
          <cell r="M29">
            <v>60675589.900000006</v>
          </cell>
          <cell r="N29">
            <v>60675589.900000006</v>
          </cell>
          <cell r="O29">
            <v>60675589.900000006</v>
          </cell>
          <cell r="Q29">
            <v>60675589.900000006</v>
          </cell>
          <cell r="R29">
            <v>60675589.900000006</v>
          </cell>
          <cell r="S29">
            <v>60675589.899999999</v>
          </cell>
          <cell r="T29">
            <v>60675589.899999999</v>
          </cell>
          <cell r="U29">
            <v>60675589.899999999</v>
          </cell>
          <cell r="V29">
            <v>60675589.899999999</v>
          </cell>
          <cell r="W29">
            <v>60675589.899999999</v>
          </cell>
          <cell r="X29">
            <v>60675589.899999999</v>
          </cell>
          <cell r="Y29">
            <v>60675589.899999999</v>
          </cell>
          <cell r="Z29">
            <v>60675589.899999999</v>
          </cell>
          <cell r="AA29">
            <v>60675589.899999999</v>
          </cell>
          <cell r="AB29">
            <v>60675589.899999999</v>
          </cell>
        </row>
        <row r="30">
          <cell r="A30" t="str">
            <v>mgt_O</v>
          </cell>
          <cell r="B30" t="str">
            <v>Opłata za zarządzanie</v>
          </cell>
          <cell r="C30" t="str">
            <v>Fees from asset management</v>
          </cell>
          <cell r="D30">
            <v>12883.173197945207</v>
          </cell>
          <cell r="E30">
            <v>11636.414501369865</v>
          </cell>
          <cell r="F30">
            <v>12883.173197945207</v>
          </cell>
          <cell r="G30">
            <v>12467.586965753426</v>
          </cell>
          <cell r="H30">
            <v>12883.173197945207</v>
          </cell>
          <cell r="I30">
            <v>12467.586965753426</v>
          </cell>
          <cell r="J30">
            <v>12883.173197945207</v>
          </cell>
          <cell r="K30">
            <v>12883.173197945207</v>
          </cell>
          <cell r="L30">
            <v>12467.586965753426</v>
          </cell>
          <cell r="M30">
            <v>12883.173197945207</v>
          </cell>
          <cell r="N30">
            <v>12467.586965753426</v>
          </cell>
          <cell r="O30">
            <v>12883.173197945207</v>
          </cell>
          <cell r="P30">
            <v>151688.97474999999</v>
          </cell>
          <cell r="Q30">
            <v>12883.173197945207</v>
          </cell>
          <cell r="R30">
            <v>24519.587699315074</v>
          </cell>
          <cell r="S30">
            <v>37402.760897260283</v>
          </cell>
          <cell r="T30">
            <v>49870.347863013711</v>
          </cell>
          <cell r="U30">
            <v>62753.521060958919</v>
          </cell>
          <cell r="V30">
            <v>75221.108026712347</v>
          </cell>
          <cell r="W30">
            <v>88104.281224657549</v>
          </cell>
          <cell r="X30">
            <v>100987.45442260275</v>
          </cell>
          <cell r="Y30">
            <v>113455.04138835617</v>
          </cell>
          <cell r="Z30">
            <v>126338.21458630137</v>
          </cell>
          <cell r="AA30">
            <v>138805.80155205479</v>
          </cell>
          <cell r="AB30">
            <v>151688.97474999999</v>
          </cell>
        </row>
        <row r="31">
          <cell r="A31" t="str">
            <v>mrg_O</v>
          </cell>
          <cell r="B31" t="str">
            <v>Marża</v>
          </cell>
          <cell r="C31" t="str">
            <v>Margin</v>
          </cell>
          <cell r="D31">
            <v>2.5068493150684932E-3</v>
          </cell>
          <cell r="E31">
            <v>2.5068493150684937E-3</v>
          </cell>
          <cell r="F31">
            <v>2.5068493150684932E-3</v>
          </cell>
          <cell r="G31">
            <v>2.5068493150684932E-3</v>
          </cell>
          <cell r="H31">
            <v>2.5068493150684932E-3</v>
          </cell>
          <cell r="I31">
            <v>2.5068493150684932E-3</v>
          </cell>
          <cell r="J31">
            <v>2.5068493150684932E-3</v>
          </cell>
          <cell r="K31">
            <v>2.5068493150684932E-3</v>
          </cell>
          <cell r="L31">
            <v>2.5068493150684932E-3</v>
          </cell>
          <cell r="M31">
            <v>2.5068493150684932E-3</v>
          </cell>
          <cell r="N31">
            <v>2.5068493150684932E-3</v>
          </cell>
          <cell r="O31">
            <v>2.5068493150684932E-3</v>
          </cell>
        </row>
        <row r="32">
          <cell r="B32" t="str">
            <v>PORTFELE PAPIERÓW WARTOSCIOWYCH</v>
          </cell>
          <cell r="C32" t="str">
            <v>BOND PORTFOLIO</v>
          </cell>
        </row>
        <row r="33">
          <cell r="A33" t="str">
            <v>vol_PW</v>
          </cell>
          <cell r="B33" t="str">
            <v xml:space="preserve"> WARTOŚĆ PORTFELA NA KONIEC MIESIĄCA</v>
          </cell>
          <cell r="C33" t="str">
            <v>PORTFOLIO VALUE AT THE END OF MONTH</v>
          </cell>
          <cell r="D33">
            <v>125937.86</v>
          </cell>
          <cell r="E33">
            <v>26053.440000000002</v>
          </cell>
          <cell r="F33">
            <v>26053.440000000002</v>
          </cell>
          <cell r="G33">
            <v>26053.440000000002</v>
          </cell>
          <cell r="H33">
            <v>26053.440000000002</v>
          </cell>
          <cell r="I33">
            <v>26053.440000000002</v>
          </cell>
          <cell r="J33">
            <v>26053.440000000002</v>
          </cell>
          <cell r="K33">
            <v>26053.440000000002</v>
          </cell>
          <cell r="L33">
            <v>26053.440000000002</v>
          </cell>
          <cell r="M33">
            <v>26053.440000000002</v>
          </cell>
          <cell r="N33">
            <v>26053.440000000002</v>
          </cell>
          <cell r="O33">
            <v>26053.440000000002</v>
          </cell>
          <cell r="P33">
            <v>26053.440000000002</v>
          </cell>
          <cell r="Q33">
            <v>125937.86</v>
          </cell>
          <cell r="R33">
            <v>26053.440000000002</v>
          </cell>
          <cell r="S33">
            <v>26053.440000000002</v>
          </cell>
          <cell r="T33">
            <v>26053.440000000002</v>
          </cell>
          <cell r="U33">
            <v>26053.440000000002</v>
          </cell>
          <cell r="V33">
            <v>26053.440000000002</v>
          </cell>
          <cell r="W33">
            <v>26053.440000000002</v>
          </cell>
          <cell r="X33">
            <v>26053.440000000002</v>
          </cell>
          <cell r="Y33">
            <v>26053.440000000002</v>
          </cell>
          <cell r="Z33">
            <v>26053.440000000002</v>
          </cell>
          <cell r="AA33">
            <v>26053.440000000002</v>
          </cell>
          <cell r="AB33">
            <v>26053.440000000002</v>
          </cell>
        </row>
        <row r="34">
          <cell r="A34" t="str">
            <v>volA_PW</v>
          </cell>
          <cell r="B34" t="str">
            <v xml:space="preserve"> ŚREDNIA WARTOŚĆ PORTFELA</v>
          </cell>
          <cell r="C34" t="str">
            <v>PORTFOLIO AVERAGE  VALUE</v>
          </cell>
          <cell r="D34">
            <v>125937.86</v>
          </cell>
          <cell r="E34">
            <v>75995.649999999994</v>
          </cell>
          <cell r="F34">
            <v>26053.440000000002</v>
          </cell>
          <cell r="G34">
            <v>26053.440000000002</v>
          </cell>
          <cell r="H34">
            <v>26053.440000000002</v>
          </cell>
          <cell r="I34">
            <v>26053.440000000002</v>
          </cell>
          <cell r="J34">
            <v>26053.440000000002</v>
          </cell>
          <cell r="K34">
            <v>26053.440000000002</v>
          </cell>
          <cell r="L34">
            <v>26053.440000000002</v>
          </cell>
          <cell r="M34">
            <v>26053.440000000002</v>
          </cell>
          <cell r="N34">
            <v>26053.440000000002</v>
          </cell>
          <cell r="O34">
            <v>26053.440000000002</v>
          </cell>
          <cell r="Q34">
            <v>125937.86</v>
          </cell>
          <cell r="R34">
            <v>102236.47220338981</v>
          </cell>
          <cell r="S34">
            <v>75995.649999999994</v>
          </cell>
          <cell r="T34">
            <v>63510.097499999996</v>
          </cell>
          <cell r="U34">
            <v>55820.320132450332</v>
          </cell>
          <cell r="V34">
            <v>50886.583093922643</v>
          </cell>
          <cell r="W34">
            <v>47255.321603773584</v>
          </cell>
          <cell r="X34">
            <v>44550.554814814815</v>
          </cell>
          <cell r="Y34">
            <v>42517.904835164831</v>
          </cell>
          <cell r="Z34">
            <v>40838.962697368421</v>
          </cell>
          <cell r="AA34">
            <v>39510.921736526943</v>
          </cell>
          <cell r="AB34">
            <v>38367.957534246576</v>
          </cell>
        </row>
        <row r="35">
          <cell r="A35" t="str">
            <v>mgt_PW</v>
          </cell>
          <cell r="B35" t="str">
            <v>Opłata za zarządzanie</v>
          </cell>
          <cell r="C35" t="str">
            <v>Fees from asset management</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row>
        <row r="36">
          <cell r="A36" t="str">
            <v>mrg_PW</v>
          </cell>
          <cell r="B36" t="str">
            <v>Marża</v>
          </cell>
          <cell r="C36" t="str">
            <v>Margin</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row>
        <row r="37">
          <cell r="B37" t="str">
            <v>PORTFEL ZAPISY NA  FUNDUSZE</v>
          </cell>
          <cell r="C37" t="str">
            <v>BOND PORTFOLIO</v>
          </cell>
        </row>
        <row r="38">
          <cell r="A38" t="str">
            <v>vol_Zap</v>
          </cell>
          <cell r="B38" t="str">
            <v xml:space="preserve"> WARTOŚĆ PORTFELA NA KONIEC MIESIĄCA</v>
          </cell>
          <cell r="C38" t="str">
            <v>PORTFOLIO VALUE AT THE END OF MONTH</v>
          </cell>
          <cell r="D38">
            <v>166968295.08333334</v>
          </cell>
          <cell r="E38">
            <v>151789359.16666669</v>
          </cell>
          <cell r="F38">
            <v>136610423.25000003</v>
          </cell>
          <cell r="G38">
            <v>121431487.33333336</v>
          </cell>
          <cell r="H38">
            <v>106252551.41666669</v>
          </cell>
          <cell r="I38">
            <v>91073615.500000015</v>
          </cell>
          <cell r="J38">
            <v>75894679.583333343</v>
          </cell>
          <cell r="K38">
            <v>60715743.666666679</v>
          </cell>
          <cell r="L38">
            <v>45536807.750000015</v>
          </cell>
          <cell r="M38">
            <v>30357871.833333351</v>
          </cell>
          <cell r="N38">
            <v>15178935.916666685</v>
          </cell>
          <cell r="O38">
            <v>1.862645149230957E-8</v>
          </cell>
          <cell r="P38">
            <v>1.862645149230957E-8</v>
          </cell>
          <cell r="Q38">
            <v>166968295.08333334</v>
          </cell>
          <cell r="R38">
            <v>151789359.16666669</v>
          </cell>
          <cell r="S38">
            <v>136610423.25000003</v>
          </cell>
          <cell r="T38">
            <v>121431487.33333336</v>
          </cell>
          <cell r="U38">
            <v>106252551.41666669</v>
          </cell>
          <cell r="V38">
            <v>91073615.500000015</v>
          </cell>
          <cell r="W38">
            <v>75894679.583333343</v>
          </cell>
          <cell r="X38">
            <v>60715743.666666679</v>
          </cell>
          <cell r="Y38">
            <v>45536807.750000015</v>
          </cell>
          <cell r="Z38">
            <v>30357871.833333351</v>
          </cell>
          <cell r="AA38">
            <v>15178935.916666685</v>
          </cell>
          <cell r="AB38">
            <v>1.862645149230957E-8</v>
          </cell>
        </row>
        <row r="39">
          <cell r="A39" t="str">
            <v>volA_Zap</v>
          </cell>
          <cell r="B39" t="str">
            <v xml:space="preserve"> ŚREDNIA WARTOŚĆ PORTFELA</v>
          </cell>
          <cell r="C39" t="str">
            <v>PORTFOLIO AVERAGE  VALUE</v>
          </cell>
          <cell r="D39">
            <v>174557763.04166669</v>
          </cell>
          <cell r="E39">
            <v>159378827.125</v>
          </cell>
          <cell r="F39">
            <v>144199891.20833337</v>
          </cell>
          <cell r="G39">
            <v>129020955.29166669</v>
          </cell>
          <cell r="H39">
            <v>113842019.37500003</v>
          </cell>
          <cell r="I39">
            <v>98663083.458333343</v>
          </cell>
          <cell r="J39">
            <v>83484147.541666687</v>
          </cell>
          <cell r="K39">
            <v>68305211.625000015</v>
          </cell>
          <cell r="L39">
            <v>53126275.708333343</v>
          </cell>
          <cell r="M39">
            <v>37947339.791666687</v>
          </cell>
          <cell r="N39">
            <v>22768403.875000019</v>
          </cell>
          <cell r="O39">
            <v>7589467.9583333516</v>
          </cell>
          <cell r="Q39">
            <v>174557763.04166669</v>
          </cell>
          <cell r="R39">
            <v>167354200.23375708</v>
          </cell>
          <cell r="S39">
            <v>159378827.12500003</v>
          </cell>
          <cell r="T39">
            <v>151789359.16666669</v>
          </cell>
          <cell r="U39">
            <v>143998845.69950333</v>
          </cell>
          <cell r="V39">
            <v>136484630.9633978</v>
          </cell>
          <cell r="W39">
            <v>128734560.27437109</v>
          </cell>
          <cell r="X39">
            <v>121025466.41375174</v>
          </cell>
          <cell r="Y39">
            <v>113564016.88568377</v>
          </cell>
          <cell r="Z39">
            <v>105853105.73464914</v>
          </cell>
          <cell r="AA39">
            <v>98390407.96282436</v>
          </cell>
          <cell r="AB39">
            <v>90678547.304908678</v>
          </cell>
        </row>
        <row r="40">
          <cell r="A40" t="str">
            <v>mgt_Zap</v>
          </cell>
          <cell r="B40" t="str">
            <v>Opłata za zarządzanie</v>
          </cell>
          <cell r="C40" t="str">
            <v>Fees from asset management</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mrg_Zap</v>
          </cell>
          <cell r="B41" t="str">
            <v>Marża</v>
          </cell>
          <cell r="C41" t="str">
            <v>Margin</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row>
        <row r="42">
          <cell r="B42" t="str">
            <v>Rezygnacje</v>
          </cell>
          <cell r="C42" t="str">
            <v>BOND PORTFOLIO</v>
          </cell>
        </row>
        <row r="43">
          <cell r="A43" t="str">
            <v>vol_R</v>
          </cell>
          <cell r="B43" t="str">
            <v xml:space="preserve"> WARTOŚĆ PORTFELA NA KONIEC MIESIĄCA</v>
          </cell>
          <cell r="C43" t="str">
            <v>PORTFOLIO VALUE AT THE END OF MONTH</v>
          </cell>
          <cell r="D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volA_R</v>
          </cell>
          <cell r="B44" t="str">
            <v xml:space="preserve"> ŚREDNIA WARTOŚĆ PORTFELA</v>
          </cell>
          <cell r="C44" t="str">
            <v>PORTFOLIO AVERAGE  VALUE</v>
          </cell>
          <cell r="D44">
            <v>0</v>
          </cell>
          <cell r="Q44">
            <v>0</v>
          </cell>
          <cell r="R44">
            <v>0</v>
          </cell>
          <cell r="S44">
            <v>0</v>
          </cell>
          <cell r="T44">
            <v>0</v>
          </cell>
          <cell r="U44">
            <v>0</v>
          </cell>
          <cell r="V44">
            <v>0</v>
          </cell>
          <cell r="W44">
            <v>0</v>
          </cell>
          <cell r="X44">
            <v>0</v>
          </cell>
          <cell r="Y44">
            <v>0</v>
          </cell>
          <cell r="Z44">
            <v>0</v>
          </cell>
          <cell r="AA44">
            <v>0</v>
          </cell>
          <cell r="AB44">
            <v>0</v>
          </cell>
        </row>
        <row r="45">
          <cell r="A45" t="str">
            <v>mgt_R</v>
          </cell>
          <cell r="B45" t="str">
            <v>Opłata za zarządzanie</v>
          </cell>
          <cell r="C45" t="str">
            <v>Fees from asset management</v>
          </cell>
          <cell r="D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mrg_R</v>
          </cell>
          <cell r="B46" t="str">
            <v>Marża</v>
          </cell>
          <cell r="C46" t="str">
            <v>Margin</v>
          </cell>
          <cell r="D46" t="str">
            <v>----------</v>
          </cell>
          <cell r="E46" t="str">
            <v>----------</v>
          </cell>
          <cell r="F46" t="str">
            <v>----------</v>
          </cell>
          <cell r="G46" t="str">
            <v>----------</v>
          </cell>
          <cell r="H46" t="str">
            <v>----------</v>
          </cell>
          <cell r="I46" t="str">
            <v>----------</v>
          </cell>
          <cell r="J46" t="str">
            <v>----------</v>
          </cell>
          <cell r="K46" t="str">
            <v>----------</v>
          </cell>
          <cell r="L46" t="str">
            <v>----------</v>
          </cell>
          <cell r="M46" t="str">
            <v>----------</v>
          </cell>
          <cell r="N46" t="str">
            <v>----------</v>
          </cell>
          <cell r="O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row>
        <row r="47">
          <cell r="C47" t="str">
            <v>BOND PORTFOLIO</v>
          </cell>
          <cell r="P47">
            <v>0</v>
          </cell>
          <cell r="Q47">
            <v>0</v>
          </cell>
          <cell r="R47">
            <v>0</v>
          </cell>
          <cell r="S47">
            <v>0</v>
          </cell>
          <cell r="T47">
            <v>0</v>
          </cell>
          <cell r="U47">
            <v>0</v>
          </cell>
          <cell r="V47">
            <v>0</v>
          </cell>
          <cell r="W47">
            <v>0</v>
          </cell>
          <cell r="X47">
            <v>0</v>
          </cell>
          <cell r="Y47">
            <v>0</v>
          </cell>
          <cell r="Z47">
            <v>0</v>
          </cell>
          <cell r="AA47">
            <v>0</v>
          </cell>
          <cell r="AB47">
            <v>0</v>
          </cell>
        </row>
        <row r="48">
          <cell r="B48" t="str">
            <v xml:space="preserve"> ŚREDNIA WARTOŚĆ PORTFELA</v>
          </cell>
        </row>
        <row r="49">
          <cell r="A49" t="str">
            <v>volA_A</v>
          </cell>
          <cell r="B49" t="str">
            <v>PORTFELE AKCYJNE</v>
          </cell>
          <cell r="D49">
            <v>727758790.86442983</v>
          </cell>
          <cell r="E49">
            <v>738947046.85788357</v>
          </cell>
          <cell r="F49">
            <v>749891406.26524401</v>
          </cell>
          <cell r="G49">
            <v>760353457.88536835</v>
          </cell>
          <cell r="H49">
            <v>776510383.49083018</v>
          </cell>
          <cell r="I49">
            <v>795799149.60923243</v>
          </cell>
          <cell r="J49">
            <v>815643352.26739669</v>
          </cell>
          <cell r="K49">
            <v>835649483.61925161</v>
          </cell>
          <cell r="L49">
            <v>850468383.40558469</v>
          </cell>
          <cell r="M49">
            <v>862408205.41417432</v>
          </cell>
          <cell r="N49">
            <v>878145456.37035394</v>
          </cell>
          <cell r="O49">
            <v>894511123.29433596</v>
          </cell>
          <cell r="Q49">
            <v>727758790.86442983</v>
          </cell>
          <cell r="R49">
            <v>733068471.67488253</v>
          </cell>
          <cell r="S49">
            <v>738863038.03378487</v>
          </cell>
          <cell r="T49">
            <v>744235642.99668074</v>
          </cell>
          <cell r="U49">
            <v>750861583.09812856</v>
          </cell>
          <cell r="V49">
            <v>758309798.54195797</v>
          </cell>
          <cell r="W49">
            <v>766693478.56784761</v>
          </cell>
          <cell r="X49">
            <v>775490335.1793437</v>
          </cell>
          <cell r="Y49">
            <v>783729681.13827121</v>
          </cell>
          <cell r="Z49">
            <v>791752820.1269325</v>
          </cell>
          <cell r="AA49">
            <v>799512637.75358713</v>
          </cell>
          <cell r="AB49">
            <v>807581002.27896583</v>
          </cell>
        </row>
        <row r="50">
          <cell r="A50" t="str">
            <v>volA_SW</v>
          </cell>
          <cell r="B50" t="str">
            <v>PORTFELE STABILNEGO WZROSTU</v>
          </cell>
          <cell r="D50">
            <v>324515759.92431092</v>
          </cell>
          <cell r="E50">
            <v>319007141.36470389</v>
          </cell>
          <cell r="F50">
            <v>315974116.99911827</v>
          </cell>
          <cell r="G50">
            <v>315499030.84200335</v>
          </cell>
          <cell r="H50">
            <v>311728216.67867166</v>
          </cell>
          <cell r="I50">
            <v>314063755.07791084</v>
          </cell>
          <cell r="J50">
            <v>309135556.67448515</v>
          </cell>
          <cell r="K50">
            <v>292572612.13147068</v>
          </cell>
          <cell r="L50">
            <v>281027569.13746774</v>
          </cell>
          <cell r="M50">
            <v>273944843.12313247</v>
          </cell>
          <cell r="N50">
            <v>268638999.09108639</v>
          </cell>
          <cell r="O50">
            <v>263565836.78411967</v>
          </cell>
          <cell r="Q50">
            <v>324515759.92431092</v>
          </cell>
          <cell r="R50">
            <v>321901500.26890421</v>
          </cell>
          <cell r="S50">
            <v>319859846.03153348</v>
          </cell>
          <cell r="T50">
            <v>318769642.23415095</v>
          </cell>
          <cell r="U50">
            <v>317324051.55719823</v>
          </cell>
          <cell r="V50">
            <v>316783670.92527217</v>
          </cell>
          <cell r="W50">
            <v>315665314.59614766</v>
          </cell>
          <cell r="X50">
            <v>312719331.97719711</v>
          </cell>
          <cell r="Y50">
            <v>309236720.67612797</v>
          </cell>
          <cell r="Z50">
            <v>305637877.89934224</v>
          </cell>
          <cell r="AA50">
            <v>302314625.31177431</v>
          </cell>
          <cell r="AB50">
            <v>299023632.31353515</v>
          </cell>
        </row>
        <row r="51">
          <cell r="A51" t="str">
            <v>volA_Z</v>
          </cell>
          <cell r="B51" t="str">
            <v>PORTFELE ZRÓWNOWAŻONE</v>
          </cell>
          <cell r="D51">
            <v>378934320.40116256</v>
          </cell>
          <cell r="E51">
            <v>382433066.74160993</v>
          </cell>
          <cell r="F51">
            <v>381954786.38407111</v>
          </cell>
          <cell r="G51">
            <v>379429949.31476045</v>
          </cell>
          <cell r="H51">
            <v>374587725.90008414</v>
          </cell>
          <cell r="I51">
            <v>360622890.59349048</v>
          </cell>
          <cell r="J51">
            <v>353519979.73460382</v>
          </cell>
          <cell r="K51">
            <v>358029933.53806722</v>
          </cell>
          <cell r="L51">
            <v>363322085.96383429</v>
          </cell>
          <cell r="M51">
            <v>367118556.78598082</v>
          </cell>
          <cell r="N51">
            <v>364918125.52831817</v>
          </cell>
          <cell r="O51">
            <v>362465898.71874928</v>
          </cell>
          <cell r="Q51">
            <v>378934320.40116256</v>
          </cell>
          <cell r="R51">
            <v>380594742.39323932</v>
          </cell>
          <cell r="S51">
            <v>381063201.99008137</v>
          </cell>
          <cell r="T51">
            <v>380654888.82125115</v>
          </cell>
          <cell r="U51">
            <v>379409312.32750165</v>
          </cell>
          <cell r="V51">
            <v>376295540.76937824</v>
          </cell>
          <cell r="W51">
            <v>372965152.12750083</v>
          </cell>
          <cell r="X51">
            <v>371059836.17576241</v>
          </cell>
          <cell r="Y51">
            <v>370209533.95467138</v>
          </cell>
          <cell r="Z51">
            <v>369894335.62496936</v>
          </cell>
          <cell r="AA51">
            <v>369447370.64622825</v>
          </cell>
          <cell r="AB51">
            <v>368854423.71540123</v>
          </cell>
        </row>
        <row r="52">
          <cell r="A52" t="str">
            <v>volA_P</v>
          </cell>
          <cell r="B52" t="str">
            <v>PORTFELE PIENIĘŻNE</v>
          </cell>
          <cell r="D52">
            <v>6574480.9499999993</v>
          </cell>
          <cell r="E52">
            <v>4752980.9499999993</v>
          </cell>
          <cell r="F52">
            <v>4752980.9499999993</v>
          </cell>
          <cell r="G52">
            <v>4752980.9499999993</v>
          </cell>
          <cell r="H52">
            <v>4752980.9499999993</v>
          </cell>
          <cell r="I52">
            <v>4752980.9499999993</v>
          </cell>
          <cell r="J52">
            <v>4752980.9499999993</v>
          </cell>
          <cell r="K52">
            <v>4752980.9499999993</v>
          </cell>
          <cell r="L52">
            <v>4252980.9499999993</v>
          </cell>
          <cell r="M52">
            <v>3752980.9499999993</v>
          </cell>
          <cell r="N52">
            <v>3752980.9499999993</v>
          </cell>
          <cell r="O52">
            <v>3252980.9499999993</v>
          </cell>
          <cell r="Q52">
            <v>6574480.9499999993</v>
          </cell>
          <cell r="R52">
            <v>5710040.2720338972</v>
          </cell>
          <cell r="S52">
            <v>5380386.5055555552</v>
          </cell>
          <cell r="T52">
            <v>5223535.1166666662</v>
          </cell>
          <cell r="U52">
            <v>5126931.2811258277</v>
          </cell>
          <cell r="V52">
            <v>5064950.5632596677</v>
          </cell>
          <cell r="W52">
            <v>5019332.3650943385</v>
          </cell>
          <cell r="X52">
            <v>4985353.3779835375</v>
          </cell>
          <cell r="Y52">
            <v>4904872.8913919404</v>
          </cell>
          <cell r="Z52">
            <v>4787410.2263157889</v>
          </cell>
          <cell r="AA52">
            <v>4694497.4170658672</v>
          </cell>
          <cell r="AB52">
            <v>4572067.2513698628</v>
          </cell>
        </row>
        <row r="53">
          <cell r="A53" t="str">
            <v>volA_O</v>
          </cell>
          <cell r="B53" t="str">
            <v>PORTFELE OBLIGACJI</v>
          </cell>
          <cell r="D53">
            <v>60675589.900000006</v>
          </cell>
          <cell r="E53">
            <v>60675589.900000006</v>
          </cell>
          <cell r="F53">
            <v>60675589.900000006</v>
          </cell>
          <cell r="G53">
            <v>60675589.900000006</v>
          </cell>
          <cell r="H53">
            <v>60675589.900000006</v>
          </cell>
          <cell r="I53">
            <v>60675589.900000006</v>
          </cell>
          <cell r="J53">
            <v>60675589.900000006</v>
          </cell>
          <cell r="K53">
            <v>60675589.900000006</v>
          </cell>
          <cell r="L53">
            <v>60675589.900000006</v>
          </cell>
          <cell r="M53">
            <v>60675589.900000006</v>
          </cell>
          <cell r="N53">
            <v>60675589.900000006</v>
          </cell>
          <cell r="O53">
            <v>60675589.900000006</v>
          </cell>
          <cell r="Q53">
            <v>60675589.900000006</v>
          </cell>
          <cell r="R53">
            <v>60675589.900000006</v>
          </cell>
          <cell r="S53">
            <v>60675589.899999999</v>
          </cell>
          <cell r="T53">
            <v>60675589.899999999</v>
          </cell>
          <cell r="U53">
            <v>60675589.899999999</v>
          </cell>
          <cell r="V53">
            <v>60675589.899999999</v>
          </cell>
          <cell r="W53">
            <v>60675589.899999999</v>
          </cell>
          <cell r="X53">
            <v>60675589.899999999</v>
          </cell>
          <cell r="Y53">
            <v>60675589.899999999</v>
          </cell>
          <cell r="Z53">
            <v>60675589.899999999</v>
          </cell>
          <cell r="AA53">
            <v>60675589.899999999</v>
          </cell>
          <cell r="AB53">
            <v>60675589.899999999</v>
          </cell>
        </row>
        <row r="54">
          <cell r="A54" t="str">
            <v>volA_PW</v>
          </cell>
          <cell r="B54" t="str">
            <v>PORTFELE PAPIERÓW WARTOSCIOWYCH</v>
          </cell>
          <cell r="D54">
            <v>125937.86</v>
          </cell>
          <cell r="E54">
            <v>75995.649999999994</v>
          </cell>
          <cell r="F54">
            <v>26053.440000000002</v>
          </cell>
          <cell r="G54">
            <v>26053.440000000002</v>
          </cell>
          <cell r="H54">
            <v>26053.440000000002</v>
          </cell>
          <cell r="I54">
            <v>26053.440000000002</v>
          </cell>
          <cell r="J54">
            <v>26053.440000000002</v>
          </cell>
          <cell r="K54">
            <v>26053.440000000002</v>
          </cell>
          <cell r="L54">
            <v>26053.440000000002</v>
          </cell>
          <cell r="M54">
            <v>26053.440000000002</v>
          </cell>
          <cell r="N54">
            <v>26053.440000000002</v>
          </cell>
          <cell r="O54">
            <v>26053.440000000002</v>
          </cell>
          <cell r="Q54">
            <v>125937.86</v>
          </cell>
          <cell r="R54">
            <v>102236.47220338981</v>
          </cell>
          <cell r="S54">
            <v>75995.649999999994</v>
          </cell>
          <cell r="T54">
            <v>63510.097499999996</v>
          </cell>
          <cell r="U54">
            <v>55820.320132450332</v>
          </cell>
          <cell r="V54">
            <v>50886.583093922643</v>
          </cell>
          <cell r="W54">
            <v>47255.321603773584</v>
          </cell>
          <cell r="X54">
            <v>44550.554814814815</v>
          </cell>
          <cell r="Y54">
            <v>42517.904835164831</v>
          </cell>
          <cell r="Z54">
            <v>40838.962697368421</v>
          </cell>
          <cell r="AA54">
            <v>39510.921736526943</v>
          </cell>
          <cell r="AB54">
            <v>38367.957534246576</v>
          </cell>
        </row>
        <row r="55">
          <cell r="A55" t="str">
            <v>volA_Zap</v>
          </cell>
          <cell r="B55" t="str">
            <v>PORTFEL ZAPISY NA  FUNDUSZE</v>
          </cell>
          <cell r="D55">
            <v>174557763.04166669</v>
          </cell>
          <cell r="E55">
            <v>159378827.125</v>
          </cell>
          <cell r="F55">
            <v>144199891.20833337</v>
          </cell>
          <cell r="G55">
            <v>129020955.29166669</v>
          </cell>
          <cell r="H55">
            <v>113842019.37500003</v>
          </cell>
          <cell r="I55">
            <v>98663083.458333343</v>
          </cell>
          <cell r="J55">
            <v>83484147.541666687</v>
          </cell>
          <cell r="K55">
            <v>68305211.625000015</v>
          </cell>
          <cell r="L55">
            <v>53126275.708333343</v>
          </cell>
          <cell r="M55">
            <v>37947339.791666687</v>
          </cell>
          <cell r="N55">
            <v>22768403.875000019</v>
          </cell>
          <cell r="O55">
            <v>7589467.9583333516</v>
          </cell>
          <cell r="Q55">
            <v>174557763.04166669</v>
          </cell>
          <cell r="R55">
            <v>167354200.23375708</v>
          </cell>
          <cell r="S55">
            <v>159378827.12500003</v>
          </cell>
          <cell r="T55">
            <v>151789359.16666669</v>
          </cell>
          <cell r="U55">
            <v>143998845.69950333</v>
          </cell>
          <cell r="V55">
            <v>136484630.9633978</v>
          </cell>
          <cell r="W55">
            <v>128734560.27437109</v>
          </cell>
          <cell r="X55">
            <v>121025466.41375174</v>
          </cell>
          <cell r="Y55">
            <v>113564016.88568377</v>
          </cell>
          <cell r="Z55">
            <v>105853105.73464914</v>
          </cell>
          <cell r="AA55">
            <v>98390407.96282436</v>
          </cell>
          <cell r="AB55">
            <v>90678547.304908678</v>
          </cell>
        </row>
        <row r="56">
          <cell r="A56" t="str">
            <v>volA_R</v>
          </cell>
          <cell r="B56" t="str">
            <v>Rezygnacje</v>
          </cell>
          <cell r="D56">
            <v>0</v>
          </cell>
          <cell r="E56">
            <v>0</v>
          </cell>
          <cell r="F56">
            <v>0</v>
          </cell>
          <cell r="G56">
            <v>0</v>
          </cell>
          <cell r="H56">
            <v>0</v>
          </cell>
          <cell r="I56">
            <v>0</v>
          </cell>
          <cell r="J56">
            <v>0</v>
          </cell>
          <cell r="K56">
            <v>0</v>
          </cell>
          <cell r="L56">
            <v>0</v>
          </cell>
          <cell r="M56">
            <v>0</v>
          </cell>
          <cell r="N56">
            <v>0</v>
          </cell>
          <cell r="O56">
            <v>0</v>
          </cell>
          <cell r="Q56">
            <v>0</v>
          </cell>
          <cell r="R56">
            <v>0</v>
          </cell>
          <cell r="S56">
            <v>0</v>
          </cell>
          <cell r="T56">
            <v>0</v>
          </cell>
          <cell r="U56">
            <v>0</v>
          </cell>
          <cell r="V56">
            <v>0</v>
          </cell>
          <cell r="W56">
            <v>0</v>
          </cell>
          <cell r="X56">
            <v>0</v>
          </cell>
          <cell r="Y56">
            <v>0</v>
          </cell>
          <cell r="Z56">
            <v>0</v>
          </cell>
          <cell r="AA56">
            <v>0</v>
          </cell>
          <cell r="AB56">
            <v>0</v>
          </cell>
        </row>
        <row r="57">
          <cell r="A57" t="str">
            <v>volA_T</v>
          </cell>
          <cell r="B57" t="str">
            <v>Total</v>
          </cell>
          <cell r="D57">
            <v>1673142642.94157</v>
          </cell>
          <cell r="E57">
            <v>1665270648.5891976</v>
          </cell>
          <cell r="F57">
            <v>1657474825.1467671</v>
          </cell>
          <cell r="G57">
            <v>1649758017.6237991</v>
          </cell>
          <cell r="H57">
            <v>1642122969.734586</v>
          </cell>
          <cell r="I57">
            <v>1634603503.0289674</v>
          </cell>
          <cell r="J57">
            <v>1627237660.5081527</v>
          </cell>
          <cell r="K57">
            <v>1620011865.2037899</v>
          </cell>
          <cell r="L57">
            <v>1612898938.5052202</v>
          </cell>
          <cell r="M57">
            <v>1605873569.4049544</v>
          </cell>
          <cell r="N57">
            <v>1598925609.1547587</v>
          </cell>
          <cell r="O57">
            <v>1592086951.0455384</v>
          </cell>
          <cell r="Q57">
            <v>1673142642.94157</v>
          </cell>
          <cell r="R57">
            <v>1669406781.2150207</v>
          </cell>
          <cell r="S57">
            <v>1665296885.2359555</v>
          </cell>
          <cell r="T57">
            <v>1661412168.3329163</v>
          </cell>
          <cell r="U57">
            <v>1657452134.1835902</v>
          </cell>
          <cell r="V57">
            <v>1653665068.2463598</v>
          </cell>
          <cell r="W57">
            <v>1649800683.1525655</v>
          </cell>
          <cell r="X57">
            <v>1646000463.5788534</v>
          </cell>
          <cell r="Y57">
            <v>1642362933.3509817</v>
          </cell>
          <cell r="Z57">
            <v>1638641978.4749064</v>
          </cell>
          <cell r="AA57">
            <v>1635074639.9132166</v>
          </cell>
          <cell r="AB57">
            <v>1631423630.7217152</v>
          </cell>
        </row>
        <row r="58">
          <cell r="A58" t="str">
            <v>volA_Tm</v>
          </cell>
          <cell r="B58" t="str">
            <v xml:space="preserve"> WARTOŚĆ PORTFELA NA KONIEC MIESIĄCA</v>
          </cell>
          <cell r="D58">
            <v>1673142642.94157</v>
          </cell>
          <cell r="E58">
            <v>1665270648.5891976</v>
          </cell>
          <cell r="F58">
            <v>1657474825.1467671</v>
          </cell>
          <cell r="G58">
            <v>1649758017.6237991</v>
          </cell>
          <cell r="H58">
            <v>1642122969.734586</v>
          </cell>
          <cell r="I58">
            <v>1634603503.0289674</v>
          </cell>
          <cell r="J58">
            <v>1627237660.5081527</v>
          </cell>
          <cell r="K58">
            <v>1620011865.2037899</v>
          </cell>
          <cell r="L58">
            <v>1612898938.5052202</v>
          </cell>
          <cell r="M58">
            <v>1605873569.4049544</v>
          </cell>
          <cell r="N58">
            <v>1598925609.1547587</v>
          </cell>
          <cell r="O58">
            <v>1592086951.0455384</v>
          </cell>
          <cell r="P58">
            <v>0</v>
          </cell>
          <cell r="Q58">
            <v>1673142642.94157</v>
          </cell>
          <cell r="R58">
            <v>1669406781.2150207</v>
          </cell>
          <cell r="S58">
            <v>1665296885.2359555</v>
          </cell>
          <cell r="T58">
            <v>1661412168.3329163</v>
          </cell>
          <cell r="U58">
            <v>1657452134.1835902</v>
          </cell>
          <cell r="V58">
            <v>1653665068.2463598</v>
          </cell>
          <cell r="W58">
            <v>1649800683.1525655</v>
          </cell>
          <cell r="X58">
            <v>1646000463.5788534</v>
          </cell>
          <cell r="Y58">
            <v>1642362933.3509817</v>
          </cell>
          <cell r="Z58">
            <v>1638641978.4749064</v>
          </cell>
          <cell r="AA58">
            <v>1635074639.9132166</v>
          </cell>
          <cell r="AB58">
            <v>1631423630.7217152</v>
          </cell>
        </row>
        <row r="59">
          <cell r="A59" t="str">
            <v>vol_A</v>
          </cell>
          <cell r="B59" t="str">
            <v>PORTFELE AKCYJNE</v>
          </cell>
          <cell r="D59">
            <v>733383229.5214361</v>
          </cell>
          <cell r="E59">
            <v>744510864.19433105</v>
          </cell>
          <cell r="F59">
            <v>755271948.33615685</v>
          </cell>
          <cell r="G59">
            <v>765434967.43457985</v>
          </cell>
          <cell r="H59">
            <v>787585799.5470804</v>
          </cell>
          <cell r="I59">
            <v>804012499.67138457</v>
          </cell>
          <cell r="J59">
            <v>827274204.86340892</v>
          </cell>
          <cell r="K59">
            <v>844024762.37509429</v>
          </cell>
          <cell r="L59">
            <v>856912004.43607509</v>
          </cell>
          <cell r="M59">
            <v>867904406.39227343</v>
          </cell>
          <cell r="N59">
            <v>888386506.34843433</v>
          </cell>
          <cell r="O59">
            <v>900635740.24023759</v>
          </cell>
          <cell r="P59">
            <v>900635740.24023759</v>
          </cell>
          <cell r="Q59">
            <v>733383229.5214361</v>
          </cell>
          <cell r="R59">
            <v>744510864.19433105</v>
          </cell>
          <cell r="S59">
            <v>755271948.33615685</v>
          </cell>
          <cell r="T59">
            <v>765434967.43457985</v>
          </cell>
          <cell r="U59">
            <v>787585799.5470804</v>
          </cell>
          <cell r="V59">
            <v>804012499.67138457</v>
          </cell>
          <cell r="W59">
            <v>827274204.86340892</v>
          </cell>
          <cell r="X59">
            <v>844024762.37509429</v>
          </cell>
          <cell r="Y59">
            <v>856912004.43607509</v>
          </cell>
          <cell r="Z59">
            <v>867904406.39227343</v>
          </cell>
          <cell r="AA59">
            <v>888386506.34843433</v>
          </cell>
          <cell r="AB59">
            <v>900635740.24023759</v>
          </cell>
        </row>
        <row r="60">
          <cell r="A60" t="str">
            <v>vol_SW</v>
          </cell>
          <cell r="B60" t="str">
            <v>PORTFELE STABILNEGO WZROSTU</v>
          </cell>
          <cell r="D60">
            <v>323047765.41155225</v>
          </cell>
          <cell r="E60">
            <v>314966517.31785554</v>
          </cell>
          <cell r="F60">
            <v>316981716.680381</v>
          </cell>
          <cell r="G60">
            <v>314016345.00362575</v>
          </cell>
          <cell r="H60">
            <v>309440088.35371757</v>
          </cell>
          <cell r="I60">
            <v>318687421.80210412</v>
          </cell>
          <cell r="J60">
            <v>299583691.54686618</v>
          </cell>
          <cell r="K60">
            <v>285561532.71607512</v>
          </cell>
          <cell r="L60">
            <v>276493605.55886042</v>
          </cell>
          <cell r="M60">
            <v>271396080.68740451</v>
          </cell>
          <cell r="N60">
            <v>265881917.4947682</v>
          </cell>
          <cell r="O60">
            <v>261249756.07347113</v>
          </cell>
          <cell r="P60">
            <v>261249756.07347113</v>
          </cell>
          <cell r="Q60">
            <v>323047765.41155225</v>
          </cell>
          <cell r="R60">
            <v>314966517.31785554</v>
          </cell>
          <cell r="S60">
            <v>316981716.680381</v>
          </cell>
          <cell r="T60">
            <v>314016345.00362575</v>
          </cell>
          <cell r="U60">
            <v>309440088.35371757</v>
          </cell>
          <cell r="V60">
            <v>318687421.80210412</v>
          </cell>
          <cell r="W60">
            <v>299583691.54686618</v>
          </cell>
          <cell r="X60">
            <v>285561532.71607512</v>
          </cell>
          <cell r="Y60">
            <v>276493605.55886042</v>
          </cell>
          <cell r="Z60">
            <v>271396080.68740451</v>
          </cell>
          <cell r="AA60">
            <v>265881917.4947682</v>
          </cell>
          <cell r="AB60">
            <v>261249756.07347113</v>
          </cell>
        </row>
        <row r="61">
          <cell r="A61" t="str">
            <v>vol_Z</v>
          </cell>
          <cell r="B61" t="str">
            <v>PORTFELE ZRÓWNOWAŻONE</v>
          </cell>
          <cell r="D61">
            <v>380231765.74618548</v>
          </cell>
          <cell r="E61">
            <v>384634367.73703438</v>
          </cell>
          <cell r="F61">
            <v>379275205.03110778</v>
          </cell>
          <cell r="G61">
            <v>379584693.59841317</v>
          </cell>
          <cell r="H61">
            <v>369590758.20175505</v>
          </cell>
          <cell r="I61">
            <v>351655022.98522586</v>
          </cell>
          <cell r="J61">
            <v>355384936.48398179</v>
          </cell>
          <cell r="K61">
            <v>360674930.59215271</v>
          </cell>
          <cell r="L61">
            <v>365969241.33551592</v>
          </cell>
          <cell r="M61">
            <v>368267872.23644572</v>
          </cell>
          <cell r="N61">
            <v>361568378.82019067</v>
          </cell>
          <cell r="O61">
            <v>363363418.61730796</v>
          </cell>
          <cell r="P61">
            <v>363363418.61730796</v>
          </cell>
          <cell r="Q61">
            <v>380231765.74618548</v>
          </cell>
          <cell r="R61">
            <v>384634367.73703438</v>
          </cell>
          <cell r="S61">
            <v>379275205.03110778</v>
          </cell>
          <cell r="T61">
            <v>379584693.59841317</v>
          </cell>
          <cell r="U61">
            <v>369590758.20175505</v>
          </cell>
          <cell r="V61">
            <v>351655022.98522586</v>
          </cell>
          <cell r="W61">
            <v>355384936.48398179</v>
          </cell>
          <cell r="X61">
            <v>360674930.59215271</v>
          </cell>
          <cell r="Y61">
            <v>365969241.33551592</v>
          </cell>
          <cell r="Z61">
            <v>368267872.23644572</v>
          </cell>
          <cell r="AA61">
            <v>361568378.82019067</v>
          </cell>
          <cell r="AB61">
            <v>363363418.61730796</v>
          </cell>
        </row>
        <row r="62">
          <cell r="A62" t="str">
            <v>vol_P</v>
          </cell>
          <cell r="B62" t="str">
            <v>PORTFELE PIENIĘŻNE</v>
          </cell>
          <cell r="D62">
            <v>4752980.9499999993</v>
          </cell>
          <cell r="E62">
            <v>4752980.9499999993</v>
          </cell>
          <cell r="F62">
            <v>4752980.9499999993</v>
          </cell>
          <cell r="G62">
            <v>4752980.9499999993</v>
          </cell>
          <cell r="H62">
            <v>4752980.9499999993</v>
          </cell>
          <cell r="I62">
            <v>4752980.9499999993</v>
          </cell>
          <cell r="J62">
            <v>4752980.9499999993</v>
          </cell>
          <cell r="K62">
            <v>4752980.9499999993</v>
          </cell>
          <cell r="L62">
            <v>3752980.9499999993</v>
          </cell>
          <cell r="M62">
            <v>3752980.9499999993</v>
          </cell>
          <cell r="N62">
            <v>3752980.9499999993</v>
          </cell>
          <cell r="O62">
            <v>2752980.9499999993</v>
          </cell>
          <cell r="P62">
            <v>2752980.9499999993</v>
          </cell>
          <cell r="Q62">
            <v>4752980.9499999993</v>
          </cell>
          <cell r="R62">
            <v>4752980.9499999993</v>
          </cell>
          <cell r="S62">
            <v>4752980.9499999993</v>
          </cell>
          <cell r="T62">
            <v>4752980.9499999993</v>
          </cell>
          <cell r="U62">
            <v>4752980.9499999993</v>
          </cell>
          <cell r="V62">
            <v>4752980.9499999993</v>
          </cell>
          <cell r="W62">
            <v>4752980.9499999993</v>
          </cell>
          <cell r="X62">
            <v>4752980.9499999993</v>
          </cell>
          <cell r="Y62">
            <v>3752980.9499999993</v>
          </cell>
          <cell r="Z62">
            <v>3752980.9499999993</v>
          </cell>
          <cell r="AA62">
            <v>3752980.9499999993</v>
          </cell>
          <cell r="AB62">
            <v>2752980.9499999993</v>
          </cell>
        </row>
        <row r="63">
          <cell r="A63" t="str">
            <v>vol_O</v>
          </cell>
          <cell r="B63" t="str">
            <v>PORTFELE OBLIGACJI</v>
          </cell>
          <cell r="D63">
            <v>60675589.900000006</v>
          </cell>
          <cell r="E63">
            <v>60675589.900000006</v>
          </cell>
          <cell r="F63">
            <v>60675589.900000006</v>
          </cell>
          <cell r="G63">
            <v>60675589.900000006</v>
          </cell>
          <cell r="H63">
            <v>60675589.900000006</v>
          </cell>
          <cell r="I63">
            <v>60675589.900000006</v>
          </cell>
          <cell r="J63">
            <v>60675589.900000006</v>
          </cell>
          <cell r="K63">
            <v>60675589.900000006</v>
          </cell>
          <cell r="L63">
            <v>60675589.900000006</v>
          </cell>
          <cell r="M63">
            <v>60675589.900000006</v>
          </cell>
          <cell r="N63">
            <v>60675589.900000006</v>
          </cell>
          <cell r="O63">
            <v>60675589.900000006</v>
          </cell>
          <cell r="P63">
            <v>60675589.900000006</v>
          </cell>
          <cell r="Q63">
            <v>60675589.900000006</v>
          </cell>
          <cell r="R63">
            <v>60675589.900000006</v>
          </cell>
          <cell r="S63">
            <v>60675589.900000006</v>
          </cell>
          <cell r="T63">
            <v>60675589.900000006</v>
          </cell>
          <cell r="U63">
            <v>60675589.900000006</v>
          </cell>
          <cell r="V63">
            <v>60675589.900000006</v>
          </cell>
          <cell r="W63">
            <v>60675589.900000006</v>
          </cell>
          <cell r="X63">
            <v>60675589.900000006</v>
          </cell>
          <cell r="Y63">
            <v>60675589.900000006</v>
          </cell>
          <cell r="Z63">
            <v>60675589.900000006</v>
          </cell>
          <cell r="AA63">
            <v>60675589.900000006</v>
          </cell>
          <cell r="AB63">
            <v>60675589.900000006</v>
          </cell>
        </row>
        <row r="64">
          <cell r="A64" t="str">
            <v>vol_PW</v>
          </cell>
          <cell r="B64" t="str">
            <v>PORTFELE PAPIERÓW WARTOSCIOWYCH</v>
          </cell>
          <cell r="D64">
            <v>125937.86</v>
          </cell>
          <cell r="E64">
            <v>26053.440000000002</v>
          </cell>
          <cell r="F64">
            <v>26053.440000000002</v>
          </cell>
          <cell r="G64">
            <v>26053.440000000002</v>
          </cell>
          <cell r="H64">
            <v>26053.440000000002</v>
          </cell>
          <cell r="I64">
            <v>26053.440000000002</v>
          </cell>
          <cell r="J64">
            <v>26053.440000000002</v>
          </cell>
          <cell r="K64">
            <v>26053.440000000002</v>
          </cell>
          <cell r="L64">
            <v>26053.440000000002</v>
          </cell>
          <cell r="M64">
            <v>26053.440000000002</v>
          </cell>
          <cell r="N64">
            <v>26053.440000000002</v>
          </cell>
          <cell r="O64">
            <v>26053.440000000002</v>
          </cell>
          <cell r="P64">
            <v>26053.440000000002</v>
          </cell>
          <cell r="Q64">
            <v>125937.86</v>
          </cell>
          <cell r="R64">
            <v>26053.440000000002</v>
          </cell>
          <cell r="S64">
            <v>26053.440000000002</v>
          </cell>
          <cell r="T64">
            <v>26053.440000000002</v>
          </cell>
          <cell r="U64">
            <v>26053.440000000002</v>
          </cell>
          <cell r="V64">
            <v>26053.440000000002</v>
          </cell>
          <cell r="W64">
            <v>26053.440000000002</v>
          </cell>
          <cell r="X64">
            <v>26053.440000000002</v>
          </cell>
          <cell r="Y64">
            <v>26053.440000000002</v>
          </cell>
          <cell r="Z64">
            <v>26053.440000000002</v>
          </cell>
          <cell r="AA64">
            <v>26053.440000000002</v>
          </cell>
          <cell r="AB64">
            <v>26053.440000000002</v>
          </cell>
        </row>
        <row r="65">
          <cell r="A65" t="str">
            <v>vol_Zap</v>
          </cell>
          <cell r="B65" t="str">
            <v>PORTFEL ZAPISY NA  FUNDUSZE</v>
          </cell>
          <cell r="D65">
            <v>166968295.08333334</v>
          </cell>
          <cell r="E65">
            <v>151789359.16666669</v>
          </cell>
          <cell r="F65">
            <v>136610423.25000003</v>
          </cell>
          <cell r="G65">
            <v>121431487.33333336</v>
          </cell>
          <cell r="H65">
            <v>106252551.41666669</v>
          </cell>
          <cell r="I65">
            <v>91073615.500000015</v>
          </cell>
          <cell r="J65">
            <v>75894679.583333343</v>
          </cell>
          <cell r="K65">
            <v>60715743.666666679</v>
          </cell>
          <cell r="L65">
            <v>45536807.750000015</v>
          </cell>
          <cell r="M65">
            <v>30357871.833333351</v>
          </cell>
          <cell r="N65">
            <v>15178935.916666685</v>
          </cell>
          <cell r="O65">
            <v>1.862645149230957E-8</v>
          </cell>
          <cell r="P65">
            <v>1.862645149230957E-8</v>
          </cell>
          <cell r="Q65">
            <v>166968295.08333334</v>
          </cell>
          <cell r="R65">
            <v>151789359.16666669</v>
          </cell>
          <cell r="S65">
            <v>136610423.25000003</v>
          </cell>
          <cell r="T65">
            <v>121431487.33333336</v>
          </cell>
          <cell r="U65">
            <v>106252551.41666669</v>
          </cell>
          <cell r="V65">
            <v>91073615.500000015</v>
          </cell>
          <cell r="W65">
            <v>75894679.583333343</v>
          </cell>
          <cell r="X65">
            <v>60715743.666666679</v>
          </cell>
          <cell r="Y65">
            <v>45536807.750000015</v>
          </cell>
          <cell r="Z65">
            <v>30357871.833333351</v>
          </cell>
          <cell r="AA65">
            <v>15178935.916666685</v>
          </cell>
          <cell r="AB65">
            <v>1.862645149230957E-8</v>
          </cell>
        </row>
        <row r="66">
          <cell r="A66" t="str">
            <v>vol_R</v>
          </cell>
          <cell r="B66" t="str">
            <v>Rezygnacje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A67" t="str">
            <v>vol_T</v>
          </cell>
          <cell r="B67" t="str">
            <v>Total</v>
          </cell>
          <cell r="D67">
            <v>1669185564.4725072</v>
          </cell>
          <cell r="E67">
            <v>1661355732.7058878</v>
          </cell>
          <cell r="F67">
            <v>1653593917.5876458</v>
          </cell>
          <cell r="G67">
            <v>1645922117.6599524</v>
          </cell>
          <cell r="H67">
            <v>1638323821.8092198</v>
          </cell>
          <cell r="I67">
            <v>1630883184.2487149</v>
          </cell>
          <cell r="J67">
            <v>1623592136.7675903</v>
          </cell>
          <cell r="K67">
            <v>1616431593.6399889</v>
          </cell>
          <cell r="L67">
            <v>1609366283.3704517</v>
          </cell>
          <cell r="M67">
            <v>1602380855.4394572</v>
          </cell>
          <cell r="N67">
            <v>1595470362.8700602</v>
          </cell>
          <cell r="O67">
            <v>1588703539.2210169</v>
          </cell>
          <cell r="P67">
            <v>1588703539.2210169</v>
          </cell>
          <cell r="Q67">
            <v>1669185564.4725072</v>
          </cell>
          <cell r="R67">
            <v>1661355732.7058878</v>
          </cell>
          <cell r="S67">
            <v>1653593917.5876458</v>
          </cell>
          <cell r="T67">
            <v>1645922117.6599524</v>
          </cell>
          <cell r="U67">
            <v>1638323821.8092198</v>
          </cell>
          <cell r="V67">
            <v>1630883184.2487149</v>
          </cell>
          <cell r="W67">
            <v>1623592136.7675903</v>
          </cell>
          <cell r="X67">
            <v>1616431593.6399889</v>
          </cell>
          <cell r="Y67">
            <v>1609366283.3704517</v>
          </cell>
          <cell r="Z67">
            <v>1602380855.4394572</v>
          </cell>
          <cell r="AA67">
            <v>1595470362.8700602</v>
          </cell>
          <cell r="AB67">
            <v>1588703539.2210169</v>
          </cell>
        </row>
        <row r="68">
          <cell r="A68" t="str">
            <v>vol_Tm</v>
          </cell>
          <cell r="B68" t="str">
            <v>Opłata za zarządzanie</v>
          </cell>
          <cell r="D68">
            <v>1669185564.4725072</v>
          </cell>
          <cell r="E68">
            <v>1661355732.7058878</v>
          </cell>
          <cell r="F68">
            <v>1653593917.5876458</v>
          </cell>
          <cell r="G68">
            <v>1645922117.6599524</v>
          </cell>
          <cell r="H68">
            <v>1638323821.8092198</v>
          </cell>
          <cell r="I68">
            <v>1630883184.2487149</v>
          </cell>
          <cell r="J68">
            <v>1623592136.7675903</v>
          </cell>
          <cell r="K68">
            <v>1616431593.6399889</v>
          </cell>
          <cell r="L68">
            <v>1609366283.3704517</v>
          </cell>
          <cell r="M68">
            <v>1602380855.4394572</v>
          </cell>
          <cell r="N68">
            <v>1595470362.8700602</v>
          </cell>
          <cell r="O68">
            <v>1588703539.2210169</v>
          </cell>
          <cell r="P68">
            <v>1588703539.2210169</v>
          </cell>
          <cell r="Q68">
            <v>1669185564.4725072</v>
          </cell>
          <cell r="R68">
            <v>1661355732.7058878</v>
          </cell>
          <cell r="S68">
            <v>1653593917.5876458</v>
          </cell>
          <cell r="T68">
            <v>1645922117.6599524</v>
          </cell>
          <cell r="U68">
            <v>1638323821.8092198</v>
          </cell>
          <cell r="V68">
            <v>1630883184.2487149</v>
          </cell>
          <cell r="W68">
            <v>1623592136.7675903</v>
          </cell>
          <cell r="X68">
            <v>1616431593.6399889</v>
          </cell>
          <cell r="Y68">
            <v>1609366283.3704517</v>
          </cell>
          <cell r="Z68">
            <v>1602380855.4394572</v>
          </cell>
          <cell r="AA68">
            <v>1595470362.8700602</v>
          </cell>
          <cell r="AB68">
            <v>1588703539.2210169</v>
          </cell>
        </row>
        <row r="69">
          <cell r="A69" t="str">
            <v>mgt_A</v>
          </cell>
          <cell r="B69" t="str">
            <v>PORTFELE AKCYJNE</v>
          </cell>
          <cell r="D69">
            <v>1421621.9668118863</v>
          </cell>
          <cell r="E69">
            <v>1303786.0224013068</v>
          </cell>
          <cell r="F69">
            <v>1464856.363471559</v>
          </cell>
          <cell r="G69">
            <v>1437380.5094271349</v>
          </cell>
          <cell r="H69">
            <v>1516854.5299423614</v>
          </cell>
          <cell r="I69">
            <v>1504387.4335078639</v>
          </cell>
          <cell r="J69">
            <v>1593297.8360730242</v>
          </cell>
          <cell r="K69">
            <v>1632378.3063576068</v>
          </cell>
          <cell r="L69">
            <v>1607734.7521913792</v>
          </cell>
          <cell r="M69">
            <v>1684649.4533159076</v>
          </cell>
          <cell r="N69">
            <v>1660055.7942343676</v>
          </cell>
          <cell r="O69">
            <v>1747360.0846818124</v>
          </cell>
          <cell r="P69">
            <v>18574363.052416213</v>
          </cell>
          <cell r="Q69">
            <v>1421621.9668118863</v>
          </cell>
          <cell r="R69">
            <v>2725407.9892131928</v>
          </cell>
          <cell r="S69">
            <v>4190264.3526847521</v>
          </cell>
          <cell r="T69">
            <v>5627644.862111887</v>
          </cell>
          <cell r="U69">
            <v>7144499.3920542486</v>
          </cell>
          <cell r="V69">
            <v>8648886.825562112</v>
          </cell>
          <cell r="W69">
            <v>10242184.661635136</v>
          </cell>
          <cell r="X69">
            <v>11874562.967992743</v>
          </cell>
          <cell r="Y69">
            <v>13482297.720184123</v>
          </cell>
          <cell r="Z69">
            <v>15166947.173500031</v>
          </cell>
          <cell r="AA69">
            <v>16827002.9677344</v>
          </cell>
          <cell r="AB69">
            <v>18574363.052416213</v>
          </cell>
        </row>
        <row r="70">
          <cell r="A70" t="str">
            <v>mgt_SW</v>
          </cell>
          <cell r="B70" t="str">
            <v>PORTFELE STABILNEGO WZROSTU</v>
          </cell>
          <cell r="D70">
            <v>344520.15608402871</v>
          </cell>
          <cell r="E70">
            <v>305897.25884286675</v>
          </cell>
          <cell r="F70">
            <v>335451.97352646117</v>
          </cell>
          <cell r="G70">
            <v>324142.83990616782</v>
          </cell>
          <cell r="H70">
            <v>330944.33962461725</v>
          </cell>
          <cell r="I70">
            <v>322668.2415184016</v>
          </cell>
          <cell r="J70">
            <v>328191.85811332334</v>
          </cell>
          <cell r="K70">
            <v>310607.91013957508</v>
          </cell>
          <cell r="L70">
            <v>288726.95459328877</v>
          </cell>
          <cell r="M70">
            <v>290831.85400058579</v>
          </cell>
          <cell r="N70">
            <v>275998.97166892432</v>
          </cell>
          <cell r="O70">
            <v>279813.04590094899</v>
          </cell>
          <cell r="P70">
            <v>3737795.4039191888</v>
          </cell>
          <cell r="Q70">
            <v>344520.15608402871</v>
          </cell>
          <cell r="R70">
            <v>650417.41492689541</v>
          </cell>
          <cell r="S70">
            <v>985869.38845335657</v>
          </cell>
          <cell r="T70">
            <v>1310012.2283595244</v>
          </cell>
          <cell r="U70">
            <v>1640956.5679841416</v>
          </cell>
          <cell r="V70">
            <v>1963624.8095025432</v>
          </cell>
          <cell r="W70">
            <v>2291816.6676158663</v>
          </cell>
          <cell r="X70">
            <v>2602424.5777554414</v>
          </cell>
          <cell r="Y70">
            <v>2891151.5323487301</v>
          </cell>
          <cell r="Z70">
            <v>3181983.3863493158</v>
          </cell>
          <cell r="AA70">
            <v>3457982.35801824</v>
          </cell>
          <cell r="AB70">
            <v>3737795.4039191888</v>
          </cell>
        </row>
        <row r="71">
          <cell r="A71" t="str">
            <v>mgt_Z</v>
          </cell>
          <cell r="B71" t="str">
            <v>PORTFELE ZRÓWNOWAŻONE</v>
          </cell>
          <cell r="D71">
            <v>643669.25657183782</v>
          </cell>
          <cell r="E71">
            <v>586746.62294603174</v>
          </cell>
          <cell r="F71">
            <v>648799.91111814824</v>
          </cell>
          <cell r="G71">
            <v>623720.46462700353</v>
          </cell>
          <cell r="H71">
            <v>636286.00015904708</v>
          </cell>
          <cell r="I71">
            <v>592804.75166053232</v>
          </cell>
          <cell r="J71">
            <v>600499.69160398468</v>
          </cell>
          <cell r="K71">
            <v>608160.43505096354</v>
          </cell>
          <cell r="L71">
            <v>597241.78514602897</v>
          </cell>
          <cell r="M71">
            <v>623598.64440358395</v>
          </cell>
          <cell r="N71">
            <v>599865.41182737227</v>
          </cell>
          <cell r="O71">
            <v>615695.499193492</v>
          </cell>
          <cell r="P71">
            <v>7377088.474308026</v>
          </cell>
          <cell r="Q71">
            <v>643669.25657183782</v>
          </cell>
          <cell r="R71">
            <v>1230415.8795178696</v>
          </cell>
          <cell r="S71">
            <v>1879215.7906360179</v>
          </cell>
          <cell r="T71">
            <v>2502936.2552630212</v>
          </cell>
          <cell r="U71">
            <v>3139222.2554220683</v>
          </cell>
          <cell r="V71">
            <v>3732027.0070826006</v>
          </cell>
          <cell r="W71">
            <v>4332526.6986865848</v>
          </cell>
          <cell r="X71">
            <v>4940687.1337375483</v>
          </cell>
          <cell r="Y71">
            <v>5537928.918883577</v>
          </cell>
          <cell r="Z71">
            <v>6161527.5632871613</v>
          </cell>
          <cell r="AA71">
            <v>6761392.9751145337</v>
          </cell>
          <cell r="AB71">
            <v>7377088.474308026</v>
          </cell>
        </row>
        <row r="72">
          <cell r="A72" t="str">
            <v>mgt_P</v>
          </cell>
          <cell r="B72" t="str">
            <v>PORTFELE PIENIĘŻNE</v>
          </cell>
          <cell r="D72">
            <v>2791.9028691780818</v>
          </cell>
          <cell r="E72">
            <v>1823.0611863013698</v>
          </cell>
          <cell r="F72">
            <v>2018.3891705479452</v>
          </cell>
          <cell r="G72">
            <v>1953.2798424657535</v>
          </cell>
          <cell r="H72">
            <v>2018.3891705479452</v>
          </cell>
          <cell r="I72">
            <v>1953.2798424657535</v>
          </cell>
          <cell r="J72">
            <v>2018.3891705479452</v>
          </cell>
          <cell r="K72">
            <v>2018.3891705479452</v>
          </cell>
          <cell r="L72">
            <v>1747.8003904109587</v>
          </cell>
          <cell r="M72">
            <v>1593.7316363013697</v>
          </cell>
          <cell r="N72">
            <v>1542.3209383561641</v>
          </cell>
          <cell r="O72">
            <v>1381.4028691780818</v>
          </cell>
          <cell r="P72">
            <v>22860.33625684931</v>
          </cell>
          <cell r="Q72">
            <v>2791.9028691780818</v>
          </cell>
          <cell r="R72">
            <v>4614.9640554794514</v>
          </cell>
          <cell r="S72">
            <v>6633.3532260273969</v>
          </cell>
          <cell r="T72">
            <v>8586.6330684931509</v>
          </cell>
          <cell r="U72">
            <v>10605.022239041096</v>
          </cell>
          <cell r="V72">
            <v>12558.30208150685</v>
          </cell>
          <cell r="W72">
            <v>14576.691252054796</v>
          </cell>
          <cell r="X72">
            <v>16595.080422602739</v>
          </cell>
          <cell r="Y72">
            <v>18342.880813013697</v>
          </cell>
          <cell r="Z72">
            <v>19936.612449315067</v>
          </cell>
          <cell r="AA72">
            <v>21478.93338767123</v>
          </cell>
          <cell r="AB72">
            <v>22860.33625684931</v>
          </cell>
        </row>
        <row r="73">
          <cell r="A73" t="str">
            <v>mgt_O</v>
          </cell>
          <cell r="B73" t="str">
            <v>PORTFELE OBLIGACJI</v>
          </cell>
          <cell r="D73">
            <v>12883.173197945207</v>
          </cell>
          <cell r="E73">
            <v>11636.414501369865</v>
          </cell>
          <cell r="F73">
            <v>12883.173197945207</v>
          </cell>
          <cell r="G73">
            <v>12467.586965753426</v>
          </cell>
          <cell r="H73">
            <v>12883.173197945207</v>
          </cell>
          <cell r="I73">
            <v>12467.586965753426</v>
          </cell>
          <cell r="J73">
            <v>12883.173197945207</v>
          </cell>
          <cell r="K73">
            <v>12883.173197945207</v>
          </cell>
          <cell r="L73">
            <v>12467.586965753426</v>
          </cell>
          <cell r="M73">
            <v>12883.173197945207</v>
          </cell>
          <cell r="N73">
            <v>12467.586965753426</v>
          </cell>
          <cell r="O73">
            <v>12883.173197945207</v>
          </cell>
          <cell r="P73">
            <v>151688.97474999999</v>
          </cell>
          <cell r="Q73">
            <v>12883.173197945207</v>
          </cell>
          <cell r="R73">
            <v>24519.587699315074</v>
          </cell>
          <cell r="S73">
            <v>37402.760897260283</v>
          </cell>
          <cell r="T73">
            <v>49870.347863013711</v>
          </cell>
          <cell r="U73">
            <v>62753.521060958919</v>
          </cell>
          <cell r="V73">
            <v>75221.108026712347</v>
          </cell>
          <cell r="W73">
            <v>88104.281224657549</v>
          </cell>
          <cell r="X73">
            <v>100987.45442260275</v>
          </cell>
          <cell r="Y73">
            <v>113455.04138835617</v>
          </cell>
          <cell r="Z73">
            <v>126338.21458630137</v>
          </cell>
          <cell r="AA73">
            <v>138805.80155205479</v>
          </cell>
          <cell r="AB73">
            <v>151688.97474999999</v>
          </cell>
        </row>
        <row r="74">
          <cell r="A74" t="str">
            <v>mgt_PW</v>
          </cell>
          <cell r="B74" t="str">
            <v>PORTFELE PAPIERÓW WARTOSCIOWYCH</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row>
        <row r="75">
          <cell r="A75" t="str">
            <v>mgt_Zap</v>
          </cell>
          <cell r="B75" t="str">
            <v>PORTFEL ZAPISY NA  FUNDUSZE</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row>
        <row r="76">
          <cell r="A76" t="str">
            <v>mgt_R</v>
          </cell>
          <cell r="B76" t="str">
            <v>Rezygnacje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row>
        <row r="77">
          <cell r="A77" t="str">
            <v>mgt_T</v>
          </cell>
          <cell r="B77" t="str">
            <v>Total</v>
          </cell>
          <cell r="D77">
            <v>2425486.4555348759</v>
          </cell>
          <cell r="E77">
            <v>2209889.379877877</v>
          </cell>
          <cell r="F77">
            <v>2464009.8104846617</v>
          </cell>
          <cell r="G77">
            <v>2399664.6807685252</v>
          </cell>
          <cell r="H77">
            <v>2498986.4320945186</v>
          </cell>
          <cell r="I77">
            <v>2434281.2934950166</v>
          </cell>
          <cell r="J77">
            <v>2536890.9481588253</v>
          </cell>
          <cell r="K77">
            <v>2566048.2139166384</v>
          </cell>
          <cell r="L77">
            <v>2507918.8792868615</v>
          </cell>
          <cell r="M77">
            <v>2613556.8565543238</v>
          </cell>
          <cell r="N77">
            <v>2549930.0856347736</v>
          </cell>
          <cell r="O77">
            <v>2657133.2058433765</v>
          </cell>
          <cell r="P77">
            <v>29863796.24165028</v>
          </cell>
          <cell r="Q77">
            <v>2425486.4555348759</v>
          </cell>
          <cell r="R77">
            <v>4635375.8354127528</v>
          </cell>
          <cell r="S77">
            <v>7099385.6458974145</v>
          </cell>
          <cell r="T77">
            <v>9499050.3266659398</v>
          </cell>
          <cell r="U77">
            <v>11998036.758760458</v>
          </cell>
          <cell r="V77">
            <v>14432318.052255474</v>
          </cell>
          <cell r="W77">
            <v>16969209.000414301</v>
          </cell>
          <cell r="X77">
            <v>19535257.214330938</v>
          </cell>
          <cell r="Y77">
            <v>22043176.093617801</v>
          </cell>
          <cell r="Z77">
            <v>24656732.950172126</v>
          </cell>
          <cell r="AA77">
            <v>27206663.035806902</v>
          </cell>
          <cell r="AB77">
            <v>29863796.24165028</v>
          </cell>
        </row>
        <row r="78">
          <cell r="A78" t="str">
            <v>mgt_Tm</v>
          </cell>
          <cell r="B78" t="str">
            <v xml:space="preserve">marże </v>
          </cell>
          <cell r="D78">
            <v>2425486.4555348759</v>
          </cell>
          <cell r="E78">
            <v>2209889.379877877</v>
          </cell>
          <cell r="F78">
            <v>2464009.8104846617</v>
          </cell>
          <cell r="G78">
            <v>2399664.6807685252</v>
          </cell>
          <cell r="H78">
            <v>2498986.4320945186</v>
          </cell>
          <cell r="I78">
            <v>2434281.2934950166</v>
          </cell>
          <cell r="J78">
            <v>2536890.9481588253</v>
          </cell>
          <cell r="K78">
            <v>2566048.2139166384</v>
          </cell>
          <cell r="L78">
            <v>2507918.8792868615</v>
          </cell>
          <cell r="M78">
            <v>2613556.8565543238</v>
          </cell>
          <cell r="N78">
            <v>2549930.0856347736</v>
          </cell>
          <cell r="O78">
            <v>2657133.2058433765</v>
          </cell>
          <cell r="P78">
            <v>29863796.24165028</v>
          </cell>
          <cell r="Q78">
            <v>2425486.4555348759</v>
          </cell>
          <cell r="R78">
            <v>4635375.8354127528</v>
          </cell>
          <cell r="S78">
            <v>7099385.6458974145</v>
          </cell>
          <cell r="T78">
            <v>9499050.3266659398</v>
          </cell>
          <cell r="U78">
            <v>11998036.758760458</v>
          </cell>
          <cell r="V78">
            <v>14432318.052255474</v>
          </cell>
          <cell r="W78">
            <v>16969209.000414301</v>
          </cell>
          <cell r="X78">
            <v>19535257.214330938</v>
          </cell>
          <cell r="Y78">
            <v>22043176.093617801</v>
          </cell>
          <cell r="Z78">
            <v>24656732.950172126</v>
          </cell>
          <cell r="AA78">
            <v>27206663.035806902</v>
          </cell>
          <cell r="AB78">
            <v>29863796.24165028</v>
          </cell>
        </row>
        <row r="79">
          <cell r="A79" t="str">
            <v>mrg_A</v>
          </cell>
          <cell r="B79" t="str">
            <v>PORTFELE AKCYJNE</v>
          </cell>
          <cell r="D79">
            <v>2.306301369863014E-2</v>
          </cell>
          <cell r="E79">
            <v>2.3063013698630137E-2</v>
          </cell>
          <cell r="F79">
            <v>2.306301369863014E-2</v>
          </cell>
          <cell r="G79">
            <v>2.306301369863014E-2</v>
          </cell>
          <cell r="H79">
            <v>2.306301369863014E-2</v>
          </cell>
          <cell r="I79">
            <v>2.3063013698630133E-2</v>
          </cell>
          <cell r="J79">
            <v>2.306301369863014E-2</v>
          </cell>
          <cell r="K79">
            <v>2.306301369863014E-2</v>
          </cell>
          <cell r="L79">
            <v>2.3063013698630133E-2</v>
          </cell>
          <cell r="M79">
            <v>2.306301369863014E-2</v>
          </cell>
          <cell r="N79">
            <v>2.3063013698630133E-2</v>
          </cell>
          <cell r="O79">
            <v>2.306301369863014E-2</v>
          </cell>
          <cell r="Q79">
            <v>2.306301369863014E-2</v>
          </cell>
          <cell r="R79">
            <v>2.3063013698630133E-2</v>
          </cell>
          <cell r="S79">
            <v>2.3063013698630133E-2</v>
          </cell>
          <cell r="T79">
            <v>2.3063013698630133E-2</v>
          </cell>
          <cell r="U79">
            <v>2.306301369863014E-2</v>
          </cell>
          <cell r="V79">
            <v>2.306301369863014E-2</v>
          </cell>
          <cell r="W79">
            <v>2.3063013698630137E-2</v>
          </cell>
          <cell r="X79">
            <v>2.3063013698630133E-2</v>
          </cell>
          <cell r="Y79">
            <v>2.3063013698630137E-2</v>
          </cell>
          <cell r="Z79">
            <v>2.3063013698630133E-2</v>
          </cell>
          <cell r="AA79">
            <v>2.3063013698630133E-2</v>
          </cell>
          <cell r="AB79">
            <v>2.3063013698630137E-2</v>
          </cell>
        </row>
        <row r="80">
          <cell r="A80" t="str">
            <v>mrg_SW</v>
          </cell>
          <cell r="B80" t="str">
            <v>PORTFELE STABILNEGO WZROSTU</v>
          </cell>
          <cell r="D80">
            <v>1.2534246575342465E-2</v>
          </cell>
          <cell r="E80">
            <v>1.2534246575342465E-2</v>
          </cell>
          <cell r="F80">
            <v>1.2534246575342465E-2</v>
          </cell>
          <cell r="G80">
            <v>1.2534246575342465E-2</v>
          </cell>
          <cell r="H80">
            <v>1.2534246575342469E-2</v>
          </cell>
          <cell r="I80">
            <v>1.2534246575342467E-2</v>
          </cell>
          <cell r="J80">
            <v>1.2534246575342469E-2</v>
          </cell>
          <cell r="K80">
            <v>1.2534246575342469E-2</v>
          </cell>
          <cell r="L80">
            <v>1.2534246575342465E-2</v>
          </cell>
          <cell r="M80">
            <v>1.2534246575342464E-2</v>
          </cell>
          <cell r="N80">
            <v>1.2534246575342465E-2</v>
          </cell>
          <cell r="O80">
            <v>1.2534246575342465E-2</v>
          </cell>
          <cell r="Q80">
            <v>1.2534246575342465E-2</v>
          </cell>
          <cell r="R80">
            <v>1.2534246575342464E-2</v>
          </cell>
          <cell r="S80">
            <v>1.2534246575342465E-2</v>
          </cell>
          <cell r="T80">
            <v>1.2534246575342465E-2</v>
          </cell>
          <cell r="U80">
            <v>1.2534246575342465E-2</v>
          </cell>
          <cell r="V80">
            <v>1.2534246575342465E-2</v>
          </cell>
          <cell r="W80">
            <v>1.2534246575342464E-2</v>
          </cell>
          <cell r="X80">
            <v>1.2534246575342465E-2</v>
          </cell>
          <cell r="Y80">
            <v>1.2534246575342464E-2</v>
          </cell>
          <cell r="Z80">
            <v>1.2534246575342464E-2</v>
          </cell>
          <cell r="AA80">
            <v>1.2534246575342465E-2</v>
          </cell>
          <cell r="AB80">
            <v>1.2534246575342464E-2</v>
          </cell>
        </row>
        <row r="81">
          <cell r="A81" t="str">
            <v>mrg_Z</v>
          </cell>
          <cell r="B81" t="str">
            <v>PORTFELE ZRÓWNOWAŻONE</v>
          </cell>
          <cell r="D81">
            <v>2.0054794520547946E-2</v>
          </cell>
          <cell r="E81">
            <v>2.0054794520547949E-2</v>
          </cell>
          <cell r="F81">
            <v>2.0054794520547946E-2</v>
          </cell>
          <cell r="G81">
            <v>2.0054794520547946E-2</v>
          </cell>
          <cell r="H81">
            <v>2.0054794520547946E-2</v>
          </cell>
          <cell r="I81">
            <v>2.0054794520547946E-2</v>
          </cell>
          <cell r="J81">
            <v>2.0054794520547949E-2</v>
          </cell>
          <cell r="K81">
            <v>2.0054794520547946E-2</v>
          </cell>
          <cell r="L81">
            <v>2.0054794520547946E-2</v>
          </cell>
          <cell r="M81">
            <v>2.0054794520547949E-2</v>
          </cell>
          <cell r="N81">
            <v>2.0054794520547942E-2</v>
          </cell>
          <cell r="O81">
            <v>2.0054794520547946E-2</v>
          </cell>
          <cell r="Q81">
            <v>2.0054794520547946E-2</v>
          </cell>
          <cell r="R81">
            <v>2.0054794520547946E-2</v>
          </cell>
          <cell r="S81">
            <v>2.0054794520547946E-2</v>
          </cell>
          <cell r="T81">
            <v>2.0054794520547942E-2</v>
          </cell>
          <cell r="U81">
            <v>2.0054794520547946E-2</v>
          </cell>
          <cell r="V81">
            <v>2.0054794520547946E-2</v>
          </cell>
          <cell r="W81">
            <v>2.0054794520547942E-2</v>
          </cell>
          <cell r="X81">
            <v>2.0054794520547942E-2</v>
          </cell>
          <cell r="Y81">
            <v>2.0054794520547942E-2</v>
          </cell>
          <cell r="Z81">
            <v>2.0054794520547949E-2</v>
          </cell>
          <cell r="AA81">
            <v>2.0054794520547946E-2</v>
          </cell>
          <cell r="AB81">
            <v>2.0054794520547949E-2</v>
          </cell>
        </row>
        <row r="82">
          <cell r="A82" t="str">
            <v>mrg_P</v>
          </cell>
          <cell r="B82" t="str">
            <v>PORTFELE PIENIĘŻNE</v>
          </cell>
          <cell r="D82">
            <v>5.0136986301369856E-3</v>
          </cell>
          <cell r="E82">
            <v>5.0136986301369873E-3</v>
          </cell>
          <cell r="F82">
            <v>5.0136986301369873E-3</v>
          </cell>
          <cell r="G82">
            <v>5.0136986301369873E-3</v>
          </cell>
          <cell r="H82">
            <v>5.0136986301369873E-3</v>
          </cell>
          <cell r="I82">
            <v>5.0136986301369873E-3</v>
          </cell>
          <cell r="J82">
            <v>5.0136986301369873E-3</v>
          </cell>
          <cell r="K82">
            <v>5.0136986301369873E-3</v>
          </cell>
          <cell r="L82">
            <v>5.0136986301369865E-3</v>
          </cell>
          <cell r="M82">
            <v>5.0136986301369865E-3</v>
          </cell>
          <cell r="N82">
            <v>5.0136986301369865E-3</v>
          </cell>
          <cell r="O82">
            <v>5.0136986301369856E-3</v>
          </cell>
          <cell r="Q82">
            <v>5.0136986301369856E-3</v>
          </cell>
          <cell r="R82">
            <v>5.0136986301369865E-3</v>
          </cell>
          <cell r="S82">
            <v>5.0136986301369865E-3</v>
          </cell>
          <cell r="T82">
            <v>5.0136986301369865E-3</v>
          </cell>
          <cell r="U82">
            <v>5.0136986301369873E-3</v>
          </cell>
          <cell r="V82">
            <v>5.0136986301369873E-3</v>
          </cell>
          <cell r="W82">
            <v>5.0136986301369882E-3</v>
          </cell>
          <cell r="X82">
            <v>5.0136986301369882E-3</v>
          </cell>
          <cell r="Y82">
            <v>5.0136986301369873E-3</v>
          </cell>
          <cell r="Z82">
            <v>5.0136986301369873E-3</v>
          </cell>
          <cell r="AA82">
            <v>5.0136986301369865E-3</v>
          </cell>
          <cell r="AB82">
            <v>5.0136986301369856E-3</v>
          </cell>
        </row>
        <row r="83">
          <cell r="A83" t="str">
            <v>mrg_O</v>
          </cell>
          <cell r="B83" t="str">
            <v>PORTFELE OBLIGACJI</v>
          </cell>
          <cell r="D83">
            <v>2.5068493150684932E-3</v>
          </cell>
          <cell r="E83">
            <v>2.5068493150684937E-3</v>
          </cell>
          <cell r="F83">
            <v>2.5068493150684932E-3</v>
          </cell>
          <cell r="G83">
            <v>2.5068493150684932E-3</v>
          </cell>
          <cell r="H83">
            <v>2.5068493150684932E-3</v>
          </cell>
          <cell r="I83">
            <v>2.5068493150684932E-3</v>
          </cell>
          <cell r="J83">
            <v>2.5068493150684932E-3</v>
          </cell>
          <cell r="K83">
            <v>2.5068493150684932E-3</v>
          </cell>
          <cell r="L83">
            <v>2.5068493150684932E-3</v>
          </cell>
          <cell r="M83">
            <v>2.5068493150684932E-3</v>
          </cell>
          <cell r="N83">
            <v>2.5068493150684932E-3</v>
          </cell>
          <cell r="O83">
            <v>2.5068493150684932E-3</v>
          </cell>
          <cell r="Q83">
            <v>2.5068493150684932E-3</v>
          </cell>
          <cell r="R83">
            <v>2.5068493150684937E-3</v>
          </cell>
          <cell r="S83">
            <v>2.5068493150684941E-3</v>
          </cell>
          <cell r="T83">
            <v>2.5068493150684937E-3</v>
          </cell>
          <cell r="U83">
            <v>2.5068493150684937E-3</v>
          </cell>
          <cell r="V83">
            <v>2.5068493150684941E-3</v>
          </cell>
          <cell r="W83">
            <v>2.5068493150684937E-3</v>
          </cell>
          <cell r="X83">
            <v>2.5068493150684937E-3</v>
          </cell>
          <cell r="Y83">
            <v>2.5068493150684937E-3</v>
          </cell>
          <cell r="Z83">
            <v>2.5068493150684932E-3</v>
          </cell>
          <cell r="AA83">
            <v>2.5068493150684932E-3</v>
          </cell>
          <cell r="AB83">
            <v>2.5068493150684932E-3</v>
          </cell>
        </row>
        <row r="84">
          <cell r="A84" t="str">
            <v>mrg_PW</v>
          </cell>
          <cell r="B84" t="str">
            <v>PORTFELE PAPIERÓW WARTOSCIOWYCH</v>
          </cell>
          <cell r="D84">
            <v>0</v>
          </cell>
          <cell r="E84">
            <v>0</v>
          </cell>
          <cell r="F84">
            <v>0</v>
          </cell>
          <cell r="G84">
            <v>0</v>
          </cell>
          <cell r="H84">
            <v>0</v>
          </cell>
          <cell r="I84">
            <v>0</v>
          </cell>
          <cell r="J84">
            <v>0</v>
          </cell>
          <cell r="K84">
            <v>0</v>
          </cell>
          <cell r="L84">
            <v>0</v>
          </cell>
          <cell r="M84">
            <v>0</v>
          </cell>
          <cell r="N84">
            <v>0</v>
          </cell>
          <cell r="O84">
            <v>0</v>
          </cell>
          <cell r="Q84">
            <v>0</v>
          </cell>
          <cell r="R84">
            <v>0</v>
          </cell>
          <cell r="S84">
            <v>0</v>
          </cell>
          <cell r="T84">
            <v>0</v>
          </cell>
          <cell r="U84">
            <v>0</v>
          </cell>
          <cell r="V84">
            <v>0</v>
          </cell>
          <cell r="W84">
            <v>0</v>
          </cell>
          <cell r="X84">
            <v>0</v>
          </cell>
          <cell r="Y84">
            <v>0</v>
          </cell>
          <cell r="Z84">
            <v>0</v>
          </cell>
          <cell r="AA84">
            <v>0</v>
          </cell>
          <cell r="AB84">
            <v>0</v>
          </cell>
        </row>
        <row r="85">
          <cell r="A85" t="str">
            <v>mrg_Zap</v>
          </cell>
          <cell r="B85" t="str">
            <v>PORTFEL ZAPISY NA  FUNDUSZE</v>
          </cell>
          <cell r="D85">
            <v>0</v>
          </cell>
          <cell r="E85">
            <v>0</v>
          </cell>
          <cell r="F85">
            <v>0</v>
          </cell>
          <cell r="G85">
            <v>0</v>
          </cell>
          <cell r="H85">
            <v>0</v>
          </cell>
          <cell r="I85">
            <v>0</v>
          </cell>
          <cell r="J85">
            <v>0</v>
          </cell>
          <cell r="K85">
            <v>0</v>
          </cell>
          <cell r="L85">
            <v>0</v>
          </cell>
          <cell r="M85">
            <v>0</v>
          </cell>
          <cell r="N85">
            <v>0</v>
          </cell>
          <cell r="O85">
            <v>0</v>
          </cell>
          <cell r="Q85">
            <v>0</v>
          </cell>
          <cell r="R85">
            <v>0</v>
          </cell>
          <cell r="S85">
            <v>0</v>
          </cell>
          <cell r="T85">
            <v>0</v>
          </cell>
          <cell r="U85">
            <v>0</v>
          </cell>
          <cell r="V85">
            <v>0</v>
          </cell>
          <cell r="W85">
            <v>0</v>
          </cell>
          <cell r="X85">
            <v>0</v>
          </cell>
          <cell r="Y85">
            <v>0</v>
          </cell>
          <cell r="Z85">
            <v>0</v>
          </cell>
          <cell r="AA85">
            <v>0</v>
          </cell>
          <cell r="AB85">
            <v>0</v>
          </cell>
        </row>
        <row r="86">
          <cell r="A86" t="str">
            <v>mrg_R</v>
          </cell>
          <cell r="B86" t="str">
            <v>Rezygnacje</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Q86" t="e">
            <v>#DIV/0!</v>
          </cell>
          <cell r="R86" t="e">
            <v>#DIV/0!</v>
          </cell>
          <cell r="S86" t="e">
            <v>#DIV/0!</v>
          </cell>
          <cell r="T86" t="e">
            <v>#DIV/0!</v>
          </cell>
          <cell r="U86" t="e">
            <v>#DIV/0!</v>
          </cell>
          <cell r="V86" t="e">
            <v>#DIV/0!</v>
          </cell>
          <cell r="W86" t="e">
            <v>#DIV/0!</v>
          </cell>
          <cell r="X86" t="e">
            <v>#DIV/0!</v>
          </cell>
          <cell r="Y86" t="e">
            <v>#DIV/0!</v>
          </cell>
          <cell r="Z86" t="e">
            <v>#DIV/0!</v>
          </cell>
          <cell r="AA86" t="e">
            <v>#DIV/0!</v>
          </cell>
          <cell r="AB86" t="e">
            <v>#DIV/0!</v>
          </cell>
        </row>
        <row r="87">
          <cell r="A87" t="str">
            <v>mrg_T</v>
          </cell>
          <cell r="B87" t="str">
            <v>Total</v>
          </cell>
          <cell r="D87">
            <v>1.7115330002395204E-2</v>
          </cell>
          <cell r="E87">
            <v>1.7346376220769014E-2</v>
          </cell>
          <cell r="F87">
            <v>1.7551526068355226E-2</v>
          </cell>
          <cell r="G87">
            <v>1.7745577710568165E-2</v>
          </cell>
          <cell r="H87">
            <v>1.796708464323736E-2</v>
          </cell>
          <cell r="I87">
            <v>1.8168462092248993E-2</v>
          </cell>
          <cell r="J87">
            <v>1.8406457122738952E-2</v>
          </cell>
          <cell r="K87">
            <v>1.8701050729756509E-2</v>
          </cell>
          <cell r="L87">
            <v>1.8969948827454501E-2</v>
          </cell>
          <cell r="M87">
            <v>1.921498251939838E-2</v>
          </cell>
          <cell r="N87">
            <v>1.9456281684793009E-2</v>
          </cell>
          <cell r="O87">
            <v>1.9704523426453822E-2</v>
          </cell>
          <cell r="Q87">
            <v>1.7115330002395204E-2</v>
          </cell>
          <cell r="R87">
            <v>1.7224707388007507E-2</v>
          </cell>
          <cell r="S87">
            <v>1.7336749510518733E-2</v>
          </cell>
          <cell r="T87">
            <v>1.7438239618409752E-2</v>
          </cell>
          <cell r="U87">
            <v>1.75458063196679E-2</v>
          </cell>
          <cell r="V87">
            <v>1.7647819331853779E-2</v>
          </cell>
          <cell r="W87">
            <v>1.7757235074808055E-2</v>
          </cell>
          <cell r="X87">
            <v>1.7875738482489627E-2</v>
          </cell>
          <cell r="Y87">
            <v>1.7993824219723717E-2</v>
          </cell>
          <cell r="Z87">
            <v>1.8115860047018185E-2</v>
          </cell>
          <cell r="AA87">
            <v>1.8233595400898309E-2</v>
          </cell>
          <cell r="AB87">
            <v>1.83555112832606E-2</v>
          </cell>
        </row>
        <row r="88">
          <cell r="A88" t="str">
            <v>mrg_Tm</v>
          </cell>
          <cell r="D88">
            <v>1.7115330002395204E-2</v>
          </cell>
          <cell r="E88">
            <v>1.7346376220769014E-2</v>
          </cell>
          <cell r="F88">
            <v>1.7551526068355226E-2</v>
          </cell>
          <cell r="G88">
            <v>1.7745577710568165E-2</v>
          </cell>
          <cell r="H88">
            <v>1.796708464323736E-2</v>
          </cell>
          <cell r="I88">
            <v>1.8168462092248993E-2</v>
          </cell>
          <cell r="J88">
            <v>1.8406457122738952E-2</v>
          </cell>
          <cell r="K88">
            <v>1.8701050729756509E-2</v>
          </cell>
          <cell r="L88">
            <v>1.8969948827454501E-2</v>
          </cell>
          <cell r="M88">
            <v>1.921498251939838E-2</v>
          </cell>
          <cell r="N88">
            <v>1.9456281684793009E-2</v>
          </cell>
          <cell r="O88">
            <v>1.9704523426453822E-2</v>
          </cell>
          <cell r="P88" t="e">
            <v>#DIV/0!</v>
          </cell>
          <cell r="Q88">
            <v>1.7115330002395204E-2</v>
          </cell>
          <cell r="R88">
            <v>1.7224707388007507E-2</v>
          </cell>
          <cell r="S88">
            <v>1.7336749510518733E-2</v>
          </cell>
          <cell r="T88">
            <v>1.7438239618409752E-2</v>
          </cell>
          <cell r="U88">
            <v>1.75458063196679E-2</v>
          </cell>
          <cell r="V88">
            <v>1.7647819331853779E-2</v>
          </cell>
          <cell r="W88">
            <v>1.7757235074808055E-2</v>
          </cell>
          <cell r="X88">
            <v>1.7875738482489627E-2</v>
          </cell>
          <cell r="Y88">
            <v>1.7993824219723717E-2</v>
          </cell>
          <cell r="Z88">
            <v>1.8115860047018185E-2</v>
          </cell>
          <cell r="AA88">
            <v>1.8233595400898309E-2</v>
          </cell>
          <cell r="AB88">
            <v>1.83555112832606E-2</v>
          </cell>
        </row>
      </sheetData>
      <sheetData sheetId="5"/>
      <sheetData sheetId="6"/>
      <sheetData sheetId="7"/>
      <sheetData sheetId="8"/>
      <sheetData sheetId="9"/>
      <sheetData sheetId="10" refreshError="1">
        <row r="2">
          <cell r="A2" t="str">
            <v>ID</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Total</v>
          </cell>
          <cell r="Q2" t="str">
            <v>Jan</v>
          </cell>
          <cell r="R2" t="str">
            <v>Feb</v>
          </cell>
          <cell r="S2" t="str">
            <v>Mar</v>
          </cell>
          <cell r="T2" t="str">
            <v>Apr</v>
          </cell>
          <cell r="U2" t="str">
            <v>May</v>
          </cell>
          <cell r="V2" t="str">
            <v>Jun</v>
          </cell>
          <cell r="W2" t="str">
            <v>Jul</v>
          </cell>
          <cell r="X2" t="str">
            <v>Aug</v>
          </cell>
          <cell r="Y2" t="str">
            <v>Sep</v>
          </cell>
          <cell r="Z2" t="str">
            <v>Oct</v>
          </cell>
          <cell r="AA2" t="str">
            <v>Nov</v>
          </cell>
          <cell r="AB2" t="str">
            <v>Dec</v>
          </cell>
        </row>
        <row r="3">
          <cell r="A3" t="str">
            <v>no</v>
          </cell>
          <cell r="B3" t="str">
            <v>Dane w Pln</v>
          </cell>
          <cell r="D3">
            <v>31</v>
          </cell>
          <cell r="E3">
            <v>29</v>
          </cell>
          <cell r="F3">
            <v>31</v>
          </cell>
          <cell r="G3">
            <v>30</v>
          </cell>
          <cell r="H3">
            <v>31</v>
          </cell>
          <cell r="I3">
            <v>30</v>
          </cell>
          <cell r="J3">
            <v>31</v>
          </cell>
          <cell r="K3">
            <v>31</v>
          </cell>
          <cell r="L3">
            <v>30</v>
          </cell>
          <cell r="M3">
            <v>31</v>
          </cell>
          <cell r="N3">
            <v>30</v>
          </cell>
          <cell r="O3">
            <v>31</v>
          </cell>
          <cell r="P3">
            <v>366</v>
          </cell>
          <cell r="Q3">
            <v>31</v>
          </cell>
          <cell r="R3">
            <v>60</v>
          </cell>
          <cell r="S3">
            <v>91</v>
          </cell>
          <cell r="T3">
            <v>121</v>
          </cell>
          <cell r="U3">
            <v>152</v>
          </cell>
          <cell r="V3">
            <v>182</v>
          </cell>
          <cell r="W3">
            <v>213</v>
          </cell>
          <cell r="X3">
            <v>244</v>
          </cell>
          <cell r="Y3">
            <v>274</v>
          </cell>
          <cell r="Z3">
            <v>305</v>
          </cell>
          <cell r="AA3">
            <v>335</v>
          </cell>
          <cell r="AB3">
            <v>366</v>
          </cell>
        </row>
        <row r="4">
          <cell r="B4" t="str">
            <v>Opłata za zarządzanie RAZEM (RZiS)</v>
          </cell>
          <cell r="C4" t="str">
            <v xml:space="preserve">Fees from asset management TOTAL </v>
          </cell>
          <cell r="D4">
            <v>9822385.1590164006</v>
          </cell>
          <cell r="E4">
            <v>8570081.5800000001</v>
          </cell>
          <cell r="F4">
            <v>9002974.0734426193</v>
          </cell>
          <cell r="G4">
            <v>8356173.5849180333</v>
          </cell>
          <cell r="H4">
            <v>8449254.4067213126</v>
          </cell>
          <cell r="I4">
            <v>7684512.1449180348</v>
          </cell>
          <cell r="J4">
            <v>6584322.0872131111</v>
          </cell>
          <cell r="K4">
            <v>6706199.4800000004</v>
          </cell>
          <cell r="L4">
            <v>6353332.0099999998</v>
          </cell>
          <cell r="M4">
            <v>5096330.772943818</v>
          </cell>
          <cell r="N4">
            <v>3815174.335248257</v>
          </cell>
          <cell r="O4">
            <v>4194133.6080239923</v>
          </cell>
          <cell r="P4">
            <v>84634873.242445588</v>
          </cell>
          <cell r="Q4">
            <v>9822385.1590164006</v>
          </cell>
          <cell r="R4">
            <v>18392466.739016399</v>
          </cell>
          <cell r="S4">
            <v>27395440.812459018</v>
          </cell>
          <cell r="T4">
            <v>35751614.397377051</v>
          </cell>
          <cell r="U4">
            <v>44200868.804098368</v>
          </cell>
          <cell r="V4">
            <v>51885380.9490164</v>
          </cell>
          <cell r="W4">
            <v>58469703.036229514</v>
          </cell>
          <cell r="X4">
            <v>65175902.51622951</v>
          </cell>
          <cell r="Y4">
            <v>71529234.526229516</v>
          </cell>
          <cell r="Z4">
            <v>76625565.29917334</v>
          </cell>
          <cell r="AA4">
            <v>80440739.634421602</v>
          </cell>
          <cell r="AB4">
            <v>84634873.242445588</v>
          </cell>
        </row>
        <row r="5">
          <cell r="A5" t="str">
            <v>mgt_TFI</v>
          </cell>
          <cell r="B5" t="str">
            <v>Opłata za zarządzanie funduszami TFI</v>
          </cell>
          <cell r="C5" t="str">
            <v>Fees from TFI funds management</v>
          </cell>
          <cell r="D5">
            <v>4368164.8899999997</v>
          </cell>
          <cell r="E5">
            <v>3636237.24</v>
          </cell>
          <cell r="F5">
            <v>4042319.84</v>
          </cell>
          <cell r="G5">
            <v>3885904.61</v>
          </cell>
          <cell r="H5">
            <v>4049839.68</v>
          </cell>
          <cell r="I5">
            <v>3675176.44</v>
          </cell>
          <cell r="J5">
            <v>3250957.5</v>
          </cell>
          <cell r="K5">
            <v>3450687.3400000003</v>
          </cell>
          <cell r="L5">
            <v>3330449.58</v>
          </cell>
          <cell r="M5">
            <v>2972167.6647964986</v>
          </cell>
          <cell r="N5">
            <v>2273391.040545899</v>
          </cell>
          <cell r="O5">
            <v>2540059.3093838799</v>
          </cell>
          <cell r="P5">
            <v>41475355.134726271</v>
          </cell>
          <cell r="Q5">
            <v>4368164.8899999997</v>
          </cell>
          <cell r="R5">
            <v>8004402.1299999999</v>
          </cell>
          <cell r="S5">
            <v>12046721.969999999</v>
          </cell>
          <cell r="T5">
            <v>15932626.579999998</v>
          </cell>
          <cell r="U5">
            <v>19982466.259999998</v>
          </cell>
          <cell r="V5">
            <v>23657642.699999999</v>
          </cell>
          <cell r="W5">
            <v>26908600.199999999</v>
          </cell>
          <cell r="X5">
            <v>30359287.539999999</v>
          </cell>
          <cell r="Y5">
            <v>33689737.119999997</v>
          </cell>
          <cell r="Z5">
            <v>36661904.784796499</v>
          </cell>
          <cell r="AA5">
            <v>38935295.825342394</v>
          </cell>
          <cell r="AB5">
            <v>41475355.134726271</v>
          </cell>
        </row>
        <row r="6">
          <cell r="A6" t="str">
            <v>mgt_fee</v>
          </cell>
          <cell r="B6" t="str">
            <v>Opłata od zysku</v>
          </cell>
          <cell r="D6">
            <v>0</v>
          </cell>
          <cell r="E6">
            <v>0</v>
          </cell>
          <cell r="F6">
            <v>0</v>
          </cell>
          <cell r="G6">
            <v>0</v>
          </cell>
          <cell r="H6">
            <v>0</v>
          </cell>
          <cell r="I6">
            <v>0</v>
          </cell>
          <cell r="J6">
            <v>0</v>
          </cell>
          <cell r="K6">
            <v>0</v>
          </cell>
          <cell r="L6">
            <v>0</v>
          </cell>
          <cell r="P6">
            <v>0</v>
          </cell>
          <cell r="Q6">
            <v>0</v>
          </cell>
          <cell r="R6">
            <v>0</v>
          </cell>
          <cell r="S6">
            <v>0</v>
          </cell>
          <cell r="T6">
            <v>0</v>
          </cell>
          <cell r="U6">
            <v>0</v>
          </cell>
          <cell r="V6">
            <v>0</v>
          </cell>
          <cell r="W6">
            <v>0</v>
          </cell>
          <cell r="X6">
            <v>0</v>
          </cell>
          <cell r="Y6">
            <v>0</v>
          </cell>
          <cell r="Z6">
            <v>0</v>
          </cell>
          <cell r="AA6">
            <v>0</v>
          </cell>
          <cell r="AB6">
            <v>0</v>
          </cell>
        </row>
        <row r="7">
          <cell r="B7" t="str">
            <v>PORTFELE AKCYJNE</v>
          </cell>
          <cell r="C7" t="str">
            <v>EQUITY PORTFOLIO</v>
          </cell>
        </row>
        <row r="8">
          <cell r="A8" t="str">
            <v>vol_A</v>
          </cell>
          <cell r="B8" t="str">
            <v xml:space="preserve"> WARTOŚĆ PORTFELA NA KONIEC MIESIĄCA</v>
          </cell>
          <cell r="C8" t="str">
            <v>PORTFOLIO VALUE AT THE END OF MONTH</v>
          </cell>
          <cell r="D8">
            <v>1546894534.2899995</v>
          </cell>
          <cell r="E8">
            <v>1532120059.4999976</v>
          </cell>
          <cell r="F8">
            <v>1473058500.9200025</v>
          </cell>
          <cell r="G8">
            <v>1284618511.4599981</v>
          </cell>
          <cell r="H8">
            <v>1264817258.8599997</v>
          </cell>
          <cell r="I8">
            <v>1129921224.9099989</v>
          </cell>
          <cell r="J8">
            <v>1021489298.7900001</v>
          </cell>
          <cell r="K8">
            <v>992825911.79999995</v>
          </cell>
          <cell r="L8">
            <v>891874668.20000005</v>
          </cell>
          <cell r="M8">
            <v>663623166.52999997</v>
          </cell>
          <cell r="N8">
            <v>692260850.74340343</v>
          </cell>
          <cell r="O8">
            <v>722134352.20742357</v>
          </cell>
          <cell r="P8">
            <v>722134352.20742357</v>
          </cell>
          <cell r="Q8">
            <v>1546894534.2899995</v>
          </cell>
          <cell r="R8">
            <v>1532120059.4999976</v>
          </cell>
          <cell r="S8">
            <v>1473058500.9200025</v>
          </cell>
          <cell r="T8">
            <v>1284618511.4599981</v>
          </cell>
          <cell r="U8">
            <v>1264817258.8599997</v>
          </cell>
          <cell r="V8">
            <v>1129921224.9099989</v>
          </cell>
          <cell r="W8">
            <v>1021489298.7900001</v>
          </cell>
          <cell r="X8">
            <v>992825911.79999995</v>
          </cell>
          <cell r="Y8">
            <v>891874668.20000005</v>
          </cell>
          <cell r="Z8">
            <v>663623166.52999997</v>
          </cell>
          <cell r="AA8">
            <v>692260850.74340343</v>
          </cell>
          <cell r="AB8">
            <v>722134352.20742357</v>
          </cell>
        </row>
        <row r="9">
          <cell r="A9" t="str">
            <v>volA_A</v>
          </cell>
          <cell r="B9" t="str">
            <v xml:space="preserve"> ŚREDNIA WARTOŚĆ PORTFELA</v>
          </cell>
          <cell r="C9" t="str">
            <v>PORTFOLIO AVERAGE  VALUE</v>
          </cell>
          <cell r="D9">
            <v>1645279800.7963629</v>
          </cell>
          <cell r="E9">
            <v>1582474520.605237</v>
          </cell>
          <cell r="F9">
            <v>1469399288.1426306</v>
          </cell>
          <cell r="G9">
            <v>1351533051.7163639</v>
          </cell>
          <cell r="H9">
            <v>1283224255.2242832</v>
          </cell>
          <cell r="I9">
            <v>1203776199.3247602</v>
          </cell>
          <cell r="J9">
            <v>1004906550.1573907</v>
          </cell>
          <cell r="K9">
            <v>992164126.84000003</v>
          </cell>
          <cell r="L9">
            <v>945950120.09000003</v>
          </cell>
          <cell r="M9">
            <v>777748917.36500001</v>
          </cell>
          <cell r="N9">
            <v>677942008.6367017</v>
          </cell>
          <cell r="O9">
            <v>707197601.47541356</v>
          </cell>
          <cell r="Q9">
            <v>1645279800.7963629</v>
          </cell>
          <cell r="R9">
            <v>1614923915.370652</v>
          </cell>
          <cell r="S9">
            <v>1565349591.809458</v>
          </cell>
          <cell r="T9">
            <v>1512337226.4971209</v>
          </cell>
          <cell r="U9">
            <v>1465610238.9348974</v>
          </cell>
          <cell r="V9">
            <v>1422450781.8563032</v>
          </cell>
          <cell r="W9">
            <v>1361681433.5808747</v>
          </cell>
          <cell r="X9">
            <v>1314734562.6424849</v>
          </cell>
          <cell r="Y9">
            <v>1274356703.9688551</v>
          </cell>
          <cell r="Z9">
            <v>1223881814.1828895</v>
          </cell>
          <cell r="AA9">
            <v>1174991682.3429325</v>
          </cell>
          <cell r="AB9">
            <v>1135369779.3186343</v>
          </cell>
        </row>
        <row r="10">
          <cell r="A10" t="str">
            <v>mgt_A</v>
          </cell>
          <cell r="B10" t="str">
            <v>Opłata za zarządzanie</v>
          </cell>
          <cell r="C10" t="str">
            <v>Fees from asset management</v>
          </cell>
          <cell r="D10">
            <v>3196897.8122950899</v>
          </cell>
          <cell r="E10">
            <v>2875358.82</v>
          </cell>
          <cell r="F10">
            <v>2856900.3857377036</v>
          </cell>
          <cell r="G10">
            <v>2561537.8616393451</v>
          </cell>
          <cell r="H10">
            <v>2533951.4463934447</v>
          </cell>
          <cell r="I10">
            <v>2367326.0298360684</v>
          </cell>
          <cell r="J10">
            <v>1907473.6316393416</v>
          </cell>
          <cell r="K10">
            <v>1923766.01</v>
          </cell>
          <cell r="L10">
            <v>1770517.52</v>
          </cell>
          <cell r="M10">
            <v>1506062.8350509095</v>
          </cell>
          <cell r="N10">
            <v>1270444.7504315178</v>
          </cell>
          <cell r="O10">
            <v>1369444.5608844447</v>
          </cell>
          <cell r="P10">
            <v>26139681.663907871</v>
          </cell>
          <cell r="Q10">
            <v>3196897.8122950899</v>
          </cell>
          <cell r="R10">
            <v>6072256.6322950898</v>
          </cell>
          <cell r="S10">
            <v>8929157.018032793</v>
          </cell>
          <cell r="T10">
            <v>11490694.879672138</v>
          </cell>
          <cell r="U10">
            <v>14024646.326065583</v>
          </cell>
          <cell r="V10">
            <v>16391972.355901651</v>
          </cell>
          <cell r="W10">
            <v>18299445.987540994</v>
          </cell>
          <cell r="X10">
            <v>20223211.997540995</v>
          </cell>
          <cell r="Y10">
            <v>21993729.517540995</v>
          </cell>
          <cell r="Z10">
            <v>23499792.352591906</v>
          </cell>
          <cell r="AA10">
            <v>24770237.103023425</v>
          </cell>
          <cell r="AB10">
            <v>26139681.663907871</v>
          </cell>
        </row>
        <row r="11">
          <cell r="A11" t="str">
            <v>mrg_A</v>
          </cell>
          <cell r="B11" t="str">
            <v>Marża</v>
          </cell>
          <cell r="C11" t="str">
            <v>Margin</v>
          </cell>
          <cell r="D11">
            <v>2.2940790565828963E-2</v>
          </cell>
          <cell r="E11">
            <v>2.2931813967281806E-2</v>
          </cell>
          <cell r="F11">
            <v>2.2954860832777736E-2</v>
          </cell>
          <cell r="G11">
            <v>2.3122454809605626E-2</v>
          </cell>
          <cell r="H11">
            <v>2.3313910268989907E-2</v>
          </cell>
          <cell r="I11">
            <v>2.3992314834103381E-2</v>
          </cell>
          <cell r="J11">
            <v>2.2410536712405216E-2</v>
          </cell>
          <cell r="K11">
            <v>2.2892230929526098E-2</v>
          </cell>
          <cell r="L11">
            <v>2.2834516625406098E-2</v>
          </cell>
          <cell r="M11">
            <v>2.2862465753424658E-2</v>
          </cell>
          <cell r="N11">
            <v>2.2862465753424658E-2</v>
          </cell>
          <cell r="O11">
            <v>2.2862465753424658E-2</v>
          </cell>
          <cell r="Q11">
            <v>2.2878110810184621E-2</v>
          </cell>
          <cell r="R11">
            <v>2.2873870916275883E-2</v>
          </cell>
          <cell r="S11">
            <v>2.2879713812251394E-2</v>
          </cell>
          <cell r="T11">
            <v>2.2919500275931825E-2</v>
          </cell>
          <cell r="U11">
            <v>2.2978554440940518E-2</v>
          </cell>
          <cell r="V11">
            <v>2.3110824580572051E-2</v>
          </cell>
          <cell r="W11">
            <v>2.3029032189298818E-2</v>
          </cell>
          <cell r="X11">
            <v>2.300991914225238E-2</v>
          </cell>
          <cell r="Y11">
            <v>2.2990593008115269E-2</v>
          </cell>
          <cell r="Z11">
            <v>2.2978282704829135E-2</v>
          </cell>
          <cell r="AA11">
            <v>2.2969070927837464E-2</v>
          </cell>
          <cell r="AB11">
            <v>2.2960151171449672E-2</v>
          </cell>
        </row>
        <row r="12">
          <cell r="B12" t="str">
            <v>PORTFELE STABILNEGO WZROSTU</v>
          </cell>
          <cell r="C12" t="str">
            <v>BALANCED PORTFOLIO</v>
          </cell>
        </row>
        <row r="13">
          <cell r="A13" t="str">
            <v>vol_SW</v>
          </cell>
          <cell r="B13" t="str">
            <v xml:space="preserve"> WARTOŚĆ PORTFELA NA KONIEC MIESIĄCA</v>
          </cell>
          <cell r="C13" t="str">
            <v>PORTFOLIO VALUE AT THE END OF MONTH</v>
          </cell>
          <cell r="D13">
            <v>409801693.92000031</v>
          </cell>
          <cell r="E13">
            <v>392864199.48999989</v>
          </cell>
          <cell r="F13">
            <v>383063158.19</v>
          </cell>
          <cell r="G13">
            <v>339912078.18000025</v>
          </cell>
          <cell r="H13">
            <v>337082795.33999979</v>
          </cell>
          <cell r="I13">
            <v>334563882.6099999</v>
          </cell>
          <cell r="J13">
            <v>289691249.72000003</v>
          </cell>
          <cell r="K13">
            <v>283193188.69999999</v>
          </cell>
          <cell r="L13">
            <v>277685545.75999999</v>
          </cell>
          <cell r="M13">
            <v>315014696.13</v>
          </cell>
          <cell r="N13">
            <v>320452294.96340019</v>
          </cell>
          <cell r="O13">
            <v>325983754.43706965</v>
          </cell>
          <cell r="P13">
            <v>325983754.43706965</v>
          </cell>
          <cell r="Q13">
            <v>409801693.92000031</v>
          </cell>
          <cell r="R13">
            <v>392864199.48999989</v>
          </cell>
          <cell r="S13">
            <v>383063158.19</v>
          </cell>
          <cell r="T13">
            <v>339912078.18000025</v>
          </cell>
          <cell r="U13">
            <v>337082795.33999979</v>
          </cell>
          <cell r="V13">
            <v>334563882.6099999</v>
          </cell>
          <cell r="W13">
            <v>289691249.72000003</v>
          </cell>
          <cell r="X13">
            <v>283193188.69999999</v>
          </cell>
          <cell r="Y13">
            <v>277685545.75999999</v>
          </cell>
          <cell r="Z13">
            <v>315014696.13</v>
          </cell>
          <cell r="AA13">
            <v>320452294.96340019</v>
          </cell>
          <cell r="AB13">
            <v>325983754.43706965</v>
          </cell>
        </row>
        <row r="14">
          <cell r="A14" t="str">
            <v>volA_SW</v>
          </cell>
          <cell r="B14" t="str">
            <v xml:space="preserve"> ŚREDNIA WARTOŚĆ PORTFELA</v>
          </cell>
          <cell r="C14" t="str">
            <v>PORTFOLIO AVERAGE  VALUE</v>
          </cell>
          <cell r="D14">
            <v>397386950.47045469</v>
          </cell>
          <cell r="E14">
            <v>400876341.34047633</v>
          </cell>
          <cell r="F14">
            <v>385563854.10842109</v>
          </cell>
          <cell r="G14">
            <v>363702031.06772739</v>
          </cell>
          <cell r="H14">
            <v>341972525.04190493</v>
          </cell>
          <cell r="I14">
            <v>333232044.77904761</v>
          </cell>
          <cell r="J14">
            <v>329240359.92130429</v>
          </cell>
          <cell r="K14">
            <v>282771989.97000003</v>
          </cell>
          <cell r="L14">
            <v>281183537.17000002</v>
          </cell>
          <cell r="M14">
            <v>296350120.94499999</v>
          </cell>
          <cell r="N14">
            <v>317733495.54670012</v>
          </cell>
          <cell r="O14">
            <v>323218024.70023489</v>
          </cell>
          <cell r="Q14">
            <v>397386950.47045469</v>
          </cell>
          <cell r="R14">
            <v>399073489.39096516</v>
          </cell>
          <cell r="S14">
            <v>394471305.94306552</v>
          </cell>
          <cell r="T14">
            <v>386842560.10620481</v>
          </cell>
          <cell r="U14">
            <v>377691434.53388053</v>
          </cell>
          <cell r="V14">
            <v>370362963.69517183</v>
          </cell>
          <cell r="W14">
            <v>364377983.80320042</v>
          </cell>
          <cell r="X14">
            <v>354010009.17685121</v>
          </cell>
          <cell r="Y14">
            <v>346036307.86223251</v>
          </cell>
          <cell r="Z14">
            <v>340986236.4050712</v>
          </cell>
          <cell r="AA14">
            <v>338903901.40282905</v>
          </cell>
          <cell r="AB14">
            <v>337575316.21763664</v>
          </cell>
        </row>
        <row r="15">
          <cell r="A15" t="str">
            <v>mgt_SW</v>
          </cell>
          <cell r="B15" t="str">
            <v>Opłata za zarządzanie</v>
          </cell>
          <cell r="C15" t="str">
            <v>Fees from asset management</v>
          </cell>
          <cell r="D15">
            <v>472494.25</v>
          </cell>
          <cell r="E15">
            <v>445520.1</v>
          </cell>
          <cell r="F15">
            <v>455535.4</v>
          </cell>
          <cell r="G15">
            <v>415917.17</v>
          </cell>
          <cell r="H15">
            <v>404365.27</v>
          </cell>
          <cell r="I15">
            <v>368411.45</v>
          </cell>
          <cell r="J15">
            <v>344597.53</v>
          </cell>
          <cell r="K15">
            <v>308165.21000000002</v>
          </cell>
          <cell r="L15">
            <v>293252.23</v>
          </cell>
          <cell r="M15">
            <v>0</v>
          </cell>
          <cell r="N15">
            <v>0</v>
          </cell>
          <cell r="O15">
            <v>0</v>
          </cell>
          <cell r="P15">
            <v>3508258.61</v>
          </cell>
          <cell r="Q15">
            <v>472494.25</v>
          </cell>
          <cell r="R15">
            <v>918014.35</v>
          </cell>
          <cell r="S15">
            <v>1373549.75</v>
          </cell>
          <cell r="T15">
            <v>1789466.92</v>
          </cell>
          <cell r="U15">
            <v>2193832.19</v>
          </cell>
          <cell r="V15">
            <v>2562243.64</v>
          </cell>
          <cell r="W15">
            <v>2906841.17</v>
          </cell>
          <cell r="X15">
            <v>3215006.38</v>
          </cell>
          <cell r="Y15">
            <v>3508258.61</v>
          </cell>
          <cell r="Z15">
            <v>3508258.61</v>
          </cell>
          <cell r="AA15">
            <v>3508258.61</v>
          </cell>
          <cell r="AB15">
            <v>3508258.61</v>
          </cell>
        </row>
        <row r="16">
          <cell r="A16" t="str">
            <v>mrg_SW</v>
          </cell>
          <cell r="B16" t="str">
            <v>Marża</v>
          </cell>
          <cell r="C16" t="str">
            <v>Margin</v>
          </cell>
          <cell r="D16">
            <v>1.4037905606602837E-2</v>
          </cell>
          <cell r="E16">
            <v>1.4026197950319525E-2</v>
          </cell>
          <cell r="F16">
            <v>1.3949068619259479E-2</v>
          </cell>
          <cell r="G16">
            <v>1.3951501615494417E-2</v>
          </cell>
          <cell r="H16">
            <v>1.3960533799048722E-2</v>
          </cell>
          <cell r="I16">
            <v>1.3487957597175856E-2</v>
          </cell>
          <cell r="J16">
            <v>1.23571547086251E-2</v>
          </cell>
          <cell r="K16">
            <v>1.2866683298551463E-2</v>
          </cell>
          <cell r="L16">
            <v>1.2723636817460552E-2</v>
          </cell>
          <cell r="M16" t="str">
            <v>----------</v>
          </cell>
          <cell r="N16" t="str">
            <v>----------</v>
          </cell>
          <cell r="O16" t="str">
            <v>----------</v>
          </cell>
          <cell r="Q16">
            <v>1.3999550673251463E-2</v>
          </cell>
          <cell r="R16">
            <v>1.3993881939780302E-2</v>
          </cell>
          <cell r="S16">
            <v>1.3966270474668861E-2</v>
          </cell>
          <cell r="T16">
            <v>1.3953942203613425E-2</v>
          </cell>
          <cell r="U16">
            <v>1.3948115831125797E-2</v>
          </cell>
          <cell r="V16">
            <v>1.3874404423406523E-2</v>
          </cell>
          <cell r="W16">
            <v>1.3670438174595078E-2</v>
          </cell>
          <cell r="X16">
            <v>1.3585303210852677E-2</v>
          </cell>
          <cell r="Y16">
            <v>1.3505548654778475E-2</v>
          </cell>
          <cell r="Z16">
            <v>1.2312543429954284E-2</v>
          </cell>
          <cell r="AA16">
            <v>1.1278805015267119E-2</v>
          </cell>
          <cell r="AB16">
            <v>1.0364126273101482E-2</v>
          </cell>
        </row>
        <row r="17">
          <cell r="B17" t="str">
            <v>PORTFELE ZRÓWNOWAŻONE</v>
          </cell>
          <cell r="C17" t="str">
            <v>BALANCED PORTFOLIO</v>
          </cell>
        </row>
        <row r="18">
          <cell r="A18" t="str">
            <v>vol_Z</v>
          </cell>
          <cell r="B18" t="str">
            <v xml:space="preserve"> WARTOŚĆ PORTFELA NA KONIEC MIESIĄCA</v>
          </cell>
          <cell r="C18" t="str">
            <v>PORTFOLIO VALUE AT THE END OF MONTH</v>
          </cell>
          <cell r="D18">
            <v>947036803.55000019</v>
          </cell>
          <cell r="E18">
            <v>985105144.18999851</v>
          </cell>
          <cell r="F18">
            <v>951790480.11000049</v>
          </cell>
          <cell r="G18">
            <v>842696220.01999986</v>
          </cell>
          <cell r="H18">
            <v>808967163.13000059</v>
          </cell>
          <cell r="I18">
            <v>711781001.16000056</v>
          </cell>
          <cell r="J18">
            <v>627885418.69000006</v>
          </cell>
          <cell r="K18">
            <v>618949881.44000006</v>
          </cell>
          <cell r="L18">
            <v>574374775.10000002</v>
          </cell>
          <cell r="M18">
            <v>374398578.61999977</v>
          </cell>
          <cell r="N18">
            <v>376014240.76159286</v>
          </cell>
          <cell r="O18">
            <v>377636875.05613965</v>
          </cell>
          <cell r="P18">
            <v>377636875.05613965</v>
          </cell>
          <cell r="Q18">
            <v>947036803.55000019</v>
          </cell>
          <cell r="R18">
            <v>985105144.18999851</v>
          </cell>
          <cell r="S18">
            <v>951790480.11000049</v>
          </cell>
          <cell r="T18">
            <v>842696220.01999986</v>
          </cell>
          <cell r="U18">
            <v>808967163.13000059</v>
          </cell>
          <cell r="V18">
            <v>711781001.16000056</v>
          </cell>
          <cell r="W18">
            <v>627885418.69000006</v>
          </cell>
          <cell r="X18">
            <v>618949881.44000006</v>
          </cell>
          <cell r="Y18">
            <v>574374775.10000002</v>
          </cell>
          <cell r="Z18">
            <v>374398578.61999977</v>
          </cell>
          <cell r="AA18">
            <v>376014240.76159286</v>
          </cell>
          <cell r="AB18">
            <v>377636875.05613965</v>
          </cell>
        </row>
        <row r="19">
          <cell r="A19" t="str">
            <v>volA_Z</v>
          </cell>
          <cell r="B19" t="str">
            <v xml:space="preserve"> ŚREDNIA WARTOŚĆ PORTFELA</v>
          </cell>
          <cell r="C19" t="str">
            <v>PORTFOLIO AVERAGE  VALUE</v>
          </cell>
          <cell r="D19">
            <v>1003991378.3204534</v>
          </cell>
          <cell r="E19">
            <v>967470400.54619157</v>
          </cell>
          <cell r="F19">
            <v>954270272.84421015</v>
          </cell>
          <cell r="G19">
            <v>888923877.63681805</v>
          </cell>
          <cell r="H19">
            <v>832195308.48666692</v>
          </cell>
          <cell r="I19">
            <v>758463245.03904808</v>
          </cell>
          <cell r="J19">
            <v>641401779.7134794</v>
          </cell>
          <cell r="K19">
            <v>615649864.00999999</v>
          </cell>
          <cell r="L19">
            <v>597830427.24000001</v>
          </cell>
          <cell r="M19">
            <v>474386676.8599999</v>
          </cell>
          <cell r="N19">
            <v>375206409.69079632</v>
          </cell>
          <cell r="O19">
            <v>376825557.90886629</v>
          </cell>
          <cell r="Q19">
            <v>1003991378.3204534</v>
          </cell>
          <cell r="R19">
            <v>986339572.39622676</v>
          </cell>
          <cell r="S19">
            <v>975414865.95542991</v>
          </cell>
          <cell r="T19">
            <v>953970819.26486492</v>
          </cell>
          <cell r="U19">
            <v>929135024.30352199</v>
          </cell>
          <cell r="V19">
            <v>901002313.43575156</v>
          </cell>
          <cell r="W19">
            <v>863220076.13344908</v>
          </cell>
          <cell r="X19">
            <v>831766483.60956824</v>
          </cell>
          <cell r="Y19">
            <v>806153046.78078341</v>
          </cell>
          <cell r="Z19">
            <v>772432530.49375296</v>
          </cell>
          <cell r="AA19">
            <v>736860042.0636375</v>
          </cell>
          <cell r="AB19">
            <v>706365317.9958837</v>
          </cell>
        </row>
        <row r="20">
          <cell r="A20" t="str">
            <v>mgt_Z</v>
          </cell>
          <cell r="B20" t="str">
            <v>Opłata za zarządzanie</v>
          </cell>
          <cell r="C20" t="str">
            <v>Fees from asset management</v>
          </cell>
          <cell r="D20">
            <v>1724339.5667213101</v>
          </cell>
          <cell r="E20">
            <v>1545957.88</v>
          </cell>
          <cell r="F20">
            <v>1626286.7077049168</v>
          </cell>
          <cell r="G20">
            <v>1460611.0604918038</v>
          </cell>
          <cell r="H20">
            <v>1412678.3162295071</v>
          </cell>
          <cell r="I20">
            <v>1239344.1050819673</v>
          </cell>
          <cell r="J20">
            <v>1064352.3455737694</v>
          </cell>
          <cell r="K20">
            <v>1019680.07</v>
          </cell>
          <cell r="L20">
            <v>955611.99</v>
          </cell>
          <cell r="M20">
            <v>0</v>
          </cell>
          <cell r="N20">
            <v>0</v>
          </cell>
          <cell r="O20">
            <v>0</v>
          </cell>
          <cell r="P20">
            <v>12048862.041803276</v>
          </cell>
          <cell r="Q20">
            <v>1724339.5667213101</v>
          </cell>
          <cell r="R20">
            <v>3270297.4467213098</v>
          </cell>
          <cell r="S20">
            <v>4896584.1544262264</v>
          </cell>
          <cell r="T20">
            <v>6357195.2149180304</v>
          </cell>
          <cell r="U20">
            <v>7769873.5311475378</v>
          </cell>
          <cell r="V20">
            <v>9009217.6362295058</v>
          </cell>
          <cell r="W20">
            <v>10073569.981803276</v>
          </cell>
          <cell r="X20">
            <v>11093250.051803276</v>
          </cell>
          <cell r="Y20">
            <v>12048862.041803276</v>
          </cell>
          <cell r="Z20">
            <v>12048862.041803276</v>
          </cell>
          <cell r="AA20">
            <v>12048862.041803276</v>
          </cell>
          <cell r="AB20">
            <v>12048862.041803276</v>
          </cell>
        </row>
        <row r="21">
          <cell r="A21" t="str">
            <v>mrg_Z</v>
          </cell>
          <cell r="B21" t="str">
            <v>Marża</v>
          </cell>
          <cell r="C21" t="str">
            <v>Margin</v>
          </cell>
          <cell r="D21">
            <v>2.0277396896342371E-2</v>
          </cell>
          <cell r="E21">
            <v>2.0167081713748748E-2</v>
          </cell>
          <cell r="F21">
            <v>2.0120793730688084E-2</v>
          </cell>
          <cell r="G21">
            <v>2.0046097743906467E-2</v>
          </cell>
          <cell r="H21">
            <v>2.004183154491852E-2</v>
          </cell>
          <cell r="I21">
            <v>1.9935043894212138E-2</v>
          </cell>
          <cell r="J21">
            <v>1.9591814155411637E-2</v>
          </cell>
          <cell r="K21">
            <v>1.9554626924925673E-2</v>
          </cell>
          <cell r="L21">
            <v>1.9501292919839441E-2</v>
          </cell>
          <cell r="M21" t="str">
            <v>----------</v>
          </cell>
          <cell r="N21" t="str">
            <v>----------</v>
          </cell>
          <cell r="O21" t="str">
            <v>----------</v>
          </cell>
          <cell r="Q21">
            <v>2.0221994172581872E-2</v>
          </cell>
          <cell r="R21">
            <v>2.0169838080432208E-2</v>
          </cell>
          <cell r="S21">
            <v>2.0135171115675757E-2</v>
          </cell>
          <cell r="T21">
            <v>2.0101939036657201E-2</v>
          </cell>
          <cell r="U21">
            <v>2.0080956485893076E-2</v>
          </cell>
          <cell r="V21">
            <v>2.0053152138272346E-2</v>
          </cell>
          <cell r="W21">
            <v>1.9997473805472472E-2</v>
          </cell>
          <cell r="X21">
            <v>1.9950805021782737E-2</v>
          </cell>
          <cell r="Y21">
            <v>1.9909980456125978E-2</v>
          </cell>
          <cell r="Z21">
            <v>1.866717080809133E-2</v>
          </cell>
          <cell r="AA21">
            <v>1.7815953998462666E-2</v>
          </cell>
          <cell r="AB21">
            <v>1.7010945112371639E-2</v>
          </cell>
        </row>
        <row r="22">
          <cell r="B22" t="str">
            <v xml:space="preserve">PORTFELE PIENIĘŻNE </v>
          </cell>
          <cell r="C22" t="str">
            <v>MONEY MARKET</v>
          </cell>
        </row>
        <row r="23">
          <cell r="A23" t="str">
            <v>vol_P</v>
          </cell>
          <cell r="B23" t="str">
            <v xml:space="preserve"> WARTOŚĆ PORTFELA NA KONIEC MIESIĄCA</v>
          </cell>
          <cell r="D23">
            <v>295040826.39999998</v>
          </cell>
          <cell r="E23">
            <v>318331770.34999996</v>
          </cell>
          <cell r="F23">
            <v>48627916.759999998</v>
          </cell>
          <cell r="G23">
            <v>57667942.650000006</v>
          </cell>
          <cell r="H23">
            <v>68681485.549999997</v>
          </cell>
          <cell r="I23">
            <v>74951551.219999999</v>
          </cell>
          <cell r="J23">
            <v>8948794.6199999992</v>
          </cell>
          <cell r="K23">
            <v>9013387.7200000007</v>
          </cell>
          <cell r="L23">
            <v>8400510.5099999998</v>
          </cell>
          <cell r="M23">
            <v>8395980.9499999993</v>
          </cell>
          <cell r="N23">
            <v>8395980.9499999993</v>
          </cell>
          <cell r="O23">
            <v>8395980.9499999993</v>
          </cell>
          <cell r="P23">
            <v>8395980.9499999993</v>
          </cell>
          <cell r="Q23">
            <v>295040826.39999998</v>
          </cell>
          <cell r="R23">
            <v>318331770.34999996</v>
          </cell>
          <cell r="S23">
            <v>48627916.759999998</v>
          </cell>
          <cell r="T23">
            <v>57667942.650000006</v>
          </cell>
          <cell r="U23">
            <v>68681485.549999997</v>
          </cell>
          <cell r="V23">
            <v>74951551.219999999</v>
          </cell>
          <cell r="W23">
            <v>8948794.6199999992</v>
          </cell>
          <cell r="X23">
            <v>9013387.7200000007</v>
          </cell>
          <cell r="Y23">
            <v>8400510.5099999998</v>
          </cell>
          <cell r="Z23">
            <v>8395980.9499999993</v>
          </cell>
          <cell r="AA23">
            <v>8395980.9499999993</v>
          </cell>
          <cell r="AB23">
            <v>8395980.9499999993</v>
          </cell>
        </row>
        <row r="24">
          <cell r="A24" t="str">
            <v>volA_P</v>
          </cell>
          <cell r="B24" t="str">
            <v xml:space="preserve"> ŚREDNIA WARTOŚĆ PORTFELA</v>
          </cell>
          <cell r="C24" t="str">
            <v>PORTFOLIO AVERAGE  VALUE</v>
          </cell>
          <cell r="D24">
            <v>277659587.67681813</v>
          </cell>
          <cell r="E24">
            <v>306201813.11952382</v>
          </cell>
          <cell r="F24">
            <v>66187376.890000008</v>
          </cell>
          <cell r="G24">
            <v>49139927.146363638</v>
          </cell>
          <cell r="H24">
            <v>58834922.702380948</v>
          </cell>
          <cell r="I24">
            <v>68642055.81904763</v>
          </cell>
          <cell r="J24">
            <v>73518795.8326087</v>
          </cell>
          <cell r="K24">
            <v>8986137.8000000007</v>
          </cell>
          <cell r="L24">
            <v>8520940.0999999996</v>
          </cell>
          <cell r="M24">
            <v>8398245.7300000004</v>
          </cell>
          <cell r="N24">
            <v>8395980.9499999993</v>
          </cell>
          <cell r="O24">
            <v>8395980.9499999993</v>
          </cell>
          <cell r="Q24">
            <v>277659587.67681813</v>
          </cell>
          <cell r="R24">
            <v>291454996.64079255</v>
          </cell>
          <cell r="S24">
            <v>214715477.82458848</v>
          </cell>
          <cell r="T24">
            <v>173663688.40023521</v>
          </cell>
          <cell r="U24">
            <v>150244663.81712019</v>
          </cell>
          <cell r="V24">
            <v>136793684.47677857</v>
          </cell>
          <cell r="W24">
            <v>127584663.12481019</v>
          </cell>
          <cell r="X24">
            <v>112516817.69419906</v>
          </cell>
          <cell r="Y24">
            <v>101130407.73862982</v>
          </cell>
          <cell r="Z24">
            <v>91705171.600047782</v>
          </cell>
          <cell r="AA24">
            <v>84244647.064222604</v>
          </cell>
          <cell r="AB24">
            <v>77820306.491706491</v>
          </cell>
        </row>
        <row r="25">
          <cell r="A25" t="str">
            <v>mgt_P</v>
          </cell>
          <cell r="B25" t="str">
            <v>Opłata za zarządzanie</v>
          </cell>
          <cell r="C25" t="str">
            <v>Fees from asset management</v>
          </cell>
          <cell r="D25">
            <v>59335.07</v>
          </cell>
          <cell r="E25">
            <v>61177.82</v>
          </cell>
          <cell r="F25">
            <v>14435.08</v>
          </cell>
          <cell r="G25">
            <v>10467.09</v>
          </cell>
          <cell r="H25">
            <v>12875.09</v>
          </cell>
          <cell r="I25">
            <v>14373.32</v>
          </cell>
          <cell r="J25">
            <v>16941.080000000002</v>
          </cell>
          <cell r="K25">
            <v>3900.85</v>
          </cell>
          <cell r="L25">
            <v>3500.69</v>
          </cell>
          <cell r="M25">
            <v>3566.3783236986305</v>
          </cell>
          <cell r="N25">
            <v>3450.403130136986</v>
          </cell>
          <cell r="O25">
            <v>3565.4165678082186</v>
          </cell>
          <cell r="P25">
            <v>207588.28802164382</v>
          </cell>
          <cell r="Q25">
            <v>59335.07</v>
          </cell>
          <cell r="R25">
            <v>120512.89</v>
          </cell>
          <cell r="S25">
            <v>134947.97</v>
          </cell>
          <cell r="T25">
            <v>145415.06</v>
          </cell>
          <cell r="U25">
            <v>158290.15</v>
          </cell>
          <cell r="V25">
            <v>172663.47</v>
          </cell>
          <cell r="W25">
            <v>189604.55</v>
          </cell>
          <cell r="X25">
            <v>193505.4</v>
          </cell>
          <cell r="Y25">
            <v>197006.09</v>
          </cell>
          <cell r="Z25">
            <v>200572.46832369862</v>
          </cell>
          <cell r="AA25">
            <v>204022.8714538356</v>
          </cell>
          <cell r="AB25">
            <v>207588.28802164382</v>
          </cell>
        </row>
        <row r="26">
          <cell r="A26" t="str">
            <v>mrg_P</v>
          </cell>
          <cell r="B26" t="str">
            <v>Marża</v>
          </cell>
          <cell r="C26" t="str">
            <v>Margin</v>
          </cell>
          <cell r="D26">
            <v>2.5230053777887738E-3</v>
          </cell>
          <cell r="E26">
            <v>2.5215601179298486E-3</v>
          </cell>
          <cell r="F26">
            <v>2.5749180819120247E-3</v>
          </cell>
          <cell r="G26">
            <v>2.5986708856862786E-3</v>
          </cell>
          <cell r="H26">
            <v>2.5836547430463886E-3</v>
          </cell>
          <cell r="I26">
            <v>2.5546219720205482E-3</v>
          </cell>
          <cell r="J26">
            <v>2.7205837503884675E-3</v>
          </cell>
          <cell r="K26">
            <v>5.1251380514322339E-3</v>
          </cell>
          <cell r="L26">
            <v>5.0121720724219153E-3</v>
          </cell>
          <cell r="M26">
            <v>5.0136986301369865E-3</v>
          </cell>
          <cell r="N26">
            <v>5.0136986301369856E-3</v>
          </cell>
          <cell r="O26">
            <v>5.0136986301369856E-3</v>
          </cell>
          <cell r="Q26">
            <v>2.5161119204724111E-3</v>
          </cell>
          <cell r="R26">
            <v>2.5153800390558287E-3</v>
          </cell>
          <cell r="S26">
            <v>2.5208933711218921E-3</v>
          </cell>
          <cell r="T26">
            <v>2.5258517698864545E-3</v>
          </cell>
          <cell r="U26">
            <v>2.5299044029665264E-3</v>
          </cell>
          <cell r="V26">
            <v>2.5313715447396806E-3</v>
          </cell>
          <cell r="W26">
            <v>2.5466164775715819E-3</v>
          </cell>
          <cell r="X26">
            <v>2.572638037708126E-3</v>
          </cell>
          <cell r="Y26">
            <v>2.5950169267464143E-3</v>
          </cell>
          <cell r="Z26">
            <v>2.6174025210381011E-3</v>
          </cell>
          <cell r="AA26">
            <v>2.6386670738935752E-3</v>
          </cell>
          <cell r="AB26">
            <v>2.6602453297828294E-3</v>
          </cell>
        </row>
        <row r="27">
          <cell r="B27" t="str">
            <v>PORTFELE OBLIGACJI</v>
          </cell>
          <cell r="C27" t="str">
            <v>BOND PORTFOLIO</v>
          </cell>
        </row>
        <row r="28">
          <cell r="A28" t="str">
            <v>vol_O</v>
          </cell>
          <cell r="B28" t="str">
            <v xml:space="preserve"> WARTOŚĆ PORTFELA NA KONIEC MIESIĄCA</v>
          </cell>
          <cell r="C28" t="str">
            <v>PORTFOLIO VALUE AT THE END OF MONTH</v>
          </cell>
          <cell r="M28">
            <v>20675589.900000002</v>
          </cell>
          <cell r="N28">
            <v>40675589.900000006</v>
          </cell>
          <cell r="O28">
            <v>60675589.900000006</v>
          </cell>
          <cell r="P28">
            <v>60675589.900000006</v>
          </cell>
          <cell r="Q28">
            <v>0</v>
          </cell>
          <cell r="R28">
            <v>0</v>
          </cell>
          <cell r="S28">
            <v>0</v>
          </cell>
          <cell r="T28">
            <v>0</v>
          </cell>
          <cell r="U28">
            <v>0</v>
          </cell>
          <cell r="V28">
            <v>0</v>
          </cell>
          <cell r="W28">
            <v>0</v>
          </cell>
          <cell r="X28">
            <v>0</v>
          </cell>
          <cell r="Y28">
            <v>0</v>
          </cell>
          <cell r="Z28">
            <v>20675589.900000002</v>
          </cell>
          <cell r="AA28">
            <v>40675589.900000006</v>
          </cell>
          <cell r="AB28">
            <v>60675589.900000006</v>
          </cell>
        </row>
        <row r="29">
          <cell r="A29" t="str">
            <v>volA_O</v>
          </cell>
          <cell r="B29" t="str">
            <v xml:space="preserve"> ŚREDNIA WARTOŚĆ PORTFELA</v>
          </cell>
          <cell r="C29" t="str">
            <v>PORTFOLIO AVERAGE  VALUE</v>
          </cell>
          <cell r="M29">
            <v>10337794.950000001</v>
          </cell>
          <cell r="N29">
            <v>30675589.900000006</v>
          </cell>
          <cell r="O29">
            <v>50675589.900000006</v>
          </cell>
          <cell r="Q29">
            <v>0</v>
          </cell>
          <cell r="R29">
            <v>0</v>
          </cell>
          <cell r="S29">
            <v>0</v>
          </cell>
          <cell r="T29">
            <v>0</v>
          </cell>
          <cell r="U29">
            <v>0</v>
          </cell>
          <cell r="V29">
            <v>0</v>
          </cell>
          <cell r="W29">
            <v>0</v>
          </cell>
          <cell r="X29">
            <v>0</v>
          </cell>
          <cell r="Y29">
            <v>0</v>
          </cell>
          <cell r="Z29">
            <v>1050726.6998360658</v>
          </cell>
          <cell r="AA29">
            <v>3703699.5237313439</v>
          </cell>
          <cell r="AB29">
            <v>7682192.9709016401</v>
          </cell>
        </row>
        <row r="30">
          <cell r="A30" t="str">
            <v>mgt_O</v>
          </cell>
          <cell r="B30" t="str">
            <v>Opłata za zarządzanie</v>
          </cell>
          <cell r="C30" t="str">
            <v>Fees from asset management</v>
          </cell>
          <cell r="M30">
            <v>2195.0112565068498</v>
          </cell>
          <cell r="N30">
            <v>6303.2034041095912</v>
          </cell>
          <cell r="O30">
            <v>10759.885526712331</v>
          </cell>
          <cell r="P30">
            <v>19258.100187328771</v>
          </cell>
          <cell r="Q30">
            <v>0</v>
          </cell>
          <cell r="R30">
            <v>0</v>
          </cell>
          <cell r="S30">
            <v>0</v>
          </cell>
          <cell r="T30">
            <v>0</v>
          </cell>
          <cell r="U30">
            <v>0</v>
          </cell>
          <cell r="V30">
            <v>0</v>
          </cell>
          <cell r="W30">
            <v>0</v>
          </cell>
          <cell r="X30">
            <v>0</v>
          </cell>
          <cell r="Y30">
            <v>0</v>
          </cell>
          <cell r="Z30">
            <v>2195.0112565068498</v>
          </cell>
          <cell r="AA30">
            <v>8498.2146606164406</v>
          </cell>
          <cell r="AB30">
            <v>19258.100187328771</v>
          </cell>
        </row>
        <row r="31">
          <cell r="A31" t="str">
            <v>mrg_O</v>
          </cell>
          <cell r="B31" t="str">
            <v>Marża</v>
          </cell>
          <cell r="C31" t="str">
            <v>Margin</v>
          </cell>
          <cell r="D31" t="str">
            <v>----------</v>
          </cell>
          <cell r="E31" t="str">
            <v>----------</v>
          </cell>
          <cell r="F31" t="str">
            <v>----------</v>
          </cell>
          <cell r="G31" t="str">
            <v>----------</v>
          </cell>
          <cell r="H31" t="str">
            <v>----------</v>
          </cell>
          <cell r="I31" t="str">
            <v>----------</v>
          </cell>
          <cell r="J31" t="str">
            <v>----------</v>
          </cell>
          <cell r="K31" t="str">
            <v>----------</v>
          </cell>
          <cell r="L31" t="str">
            <v>----------</v>
          </cell>
          <cell r="M31">
            <v>2.5068493150684937E-3</v>
          </cell>
          <cell r="N31">
            <v>2.5068493150684937E-3</v>
          </cell>
          <cell r="O31">
            <v>2.5068493150684932E-3</v>
          </cell>
        </row>
        <row r="32">
          <cell r="B32" t="str">
            <v>PORTFELE PAPIERÓW WARTOSCIOWYCH</v>
          </cell>
          <cell r="C32" t="str">
            <v>BOND PORTFOLIO</v>
          </cell>
        </row>
        <row r="33">
          <cell r="A33" t="str">
            <v>vol_PW</v>
          </cell>
          <cell r="B33" t="str">
            <v xml:space="preserve"> WARTOŚĆ PORTFELA NA KONIEC MIESIĄCA</v>
          </cell>
          <cell r="C33" t="str">
            <v>PORTFOLIO VALUE AT THE END OF MONTH</v>
          </cell>
          <cell r="D33">
            <v>2241690.62</v>
          </cell>
          <cell r="E33">
            <v>2194020.44</v>
          </cell>
          <cell r="F33">
            <v>2269088.62</v>
          </cell>
          <cell r="G33">
            <v>677136.43</v>
          </cell>
          <cell r="H33">
            <v>485357.92</v>
          </cell>
          <cell r="I33">
            <v>479548.07</v>
          </cell>
          <cell r="J33">
            <v>477574.13</v>
          </cell>
          <cell r="K33">
            <v>471738.96</v>
          </cell>
          <cell r="L33">
            <v>444653.21</v>
          </cell>
          <cell r="M33">
            <v>125937.86</v>
          </cell>
          <cell r="N33">
            <v>125937.86</v>
          </cell>
          <cell r="O33">
            <v>125937.86</v>
          </cell>
          <cell r="P33">
            <v>125937.86</v>
          </cell>
          <cell r="Q33">
            <v>2241690.62</v>
          </cell>
          <cell r="R33">
            <v>2194020.44</v>
          </cell>
          <cell r="S33">
            <v>2269088.62</v>
          </cell>
          <cell r="T33">
            <v>677136.43</v>
          </cell>
          <cell r="U33">
            <v>485357.92</v>
          </cell>
          <cell r="V33">
            <v>479548.07</v>
          </cell>
          <cell r="W33">
            <v>477574.13</v>
          </cell>
          <cell r="X33">
            <v>471738.96</v>
          </cell>
          <cell r="Y33">
            <v>444653.21</v>
          </cell>
          <cell r="Z33">
            <v>125937.86</v>
          </cell>
          <cell r="AA33">
            <v>125937.86</v>
          </cell>
          <cell r="AB33">
            <v>125937.86</v>
          </cell>
        </row>
        <row r="34">
          <cell r="A34" t="str">
            <v>volA_PW</v>
          </cell>
          <cell r="B34" t="str">
            <v xml:space="preserve"> ŚREDNIA WARTOŚĆ PORTFELA</v>
          </cell>
          <cell r="C34" t="str">
            <v>PORTFOLIO AVERAGE  VALUE</v>
          </cell>
          <cell r="D34">
            <v>2226250.0459090909</v>
          </cell>
          <cell r="E34">
            <v>2218093.9685714287</v>
          </cell>
          <cell r="F34">
            <v>2184196.2984210528</v>
          </cell>
          <cell r="G34">
            <v>2101644.0327272727</v>
          </cell>
          <cell r="H34">
            <v>518542.12952380953</v>
          </cell>
          <cell r="I34">
            <v>489970.23285714281</v>
          </cell>
          <cell r="J34">
            <v>484650.32347826089</v>
          </cell>
          <cell r="K34">
            <v>475080.35</v>
          </cell>
          <cell r="L34">
            <v>462604.25</v>
          </cell>
          <cell r="M34">
            <v>285295.53500000003</v>
          </cell>
          <cell r="N34">
            <v>125937.86</v>
          </cell>
          <cell r="O34">
            <v>125937.86</v>
          </cell>
          <cell r="Q34">
            <v>2226250.0459090909</v>
          </cell>
          <cell r="R34">
            <v>2222307.9418625543</v>
          </cell>
          <cell r="S34">
            <v>2209324.8545363285</v>
          </cell>
          <cell r="T34">
            <v>2182627.1301208599</v>
          </cell>
          <cell r="U34">
            <v>1843241.3734201456</v>
          </cell>
          <cell r="V34">
            <v>1620174.7018987713</v>
          </cell>
          <cell r="W34">
            <v>1454910.5904854576</v>
          </cell>
          <cell r="X34">
            <v>1330423.9615713216</v>
          </cell>
          <cell r="Y34">
            <v>1235407.2048299361</v>
          </cell>
          <cell r="Z34">
            <v>1138838.477732467</v>
          </cell>
          <cell r="AA34">
            <v>1048130.9597265745</v>
          </cell>
          <cell r="AB34">
            <v>970021.7081103893</v>
          </cell>
        </row>
        <row r="35">
          <cell r="A35" t="str">
            <v>mgt_PW</v>
          </cell>
          <cell r="B35" t="str">
            <v>Opłata za zarządzanie</v>
          </cell>
          <cell r="C35" t="str">
            <v>Fees from asset management</v>
          </cell>
          <cell r="D35">
            <v>0</v>
          </cell>
          <cell r="F35">
            <v>0</v>
          </cell>
          <cell r="G35">
            <v>0</v>
          </cell>
          <cell r="H35">
            <v>0</v>
          </cell>
          <cell r="I35">
            <v>0</v>
          </cell>
          <cell r="J35">
            <v>0</v>
          </cell>
          <cell r="K35">
            <v>0</v>
          </cell>
          <cell r="L35">
            <v>0</v>
          </cell>
          <cell r="M35">
            <v>612338.88351620408</v>
          </cell>
          <cell r="N35">
            <v>261584.93773659391</v>
          </cell>
          <cell r="O35">
            <v>270304.43566114706</v>
          </cell>
          <cell r="P35">
            <v>1144228.2569139451</v>
          </cell>
          <cell r="Q35">
            <v>0</v>
          </cell>
          <cell r="R35">
            <v>0</v>
          </cell>
          <cell r="S35">
            <v>0</v>
          </cell>
          <cell r="T35">
            <v>0</v>
          </cell>
          <cell r="U35">
            <v>0</v>
          </cell>
          <cell r="V35">
            <v>0</v>
          </cell>
          <cell r="W35">
            <v>0</v>
          </cell>
          <cell r="X35">
            <v>0</v>
          </cell>
          <cell r="Y35">
            <v>0</v>
          </cell>
          <cell r="Z35">
            <v>612338.88351620408</v>
          </cell>
          <cell r="AA35">
            <v>873923.82125279796</v>
          </cell>
          <cell r="AB35">
            <v>1144228.2569139451</v>
          </cell>
        </row>
        <row r="36">
          <cell r="A36" t="str">
            <v>mrg_PW</v>
          </cell>
          <cell r="B36" t="str">
            <v>Marża</v>
          </cell>
          <cell r="C36" t="str">
            <v>Margin</v>
          </cell>
          <cell r="D36" t="str">
            <v>----------</v>
          </cell>
          <cell r="E36" t="str">
            <v>----------</v>
          </cell>
          <cell r="F36" t="str">
            <v>----------</v>
          </cell>
          <cell r="G36" t="str">
            <v>----------</v>
          </cell>
          <cell r="H36" t="str">
            <v>----------</v>
          </cell>
          <cell r="I36" t="str">
            <v>----------</v>
          </cell>
          <cell r="J36" t="str">
            <v>----------</v>
          </cell>
          <cell r="K36" t="str">
            <v>----------</v>
          </cell>
          <cell r="L36" t="str">
            <v>----------</v>
          </cell>
          <cell r="M36">
            <v>25.34056272185699</v>
          </cell>
          <cell r="N36">
            <v>25.340562721857001</v>
          </cell>
          <cell r="O36">
            <v>25.340562721857005</v>
          </cell>
          <cell r="Q36" t="str">
            <v>----------</v>
          </cell>
          <cell r="R36" t="str">
            <v>----------</v>
          </cell>
          <cell r="S36" t="str">
            <v>----------</v>
          </cell>
          <cell r="T36" t="str">
            <v>----------</v>
          </cell>
          <cell r="U36" t="str">
            <v>----------</v>
          </cell>
          <cell r="V36" t="str">
            <v>----------</v>
          </cell>
          <cell r="W36" t="str">
            <v>----------</v>
          </cell>
          <cell r="X36" t="str">
            <v>----------</v>
          </cell>
          <cell r="Y36" t="str">
            <v>----------</v>
          </cell>
          <cell r="Z36">
            <v>0.64346174288734137</v>
          </cell>
          <cell r="AA36">
            <v>0.90846057656788504</v>
          </cell>
          <cell r="AB36">
            <v>1.1763674365844266</v>
          </cell>
        </row>
        <row r="37">
          <cell r="B37" t="str">
            <v>PORTFEL ZAPISY NA  FUNDUSZE</v>
          </cell>
          <cell r="C37" t="str">
            <v>BOND PORTFOLIO</v>
          </cell>
        </row>
        <row r="38">
          <cell r="A38" t="str">
            <v>vol_Zap</v>
          </cell>
          <cell r="B38" t="str">
            <v xml:space="preserve"> WARTOŚĆ PORTFELA NA KONIEC MIESIĄCA</v>
          </cell>
          <cell r="C38" t="str">
            <v>PORTFOLIO VALUE AT THE END OF MONTH</v>
          </cell>
          <cell r="D38">
            <v>24814573.5</v>
          </cell>
          <cell r="E38">
            <v>44312356.190000005</v>
          </cell>
          <cell r="F38">
            <v>44931071.009999998</v>
          </cell>
          <cell r="G38">
            <v>209695249.63000005</v>
          </cell>
          <cell r="H38">
            <v>209856854.53000003</v>
          </cell>
          <cell r="I38">
            <v>207624064.23999995</v>
          </cell>
          <cell r="J38">
            <v>204949957.31000003</v>
          </cell>
          <cell r="K38">
            <v>203812245</v>
          </cell>
          <cell r="L38">
            <v>207211335</v>
          </cell>
          <cell r="M38">
            <v>192147231</v>
          </cell>
          <cell r="N38">
            <v>192147231</v>
          </cell>
          <cell r="O38">
            <v>182147231</v>
          </cell>
          <cell r="P38">
            <v>182147231</v>
          </cell>
          <cell r="Q38">
            <v>24814573.5</v>
          </cell>
          <cell r="R38">
            <v>44312356.190000005</v>
          </cell>
          <cell r="S38">
            <v>44931071.009999998</v>
          </cell>
          <cell r="T38">
            <v>209695249.63000005</v>
          </cell>
          <cell r="U38">
            <v>209856854.53000003</v>
          </cell>
          <cell r="V38">
            <v>207624064.23999995</v>
          </cell>
          <cell r="W38">
            <v>204949957.31000003</v>
          </cell>
          <cell r="X38">
            <v>203812245</v>
          </cell>
          <cell r="Y38">
            <v>207211335</v>
          </cell>
          <cell r="Z38">
            <v>192147231</v>
          </cell>
          <cell r="AA38">
            <v>192147231</v>
          </cell>
          <cell r="AB38">
            <v>182147231</v>
          </cell>
        </row>
        <row r="39">
          <cell r="A39" t="str">
            <v>volA_Zap</v>
          </cell>
          <cell r="B39" t="str">
            <v xml:space="preserve"> ŚREDNIA WARTOŚĆ PORTFELA</v>
          </cell>
          <cell r="C39" t="str">
            <v>PORTFOLIO AVERAGE  VALUE</v>
          </cell>
          <cell r="D39">
            <v>6945092.3140909094</v>
          </cell>
          <cell r="E39">
            <v>37030034.550952375</v>
          </cell>
          <cell r="F39">
            <v>44129973.234210528</v>
          </cell>
          <cell r="G39">
            <v>131703454.71363638</v>
          </cell>
          <cell r="H39">
            <v>209819960.91190481</v>
          </cell>
          <cell r="I39">
            <v>209220174.49238101</v>
          </cell>
          <cell r="J39">
            <v>205899639.0439131</v>
          </cell>
          <cell r="K39">
            <v>204628256.09999999</v>
          </cell>
          <cell r="L39">
            <v>203658178.84</v>
          </cell>
          <cell r="M39">
            <v>199679283</v>
          </cell>
          <cell r="N39">
            <v>192147231</v>
          </cell>
          <cell r="O39">
            <v>187147231</v>
          </cell>
          <cell r="Q39">
            <v>6945092.3140909094</v>
          </cell>
          <cell r="R39">
            <v>21486147.728573952</v>
          </cell>
          <cell r="S39">
            <v>29199978.395329267</v>
          </cell>
          <cell r="T39">
            <v>54614063.432926066</v>
          </cell>
          <cell r="U39">
            <v>86267897.787191465</v>
          </cell>
          <cell r="V39">
            <v>106534756.58475019</v>
          </cell>
          <cell r="W39">
            <v>120996312.24782084</v>
          </cell>
          <cell r="X39">
            <v>131621682.16346654</v>
          </cell>
          <cell r="Y39">
            <v>139508889.82878044</v>
          </cell>
          <cell r="Z39">
            <v>145624569.13470766</v>
          </cell>
          <cell r="AA39">
            <v>149790777.65995774</v>
          </cell>
          <cell r="AB39">
            <v>152954848.84449682</v>
          </cell>
        </row>
        <row r="40">
          <cell r="A40" t="str">
            <v>mgt_Zap</v>
          </cell>
          <cell r="B40" t="str">
            <v>Opłata za zarządzanie</v>
          </cell>
          <cell r="C40" t="str">
            <v>Fees from asset management</v>
          </cell>
          <cell r="D40">
            <v>1153.57</v>
          </cell>
          <cell r="E40">
            <v>5829.72</v>
          </cell>
          <cell r="F40">
            <v>7496.66</v>
          </cell>
          <cell r="G40">
            <v>21735.792786885246</v>
          </cell>
          <cell r="H40">
            <v>35544.604098360658</v>
          </cell>
          <cell r="I40">
            <v>19880.8</v>
          </cell>
          <cell r="J40">
            <v>0</v>
          </cell>
          <cell r="K40">
            <v>0</v>
          </cell>
          <cell r="L40">
            <v>0</v>
          </cell>
          <cell r="M40">
            <v>0</v>
          </cell>
          <cell r="N40">
            <v>0</v>
          </cell>
          <cell r="O40">
            <v>0</v>
          </cell>
          <cell r="P40">
            <v>91641.146885245907</v>
          </cell>
          <cell r="Q40">
            <v>1153.57</v>
          </cell>
          <cell r="R40">
            <v>6983.29</v>
          </cell>
          <cell r="S40">
            <v>14479.95</v>
          </cell>
          <cell r="T40">
            <v>36215.742786885246</v>
          </cell>
          <cell r="U40">
            <v>71760.346885245905</v>
          </cell>
          <cell r="V40">
            <v>91641.146885245907</v>
          </cell>
          <cell r="W40">
            <v>91641.146885245907</v>
          </cell>
          <cell r="X40">
            <v>91641.146885245907</v>
          </cell>
          <cell r="Y40">
            <v>91641.146885245907</v>
          </cell>
          <cell r="Z40">
            <v>91641.146885245907</v>
          </cell>
          <cell r="AA40">
            <v>91641.146885245907</v>
          </cell>
          <cell r="AB40">
            <v>91641.146885245907</v>
          </cell>
        </row>
        <row r="41">
          <cell r="A41" t="str">
            <v>mrg_Zap</v>
          </cell>
          <cell r="B41" t="str">
            <v>Marża</v>
          </cell>
          <cell r="C41" t="str">
            <v>Margin</v>
          </cell>
          <cell r="D41">
            <v>1.9610348964640843E-3</v>
          </cell>
          <cell r="E41">
            <v>1.986903004244144E-3</v>
          </cell>
          <cell r="F41">
            <v>2.0056425839790224E-3</v>
          </cell>
          <cell r="G41">
            <v>2.0134374802587771E-3</v>
          </cell>
          <cell r="H41">
            <v>2.0000749526556901E-3</v>
          </cell>
          <cell r="I41">
            <v>1.1592847610823142E-3</v>
          </cell>
          <cell r="J41" t="str">
            <v>----------</v>
          </cell>
          <cell r="K41" t="str">
            <v>----------</v>
          </cell>
          <cell r="L41" t="str">
            <v>----------</v>
          </cell>
          <cell r="M41" t="str">
            <v>----------</v>
          </cell>
          <cell r="N41" t="str">
            <v>----------</v>
          </cell>
          <cell r="O41" t="str">
            <v>----------</v>
          </cell>
          <cell r="Q41">
            <v>1.9556768776212863E-3</v>
          </cell>
          <cell r="R41">
            <v>1.9771660034170707E-3</v>
          </cell>
          <cell r="S41">
            <v>1.989005592516481E-3</v>
          </cell>
          <cell r="T41">
            <v>2.0003242537266403E-3</v>
          </cell>
          <cell r="U41">
            <v>1.9974898943142514E-3</v>
          </cell>
          <cell r="V41">
            <v>1.7251254186643856E-3</v>
          </cell>
          <cell r="W41">
            <v>1.2978713413126324E-3</v>
          </cell>
          <cell r="X41">
            <v>1.0415164097870638E-3</v>
          </cell>
          <cell r="Y41">
            <v>8.7504610219941666E-4</v>
          </cell>
          <cell r="Z41">
            <v>7.5309347960490585E-4</v>
          </cell>
          <cell r="AA41">
            <v>6.665818704956085E-4</v>
          </cell>
          <cell r="AB41">
            <v>5.9750156290195049E-4</v>
          </cell>
        </row>
        <row r="42">
          <cell r="B42" t="str">
            <v>Rezygnacje</v>
          </cell>
          <cell r="C42" t="str">
            <v>BOND PORTFOLIO</v>
          </cell>
        </row>
        <row r="43">
          <cell r="A43" t="str">
            <v>vol_R</v>
          </cell>
          <cell r="B43" t="str">
            <v xml:space="preserve"> WARTOŚĆ PORTFELA NA KONIEC MIESIĄCA</v>
          </cell>
          <cell r="C43" t="str">
            <v>PORTFOLIO VALUE AT THE END OF MONTH</v>
          </cell>
          <cell r="D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volA_R</v>
          </cell>
          <cell r="B44" t="str">
            <v xml:space="preserve"> ŚREDNIA WARTOŚĆ PORTFELA</v>
          </cell>
          <cell r="C44" t="str">
            <v>PORTFOLIO AVERAGE  VALUE</v>
          </cell>
          <cell r="D44">
            <v>0</v>
          </cell>
          <cell r="Q44">
            <v>0</v>
          </cell>
          <cell r="R44">
            <v>0</v>
          </cell>
          <cell r="S44">
            <v>0</v>
          </cell>
          <cell r="T44">
            <v>0</v>
          </cell>
          <cell r="U44">
            <v>0</v>
          </cell>
          <cell r="V44">
            <v>0</v>
          </cell>
          <cell r="W44">
            <v>0</v>
          </cell>
          <cell r="X44">
            <v>0</v>
          </cell>
          <cell r="Y44">
            <v>0</v>
          </cell>
          <cell r="Z44">
            <v>0</v>
          </cell>
          <cell r="AA44">
            <v>0</v>
          </cell>
          <cell r="AB44">
            <v>0</v>
          </cell>
        </row>
        <row r="45">
          <cell r="A45" t="str">
            <v>mgt_R</v>
          </cell>
          <cell r="B45" t="str">
            <v>Opłata za zarządzanie</v>
          </cell>
          <cell r="C45" t="str">
            <v>Fees from asset management</v>
          </cell>
          <cell r="D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mrg_R</v>
          </cell>
          <cell r="B46" t="str">
            <v>Marża</v>
          </cell>
          <cell r="C46" t="str">
            <v>Margin</v>
          </cell>
          <cell r="D46" t="str">
            <v>----------</v>
          </cell>
          <cell r="E46" t="str">
            <v>----------</v>
          </cell>
          <cell r="F46" t="str">
            <v>----------</v>
          </cell>
          <cell r="G46" t="str">
            <v>----------</v>
          </cell>
          <cell r="H46" t="str">
            <v>----------</v>
          </cell>
          <cell r="I46" t="str">
            <v>----------</v>
          </cell>
          <cell r="J46" t="str">
            <v>----------</v>
          </cell>
          <cell r="K46" t="str">
            <v>----------</v>
          </cell>
          <cell r="L46" t="str">
            <v>----------</v>
          </cell>
          <cell r="M46" t="str">
            <v>----------</v>
          </cell>
          <cell r="N46" t="str">
            <v>----------</v>
          </cell>
          <cell r="O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row>
        <row r="47">
          <cell r="B47" t="str">
            <v>DOCHODY ALOKOWANE Z TYT. EUROINDEXU</v>
          </cell>
          <cell r="C47" t="str">
            <v>BOND PORTFOLIO</v>
          </cell>
          <cell r="D47">
            <v>1.45</v>
          </cell>
          <cell r="E47">
            <v>1.357</v>
          </cell>
          <cell r="F47">
            <v>1.45</v>
          </cell>
          <cell r="P47">
            <v>4.2569999999999997</v>
          </cell>
          <cell r="Q47">
            <v>1.45</v>
          </cell>
          <cell r="R47">
            <v>2.8069999999999999</v>
          </cell>
          <cell r="S47">
            <v>4.2569999999999997</v>
          </cell>
          <cell r="T47">
            <v>4.2569999999999997</v>
          </cell>
          <cell r="U47">
            <v>4.2569999999999997</v>
          </cell>
          <cell r="V47">
            <v>4.2569999999999997</v>
          </cell>
          <cell r="W47">
            <v>4.2569999999999997</v>
          </cell>
          <cell r="X47">
            <v>4.2569999999999997</v>
          </cell>
          <cell r="Y47">
            <v>4.2569999999999997</v>
          </cell>
          <cell r="Z47">
            <v>4.2569999999999997</v>
          </cell>
          <cell r="AA47">
            <v>4.2569999999999997</v>
          </cell>
          <cell r="AB47">
            <v>4.2569999999999997</v>
          </cell>
        </row>
        <row r="48">
          <cell r="B48" t="str">
            <v xml:space="preserve"> ŚREDNIA WARTOŚĆ PORTFELA</v>
          </cell>
        </row>
        <row r="49">
          <cell r="A49" t="str">
            <v>volA_A</v>
          </cell>
          <cell r="B49" t="str">
            <v>PORTFELE AKCYJNE</v>
          </cell>
          <cell r="D49">
            <v>1645279800.7963629</v>
          </cell>
          <cell r="E49">
            <v>1582474520.605237</v>
          </cell>
          <cell r="F49">
            <v>1469399288.1426306</v>
          </cell>
          <cell r="G49">
            <v>1351533051.7163639</v>
          </cell>
          <cell r="H49">
            <v>1283224255.2242832</v>
          </cell>
          <cell r="I49">
            <v>1203776199.3247602</v>
          </cell>
          <cell r="J49">
            <v>1004906550.1573907</v>
          </cell>
          <cell r="K49">
            <v>992164126.84000003</v>
          </cell>
          <cell r="L49">
            <v>945950120.09000003</v>
          </cell>
          <cell r="M49">
            <v>777748917.36500001</v>
          </cell>
          <cell r="N49">
            <v>677942008.6367017</v>
          </cell>
          <cell r="O49">
            <v>707197601.47541356</v>
          </cell>
          <cell r="Q49">
            <v>1645279800.7963629</v>
          </cell>
          <cell r="R49">
            <v>1614923915.370652</v>
          </cell>
          <cell r="S49">
            <v>1565349591.809458</v>
          </cell>
          <cell r="T49">
            <v>1512337226.4971209</v>
          </cell>
          <cell r="U49">
            <v>1465610238.9348974</v>
          </cell>
          <cell r="V49">
            <v>1422450781.8563032</v>
          </cell>
          <cell r="W49">
            <v>1361681433.5808747</v>
          </cell>
          <cell r="X49">
            <v>1314734562.6424849</v>
          </cell>
          <cell r="Y49">
            <v>1274356703.9688551</v>
          </cell>
          <cell r="Z49">
            <v>1223881814.1828895</v>
          </cell>
          <cell r="AA49">
            <v>1174991682.3429325</v>
          </cell>
          <cell r="AB49">
            <v>1135369779.3186343</v>
          </cell>
        </row>
        <row r="50">
          <cell r="A50" t="str">
            <v>volA_SW</v>
          </cell>
          <cell r="B50" t="str">
            <v>PORTFELE STABILNEGO WZROSTU</v>
          </cell>
          <cell r="D50">
            <v>397386950.47045469</v>
          </cell>
          <cell r="E50">
            <v>400876341.34047633</v>
          </cell>
          <cell r="F50">
            <v>385563854.10842109</v>
          </cell>
          <cell r="G50">
            <v>363702031.06772739</v>
          </cell>
          <cell r="H50">
            <v>341972525.04190493</v>
          </cell>
          <cell r="I50">
            <v>333232044.77904761</v>
          </cell>
          <cell r="J50">
            <v>329240359.92130429</v>
          </cell>
          <cell r="K50">
            <v>282771989.97000003</v>
          </cell>
          <cell r="L50">
            <v>281183537.17000002</v>
          </cell>
          <cell r="M50">
            <v>296350120.94499999</v>
          </cell>
          <cell r="N50">
            <v>317733495.54670012</v>
          </cell>
          <cell r="O50">
            <v>323218024.70023489</v>
          </cell>
          <cell r="Q50">
            <v>397386950.47045469</v>
          </cell>
          <cell r="R50">
            <v>399073489.39096516</v>
          </cell>
          <cell r="S50">
            <v>394471305.94306552</v>
          </cell>
          <cell r="T50">
            <v>386842560.10620481</v>
          </cell>
          <cell r="U50">
            <v>377691434.53388053</v>
          </cell>
          <cell r="V50">
            <v>370362963.69517183</v>
          </cell>
          <cell r="W50">
            <v>364377983.80320042</v>
          </cell>
          <cell r="X50">
            <v>354010009.17685121</v>
          </cell>
          <cell r="Y50">
            <v>346036307.86223251</v>
          </cell>
          <cell r="Z50">
            <v>340986236.4050712</v>
          </cell>
          <cell r="AA50">
            <v>338903901.40282905</v>
          </cell>
          <cell r="AB50">
            <v>337575316.21763664</v>
          </cell>
        </row>
        <row r="51">
          <cell r="A51" t="str">
            <v>volA_Z</v>
          </cell>
          <cell r="B51" t="str">
            <v>PORTFELE ZRÓWNOWAŻONE</v>
          </cell>
          <cell r="D51">
            <v>1003991378.3204534</v>
          </cell>
          <cell r="E51">
            <v>967470400.54619157</v>
          </cell>
          <cell r="F51">
            <v>954270272.84421015</v>
          </cell>
          <cell r="G51">
            <v>888923877.63681805</v>
          </cell>
          <cell r="H51">
            <v>832195308.48666692</v>
          </cell>
          <cell r="I51">
            <v>758463245.03904808</v>
          </cell>
          <cell r="J51">
            <v>641401779.7134794</v>
          </cell>
          <cell r="K51">
            <v>615649864.00999999</v>
          </cell>
          <cell r="L51">
            <v>597830427.24000001</v>
          </cell>
          <cell r="M51">
            <v>474386676.8599999</v>
          </cell>
          <cell r="N51">
            <v>375206409.69079632</v>
          </cell>
          <cell r="O51">
            <v>376825557.90886629</v>
          </cell>
          <cell r="Q51">
            <v>1003991378.3204534</v>
          </cell>
          <cell r="R51">
            <v>986339572.39622676</v>
          </cell>
          <cell r="S51">
            <v>975414865.95542991</v>
          </cell>
          <cell r="T51">
            <v>953970819.26486492</v>
          </cell>
          <cell r="U51">
            <v>929135024.30352199</v>
          </cell>
          <cell r="V51">
            <v>901002313.43575156</v>
          </cell>
          <cell r="W51">
            <v>863220076.13344908</v>
          </cell>
          <cell r="X51">
            <v>831766483.60956824</v>
          </cell>
          <cell r="Y51">
            <v>806153046.78078341</v>
          </cell>
          <cell r="Z51">
            <v>772432530.49375296</v>
          </cell>
          <cell r="AA51">
            <v>736860042.0636375</v>
          </cell>
          <cell r="AB51">
            <v>706365317.9958837</v>
          </cell>
        </row>
        <row r="52">
          <cell r="A52" t="str">
            <v>volA_P</v>
          </cell>
          <cell r="B52" t="str">
            <v>PORTFELE PIENIĘŻNE</v>
          </cell>
          <cell r="D52">
            <v>277659587.67681813</v>
          </cell>
          <cell r="E52">
            <v>306201813.11952382</v>
          </cell>
          <cell r="F52">
            <v>66187376.890000008</v>
          </cell>
          <cell r="G52">
            <v>49139927.146363638</v>
          </cell>
          <cell r="H52">
            <v>58834922.702380948</v>
          </cell>
          <cell r="I52">
            <v>68642055.81904763</v>
          </cell>
          <cell r="J52">
            <v>73518795.8326087</v>
          </cell>
          <cell r="K52">
            <v>8986137.8000000007</v>
          </cell>
          <cell r="L52">
            <v>8520940.0999999996</v>
          </cell>
          <cell r="M52">
            <v>8398245.7300000004</v>
          </cell>
          <cell r="N52">
            <v>8395980.9499999993</v>
          </cell>
          <cell r="O52">
            <v>8395980.9499999993</v>
          </cell>
          <cell r="Q52">
            <v>277659587.67681813</v>
          </cell>
          <cell r="R52">
            <v>291454996.64079255</v>
          </cell>
          <cell r="S52">
            <v>214715477.82458848</v>
          </cell>
          <cell r="T52">
            <v>173663688.40023521</v>
          </cell>
          <cell r="U52">
            <v>150244663.81712019</v>
          </cell>
          <cell r="V52">
            <v>136793684.47677857</v>
          </cell>
          <cell r="W52">
            <v>127584663.12481019</v>
          </cell>
          <cell r="X52">
            <v>112516817.69419906</v>
          </cell>
          <cell r="Y52">
            <v>101130407.73862982</v>
          </cell>
          <cell r="Z52">
            <v>91705171.600047782</v>
          </cell>
          <cell r="AA52">
            <v>84244647.064222604</v>
          </cell>
          <cell r="AB52">
            <v>77820306.491706491</v>
          </cell>
        </row>
        <row r="53">
          <cell r="A53" t="str">
            <v>volA_O</v>
          </cell>
          <cell r="B53" t="str">
            <v>PORTFELE OBLIGACJI</v>
          </cell>
          <cell r="D53">
            <v>0</v>
          </cell>
          <cell r="E53">
            <v>0</v>
          </cell>
          <cell r="F53">
            <v>0</v>
          </cell>
          <cell r="G53">
            <v>0</v>
          </cell>
          <cell r="H53">
            <v>0</v>
          </cell>
          <cell r="I53">
            <v>0</v>
          </cell>
          <cell r="J53">
            <v>0</v>
          </cell>
          <cell r="K53">
            <v>0</v>
          </cell>
          <cell r="L53">
            <v>0</v>
          </cell>
          <cell r="M53">
            <v>10337794.950000001</v>
          </cell>
          <cell r="N53">
            <v>30675589.900000006</v>
          </cell>
          <cell r="O53">
            <v>50675589.900000006</v>
          </cell>
          <cell r="Q53">
            <v>0</v>
          </cell>
          <cell r="R53">
            <v>0</v>
          </cell>
          <cell r="S53">
            <v>0</v>
          </cell>
          <cell r="T53">
            <v>0</v>
          </cell>
          <cell r="U53">
            <v>0</v>
          </cell>
          <cell r="V53">
            <v>0</v>
          </cell>
          <cell r="W53">
            <v>0</v>
          </cell>
          <cell r="X53">
            <v>0</v>
          </cell>
          <cell r="Y53">
            <v>0</v>
          </cell>
          <cell r="Z53">
            <v>1050726.6998360658</v>
          </cell>
          <cell r="AA53">
            <v>3703699.5237313439</v>
          </cell>
          <cell r="AB53">
            <v>7682192.9709016401</v>
          </cell>
        </row>
        <row r="54">
          <cell r="A54" t="str">
            <v>volA_PW</v>
          </cell>
          <cell r="B54" t="str">
            <v>PORTFELE PAPIERÓW WARTOSCIOWYCH</v>
          </cell>
          <cell r="D54">
            <v>2226250.0459090909</v>
          </cell>
          <cell r="E54">
            <v>2218093.9685714287</v>
          </cell>
          <cell r="F54">
            <v>2184196.2984210528</v>
          </cell>
          <cell r="G54">
            <v>2101644.0327272727</v>
          </cell>
          <cell r="H54">
            <v>518542.12952380953</v>
          </cell>
          <cell r="I54">
            <v>489970.23285714281</v>
          </cell>
          <cell r="J54">
            <v>484650.32347826089</v>
          </cell>
          <cell r="K54">
            <v>475080.35</v>
          </cell>
          <cell r="L54">
            <v>462604.25</v>
          </cell>
          <cell r="M54">
            <v>285295.53500000003</v>
          </cell>
          <cell r="N54">
            <v>125937.86</v>
          </cell>
          <cell r="O54">
            <v>125937.86</v>
          </cell>
          <cell r="Q54">
            <v>2226250.0459090909</v>
          </cell>
          <cell r="R54">
            <v>2222307.9418625543</v>
          </cell>
          <cell r="S54">
            <v>2209324.8545363285</v>
          </cell>
          <cell r="T54">
            <v>2182627.1301208599</v>
          </cell>
          <cell r="U54">
            <v>1843241.3734201456</v>
          </cell>
          <cell r="V54">
            <v>1620174.7018987713</v>
          </cell>
          <cell r="W54">
            <v>1454910.5904854576</v>
          </cell>
          <cell r="X54">
            <v>1330423.9615713216</v>
          </cell>
          <cell r="Y54">
            <v>1235407.2048299361</v>
          </cell>
          <cell r="Z54">
            <v>1138838.477732467</v>
          </cell>
          <cell r="AA54">
            <v>1048130.9597265745</v>
          </cell>
          <cell r="AB54">
            <v>970021.7081103893</v>
          </cell>
        </row>
        <row r="55">
          <cell r="A55" t="str">
            <v>volA_Zap</v>
          </cell>
          <cell r="B55" t="str">
            <v>PORTFEL ZAPISY NA  FUNDUSZE</v>
          </cell>
          <cell r="D55">
            <v>6945092.3140909094</v>
          </cell>
          <cell r="E55">
            <v>37030034.550952375</v>
          </cell>
          <cell r="F55">
            <v>44129973.234210528</v>
          </cell>
          <cell r="G55">
            <v>131703454.71363638</v>
          </cell>
          <cell r="H55">
            <v>209819960.91190481</v>
          </cell>
          <cell r="I55">
            <v>209220174.49238101</v>
          </cell>
          <cell r="J55">
            <v>205899639.0439131</v>
          </cell>
          <cell r="K55">
            <v>204628256.09999999</v>
          </cell>
          <cell r="L55">
            <v>203658178.84</v>
          </cell>
          <cell r="M55">
            <v>199679283</v>
          </cell>
          <cell r="N55">
            <v>192147231</v>
          </cell>
          <cell r="O55">
            <v>187147231</v>
          </cell>
          <cell r="Q55">
            <v>6945092.3140909094</v>
          </cell>
          <cell r="R55">
            <v>21486147.728573952</v>
          </cell>
          <cell r="S55">
            <v>29199978.395329267</v>
          </cell>
          <cell r="T55">
            <v>54614063.432926066</v>
          </cell>
          <cell r="U55">
            <v>86267897.787191465</v>
          </cell>
          <cell r="V55">
            <v>106534756.58475019</v>
          </cell>
          <cell r="W55">
            <v>120996312.24782084</v>
          </cell>
          <cell r="X55">
            <v>131621682.16346654</v>
          </cell>
          <cell r="Y55">
            <v>139508889.82878044</v>
          </cell>
          <cell r="Z55">
            <v>145624569.13470766</v>
          </cell>
          <cell r="AA55">
            <v>149790777.65995774</v>
          </cell>
          <cell r="AB55">
            <v>152954848.84449682</v>
          </cell>
        </row>
        <row r="56">
          <cell r="A56" t="str">
            <v>volA_R</v>
          </cell>
          <cell r="B56" t="str">
            <v>Rezygnacje</v>
          </cell>
          <cell r="D56">
            <v>0</v>
          </cell>
          <cell r="E56">
            <v>0</v>
          </cell>
          <cell r="F56">
            <v>0</v>
          </cell>
          <cell r="G56">
            <v>0</v>
          </cell>
          <cell r="H56">
            <v>0</v>
          </cell>
          <cell r="I56">
            <v>0</v>
          </cell>
          <cell r="J56">
            <v>0</v>
          </cell>
          <cell r="K56">
            <v>0</v>
          </cell>
          <cell r="L56">
            <v>0</v>
          </cell>
          <cell r="M56">
            <v>0</v>
          </cell>
          <cell r="N56">
            <v>0</v>
          </cell>
          <cell r="O56">
            <v>0</v>
          </cell>
          <cell r="Q56">
            <v>0</v>
          </cell>
          <cell r="R56">
            <v>0</v>
          </cell>
          <cell r="S56">
            <v>0</v>
          </cell>
          <cell r="T56">
            <v>0</v>
          </cell>
          <cell r="U56">
            <v>0</v>
          </cell>
          <cell r="V56">
            <v>0</v>
          </cell>
          <cell r="W56">
            <v>0</v>
          </cell>
          <cell r="X56">
            <v>0</v>
          </cell>
          <cell r="Y56">
            <v>0</v>
          </cell>
          <cell r="Z56">
            <v>0</v>
          </cell>
          <cell r="AA56">
            <v>0</v>
          </cell>
          <cell r="AB56">
            <v>0</v>
          </cell>
        </row>
        <row r="57">
          <cell r="A57" t="str">
            <v>volA_T</v>
          </cell>
          <cell r="B57" t="str">
            <v>Total</v>
          </cell>
          <cell r="D57">
            <v>3333489059.6240883</v>
          </cell>
          <cell r="E57">
            <v>3296271204.1309528</v>
          </cell>
          <cell r="F57">
            <v>2921734961.5178928</v>
          </cell>
          <cell r="G57">
            <v>2787103986.3136368</v>
          </cell>
          <cell r="H57">
            <v>2726565514.496665</v>
          </cell>
          <cell r="I57">
            <v>2573823689.6871419</v>
          </cell>
          <cell r="J57">
            <v>2255451774.9921741</v>
          </cell>
          <cell r="K57">
            <v>2104675455.0699997</v>
          </cell>
          <cell r="L57">
            <v>2037605807.6899998</v>
          </cell>
          <cell r="M57">
            <v>1767186334.385</v>
          </cell>
          <cell r="N57">
            <v>1602226653.5841982</v>
          </cell>
          <cell r="O57">
            <v>1653585923.7945147</v>
          </cell>
          <cell r="Q57">
            <v>3333489059.6240883</v>
          </cell>
          <cell r="R57">
            <v>3315500429.4690728</v>
          </cell>
          <cell r="S57">
            <v>3181360544.7824068</v>
          </cell>
          <cell r="T57">
            <v>3083610984.8314724</v>
          </cell>
          <cell r="U57">
            <v>3010792500.7500315</v>
          </cell>
          <cell r="V57">
            <v>2938764674.7506537</v>
          </cell>
          <cell r="W57">
            <v>2839315379.4806399</v>
          </cell>
          <cell r="X57">
            <v>2745979979.2481408</v>
          </cell>
          <cell r="Y57">
            <v>2668420763.3841109</v>
          </cell>
          <cell r="Z57">
            <v>2576819886.9940372</v>
          </cell>
          <cell r="AA57">
            <v>2489542881.0170364</v>
          </cell>
          <cell r="AB57">
            <v>2418737783.5473695</v>
          </cell>
        </row>
        <row r="58">
          <cell r="A58" t="str">
            <v>volA_Tm</v>
          </cell>
          <cell r="B58" t="str">
            <v xml:space="preserve"> WARTOŚĆ PORTFELA NA KONIEC MIESIĄCA</v>
          </cell>
          <cell r="D58">
            <v>3057224371.020452</v>
          </cell>
          <cell r="E58">
            <v>2991469808.4242864</v>
          </cell>
          <cell r="F58">
            <v>2856949100.2189455</v>
          </cell>
          <cell r="G58">
            <v>2739368276.7309093</v>
          </cell>
          <cell r="H58">
            <v>2669137927.8609509</v>
          </cell>
          <cell r="I58">
            <v>2506074194.6699991</v>
          </cell>
          <cell r="J58">
            <v>2187282665.2008696</v>
          </cell>
          <cell r="K58">
            <v>2104675455.0699997</v>
          </cell>
          <cell r="L58">
            <v>2037605807.6899998</v>
          </cell>
          <cell r="M58">
            <v>1767186334.385</v>
          </cell>
          <cell r="N58">
            <v>1602226653.5841982</v>
          </cell>
          <cell r="O58">
            <v>1653585923.7945147</v>
          </cell>
          <cell r="P58">
            <v>0</v>
          </cell>
          <cell r="Q58">
            <v>3057224371.020452</v>
          </cell>
          <cell r="R58">
            <v>3025442999.0989718</v>
          </cell>
          <cell r="S58">
            <v>2968043978.6013808</v>
          </cell>
          <cell r="T58">
            <v>2911347523.5921731</v>
          </cell>
          <cell r="U58">
            <v>2861949513.9364634</v>
          </cell>
          <cell r="V58">
            <v>2803288747.0244088</v>
          </cell>
          <cell r="W58">
            <v>2713635279.7167573</v>
          </cell>
          <cell r="X58">
            <v>2636267433.1427841</v>
          </cell>
          <cell r="Y58">
            <v>2570720539.8450341</v>
          </cell>
          <cell r="Z58">
            <v>2489049850.1097522</v>
          </cell>
          <cell r="AA58">
            <v>2409632847.435822</v>
          </cell>
          <cell r="AB58">
            <v>2345596086.1437988</v>
          </cell>
        </row>
        <row r="59">
          <cell r="A59" t="str">
            <v>vol_A</v>
          </cell>
          <cell r="B59" t="str">
            <v>PORTFELE AKCYJNE</v>
          </cell>
          <cell r="D59">
            <v>1546894534.2899995</v>
          </cell>
          <cell r="E59">
            <v>1532120059.4999976</v>
          </cell>
          <cell r="F59">
            <v>1473058500.9200025</v>
          </cell>
          <cell r="G59">
            <v>1284618511.4599981</v>
          </cell>
          <cell r="H59">
            <v>1264817258.8599997</v>
          </cell>
          <cell r="I59">
            <v>1129921224.9099989</v>
          </cell>
          <cell r="J59">
            <v>1021489298.7900001</v>
          </cell>
          <cell r="K59">
            <v>992825911.79999995</v>
          </cell>
          <cell r="L59">
            <v>891874668.20000005</v>
          </cell>
          <cell r="M59">
            <v>663623166.52999997</v>
          </cell>
          <cell r="N59">
            <v>692260850.74340343</v>
          </cell>
          <cell r="O59">
            <v>722134352.20742357</v>
          </cell>
          <cell r="P59">
            <v>722134352.20742357</v>
          </cell>
          <cell r="Q59">
            <v>1546894534.2899995</v>
          </cell>
          <cell r="R59">
            <v>1532120059.4999976</v>
          </cell>
          <cell r="S59">
            <v>1473058500.9200025</v>
          </cell>
          <cell r="T59">
            <v>1284618511.4599981</v>
          </cell>
          <cell r="U59">
            <v>1264817258.8599997</v>
          </cell>
          <cell r="V59">
            <v>1129921224.9099989</v>
          </cell>
          <cell r="W59">
            <v>1021489298.7900001</v>
          </cell>
          <cell r="X59">
            <v>992825911.79999995</v>
          </cell>
          <cell r="Y59">
            <v>891874668.20000005</v>
          </cell>
          <cell r="Z59">
            <v>663623166.52999997</v>
          </cell>
          <cell r="AA59">
            <v>692260850.74340343</v>
          </cell>
          <cell r="AB59">
            <v>722134352.20742357</v>
          </cell>
        </row>
        <row r="60">
          <cell r="A60" t="str">
            <v>vol_SW</v>
          </cell>
          <cell r="B60" t="str">
            <v>PORTFELE STABILNEGO WZROSTU</v>
          </cell>
          <cell r="D60">
            <v>409801693.92000031</v>
          </cell>
          <cell r="E60">
            <v>392864199.48999989</v>
          </cell>
          <cell r="F60">
            <v>383063158.19</v>
          </cell>
          <cell r="G60">
            <v>339912078.18000025</v>
          </cell>
          <cell r="H60">
            <v>337082795.33999979</v>
          </cell>
          <cell r="I60">
            <v>334563882.6099999</v>
          </cell>
          <cell r="J60">
            <v>289691249.72000003</v>
          </cell>
          <cell r="K60">
            <v>283193188.69999999</v>
          </cell>
          <cell r="L60">
            <v>277685545.75999999</v>
          </cell>
          <cell r="M60">
            <v>315014696.13</v>
          </cell>
          <cell r="N60">
            <v>320452294.96340019</v>
          </cell>
          <cell r="O60">
            <v>325983754.43706965</v>
          </cell>
          <cell r="P60">
            <v>325983754.43706965</v>
          </cell>
          <cell r="Q60">
            <v>409801693.92000031</v>
          </cell>
          <cell r="R60">
            <v>392864199.48999989</v>
          </cell>
          <cell r="S60">
            <v>383063158.19</v>
          </cell>
          <cell r="T60">
            <v>339912078.18000025</v>
          </cell>
          <cell r="U60">
            <v>337082795.33999979</v>
          </cell>
          <cell r="V60">
            <v>334563882.6099999</v>
          </cell>
          <cell r="W60">
            <v>289691249.72000003</v>
          </cell>
          <cell r="X60">
            <v>283193188.69999999</v>
          </cell>
          <cell r="Y60">
            <v>277685545.75999999</v>
          </cell>
          <cell r="Z60">
            <v>315014696.13</v>
          </cell>
          <cell r="AA60">
            <v>320452294.96340019</v>
          </cell>
          <cell r="AB60">
            <v>325983754.43706965</v>
          </cell>
        </row>
        <row r="61">
          <cell r="A61" t="str">
            <v>vol_Z</v>
          </cell>
          <cell r="B61" t="str">
            <v>PORTFELE ZRÓWNOWAŻONE</v>
          </cell>
          <cell r="D61">
            <v>947036803.55000019</v>
          </cell>
          <cell r="E61">
            <v>985105144.18999851</v>
          </cell>
          <cell r="F61">
            <v>951790480.11000049</v>
          </cell>
          <cell r="G61">
            <v>842696220.01999986</v>
          </cell>
          <cell r="H61">
            <v>808967163.13000059</v>
          </cell>
          <cell r="I61">
            <v>711781001.16000056</v>
          </cell>
          <cell r="J61">
            <v>627885418.69000006</v>
          </cell>
          <cell r="K61">
            <v>618949881.44000006</v>
          </cell>
          <cell r="L61">
            <v>574374775.10000002</v>
          </cell>
          <cell r="M61">
            <v>374398578.61999977</v>
          </cell>
          <cell r="N61">
            <v>376014240.76159286</v>
          </cell>
          <cell r="O61">
            <v>377636875.05613965</v>
          </cell>
          <cell r="P61">
            <v>377636875.05613965</v>
          </cell>
          <cell r="Q61">
            <v>947036803.55000019</v>
          </cell>
          <cell r="R61">
            <v>985105144.18999851</v>
          </cell>
          <cell r="S61">
            <v>951790480.11000049</v>
          </cell>
          <cell r="T61">
            <v>842696220.01999986</v>
          </cell>
          <cell r="U61">
            <v>808967163.13000059</v>
          </cell>
          <cell r="V61">
            <v>711781001.16000056</v>
          </cell>
          <cell r="W61">
            <v>627885418.69000006</v>
          </cell>
          <cell r="X61">
            <v>618949881.44000006</v>
          </cell>
          <cell r="Y61">
            <v>574374775.10000002</v>
          </cell>
          <cell r="Z61">
            <v>374398578.61999977</v>
          </cell>
          <cell r="AA61">
            <v>376014240.76159286</v>
          </cell>
          <cell r="AB61">
            <v>377636875.05613965</v>
          </cell>
        </row>
        <row r="62">
          <cell r="A62" t="str">
            <v>vol_P</v>
          </cell>
          <cell r="B62" t="str">
            <v>PORTFELE PIENIĘŻNE</v>
          </cell>
          <cell r="D62">
            <v>295040826.39999998</v>
          </cell>
          <cell r="E62">
            <v>318331770.34999996</v>
          </cell>
          <cell r="F62">
            <v>48627916.759999998</v>
          </cell>
          <cell r="G62">
            <v>57667942.650000006</v>
          </cell>
          <cell r="H62">
            <v>68681485.549999997</v>
          </cell>
          <cell r="I62">
            <v>74951551.219999999</v>
          </cell>
          <cell r="J62">
            <v>8948794.6199999992</v>
          </cell>
          <cell r="K62">
            <v>9013387.7200000007</v>
          </cell>
          <cell r="L62">
            <v>8400510.5099999998</v>
          </cell>
          <cell r="M62">
            <v>8395980.9499999993</v>
          </cell>
          <cell r="N62">
            <v>8395980.9499999993</v>
          </cell>
          <cell r="O62">
            <v>8395980.9499999993</v>
          </cell>
          <cell r="P62">
            <v>8395980.9499999993</v>
          </cell>
          <cell r="Q62">
            <v>295040826.39999998</v>
          </cell>
          <cell r="R62">
            <v>318331770.34999996</v>
          </cell>
          <cell r="S62">
            <v>48627916.759999998</v>
          </cell>
          <cell r="T62">
            <v>57667942.650000006</v>
          </cell>
          <cell r="U62">
            <v>68681485.549999997</v>
          </cell>
          <cell r="V62">
            <v>74951551.219999999</v>
          </cell>
          <cell r="W62">
            <v>8948794.6199999992</v>
          </cell>
          <cell r="X62">
            <v>9013387.7200000007</v>
          </cell>
          <cell r="Y62">
            <v>8400510.5099999998</v>
          </cell>
          <cell r="Z62">
            <v>8395980.9499999993</v>
          </cell>
          <cell r="AA62">
            <v>8395980.9499999993</v>
          </cell>
          <cell r="AB62">
            <v>8395980.9499999993</v>
          </cell>
        </row>
        <row r="63">
          <cell r="A63" t="str">
            <v>vol_O</v>
          </cell>
          <cell r="B63" t="str">
            <v>PORTFELE OBLIGACJI</v>
          </cell>
          <cell r="D63">
            <v>0</v>
          </cell>
          <cell r="E63">
            <v>0</v>
          </cell>
          <cell r="F63">
            <v>0</v>
          </cell>
          <cell r="G63">
            <v>0</v>
          </cell>
          <cell r="H63">
            <v>0</v>
          </cell>
          <cell r="I63">
            <v>0</v>
          </cell>
          <cell r="J63">
            <v>0</v>
          </cell>
          <cell r="K63">
            <v>0</v>
          </cell>
          <cell r="L63">
            <v>0</v>
          </cell>
          <cell r="M63">
            <v>20675589.900000002</v>
          </cell>
          <cell r="N63">
            <v>40675589.900000006</v>
          </cell>
          <cell r="O63">
            <v>60675589.900000006</v>
          </cell>
          <cell r="P63">
            <v>60675589.900000006</v>
          </cell>
          <cell r="Q63">
            <v>0</v>
          </cell>
          <cell r="R63">
            <v>0</v>
          </cell>
          <cell r="S63">
            <v>0</v>
          </cell>
          <cell r="T63">
            <v>0</v>
          </cell>
          <cell r="U63">
            <v>0</v>
          </cell>
          <cell r="V63">
            <v>0</v>
          </cell>
          <cell r="W63">
            <v>0</v>
          </cell>
          <cell r="X63">
            <v>0</v>
          </cell>
          <cell r="Y63">
            <v>0</v>
          </cell>
          <cell r="Z63">
            <v>20675589.900000002</v>
          </cell>
          <cell r="AA63">
            <v>40675589.900000006</v>
          </cell>
          <cell r="AB63">
            <v>60675589.900000006</v>
          </cell>
        </row>
        <row r="64">
          <cell r="A64" t="str">
            <v>vol_PW</v>
          </cell>
          <cell r="B64" t="str">
            <v>PORTFELE PAPIERÓW WARTOSCIOWYCH</v>
          </cell>
          <cell r="D64">
            <v>2241690.62</v>
          </cell>
          <cell r="E64">
            <v>2194020.44</v>
          </cell>
          <cell r="F64">
            <v>2269088.62</v>
          </cell>
          <cell r="G64">
            <v>677136.43</v>
          </cell>
          <cell r="H64">
            <v>485357.92</v>
          </cell>
          <cell r="I64">
            <v>479548.07</v>
          </cell>
          <cell r="J64">
            <v>477574.13</v>
          </cell>
          <cell r="K64">
            <v>471738.96</v>
          </cell>
          <cell r="L64">
            <v>444653.21</v>
          </cell>
          <cell r="M64">
            <v>125937.86</v>
          </cell>
          <cell r="N64">
            <v>125937.86</v>
          </cell>
          <cell r="O64">
            <v>125937.86</v>
          </cell>
          <cell r="P64">
            <v>125937.86</v>
          </cell>
          <cell r="Q64">
            <v>2241690.62</v>
          </cell>
          <cell r="R64">
            <v>2194020.44</v>
          </cell>
          <cell r="S64">
            <v>2269088.62</v>
          </cell>
          <cell r="T64">
            <v>677136.43</v>
          </cell>
          <cell r="U64">
            <v>485357.92</v>
          </cell>
          <cell r="V64">
            <v>479548.07</v>
          </cell>
          <cell r="W64">
            <v>477574.13</v>
          </cell>
          <cell r="X64">
            <v>471738.96</v>
          </cell>
          <cell r="Y64">
            <v>444653.21</v>
          </cell>
          <cell r="Z64">
            <v>125937.86</v>
          </cell>
          <cell r="AA64">
            <v>125937.86</v>
          </cell>
          <cell r="AB64">
            <v>125937.86</v>
          </cell>
        </row>
        <row r="65">
          <cell r="A65" t="str">
            <v>vol_Zap</v>
          </cell>
          <cell r="B65" t="str">
            <v>PORTFEL ZAPISY NA  FUNDUSZE</v>
          </cell>
          <cell r="D65">
            <v>24814573.5</v>
          </cell>
          <cell r="E65">
            <v>44312356.190000005</v>
          </cell>
          <cell r="F65">
            <v>44931071.009999998</v>
          </cell>
          <cell r="G65">
            <v>209695249.63000005</v>
          </cell>
          <cell r="H65">
            <v>209856854.53000003</v>
          </cell>
          <cell r="I65">
            <v>207624064.23999995</v>
          </cell>
          <cell r="J65">
            <v>204949957.31000003</v>
          </cell>
          <cell r="K65">
            <v>203812245</v>
          </cell>
          <cell r="L65">
            <v>207211335</v>
          </cell>
          <cell r="M65">
            <v>192147231</v>
          </cell>
          <cell r="N65">
            <v>192147231</v>
          </cell>
          <cell r="O65">
            <v>182147231</v>
          </cell>
          <cell r="P65">
            <v>182147231</v>
          </cell>
          <cell r="Q65">
            <v>24814573.5</v>
          </cell>
          <cell r="R65">
            <v>44312356.190000005</v>
          </cell>
          <cell r="S65">
            <v>44931071.009999998</v>
          </cell>
          <cell r="T65">
            <v>209695249.63000005</v>
          </cell>
          <cell r="U65">
            <v>209856854.53000003</v>
          </cell>
          <cell r="V65">
            <v>207624064.23999995</v>
          </cell>
          <cell r="W65">
            <v>204949957.31000003</v>
          </cell>
          <cell r="X65">
            <v>203812245</v>
          </cell>
          <cell r="Y65">
            <v>207211335</v>
          </cell>
          <cell r="Z65">
            <v>192147231</v>
          </cell>
          <cell r="AA65">
            <v>192147231</v>
          </cell>
          <cell r="AB65">
            <v>182147231</v>
          </cell>
        </row>
        <row r="66">
          <cell r="A66" t="str">
            <v>vol_R</v>
          </cell>
          <cell r="B66" t="str">
            <v>Rezygnacje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A67" t="str">
            <v>vol_T</v>
          </cell>
          <cell r="B67" t="str">
            <v>Total</v>
          </cell>
          <cell r="D67">
            <v>3225830122.2800002</v>
          </cell>
          <cell r="E67">
            <v>3274927550.159996</v>
          </cell>
          <cell r="F67">
            <v>2903740215.6100035</v>
          </cell>
          <cell r="G67">
            <v>2735267138.3699985</v>
          </cell>
          <cell r="H67">
            <v>2689890915.3300004</v>
          </cell>
          <cell r="I67">
            <v>2459321272.2099991</v>
          </cell>
          <cell r="J67">
            <v>2153442293.2600002</v>
          </cell>
          <cell r="K67">
            <v>2108266353.6200001</v>
          </cell>
          <cell r="L67">
            <v>1959991487.78</v>
          </cell>
          <cell r="M67">
            <v>1574381180.9899998</v>
          </cell>
          <cell r="N67">
            <v>1630072126.1783965</v>
          </cell>
          <cell r="O67">
            <v>1677099721.4106328</v>
          </cell>
          <cell r="P67">
            <v>1677099721.4106328</v>
          </cell>
          <cell r="Q67">
            <v>3225830122.2800002</v>
          </cell>
          <cell r="R67">
            <v>3274927550.159996</v>
          </cell>
          <cell r="S67">
            <v>2903740215.6100035</v>
          </cell>
          <cell r="T67">
            <v>2735267138.3699985</v>
          </cell>
          <cell r="U67">
            <v>2689890915.3300004</v>
          </cell>
          <cell r="V67">
            <v>2459321272.2099991</v>
          </cell>
          <cell r="W67">
            <v>2153442293.2600002</v>
          </cell>
          <cell r="X67">
            <v>2108266353.6200001</v>
          </cell>
          <cell r="Y67">
            <v>1959991487.78</v>
          </cell>
          <cell r="Z67">
            <v>1574381180.9899998</v>
          </cell>
          <cell r="AA67">
            <v>1630072126.1783965</v>
          </cell>
          <cell r="AB67">
            <v>1677099721.4106328</v>
          </cell>
        </row>
        <row r="68">
          <cell r="A68" t="str">
            <v>vol_Tm</v>
          </cell>
          <cell r="B68" t="str">
            <v>Opłata za zarządzanie</v>
          </cell>
          <cell r="D68">
            <v>2932187927.0800004</v>
          </cell>
          <cell r="E68">
            <v>2957996525.6399961</v>
          </cell>
          <cell r="F68">
            <v>2856516921.8200035</v>
          </cell>
          <cell r="G68">
            <v>2679005340.8799987</v>
          </cell>
          <cell r="H68">
            <v>2622617562.4600005</v>
          </cell>
          <cell r="I68">
            <v>2385056846.1899991</v>
          </cell>
          <cell r="J68">
            <v>2153442293.2600002</v>
          </cell>
          <cell r="K68">
            <v>2108266353.6200001</v>
          </cell>
          <cell r="L68">
            <v>1959991487.78</v>
          </cell>
          <cell r="M68">
            <v>1574381180.9899998</v>
          </cell>
          <cell r="N68">
            <v>1630072126.1783965</v>
          </cell>
          <cell r="O68">
            <v>1677099721.4106328</v>
          </cell>
          <cell r="P68">
            <v>1677099721.4106328</v>
          </cell>
          <cell r="Q68">
            <v>2932187927.0800004</v>
          </cell>
          <cell r="R68">
            <v>2957996525.6399961</v>
          </cell>
          <cell r="S68">
            <v>2856516921.8200035</v>
          </cell>
          <cell r="T68">
            <v>2679005340.8799987</v>
          </cell>
          <cell r="U68">
            <v>2622617562.4600005</v>
          </cell>
          <cell r="V68">
            <v>2385056846.1899991</v>
          </cell>
          <cell r="W68">
            <v>2153442293.2600002</v>
          </cell>
          <cell r="X68">
            <v>2108266353.6200001</v>
          </cell>
          <cell r="Y68">
            <v>1959991487.78</v>
          </cell>
          <cell r="Z68">
            <v>1574381180.9899998</v>
          </cell>
          <cell r="AA68">
            <v>1630072126.1783965</v>
          </cell>
          <cell r="AB68">
            <v>1677099721.4106328</v>
          </cell>
        </row>
        <row r="69">
          <cell r="A69" t="str">
            <v>mgt_A</v>
          </cell>
          <cell r="B69" t="str">
            <v>PORTFELE AKCYJNE</v>
          </cell>
          <cell r="D69">
            <v>3196897.8122950899</v>
          </cell>
          <cell r="E69">
            <v>2875358.82</v>
          </cell>
          <cell r="F69">
            <v>2856900.3857377036</v>
          </cell>
          <cell r="G69">
            <v>2561537.8616393451</v>
          </cell>
          <cell r="H69">
            <v>2533951.4463934447</v>
          </cell>
          <cell r="I69">
            <v>2367326.0298360684</v>
          </cell>
          <cell r="J69">
            <v>1907473.6316393416</v>
          </cell>
          <cell r="K69">
            <v>1923766.01</v>
          </cell>
          <cell r="L69">
            <v>1770517.52</v>
          </cell>
          <cell r="M69">
            <v>1506062.8350509095</v>
          </cell>
          <cell r="N69">
            <v>1270444.7504315178</v>
          </cell>
          <cell r="O69">
            <v>1369444.5608844447</v>
          </cell>
          <cell r="P69">
            <v>26139681.663907871</v>
          </cell>
          <cell r="Q69">
            <v>3196897.8122950899</v>
          </cell>
          <cell r="R69">
            <v>6072256.6322950898</v>
          </cell>
          <cell r="S69">
            <v>8929157.018032793</v>
          </cell>
          <cell r="T69">
            <v>11490694.879672138</v>
          </cell>
          <cell r="U69">
            <v>14024646.326065583</v>
          </cell>
          <cell r="V69">
            <v>16391972.355901651</v>
          </cell>
          <cell r="W69">
            <v>18299445.987540994</v>
          </cell>
          <cell r="X69">
            <v>20223211.997540995</v>
          </cell>
          <cell r="Y69">
            <v>21993729.517540995</v>
          </cell>
          <cell r="Z69">
            <v>23499792.352591906</v>
          </cell>
          <cell r="AA69">
            <v>24770237.103023425</v>
          </cell>
          <cell r="AB69">
            <v>26139681.663907871</v>
          </cell>
        </row>
        <row r="70">
          <cell r="A70" t="str">
            <v>mgt_SW</v>
          </cell>
          <cell r="B70" t="str">
            <v>PORTFELE STABILNEGO WZROSTU</v>
          </cell>
          <cell r="D70">
            <v>472494.25</v>
          </cell>
          <cell r="E70">
            <v>445520.1</v>
          </cell>
          <cell r="F70">
            <v>455535.4</v>
          </cell>
          <cell r="G70">
            <v>415917.17</v>
          </cell>
          <cell r="H70">
            <v>404365.27</v>
          </cell>
          <cell r="I70">
            <v>368411.45</v>
          </cell>
          <cell r="J70">
            <v>344597.53</v>
          </cell>
          <cell r="K70">
            <v>308165.21000000002</v>
          </cell>
          <cell r="L70">
            <v>293252.23</v>
          </cell>
          <cell r="M70">
            <v>0</v>
          </cell>
          <cell r="N70">
            <v>0</v>
          </cell>
          <cell r="O70">
            <v>0</v>
          </cell>
          <cell r="P70">
            <v>3508258.61</v>
          </cell>
          <cell r="Q70">
            <v>472494.25</v>
          </cell>
          <cell r="R70">
            <v>918014.35</v>
          </cell>
          <cell r="S70">
            <v>1373549.75</v>
          </cell>
          <cell r="T70">
            <v>1789466.92</v>
          </cell>
          <cell r="U70">
            <v>2193832.19</v>
          </cell>
          <cell r="V70">
            <v>2562243.64</v>
          </cell>
          <cell r="W70">
            <v>2906841.17</v>
          </cell>
          <cell r="X70">
            <v>3215006.38</v>
          </cell>
          <cell r="Y70">
            <v>3508258.61</v>
          </cell>
          <cell r="Z70">
            <v>3508258.61</v>
          </cell>
          <cell r="AA70">
            <v>3508258.61</v>
          </cell>
          <cell r="AB70">
            <v>3508258.61</v>
          </cell>
        </row>
        <row r="71">
          <cell r="A71" t="str">
            <v>mgt_Z</v>
          </cell>
          <cell r="B71" t="str">
            <v>PORTFELE ZRÓWNOWAŻONE</v>
          </cell>
          <cell r="D71">
            <v>1724339.5667213101</v>
          </cell>
          <cell r="E71">
            <v>1545957.88</v>
          </cell>
          <cell r="F71">
            <v>1626286.7077049168</v>
          </cell>
          <cell r="G71">
            <v>1460611.0604918038</v>
          </cell>
          <cell r="H71">
            <v>1412678.3162295071</v>
          </cell>
          <cell r="I71">
            <v>1239344.1050819673</v>
          </cell>
          <cell r="J71">
            <v>1064352.3455737694</v>
          </cell>
          <cell r="K71">
            <v>1019680.07</v>
          </cell>
          <cell r="L71">
            <v>955611.99</v>
          </cell>
          <cell r="M71">
            <v>0</v>
          </cell>
          <cell r="N71">
            <v>0</v>
          </cell>
          <cell r="O71">
            <v>0</v>
          </cell>
          <cell r="P71">
            <v>12048862.041803276</v>
          </cell>
          <cell r="Q71">
            <v>1724339.5667213101</v>
          </cell>
          <cell r="R71">
            <v>3270297.4467213098</v>
          </cell>
          <cell r="S71">
            <v>4896584.1544262264</v>
          </cell>
          <cell r="T71">
            <v>6357195.2149180304</v>
          </cell>
          <cell r="U71">
            <v>7769873.5311475378</v>
          </cell>
          <cell r="V71">
            <v>9009217.6362295058</v>
          </cell>
          <cell r="W71">
            <v>10073569.981803276</v>
          </cell>
          <cell r="X71">
            <v>11093250.051803276</v>
          </cell>
          <cell r="Y71">
            <v>12048862.041803276</v>
          </cell>
          <cell r="Z71">
            <v>12048862.041803276</v>
          </cell>
          <cell r="AA71">
            <v>12048862.041803276</v>
          </cell>
          <cell r="AB71">
            <v>12048862.041803276</v>
          </cell>
        </row>
        <row r="72">
          <cell r="A72" t="str">
            <v>mgt_P</v>
          </cell>
          <cell r="B72" t="str">
            <v>PORTFELE PIENIĘŻNE</v>
          </cell>
          <cell r="D72">
            <v>59335.07</v>
          </cell>
          <cell r="E72">
            <v>61177.82</v>
          </cell>
          <cell r="F72">
            <v>14435.08</v>
          </cell>
          <cell r="G72">
            <v>10467.09</v>
          </cell>
          <cell r="H72">
            <v>12875.09</v>
          </cell>
          <cell r="I72">
            <v>14373.32</v>
          </cell>
          <cell r="J72">
            <v>16941.080000000002</v>
          </cell>
          <cell r="K72">
            <v>3900.85</v>
          </cell>
          <cell r="L72">
            <v>3500.69</v>
          </cell>
          <cell r="M72">
            <v>3566.3783236986305</v>
          </cell>
          <cell r="N72">
            <v>3450.403130136986</v>
          </cell>
          <cell r="O72">
            <v>3565.4165678082186</v>
          </cell>
          <cell r="P72">
            <v>207588.28802164382</v>
          </cell>
          <cell r="Q72">
            <v>59335.07</v>
          </cell>
          <cell r="R72">
            <v>120512.89</v>
          </cell>
          <cell r="S72">
            <v>134947.97</v>
          </cell>
          <cell r="T72">
            <v>145415.06</v>
          </cell>
          <cell r="U72">
            <v>158290.15</v>
          </cell>
          <cell r="V72">
            <v>172663.47</v>
          </cell>
          <cell r="W72">
            <v>189604.55</v>
          </cell>
          <cell r="X72">
            <v>193505.4</v>
          </cell>
          <cell r="Y72">
            <v>197006.09</v>
          </cell>
          <cell r="Z72">
            <v>200572.46832369862</v>
          </cell>
          <cell r="AA72">
            <v>204022.8714538356</v>
          </cell>
          <cell r="AB72">
            <v>207588.28802164382</v>
          </cell>
        </row>
        <row r="73">
          <cell r="A73" t="str">
            <v>mgt_O</v>
          </cell>
          <cell r="B73" t="str">
            <v>PORTFELE OBLIGACJI</v>
          </cell>
          <cell r="D73">
            <v>0</v>
          </cell>
          <cell r="E73">
            <v>0</v>
          </cell>
          <cell r="F73">
            <v>0</v>
          </cell>
          <cell r="G73">
            <v>0</v>
          </cell>
          <cell r="H73">
            <v>0</v>
          </cell>
          <cell r="I73">
            <v>0</v>
          </cell>
          <cell r="J73">
            <v>0</v>
          </cell>
          <cell r="K73">
            <v>0</v>
          </cell>
          <cell r="L73">
            <v>0</v>
          </cell>
          <cell r="M73">
            <v>2195.0112565068498</v>
          </cell>
          <cell r="N73">
            <v>6303.2034041095912</v>
          </cell>
          <cell r="O73">
            <v>10759.885526712331</v>
          </cell>
          <cell r="P73">
            <v>19258.100187328771</v>
          </cell>
          <cell r="Q73">
            <v>0</v>
          </cell>
          <cell r="R73">
            <v>0</v>
          </cell>
          <cell r="S73">
            <v>0</v>
          </cell>
          <cell r="T73">
            <v>0</v>
          </cell>
          <cell r="U73">
            <v>0</v>
          </cell>
          <cell r="V73">
            <v>0</v>
          </cell>
          <cell r="W73">
            <v>0</v>
          </cell>
          <cell r="X73">
            <v>0</v>
          </cell>
          <cell r="Y73">
            <v>0</v>
          </cell>
          <cell r="Z73">
            <v>2195.0112565068498</v>
          </cell>
          <cell r="AA73">
            <v>8498.2146606164406</v>
          </cell>
          <cell r="AB73">
            <v>19258.100187328771</v>
          </cell>
        </row>
        <row r="74">
          <cell r="A74" t="str">
            <v>mgt_PW</v>
          </cell>
          <cell r="B74" t="str">
            <v>PORTFELE PAPIERÓW WARTOSCIOWYCH</v>
          </cell>
          <cell r="D74">
            <v>0</v>
          </cell>
          <cell r="E74">
            <v>0</v>
          </cell>
          <cell r="F74">
            <v>0</v>
          </cell>
          <cell r="G74">
            <v>0</v>
          </cell>
          <cell r="H74">
            <v>0</v>
          </cell>
          <cell r="I74">
            <v>0</v>
          </cell>
          <cell r="J74">
            <v>0</v>
          </cell>
          <cell r="K74">
            <v>0</v>
          </cell>
          <cell r="L74">
            <v>0</v>
          </cell>
          <cell r="M74">
            <v>612338.88351620408</v>
          </cell>
          <cell r="N74">
            <v>261584.93773659391</v>
          </cell>
          <cell r="O74">
            <v>270304.43566114706</v>
          </cell>
          <cell r="P74">
            <v>1144228.2569139451</v>
          </cell>
          <cell r="Q74">
            <v>0</v>
          </cell>
          <cell r="R74">
            <v>0</v>
          </cell>
          <cell r="S74">
            <v>0</v>
          </cell>
          <cell r="T74">
            <v>0</v>
          </cell>
          <cell r="U74">
            <v>0</v>
          </cell>
          <cell r="V74">
            <v>0</v>
          </cell>
          <cell r="W74">
            <v>0</v>
          </cell>
          <cell r="X74">
            <v>0</v>
          </cell>
          <cell r="Y74">
            <v>0</v>
          </cell>
          <cell r="Z74">
            <v>612338.88351620408</v>
          </cell>
          <cell r="AA74">
            <v>873923.82125279796</v>
          </cell>
          <cell r="AB74">
            <v>1144228.2569139451</v>
          </cell>
        </row>
        <row r="75">
          <cell r="A75" t="str">
            <v>mgt_Zap</v>
          </cell>
          <cell r="B75" t="str">
            <v>PORTFEL ZAPISY NA  FUNDUSZE</v>
          </cell>
          <cell r="D75">
            <v>1153.57</v>
          </cell>
          <cell r="E75">
            <v>5829.72</v>
          </cell>
          <cell r="F75">
            <v>7496.66</v>
          </cell>
          <cell r="G75">
            <v>21735.792786885246</v>
          </cell>
          <cell r="H75">
            <v>35544.604098360658</v>
          </cell>
          <cell r="I75">
            <v>19880.8</v>
          </cell>
          <cell r="J75">
            <v>0</v>
          </cell>
          <cell r="K75">
            <v>0</v>
          </cell>
          <cell r="L75">
            <v>0</v>
          </cell>
          <cell r="M75">
            <v>0</v>
          </cell>
          <cell r="N75">
            <v>0</v>
          </cell>
          <cell r="O75">
            <v>0</v>
          </cell>
          <cell r="P75">
            <v>91641.146885245907</v>
          </cell>
          <cell r="Q75">
            <v>1153.57</v>
          </cell>
          <cell r="R75">
            <v>6983.29</v>
          </cell>
          <cell r="S75">
            <v>14479.95</v>
          </cell>
          <cell r="T75">
            <v>36215.742786885246</v>
          </cell>
          <cell r="U75">
            <v>71760.346885245905</v>
          </cell>
          <cell r="V75">
            <v>91641.146885245907</v>
          </cell>
          <cell r="W75">
            <v>91641.146885245907</v>
          </cell>
          <cell r="X75">
            <v>91641.146885245907</v>
          </cell>
          <cell r="Y75">
            <v>91641.146885245907</v>
          </cell>
          <cell r="Z75">
            <v>91641.146885245907</v>
          </cell>
          <cell r="AA75">
            <v>91641.146885245907</v>
          </cell>
          <cell r="AB75">
            <v>91641.146885245907</v>
          </cell>
        </row>
        <row r="76">
          <cell r="A76" t="str">
            <v>mgt_R</v>
          </cell>
          <cell r="B76" t="str">
            <v>Rezygnacje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row>
        <row r="77">
          <cell r="A77" t="str">
            <v>mgt_T</v>
          </cell>
          <cell r="B77" t="str">
            <v>Total</v>
          </cell>
          <cell r="D77">
            <v>5454220.2690164009</v>
          </cell>
          <cell r="E77">
            <v>4933844.34</v>
          </cell>
          <cell r="F77">
            <v>4960654.2334426204</v>
          </cell>
          <cell r="G77">
            <v>4470268.9749180339</v>
          </cell>
          <cell r="H77">
            <v>4399414.7267213129</v>
          </cell>
          <cell r="I77">
            <v>4009335.7049180358</v>
          </cell>
          <cell r="J77">
            <v>3333364.5872131111</v>
          </cell>
          <cell r="K77">
            <v>3255512.14</v>
          </cell>
          <cell r="L77">
            <v>3022882.43</v>
          </cell>
          <cell r="M77">
            <v>2124163.1081473194</v>
          </cell>
          <cell r="N77">
            <v>1541783.2947023583</v>
          </cell>
          <cell r="O77">
            <v>1654074.2986401124</v>
          </cell>
          <cell r="P77">
            <v>43159518.107719317</v>
          </cell>
          <cell r="Q77">
            <v>5454220.2690164009</v>
          </cell>
          <cell r="R77">
            <v>10388064.6090164</v>
          </cell>
          <cell r="S77">
            <v>15348718.842459019</v>
          </cell>
          <cell r="T77">
            <v>19818987.817377053</v>
          </cell>
          <cell r="U77">
            <v>24218402.544098366</v>
          </cell>
          <cell r="V77">
            <v>28227738.2490164</v>
          </cell>
          <cell r="W77">
            <v>31561102.836229511</v>
          </cell>
          <cell r="X77">
            <v>34816614.976229511</v>
          </cell>
          <cell r="Y77">
            <v>37839497.406229511</v>
          </cell>
          <cell r="Z77">
            <v>39963660.514376834</v>
          </cell>
          <cell r="AA77">
            <v>41505443.809079193</v>
          </cell>
          <cell r="AB77">
            <v>43159518.107719302</v>
          </cell>
        </row>
        <row r="78">
          <cell r="A78" t="str">
            <v>mgt_Tm</v>
          </cell>
          <cell r="B78" t="str">
            <v xml:space="preserve">marże </v>
          </cell>
          <cell r="D78">
            <v>5395561.3290164005</v>
          </cell>
          <cell r="E78">
            <v>4873301.5999999996</v>
          </cell>
          <cell r="F78">
            <v>4946898.33344262</v>
          </cell>
          <cell r="G78">
            <v>4460460.264918034</v>
          </cell>
          <cell r="H78">
            <v>4387221.2967213131</v>
          </cell>
          <cell r="I78">
            <v>3995414.5749180359</v>
          </cell>
          <cell r="J78">
            <v>3318720.5372131113</v>
          </cell>
          <cell r="K78">
            <v>3255512.14</v>
          </cell>
          <cell r="L78">
            <v>3022882.43</v>
          </cell>
          <cell r="M78">
            <v>2124163.1081473194</v>
          </cell>
          <cell r="N78">
            <v>1541783.2947023583</v>
          </cell>
          <cell r="O78">
            <v>1654074.2986401124</v>
          </cell>
          <cell r="P78">
            <v>42975993.207719319</v>
          </cell>
          <cell r="Q78">
            <v>5395561.3290164005</v>
          </cell>
          <cell r="R78">
            <v>10268862.9290164</v>
          </cell>
          <cell r="S78">
            <v>15215761.262459019</v>
          </cell>
          <cell r="T78">
            <v>19676221.527377054</v>
          </cell>
          <cell r="U78">
            <v>24063442.824098367</v>
          </cell>
          <cell r="V78">
            <v>28058857.399016399</v>
          </cell>
          <cell r="W78">
            <v>31377577.936229512</v>
          </cell>
          <cell r="X78">
            <v>34633090.076229513</v>
          </cell>
          <cell r="Y78">
            <v>37655972.506229512</v>
          </cell>
          <cell r="Z78">
            <v>39780135.614376836</v>
          </cell>
          <cell r="AA78">
            <v>41321918.909079194</v>
          </cell>
          <cell r="AB78">
            <v>42975993.207719304</v>
          </cell>
        </row>
        <row r="79">
          <cell r="A79" t="str">
            <v>mrg_A</v>
          </cell>
          <cell r="B79" t="str">
            <v>PORTFELE AKCYJNE</v>
          </cell>
          <cell r="D79">
            <v>2.2940790565828963E-2</v>
          </cell>
          <cell r="E79">
            <v>2.2931813967281806E-2</v>
          </cell>
          <cell r="F79">
            <v>2.2954860832777736E-2</v>
          </cell>
          <cell r="G79">
            <v>2.3122454809605626E-2</v>
          </cell>
          <cell r="H79">
            <v>2.3313910268989907E-2</v>
          </cell>
          <cell r="I79">
            <v>2.3992314834103381E-2</v>
          </cell>
          <cell r="J79">
            <v>2.2410536712405216E-2</v>
          </cell>
          <cell r="K79">
            <v>2.2892230929526098E-2</v>
          </cell>
          <cell r="L79">
            <v>2.2834516625406098E-2</v>
          </cell>
          <cell r="M79">
            <v>2.2862465753424658E-2</v>
          </cell>
          <cell r="N79">
            <v>2.2862465753424658E-2</v>
          </cell>
          <cell r="O79">
            <v>2.2862465753424658E-2</v>
          </cell>
          <cell r="Q79">
            <v>2.2940790565828963E-2</v>
          </cell>
          <cell r="R79">
            <v>2.2936539055772528E-2</v>
          </cell>
          <cell r="S79">
            <v>2.2942397959682222E-2</v>
          </cell>
          <cell r="T79">
            <v>2.2982293427372732E-2</v>
          </cell>
          <cell r="U79">
            <v>2.3041509384614328E-2</v>
          </cell>
          <cell r="V79">
            <v>2.3174141908190057E-2</v>
          </cell>
          <cell r="W79">
            <v>2.3092125428173609E-2</v>
          </cell>
          <cell r="X79">
            <v>2.3072960016614717E-2</v>
          </cell>
          <cell r="Y79">
            <v>2.3053580934164899E-2</v>
          </cell>
          <cell r="Z79">
            <v>2.3041236904020448E-2</v>
          </cell>
          <cell r="AA79">
            <v>2.3031999889283596E-2</v>
          </cell>
          <cell r="AB79">
            <v>2.3023055695207066E-2</v>
          </cell>
        </row>
        <row r="80">
          <cell r="A80" t="str">
            <v>mrg_SW</v>
          </cell>
          <cell r="B80" t="str">
            <v>PORTFELE STABILNEGO WZROSTU</v>
          </cell>
          <cell r="D80">
            <v>1.4037905606602837E-2</v>
          </cell>
          <cell r="E80">
            <v>1.4026197950319525E-2</v>
          </cell>
          <cell r="F80">
            <v>1.3949068619259479E-2</v>
          </cell>
          <cell r="G80">
            <v>1.3951501615494417E-2</v>
          </cell>
          <cell r="H80">
            <v>1.3960533799048722E-2</v>
          </cell>
          <cell r="I80">
            <v>1.3487957597175856E-2</v>
          </cell>
          <cell r="J80">
            <v>1.23571547086251E-2</v>
          </cell>
          <cell r="K80">
            <v>1.2866683298551463E-2</v>
          </cell>
          <cell r="L80">
            <v>1.2723636817460552E-2</v>
          </cell>
          <cell r="M80">
            <v>0</v>
          </cell>
          <cell r="N80">
            <v>0</v>
          </cell>
          <cell r="O80">
            <v>0</v>
          </cell>
          <cell r="Q80">
            <v>1.4037905606602837E-2</v>
          </cell>
          <cell r="R80">
            <v>1.4032221342355043E-2</v>
          </cell>
          <cell r="S80">
            <v>1.400453422939398E-2</v>
          </cell>
          <cell r="T80">
            <v>1.3992172182253463E-2</v>
          </cell>
          <cell r="U80">
            <v>1.3986329847101485E-2</v>
          </cell>
          <cell r="V80">
            <v>1.3912416490319966E-2</v>
          </cell>
          <cell r="W80">
            <v>1.370789142986794E-2</v>
          </cell>
          <cell r="X80">
            <v>1.3622523219649534E-2</v>
          </cell>
          <cell r="Y80">
            <v>1.3542550157942252E-2</v>
          </cell>
          <cell r="Z80">
            <v>1.2346276425652791E-2</v>
          </cell>
          <cell r="AA80">
            <v>1.1309705850925384E-2</v>
          </cell>
          <cell r="AB80">
            <v>1.0392521139603129E-2</v>
          </cell>
        </row>
        <row r="81">
          <cell r="A81" t="str">
            <v>mrg_Z</v>
          </cell>
          <cell r="B81" t="str">
            <v>PORTFELE ZRÓWNOWAŻONE</v>
          </cell>
          <cell r="D81">
            <v>2.0277396896342371E-2</v>
          </cell>
          <cell r="E81">
            <v>2.0167081713748748E-2</v>
          </cell>
          <cell r="F81">
            <v>2.0120793730688084E-2</v>
          </cell>
          <cell r="G81">
            <v>2.0046097743906467E-2</v>
          </cell>
          <cell r="H81">
            <v>2.004183154491852E-2</v>
          </cell>
          <cell r="I81">
            <v>1.9935043894212138E-2</v>
          </cell>
          <cell r="J81">
            <v>1.9591814155411637E-2</v>
          </cell>
          <cell r="K81">
            <v>1.9554626924925673E-2</v>
          </cell>
          <cell r="L81">
            <v>1.9501292919839441E-2</v>
          </cell>
          <cell r="M81">
            <v>0</v>
          </cell>
          <cell r="N81">
            <v>0</v>
          </cell>
          <cell r="O81">
            <v>0</v>
          </cell>
          <cell r="Q81">
            <v>2.0277396896342371E-2</v>
          </cell>
          <cell r="R81">
            <v>2.0225097910789556E-2</v>
          </cell>
          <cell r="S81">
            <v>2.0190335968047472E-2</v>
          </cell>
          <cell r="T81">
            <v>2.0157012842237084E-2</v>
          </cell>
          <cell r="U81">
            <v>2.0135972805032511E-2</v>
          </cell>
          <cell r="V81">
            <v>2.0108092281116926E-2</v>
          </cell>
          <cell r="W81">
            <v>2.0052261404939518E-2</v>
          </cell>
          <cell r="X81">
            <v>2.0005464761568444E-2</v>
          </cell>
          <cell r="Y81">
            <v>1.99645283477866E-2</v>
          </cell>
          <cell r="Z81">
            <v>1.8718313741812129E-2</v>
          </cell>
          <cell r="AA81">
            <v>1.7864764831335169E-2</v>
          </cell>
          <cell r="AB81">
            <v>1.705755044144663E-2</v>
          </cell>
        </row>
        <row r="82">
          <cell r="A82" t="str">
            <v>mrg_P</v>
          </cell>
          <cell r="B82" t="str">
            <v>PORTFELE PIENIĘŻNE</v>
          </cell>
          <cell r="D82">
            <v>2.5230053777887738E-3</v>
          </cell>
          <cell r="E82">
            <v>2.5215601179298486E-3</v>
          </cell>
          <cell r="F82">
            <v>2.5749180819120247E-3</v>
          </cell>
          <cell r="G82">
            <v>2.5986708856862786E-3</v>
          </cell>
          <cell r="H82">
            <v>2.5836547430463886E-3</v>
          </cell>
          <cell r="I82">
            <v>2.5546219720205482E-3</v>
          </cell>
          <cell r="J82">
            <v>2.7205837503884675E-3</v>
          </cell>
          <cell r="K82">
            <v>5.1251380514322339E-3</v>
          </cell>
          <cell r="L82">
            <v>5.0121720724219153E-3</v>
          </cell>
          <cell r="M82">
            <v>5.0136986301369865E-3</v>
          </cell>
          <cell r="N82">
            <v>5.0136986301369856E-3</v>
          </cell>
          <cell r="O82">
            <v>5.0136986301369856E-3</v>
          </cell>
          <cell r="Q82">
            <v>2.5230053777887738E-3</v>
          </cell>
          <cell r="R82">
            <v>2.522271491217626E-3</v>
          </cell>
          <cell r="S82">
            <v>2.527799928303048E-3</v>
          </cell>
          <cell r="T82">
            <v>2.5327719117217594E-3</v>
          </cell>
          <cell r="U82">
            <v>2.5368356479061605E-3</v>
          </cell>
          <cell r="V82">
            <v>2.5383068092458163E-3</v>
          </cell>
          <cell r="W82">
            <v>2.5535935090169833E-3</v>
          </cell>
          <cell r="X82">
            <v>2.5796863610991071E-3</v>
          </cell>
          <cell r="Y82">
            <v>2.6021265621621577E-3</v>
          </cell>
          <cell r="Z82">
            <v>2.6245734868491646E-3</v>
          </cell>
          <cell r="AA82">
            <v>2.6458962987535575E-3</v>
          </cell>
          <cell r="AB82">
            <v>2.6675336731520971E-3</v>
          </cell>
        </row>
        <row r="83">
          <cell r="A83" t="str">
            <v>mrg_O</v>
          </cell>
          <cell r="B83" t="str">
            <v>PORTFELE OBLIGACJI</v>
          </cell>
          <cell r="D83" t="str">
            <v>---</v>
          </cell>
          <cell r="E83" t="str">
            <v>---</v>
          </cell>
          <cell r="F83" t="str">
            <v>---</v>
          </cell>
          <cell r="G83" t="str">
            <v>---</v>
          </cell>
          <cell r="H83" t="str">
            <v>---</v>
          </cell>
          <cell r="I83" t="str">
            <v>---</v>
          </cell>
          <cell r="J83" t="str">
            <v>---</v>
          </cell>
          <cell r="K83" t="str">
            <v>---</v>
          </cell>
          <cell r="L83" t="str">
            <v>---</v>
          </cell>
          <cell r="M83">
            <v>2.5068493150684937E-3</v>
          </cell>
          <cell r="N83">
            <v>2.5068493150684937E-3</v>
          </cell>
          <cell r="O83">
            <v>2.5068493150684932E-3</v>
          </cell>
          <cell r="Q83" t="e">
            <v>#DIV/0!</v>
          </cell>
          <cell r="R83" t="e">
            <v>#DIV/0!</v>
          </cell>
          <cell r="S83" t="e">
            <v>#DIV/0!</v>
          </cell>
          <cell r="T83" t="e">
            <v>#DIV/0!</v>
          </cell>
          <cell r="U83" t="e">
            <v>#DIV/0!</v>
          </cell>
          <cell r="V83" t="e">
            <v>#DIV/0!</v>
          </cell>
          <cell r="W83" t="e">
            <v>#DIV/0!</v>
          </cell>
          <cell r="X83" t="e">
            <v>#DIV/0!</v>
          </cell>
          <cell r="Y83" t="e">
            <v>#DIV/0!</v>
          </cell>
          <cell r="Z83">
            <v>2.5068493150684932E-3</v>
          </cell>
          <cell r="AA83">
            <v>2.5068493150684932E-3</v>
          </cell>
          <cell r="AB83">
            <v>2.5068493150684937E-3</v>
          </cell>
        </row>
        <row r="84">
          <cell r="A84" t="str">
            <v>mrg_PW</v>
          </cell>
          <cell r="B84" t="str">
            <v>PORTFELE PAPIERÓW WARTOSCIOWYCH</v>
          </cell>
          <cell r="D84">
            <v>0</v>
          </cell>
          <cell r="E84">
            <v>0</v>
          </cell>
          <cell r="F84">
            <v>0</v>
          </cell>
          <cell r="G84">
            <v>0</v>
          </cell>
          <cell r="H84">
            <v>0</v>
          </cell>
          <cell r="I84">
            <v>0</v>
          </cell>
          <cell r="J84">
            <v>0</v>
          </cell>
          <cell r="K84">
            <v>0</v>
          </cell>
          <cell r="L84">
            <v>0</v>
          </cell>
          <cell r="M84">
            <v>25.34056272185699</v>
          </cell>
          <cell r="N84">
            <v>25.340562721857001</v>
          </cell>
          <cell r="O84">
            <v>25.340562721857005</v>
          </cell>
          <cell r="Q84">
            <v>0</v>
          </cell>
          <cell r="R84">
            <v>0</v>
          </cell>
          <cell r="S84">
            <v>0</v>
          </cell>
          <cell r="T84">
            <v>0</v>
          </cell>
          <cell r="U84">
            <v>0</v>
          </cell>
          <cell r="V84">
            <v>0</v>
          </cell>
          <cell r="W84">
            <v>0</v>
          </cell>
          <cell r="X84">
            <v>0</v>
          </cell>
          <cell r="Y84">
            <v>0</v>
          </cell>
          <cell r="Z84">
            <v>0.64522465177196431</v>
          </cell>
          <cell r="AA84">
            <v>0.91094950965437238</v>
          </cell>
          <cell r="AB84">
            <v>1.1795903610682195</v>
          </cell>
        </row>
        <row r="85">
          <cell r="A85" t="str">
            <v>mrg_Zap</v>
          </cell>
          <cell r="B85" t="str">
            <v>PORTFEL ZAPISY NA  FUNDUSZE</v>
          </cell>
          <cell r="D85">
            <v>1.9610348964640843E-3</v>
          </cell>
          <cell r="E85">
            <v>1.986903004244144E-3</v>
          </cell>
          <cell r="F85">
            <v>2.0056425839790224E-3</v>
          </cell>
          <cell r="G85">
            <v>2.0134374802587771E-3</v>
          </cell>
          <cell r="H85">
            <v>2.0000749526556901E-3</v>
          </cell>
          <cell r="I85">
            <v>1.1592847610823142E-3</v>
          </cell>
          <cell r="J85">
            <v>0</v>
          </cell>
          <cell r="K85">
            <v>0</v>
          </cell>
          <cell r="L85">
            <v>0</v>
          </cell>
          <cell r="M85">
            <v>0</v>
          </cell>
          <cell r="N85">
            <v>0</v>
          </cell>
          <cell r="O85">
            <v>0</v>
          </cell>
          <cell r="Q85">
            <v>1.9610348964640843E-3</v>
          </cell>
          <cell r="R85">
            <v>1.9825828965771173E-3</v>
          </cell>
          <cell r="S85">
            <v>1.9944549229069372E-3</v>
          </cell>
          <cell r="T85">
            <v>2.005804594147809E-3</v>
          </cell>
          <cell r="U85">
            <v>2.0029624693671672E-3</v>
          </cell>
          <cell r="V85">
            <v>1.7298517896744249E-3</v>
          </cell>
          <cell r="W85">
            <v>1.3014271532066394E-3</v>
          </cell>
          <cell r="X85">
            <v>1.0443698794029188E-3</v>
          </cell>
          <cell r="Y85">
            <v>8.7744348878078483E-4</v>
          </cell>
          <cell r="Z85">
            <v>7.551567494120425E-4</v>
          </cell>
          <cell r="AA85">
            <v>6.6840812219559642E-4</v>
          </cell>
          <cell r="AB85">
            <v>5.9913855348524357E-4</v>
          </cell>
        </row>
        <row r="86">
          <cell r="A86" t="str">
            <v>mrg_R</v>
          </cell>
          <cell r="B86" t="str">
            <v>Rezygnacje</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Q86" t="e">
            <v>#DIV/0!</v>
          </cell>
          <cell r="R86" t="e">
            <v>#DIV/0!</v>
          </cell>
          <cell r="S86" t="e">
            <v>#DIV/0!</v>
          </cell>
          <cell r="T86" t="e">
            <v>#DIV/0!</v>
          </cell>
          <cell r="U86" t="e">
            <v>#DIV/0!</v>
          </cell>
          <cell r="V86" t="e">
            <v>#DIV/0!</v>
          </cell>
          <cell r="W86" t="e">
            <v>#DIV/0!</v>
          </cell>
          <cell r="X86" t="e">
            <v>#DIV/0!</v>
          </cell>
          <cell r="Y86" t="e">
            <v>#DIV/0!</v>
          </cell>
          <cell r="Z86" t="e">
            <v>#DIV/0!</v>
          </cell>
          <cell r="AA86" t="e">
            <v>#DIV/0!</v>
          </cell>
          <cell r="AB86" t="e">
            <v>#DIV/0!</v>
          </cell>
        </row>
        <row r="87">
          <cell r="A87" t="str">
            <v>mrg_T</v>
          </cell>
          <cell r="B87" t="str">
            <v>Total</v>
          </cell>
          <cell r="D87">
            <v>1.9317593830507386E-2</v>
          </cell>
          <cell r="E87">
            <v>1.8890593147806774E-2</v>
          </cell>
          <cell r="F87">
            <v>2.0045529436063865E-2</v>
          </cell>
          <cell r="G87">
            <v>1.9567723975069101E-2</v>
          </cell>
          <cell r="H87">
            <v>1.9050148188248343E-2</v>
          </cell>
          <cell r="I87">
            <v>1.900436917881726E-2</v>
          </cell>
          <cell r="J87">
            <v>1.7448924487526798E-2</v>
          </cell>
          <cell r="K87">
            <v>1.8262220174392961E-2</v>
          </cell>
          <cell r="L87">
            <v>1.8099264100453909E-2</v>
          </cell>
          <cell r="M87">
            <v>1.4191389140060972E-2</v>
          </cell>
          <cell r="N87">
            <v>1.1739759885588686E-2</v>
          </cell>
          <cell r="O87">
            <v>1.1809938564443231E-2</v>
          </cell>
          <cell r="Q87">
            <v>1.9317593830507386E-2</v>
          </cell>
          <cell r="R87">
            <v>1.9112407150297772E-2</v>
          </cell>
          <cell r="S87">
            <v>1.9404342570078729E-2</v>
          </cell>
          <cell r="T87">
            <v>1.9440955298921484E-2</v>
          </cell>
          <cell r="U87">
            <v>1.9368775498853113E-2</v>
          </cell>
          <cell r="V87">
            <v>1.9316167746116858E-2</v>
          </cell>
          <cell r="W87">
            <v>1.910029247234089E-2</v>
          </cell>
          <cell r="X87">
            <v>1.9018682896094399E-2</v>
          </cell>
          <cell r="Y87">
            <v>1.894181412674574E-2</v>
          </cell>
          <cell r="Z87">
            <v>1.8610688647391356E-2</v>
          </cell>
          <cell r="AA87">
            <v>1.8214687691374052E-2</v>
          </cell>
          <cell r="AB87">
            <v>1.7843818540933646E-2</v>
          </cell>
        </row>
        <row r="88">
          <cell r="A88" t="str">
            <v>mrg_Tm</v>
          </cell>
          <cell r="D88">
            <v>2.0836689109023789E-2</v>
          </cell>
          <cell r="E88">
            <v>2.0559935760157889E-2</v>
          </cell>
          <cell r="F88">
            <v>2.0443246889930919E-2</v>
          </cell>
          <cell r="G88">
            <v>1.986502351445078E-2</v>
          </cell>
          <cell r="H88">
            <v>1.9406084419305112E-2</v>
          </cell>
          <cell r="I88">
            <v>1.9450365004224736E-2</v>
          </cell>
          <cell r="J88">
            <v>1.791369449533697E-2</v>
          </cell>
          <cell r="K88">
            <v>1.8262220174392961E-2</v>
          </cell>
          <cell r="L88">
            <v>1.8099264100453909E-2</v>
          </cell>
          <cell r="M88">
            <v>1.4191389140060972E-2</v>
          </cell>
          <cell r="N88">
            <v>1.1739759885588686E-2</v>
          </cell>
          <cell r="O88">
            <v>1.1809938564443231E-2</v>
          </cell>
          <cell r="P88" t="e">
            <v>#DIV/0!</v>
          </cell>
          <cell r="Q88">
            <v>2.0836689109023789E-2</v>
          </cell>
          <cell r="R88">
            <v>2.0704427049412371E-2</v>
          </cell>
          <cell r="S88">
            <v>2.0618783894877649E-2</v>
          </cell>
          <cell r="T88">
            <v>2.0442940701168744E-2</v>
          </cell>
          <cell r="U88">
            <v>2.0245723079423173E-2</v>
          </cell>
          <cell r="V88">
            <v>2.012852009990905E-2</v>
          </cell>
          <cell r="W88">
            <v>1.9868698615184949E-2</v>
          </cell>
          <cell r="X88">
            <v>1.9705753089098912E-2</v>
          </cell>
          <cell r="Y88">
            <v>1.9566336726641181E-2</v>
          </cell>
          <cell r="Z88">
            <v>1.9178467934319324E-2</v>
          </cell>
          <cell r="AA88">
            <v>1.8735525753998623E-2</v>
          </cell>
          <cell r="AB88">
            <v>1.8321992205560248E-2</v>
          </cell>
        </row>
      </sheetData>
      <sheetData sheetId="11" refreshError="1">
        <row r="2">
          <cell r="A2" t="str">
            <v>ID</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Total</v>
          </cell>
          <cell r="Q2" t="str">
            <v>Jan</v>
          </cell>
          <cell r="R2" t="str">
            <v>Feb</v>
          </cell>
          <cell r="S2" t="str">
            <v>Mar</v>
          </cell>
          <cell r="T2" t="str">
            <v>Apr</v>
          </cell>
          <cell r="U2" t="str">
            <v>May</v>
          </cell>
          <cell r="V2" t="str">
            <v>Jun</v>
          </cell>
          <cell r="W2" t="str">
            <v>Jul</v>
          </cell>
          <cell r="X2" t="str">
            <v>Aug</v>
          </cell>
          <cell r="Y2" t="str">
            <v>Sep</v>
          </cell>
          <cell r="Z2" t="str">
            <v>Oct</v>
          </cell>
          <cell r="AA2" t="str">
            <v>Nov</v>
          </cell>
          <cell r="AB2" t="str">
            <v>Dec</v>
          </cell>
        </row>
        <row r="3">
          <cell r="A3" t="str">
            <v>no</v>
          </cell>
          <cell r="B3" t="str">
            <v>Dane w Pln</v>
          </cell>
          <cell r="D3">
            <v>31</v>
          </cell>
          <cell r="E3">
            <v>29</v>
          </cell>
          <cell r="F3">
            <v>31</v>
          </cell>
          <cell r="G3">
            <v>30</v>
          </cell>
          <cell r="H3">
            <v>31</v>
          </cell>
          <cell r="I3">
            <v>30</v>
          </cell>
          <cell r="J3">
            <v>31</v>
          </cell>
          <cell r="K3">
            <v>31</v>
          </cell>
          <cell r="L3">
            <v>30</v>
          </cell>
          <cell r="M3">
            <v>31</v>
          </cell>
          <cell r="N3">
            <v>30</v>
          </cell>
          <cell r="O3">
            <v>31</v>
          </cell>
          <cell r="P3">
            <v>366</v>
          </cell>
          <cell r="Q3">
            <v>31</v>
          </cell>
          <cell r="R3">
            <v>60</v>
          </cell>
          <cell r="S3">
            <v>91</v>
          </cell>
          <cell r="T3">
            <v>121</v>
          </cell>
          <cell r="U3">
            <v>152</v>
          </cell>
          <cell r="V3">
            <v>182</v>
          </cell>
          <cell r="W3">
            <v>213</v>
          </cell>
          <cell r="X3">
            <v>244</v>
          </cell>
          <cell r="Y3">
            <v>274</v>
          </cell>
          <cell r="Z3">
            <v>305</v>
          </cell>
          <cell r="AA3">
            <v>335</v>
          </cell>
          <cell r="AB3">
            <v>366</v>
          </cell>
        </row>
        <row r="4">
          <cell r="B4" t="str">
            <v>Opłata za zarządzanie RAZEM (RZiS)</v>
          </cell>
          <cell r="C4" t="str">
            <v xml:space="preserve">Fees from asset management TOTAL </v>
          </cell>
          <cell r="D4">
            <v>5526153.5876054987</v>
          </cell>
          <cell r="E4">
            <v>4635566.4459224818</v>
          </cell>
          <cell r="F4">
            <v>4905465.3003657218</v>
          </cell>
          <cell r="G4">
            <v>4756437.3698149929</v>
          </cell>
          <cell r="H4">
            <v>4904739.7706853785</v>
          </cell>
          <cell r="I4">
            <v>4824846.083769667</v>
          </cell>
          <cell r="J4">
            <v>5038966.3612186406</v>
          </cell>
          <cell r="K4">
            <v>5014470.1110668611</v>
          </cell>
          <cell r="L4">
            <v>4824662.7120676022</v>
          </cell>
          <cell r="M4">
            <v>4995594.9340605587</v>
          </cell>
          <cell r="N4">
            <v>4830301.5794894882</v>
          </cell>
          <cell r="O4">
            <v>4989639.1844201889</v>
          </cell>
          <cell r="P4">
            <v>59246843.440487094</v>
          </cell>
          <cell r="Q4">
            <v>5526153.5876054987</v>
          </cell>
          <cell r="R4">
            <v>10161720.033527981</v>
          </cell>
          <cell r="S4">
            <v>15067185.333893703</v>
          </cell>
          <cell r="T4">
            <v>19823622.703708697</v>
          </cell>
          <cell r="U4">
            <v>24728362.474394076</v>
          </cell>
          <cell r="V4">
            <v>29553208.558163743</v>
          </cell>
          <cell r="W4">
            <v>34592174.919382386</v>
          </cell>
          <cell r="X4">
            <v>39606645.030449249</v>
          </cell>
          <cell r="Y4">
            <v>44431307.742516853</v>
          </cell>
          <cell r="Z4">
            <v>49426902.676577412</v>
          </cell>
          <cell r="AA4">
            <v>54257204.256066903</v>
          </cell>
          <cell r="AB4">
            <v>59246843.440487094</v>
          </cell>
        </row>
        <row r="5">
          <cell r="A5" t="str">
            <v>mgt_TFI</v>
          </cell>
          <cell r="B5" t="str">
            <v>Opłata za zarządzanie funduszami TFI</v>
          </cell>
          <cell r="C5" t="str">
            <v>Fees from TFI funds management</v>
          </cell>
          <cell r="P5">
            <v>0</v>
          </cell>
          <cell r="Q5">
            <v>0</v>
          </cell>
          <cell r="R5">
            <v>0</v>
          </cell>
          <cell r="S5">
            <v>0</v>
          </cell>
          <cell r="T5">
            <v>0</v>
          </cell>
          <cell r="U5">
            <v>0</v>
          </cell>
          <cell r="V5">
            <v>0</v>
          </cell>
          <cell r="W5">
            <v>0</v>
          </cell>
          <cell r="X5">
            <v>0</v>
          </cell>
          <cell r="Y5">
            <v>0</v>
          </cell>
          <cell r="Z5">
            <v>0</v>
          </cell>
          <cell r="AA5">
            <v>0</v>
          </cell>
          <cell r="AB5">
            <v>0</v>
          </cell>
        </row>
        <row r="6">
          <cell r="A6" t="str">
            <v>mgt_fee</v>
          </cell>
          <cell r="B6" t="str">
            <v>Opłata od zysku</v>
          </cell>
          <cell r="P6">
            <v>0</v>
          </cell>
          <cell r="Q6">
            <v>0</v>
          </cell>
          <cell r="R6">
            <v>0</v>
          </cell>
          <cell r="S6">
            <v>0</v>
          </cell>
          <cell r="T6">
            <v>0</v>
          </cell>
          <cell r="U6">
            <v>0</v>
          </cell>
          <cell r="V6">
            <v>0</v>
          </cell>
          <cell r="W6">
            <v>0</v>
          </cell>
          <cell r="X6">
            <v>0</v>
          </cell>
          <cell r="Y6">
            <v>0</v>
          </cell>
          <cell r="Z6">
            <v>0</v>
          </cell>
          <cell r="AA6">
            <v>0</v>
          </cell>
          <cell r="AB6">
            <v>0</v>
          </cell>
        </row>
        <row r="7">
          <cell r="B7" t="str">
            <v>PORTFELE AKCYJNE</v>
          </cell>
          <cell r="C7" t="str">
            <v>EQUITY PORTFOLIO</v>
          </cell>
        </row>
        <row r="8">
          <cell r="A8" t="str">
            <v>vol_A</v>
          </cell>
          <cell r="B8" t="str">
            <v xml:space="preserve"> WARTOŚĆ PORTFELA NA KONIEC MIESIĄCA</v>
          </cell>
          <cell r="C8" t="str">
            <v>PORTFOLIO VALUE AT THE END OF MONTH</v>
          </cell>
          <cell r="D8">
            <v>1541357958.661001</v>
          </cell>
          <cell r="E8">
            <v>1479737589.281086</v>
          </cell>
          <cell r="F8">
            <v>1501737589.281086</v>
          </cell>
          <cell r="G8">
            <v>1494952880.0667593</v>
          </cell>
          <cell r="H8">
            <v>1508108465.4113469</v>
          </cell>
          <cell r="I8">
            <v>1543038739.2189193</v>
          </cell>
          <cell r="J8">
            <v>1543117480.1240458</v>
          </cell>
          <cell r="K8">
            <v>1543196913.9491374</v>
          </cell>
          <cell r="L8">
            <v>1544974563.397234</v>
          </cell>
          <cell r="M8">
            <v>1547570339.5551298</v>
          </cell>
          <cell r="N8">
            <v>1552188958.543215</v>
          </cell>
          <cell r="O8">
            <v>1558555629.2327929</v>
          </cell>
          <cell r="P8">
            <v>1558555629.2327929</v>
          </cell>
          <cell r="Q8">
            <v>1541357958.661001</v>
          </cell>
          <cell r="R8">
            <v>1479737589.281086</v>
          </cell>
          <cell r="S8">
            <v>1501737589.281086</v>
          </cell>
          <cell r="T8">
            <v>1494952880.0667593</v>
          </cell>
          <cell r="U8">
            <v>1508108465.4113469</v>
          </cell>
          <cell r="V8">
            <v>1543038739.2189193</v>
          </cell>
          <cell r="W8">
            <v>1543117480.1240458</v>
          </cell>
          <cell r="X8">
            <v>1543196913.9491374</v>
          </cell>
          <cell r="Y8">
            <v>1544974563.397234</v>
          </cell>
          <cell r="Z8">
            <v>1547570339.5551298</v>
          </cell>
          <cell r="AA8">
            <v>1552188958.543215</v>
          </cell>
          <cell r="AB8">
            <v>1558555629.2327929</v>
          </cell>
        </row>
        <row r="9">
          <cell r="A9" t="str">
            <v>volA_A</v>
          </cell>
          <cell r="B9" t="str">
            <v xml:space="preserve"> ŚREDNIA WARTOŚĆ PORTFELA</v>
          </cell>
          <cell r="C9" t="str">
            <v>PORTFOLIO AVERAGE  VALUE</v>
          </cell>
          <cell r="D9">
            <v>1722764362.390501</v>
          </cell>
          <cell r="E9">
            <v>1510547773.9710436</v>
          </cell>
          <cell r="F9">
            <v>1490737589.281086</v>
          </cell>
          <cell r="G9">
            <v>1498345234.6739228</v>
          </cell>
          <cell r="H9">
            <v>1501530672.7390532</v>
          </cell>
          <cell r="I9">
            <v>1525573602.3151331</v>
          </cell>
          <cell r="J9">
            <v>1543078109.6714828</v>
          </cell>
          <cell r="K9">
            <v>1543157197.0365918</v>
          </cell>
          <cell r="L9">
            <v>1544085738.6731858</v>
          </cell>
          <cell r="M9">
            <v>1546272451.476182</v>
          </cell>
          <cell r="N9">
            <v>1549879649.0491722</v>
          </cell>
          <cell r="O9">
            <v>1555372293.8880038</v>
          </cell>
          <cell r="Q9">
            <v>1722764362.390501</v>
          </cell>
          <cell r="R9">
            <v>1620193011.3210967</v>
          </cell>
          <cell r="S9">
            <v>1576092812.6041698</v>
          </cell>
          <cell r="T9">
            <v>1556816553.6131995</v>
          </cell>
          <cell r="U9">
            <v>1545541143.6980774</v>
          </cell>
          <cell r="V9">
            <v>1542249790.7228668</v>
          </cell>
          <cell r="W9">
            <v>1542370344.1848722</v>
          </cell>
          <cell r="X9">
            <v>1542470313.1947217</v>
          </cell>
          <cell r="Y9">
            <v>1542647184.5974731</v>
          </cell>
          <cell r="Z9">
            <v>1543015654.3458009</v>
          </cell>
          <cell r="AA9">
            <v>1543630340.4386399</v>
          </cell>
          <cell r="AB9">
            <v>1544624877.4794328</v>
          </cell>
        </row>
        <row r="10">
          <cell r="A10" t="str">
            <v>mgt_A</v>
          </cell>
          <cell r="B10" t="str">
            <v>Opłata za zarządzanie</v>
          </cell>
          <cell r="C10" t="str">
            <v>Fees from asset management</v>
          </cell>
          <cell r="D10">
            <v>3292131.897992807</v>
          </cell>
          <cell r="E10">
            <v>2700362.8014139887</v>
          </cell>
          <cell r="F10">
            <v>2848738.2699275543</v>
          </cell>
          <cell r="G10">
            <v>2770912.4202873912</v>
          </cell>
          <cell r="H10">
            <v>2869363.4088643552</v>
          </cell>
          <cell r="I10">
            <v>2833805.2119716718</v>
          </cell>
          <cell r="J10">
            <v>2961864.4483173718</v>
          </cell>
          <cell r="K10">
            <v>2962016.2527228389</v>
          </cell>
          <cell r="L10">
            <v>2868192.1392340274</v>
          </cell>
          <cell r="M10">
            <v>2994261.2841188093</v>
          </cell>
          <cell r="N10">
            <v>2904431.9998620101</v>
          </cell>
          <cell r="O10">
            <v>3011882.5680001127</v>
          </cell>
          <cell r="P10">
            <v>35017962.702712938</v>
          </cell>
          <cell r="Q10">
            <v>3292131.897992807</v>
          </cell>
          <cell r="R10">
            <v>5992494.6994067952</v>
          </cell>
          <cell r="S10">
            <v>8841232.969334349</v>
          </cell>
          <cell r="T10">
            <v>11612145.38962174</v>
          </cell>
          <cell r="U10">
            <v>14481508.798486095</v>
          </cell>
          <cell r="V10">
            <v>17315314.010457765</v>
          </cell>
          <cell r="W10">
            <v>20277178.458775137</v>
          </cell>
          <cell r="X10">
            <v>23239194.711497977</v>
          </cell>
          <cell r="Y10">
            <v>26107386.850732006</v>
          </cell>
          <cell r="Z10">
            <v>29101648.134850815</v>
          </cell>
          <cell r="AA10">
            <v>32006080.134712826</v>
          </cell>
          <cell r="AB10">
            <v>35017962.702712938</v>
          </cell>
        </row>
        <row r="11">
          <cell r="A11" t="str">
            <v>mrg_A</v>
          </cell>
          <cell r="B11" t="str">
            <v>Marża</v>
          </cell>
          <cell r="C11" t="str">
            <v>Margin</v>
          </cell>
          <cell r="D11">
            <v>2.256164383561644E-2</v>
          </cell>
          <cell r="E11">
            <v>2.2561643835616436E-2</v>
          </cell>
          <cell r="F11">
            <v>2.2561643835616436E-2</v>
          </cell>
          <cell r="G11">
            <v>2.2561643835616436E-2</v>
          </cell>
          <cell r="H11">
            <v>2.2561643835616436E-2</v>
          </cell>
          <cell r="I11">
            <v>2.2661917808219179E-2</v>
          </cell>
          <cell r="J11">
            <v>2.2661917808219176E-2</v>
          </cell>
          <cell r="K11">
            <v>2.2661917808219176E-2</v>
          </cell>
          <cell r="L11">
            <v>2.2661917808219179E-2</v>
          </cell>
          <cell r="M11">
            <v>2.2862465753424658E-2</v>
          </cell>
          <cell r="N11">
            <v>2.2862465753424658E-2</v>
          </cell>
          <cell r="O11">
            <v>2.2862465753424658E-2</v>
          </cell>
          <cell r="Q11">
            <v>2.256164383561644E-2</v>
          </cell>
          <cell r="R11">
            <v>2.2561643835616436E-2</v>
          </cell>
          <cell r="S11">
            <v>2.2561643835616433E-2</v>
          </cell>
          <cell r="T11">
            <v>2.2561643835616436E-2</v>
          </cell>
          <cell r="U11">
            <v>2.256164383561644E-2</v>
          </cell>
          <cell r="V11">
            <v>2.2577993789536354E-2</v>
          </cell>
          <cell r="W11">
            <v>2.2590213688250853E-2</v>
          </cell>
          <cell r="X11">
            <v>2.2599327694708366E-2</v>
          </cell>
          <cell r="Y11">
            <v>2.2606187017361848E-2</v>
          </cell>
          <cell r="Z11">
            <v>2.2632289998786179E-2</v>
          </cell>
          <cell r="AA11">
            <v>2.2652986202615518E-2</v>
          </cell>
          <cell r="AB11">
            <v>2.2670852459566977E-2</v>
          </cell>
        </row>
        <row r="12">
          <cell r="B12" t="str">
            <v>PORTFELE STABILNEGO WZROSTU</v>
          </cell>
          <cell r="C12" t="str">
            <v>BALANCED PORTFOLIO</v>
          </cell>
        </row>
        <row r="13">
          <cell r="A13" t="str">
            <v>vol_SW</v>
          </cell>
          <cell r="B13" t="str">
            <v xml:space="preserve"> WARTOŚĆ PORTFELA NA KONIEC MIESIĄCA</v>
          </cell>
          <cell r="C13" t="str">
            <v>PORTFOLIO VALUE AT THE END OF MONTH</v>
          </cell>
          <cell r="D13">
            <v>333664667.12069994</v>
          </cell>
          <cell r="E13">
            <v>324662679.11797577</v>
          </cell>
          <cell r="F13">
            <v>328662679.11797577</v>
          </cell>
          <cell r="G13">
            <v>319819571.74847102</v>
          </cell>
          <cell r="H13">
            <v>320945336.64102566</v>
          </cell>
          <cell r="I13">
            <v>332216280.17412418</v>
          </cell>
          <cell r="J13">
            <v>328885681.48033708</v>
          </cell>
          <cell r="K13">
            <v>315043359.07914788</v>
          </cell>
          <cell r="L13">
            <v>301290930.78110129</v>
          </cell>
          <cell r="M13">
            <v>300351474.85745072</v>
          </cell>
          <cell r="N13">
            <v>297408712.048949</v>
          </cell>
          <cell r="O13">
            <v>294586450.54866278</v>
          </cell>
          <cell r="P13">
            <v>294586450.54866278</v>
          </cell>
          <cell r="Q13">
            <v>333664667.12069994</v>
          </cell>
          <cell r="R13">
            <v>324662679.11797577</v>
          </cell>
          <cell r="S13">
            <v>328662679.11797577</v>
          </cell>
          <cell r="T13">
            <v>319819571.74847102</v>
          </cell>
          <cell r="U13">
            <v>320945336.64102566</v>
          </cell>
          <cell r="V13">
            <v>332216280.17412418</v>
          </cell>
          <cell r="W13">
            <v>328885681.48033708</v>
          </cell>
          <cell r="X13">
            <v>315043359.07914788</v>
          </cell>
          <cell r="Y13">
            <v>301290930.78110129</v>
          </cell>
          <cell r="Z13">
            <v>300351474.85745072</v>
          </cell>
          <cell r="AA13">
            <v>297408712.048949</v>
          </cell>
          <cell r="AB13">
            <v>294586450.54866278</v>
          </cell>
        </row>
        <row r="14">
          <cell r="A14" t="str">
            <v>volA_SW</v>
          </cell>
          <cell r="B14" t="str">
            <v xml:space="preserve"> ŚREDNIA WARTOŚĆ PORTFELA</v>
          </cell>
          <cell r="C14" t="str">
            <v>PORTFOLIO AVERAGE  VALUE</v>
          </cell>
          <cell r="D14">
            <v>359442986.71534997</v>
          </cell>
          <cell r="E14">
            <v>329163673.11933786</v>
          </cell>
          <cell r="F14">
            <v>326662679.11797577</v>
          </cell>
          <cell r="G14">
            <v>324241125.43322337</v>
          </cell>
          <cell r="H14">
            <v>320382454.19474834</v>
          </cell>
          <cell r="I14">
            <v>326580808.40757489</v>
          </cell>
          <cell r="J14">
            <v>330550980.82723063</v>
          </cell>
          <cell r="K14">
            <v>321964520.27974248</v>
          </cell>
          <cell r="L14">
            <v>308167144.93012452</v>
          </cell>
          <cell r="M14">
            <v>300821202.81927598</v>
          </cell>
          <cell r="N14">
            <v>298880093.45319986</v>
          </cell>
          <cell r="O14">
            <v>295997581.29880595</v>
          </cell>
          <cell r="Q14">
            <v>359442986.71534997</v>
          </cell>
          <cell r="R14">
            <v>344807985.14394414</v>
          </cell>
          <cell r="S14">
            <v>338626617.15707582</v>
          </cell>
          <cell r="T14">
            <v>335059966.31645125</v>
          </cell>
          <cell r="U14">
            <v>332066526.34426188</v>
          </cell>
          <cell r="V14">
            <v>331162287.12392884</v>
          </cell>
          <cell r="W14">
            <v>331073317.662907</v>
          </cell>
          <cell r="X14">
            <v>329916052.42160326</v>
          </cell>
          <cell r="Y14">
            <v>327534785.1780107</v>
          </cell>
          <cell r="Z14">
            <v>324819634.18417209</v>
          </cell>
          <cell r="AA14">
            <v>322496690.23811483</v>
          </cell>
          <cell r="AB14">
            <v>320252230.19134277</v>
          </cell>
        </row>
        <row r="15">
          <cell r="A15" t="str">
            <v>mgt_SW</v>
          </cell>
          <cell r="B15" t="str">
            <v>Opłata za zarządzanie</v>
          </cell>
          <cell r="C15" t="str">
            <v>Fees from asset management</v>
          </cell>
          <cell r="D15">
            <v>427392.48283414217</v>
          </cell>
          <cell r="E15">
            <v>366138.22270260594</v>
          </cell>
          <cell r="F15">
            <v>388415.34996493557</v>
          </cell>
          <cell r="G15">
            <v>373099.37721083238</v>
          </cell>
          <cell r="H15">
            <v>380947.90443978296</v>
          </cell>
          <cell r="I15">
            <v>375791.61515392183</v>
          </cell>
          <cell r="J15">
            <v>393038.70049046061</v>
          </cell>
          <cell r="K15">
            <v>382829.04603125551</v>
          </cell>
          <cell r="L15">
            <v>354603.29005658167</v>
          </cell>
          <cell r="M15">
            <v>357688.77266730345</v>
          </cell>
          <cell r="N15">
            <v>343916.81986395596</v>
          </cell>
          <cell r="O15">
            <v>351953.28844844323</v>
          </cell>
          <cell r="P15">
            <v>4495814.8698642217</v>
          </cell>
          <cell r="Q15">
            <v>427392.48283414217</v>
          </cell>
          <cell r="R15">
            <v>793530.70553674805</v>
          </cell>
          <cell r="S15">
            <v>1181946.0555016836</v>
          </cell>
          <cell r="T15">
            <v>1555045.432712516</v>
          </cell>
          <cell r="U15">
            <v>1935993.337152299</v>
          </cell>
          <cell r="V15">
            <v>2311784.9523062208</v>
          </cell>
          <cell r="W15">
            <v>2704823.6527966815</v>
          </cell>
          <cell r="X15">
            <v>3087652.6988279372</v>
          </cell>
          <cell r="Y15">
            <v>3442255.9888845189</v>
          </cell>
          <cell r="Z15">
            <v>3799944.7615518225</v>
          </cell>
          <cell r="AA15">
            <v>4143861.5814157785</v>
          </cell>
          <cell r="AB15">
            <v>4495814.8698642217</v>
          </cell>
        </row>
        <row r="16">
          <cell r="A16" t="str">
            <v>mrg_SW</v>
          </cell>
          <cell r="B16" t="str">
            <v>Marża</v>
          </cell>
          <cell r="C16" t="str">
            <v>Margin</v>
          </cell>
          <cell r="D16">
            <v>1.4038356164383561E-2</v>
          </cell>
          <cell r="E16">
            <v>1.4038356164383562E-2</v>
          </cell>
          <cell r="F16">
            <v>1.4038356164383561E-2</v>
          </cell>
          <cell r="G16">
            <v>1.4038356164383562E-2</v>
          </cell>
          <cell r="H16">
            <v>1.4038356164383561E-2</v>
          </cell>
          <cell r="I16">
            <v>1.4038356164383562E-2</v>
          </cell>
          <cell r="J16">
            <v>1.4038356164383562E-2</v>
          </cell>
          <cell r="K16">
            <v>1.4038356164383562E-2</v>
          </cell>
          <cell r="L16">
            <v>1.4038356164383562E-2</v>
          </cell>
          <cell r="M16">
            <v>1.4038356164383561E-2</v>
          </cell>
          <cell r="N16">
            <v>1.4038356164383561E-2</v>
          </cell>
          <cell r="O16">
            <v>1.4038356164383561E-2</v>
          </cell>
          <cell r="Q16">
            <v>1.4038356164383561E-2</v>
          </cell>
          <cell r="R16">
            <v>1.4038356164383561E-2</v>
          </cell>
          <cell r="S16">
            <v>1.4038356164383561E-2</v>
          </cell>
          <cell r="T16">
            <v>1.4038356164383559E-2</v>
          </cell>
          <cell r="U16">
            <v>1.4038356164383557E-2</v>
          </cell>
          <cell r="V16">
            <v>1.4038356164383561E-2</v>
          </cell>
          <cell r="W16">
            <v>1.4038356164383561E-2</v>
          </cell>
          <cell r="X16">
            <v>1.4038356164383566E-2</v>
          </cell>
          <cell r="Y16">
            <v>1.4038356164383566E-2</v>
          </cell>
          <cell r="Z16">
            <v>1.4038356164383566E-2</v>
          </cell>
          <cell r="AA16">
            <v>1.4038356164383568E-2</v>
          </cell>
          <cell r="AB16">
            <v>1.4038356164383566E-2</v>
          </cell>
        </row>
        <row r="17">
          <cell r="B17" t="str">
            <v>PORTFELE ZRÓWNOWAŻONE</v>
          </cell>
          <cell r="C17" t="str">
            <v>BALANCED PORTFOLIO</v>
          </cell>
        </row>
        <row r="18">
          <cell r="A18" t="str">
            <v>vol_Z</v>
          </cell>
          <cell r="B18" t="str">
            <v xml:space="preserve"> WARTOŚĆ PORTFELA NA KONIEC MIESIĄCA</v>
          </cell>
          <cell r="C18" t="str">
            <v>PORTFOLIO VALUE AT THE END OF MONTH</v>
          </cell>
          <cell r="D18">
            <v>976929841.57037401</v>
          </cell>
          <cell r="E18">
            <v>954464446.80801845</v>
          </cell>
          <cell r="F18">
            <v>966464446.80801845</v>
          </cell>
          <cell r="G18">
            <v>952314935.5212096</v>
          </cell>
          <cell r="H18">
            <v>953152972.66446829</v>
          </cell>
          <cell r="I18">
            <v>969096594.10740602</v>
          </cell>
          <cell r="J18">
            <v>960949399.11022055</v>
          </cell>
          <cell r="K18">
            <v>952795034.58143759</v>
          </cell>
          <cell r="L18">
            <v>944738301.66567314</v>
          </cell>
          <cell r="M18">
            <v>939569671.37113893</v>
          </cell>
          <cell r="N18">
            <v>934396492.68194556</v>
          </cell>
          <cell r="O18">
            <v>929321545.2097007</v>
          </cell>
          <cell r="P18">
            <v>929321545.2097007</v>
          </cell>
          <cell r="Q18">
            <v>976929841.57037401</v>
          </cell>
          <cell r="R18">
            <v>954464446.80801845</v>
          </cell>
          <cell r="S18">
            <v>966464446.80801845</v>
          </cell>
          <cell r="T18">
            <v>952314935.5212096</v>
          </cell>
          <cell r="U18">
            <v>953152972.66446829</v>
          </cell>
          <cell r="V18">
            <v>969096594.10740602</v>
          </cell>
          <cell r="W18">
            <v>960949399.11022055</v>
          </cell>
          <cell r="X18">
            <v>952795034.58143759</v>
          </cell>
          <cell r="Y18">
            <v>944738301.66567314</v>
          </cell>
          <cell r="Z18">
            <v>939569671.37113893</v>
          </cell>
          <cell r="AA18">
            <v>934396492.68194556</v>
          </cell>
          <cell r="AB18">
            <v>929321545.2097007</v>
          </cell>
        </row>
        <row r="19">
          <cell r="A19" t="str">
            <v>volA_Z</v>
          </cell>
          <cell r="B19" t="str">
            <v xml:space="preserve"> ŚREDNIA WARTOŚĆ PORTFELA</v>
          </cell>
          <cell r="C19" t="str">
            <v>PORTFOLIO AVERAGE  VALUE</v>
          </cell>
          <cell r="D19">
            <v>1041074412.7601866</v>
          </cell>
          <cell r="E19">
            <v>965697144.18919623</v>
          </cell>
          <cell r="F19">
            <v>960464446.80801845</v>
          </cell>
          <cell r="G19">
            <v>959389691.16461408</v>
          </cell>
          <cell r="H19">
            <v>952733954.092839</v>
          </cell>
          <cell r="I19">
            <v>961124783.38593721</v>
          </cell>
          <cell r="J19">
            <v>965022996.60881341</v>
          </cell>
          <cell r="K19">
            <v>956872216.84582913</v>
          </cell>
          <cell r="L19">
            <v>948766668.1235553</v>
          </cell>
          <cell r="M19">
            <v>942153986.51840615</v>
          </cell>
          <cell r="N19">
            <v>936983082.02654219</v>
          </cell>
          <cell r="O19">
            <v>931859018.94582319</v>
          </cell>
          <cell r="Q19">
            <v>1041074412.7601866</v>
          </cell>
          <cell r="R19">
            <v>1004642066.2842079</v>
          </cell>
          <cell r="S19">
            <v>989592547.5615499</v>
          </cell>
          <cell r="T19">
            <v>982104236.05817735</v>
          </cell>
          <cell r="U19">
            <v>976114244.34156239</v>
          </cell>
          <cell r="V19">
            <v>973643454.07415164</v>
          </cell>
          <cell r="W19">
            <v>972388833.50407898</v>
          </cell>
          <cell r="X19">
            <v>970417460.07618666</v>
          </cell>
          <cell r="Y19">
            <v>968046935.40984011</v>
          </cell>
          <cell r="Z19">
            <v>965415193.06349778</v>
          </cell>
          <cell r="AA19">
            <v>962869033.86615849</v>
          </cell>
          <cell r="AB19">
            <v>960242502.54776931</v>
          </cell>
        </row>
        <row r="20">
          <cell r="A20" t="str">
            <v>mgt_Z</v>
          </cell>
          <cell r="B20" t="str">
            <v>Opłata za zarządzanie</v>
          </cell>
          <cell r="C20" t="str">
            <v>Fees from asset management</v>
          </cell>
          <cell r="D20">
            <v>1750716.3686361713</v>
          </cell>
          <cell r="E20">
            <v>1519187.1238176345</v>
          </cell>
          <cell r="F20">
            <v>1615159.1163034567</v>
          </cell>
          <cell r="G20">
            <v>1561308.1549363858</v>
          </cell>
          <cell r="H20">
            <v>1602159.1808826977</v>
          </cell>
          <cell r="I20">
            <v>1564131.8392636899</v>
          </cell>
          <cell r="J20">
            <v>1631021.0591999372</v>
          </cell>
          <cell r="K20">
            <v>1617245.1248553207</v>
          </cell>
          <cell r="L20">
            <v>1551818.3585472945</v>
          </cell>
          <cell r="M20">
            <v>1592369.2994060405</v>
          </cell>
          <cell r="N20">
            <v>1532544.9314242348</v>
          </cell>
          <cell r="O20">
            <v>1574969.3939388446</v>
          </cell>
          <cell r="P20">
            <v>19112629.95121171</v>
          </cell>
          <cell r="Q20">
            <v>1750716.3686361713</v>
          </cell>
          <cell r="R20">
            <v>3269903.4924538061</v>
          </cell>
          <cell r="S20">
            <v>4885062.608757263</v>
          </cell>
          <cell r="T20">
            <v>6446370.7636936493</v>
          </cell>
          <cell r="U20">
            <v>8048529.9445763472</v>
          </cell>
          <cell r="V20">
            <v>9612661.7838400379</v>
          </cell>
          <cell r="W20">
            <v>11243682.843039975</v>
          </cell>
          <cell r="X20">
            <v>12860927.967895295</v>
          </cell>
          <cell r="Y20">
            <v>14412746.32644259</v>
          </cell>
          <cell r="Z20">
            <v>16005115.62584863</v>
          </cell>
          <cell r="AA20">
            <v>17537660.557272866</v>
          </cell>
          <cell r="AB20">
            <v>19112629.95121171</v>
          </cell>
        </row>
        <row r="21">
          <cell r="A21" t="str">
            <v>mrg_Z</v>
          </cell>
          <cell r="B21" t="str">
            <v>Marża</v>
          </cell>
          <cell r="C21" t="str">
            <v>Margin</v>
          </cell>
          <cell r="D21">
            <v>1.9854246575342467E-2</v>
          </cell>
          <cell r="E21">
            <v>1.9854246575342471E-2</v>
          </cell>
          <cell r="F21">
            <v>1.9854246575342467E-2</v>
          </cell>
          <cell r="G21">
            <v>1.9854246575342467E-2</v>
          </cell>
          <cell r="H21">
            <v>1.9854246575342467E-2</v>
          </cell>
          <cell r="I21">
            <v>1.9854246575342471E-2</v>
          </cell>
          <cell r="J21">
            <v>1.995452054794521E-2</v>
          </cell>
          <cell r="K21">
            <v>1.995452054794521E-2</v>
          </cell>
          <cell r="L21">
            <v>1.9954520547945206E-2</v>
          </cell>
          <cell r="M21">
            <v>1.9954520547945206E-2</v>
          </cell>
          <cell r="N21">
            <v>1.9954520547945206E-2</v>
          </cell>
          <cell r="O21">
            <v>1.9954520547945203E-2</v>
          </cell>
          <cell r="Q21">
            <v>1.9854246575342467E-2</v>
          </cell>
          <cell r="R21">
            <v>1.9854246575342467E-2</v>
          </cell>
          <cell r="S21">
            <v>1.9854246575342471E-2</v>
          </cell>
          <cell r="T21">
            <v>1.9854246575342471E-2</v>
          </cell>
          <cell r="U21">
            <v>1.9854246575342471E-2</v>
          </cell>
          <cell r="V21">
            <v>1.9854246575342471E-2</v>
          </cell>
          <cell r="W21">
            <v>1.9868729891503501E-2</v>
          </cell>
          <cell r="X21">
            <v>1.9879477385256847E-2</v>
          </cell>
          <cell r="Y21">
            <v>1.9887530146544829E-2</v>
          </cell>
          <cell r="Z21">
            <v>1.9894174950854663E-2</v>
          </cell>
          <cell r="AA21">
            <v>1.9899433749785828E-2</v>
          </cell>
          <cell r="AB21">
            <v>1.990396165604106E-2</v>
          </cell>
        </row>
        <row r="22">
          <cell r="B22" t="str">
            <v xml:space="preserve">PORTFELE PIENIĘŻNE </v>
          </cell>
          <cell r="C22" t="str">
            <v>MONEY MARKET</v>
          </cell>
        </row>
        <row r="23">
          <cell r="A23" t="str">
            <v>vol_P</v>
          </cell>
          <cell r="B23" t="str">
            <v xml:space="preserve"> WARTOŚĆ PORTFELA NA KONIEC MIESIĄCA</v>
          </cell>
          <cell r="D23">
            <v>243203299.28</v>
          </cell>
          <cell r="E23">
            <v>239703299.28</v>
          </cell>
          <cell r="F23">
            <v>241703299.28</v>
          </cell>
          <cell r="G23">
            <v>236703299.28</v>
          </cell>
          <cell r="H23">
            <v>236703299.28</v>
          </cell>
          <cell r="I23">
            <v>241703299.28</v>
          </cell>
          <cell r="J23">
            <v>238703299.28</v>
          </cell>
          <cell r="K23">
            <v>235703299.28</v>
          </cell>
          <cell r="L23">
            <v>232703299.28</v>
          </cell>
          <cell r="M23">
            <v>231703299.28</v>
          </cell>
          <cell r="N23">
            <v>230703299.28</v>
          </cell>
          <cell r="O23">
            <v>229703299.28</v>
          </cell>
          <cell r="P23">
            <v>229703299.28</v>
          </cell>
          <cell r="Q23">
            <v>243203299.28</v>
          </cell>
          <cell r="R23">
            <v>239703299.28</v>
          </cell>
          <cell r="S23">
            <v>241703299.28</v>
          </cell>
          <cell r="T23">
            <v>236703299.28</v>
          </cell>
          <cell r="U23">
            <v>236703299.28</v>
          </cell>
          <cell r="V23">
            <v>241703299.28</v>
          </cell>
          <cell r="W23">
            <v>238703299.28</v>
          </cell>
          <cell r="X23">
            <v>235703299.28</v>
          </cell>
          <cell r="Y23">
            <v>232703299.28</v>
          </cell>
          <cell r="Z23">
            <v>231703299.28</v>
          </cell>
          <cell r="AA23">
            <v>230703299.28</v>
          </cell>
          <cell r="AB23">
            <v>229703299.28</v>
          </cell>
        </row>
        <row r="24">
          <cell r="A24" t="str">
            <v>volA_P</v>
          </cell>
          <cell r="B24" t="str">
            <v xml:space="preserve"> ŚREDNIA WARTOŚĆ PORTFELA</v>
          </cell>
          <cell r="C24" t="str">
            <v>PORTFOLIO AVERAGE  VALUE</v>
          </cell>
          <cell r="D24">
            <v>253203299.28</v>
          </cell>
          <cell r="E24">
            <v>241453299.28</v>
          </cell>
          <cell r="F24">
            <v>240703299.28</v>
          </cell>
          <cell r="G24">
            <v>239203299.28</v>
          </cell>
          <cell r="H24">
            <v>236703299.28</v>
          </cell>
          <cell r="I24">
            <v>239203299.28</v>
          </cell>
          <cell r="J24">
            <v>240203299.28</v>
          </cell>
          <cell r="K24">
            <v>237203299.28</v>
          </cell>
          <cell r="L24">
            <v>234203299.28</v>
          </cell>
          <cell r="M24">
            <v>232203299.28</v>
          </cell>
          <cell r="N24">
            <v>231203299.28</v>
          </cell>
          <cell r="O24">
            <v>230203299.28</v>
          </cell>
          <cell r="Q24">
            <v>253203299.28</v>
          </cell>
          <cell r="R24">
            <v>247524132.61333331</v>
          </cell>
          <cell r="S24">
            <v>245200552.02725273</v>
          </cell>
          <cell r="T24">
            <v>243713629.85851237</v>
          </cell>
          <cell r="U24">
            <v>242283891.38526314</v>
          </cell>
          <cell r="V24">
            <v>241776101.47780219</v>
          </cell>
          <cell r="W24">
            <v>241547195.99361503</v>
          </cell>
          <cell r="X24">
            <v>240995307.47672132</v>
          </cell>
          <cell r="Y24">
            <v>240251656.94423357</v>
          </cell>
          <cell r="Z24">
            <v>239433627.14885244</v>
          </cell>
          <cell r="AA24">
            <v>238696582.86208951</v>
          </cell>
          <cell r="AB24">
            <v>237977206.38382509</v>
          </cell>
        </row>
        <row r="25">
          <cell r="A25" t="str">
            <v>mgt_P</v>
          </cell>
          <cell r="B25" t="str">
            <v>Opłata za zarządzanie</v>
          </cell>
          <cell r="C25" t="str">
            <v>Fees from asset management</v>
          </cell>
          <cell r="D25">
            <v>55912.838142378074</v>
          </cell>
          <cell r="E25">
            <v>49878.297988252052</v>
          </cell>
          <cell r="F25">
            <v>53152.564169775338</v>
          </cell>
          <cell r="G25">
            <v>51117.417380383566</v>
          </cell>
          <cell r="H25">
            <v>52269.276498542466</v>
          </cell>
          <cell r="I25">
            <v>51117.417380383566</v>
          </cell>
          <cell r="J25">
            <v>53042.153210871234</v>
          </cell>
          <cell r="K25">
            <v>52379.687457446569</v>
          </cell>
          <cell r="L25">
            <v>50048.924229698634</v>
          </cell>
          <cell r="M25">
            <v>51275.577868405475</v>
          </cell>
          <cell r="N25">
            <v>49407.828339287676</v>
          </cell>
          <cell r="O25">
            <v>50833.934032789039</v>
          </cell>
          <cell r="P25">
            <v>620435.91669821378</v>
          </cell>
          <cell r="Q25">
            <v>55912.838142378074</v>
          </cell>
          <cell r="R25">
            <v>105791.13613063013</v>
          </cell>
          <cell r="S25">
            <v>158943.70030040547</v>
          </cell>
          <cell r="T25">
            <v>210061.11768078903</v>
          </cell>
          <cell r="U25">
            <v>262330.39417933149</v>
          </cell>
          <cell r="V25">
            <v>313447.81155971508</v>
          </cell>
          <cell r="W25">
            <v>366489.96477058629</v>
          </cell>
          <cell r="X25">
            <v>418869.65222803288</v>
          </cell>
          <cell r="Y25">
            <v>468918.57645773154</v>
          </cell>
          <cell r="Z25">
            <v>520194.15432613704</v>
          </cell>
          <cell r="AA25">
            <v>569601.9826654247</v>
          </cell>
          <cell r="AB25">
            <v>620435.91669821378</v>
          </cell>
        </row>
        <row r="26">
          <cell r="A26" t="str">
            <v>mrg_P</v>
          </cell>
          <cell r="B26" t="str">
            <v>Marża</v>
          </cell>
          <cell r="C26" t="str">
            <v>Margin</v>
          </cell>
          <cell r="D26">
            <v>2.6071232876712326E-3</v>
          </cell>
          <cell r="E26">
            <v>2.6071232876712326E-3</v>
          </cell>
          <cell r="F26">
            <v>2.607123287671233E-3</v>
          </cell>
          <cell r="G26">
            <v>2.6071232876712326E-3</v>
          </cell>
          <cell r="H26">
            <v>2.607123287671233E-3</v>
          </cell>
          <cell r="I26">
            <v>2.6071232876712326E-3</v>
          </cell>
          <cell r="J26">
            <v>2.607123287671233E-3</v>
          </cell>
          <cell r="K26">
            <v>2.607123287671233E-3</v>
          </cell>
          <cell r="L26">
            <v>2.6071232876712326E-3</v>
          </cell>
          <cell r="M26">
            <v>2.607123287671233E-3</v>
          </cell>
          <cell r="N26">
            <v>2.607123287671233E-3</v>
          </cell>
          <cell r="O26">
            <v>2.607123287671233E-3</v>
          </cell>
          <cell r="Q26">
            <v>2.6071232876712326E-3</v>
          </cell>
          <cell r="R26">
            <v>2.6071232876712326E-3</v>
          </cell>
          <cell r="S26">
            <v>2.607123287671233E-3</v>
          </cell>
          <cell r="T26">
            <v>2.607123287671233E-3</v>
          </cell>
          <cell r="U26">
            <v>2.6071232876712326E-3</v>
          </cell>
          <cell r="V26">
            <v>2.607123287671233E-3</v>
          </cell>
          <cell r="W26">
            <v>2.6071232876712326E-3</v>
          </cell>
          <cell r="X26">
            <v>2.607123287671233E-3</v>
          </cell>
          <cell r="Y26">
            <v>2.6071232876712334E-3</v>
          </cell>
          <cell r="Z26">
            <v>2.6071232876712334E-3</v>
          </cell>
          <cell r="AA26">
            <v>2.6071232876712339E-3</v>
          </cell>
          <cell r="AB26">
            <v>2.6071232876712339E-3</v>
          </cell>
        </row>
        <row r="27">
          <cell r="B27" t="str">
            <v>PORTFELE OBLIGACJI</v>
          </cell>
          <cell r="C27" t="str">
            <v>BOND PORTFOLIO</v>
          </cell>
        </row>
        <row r="28">
          <cell r="A28" t="str">
            <v>vol_O</v>
          </cell>
          <cell r="B28" t="str">
            <v xml:space="preserve"> WARTOŚĆ PORTFELA NA KONIEC MIESIĄCA</v>
          </cell>
          <cell r="C28" t="str">
            <v>PORTFOLIO VALUE AT THE END OF MONTH</v>
          </cell>
          <cell r="P28">
            <v>0</v>
          </cell>
          <cell r="Q28">
            <v>0</v>
          </cell>
          <cell r="R28">
            <v>0</v>
          </cell>
          <cell r="S28">
            <v>0</v>
          </cell>
          <cell r="T28">
            <v>0</v>
          </cell>
          <cell r="U28">
            <v>0</v>
          </cell>
          <cell r="V28">
            <v>0</v>
          </cell>
          <cell r="W28">
            <v>0</v>
          </cell>
          <cell r="X28">
            <v>0</v>
          </cell>
          <cell r="Y28">
            <v>0</v>
          </cell>
          <cell r="Z28">
            <v>0</v>
          </cell>
          <cell r="AA28">
            <v>0</v>
          </cell>
          <cell r="AB28">
            <v>0</v>
          </cell>
        </row>
        <row r="29">
          <cell r="A29" t="str">
            <v>volA_O</v>
          </cell>
          <cell r="B29" t="str">
            <v xml:space="preserve"> ŚREDNIA WARTOŚĆ PORTFELA</v>
          </cell>
          <cell r="C29" t="str">
            <v>PORTFOLIO AVERAGE  VALUE</v>
          </cell>
          <cell r="Q29">
            <v>0</v>
          </cell>
          <cell r="R29">
            <v>0</v>
          </cell>
          <cell r="S29">
            <v>0</v>
          </cell>
          <cell r="T29">
            <v>0</v>
          </cell>
          <cell r="U29">
            <v>0</v>
          </cell>
          <cell r="V29">
            <v>0</v>
          </cell>
          <cell r="W29">
            <v>0</v>
          </cell>
          <cell r="X29">
            <v>0</v>
          </cell>
          <cell r="Y29">
            <v>0</v>
          </cell>
          <cell r="Z29">
            <v>0</v>
          </cell>
          <cell r="AA29">
            <v>0</v>
          </cell>
          <cell r="AB29">
            <v>0</v>
          </cell>
        </row>
        <row r="30">
          <cell r="A30" t="str">
            <v>mgt_O</v>
          </cell>
          <cell r="B30" t="str">
            <v>Opłata za zarządzanie</v>
          </cell>
          <cell r="C30" t="str">
            <v>Fees from asset management</v>
          </cell>
          <cell r="P30">
            <v>0</v>
          </cell>
          <cell r="Q30">
            <v>0</v>
          </cell>
          <cell r="R30">
            <v>0</v>
          </cell>
          <cell r="S30">
            <v>0</v>
          </cell>
          <cell r="T30">
            <v>0</v>
          </cell>
          <cell r="U30">
            <v>0</v>
          </cell>
          <cell r="V30">
            <v>0</v>
          </cell>
          <cell r="W30">
            <v>0</v>
          </cell>
          <cell r="X30">
            <v>0</v>
          </cell>
          <cell r="Y30">
            <v>0</v>
          </cell>
          <cell r="Z30">
            <v>0</v>
          </cell>
          <cell r="AA30">
            <v>0</v>
          </cell>
          <cell r="AB30">
            <v>0</v>
          </cell>
        </row>
        <row r="31">
          <cell r="A31" t="str">
            <v>mrg_O</v>
          </cell>
          <cell r="B31" t="str">
            <v>Marża</v>
          </cell>
          <cell r="C31" t="str">
            <v>Margin</v>
          </cell>
          <cell r="D31">
            <v>0</v>
          </cell>
          <cell r="E31" t="str">
            <v>----------</v>
          </cell>
          <cell r="F31" t="str">
            <v>----------</v>
          </cell>
          <cell r="G31" t="str">
            <v>----------</v>
          </cell>
          <cell r="H31" t="str">
            <v>----------</v>
          </cell>
          <cell r="I31" t="str">
            <v>----------</v>
          </cell>
          <cell r="J31" t="str">
            <v>----------</v>
          </cell>
          <cell r="K31" t="str">
            <v>----------</v>
          </cell>
          <cell r="L31" t="str">
            <v>----------</v>
          </cell>
          <cell r="M31" t="str">
            <v>----------</v>
          </cell>
          <cell r="N31" t="str">
            <v>----------</v>
          </cell>
          <cell r="O31" t="str">
            <v>----------</v>
          </cell>
          <cell r="Q31">
            <v>0</v>
          </cell>
          <cell r="R31" t="str">
            <v>----------</v>
          </cell>
          <cell r="S31" t="str">
            <v>----------</v>
          </cell>
          <cell r="T31" t="str">
            <v>----------</v>
          </cell>
          <cell r="U31" t="str">
            <v>----------</v>
          </cell>
          <cell r="V31" t="str">
            <v>----------</v>
          </cell>
          <cell r="W31" t="str">
            <v>----------</v>
          </cell>
          <cell r="X31" t="str">
            <v>----------</v>
          </cell>
          <cell r="Y31" t="str">
            <v>----------</v>
          </cell>
          <cell r="Z31" t="str">
            <v>----------</v>
          </cell>
          <cell r="AA31" t="str">
            <v>----------</v>
          </cell>
          <cell r="AB31" t="str">
            <v>----------</v>
          </cell>
        </row>
        <row r="32">
          <cell r="B32" t="str">
            <v>PORTFELE PAPIERÓW WARTOSCIOWYCH</v>
          </cell>
          <cell r="C32" t="str">
            <v>BOND PORTFOLIO</v>
          </cell>
        </row>
        <row r="33">
          <cell r="A33" t="str">
            <v>vol_PW</v>
          </cell>
          <cell r="B33" t="str">
            <v xml:space="preserve"> WARTOŚĆ PORTFELA NA KONIEC MIESIĄCA</v>
          </cell>
          <cell r="C33" t="str">
            <v>PORTFOLIO VALUE AT THE END OF MONTH</v>
          </cell>
          <cell r="P33">
            <v>0</v>
          </cell>
          <cell r="Q33">
            <v>0</v>
          </cell>
          <cell r="R33">
            <v>0</v>
          </cell>
          <cell r="S33">
            <v>0</v>
          </cell>
          <cell r="T33">
            <v>0</v>
          </cell>
          <cell r="U33">
            <v>0</v>
          </cell>
          <cell r="V33">
            <v>0</v>
          </cell>
          <cell r="W33">
            <v>0</v>
          </cell>
          <cell r="X33">
            <v>0</v>
          </cell>
          <cell r="Y33">
            <v>0</v>
          </cell>
          <cell r="Z33">
            <v>0</v>
          </cell>
          <cell r="AA33">
            <v>0</v>
          </cell>
          <cell r="AB33">
            <v>0</v>
          </cell>
        </row>
        <row r="34">
          <cell r="A34" t="str">
            <v>volA_PW</v>
          </cell>
          <cell r="B34" t="str">
            <v xml:space="preserve"> ŚREDNIA WARTOŚĆ PORTFELA</v>
          </cell>
          <cell r="C34" t="str">
            <v>PORTFOLIO AVERAGE  VALUE</v>
          </cell>
          <cell r="Q34">
            <v>0</v>
          </cell>
          <cell r="R34">
            <v>0</v>
          </cell>
          <cell r="S34">
            <v>0</v>
          </cell>
          <cell r="T34">
            <v>0</v>
          </cell>
          <cell r="U34">
            <v>0</v>
          </cell>
          <cell r="V34">
            <v>0</v>
          </cell>
          <cell r="W34">
            <v>0</v>
          </cell>
          <cell r="X34">
            <v>0</v>
          </cell>
          <cell r="Y34">
            <v>0</v>
          </cell>
          <cell r="Z34">
            <v>0</v>
          </cell>
          <cell r="AA34">
            <v>0</v>
          </cell>
          <cell r="AB34">
            <v>0</v>
          </cell>
        </row>
        <row r="35">
          <cell r="A35" t="str">
            <v>mgt_PW</v>
          </cell>
          <cell r="B35" t="str">
            <v>Opłata za zarządzanie</v>
          </cell>
          <cell r="C35" t="str">
            <v>Fees from asset management</v>
          </cell>
          <cell r="P35">
            <v>0</v>
          </cell>
          <cell r="Q35">
            <v>0</v>
          </cell>
          <cell r="R35">
            <v>0</v>
          </cell>
          <cell r="S35">
            <v>0</v>
          </cell>
          <cell r="T35">
            <v>0</v>
          </cell>
          <cell r="U35">
            <v>0</v>
          </cell>
          <cell r="V35">
            <v>0</v>
          </cell>
          <cell r="W35">
            <v>0</v>
          </cell>
          <cell r="X35">
            <v>0</v>
          </cell>
          <cell r="Y35">
            <v>0</v>
          </cell>
          <cell r="Z35">
            <v>0</v>
          </cell>
          <cell r="AA35">
            <v>0</v>
          </cell>
          <cell r="AB35">
            <v>0</v>
          </cell>
        </row>
        <row r="36">
          <cell r="A36" t="str">
            <v>mrg_PW</v>
          </cell>
          <cell r="B36" t="str">
            <v>Marża</v>
          </cell>
          <cell r="C36" t="str">
            <v>Margin</v>
          </cell>
          <cell r="D36">
            <v>0</v>
          </cell>
          <cell r="E36" t="str">
            <v>----------</v>
          </cell>
          <cell r="F36" t="str">
            <v>----------</v>
          </cell>
          <cell r="G36" t="str">
            <v>----------</v>
          </cell>
          <cell r="H36" t="str">
            <v>----------</v>
          </cell>
          <cell r="I36" t="str">
            <v>----------</v>
          </cell>
          <cell r="J36" t="str">
            <v>----------</v>
          </cell>
          <cell r="K36" t="str">
            <v>----------</v>
          </cell>
          <cell r="L36" t="str">
            <v>----------</v>
          </cell>
          <cell r="M36" t="str">
            <v>----------</v>
          </cell>
          <cell r="N36" t="str">
            <v>----------</v>
          </cell>
          <cell r="O36" t="str">
            <v>----------</v>
          </cell>
          <cell r="Q36">
            <v>0</v>
          </cell>
          <cell r="R36" t="str">
            <v>----------</v>
          </cell>
          <cell r="S36" t="str">
            <v>----------</v>
          </cell>
          <cell r="T36" t="str">
            <v>----------</v>
          </cell>
          <cell r="U36" t="str">
            <v>----------</v>
          </cell>
          <cell r="V36" t="str">
            <v>----------</v>
          </cell>
          <cell r="W36" t="str">
            <v>----------</v>
          </cell>
          <cell r="X36" t="str">
            <v>----------</v>
          </cell>
          <cell r="Y36" t="str">
            <v>----------</v>
          </cell>
          <cell r="Z36" t="str">
            <v>----------</v>
          </cell>
          <cell r="AA36" t="str">
            <v>----------</v>
          </cell>
          <cell r="AB36" t="str">
            <v>----------</v>
          </cell>
        </row>
        <row r="37">
          <cell r="B37" t="str">
            <v>PORTFEL ZAPISY NA  FUNDUSZE</v>
          </cell>
          <cell r="C37" t="str">
            <v>BOND PORTFOLIO</v>
          </cell>
        </row>
        <row r="38">
          <cell r="A38" t="str">
            <v>vol_Zap</v>
          </cell>
          <cell r="B38" t="str">
            <v xml:space="preserve"> WARTOŚĆ PORTFELA NA KONIEC MIESIĄCA</v>
          </cell>
          <cell r="C38" t="str">
            <v>PORTFOLIO VALUE AT THE END OF MONTH</v>
          </cell>
          <cell r="P38">
            <v>0</v>
          </cell>
          <cell r="Q38">
            <v>0</v>
          </cell>
          <cell r="R38">
            <v>0</v>
          </cell>
          <cell r="S38">
            <v>0</v>
          </cell>
          <cell r="T38">
            <v>0</v>
          </cell>
          <cell r="U38">
            <v>0</v>
          </cell>
          <cell r="V38">
            <v>0</v>
          </cell>
          <cell r="W38">
            <v>0</v>
          </cell>
          <cell r="X38">
            <v>0</v>
          </cell>
          <cell r="Y38">
            <v>0</v>
          </cell>
          <cell r="Z38">
            <v>0</v>
          </cell>
          <cell r="AA38">
            <v>0</v>
          </cell>
          <cell r="AB38">
            <v>0</v>
          </cell>
        </row>
        <row r="39">
          <cell r="A39" t="str">
            <v>volA_Zap</v>
          </cell>
          <cell r="B39" t="str">
            <v xml:space="preserve"> ŚREDNIA WARTOŚĆ PORTFELA</v>
          </cell>
          <cell r="C39" t="str">
            <v>PORTFOLIO AVERAGE  VALUE</v>
          </cell>
          <cell r="Q39">
            <v>0</v>
          </cell>
          <cell r="R39">
            <v>0</v>
          </cell>
          <cell r="S39">
            <v>0</v>
          </cell>
          <cell r="T39">
            <v>0</v>
          </cell>
          <cell r="U39">
            <v>0</v>
          </cell>
          <cell r="V39">
            <v>0</v>
          </cell>
          <cell r="W39">
            <v>0</v>
          </cell>
          <cell r="X39">
            <v>0</v>
          </cell>
          <cell r="Y39">
            <v>0</v>
          </cell>
          <cell r="Z39">
            <v>0</v>
          </cell>
          <cell r="AA39">
            <v>0</v>
          </cell>
          <cell r="AB39">
            <v>0</v>
          </cell>
        </row>
        <row r="40">
          <cell r="A40" t="str">
            <v>mgt_Zap</v>
          </cell>
          <cell r="B40" t="str">
            <v>Opłata za zarządzanie</v>
          </cell>
          <cell r="C40" t="str">
            <v>Fees from asset management</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mrg_Zap</v>
          </cell>
          <cell r="B41" t="str">
            <v>Marża</v>
          </cell>
          <cell r="C41" t="str">
            <v>Margin</v>
          </cell>
          <cell r="D41">
            <v>0</v>
          </cell>
          <cell r="E41" t="str">
            <v>----------</v>
          </cell>
          <cell r="F41" t="str">
            <v>----------</v>
          </cell>
          <cell r="G41" t="str">
            <v>----------</v>
          </cell>
          <cell r="H41" t="str">
            <v>----------</v>
          </cell>
          <cell r="I41" t="str">
            <v>----------</v>
          </cell>
          <cell r="J41" t="str">
            <v>----------</v>
          </cell>
          <cell r="K41" t="str">
            <v>----------</v>
          </cell>
          <cell r="L41" t="str">
            <v>----------</v>
          </cell>
          <cell r="M41" t="str">
            <v>----------</v>
          </cell>
          <cell r="N41" t="str">
            <v>----------</v>
          </cell>
          <cell r="O41" t="str">
            <v>----------</v>
          </cell>
          <cell r="Q41">
            <v>0</v>
          </cell>
          <cell r="R41" t="str">
            <v>----------</v>
          </cell>
          <cell r="S41" t="str">
            <v>----------</v>
          </cell>
          <cell r="T41" t="str">
            <v>----------</v>
          </cell>
          <cell r="U41" t="str">
            <v>----------</v>
          </cell>
          <cell r="V41" t="str">
            <v>----------</v>
          </cell>
          <cell r="W41" t="str">
            <v>----------</v>
          </cell>
          <cell r="X41" t="str">
            <v>----------</v>
          </cell>
          <cell r="Y41" t="str">
            <v>----------</v>
          </cell>
          <cell r="Z41" t="str">
            <v>----------</v>
          </cell>
          <cell r="AA41" t="str">
            <v>----------</v>
          </cell>
          <cell r="AB41" t="str">
            <v>----------</v>
          </cell>
        </row>
        <row r="42">
          <cell r="B42" t="str">
            <v>Rezygnacje</v>
          </cell>
          <cell r="C42" t="str">
            <v>BOND PORTFOLIO</v>
          </cell>
        </row>
        <row r="43">
          <cell r="A43" t="str">
            <v>vol_R</v>
          </cell>
          <cell r="B43" t="str">
            <v xml:space="preserve"> WARTOŚĆ PORTFELA NA KONIEC MIESIĄCA</v>
          </cell>
          <cell r="C43" t="str">
            <v>PORTFOLIO VALUE AT THE END OF MONTH</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volA_R</v>
          </cell>
          <cell r="B44" t="str">
            <v xml:space="preserve"> ŚREDNIA WARTOŚĆ PORTFELA</v>
          </cell>
          <cell r="C44" t="str">
            <v>PORTFOLIO AVERAGE  VALUE</v>
          </cell>
          <cell r="Q44">
            <v>0</v>
          </cell>
          <cell r="R44">
            <v>0</v>
          </cell>
          <cell r="S44">
            <v>0</v>
          </cell>
          <cell r="T44">
            <v>0</v>
          </cell>
          <cell r="U44">
            <v>0</v>
          </cell>
          <cell r="V44">
            <v>0</v>
          </cell>
          <cell r="W44">
            <v>0</v>
          </cell>
          <cell r="X44">
            <v>0</v>
          </cell>
          <cell r="Y44">
            <v>0</v>
          </cell>
          <cell r="Z44">
            <v>0</v>
          </cell>
          <cell r="AA44">
            <v>0</v>
          </cell>
          <cell r="AB44">
            <v>0</v>
          </cell>
        </row>
        <row r="45">
          <cell r="A45" t="str">
            <v>mgt_R</v>
          </cell>
          <cell r="B45" t="str">
            <v>Opłata za zarządzanie</v>
          </cell>
          <cell r="C45" t="str">
            <v>Fees from asset management</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mrg_R</v>
          </cell>
          <cell r="B46" t="str">
            <v>Marża</v>
          </cell>
          <cell r="C46" t="str">
            <v>Margin</v>
          </cell>
          <cell r="D46">
            <v>0</v>
          </cell>
          <cell r="E46" t="str">
            <v>----------</v>
          </cell>
          <cell r="F46" t="str">
            <v>----------</v>
          </cell>
          <cell r="G46" t="str">
            <v>----------</v>
          </cell>
          <cell r="H46" t="str">
            <v>----------</v>
          </cell>
          <cell r="I46" t="str">
            <v>----------</v>
          </cell>
          <cell r="J46" t="str">
            <v>----------</v>
          </cell>
          <cell r="K46" t="str">
            <v>----------</v>
          </cell>
          <cell r="L46" t="str">
            <v>----------</v>
          </cell>
          <cell r="M46" t="str">
            <v>----------</v>
          </cell>
          <cell r="N46" t="str">
            <v>----------</v>
          </cell>
          <cell r="O46" t="str">
            <v>----------</v>
          </cell>
          <cell r="Q46">
            <v>0</v>
          </cell>
          <cell r="R46" t="str">
            <v>----------</v>
          </cell>
          <cell r="S46" t="str">
            <v>----------</v>
          </cell>
          <cell r="T46" t="str">
            <v>----------</v>
          </cell>
          <cell r="U46" t="str">
            <v>----------</v>
          </cell>
          <cell r="V46" t="str">
            <v>----------</v>
          </cell>
          <cell r="W46" t="str">
            <v>----------</v>
          </cell>
          <cell r="X46" t="str">
            <v>----------</v>
          </cell>
          <cell r="Y46" t="str">
            <v>----------</v>
          </cell>
          <cell r="Z46" t="str">
            <v>----------</v>
          </cell>
          <cell r="AA46" t="str">
            <v>----------</v>
          </cell>
          <cell r="AB46" t="str">
            <v>----------</v>
          </cell>
        </row>
        <row r="47">
          <cell r="B47" t="str">
            <v>DOCHODY ALOKOWANE Z TYT. EUROINDEXU</v>
          </cell>
          <cell r="C47" t="str">
            <v>BOND PORTFOLIO</v>
          </cell>
          <cell r="D47">
            <v>40</v>
          </cell>
          <cell r="E47">
            <v>40</v>
          </cell>
          <cell r="F47">
            <v>40</v>
          </cell>
          <cell r="G47">
            <v>40</v>
          </cell>
          <cell r="H47">
            <v>40</v>
          </cell>
          <cell r="I47">
            <v>40</v>
          </cell>
          <cell r="J47">
            <v>40</v>
          </cell>
          <cell r="K47">
            <v>40</v>
          </cell>
          <cell r="L47">
            <v>40</v>
          </cell>
          <cell r="M47">
            <v>40</v>
          </cell>
          <cell r="N47">
            <v>40</v>
          </cell>
          <cell r="O47">
            <v>40</v>
          </cell>
          <cell r="P47">
            <v>480</v>
          </cell>
          <cell r="Q47">
            <v>40</v>
          </cell>
          <cell r="R47">
            <v>80</v>
          </cell>
          <cell r="S47">
            <v>120</v>
          </cell>
          <cell r="T47">
            <v>160</v>
          </cell>
          <cell r="U47">
            <v>200</v>
          </cell>
          <cell r="V47">
            <v>240</v>
          </cell>
          <cell r="W47">
            <v>280</v>
          </cell>
          <cell r="X47">
            <v>320</v>
          </cell>
          <cell r="Y47">
            <v>360</v>
          </cell>
          <cell r="Z47">
            <v>400</v>
          </cell>
          <cell r="AA47">
            <v>440</v>
          </cell>
          <cell r="AB47">
            <v>480</v>
          </cell>
        </row>
        <row r="48">
          <cell r="B48" t="str">
            <v xml:space="preserve"> ŚREDNIA WARTOŚĆ PORTFELA</v>
          </cell>
        </row>
        <row r="49">
          <cell r="A49" t="str">
            <v>volA_A</v>
          </cell>
          <cell r="B49" t="str">
            <v>PORTFELE AKCYJNE</v>
          </cell>
          <cell r="D49">
            <v>1722764362.390501</v>
          </cell>
          <cell r="E49">
            <v>1510547773.9710436</v>
          </cell>
          <cell r="F49">
            <v>1490737589.281086</v>
          </cell>
          <cell r="G49">
            <v>1498345234.6739228</v>
          </cell>
          <cell r="H49">
            <v>1501530672.7390532</v>
          </cell>
          <cell r="I49">
            <v>1525573602.3151331</v>
          </cell>
          <cell r="J49">
            <v>1543078109.6714828</v>
          </cell>
          <cell r="K49">
            <v>1543157197.0365918</v>
          </cell>
          <cell r="L49">
            <v>1544085738.6731858</v>
          </cell>
          <cell r="M49">
            <v>1546272451.476182</v>
          </cell>
          <cell r="N49">
            <v>1549879649.0491722</v>
          </cell>
          <cell r="O49">
            <v>1555372293.8880038</v>
          </cell>
          <cell r="Q49">
            <v>1722764362.390501</v>
          </cell>
          <cell r="R49">
            <v>1620193011.3210967</v>
          </cell>
          <cell r="S49">
            <v>1576092812.6041698</v>
          </cell>
          <cell r="T49">
            <v>1556816553.6131995</v>
          </cell>
          <cell r="U49">
            <v>1545541143.6980774</v>
          </cell>
          <cell r="V49">
            <v>1542249790.7228668</v>
          </cell>
          <cell r="W49">
            <v>1542370344.1848722</v>
          </cell>
          <cell r="X49">
            <v>1542470313.1947217</v>
          </cell>
          <cell r="Y49">
            <v>1542647184.5974731</v>
          </cell>
          <cell r="Z49">
            <v>1543015654.3458009</v>
          </cell>
          <cell r="AA49">
            <v>1543630340.4386399</v>
          </cell>
          <cell r="AB49">
            <v>1544624877.4794328</v>
          </cell>
        </row>
        <row r="50">
          <cell r="A50" t="str">
            <v>volA_SW</v>
          </cell>
          <cell r="B50" t="str">
            <v>PORTFELE STABILNEGO WZROSTU</v>
          </cell>
          <cell r="D50">
            <v>359442986.71534997</v>
          </cell>
          <cell r="E50">
            <v>329163673.11933786</v>
          </cell>
          <cell r="F50">
            <v>326662679.11797577</v>
          </cell>
          <cell r="G50">
            <v>324241125.43322337</v>
          </cell>
          <cell r="H50">
            <v>320382454.19474834</v>
          </cell>
          <cell r="I50">
            <v>326580808.40757489</v>
          </cell>
          <cell r="J50">
            <v>330550980.82723063</v>
          </cell>
          <cell r="K50">
            <v>321964520.27974248</v>
          </cell>
          <cell r="L50">
            <v>308167144.93012452</v>
          </cell>
          <cell r="M50">
            <v>300821202.81927598</v>
          </cell>
          <cell r="N50">
            <v>298880093.45319986</v>
          </cell>
          <cell r="O50">
            <v>295997581.29880595</v>
          </cell>
          <cell r="Q50">
            <v>359442986.71534997</v>
          </cell>
          <cell r="R50">
            <v>344807985.14394414</v>
          </cell>
          <cell r="S50">
            <v>338626617.15707582</v>
          </cell>
          <cell r="T50">
            <v>335059966.31645125</v>
          </cell>
          <cell r="U50">
            <v>332066526.34426188</v>
          </cell>
          <cell r="V50">
            <v>331162287.12392884</v>
          </cell>
          <cell r="W50">
            <v>331073317.662907</v>
          </cell>
          <cell r="X50">
            <v>329916052.42160326</v>
          </cell>
          <cell r="Y50">
            <v>327534785.1780107</v>
          </cell>
          <cell r="Z50">
            <v>324819634.18417209</v>
          </cell>
          <cell r="AA50">
            <v>322496690.23811483</v>
          </cell>
          <cell r="AB50">
            <v>320252230.19134277</v>
          </cell>
        </row>
        <row r="51">
          <cell r="A51" t="str">
            <v>volA_Z</v>
          </cell>
          <cell r="B51" t="str">
            <v>PORTFELE ZRÓWNOWAŻONE</v>
          </cell>
          <cell r="D51">
            <v>1041074412.7601866</v>
          </cell>
          <cell r="E51">
            <v>965697144.18919623</v>
          </cell>
          <cell r="F51">
            <v>960464446.80801845</v>
          </cell>
          <cell r="G51">
            <v>959389691.16461408</v>
          </cell>
          <cell r="H51">
            <v>952733954.092839</v>
          </cell>
          <cell r="I51">
            <v>961124783.38593721</v>
          </cell>
          <cell r="J51">
            <v>965022996.60881341</v>
          </cell>
          <cell r="K51">
            <v>956872216.84582913</v>
          </cell>
          <cell r="L51">
            <v>948766668.1235553</v>
          </cell>
          <cell r="M51">
            <v>942153986.51840615</v>
          </cell>
          <cell r="N51">
            <v>936983082.02654219</v>
          </cell>
          <cell r="O51">
            <v>931859018.94582319</v>
          </cell>
          <cell r="Q51">
            <v>1041074412.7601866</v>
          </cell>
          <cell r="R51">
            <v>1004642066.2842079</v>
          </cell>
          <cell r="S51">
            <v>989592547.5615499</v>
          </cell>
          <cell r="T51">
            <v>982104236.05817735</v>
          </cell>
          <cell r="U51">
            <v>976114244.34156239</v>
          </cell>
          <cell r="V51">
            <v>973643454.07415164</v>
          </cell>
          <cell r="W51">
            <v>972388833.50407898</v>
          </cell>
          <cell r="X51">
            <v>970417460.07618666</v>
          </cell>
          <cell r="Y51">
            <v>968046935.40984011</v>
          </cell>
          <cell r="Z51">
            <v>965415193.06349778</v>
          </cell>
          <cell r="AA51">
            <v>962869033.86615849</v>
          </cell>
          <cell r="AB51">
            <v>960242502.54776931</v>
          </cell>
        </row>
        <row r="52">
          <cell r="A52" t="str">
            <v>volA_P</v>
          </cell>
          <cell r="B52" t="str">
            <v>PORTFELE PIENIĘŻNE</v>
          </cell>
          <cell r="D52">
            <v>253203299.28</v>
          </cell>
          <cell r="E52">
            <v>241453299.28</v>
          </cell>
          <cell r="F52">
            <v>240703299.28</v>
          </cell>
          <cell r="G52">
            <v>239203299.28</v>
          </cell>
          <cell r="H52">
            <v>236703299.28</v>
          </cell>
          <cell r="I52">
            <v>239203299.28</v>
          </cell>
          <cell r="J52">
            <v>240203299.28</v>
          </cell>
          <cell r="K52">
            <v>237203299.28</v>
          </cell>
          <cell r="L52">
            <v>234203299.28</v>
          </cell>
          <cell r="M52">
            <v>232203299.28</v>
          </cell>
          <cell r="N52">
            <v>231203299.28</v>
          </cell>
          <cell r="O52">
            <v>230203299.28</v>
          </cell>
          <cell r="Q52">
            <v>253203299.28</v>
          </cell>
          <cell r="R52">
            <v>247524132.61333331</v>
          </cell>
          <cell r="S52">
            <v>245200552.02725273</v>
          </cell>
          <cell r="T52">
            <v>243713629.85851237</v>
          </cell>
          <cell r="U52">
            <v>242283891.38526314</v>
          </cell>
          <cell r="V52">
            <v>241776101.47780219</v>
          </cell>
          <cell r="W52">
            <v>241547195.99361503</v>
          </cell>
          <cell r="X52">
            <v>240995307.47672132</v>
          </cell>
          <cell r="Y52">
            <v>240251656.94423357</v>
          </cell>
          <cell r="Z52">
            <v>239433627.14885244</v>
          </cell>
          <cell r="AA52">
            <v>238696582.86208951</v>
          </cell>
          <cell r="AB52">
            <v>237977206.38382509</v>
          </cell>
        </row>
        <row r="53">
          <cell r="A53" t="str">
            <v>volA_O</v>
          </cell>
          <cell r="B53" t="str">
            <v>PORTFELE OBLIGACJI</v>
          </cell>
          <cell r="D53">
            <v>0</v>
          </cell>
          <cell r="E53">
            <v>0</v>
          </cell>
          <cell r="F53">
            <v>0</v>
          </cell>
          <cell r="G53">
            <v>0</v>
          </cell>
          <cell r="H53">
            <v>0</v>
          </cell>
          <cell r="I53">
            <v>0</v>
          </cell>
          <cell r="J53">
            <v>0</v>
          </cell>
          <cell r="K53">
            <v>0</v>
          </cell>
          <cell r="L53">
            <v>0</v>
          </cell>
          <cell r="M53">
            <v>0</v>
          </cell>
          <cell r="N53">
            <v>0</v>
          </cell>
          <cell r="O53">
            <v>0</v>
          </cell>
          <cell r="Q53">
            <v>0</v>
          </cell>
          <cell r="R53">
            <v>0</v>
          </cell>
          <cell r="S53">
            <v>0</v>
          </cell>
          <cell r="T53">
            <v>0</v>
          </cell>
          <cell r="U53">
            <v>0</v>
          </cell>
          <cell r="V53">
            <v>0</v>
          </cell>
          <cell r="W53">
            <v>0</v>
          </cell>
          <cell r="X53">
            <v>0</v>
          </cell>
          <cell r="Y53">
            <v>0</v>
          </cell>
          <cell r="Z53">
            <v>0</v>
          </cell>
          <cell r="AA53">
            <v>0</v>
          </cell>
          <cell r="AB53">
            <v>0</v>
          </cell>
        </row>
        <row r="54">
          <cell r="A54" t="str">
            <v>volA_PW</v>
          </cell>
          <cell r="B54" t="str">
            <v>PORTFELE PAPIERÓW WARTOSCIOWYCH</v>
          </cell>
          <cell r="D54">
            <v>0</v>
          </cell>
          <cell r="E54">
            <v>0</v>
          </cell>
          <cell r="F54">
            <v>0</v>
          </cell>
          <cell r="G54">
            <v>0</v>
          </cell>
          <cell r="H54">
            <v>0</v>
          </cell>
          <cell r="I54">
            <v>0</v>
          </cell>
          <cell r="J54">
            <v>0</v>
          </cell>
          <cell r="K54">
            <v>0</v>
          </cell>
          <cell r="L54">
            <v>0</v>
          </cell>
          <cell r="M54">
            <v>0</v>
          </cell>
          <cell r="N54">
            <v>0</v>
          </cell>
          <cell r="O54">
            <v>0</v>
          </cell>
          <cell r="Q54">
            <v>0</v>
          </cell>
          <cell r="R54">
            <v>0</v>
          </cell>
          <cell r="S54">
            <v>0</v>
          </cell>
          <cell r="T54">
            <v>0</v>
          </cell>
          <cell r="U54">
            <v>0</v>
          </cell>
          <cell r="V54">
            <v>0</v>
          </cell>
          <cell r="W54">
            <v>0</v>
          </cell>
          <cell r="X54">
            <v>0</v>
          </cell>
          <cell r="Y54">
            <v>0</v>
          </cell>
          <cell r="Z54">
            <v>0</v>
          </cell>
          <cell r="AA54">
            <v>0</v>
          </cell>
          <cell r="AB54">
            <v>0</v>
          </cell>
        </row>
        <row r="55">
          <cell r="A55" t="str">
            <v>volA_Zap</v>
          </cell>
          <cell r="B55" t="str">
            <v>PORTFEL ZAPISY NA  FUNDUSZE</v>
          </cell>
          <cell r="D55">
            <v>0</v>
          </cell>
          <cell r="E55">
            <v>0</v>
          </cell>
          <cell r="F55">
            <v>0</v>
          </cell>
          <cell r="G55">
            <v>0</v>
          </cell>
          <cell r="H55">
            <v>0</v>
          </cell>
          <cell r="I55">
            <v>0</v>
          </cell>
          <cell r="J55">
            <v>0</v>
          </cell>
          <cell r="K55">
            <v>0</v>
          </cell>
          <cell r="L55">
            <v>0</v>
          </cell>
          <cell r="M55">
            <v>0</v>
          </cell>
          <cell r="N55">
            <v>0</v>
          </cell>
          <cell r="O55">
            <v>0</v>
          </cell>
          <cell r="Q55">
            <v>0</v>
          </cell>
          <cell r="R55">
            <v>0</v>
          </cell>
          <cell r="S55">
            <v>0</v>
          </cell>
          <cell r="T55">
            <v>0</v>
          </cell>
          <cell r="U55">
            <v>0</v>
          </cell>
          <cell r="V55">
            <v>0</v>
          </cell>
          <cell r="W55">
            <v>0</v>
          </cell>
          <cell r="X55">
            <v>0</v>
          </cell>
          <cell r="Y55">
            <v>0</v>
          </cell>
          <cell r="Z55">
            <v>0</v>
          </cell>
          <cell r="AA55">
            <v>0</v>
          </cell>
          <cell r="AB55">
            <v>0</v>
          </cell>
        </row>
        <row r="56">
          <cell r="A56" t="str">
            <v>volA_R</v>
          </cell>
          <cell r="B56" t="str">
            <v>Rezygnacje</v>
          </cell>
          <cell r="D56">
            <v>0</v>
          </cell>
          <cell r="E56">
            <v>0</v>
          </cell>
          <cell r="F56">
            <v>0</v>
          </cell>
          <cell r="G56">
            <v>0</v>
          </cell>
          <cell r="H56">
            <v>0</v>
          </cell>
          <cell r="I56">
            <v>0</v>
          </cell>
          <cell r="J56">
            <v>0</v>
          </cell>
          <cell r="K56">
            <v>0</v>
          </cell>
          <cell r="L56">
            <v>0</v>
          </cell>
          <cell r="M56">
            <v>0</v>
          </cell>
          <cell r="N56">
            <v>0</v>
          </cell>
          <cell r="O56">
            <v>0</v>
          </cell>
          <cell r="Q56">
            <v>0</v>
          </cell>
          <cell r="R56">
            <v>0</v>
          </cell>
          <cell r="S56">
            <v>0</v>
          </cell>
          <cell r="T56">
            <v>0</v>
          </cell>
          <cell r="U56">
            <v>0</v>
          </cell>
          <cell r="V56">
            <v>0</v>
          </cell>
          <cell r="W56">
            <v>0</v>
          </cell>
          <cell r="X56">
            <v>0</v>
          </cell>
          <cell r="Y56">
            <v>0</v>
          </cell>
          <cell r="Z56">
            <v>0</v>
          </cell>
          <cell r="AA56">
            <v>0</v>
          </cell>
          <cell r="AB56">
            <v>0</v>
          </cell>
        </row>
        <row r="57">
          <cell r="A57" t="str">
            <v>volA_T</v>
          </cell>
          <cell r="B57" t="str">
            <v>Total</v>
          </cell>
          <cell r="D57">
            <v>3376485061.1460376</v>
          </cell>
          <cell r="E57">
            <v>3046861890.5595779</v>
          </cell>
          <cell r="F57">
            <v>3018568014.4870801</v>
          </cell>
          <cell r="G57">
            <v>3021179350.5517607</v>
          </cell>
          <cell r="H57">
            <v>3011350380.3066411</v>
          </cell>
          <cell r="I57">
            <v>3052482493.3886456</v>
          </cell>
          <cell r="J57">
            <v>3078855386.387527</v>
          </cell>
          <cell r="K57">
            <v>3059197233.4421635</v>
          </cell>
          <cell r="L57">
            <v>3035222851.006866</v>
          </cell>
          <cell r="M57">
            <v>3021450940.093864</v>
          </cell>
          <cell r="N57">
            <v>3016946123.8089147</v>
          </cell>
          <cell r="O57">
            <v>3013432193.4126334</v>
          </cell>
          <cell r="Q57">
            <v>3376485061.1460376</v>
          </cell>
          <cell r="R57">
            <v>3217167195.3625817</v>
          </cell>
          <cell r="S57">
            <v>3149512529.3500481</v>
          </cell>
          <cell r="T57">
            <v>3117694385.8463407</v>
          </cell>
          <cell r="U57">
            <v>3096005805.769165</v>
          </cell>
          <cell r="V57">
            <v>3088831633.3987498</v>
          </cell>
          <cell r="W57">
            <v>3087379691.3454733</v>
          </cell>
          <cell r="X57">
            <v>3083799133.1692328</v>
          </cell>
          <cell r="Y57">
            <v>3078480562.1295576</v>
          </cell>
          <cell r="Z57">
            <v>3072684108.7423234</v>
          </cell>
          <cell r="AA57">
            <v>3067692647.4050035</v>
          </cell>
          <cell r="AB57">
            <v>3063096816.6023707</v>
          </cell>
        </row>
        <row r="58">
          <cell r="A58" t="str">
            <v>volA_Tm</v>
          </cell>
          <cell r="B58" t="str">
            <v xml:space="preserve"> WARTOŚĆ PORTFELA NA KONIEC MIESIĄCA</v>
          </cell>
          <cell r="D58">
            <v>3124471817.3726535</v>
          </cell>
          <cell r="E58">
            <v>2806543421.7861938</v>
          </cell>
          <cell r="F58">
            <v>2778996020.713696</v>
          </cell>
          <cell r="G58">
            <v>2783100306.7783766</v>
          </cell>
          <cell r="H58">
            <v>2775759586.533257</v>
          </cell>
          <cell r="I58">
            <v>2814403449.6152616</v>
          </cell>
          <cell r="J58">
            <v>2839781042.6141429</v>
          </cell>
          <cell r="K58">
            <v>2823108789.6687794</v>
          </cell>
          <cell r="L58">
            <v>2802120307.2334819</v>
          </cell>
          <cell r="M58">
            <v>2790338996.3204799</v>
          </cell>
          <cell r="N58">
            <v>2786829480.0355306</v>
          </cell>
          <cell r="O58">
            <v>2784310849.6392493</v>
          </cell>
          <cell r="P58">
            <v>0</v>
          </cell>
          <cell r="Q58">
            <v>3124471817.3726535</v>
          </cell>
          <cell r="R58">
            <v>2970806426.1725311</v>
          </cell>
          <cell r="S58">
            <v>2905464419.9173236</v>
          </cell>
          <cell r="T58">
            <v>2875126210.0481634</v>
          </cell>
          <cell r="U58">
            <v>2854860648.6734123</v>
          </cell>
          <cell r="V58">
            <v>2848191879.5978928</v>
          </cell>
          <cell r="W58">
            <v>2846967767.1730275</v>
          </cell>
          <cell r="X58">
            <v>2843936503.6376519</v>
          </cell>
          <cell r="Y58">
            <v>2839358087.9729619</v>
          </cell>
          <cell r="Z58">
            <v>2834375819.6410699</v>
          </cell>
          <cell r="AA58">
            <v>2830117938.4823651</v>
          </cell>
          <cell r="AB58">
            <v>2826238103.0885491</v>
          </cell>
        </row>
        <row r="59">
          <cell r="A59" t="str">
            <v>vol_A</v>
          </cell>
          <cell r="B59" t="str">
            <v>PORTFELE AKCYJNE</v>
          </cell>
          <cell r="D59">
            <v>1541357958.661001</v>
          </cell>
          <cell r="E59">
            <v>1479737589.281086</v>
          </cell>
          <cell r="F59">
            <v>1501737589.281086</v>
          </cell>
          <cell r="G59">
            <v>1494952880.0667593</v>
          </cell>
          <cell r="H59">
            <v>1508108465.4113469</v>
          </cell>
          <cell r="I59">
            <v>1543038739.2189193</v>
          </cell>
          <cell r="J59">
            <v>1543117480.1240458</v>
          </cell>
          <cell r="K59">
            <v>1543196913.9491374</v>
          </cell>
          <cell r="L59">
            <v>1544974563.397234</v>
          </cell>
          <cell r="M59">
            <v>1547570339.5551298</v>
          </cell>
          <cell r="N59">
            <v>1552188958.543215</v>
          </cell>
          <cell r="O59">
            <v>1558555629.2327929</v>
          </cell>
          <cell r="P59">
            <v>1558555629.2327929</v>
          </cell>
          <cell r="Q59">
            <v>1541357958.661001</v>
          </cell>
          <cell r="R59">
            <v>1479737589.281086</v>
          </cell>
          <cell r="S59">
            <v>1501737589.281086</v>
          </cell>
          <cell r="T59">
            <v>1494952880.0667593</v>
          </cell>
          <cell r="U59">
            <v>1508108465.4113469</v>
          </cell>
          <cell r="V59">
            <v>1543038739.2189193</v>
          </cell>
          <cell r="W59">
            <v>1543117480.1240458</v>
          </cell>
          <cell r="X59">
            <v>1543196913.9491374</v>
          </cell>
          <cell r="Y59">
            <v>1544974563.397234</v>
          </cell>
          <cell r="Z59">
            <v>1547570339.5551298</v>
          </cell>
          <cell r="AA59">
            <v>1552188958.543215</v>
          </cell>
          <cell r="AB59">
            <v>1558555629.2327929</v>
          </cell>
        </row>
        <row r="60">
          <cell r="A60" t="str">
            <v>vol_SW</v>
          </cell>
          <cell r="B60" t="str">
            <v>PORTFELE STABILNEGO WZROSTU</v>
          </cell>
          <cell r="D60">
            <v>333664667.12069994</v>
          </cell>
          <cell r="E60">
            <v>324662679.11797577</v>
          </cell>
          <cell r="F60">
            <v>328662679.11797577</v>
          </cell>
          <cell r="G60">
            <v>319819571.74847102</v>
          </cell>
          <cell r="H60">
            <v>320945336.64102566</v>
          </cell>
          <cell r="I60">
            <v>332216280.17412418</v>
          </cell>
          <cell r="J60">
            <v>328885681.48033708</v>
          </cell>
          <cell r="K60">
            <v>315043359.07914788</v>
          </cell>
          <cell r="L60">
            <v>301290930.78110129</v>
          </cell>
          <cell r="M60">
            <v>300351474.85745072</v>
          </cell>
          <cell r="N60">
            <v>297408712.048949</v>
          </cell>
          <cell r="O60">
            <v>294586450.54866278</v>
          </cell>
          <cell r="P60">
            <v>294586450.54866278</v>
          </cell>
          <cell r="Q60">
            <v>333664667.12069994</v>
          </cell>
          <cell r="R60">
            <v>324662679.11797577</v>
          </cell>
          <cell r="S60">
            <v>328662679.11797577</v>
          </cell>
          <cell r="T60">
            <v>319819571.74847102</v>
          </cell>
          <cell r="U60">
            <v>320945336.64102566</v>
          </cell>
          <cell r="V60">
            <v>332216280.17412418</v>
          </cell>
          <cell r="W60">
            <v>328885681.48033708</v>
          </cell>
          <cell r="X60">
            <v>315043359.07914788</v>
          </cell>
          <cell r="Y60">
            <v>301290930.78110129</v>
          </cell>
          <cell r="Z60">
            <v>300351474.85745072</v>
          </cell>
          <cell r="AA60">
            <v>297408712.048949</v>
          </cell>
          <cell r="AB60">
            <v>294586450.54866278</v>
          </cell>
        </row>
        <row r="61">
          <cell r="A61" t="str">
            <v>vol_Z</v>
          </cell>
          <cell r="B61" t="str">
            <v>PORTFELE ZRÓWNOWAŻONE</v>
          </cell>
          <cell r="D61">
            <v>976929841.57037401</v>
          </cell>
          <cell r="E61">
            <v>954464446.80801845</v>
          </cell>
          <cell r="F61">
            <v>966464446.80801845</v>
          </cell>
          <cell r="G61">
            <v>952314935.5212096</v>
          </cell>
          <cell r="H61">
            <v>953152972.66446829</v>
          </cell>
          <cell r="I61">
            <v>969096594.10740602</v>
          </cell>
          <cell r="J61">
            <v>960949399.11022055</v>
          </cell>
          <cell r="K61">
            <v>952795034.58143759</v>
          </cell>
          <cell r="L61">
            <v>944738301.66567314</v>
          </cell>
          <cell r="M61">
            <v>939569671.37113893</v>
          </cell>
          <cell r="N61">
            <v>934396492.68194556</v>
          </cell>
          <cell r="O61">
            <v>929321545.2097007</v>
          </cell>
          <cell r="P61">
            <v>929321545.2097007</v>
          </cell>
          <cell r="Q61">
            <v>976929841.57037401</v>
          </cell>
          <cell r="R61">
            <v>954464446.80801845</v>
          </cell>
          <cell r="S61">
            <v>966464446.80801845</v>
          </cell>
          <cell r="T61">
            <v>952314935.5212096</v>
          </cell>
          <cell r="U61">
            <v>953152972.66446829</v>
          </cell>
          <cell r="V61">
            <v>969096594.10740602</v>
          </cell>
          <cell r="W61">
            <v>960949399.11022055</v>
          </cell>
          <cell r="X61">
            <v>952795034.58143759</v>
          </cell>
          <cell r="Y61">
            <v>944738301.66567314</v>
          </cell>
          <cell r="Z61">
            <v>939569671.37113893</v>
          </cell>
          <cell r="AA61">
            <v>934396492.68194556</v>
          </cell>
          <cell r="AB61">
            <v>929321545.2097007</v>
          </cell>
        </row>
        <row r="62">
          <cell r="A62" t="str">
            <v>vol_P</v>
          </cell>
          <cell r="B62" t="str">
            <v>PORTFELE PIENIĘŻNE</v>
          </cell>
          <cell r="D62">
            <v>243203299.28</v>
          </cell>
          <cell r="E62">
            <v>239703299.28</v>
          </cell>
          <cell r="F62">
            <v>241703299.28</v>
          </cell>
          <cell r="G62">
            <v>236703299.28</v>
          </cell>
          <cell r="H62">
            <v>236703299.28</v>
          </cell>
          <cell r="I62">
            <v>241703299.28</v>
          </cell>
          <cell r="J62">
            <v>238703299.28</v>
          </cell>
          <cell r="K62">
            <v>235703299.28</v>
          </cell>
          <cell r="L62">
            <v>232703299.28</v>
          </cell>
          <cell r="M62">
            <v>231703299.28</v>
          </cell>
          <cell r="N62">
            <v>230703299.28</v>
          </cell>
          <cell r="O62">
            <v>229703299.28</v>
          </cell>
          <cell r="P62">
            <v>229703299.28</v>
          </cell>
          <cell r="Q62">
            <v>243203299.28</v>
          </cell>
          <cell r="R62">
            <v>239703299.28</v>
          </cell>
          <cell r="S62">
            <v>241703299.28</v>
          </cell>
          <cell r="T62">
            <v>236703299.28</v>
          </cell>
          <cell r="U62">
            <v>236703299.28</v>
          </cell>
          <cell r="V62">
            <v>241703299.28</v>
          </cell>
          <cell r="W62">
            <v>238703299.28</v>
          </cell>
          <cell r="X62">
            <v>235703299.28</v>
          </cell>
          <cell r="Y62">
            <v>232703299.28</v>
          </cell>
          <cell r="Z62">
            <v>231703299.28</v>
          </cell>
          <cell r="AA62">
            <v>230703299.28</v>
          </cell>
          <cell r="AB62">
            <v>229703299.28</v>
          </cell>
        </row>
        <row r="63">
          <cell r="A63" t="str">
            <v>vol_O</v>
          </cell>
          <cell r="B63" t="str">
            <v>PORTFELE OBLIGACJI</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row>
        <row r="64">
          <cell r="A64" t="str">
            <v>vol_PW</v>
          </cell>
          <cell r="B64" t="str">
            <v>PORTFELE PAPIERÓW WARTOSCIOWYCH</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row>
        <row r="65">
          <cell r="A65" t="str">
            <v>vol_Zap</v>
          </cell>
          <cell r="B65" t="str">
            <v>PORTFEL ZAPISY NA  FUNDUSZE</v>
          </cell>
          <cell r="D65">
            <v>0</v>
          </cell>
          <cell r="E65">
            <v>0</v>
          </cell>
          <cell r="F65">
            <v>0</v>
          </cell>
          <cell r="G65">
            <v>0</v>
          </cell>
          <cell r="H65">
            <v>0</v>
          </cell>
          <cell r="I65">
            <v>0</v>
          </cell>
          <cell r="J65">
            <v>0</v>
          </cell>
          <cell r="K65">
            <v>0</v>
          </cell>
          <cell r="L65">
            <v>0</v>
          </cell>
          <cell r="M65">
            <v>0</v>
          </cell>
          <cell r="N65">
            <v>0</v>
          </cell>
          <cell r="O65">
            <v>0</v>
          </cell>
          <cell r="P65">
            <v>0</v>
          </cell>
          <cell r="R65">
            <v>0</v>
          </cell>
          <cell r="S65">
            <v>0</v>
          </cell>
          <cell r="T65">
            <v>0</v>
          </cell>
          <cell r="U65">
            <v>0</v>
          </cell>
          <cell r="V65">
            <v>0</v>
          </cell>
          <cell r="W65">
            <v>0</v>
          </cell>
          <cell r="X65">
            <v>0</v>
          </cell>
          <cell r="Y65">
            <v>0</v>
          </cell>
          <cell r="Z65">
            <v>0</v>
          </cell>
          <cell r="AA65">
            <v>0</v>
          </cell>
          <cell r="AB65">
            <v>0</v>
          </cell>
        </row>
        <row r="66">
          <cell r="A66" t="str">
            <v>vol_R</v>
          </cell>
          <cell r="B66" t="str">
            <v>Rezygnacje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A67" t="str">
            <v>vol_T</v>
          </cell>
          <cell r="B67" t="str">
            <v>Total</v>
          </cell>
          <cell r="D67">
            <v>3095155766.6320748</v>
          </cell>
          <cell r="E67">
            <v>2998568014.4870801</v>
          </cell>
          <cell r="F67">
            <v>3038568014.4870801</v>
          </cell>
          <cell r="G67">
            <v>3003790686.6164403</v>
          </cell>
          <cell r="H67">
            <v>3018910073.996841</v>
          </cell>
          <cell r="I67">
            <v>3086054912.7804499</v>
          </cell>
          <cell r="J67">
            <v>3071655859.9946036</v>
          </cell>
          <cell r="K67">
            <v>3046738606.8897233</v>
          </cell>
          <cell r="L67">
            <v>3023707095.1240087</v>
          </cell>
          <cell r="M67">
            <v>3019194785.0637197</v>
          </cell>
          <cell r="N67">
            <v>3014697462.5541101</v>
          </cell>
          <cell r="O67">
            <v>3012166924.2711563</v>
          </cell>
          <cell r="P67">
            <v>3012166924.2711563</v>
          </cell>
          <cell r="Q67">
            <v>3095155766.6320748</v>
          </cell>
          <cell r="R67">
            <v>2998568014.4870801</v>
          </cell>
          <cell r="S67">
            <v>3038568014.4870801</v>
          </cell>
          <cell r="T67">
            <v>3003790686.6164403</v>
          </cell>
          <cell r="U67">
            <v>3018910073.996841</v>
          </cell>
          <cell r="V67">
            <v>3086054912.7804499</v>
          </cell>
          <cell r="W67">
            <v>3071655859.9946036</v>
          </cell>
          <cell r="X67">
            <v>3046738606.8897233</v>
          </cell>
          <cell r="Y67">
            <v>3023707095.1240087</v>
          </cell>
          <cell r="Z67">
            <v>3019194785.0637197</v>
          </cell>
          <cell r="AA67">
            <v>3014697462.5541101</v>
          </cell>
          <cell r="AB67">
            <v>3012166924.2711563</v>
          </cell>
        </row>
        <row r="68">
          <cell r="A68" t="str">
            <v>vol_Tm</v>
          </cell>
          <cell r="B68" t="str">
            <v>Opłata za zarządzanie</v>
          </cell>
          <cell r="D68">
            <v>2853095522.8586907</v>
          </cell>
          <cell r="E68">
            <v>2759991320.713696</v>
          </cell>
          <cell r="F68">
            <v>2798000720.713696</v>
          </cell>
          <cell r="G68">
            <v>2768199892.8430562</v>
          </cell>
          <cell r="H68">
            <v>2783319280.2234569</v>
          </cell>
          <cell r="I68">
            <v>2845487619.0070658</v>
          </cell>
          <cell r="J68">
            <v>2834074466.2212195</v>
          </cell>
          <cell r="K68">
            <v>2812143113.1163392</v>
          </cell>
          <cell r="L68">
            <v>2792097501.3506246</v>
          </cell>
          <cell r="M68">
            <v>2788580491.2903357</v>
          </cell>
          <cell r="N68">
            <v>2785078468.780726</v>
          </cell>
          <cell r="O68">
            <v>2783543230.4977722</v>
          </cell>
          <cell r="P68">
            <v>2783543230.4977722</v>
          </cell>
          <cell r="Q68">
            <v>2853119728.8830681</v>
          </cell>
          <cell r="R68">
            <v>2760015178.3830733</v>
          </cell>
          <cell r="S68">
            <v>2798024777.4430733</v>
          </cell>
          <cell r="T68">
            <v>2768223451.9224339</v>
          </cell>
          <cell r="U68">
            <v>2783342839.3028345</v>
          </cell>
          <cell r="V68">
            <v>2845511675.736443</v>
          </cell>
          <cell r="W68">
            <v>2834098224.3605971</v>
          </cell>
          <cell r="X68">
            <v>2812166572.6657166</v>
          </cell>
          <cell r="Y68">
            <v>2792120662.3100019</v>
          </cell>
          <cell r="Z68">
            <v>2788603552.7197132</v>
          </cell>
          <cell r="AA68">
            <v>2785101430.6801033</v>
          </cell>
          <cell r="AB68">
            <v>2783566092.8671498</v>
          </cell>
        </row>
        <row r="69">
          <cell r="A69" t="str">
            <v>mgt_A</v>
          </cell>
          <cell r="B69" t="str">
            <v>PORTFELE AKCYJNE</v>
          </cell>
          <cell r="D69">
            <v>3292131.897992807</v>
          </cell>
          <cell r="E69">
            <v>2700362.8014139887</v>
          </cell>
          <cell r="F69">
            <v>2848738.2699275543</v>
          </cell>
          <cell r="G69">
            <v>2770912.4202873912</v>
          </cell>
          <cell r="H69">
            <v>2869363.4088643552</v>
          </cell>
          <cell r="I69">
            <v>2833805.2119716718</v>
          </cell>
          <cell r="J69">
            <v>2961864.4483173718</v>
          </cell>
          <cell r="K69">
            <v>2962016.2527228389</v>
          </cell>
          <cell r="L69">
            <v>2868192.1392340274</v>
          </cell>
          <cell r="M69">
            <v>2994261.2841188093</v>
          </cell>
          <cell r="N69">
            <v>2904431.9998620101</v>
          </cell>
          <cell r="O69">
            <v>3011882.5680001127</v>
          </cell>
          <cell r="P69">
            <v>35017962.702712938</v>
          </cell>
          <cell r="Q69">
            <v>3292131.897992807</v>
          </cell>
          <cell r="R69">
            <v>5992494.6994067952</v>
          </cell>
          <cell r="S69">
            <v>8841232.969334349</v>
          </cell>
          <cell r="T69">
            <v>11612145.38962174</v>
          </cell>
          <cell r="U69">
            <v>14481508.798486095</v>
          </cell>
          <cell r="V69">
            <v>17315314.010457765</v>
          </cell>
          <cell r="W69">
            <v>20277178.458775137</v>
          </cell>
          <cell r="X69">
            <v>23239194.711497977</v>
          </cell>
          <cell r="Y69">
            <v>26107386.850732006</v>
          </cell>
          <cell r="Z69">
            <v>29101648.134850815</v>
          </cell>
          <cell r="AA69">
            <v>32006080.134712826</v>
          </cell>
          <cell r="AB69">
            <v>35017962.702712938</v>
          </cell>
        </row>
        <row r="70">
          <cell r="A70" t="str">
            <v>mgt_SW</v>
          </cell>
          <cell r="B70" t="str">
            <v>PORTFELE STABILNEGO WZROSTU</v>
          </cell>
          <cell r="D70">
            <v>427392.48283414217</v>
          </cell>
          <cell r="E70">
            <v>366138.22270260594</v>
          </cell>
          <cell r="F70">
            <v>388415.34996493557</v>
          </cell>
          <cell r="G70">
            <v>373099.37721083238</v>
          </cell>
          <cell r="H70">
            <v>380947.90443978296</v>
          </cell>
          <cell r="I70">
            <v>375791.61515392183</v>
          </cell>
          <cell r="J70">
            <v>393038.70049046061</v>
          </cell>
          <cell r="K70">
            <v>382829.04603125551</v>
          </cell>
          <cell r="L70">
            <v>354603.29005658167</v>
          </cell>
          <cell r="M70">
            <v>357688.77266730345</v>
          </cell>
          <cell r="N70">
            <v>343916.81986395596</v>
          </cell>
          <cell r="O70">
            <v>351953.28844844323</v>
          </cell>
          <cell r="P70">
            <v>4495814.8698642217</v>
          </cell>
          <cell r="Q70">
            <v>427392.48283414217</v>
          </cell>
          <cell r="R70">
            <v>793530.70553674805</v>
          </cell>
          <cell r="S70">
            <v>1181946.0555016836</v>
          </cell>
          <cell r="T70">
            <v>1555045.432712516</v>
          </cell>
          <cell r="U70">
            <v>1935993.337152299</v>
          </cell>
          <cell r="V70">
            <v>2311784.9523062208</v>
          </cell>
          <cell r="W70">
            <v>2704823.6527966815</v>
          </cell>
          <cell r="X70">
            <v>3087652.6988279372</v>
          </cell>
          <cell r="Y70">
            <v>3442255.9888845189</v>
          </cell>
          <cell r="Z70">
            <v>3799944.7615518225</v>
          </cell>
          <cell r="AA70">
            <v>4143861.5814157785</v>
          </cell>
          <cell r="AB70">
            <v>4495814.8698642217</v>
          </cell>
        </row>
        <row r="71">
          <cell r="A71" t="str">
            <v>mgt_Z</v>
          </cell>
          <cell r="B71" t="str">
            <v>PORTFELE ZRÓWNOWAŻONE</v>
          </cell>
          <cell r="D71">
            <v>1750716.3686361713</v>
          </cell>
          <cell r="E71">
            <v>1519187.1238176345</v>
          </cell>
          <cell r="F71">
            <v>1615159.1163034567</v>
          </cell>
          <cell r="G71">
            <v>1561308.1549363858</v>
          </cell>
          <cell r="H71">
            <v>1602159.1808826977</v>
          </cell>
          <cell r="I71">
            <v>1564131.8392636899</v>
          </cell>
          <cell r="J71">
            <v>1631021.0591999372</v>
          </cell>
          <cell r="K71">
            <v>1617245.1248553207</v>
          </cell>
          <cell r="L71">
            <v>1551818.3585472945</v>
          </cell>
          <cell r="M71">
            <v>1592369.2994060405</v>
          </cell>
          <cell r="N71">
            <v>1532544.9314242348</v>
          </cell>
          <cell r="O71">
            <v>1574969.3939388446</v>
          </cell>
          <cell r="P71">
            <v>19112629.95121171</v>
          </cell>
          <cell r="Q71">
            <v>1750716.3686361713</v>
          </cell>
          <cell r="R71">
            <v>3269903.4924538061</v>
          </cell>
          <cell r="S71">
            <v>4885062.608757263</v>
          </cell>
          <cell r="T71">
            <v>6446370.7636936493</v>
          </cell>
          <cell r="U71">
            <v>8048529.9445763472</v>
          </cell>
          <cell r="V71">
            <v>9612661.7838400379</v>
          </cell>
          <cell r="W71">
            <v>11243682.843039975</v>
          </cell>
          <cell r="X71">
            <v>12860927.967895295</v>
          </cell>
          <cell r="Y71">
            <v>14412746.32644259</v>
          </cell>
          <cell r="Z71">
            <v>16005115.62584863</v>
          </cell>
          <cell r="AA71">
            <v>17537660.557272866</v>
          </cell>
          <cell r="AB71">
            <v>19112629.95121171</v>
          </cell>
        </row>
        <row r="72">
          <cell r="A72" t="str">
            <v>mgt_P</v>
          </cell>
          <cell r="B72" t="str">
            <v>PORTFELE PIENIĘŻNE</v>
          </cell>
          <cell r="D72">
            <v>55912.838142378074</v>
          </cell>
          <cell r="E72">
            <v>49878.297988252052</v>
          </cell>
          <cell r="F72">
            <v>53152.564169775338</v>
          </cell>
          <cell r="G72">
            <v>51117.417380383566</v>
          </cell>
          <cell r="H72">
            <v>52269.276498542466</v>
          </cell>
          <cell r="I72">
            <v>51117.417380383566</v>
          </cell>
          <cell r="J72">
            <v>53042.153210871234</v>
          </cell>
          <cell r="K72">
            <v>52379.687457446569</v>
          </cell>
          <cell r="L72">
            <v>50048.924229698634</v>
          </cell>
          <cell r="M72">
            <v>51275.577868405475</v>
          </cell>
          <cell r="N72">
            <v>49407.828339287676</v>
          </cell>
          <cell r="O72">
            <v>50833.934032789039</v>
          </cell>
          <cell r="P72">
            <v>620435.91669821378</v>
          </cell>
          <cell r="Q72">
            <v>55912.838142378074</v>
          </cell>
          <cell r="R72">
            <v>105791.13613063013</v>
          </cell>
          <cell r="S72">
            <v>158943.70030040547</v>
          </cell>
          <cell r="T72">
            <v>210061.11768078903</v>
          </cell>
          <cell r="U72">
            <v>262330.39417933149</v>
          </cell>
          <cell r="V72">
            <v>313447.81155971508</v>
          </cell>
          <cell r="W72">
            <v>366489.96477058629</v>
          </cell>
          <cell r="X72">
            <v>418869.65222803288</v>
          </cell>
          <cell r="Y72">
            <v>468918.57645773154</v>
          </cell>
          <cell r="Z72">
            <v>520194.15432613704</v>
          </cell>
          <cell r="AA72">
            <v>569601.9826654247</v>
          </cell>
          <cell r="AB72">
            <v>620435.91669821378</v>
          </cell>
        </row>
        <row r="73">
          <cell r="A73" t="str">
            <v>mgt_O</v>
          </cell>
          <cell r="B73" t="str">
            <v>PORTFELE OBLIGACJI</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row>
        <row r="74">
          <cell r="A74" t="str">
            <v>mgt_PW</v>
          </cell>
          <cell r="B74" t="str">
            <v>PORTFELE PAPIERÓW WARTOSCIOWYCH</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row>
        <row r="75">
          <cell r="A75" t="str">
            <v>mgt_Zap</v>
          </cell>
          <cell r="B75" t="str">
            <v>PORTFEL ZAPISY NA  FUNDUSZE</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row>
        <row r="76">
          <cell r="A76" t="str">
            <v>mgt_R</v>
          </cell>
          <cell r="B76" t="str">
            <v>Rezygnacje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row>
        <row r="77">
          <cell r="A77" t="str">
            <v>mgt_T</v>
          </cell>
          <cell r="B77" t="str">
            <v>Total</v>
          </cell>
          <cell r="D77">
            <v>5526153.5876054987</v>
          </cell>
          <cell r="E77">
            <v>4635566.4459224809</v>
          </cell>
          <cell r="F77">
            <v>4905465.3003657227</v>
          </cell>
          <cell r="G77">
            <v>4756437.369814992</v>
          </cell>
          <cell r="H77">
            <v>4904739.7706853785</v>
          </cell>
          <cell r="I77">
            <v>4824846.083769667</v>
          </cell>
          <cell r="J77">
            <v>5038966.3612186406</v>
          </cell>
          <cell r="K77">
            <v>5014470.111066862</v>
          </cell>
          <cell r="L77">
            <v>4824662.7120676022</v>
          </cell>
          <cell r="M77">
            <v>4995594.9340605587</v>
          </cell>
          <cell r="N77">
            <v>4830301.5794894891</v>
          </cell>
          <cell r="O77">
            <v>4989639.1844201898</v>
          </cell>
          <cell r="P77">
            <v>59246843.440487087</v>
          </cell>
          <cell r="Q77">
            <v>5526153.5876054987</v>
          </cell>
          <cell r="R77">
            <v>10161720.03352798</v>
          </cell>
          <cell r="S77">
            <v>15067185.333893701</v>
          </cell>
          <cell r="T77">
            <v>19823622.703708693</v>
          </cell>
          <cell r="U77">
            <v>24728362.474394072</v>
          </cell>
          <cell r="V77">
            <v>29553208.55816374</v>
          </cell>
          <cell r="W77">
            <v>34592174.919382378</v>
          </cell>
          <cell r="X77">
            <v>39606645.030449241</v>
          </cell>
          <cell r="Y77">
            <v>44431307.742516845</v>
          </cell>
          <cell r="Z77">
            <v>49426902.676577404</v>
          </cell>
          <cell r="AA77">
            <v>54257204.256066896</v>
          </cell>
          <cell r="AB77">
            <v>59246843.440487087</v>
          </cell>
        </row>
        <row r="78">
          <cell r="A78" t="str">
            <v>mgt_Tm</v>
          </cell>
          <cell r="B78" t="str">
            <v xml:space="preserve">marże </v>
          </cell>
          <cell r="D78">
            <v>5470799.8778445441</v>
          </cell>
          <cell r="E78">
            <v>4586186.9309141114</v>
          </cell>
          <cell r="F78">
            <v>4852844.2618376454</v>
          </cell>
          <cell r="G78">
            <v>4705831.1266084118</v>
          </cell>
          <cell r="H78">
            <v>4852993.1869518217</v>
          </cell>
          <cell r="I78">
            <v>4774239.8405630868</v>
          </cell>
          <cell r="J78">
            <v>4986454.6295398781</v>
          </cell>
          <cell r="K78">
            <v>4962614.2204839895</v>
          </cell>
          <cell r="L78">
            <v>4775114.2770802006</v>
          </cell>
          <cell r="M78">
            <v>4944832.1119708372</v>
          </cell>
          <cell r="N78">
            <v>4781387.8294335939</v>
          </cell>
          <cell r="O78">
            <v>4939313.5897277286</v>
          </cell>
          <cell r="P78">
            <v>58632611.882955857</v>
          </cell>
          <cell r="Q78">
            <v>5470799.8778445441</v>
          </cell>
          <cell r="R78">
            <v>10056986.808758656</v>
          </cell>
          <cell r="S78">
            <v>14909831.0705963</v>
          </cell>
          <cell r="T78">
            <v>19615662.197204713</v>
          </cell>
          <cell r="U78">
            <v>24468655.384156533</v>
          </cell>
          <cell r="V78">
            <v>29242895.224719621</v>
          </cell>
          <cell r="W78">
            <v>34229349.854259498</v>
          </cell>
          <cell r="X78">
            <v>39191964.074743487</v>
          </cell>
          <cell r="Y78">
            <v>43967078.351823688</v>
          </cell>
          <cell r="Z78">
            <v>48911910.463794529</v>
          </cell>
          <cell r="AA78">
            <v>53693298.293228127</v>
          </cell>
          <cell r="AB78">
            <v>58632611.882955857</v>
          </cell>
        </row>
        <row r="79">
          <cell r="A79" t="str">
            <v>mrg_A</v>
          </cell>
          <cell r="B79" t="str">
            <v>PORTFELE AKCYJNE</v>
          </cell>
          <cell r="D79">
            <v>2.256164383561644E-2</v>
          </cell>
          <cell r="E79">
            <v>2.2561643835616436E-2</v>
          </cell>
          <cell r="F79">
            <v>2.2561643835616436E-2</v>
          </cell>
          <cell r="G79">
            <v>2.2561643835616436E-2</v>
          </cell>
          <cell r="H79">
            <v>2.2561643835616436E-2</v>
          </cell>
          <cell r="I79">
            <v>2.2661917808219179E-2</v>
          </cell>
          <cell r="J79">
            <v>2.2661917808219176E-2</v>
          </cell>
          <cell r="K79">
            <v>2.2661917808219176E-2</v>
          </cell>
          <cell r="L79">
            <v>2.2661917808219179E-2</v>
          </cell>
          <cell r="M79">
            <v>2.2862465753424658E-2</v>
          </cell>
          <cell r="N79">
            <v>2.2862465753424658E-2</v>
          </cell>
          <cell r="O79">
            <v>2.2862465753424658E-2</v>
          </cell>
          <cell r="Q79">
            <v>2.256164383561644E-2</v>
          </cell>
          <cell r="R79">
            <v>2.2561643835616436E-2</v>
          </cell>
          <cell r="S79">
            <v>2.2561643835616433E-2</v>
          </cell>
          <cell r="T79">
            <v>2.2561643835616436E-2</v>
          </cell>
          <cell r="U79">
            <v>2.256164383561644E-2</v>
          </cell>
          <cell r="V79">
            <v>2.2577993789536354E-2</v>
          </cell>
          <cell r="W79">
            <v>2.2590213688250853E-2</v>
          </cell>
          <cell r="X79">
            <v>2.2599327694708366E-2</v>
          </cell>
          <cell r="Y79">
            <v>2.2606187017361848E-2</v>
          </cell>
          <cell r="Z79">
            <v>2.2632289998786179E-2</v>
          </cell>
          <cell r="AA79">
            <v>2.2652986202615518E-2</v>
          </cell>
          <cell r="AB79">
            <v>2.2670852459566977E-2</v>
          </cell>
        </row>
        <row r="80">
          <cell r="A80" t="str">
            <v>mrg_SW</v>
          </cell>
          <cell r="B80" t="str">
            <v>PORTFELE STABILNEGO WZROSTU</v>
          </cell>
          <cell r="D80">
            <v>1.4038356164383561E-2</v>
          </cell>
          <cell r="E80">
            <v>1.4038356164383562E-2</v>
          </cell>
          <cell r="F80">
            <v>1.4038356164383561E-2</v>
          </cell>
          <cell r="G80">
            <v>1.4038356164383562E-2</v>
          </cell>
          <cell r="H80">
            <v>1.4038356164383561E-2</v>
          </cell>
          <cell r="I80">
            <v>1.4038356164383562E-2</v>
          </cell>
          <cell r="J80">
            <v>1.4038356164383562E-2</v>
          </cell>
          <cell r="K80">
            <v>1.4038356164383562E-2</v>
          </cell>
          <cell r="L80">
            <v>1.4038356164383562E-2</v>
          </cell>
          <cell r="M80">
            <v>1.4038356164383561E-2</v>
          </cell>
          <cell r="N80">
            <v>1.4038356164383561E-2</v>
          </cell>
          <cell r="O80">
            <v>1.4038356164383561E-2</v>
          </cell>
          <cell r="Q80">
            <v>1.4038356164383561E-2</v>
          </cell>
          <cell r="R80">
            <v>1.4038356164383561E-2</v>
          </cell>
          <cell r="S80">
            <v>1.4038356164383561E-2</v>
          </cell>
          <cell r="T80">
            <v>1.4038356164383559E-2</v>
          </cell>
          <cell r="U80">
            <v>1.4038356164383557E-2</v>
          </cell>
          <cell r="V80">
            <v>1.4038356164383561E-2</v>
          </cell>
          <cell r="W80">
            <v>1.4038356164383561E-2</v>
          </cell>
          <cell r="X80">
            <v>1.4038356164383566E-2</v>
          </cell>
          <cell r="Y80">
            <v>1.4038356164383566E-2</v>
          </cell>
          <cell r="Z80">
            <v>1.4038356164383566E-2</v>
          </cell>
          <cell r="AA80">
            <v>1.4038356164383568E-2</v>
          </cell>
          <cell r="AB80">
            <v>1.4038356164383566E-2</v>
          </cell>
        </row>
        <row r="81">
          <cell r="A81" t="str">
            <v>mrg_Z</v>
          </cell>
          <cell r="B81" t="str">
            <v>PORTFELE ZRÓWNOWAŻONE</v>
          </cell>
          <cell r="D81">
            <v>1.9854246575342467E-2</v>
          </cell>
          <cell r="E81">
            <v>1.9854246575342471E-2</v>
          </cell>
          <cell r="F81">
            <v>1.9854246575342467E-2</v>
          </cell>
          <cell r="G81">
            <v>1.9854246575342467E-2</v>
          </cell>
          <cell r="H81">
            <v>1.9854246575342467E-2</v>
          </cell>
          <cell r="I81">
            <v>1.9854246575342471E-2</v>
          </cell>
          <cell r="J81">
            <v>1.995452054794521E-2</v>
          </cell>
          <cell r="K81">
            <v>1.995452054794521E-2</v>
          </cell>
          <cell r="L81">
            <v>1.9954520547945206E-2</v>
          </cell>
          <cell r="M81">
            <v>1.9954520547945206E-2</v>
          </cell>
          <cell r="N81">
            <v>1.9954520547945206E-2</v>
          </cell>
          <cell r="O81">
            <v>1.9954520547945203E-2</v>
          </cell>
          <cell r="Q81">
            <v>1.9854246575342467E-2</v>
          </cell>
          <cell r="R81">
            <v>1.9854246575342467E-2</v>
          </cell>
          <cell r="S81">
            <v>1.9854246575342471E-2</v>
          </cell>
          <cell r="T81">
            <v>1.9854246575342471E-2</v>
          </cell>
          <cell r="U81">
            <v>1.9854246575342471E-2</v>
          </cell>
          <cell r="V81">
            <v>1.9854246575342471E-2</v>
          </cell>
          <cell r="W81">
            <v>1.9868729891503501E-2</v>
          </cell>
          <cell r="X81">
            <v>1.9879477385256847E-2</v>
          </cell>
          <cell r="Y81">
            <v>1.9887530146544829E-2</v>
          </cell>
          <cell r="Z81">
            <v>1.9894174950854663E-2</v>
          </cell>
          <cell r="AA81">
            <v>1.9899433749785828E-2</v>
          </cell>
          <cell r="AB81">
            <v>1.990396165604106E-2</v>
          </cell>
        </row>
        <row r="82">
          <cell r="A82" t="str">
            <v>mrg_P</v>
          </cell>
          <cell r="B82" t="str">
            <v>PORTFELE PIENIĘŻNE</v>
          </cell>
          <cell r="D82">
            <v>2.6071232876712326E-3</v>
          </cell>
          <cell r="E82">
            <v>2.6071232876712326E-3</v>
          </cell>
          <cell r="F82">
            <v>2.607123287671233E-3</v>
          </cell>
          <cell r="G82">
            <v>2.6071232876712326E-3</v>
          </cell>
          <cell r="H82">
            <v>2.607123287671233E-3</v>
          </cell>
          <cell r="I82">
            <v>2.6071232876712326E-3</v>
          </cell>
          <cell r="J82">
            <v>2.607123287671233E-3</v>
          </cell>
          <cell r="K82">
            <v>2.607123287671233E-3</v>
          </cell>
          <cell r="L82">
            <v>2.6071232876712326E-3</v>
          </cell>
          <cell r="M82">
            <v>2.607123287671233E-3</v>
          </cell>
          <cell r="N82">
            <v>2.607123287671233E-3</v>
          </cell>
          <cell r="O82">
            <v>2.607123287671233E-3</v>
          </cell>
          <cell r="Q82">
            <v>2.6071232876712326E-3</v>
          </cell>
          <cell r="R82">
            <v>2.6071232876712326E-3</v>
          </cell>
          <cell r="S82">
            <v>2.607123287671233E-3</v>
          </cell>
          <cell r="T82">
            <v>2.607123287671233E-3</v>
          </cell>
          <cell r="U82">
            <v>2.6071232876712326E-3</v>
          </cell>
          <cell r="V82">
            <v>2.607123287671233E-3</v>
          </cell>
          <cell r="W82">
            <v>2.6071232876712326E-3</v>
          </cell>
          <cell r="X82">
            <v>2.607123287671233E-3</v>
          </cell>
          <cell r="Y82">
            <v>2.6071232876712334E-3</v>
          </cell>
          <cell r="Z82">
            <v>2.6071232876712334E-3</v>
          </cell>
          <cell r="AA82">
            <v>2.6071232876712339E-3</v>
          </cell>
          <cell r="AB82">
            <v>2.6071232876712339E-3</v>
          </cell>
        </row>
        <row r="83">
          <cell r="A83" t="str">
            <v>mrg_O</v>
          </cell>
          <cell r="B83" t="str">
            <v>PORTFELE OBLIGACJI</v>
          </cell>
          <cell r="D83" t="e">
            <v>#DIV/0!</v>
          </cell>
          <cell r="E83" t="e">
            <v>#DIV/0!</v>
          </cell>
          <cell r="F83" t="e">
            <v>#DIV/0!</v>
          </cell>
          <cell r="G83" t="e">
            <v>#DIV/0!</v>
          </cell>
          <cell r="H83" t="e">
            <v>#DIV/0!</v>
          </cell>
          <cell r="I83" t="e">
            <v>#DIV/0!</v>
          </cell>
          <cell r="J83" t="e">
            <v>#DIV/0!</v>
          </cell>
          <cell r="K83" t="e">
            <v>#DIV/0!</v>
          </cell>
          <cell r="L83" t="e">
            <v>#DIV/0!</v>
          </cell>
          <cell r="M83" t="e">
            <v>#DIV/0!</v>
          </cell>
          <cell r="N83" t="e">
            <v>#DIV/0!</v>
          </cell>
          <cell r="O83" t="e">
            <v>#DIV/0!</v>
          </cell>
          <cell r="Q83" t="e">
            <v>#DIV/0!</v>
          </cell>
          <cell r="R83" t="e">
            <v>#DIV/0!</v>
          </cell>
          <cell r="S83" t="e">
            <v>#DIV/0!</v>
          </cell>
          <cell r="T83" t="e">
            <v>#DIV/0!</v>
          </cell>
          <cell r="U83" t="e">
            <v>#DIV/0!</v>
          </cell>
          <cell r="V83" t="e">
            <v>#DIV/0!</v>
          </cell>
          <cell r="W83" t="e">
            <v>#DIV/0!</v>
          </cell>
          <cell r="X83" t="e">
            <v>#DIV/0!</v>
          </cell>
          <cell r="Y83" t="e">
            <v>#DIV/0!</v>
          </cell>
          <cell r="Z83" t="e">
            <v>#DIV/0!</v>
          </cell>
          <cell r="AA83" t="e">
            <v>#DIV/0!</v>
          </cell>
          <cell r="AB83" t="e">
            <v>#DIV/0!</v>
          </cell>
        </row>
        <row r="84">
          <cell r="A84" t="str">
            <v>mrg_PW</v>
          </cell>
          <cell r="B84" t="str">
            <v>PORTFELE PAPIERÓW WARTOSCIOWYCH</v>
          </cell>
          <cell r="D84" t="e">
            <v>#DIV/0!</v>
          </cell>
          <cell r="E84" t="e">
            <v>#DIV/0!</v>
          </cell>
          <cell r="F84" t="e">
            <v>#DIV/0!</v>
          </cell>
          <cell r="G84" t="e">
            <v>#DIV/0!</v>
          </cell>
          <cell r="H84" t="e">
            <v>#DIV/0!</v>
          </cell>
          <cell r="I84" t="e">
            <v>#DIV/0!</v>
          </cell>
          <cell r="J84" t="e">
            <v>#DIV/0!</v>
          </cell>
          <cell r="K84" t="e">
            <v>#DIV/0!</v>
          </cell>
          <cell r="L84" t="e">
            <v>#DIV/0!</v>
          </cell>
          <cell r="M84" t="e">
            <v>#DIV/0!</v>
          </cell>
          <cell r="N84" t="e">
            <v>#DIV/0!</v>
          </cell>
          <cell r="O84" t="e">
            <v>#DIV/0!</v>
          </cell>
          <cell r="Q84" t="e">
            <v>#DIV/0!</v>
          </cell>
          <cell r="R84" t="e">
            <v>#DIV/0!</v>
          </cell>
          <cell r="S84" t="e">
            <v>#DIV/0!</v>
          </cell>
          <cell r="T84" t="e">
            <v>#DIV/0!</v>
          </cell>
          <cell r="U84" t="e">
            <v>#DIV/0!</v>
          </cell>
          <cell r="V84" t="e">
            <v>#DIV/0!</v>
          </cell>
          <cell r="W84" t="e">
            <v>#DIV/0!</v>
          </cell>
          <cell r="X84" t="e">
            <v>#DIV/0!</v>
          </cell>
          <cell r="Y84" t="e">
            <v>#DIV/0!</v>
          </cell>
          <cell r="Z84" t="e">
            <v>#DIV/0!</v>
          </cell>
          <cell r="AA84" t="e">
            <v>#DIV/0!</v>
          </cell>
          <cell r="AB84" t="e">
            <v>#DIV/0!</v>
          </cell>
        </row>
        <row r="85">
          <cell r="A85" t="str">
            <v>mrg_Zap</v>
          </cell>
          <cell r="B85" t="str">
            <v>PORTFEL ZAPISY NA  FUNDUSZE</v>
          </cell>
          <cell r="D85" t="e">
            <v>#DIV/0!</v>
          </cell>
          <cell r="E85" t="e">
            <v>#DIV/0!</v>
          </cell>
          <cell r="F85" t="e">
            <v>#DIV/0!</v>
          </cell>
          <cell r="G85" t="e">
            <v>#DIV/0!</v>
          </cell>
          <cell r="H85" t="e">
            <v>#DIV/0!</v>
          </cell>
          <cell r="I85" t="e">
            <v>#DIV/0!</v>
          </cell>
          <cell r="J85" t="e">
            <v>#DIV/0!</v>
          </cell>
          <cell r="K85" t="e">
            <v>#DIV/0!</v>
          </cell>
          <cell r="L85" t="e">
            <v>#DIV/0!</v>
          </cell>
          <cell r="M85" t="e">
            <v>#DIV/0!</v>
          </cell>
          <cell r="N85" t="e">
            <v>#DIV/0!</v>
          </cell>
          <cell r="O85" t="e">
            <v>#DIV/0!</v>
          </cell>
          <cell r="Q85" t="e">
            <v>#DIV/0!</v>
          </cell>
          <cell r="R85" t="e">
            <v>#DIV/0!</v>
          </cell>
          <cell r="S85" t="e">
            <v>#DIV/0!</v>
          </cell>
          <cell r="T85" t="e">
            <v>#DIV/0!</v>
          </cell>
          <cell r="U85" t="e">
            <v>#DIV/0!</v>
          </cell>
          <cell r="V85" t="e">
            <v>#DIV/0!</v>
          </cell>
          <cell r="W85" t="e">
            <v>#DIV/0!</v>
          </cell>
          <cell r="X85" t="e">
            <v>#DIV/0!</v>
          </cell>
          <cell r="Y85" t="e">
            <v>#DIV/0!</v>
          </cell>
          <cell r="Z85" t="e">
            <v>#DIV/0!</v>
          </cell>
          <cell r="AA85" t="e">
            <v>#DIV/0!</v>
          </cell>
          <cell r="AB85" t="e">
            <v>#DIV/0!</v>
          </cell>
        </row>
        <row r="86">
          <cell r="A86" t="str">
            <v>mrg_R</v>
          </cell>
          <cell r="B86" t="str">
            <v>Rezygnacje</v>
          </cell>
          <cell r="D86" t="e">
            <v>#DIV/0!</v>
          </cell>
          <cell r="E86" t="e">
            <v>#DIV/0!</v>
          </cell>
          <cell r="F86" t="e">
            <v>#DIV/0!</v>
          </cell>
          <cell r="G86" t="e">
            <v>#DIV/0!</v>
          </cell>
          <cell r="H86" t="e">
            <v>#DIV/0!</v>
          </cell>
          <cell r="I86" t="e">
            <v>#DIV/0!</v>
          </cell>
          <cell r="J86" t="e">
            <v>#DIV/0!</v>
          </cell>
          <cell r="K86" t="e">
            <v>#DIV/0!</v>
          </cell>
          <cell r="L86" t="e">
            <v>#DIV/0!</v>
          </cell>
          <cell r="M86" t="e">
            <v>#DIV/0!</v>
          </cell>
          <cell r="N86" t="e">
            <v>#DIV/0!</v>
          </cell>
          <cell r="O86" t="e">
            <v>#DIV/0!</v>
          </cell>
          <cell r="Q86" t="e">
            <v>#DIV/0!</v>
          </cell>
          <cell r="R86" t="e">
            <v>#DIV/0!</v>
          </cell>
          <cell r="S86" t="e">
            <v>#DIV/0!</v>
          </cell>
          <cell r="T86" t="e">
            <v>#DIV/0!</v>
          </cell>
          <cell r="U86" t="e">
            <v>#DIV/0!</v>
          </cell>
          <cell r="V86" t="e">
            <v>#DIV/0!</v>
          </cell>
          <cell r="W86" t="e">
            <v>#DIV/0!</v>
          </cell>
          <cell r="X86" t="e">
            <v>#DIV/0!</v>
          </cell>
          <cell r="Y86" t="e">
            <v>#DIV/0!</v>
          </cell>
          <cell r="Z86" t="e">
            <v>#DIV/0!</v>
          </cell>
          <cell r="AA86" t="e">
            <v>#DIV/0!</v>
          </cell>
          <cell r="AB86" t="e">
            <v>#DIV/0!</v>
          </cell>
        </row>
        <row r="87">
          <cell r="A87" t="str">
            <v>mrg_T</v>
          </cell>
          <cell r="B87" t="str">
            <v>Total</v>
          </cell>
          <cell r="D87">
            <v>1.9323131527610209E-2</v>
          </cell>
          <cell r="E87">
            <v>1.9201410366248509E-2</v>
          </cell>
          <cell r="F87">
            <v>1.9186627046197231E-2</v>
          </cell>
          <cell r="G87">
            <v>1.9207246303052185E-2</v>
          </cell>
          <cell r="H87">
            <v>1.9229769194304896E-2</v>
          </cell>
          <cell r="I87">
            <v>1.9283688718766196E-2</v>
          </cell>
          <cell r="J87">
            <v>1.9322866798423505E-2</v>
          </cell>
          <cell r="K87">
            <v>1.9352494858282127E-2</v>
          </cell>
          <cell r="L87">
            <v>1.9392607388844279E-2</v>
          </cell>
          <cell r="M87">
            <v>1.9520505557114289E-2</v>
          </cell>
          <cell r="N87">
            <v>1.9532890827819175E-2</v>
          </cell>
          <cell r="O87">
            <v>1.9549115366020206E-2</v>
          </cell>
          <cell r="Q87">
            <v>1.9323131527610209E-2</v>
          </cell>
          <cell r="R87">
            <v>1.9267413982671382E-2</v>
          </cell>
          <cell r="S87">
            <v>1.924103736729563E-2</v>
          </cell>
          <cell r="T87">
            <v>1.9232918775207785E-2</v>
          </cell>
          <cell r="U87">
            <v>1.9232293990490271E-2</v>
          </cell>
          <cell r="V87">
            <v>1.9240665955152583E-2</v>
          </cell>
          <cell r="W87">
            <v>1.9252596426739713E-2</v>
          </cell>
          <cell r="X87">
            <v>1.9265187186370988E-2</v>
          </cell>
          <cell r="Y87">
            <v>1.9278942267307937E-2</v>
          </cell>
          <cell r="Z87">
            <v>1.9303085222180525E-2</v>
          </cell>
          <cell r="AA87">
            <v>1.9323324395761718E-2</v>
          </cell>
          <cell r="AB87">
            <v>1.9342138687671161E-2</v>
          </cell>
        </row>
        <row r="88">
          <cell r="A88" t="str">
            <v>mrg_Tm</v>
          </cell>
          <cell r="D88">
            <v>2.0672528931933967E-2</v>
          </cell>
          <cell r="E88">
            <v>2.0623533385005326E-2</v>
          </cell>
          <cell r="F88">
            <v>2.0617111552260117E-2</v>
          </cell>
          <cell r="G88">
            <v>2.0628483854784174E-2</v>
          </cell>
          <cell r="H88">
            <v>2.0641783790452638E-2</v>
          </cell>
          <cell r="I88">
            <v>2.0695585084942972E-2</v>
          </cell>
          <cell r="J88">
            <v>2.0731293863911877E-2</v>
          </cell>
          <cell r="K88">
            <v>2.0754022970019461E-2</v>
          </cell>
          <cell r="L88">
            <v>2.0790111698628197E-2</v>
          </cell>
          <cell r="M88">
            <v>2.0922519142261418E-2</v>
          </cell>
          <cell r="N88">
            <v>2.093164721307101E-2</v>
          </cell>
          <cell r="O88">
            <v>2.0944416786520613E-2</v>
          </cell>
          <cell r="Q88">
            <v>2.0672528931933967E-2</v>
          </cell>
          <cell r="R88">
            <v>2.0650157140149193E-2</v>
          </cell>
          <cell r="S88">
            <v>2.063938985666524E-2</v>
          </cell>
          <cell r="T88">
            <v>2.0636772436776717E-2</v>
          </cell>
          <cell r="U88">
            <v>2.0637766170650596E-2</v>
          </cell>
          <cell r="V88">
            <v>2.0647183698422934E-2</v>
          </cell>
          <cell r="W88">
            <v>2.065939418254847E-2</v>
          </cell>
          <cell r="X88">
            <v>2.0671328644968033E-2</v>
          </cell>
          <cell r="Y88">
            <v>2.0684163524238432E-2</v>
          </cell>
          <cell r="Z88">
            <v>2.0708013436265542E-2</v>
          </cell>
          <cell r="AA88">
            <v>2.072773401736341E-2</v>
          </cell>
          <cell r="AB88">
            <v>2.0745814663980854E-2</v>
          </cell>
        </row>
      </sheetData>
      <sheetData sheetId="12" refreshError="1">
        <row r="2">
          <cell r="A2" t="str">
            <v>ID</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Total</v>
          </cell>
          <cell r="Q2" t="str">
            <v>Jan</v>
          </cell>
          <cell r="R2" t="str">
            <v>Feb</v>
          </cell>
          <cell r="S2" t="str">
            <v>Mar</v>
          </cell>
          <cell r="T2" t="str">
            <v>Apr</v>
          </cell>
          <cell r="U2" t="str">
            <v>May</v>
          </cell>
          <cell r="V2" t="str">
            <v>Jun</v>
          </cell>
          <cell r="W2" t="str">
            <v>Jul</v>
          </cell>
          <cell r="X2" t="str">
            <v>Aug</v>
          </cell>
          <cell r="Y2" t="str">
            <v>Sep</v>
          </cell>
          <cell r="Z2" t="str">
            <v>Oct</v>
          </cell>
          <cell r="AA2" t="str">
            <v>Nov</v>
          </cell>
          <cell r="AB2" t="str">
            <v>Dec</v>
          </cell>
        </row>
        <row r="3">
          <cell r="A3" t="str">
            <v>no</v>
          </cell>
          <cell r="B3" t="str">
            <v>Dane w Pln</v>
          </cell>
          <cell r="D3">
            <v>31</v>
          </cell>
          <cell r="E3">
            <v>28</v>
          </cell>
          <cell r="F3">
            <v>31</v>
          </cell>
          <cell r="G3">
            <v>30</v>
          </cell>
          <cell r="H3">
            <v>31</v>
          </cell>
          <cell r="I3">
            <v>30</v>
          </cell>
          <cell r="J3">
            <v>31</v>
          </cell>
          <cell r="K3">
            <v>31</v>
          </cell>
          <cell r="L3">
            <v>30</v>
          </cell>
          <cell r="M3">
            <v>31</v>
          </cell>
          <cell r="N3">
            <v>30</v>
          </cell>
          <cell r="O3">
            <v>31</v>
          </cell>
          <cell r="P3">
            <v>365</v>
          </cell>
          <cell r="Q3">
            <v>31</v>
          </cell>
          <cell r="R3">
            <v>59</v>
          </cell>
          <cell r="S3">
            <v>90</v>
          </cell>
          <cell r="T3">
            <v>120</v>
          </cell>
          <cell r="U3">
            <v>151</v>
          </cell>
          <cell r="V3">
            <v>181</v>
          </cell>
          <cell r="W3">
            <v>212</v>
          </cell>
          <cell r="X3">
            <v>243</v>
          </cell>
          <cell r="Y3">
            <v>273</v>
          </cell>
          <cell r="Z3">
            <v>304</v>
          </cell>
          <cell r="AA3">
            <v>334</v>
          </cell>
          <cell r="AB3">
            <v>365</v>
          </cell>
        </row>
        <row r="4">
          <cell r="B4" t="str">
            <v>Opłata za zarządzanie RAZEM (RZiS)</v>
          </cell>
          <cell r="C4" t="str">
            <v xml:space="preserve">Fees from asset management TOTAL </v>
          </cell>
          <cell r="D4">
            <v>9799074.377540987</v>
          </cell>
          <cell r="E4">
            <v>9844048.3375409804</v>
          </cell>
          <cell r="F4">
            <v>9358750.2849180326</v>
          </cell>
          <cell r="G4">
            <v>9292601.4599999972</v>
          </cell>
          <cell r="H4">
            <v>10013573.439016394</v>
          </cell>
          <cell r="I4">
            <v>10265576.384098362</v>
          </cell>
          <cell r="J4">
            <v>10883996.423114758</v>
          </cell>
          <cell r="K4">
            <v>10458179.095081955</v>
          </cell>
          <cell r="L4">
            <v>10433856.018360674</v>
          </cell>
          <cell r="M4">
            <v>11378619.660000008</v>
          </cell>
          <cell r="N4">
            <v>11273059.780000005</v>
          </cell>
          <cell r="O4">
            <v>10484690.852622949</v>
          </cell>
          <cell r="P4">
            <v>123486026.11229509</v>
          </cell>
          <cell r="Q4">
            <v>9799074.377540987</v>
          </cell>
          <cell r="R4">
            <v>19643122.715081967</v>
          </cell>
          <cell r="S4">
            <v>29001873</v>
          </cell>
          <cell r="T4">
            <v>38294474.459999993</v>
          </cell>
          <cell r="U4">
            <v>48308047.899016388</v>
          </cell>
          <cell r="V4">
            <v>58573624.283114746</v>
          </cell>
          <cell r="W4">
            <v>69457620.706229508</v>
          </cell>
          <cell r="X4">
            <v>79915799.801311463</v>
          </cell>
          <cell r="Y4">
            <v>90349655.819672137</v>
          </cell>
          <cell r="Z4">
            <v>101728275.47967215</v>
          </cell>
          <cell r="AA4">
            <v>113001335.25967215</v>
          </cell>
          <cell r="AB4">
            <v>123486026.11229509</v>
          </cell>
        </row>
        <row r="5">
          <cell r="A5" t="str">
            <v>mgt_TFI</v>
          </cell>
          <cell r="B5" t="str">
            <v>Opłata za zarządzanie funduszami TFI</v>
          </cell>
          <cell r="C5" t="str">
            <v>Fees from TFI funds management</v>
          </cell>
          <cell r="D5">
            <v>5642183.4900000012</v>
          </cell>
          <cell r="E5">
            <v>5554652.879999998</v>
          </cell>
          <cell r="F5">
            <v>4326733.2699999996</v>
          </cell>
          <cell r="G5">
            <v>4032140.53</v>
          </cell>
          <cell r="H5">
            <v>4261209</v>
          </cell>
          <cell r="I5">
            <v>4294330.05</v>
          </cell>
          <cell r="J5">
            <v>4695230.53</v>
          </cell>
          <cell r="K5">
            <v>4559287.7299999893</v>
          </cell>
          <cell r="L5">
            <v>4528357.7000000104</v>
          </cell>
          <cell r="M5">
            <v>4961033.63</v>
          </cell>
          <cell r="N5">
            <v>5378104.6900000051</v>
          </cell>
          <cell r="O5">
            <v>3993598.53</v>
          </cell>
          <cell r="P5">
            <v>56226862.030000009</v>
          </cell>
          <cell r="Q5">
            <v>5642183.4900000012</v>
          </cell>
          <cell r="R5">
            <v>11196836.369999999</v>
          </cell>
          <cell r="S5">
            <v>15523569.639999999</v>
          </cell>
          <cell r="T5">
            <v>19555710.169999998</v>
          </cell>
          <cell r="U5">
            <v>23816919.169999998</v>
          </cell>
          <cell r="V5">
            <v>28111249.219999999</v>
          </cell>
          <cell r="W5">
            <v>32806479.75</v>
          </cell>
          <cell r="X5">
            <v>37365767.479999989</v>
          </cell>
          <cell r="Y5">
            <v>41894125.18</v>
          </cell>
          <cell r="Z5">
            <v>46855158.810000002</v>
          </cell>
          <cell r="AA5">
            <v>52233263.500000007</v>
          </cell>
          <cell r="AB5">
            <v>56226862.030000009</v>
          </cell>
        </row>
        <row r="6">
          <cell r="A6" t="str">
            <v>mgt_fee</v>
          </cell>
          <cell r="B6" t="str">
            <v>Opłata od zysku</v>
          </cell>
          <cell r="D6">
            <v>0</v>
          </cell>
          <cell r="E6">
            <v>0</v>
          </cell>
          <cell r="F6">
            <v>3616.6960655748844</v>
          </cell>
          <cell r="G6">
            <v>19094.880819670856</v>
          </cell>
          <cell r="H6">
            <v>5250.05</v>
          </cell>
          <cell r="I6">
            <v>125250.23</v>
          </cell>
          <cell r="J6">
            <v>0</v>
          </cell>
          <cell r="K6">
            <v>0</v>
          </cell>
          <cell r="L6">
            <v>0</v>
          </cell>
          <cell r="M6">
            <v>0</v>
          </cell>
          <cell r="N6">
            <v>0</v>
          </cell>
          <cell r="O6">
            <v>433581.18</v>
          </cell>
          <cell r="P6">
            <v>586793.0368852457</v>
          </cell>
          <cell r="Q6">
            <v>0</v>
          </cell>
          <cell r="R6">
            <v>0</v>
          </cell>
          <cell r="S6">
            <v>3616.6960655748844</v>
          </cell>
          <cell r="T6">
            <v>22711.57688524574</v>
          </cell>
          <cell r="U6">
            <v>27961.62688524574</v>
          </cell>
          <cell r="V6">
            <v>153211.85688524574</v>
          </cell>
          <cell r="W6">
            <v>153211.85688524574</v>
          </cell>
          <cell r="X6">
            <v>153211.85688524574</v>
          </cell>
          <cell r="Y6">
            <v>153211.85688524574</v>
          </cell>
          <cell r="Z6">
            <v>153211.85688524574</v>
          </cell>
          <cell r="AA6">
            <v>153211.85688524574</v>
          </cell>
          <cell r="AB6">
            <v>586793.0368852457</v>
          </cell>
        </row>
        <row r="7">
          <cell r="B7" t="str">
            <v>PORTFELE AKCYJNE</v>
          </cell>
          <cell r="C7" t="str">
            <v>EQUITY PORTFOLIO</v>
          </cell>
        </row>
        <row r="8">
          <cell r="A8" t="str">
            <v>vol_A</v>
          </cell>
          <cell r="B8" t="str">
            <v xml:space="preserve"> WARTOŚĆ PORTFELA NA KONIEC MIESIĄCA</v>
          </cell>
          <cell r="C8" t="str">
            <v>PORTFOLIO VALUE AT THE END OF MONTH</v>
          </cell>
          <cell r="D8">
            <v>1334556114.5399995</v>
          </cell>
          <cell r="E8">
            <v>1407793962.6100004</v>
          </cell>
          <cell r="F8">
            <v>1590571445.9100001</v>
          </cell>
          <cell r="G8">
            <v>1683552402.9100003</v>
          </cell>
          <cell r="H8">
            <v>1841327053.9800007</v>
          </cell>
          <cell r="I8">
            <v>1935648488.6700003</v>
          </cell>
          <cell r="J8">
            <v>1927185416.1999977</v>
          </cell>
          <cell r="K8">
            <v>1898533784.0300012</v>
          </cell>
          <cell r="L8">
            <v>1955845972.6000035</v>
          </cell>
          <cell r="M8">
            <v>2097673635.8500001</v>
          </cell>
          <cell r="N8">
            <v>1899892162.4599993</v>
          </cell>
          <cell r="O8">
            <v>1904170766.1200011</v>
          </cell>
          <cell r="P8">
            <v>1904170766.1200011</v>
          </cell>
          <cell r="Q8">
            <v>1334556114.5399995</v>
          </cell>
          <cell r="R8">
            <v>1407793962.6100004</v>
          </cell>
          <cell r="S8">
            <v>1590571445.9100001</v>
          </cell>
          <cell r="T8">
            <v>1683552402.9100003</v>
          </cell>
          <cell r="U8">
            <v>1841327053.9800007</v>
          </cell>
          <cell r="V8">
            <v>1935648488.6700003</v>
          </cell>
          <cell r="W8">
            <v>1927185416.1999977</v>
          </cell>
          <cell r="X8">
            <v>1898533784.0300012</v>
          </cell>
          <cell r="Y8">
            <v>1955845972.6000035</v>
          </cell>
          <cell r="Z8">
            <v>2097673635.8500001</v>
          </cell>
          <cell r="AA8">
            <v>1899892162.4599993</v>
          </cell>
          <cell r="AB8">
            <v>1904170766.1200011</v>
          </cell>
        </row>
        <row r="9">
          <cell r="A9" t="str">
            <v>volA_A</v>
          </cell>
          <cell r="B9" t="str">
            <v xml:space="preserve"> ŚREDNIA WARTOŚĆ PORTFELA</v>
          </cell>
          <cell r="C9" t="str">
            <v>PORTFOLIO AVERAGE  VALUE</v>
          </cell>
          <cell r="D9">
            <v>1213708376.8995454</v>
          </cell>
          <cell r="E9">
            <v>1395913211.9890008</v>
          </cell>
          <cell r="F9">
            <v>1501834053.6539145</v>
          </cell>
          <cell r="G9">
            <v>1651551715.1905272</v>
          </cell>
          <cell r="H9">
            <v>1756761456.0700011</v>
          </cell>
          <cell r="I9">
            <v>1855081299.1114275</v>
          </cell>
          <cell r="J9">
            <v>1958763664.6709085</v>
          </cell>
          <cell r="K9">
            <v>1850290882.9968183</v>
          </cell>
          <cell r="L9">
            <v>1927672365.1185701</v>
          </cell>
          <cell r="M9">
            <v>2060486840.1973937</v>
          </cell>
          <cell r="N9">
            <v>1944915131.582381</v>
          </cell>
          <cell r="O9">
            <v>1908844504.8588886</v>
          </cell>
          <cell r="Q9">
            <v>1213708376.8995454</v>
          </cell>
          <cell r="R9">
            <v>1300178468.1284397</v>
          </cell>
          <cell r="S9">
            <v>1369637614.253881</v>
          </cell>
          <cell r="T9">
            <v>1440116139.4880424</v>
          </cell>
          <cell r="U9">
            <v>1505122793.8856633</v>
          </cell>
          <cell r="V9">
            <v>1563126966.0225303</v>
          </cell>
          <cell r="W9">
            <v>1620979502.1456423</v>
          </cell>
          <cell r="X9">
            <v>1650233217.3982613</v>
          </cell>
          <cell r="Y9">
            <v>1680721035.8290646</v>
          </cell>
          <cell r="Z9">
            <v>1719447154.037677</v>
          </cell>
          <cell r="AA9">
            <v>1739698768.7872012</v>
          </cell>
          <cell r="AB9">
            <v>1754064571.0289063</v>
          </cell>
        </row>
        <row r="10">
          <cell r="A10" t="str">
            <v>mgt_A</v>
          </cell>
          <cell r="B10" t="str">
            <v>Opłata za zarządzanie</v>
          </cell>
          <cell r="C10" t="str">
            <v>Fees from asset management</v>
          </cell>
          <cell r="D10">
            <v>2319258.3324590186</v>
          </cell>
          <cell r="E10">
            <v>2430653.4811475398</v>
          </cell>
          <cell r="F10">
            <v>2931160.8088524574</v>
          </cell>
          <cell r="G10">
            <v>3127803.461967214</v>
          </cell>
          <cell r="H10">
            <v>3445004.9596721325</v>
          </cell>
          <cell r="I10">
            <v>3528107.8413114762</v>
          </cell>
          <cell r="J10">
            <v>3794190.4783606608</v>
          </cell>
          <cell r="K10">
            <v>3594345.1247540959</v>
          </cell>
          <cell r="L10">
            <v>3626197.9534426308</v>
          </cell>
          <cell r="M10">
            <v>3998964.40196722</v>
          </cell>
          <cell r="N10">
            <v>3637025.7327868873</v>
          </cell>
          <cell r="O10">
            <v>3702092.3145901631</v>
          </cell>
          <cell r="P10">
            <v>40134804.891311496</v>
          </cell>
          <cell r="Q10">
            <v>2319258.3324590186</v>
          </cell>
          <cell r="R10">
            <v>4749911.8136065584</v>
          </cell>
          <cell r="S10">
            <v>7681072.6224590158</v>
          </cell>
          <cell r="T10">
            <v>10808876.08442623</v>
          </cell>
          <cell r="U10">
            <v>14253881.044098362</v>
          </cell>
          <cell r="V10">
            <v>17781988.885409839</v>
          </cell>
          <cell r="W10">
            <v>21576179.3637705</v>
          </cell>
          <cell r="X10">
            <v>25170524.488524597</v>
          </cell>
          <cell r="Y10">
            <v>28796722.441967227</v>
          </cell>
          <cell r="Z10">
            <v>32795686.843934447</v>
          </cell>
          <cell r="AA10">
            <v>36432712.576721333</v>
          </cell>
          <cell r="AB10">
            <v>40134804.891311496</v>
          </cell>
        </row>
        <row r="11">
          <cell r="A11" t="str">
            <v>mrg_A</v>
          </cell>
          <cell r="B11" t="str">
            <v>Marża</v>
          </cell>
          <cell r="C11" t="str">
            <v>Margin</v>
          </cell>
          <cell r="D11">
            <v>2.2499141486391944E-2</v>
          </cell>
          <cell r="E11">
            <v>2.2698620541508143E-2</v>
          </cell>
          <cell r="F11">
            <v>2.297993882939928E-2</v>
          </cell>
          <cell r="G11">
            <v>2.3041931881746126E-2</v>
          </cell>
          <cell r="H11">
            <v>2.3089165025895753E-2</v>
          </cell>
          <cell r="I11">
            <v>2.3139315829365851E-2</v>
          </cell>
          <cell r="J11">
            <v>2.2807005182614228E-2</v>
          </cell>
          <cell r="K11">
            <v>2.2872357837061805E-2</v>
          </cell>
          <cell r="L11">
            <v>2.288705413078411E-2</v>
          </cell>
          <cell r="M11">
            <v>2.2851192224727541E-2</v>
          </cell>
          <cell r="N11">
            <v>2.2751882090045229E-2</v>
          </cell>
          <cell r="O11">
            <v>2.2835359996598196E-2</v>
          </cell>
          <cell r="Q11">
            <v>2.2499141486391944E-2</v>
          </cell>
          <cell r="R11">
            <v>2.2600780108861577E-2</v>
          </cell>
          <cell r="S11">
            <v>2.2743984556534733E-2</v>
          </cell>
          <cell r="T11">
            <v>2.2829407426693708E-2</v>
          </cell>
          <cell r="U11">
            <v>2.2891650907247436E-2</v>
          </cell>
          <cell r="V11">
            <v>2.2940367383983223E-2</v>
          </cell>
          <cell r="W11">
            <v>2.2916802619440912E-2</v>
          </cell>
          <cell r="X11">
            <v>2.2910445346049434E-2</v>
          </cell>
          <cell r="Y11">
            <v>2.2907497200104123E-2</v>
          </cell>
          <cell r="Z11">
            <v>2.2900616765116504E-2</v>
          </cell>
          <cell r="AA11">
            <v>2.2885681476621449E-2</v>
          </cell>
          <cell r="AB11">
            <v>2.2881030467292923E-2</v>
          </cell>
        </row>
        <row r="12">
          <cell r="B12" t="str">
            <v>PORTFELE STABILNEGO WZROSTU</v>
          </cell>
          <cell r="C12" t="str">
            <v>BALANCED PORTFOLIO</v>
          </cell>
        </row>
        <row r="13">
          <cell r="A13" t="str">
            <v>vol_SW</v>
          </cell>
          <cell r="B13" t="str">
            <v xml:space="preserve"> WARTOŚĆ PORTFELA NA KONIEC MIESIĄCA</v>
          </cell>
          <cell r="C13" t="str">
            <v>PORTFOLIO VALUE AT THE END OF MONTH</v>
          </cell>
          <cell r="D13">
            <v>326065590.5800001</v>
          </cell>
          <cell r="E13">
            <v>333487876.30000013</v>
          </cell>
          <cell r="F13">
            <v>340768042.24999988</v>
          </cell>
          <cell r="G13">
            <v>350005290.59000003</v>
          </cell>
          <cell r="H13">
            <v>369935295.56999999</v>
          </cell>
          <cell r="I13">
            <v>371888860.83999991</v>
          </cell>
          <cell r="J13">
            <v>363259141.31000024</v>
          </cell>
          <cell r="K13">
            <v>363920803.36000013</v>
          </cell>
          <cell r="L13">
            <v>385269102.10000014</v>
          </cell>
          <cell r="M13">
            <v>391467722.82000005</v>
          </cell>
          <cell r="N13">
            <v>370011534.51000011</v>
          </cell>
          <cell r="O13">
            <v>385221306.30999994</v>
          </cell>
          <cell r="P13">
            <v>385221306.30999994</v>
          </cell>
          <cell r="Q13">
            <v>326065590.5800001</v>
          </cell>
          <cell r="R13">
            <v>333487876.30000013</v>
          </cell>
          <cell r="S13">
            <v>340768042.24999988</v>
          </cell>
          <cell r="T13">
            <v>350005290.59000003</v>
          </cell>
          <cell r="U13">
            <v>369935295.56999999</v>
          </cell>
          <cell r="V13">
            <v>371888860.83999991</v>
          </cell>
          <cell r="W13">
            <v>363259141.31000024</v>
          </cell>
          <cell r="X13">
            <v>363920803.36000013</v>
          </cell>
          <cell r="Y13">
            <v>385269102.10000014</v>
          </cell>
          <cell r="Z13">
            <v>391467722.82000005</v>
          </cell>
          <cell r="AA13">
            <v>370011534.51000011</v>
          </cell>
          <cell r="AB13">
            <v>385221306.30999994</v>
          </cell>
        </row>
        <row r="14">
          <cell r="A14" t="str">
            <v>volA_SW</v>
          </cell>
          <cell r="B14" t="str">
            <v xml:space="preserve"> ŚREDNIA WARTOŚĆ PORTFELA</v>
          </cell>
          <cell r="C14" t="str">
            <v>PORTFOLIO AVERAGE  VALUE</v>
          </cell>
          <cell r="D14">
            <v>313605394.12454557</v>
          </cell>
          <cell r="E14">
            <v>339675723.9259997</v>
          </cell>
          <cell r="F14">
            <v>336680002.94304347</v>
          </cell>
          <cell r="G14">
            <v>343884135.15947378</v>
          </cell>
          <cell r="H14">
            <v>362776902.2166664</v>
          </cell>
          <cell r="I14">
            <v>370860405.39380956</v>
          </cell>
          <cell r="J14">
            <v>369791714.98818177</v>
          </cell>
          <cell r="K14">
            <v>359167621.57045448</v>
          </cell>
          <cell r="L14">
            <v>375425955.82619047</v>
          </cell>
          <cell r="M14">
            <v>390067945.43695676</v>
          </cell>
          <cell r="N14">
            <v>371944065.45190465</v>
          </cell>
          <cell r="O14">
            <v>373467954.58611089</v>
          </cell>
          <cell r="Q14">
            <v>313605394.12454557</v>
          </cell>
          <cell r="R14">
            <v>325977754.03032041</v>
          </cell>
          <cell r="S14">
            <v>329664084.21136945</v>
          </cell>
          <cell r="T14">
            <v>333219096.94839555</v>
          </cell>
          <cell r="U14">
            <v>339287255.64585513</v>
          </cell>
          <cell r="V14">
            <v>344520374.38861001</v>
          </cell>
          <cell r="W14">
            <v>348215711.92911345</v>
          </cell>
          <cell r="X14">
            <v>349612869.12615693</v>
          </cell>
          <cell r="Y14">
            <v>352449472.0602265</v>
          </cell>
          <cell r="Z14">
            <v>356285566.38482726</v>
          </cell>
          <cell r="AA14">
            <v>357692018.39684021</v>
          </cell>
          <cell r="AB14">
            <v>359031892.42935359</v>
          </cell>
        </row>
        <row r="15">
          <cell r="A15" t="str">
            <v>mgt_SW</v>
          </cell>
          <cell r="B15" t="str">
            <v>Opłata za zarządzanie</v>
          </cell>
          <cell r="C15" t="str">
            <v>Fees from asset management</v>
          </cell>
          <cell r="D15">
            <v>371064.25491803262</v>
          </cell>
          <cell r="E15">
            <v>365100.84721311484</v>
          </cell>
          <cell r="F15">
            <v>399726.73</v>
          </cell>
          <cell r="G15">
            <v>397165.55</v>
          </cell>
          <cell r="H15">
            <v>434003.36</v>
          </cell>
          <cell r="I15">
            <v>427637.46</v>
          </cell>
          <cell r="J15">
            <v>440377.79</v>
          </cell>
          <cell r="K15">
            <v>426660.07</v>
          </cell>
          <cell r="L15">
            <v>432332.2</v>
          </cell>
          <cell r="M15">
            <v>461444.36</v>
          </cell>
          <cell r="N15">
            <v>425281.44</v>
          </cell>
          <cell r="O15">
            <v>444690.77</v>
          </cell>
          <cell r="P15">
            <v>5025484.8321311474</v>
          </cell>
          <cell r="Q15">
            <v>371064.25491803262</v>
          </cell>
          <cell r="R15">
            <v>736165.1021311474</v>
          </cell>
          <cell r="S15">
            <v>1135891.8321311474</v>
          </cell>
          <cell r="T15">
            <v>1533057.3821311474</v>
          </cell>
          <cell r="U15">
            <v>1967060.7421311475</v>
          </cell>
          <cell r="V15">
            <v>2394698.2021311475</v>
          </cell>
          <cell r="W15">
            <v>2835075.9921311475</v>
          </cell>
          <cell r="X15">
            <v>3261736.0621311474</v>
          </cell>
          <cell r="Y15">
            <v>3694068.2621311476</v>
          </cell>
          <cell r="Z15">
            <v>4155512.6221311474</v>
          </cell>
          <cell r="AA15">
            <v>4580794.0621311478</v>
          </cell>
          <cell r="AB15">
            <v>5025484.8321311474</v>
          </cell>
        </row>
        <row r="16">
          <cell r="A16" t="str">
            <v>mrg_SW</v>
          </cell>
          <cell r="B16" t="str">
            <v>Marża</v>
          </cell>
          <cell r="C16" t="str">
            <v>Margin</v>
          </cell>
          <cell r="D16">
            <v>1.3931464311987768E-2</v>
          </cell>
          <cell r="E16">
            <v>1.4011452672370668E-2</v>
          </cell>
          <cell r="F16">
            <v>1.3979030071114939E-2</v>
          </cell>
          <cell r="G16">
            <v>1.4051770245499823E-2</v>
          </cell>
          <cell r="H16">
            <v>1.4085901087049862E-2</v>
          </cell>
          <cell r="I16">
            <v>1.4029328432823982E-2</v>
          </cell>
          <cell r="J16">
            <v>1.4021659014282348E-2</v>
          </cell>
          <cell r="K16">
            <v>1.3986723584890181E-2</v>
          </cell>
          <cell r="L16">
            <v>1.40108633541094E-2</v>
          </cell>
          <cell r="M16">
            <v>1.3928689270699691E-2</v>
          </cell>
          <cell r="N16">
            <v>1.391138614811176E-2</v>
          </cell>
          <cell r="O16">
            <v>1.4019610333003953E-2</v>
          </cell>
          <cell r="Q16">
            <v>1.3931464311987768E-2</v>
          </cell>
          <cell r="R16">
            <v>1.3971020038071654E-2</v>
          </cell>
          <cell r="S16">
            <v>1.3973837766797824E-2</v>
          </cell>
          <cell r="T16">
            <v>1.3993944464826765E-2</v>
          </cell>
          <cell r="U16">
            <v>1.4014129979998341E-2</v>
          </cell>
          <cell r="V16">
            <v>1.4016841654877784E-2</v>
          </cell>
          <cell r="W16">
            <v>1.4017589727386769E-2</v>
          </cell>
          <cell r="X16">
            <v>1.4013544457092509E-2</v>
          </cell>
          <cell r="Y16">
            <v>1.401323062342338E-2</v>
          </cell>
          <cell r="Z16">
            <v>1.400379220260446E-2</v>
          </cell>
          <cell r="AA16">
            <v>1.3995161550722746E-2</v>
          </cell>
          <cell r="AB16">
            <v>1.3997321514049081E-2</v>
          </cell>
        </row>
        <row r="17">
          <cell r="B17" t="str">
            <v>PORTFELE ZRÓWNOWAŻONE</v>
          </cell>
          <cell r="C17" t="str">
            <v>BALANCED PORTFOLIO</v>
          </cell>
        </row>
        <row r="18">
          <cell r="A18" t="str">
            <v>vol_Z</v>
          </cell>
          <cell r="B18" t="str">
            <v xml:space="preserve"> WARTOŚĆ PORTFELA NA KONIEC MIESIĄCA</v>
          </cell>
          <cell r="C18" t="str">
            <v>PORTFOLIO VALUE AT THE END OF MONTH</v>
          </cell>
          <cell r="D18">
            <v>918522273.50000048</v>
          </cell>
          <cell r="E18">
            <v>969486101.72000039</v>
          </cell>
          <cell r="F18">
            <v>1012796835.9900004</v>
          </cell>
          <cell r="G18">
            <v>1071288016.0100001</v>
          </cell>
          <cell r="H18">
            <v>1128025272.6499999</v>
          </cell>
          <cell r="I18">
            <v>1126584695.0099995</v>
          </cell>
          <cell r="J18">
            <v>1119396757.1900012</v>
          </cell>
          <cell r="K18">
            <v>1100319683.1599996</v>
          </cell>
          <cell r="L18">
            <v>1089730094.2900009</v>
          </cell>
          <cell r="M18">
            <v>1116955794.0200012</v>
          </cell>
          <cell r="N18">
            <v>1067852692.4599993</v>
          </cell>
          <cell r="O18">
            <v>1105218983.9499991</v>
          </cell>
          <cell r="P18">
            <v>1105218983.9499991</v>
          </cell>
          <cell r="Q18">
            <v>918522273.50000048</v>
          </cell>
          <cell r="R18">
            <v>969486101.72000039</v>
          </cell>
          <cell r="S18">
            <v>1012796835.9900004</v>
          </cell>
          <cell r="T18">
            <v>1071288016.0100001</v>
          </cell>
          <cell r="U18">
            <v>1128025272.6499999</v>
          </cell>
          <cell r="V18">
            <v>1126584695.0099995</v>
          </cell>
          <cell r="W18">
            <v>1119396757.1900012</v>
          </cell>
          <cell r="X18">
            <v>1100319683.1599996</v>
          </cell>
          <cell r="Y18">
            <v>1089730094.2900009</v>
          </cell>
          <cell r="Z18">
            <v>1116955794.0200012</v>
          </cell>
          <cell r="AA18">
            <v>1067852692.4599993</v>
          </cell>
          <cell r="AB18">
            <v>1105218983.9499991</v>
          </cell>
        </row>
        <row r="19">
          <cell r="A19" t="str">
            <v>volA_Z</v>
          </cell>
          <cell r="B19" t="str">
            <v xml:space="preserve"> ŚREDNIA WARTOŚĆ PORTFELA</v>
          </cell>
          <cell r="C19" t="str">
            <v>PORTFOLIO AVERAGE  VALUE</v>
          </cell>
          <cell r="D19">
            <v>846488230.73954475</v>
          </cell>
          <cell r="E19">
            <v>960309983.12999964</v>
          </cell>
          <cell r="F19">
            <v>986253427.99000025</v>
          </cell>
          <cell r="G19">
            <v>1040780478.9200007</v>
          </cell>
          <cell r="H19">
            <v>1094910314.9142857</v>
          </cell>
          <cell r="I19">
            <v>1139318958.0790477</v>
          </cell>
          <cell r="J19">
            <v>1125369264.8345459</v>
          </cell>
          <cell r="K19">
            <v>1080257073.4304533</v>
          </cell>
          <cell r="L19">
            <v>1093161556.8880959</v>
          </cell>
          <cell r="M19">
            <v>1116153571.4043489</v>
          </cell>
          <cell r="N19">
            <v>1076389648.9852376</v>
          </cell>
          <cell r="O19">
            <v>1083127649.4522228</v>
          </cell>
          <cell r="Q19">
            <v>846488230.73954475</v>
          </cell>
          <cell r="R19">
            <v>900505333.56891322</v>
          </cell>
          <cell r="S19">
            <v>930040788.31395435</v>
          </cell>
          <cell r="T19">
            <v>957725710.9654659</v>
          </cell>
          <cell r="U19">
            <v>985889437.60396528</v>
          </cell>
          <cell r="V19">
            <v>1011319744.8650286</v>
          </cell>
          <cell r="W19">
            <v>1027996797.3134015</v>
          </cell>
          <cell r="X19">
            <v>1034663746.1184574</v>
          </cell>
          <cell r="Y19">
            <v>1041092076.9722639</v>
          </cell>
          <cell r="Z19">
            <v>1048746374.1018515</v>
          </cell>
          <cell r="AA19">
            <v>1051229302.9835927</v>
          </cell>
          <cell r="AB19">
            <v>1053938477.615175</v>
          </cell>
        </row>
        <row r="20">
          <cell r="A20" t="str">
            <v>mgt_Z</v>
          </cell>
          <cell r="B20" t="str">
            <v>Opłata za zarządzanie</v>
          </cell>
          <cell r="C20" t="str">
            <v>Fees from asset management</v>
          </cell>
          <cell r="D20">
            <v>1433326.6601639343</v>
          </cell>
          <cell r="E20">
            <v>1461146.2891803291</v>
          </cell>
          <cell r="F20">
            <v>1664176.38</v>
          </cell>
          <cell r="G20">
            <v>1698995.1372131135</v>
          </cell>
          <cell r="H20">
            <v>1847593.8093442603</v>
          </cell>
          <cell r="I20">
            <v>1864127.5327868848</v>
          </cell>
          <cell r="J20">
            <v>1914992.1747540978</v>
          </cell>
          <cell r="K20">
            <v>1838944.5403278689</v>
          </cell>
          <cell r="L20">
            <v>1806818.6549180341</v>
          </cell>
          <cell r="M20">
            <v>1909843.8680327877</v>
          </cell>
          <cell r="N20">
            <v>1784638.2272131129</v>
          </cell>
          <cell r="O20">
            <v>1857038.3980327868</v>
          </cell>
          <cell r="P20">
            <v>21081641.671967212</v>
          </cell>
          <cell r="Q20">
            <v>1433326.6601639343</v>
          </cell>
          <cell r="R20">
            <v>2894472.9493442634</v>
          </cell>
          <cell r="S20">
            <v>4558649.3293442633</v>
          </cell>
          <cell r="T20">
            <v>6257644.466557377</v>
          </cell>
          <cell r="U20">
            <v>8105238.275901637</v>
          </cell>
          <cell r="V20">
            <v>9969365.8086885214</v>
          </cell>
          <cell r="W20">
            <v>11884357.983442619</v>
          </cell>
          <cell r="X20">
            <v>13723302.523770489</v>
          </cell>
          <cell r="Y20">
            <v>15530121.178688522</v>
          </cell>
          <cell r="Z20">
            <v>17439965.046721309</v>
          </cell>
          <cell r="AA20">
            <v>19224603.273934424</v>
          </cell>
          <cell r="AB20">
            <v>21081641.671967212</v>
          </cell>
        </row>
        <row r="21">
          <cell r="A21" t="str">
            <v>mrg_Z</v>
          </cell>
          <cell r="B21" t="str">
            <v>Marża</v>
          </cell>
          <cell r="C21" t="str">
            <v>Margin</v>
          </cell>
          <cell r="D21">
            <v>1.9936798766935326E-2</v>
          </cell>
          <cell r="E21">
            <v>1.983430963958643E-2</v>
          </cell>
          <cell r="F21">
            <v>1.9867444047021211E-2</v>
          </cell>
          <cell r="G21">
            <v>1.9861159890517534E-2</v>
          </cell>
          <cell r="H21">
            <v>1.9868227391504772E-2</v>
          </cell>
          <cell r="I21">
            <v>1.9906820785123965E-2</v>
          </cell>
          <cell r="J21">
            <v>2.0035635603142629E-2</v>
          </cell>
          <cell r="K21">
            <v>2.004345953858179E-2</v>
          </cell>
          <cell r="L21">
            <v>2.0109525589320634E-2</v>
          </cell>
          <cell r="M21">
            <v>2.0146753928426922E-2</v>
          </cell>
          <cell r="N21">
            <v>2.0172154620367092E-2</v>
          </cell>
          <cell r="O21">
            <v>2.0187029235457832E-2</v>
          </cell>
          <cell r="Q21">
            <v>1.9936798766935326E-2</v>
          </cell>
          <cell r="R21">
            <v>1.9884929636261317E-2</v>
          </cell>
          <cell r="S21">
            <v>1.9878542796996964E-2</v>
          </cell>
          <cell r="T21">
            <v>1.9873820205360458E-2</v>
          </cell>
          <cell r="U21">
            <v>1.9872545043117446E-2</v>
          </cell>
          <cell r="V21">
            <v>1.9878945137560288E-2</v>
          </cell>
          <cell r="W21">
            <v>1.9904027687878349E-2</v>
          </cell>
          <cell r="X21">
            <v>1.9922599115874549E-2</v>
          </cell>
          <cell r="Y21">
            <v>1.9944167848632052E-2</v>
          </cell>
          <cell r="Z21">
            <v>1.9966154100139886E-2</v>
          </cell>
          <cell r="AA21">
            <v>1.9985099996596211E-2</v>
          </cell>
          <cell r="AB21">
            <v>2.0002725130284844E-2</v>
          </cell>
        </row>
        <row r="22">
          <cell r="B22" t="str">
            <v xml:space="preserve">PORTFELE PIENIĘŻNE </v>
          </cell>
          <cell r="C22" t="str">
            <v>MONEY MARKET</v>
          </cell>
        </row>
        <row r="23">
          <cell r="A23" t="str">
            <v>vol_P</v>
          </cell>
          <cell r="B23" t="str">
            <v xml:space="preserve"> WARTOŚĆ PORTFELA NA KONIEC MIESIĄCA</v>
          </cell>
          <cell r="D23">
            <v>145428447.58999997</v>
          </cell>
          <cell r="E23">
            <v>166309318.00999999</v>
          </cell>
          <cell r="F23">
            <v>58232633.569999993</v>
          </cell>
          <cell r="G23">
            <v>78857265.460000008</v>
          </cell>
          <cell r="H23">
            <v>98664956.879999995</v>
          </cell>
          <cell r="I23">
            <v>124469035.34</v>
          </cell>
          <cell r="J23">
            <v>152304452.83000001</v>
          </cell>
          <cell r="K23">
            <v>179089362.89999998</v>
          </cell>
          <cell r="L23">
            <v>199571003.63999999</v>
          </cell>
          <cell r="M23">
            <v>224549741.40000001</v>
          </cell>
          <cell r="N23">
            <v>244849517.12</v>
          </cell>
          <cell r="O23">
            <v>263203299.28</v>
          </cell>
          <cell r="P23">
            <v>263203299.28</v>
          </cell>
          <cell r="Q23">
            <v>145428447.58999997</v>
          </cell>
          <cell r="R23">
            <v>166309318.00999999</v>
          </cell>
          <cell r="S23">
            <v>58232633.569999993</v>
          </cell>
          <cell r="T23">
            <v>78857265.460000008</v>
          </cell>
          <cell r="U23">
            <v>98664956.879999995</v>
          </cell>
          <cell r="V23">
            <v>124469035.34</v>
          </cell>
          <cell r="W23">
            <v>152304452.83000001</v>
          </cell>
          <cell r="X23">
            <v>179089362.89999998</v>
          </cell>
          <cell r="Y23">
            <v>199571003.63999999</v>
          </cell>
          <cell r="Z23">
            <v>224549741.40000001</v>
          </cell>
          <cell r="AA23">
            <v>244849517.12</v>
          </cell>
          <cell r="AB23">
            <v>263203299.28</v>
          </cell>
        </row>
        <row r="24">
          <cell r="A24" t="str">
            <v>volA_P</v>
          </cell>
          <cell r="B24" t="str">
            <v xml:space="preserve"> ŚREDNIA WARTOŚĆ PORTFELA</v>
          </cell>
          <cell r="C24" t="str">
            <v>PORTFOLIO AVERAGE  VALUE</v>
          </cell>
          <cell r="D24">
            <v>143344387.18227273</v>
          </cell>
          <cell r="E24">
            <v>158519378.71650001</v>
          </cell>
          <cell r="F24">
            <v>147105831.67739132</v>
          </cell>
          <cell r="G24">
            <v>74781998.241578937</v>
          </cell>
          <cell r="H24">
            <v>89491564.286666706</v>
          </cell>
          <cell r="I24">
            <v>116059855.78333333</v>
          </cell>
          <cell r="J24">
            <v>144022529.90318182</v>
          </cell>
          <cell r="K24">
            <v>169503914.14499998</v>
          </cell>
          <cell r="L24">
            <v>192923617.7214286</v>
          </cell>
          <cell r="M24">
            <v>220595931.04999995</v>
          </cell>
          <cell r="N24">
            <v>231339748.20571429</v>
          </cell>
          <cell r="O24">
            <v>251090621.11888888</v>
          </cell>
          <cell r="Q24">
            <v>143344387.18227273</v>
          </cell>
          <cell r="R24">
            <v>150546078.07987213</v>
          </cell>
          <cell r="S24">
            <v>149361104.31901762</v>
          </cell>
          <cell r="T24">
            <v>130716327.79965796</v>
          </cell>
          <cell r="U24">
            <v>122252965.75394452</v>
          </cell>
          <cell r="V24">
            <v>121226483.43837361</v>
          </cell>
          <cell r="W24">
            <v>124559867.59124652</v>
          </cell>
          <cell r="X24">
            <v>130293470.23802164</v>
          </cell>
          <cell r="Y24">
            <v>137175904.02740702</v>
          </cell>
          <cell r="Z24">
            <v>145682551.51984248</v>
          </cell>
          <cell r="AA24">
            <v>153376311.7012082</v>
          </cell>
          <cell r="AB24">
            <v>161675335.24079204</v>
          </cell>
        </row>
        <row r="25">
          <cell r="A25" t="str">
            <v>mgt_P</v>
          </cell>
          <cell r="B25" t="str">
            <v>Opłata za zarządzanie</v>
          </cell>
          <cell r="C25" t="str">
            <v>Fees from asset management</v>
          </cell>
          <cell r="D25">
            <v>31690.25</v>
          </cell>
          <cell r="E25">
            <v>31536.94</v>
          </cell>
          <cell r="F25">
            <v>32496</v>
          </cell>
          <cell r="G25">
            <v>16586.73</v>
          </cell>
          <cell r="H25">
            <v>19667.57</v>
          </cell>
          <cell r="I25">
            <v>24405.11</v>
          </cell>
          <cell r="J25">
            <v>31101.94</v>
          </cell>
          <cell r="K25">
            <v>36513.93</v>
          </cell>
          <cell r="L25">
            <v>40149.51</v>
          </cell>
          <cell r="M25">
            <v>47333.4</v>
          </cell>
          <cell r="N25">
            <v>48009.69</v>
          </cell>
          <cell r="O25">
            <v>53689.66</v>
          </cell>
          <cell r="P25">
            <v>413180.73</v>
          </cell>
          <cell r="Q25">
            <v>31690.25</v>
          </cell>
          <cell r="R25">
            <v>63227.19</v>
          </cell>
          <cell r="S25">
            <v>95723.19</v>
          </cell>
          <cell r="T25">
            <v>112309.92</v>
          </cell>
          <cell r="U25">
            <v>131977.49</v>
          </cell>
          <cell r="V25">
            <v>156382.59999999998</v>
          </cell>
          <cell r="W25">
            <v>187484.53999999998</v>
          </cell>
          <cell r="X25">
            <v>223998.46999999997</v>
          </cell>
          <cell r="Y25">
            <v>264147.98</v>
          </cell>
          <cell r="Z25">
            <v>311481.38</v>
          </cell>
          <cell r="AA25">
            <v>359491.07</v>
          </cell>
          <cell r="AB25">
            <v>413180.73</v>
          </cell>
        </row>
        <row r="26">
          <cell r="A26" t="str">
            <v>mrg_P</v>
          </cell>
          <cell r="B26" t="str">
            <v>Marża</v>
          </cell>
          <cell r="C26" t="str">
            <v>Margin</v>
          </cell>
          <cell r="D26">
            <v>2.6030118404449004E-3</v>
          </cell>
          <cell r="E26">
            <v>2.5934150298491101E-3</v>
          </cell>
          <cell r="F26">
            <v>2.6009451099632441E-3</v>
          </cell>
          <cell r="G26">
            <v>2.6985801361990871E-3</v>
          </cell>
          <cell r="H26">
            <v>2.5876156892807051E-3</v>
          </cell>
          <cell r="I26">
            <v>2.5584112295267349E-3</v>
          </cell>
          <cell r="J26">
            <v>2.5426595515055752E-3</v>
          </cell>
          <cell r="K26">
            <v>2.5363548753481093E-3</v>
          </cell>
          <cell r="L26">
            <v>2.5320160940862477E-3</v>
          </cell>
          <cell r="M26">
            <v>2.5263957057163767E-3</v>
          </cell>
          <cell r="N26">
            <v>2.5249352933529811E-3</v>
          </cell>
          <cell r="O26">
            <v>2.5176266862145321E-3</v>
          </cell>
          <cell r="Q26">
            <v>2.6030118404449004E-3</v>
          </cell>
          <cell r="R26">
            <v>2.5982162083423152E-3</v>
          </cell>
          <cell r="S26">
            <v>2.5991419705282035E-3</v>
          </cell>
          <cell r="T26">
            <v>2.6133639595779241E-3</v>
          </cell>
          <cell r="U26">
            <v>2.609494453777061E-3</v>
          </cell>
          <cell r="V26">
            <v>2.6013884742923706E-3</v>
          </cell>
          <cell r="W26">
            <v>2.5914589106087742E-3</v>
          </cell>
          <cell r="X26">
            <v>2.5823136538385195E-3</v>
          </cell>
          <cell r="Y26">
            <v>2.5745402167309298E-3</v>
          </cell>
          <cell r="Z26">
            <v>2.5671061774998399E-3</v>
          </cell>
          <cell r="AA26">
            <v>2.5613929770332057E-3</v>
          </cell>
          <cell r="AB26">
            <v>2.5556200603179639E-3</v>
          </cell>
        </row>
        <row r="27">
          <cell r="B27" t="str">
            <v>PORTFELE OBLIGACJI</v>
          </cell>
          <cell r="C27" t="str">
            <v>BOND PORTFOLIO</v>
          </cell>
        </row>
        <row r="28">
          <cell r="A28" t="str">
            <v>vol_O</v>
          </cell>
          <cell r="B28" t="str">
            <v xml:space="preserve"> WARTOŚĆ PORTFELA NA KONIEC MIESIĄCA</v>
          </cell>
          <cell r="C28" t="str">
            <v>PORTFOLIO VALUE AT THE END OF MONTH</v>
          </cell>
          <cell r="D28">
            <v>2464769.9500000002</v>
          </cell>
          <cell r="E28">
            <v>2470371.61</v>
          </cell>
          <cell r="F28">
            <v>2476618.9</v>
          </cell>
          <cell r="G28">
            <v>2483949.9</v>
          </cell>
          <cell r="H28">
            <v>2491421.56</v>
          </cell>
          <cell r="I28">
            <v>0</v>
          </cell>
          <cell r="J28">
            <v>0</v>
          </cell>
          <cell r="K28">
            <v>0</v>
          </cell>
          <cell r="L28">
            <v>0</v>
          </cell>
          <cell r="M28">
            <v>0</v>
          </cell>
          <cell r="P28">
            <v>0</v>
          </cell>
          <cell r="Q28">
            <v>2464769.9500000002</v>
          </cell>
          <cell r="R28">
            <v>2470371.61</v>
          </cell>
          <cell r="S28">
            <v>2476618.9</v>
          </cell>
          <cell r="T28">
            <v>2483949.9</v>
          </cell>
          <cell r="U28">
            <v>2491421.56</v>
          </cell>
          <cell r="V28">
            <v>0</v>
          </cell>
          <cell r="W28">
            <v>0</v>
          </cell>
          <cell r="X28">
            <v>0</v>
          </cell>
          <cell r="Y28">
            <v>0</v>
          </cell>
          <cell r="Z28">
            <v>0</v>
          </cell>
          <cell r="AA28">
            <v>0</v>
          </cell>
          <cell r="AB28">
            <v>0</v>
          </cell>
        </row>
        <row r="29">
          <cell r="A29" t="str">
            <v>volA_O</v>
          </cell>
          <cell r="B29" t="str">
            <v xml:space="preserve"> ŚREDNIA WARTOŚĆ PORTFELA</v>
          </cell>
          <cell r="C29" t="str">
            <v>PORTFOLIO AVERAGE  VALUE</v>
          </cell>
          <cell r="D29">
            <v>2461614.9122727271</v>
          </cell>
          <cell r="E29">
            <v>2468165.4775</v>
          </cell>
          <cell r="F29">
            <v>2473753.1513043474</v>
          </cell>
          <cell r="G29">
            <v>2479491.884736842</v>
          </cell>
          <cell r="H29">
            <v>2486388.4319047621</v>
          </cell>
          <cell r="I29">
            <v>775929.00857142871</v>
          </cell>
          <cell r="J29">
            <v>0</v>
          </cell>
          <cell r="K29">
            <v>0</v>
          </cell>
          <cell r="L29">
            <v>0</v>
          </cell>
          <cell r="M29">
            <v>0</v>
          </cell>
          <cell r="Q29">
            <v>2461614.9122727271</v>
          </cell>
          <cell r="R29">
            <v>2464723.6550924499</v>
          </cell>
          <cell r="S29">
            <v>2467833.8148987703</v>
          </cell>
          <cell r="T29">
            <v>2470748.3323582881</v>
          </cell>
          <cell r="U29">
            <v>2473959.213722134</v>
          </cell>
          <cell r="V29">
            <v>2192517.7432551659</v>
          </cell>
          <cell r="W29">
            <v>1871913.7336282311</v>
          </cell>
          <cell r="X29">
            <v>1633109.9239884156</v>
          </cell>
          <cell r="Y29">
            <v>1453647.2949786996</v>
          </cell>
          <cell r="Z29">
            <v>1305413.5247670559</v>
          </cell>
          <cell r="AA29">
            <v>1188160.8129616317</v>
          </cell>
          <cell r="AB29">
            <v>1087248.5247374931</v>
          </cell>
        </row>
        <row r="30">
          <cell r="A30" t="str">
            <v>mgt_O</v>
          </cell>
          <cell r="B30" t="str">
            <v>Opłata za zarządzanie</v>
          </cell>
          <cell r="C30" t="str">
            <v>Fees from asset management</v>
          </cell>
          <cell r="D30">
            <v>836.28</v>
          </cell>
          <cell r="E30">
            <v>757.35</v>
          </cell>
          <cell r="F30">
            <v>840.4</v>
          </cell>
          <cell r="G30">
            <v>815.17</v>
          </cell>
          <cell r="H30">
            <v>844.69</v>
          </cell>
          <cell r="I30">
            <v>274.79000000000002</v>
          </cell>
          <cell r="J30">
            <v>0</v>
          </cell>
          <cell r="K30">
            <v>0</v>
          </cell>
          <cell r="L30">
            <v>0</v>
          </cell>
          <cell r="M30">
            <v>0</v>
          </cell>
          <cell r="P30">
            <v>4368.68</v>
          </cell>
          <cell r="Q30">
            <v>836.28</v>
          </cell>
          <cell r="R30">
            <v>1593.63</v>
          </cell>
          <cell r="S30">
            <v>2434.0300000000002</v>
          </cell>
          <cell r="T30">
            <v>3249.2000000000003</v>
          </cell>
          <cell r="U30">
            <v>4093.8900000000003</v>
          </cell>
          <cell r="V30">
            <v>4368.68</v>
          </cell>
          <cell r="W30">
            <v>4368.68</v>
          </cell>
          <cell r="X30">
            <v>4368.68</v>
          </cell>
          <cell r="Y30">
            <v>4368.68</v>
          </cell>
          <cell r="Z30">
            <v>4368.68</v>
          </cell>
          <cell r="AA30">
            <v>4368.68</v>
          </cell>
          <cell r="AB30">
            <v>4368.68</v>
          </cell>
        </row>
        <row r="31">
          <cell r="A31" t="str">
            <v>mrg_O</v>
          </cell>
          <cell r="B31" t="str">
            <v>Marża</v>
          </cell>
          <cell r="C31" t="str">
            <v>Margin</v>
          </cell>
          <cell r="D31">
            <v>4.0000255651499094E-3</v>
          </cell>
          <cell r="E31">
            <v>3.9999741930940745E-3</v>
          </cell>
          <cell r="F31">
            <v>4.0000079445465745E-3</v>
          </cell>
          <cell r="G31">
            <v>3.9999734331533383E-3</v>
          </cell>
          <cell r="H31">
            <v>3.9999959060170089E-3</v>
          </cell>
          <cell r="I31">
            <v>4.3087425478378228E-3</v>
          </cell>
          <cell r="J31">
            <v>0</v>
          </cell>
          <cell r="K31">
            <v>0</v>
          </cell>
          <cell r="L31">
            <v>0</v>
          </cell>
          <cell r="M31">
            <v>0</v>
          </cell>
          <cell r="N31">
            <v>0</v>
          </cell>
          <cell r="O31">
            <v>0</v>
          </cell>
        </row>
        <row r="32">
          <cell r="B32" t="str">
            <v>PORTFELE PAPIERÓW WARTOSCIOWYCH</v>
          </cell>
          <cell r="C32" t="str">
            <v>BOND PORTFOLIO</v>
          </cell>
        </row>
        <row r="33">
          <cell r="A33" t="str">
            <v>vol_PW</v>
          </cell>
          <cell r="B33" t="str">
            <v xml:space="preserve"> WARTOŚĆ PORTFELA NA KONIEC MIESIĄCA</v>
          </cell>
          <cell r="C33" t="str">
            <v>PORTFOLIO VALUE AT THE END OF MONTH</v>
          </cell>
          <cell r="D33">
            <v>2534610.7200000002</v>
          </cell>
          <cell r="E33">
            <v>2432550.66</v>
          </cell>
          <cell r="F33">
            <v>2368426.2999999998</v>
          </cell>
          <cell r="G33">
            <v>2246964.9700000002</v>
          </cell>
          <cell r="H33">
            <v>2223176.27</v>
          </cell>
          <cell r="I33">
            <v>46060843.289999999</v>
          </cell>
          <cell r="J33">
            <v>15990444.68</v>
          </cell>
          <cell r="K33">
            <v>2142441.13</v>
          </cell>
          <cell r="L33">
            <v>2150379.7200000002</v>
          </cell>
          <cell r="M33">
            <v>2200888.77</v>
          </cell>
          <cell r="N33">
            <v>2178756.4</v>
          </cell>
          <cell r="O33">
            <v>2143552.9900000002</v>
          </cell>
          <cell r="P33">
            <v>2143552.9900000002</v>
          </cell>
          <cell r="Q33">
            <v>2534610.7200000002</v>
          </cell>
          <cell r="R33">
            <v>2432550.66</v>
          </cell>
          <cell r="S33">
            <v>2368426.2999999998</v>
          </cell>
          <cell r="T33">
            <v>2246964.9700000002</v>
          </cell>
          <cell r="U33">
            <v>2223176.27</v>
          </cell>
          <cell r="V33">
            <v>46060843.289999999</v>
          </cell>
          <cell r="W33">
            <v>15990444.68</v>
          </cell>
          <cell r="X33">
            <v>2142441.13</v>
          </cell>
          <cell r="Y33">
            <v>2150379.7200000002</v>
          </cell>
          <cell r="Z33">
            <v>2200888.77</v>
          </cell>
          <cell r="AA33">
            <v>2178756.4</v>
          </cell>
          <cell r="AB33">
            <v>2143552.9900000002</v>
          </cell>
        </row>
        <row r="34">
          <cell r="A34" t="str">
            <v>volA_PW</v>
          </cell>
          <cell r="B34" t="str">
            <v xml:space="preserve"> ŚREDNIA WARTOŚĆ PORTFELA</v>
          </cell>
          <cell r="C34" t="str">
            <v>PORTFOLIO AVERAGE  VALUE</v>
          </cell>
          <cell r="D34">
            <v>2378596.9300000002</v>
          </cell>
          <cell r="E34">
            <v>2504000.5629999996</v>
          </cell>
          <cell r="F34">
            <v>2373539.1291304352</v>
          </cell>
          <cell r="G34">
            <v>2271240.8784210524</v>
          </cell>
          <cell r="H34">
            <v>2184344.7661904767</v>
          </cell>
          <cell r="I34">
            <v>8464757.7519047614</v>
          </cell>
          <cell r="J34">
            <v>26011269.596818186</v>
          </cell>
          <cell r="K34">
            <v>9036798.5631818194</v>
          </cell>
          <cell r="L34">
            <v>2127476.3876190479</v>
          </cell>
          <cell r="M34">
            <v>2214815.7156521734</v>
          </cell>
          <cell r="N34">
            <v>2186547.8866666667</v>
          </cell>
          <cell r="O34">
            <v>2158613.9772222224</v>
          </cell>
          <cell r="Q34">
            <v>2378596.9300000002</v>
          </cell>
          <cell r="R34">
            <v>2438110.5185423726</v>
          </cell>
          <cell r="S34">
            <v>2415869.2621893715</v>
          </cell>
          <cell r="T34">
            <v>2379712.1662472915</v>
          </cell>
          <cell r="U34">
            <v>2339603.6271627797</v>
          </cell>
          <cell r="V34">
            <v>3354822.5428658705</v>
          </cell>
          <cell r="W34">
            <v>6667793.5743400296</v>
          </cell>
          <cell r="X34">
            <v>6970012.3177725216</v>
          </cell>
          <cell r="Y34">
            <v>6437865.5122611513</v>
          </cell>
          <cell r="Z34">
            <v>6007225.5658964198</v>
          </cell>
          <cell r="AA34">
            <v>5664050.9240494361</v>
          </cell>
          <cell r="AB34">
            <v>5366328.8819901384</v>
          </cell>
        </row>
        <row r="35">
          <cell r="A35" t="str">
            <v>mgt_PW</v>
          </cell>
          <cell r="B35" t="str">
            <v>Opłata za zarządzanie</v>
          </cell>
          <cell r="C35" t="str">
            <v>Fees from asset management</v>
          </cell>
          <cell r="D35">
            <v>715.11</v>
          </cell>
          <cell r="E35">
            <v>200.55</v>
          </cell>
          <cell r="F35">
            <v>0</v>
          </cell>
          <cell r="G35">
            <v>0</v>
          </cell>
          <cell r="H35">
            <v>0</v>
          </cell>
          <cell r="I35">
            <v>1443.37</v>
          </cell>
          <cell r="J35">
            <v>8103.51</v>
          </cell>
          <cell r="K35">
            <v>2427.6999999999998</v>
          </cell>
          <cell r="L35">
            <v>0</v>
          </cell>
          <cell r="M35">
            <v>0</v>
          </cell>
          <cell r="N35">
            <v>0</v>
          </cell>
          <cell r="O35">
            <v>0</v>
          </cell>
          <cell r="P35">
            <v>12890.240000000002</v>
          </cell>
          <cell r="Q35">
            <v>715.11</v>
          </cell>
          <cell r="R35">
            <v>915.66000000000008</v>
          </cell>
          <cell r="S35">
            <v>915.66000000000008</v>
          </cell>
          <cell r="T35">
            <v>915.66000000000008</v>
          </cell>
          <cell r="U35">
            <v>915.66000000000008</v>
          </cell>
          <cell r="V35">
            <v>2359.0299999999997</v>
          </cell>
          <cell r="W35">
            <v>10462.540000000001</v>
          </cell>
          <cell r="X35">
            <v>12890.240000000002</v>
          </cell>
          <cell r="Y35">
            <v>12890.240000000002</v>
          </cell>
          <cell r="Z35">
            <v>12890.240000000002</v>
          </cell>
          <cell r="AA35">
            <v>12890.240000000002</v>
          </cell>
          <cell r="AB35">
            <v>12890.240000000002</v>
          </cell>
        </row>
        <row r="36">
          <cell r="A36" t="str">
            <v>mrg_PW</v>
          </cell>
          <cell r="B36" t="str">
            <v>Marża</v>
          </cell>
          <cell r="C36" t="str">
            <v>Margin</v>
          </cell>
          <cell r="D36">
            <v>3.5398362127656057E-3</v>
          </cell>
          <cell r="E36">
            <v>1.0440542780341222E-3</v>
          </cell>
          <cell r="F36">
            <v>0</v>
          </cell>
          <cell r="G36">
            <v>0</v>
          </cell>
          <cell r="H36">
            <v>0</v>
          </cell>
          <cell r="I36">
            <v>2.0746017997638555E-3</v>
          </cell>
          <cell r="J36">
            <v>3.668113730710076E-3</v>
          </cell>
          <cell r="K36">
            <v>3.1630902777758686E-3</v>
          </cell>
          <cell r="L36">
            <v>0</v>
          </cell>
          <cell r="M36">
            <v>0</v>
          </cell>
          <cell r="N36">
            <v>0</v>
          </cell>
          <cell r="O36">
            <v>0</v>
          </cell>
          <cell r="Q36">
            <v>3.5398362127656057E-3</v>
          </cell>
          <cell r="R36">
            <v>2.3233878153206423E-3</v>
          </cell>
          <cell r="S36">
            <v>1.5371320203952791E-3</v>
          </cell>
          <cell r="T36">
            <v>1.1703652817777706E-3</v>
          </cell>
          <cell r="U36">
            <v>9.4603645909454421E-4</v>
          </cell>
          <cell r="V36">
            <v>1.4180064322232549E-3</v>
          </cell>
          <cell r="W36">
            <v>2.7015436480637344E-3</v>
          </cell>
          <cell r="X36">
            <v>2.7778836313103812E-3</v>
          </cell>
          <cell r="Y36">
            <v>2.6770058539092637E-3</v>
          </cell>
          <cell r="Z36">
            <v>2.5763587951342618E-3</v>
          </cell>
          <cell r="AA36">
            <v>2.4870255776032173E-3</v>
          </cell>
          <cell r="AB36">
            <v>2.4020592631325216E-3</v>
          </cell>
        </row>
        <row r="37">
          <cell r="B37" t="str">
            <v>PORTFEL ZAPISY NA  FUNDUSZE</v>
          </cell>
          <cell r="C37" t="str">
            <v>BOND PORTFOLIO</v>
          </cell>
        </row>
        <row r="38">
          <cell r="A38" t="str">
            <v>vol_Zap</v>
          </cell>
          <cell r="B38" t="str">
            <v xml:space="preserve"> WARTOŚĆ PORTFELA NA KONIEC MIESIĄCA</v>
          </cell>
          <cell r="C38" t="str">
            <v>PORTFOLIO VALUE AT THE END OF MONTH</v>
          </cell>
          <cell r="D38">
            <v>0</v>
          </cell>
          <cell r="P38">
            <v>0</v>
          </cell>
          <cell r="Q38">
            <v>0</v>
          </cell>
          <cell r="R38">
            <v>0</v>
          </cell>
          <cell r="S38">
            <v>0</v>
          </cell>
          <cell r="T38">
            <v>0</v>
          </cell>
          <cell r="U38">
            <v>0</v>
          </cell>
          <cell r="V38">
            <v>0</v>
          </cell>
          <cell r="W38">
            <v>0</v>
          </cell>
          <cell r="X38">
            <v>0</v>
          </cell>
          <cell r="Y38">
            <v>0</v>
          </cell>
          <cell r="Z38">
            <v>0</v>
          </cell>
          <cell r="AA38">
            <v>0</v>
          </cell>
          <cell r="AB38">
            <v>0</v>
          </cell>
        </row>
        <row r="39">
          <cell r="A39" t="str">
            <v>volA_Zap</v>
          </cell>
          <cell r="B39" t="str">
            <v xml:space="preserve"> ŚREDNIA WARTOŚĆ PORTFELA</v>
          </cell>
          <cell r="C39" t="str">
            <v>PORTFOLIO AVERAGE  VALUE</v>
          </cell>
          <cell r="D39">
            <v>0</v>
          </cell>
          <cell r="Q39">
            <v>0</v>
          </cell>
          <cell r="R39">
            <v>0</v>
          </cell>
          <cell r="S39">
            <v>0</v>
          </cell>
          <cell r="T39">
            <v>0</v>
          </cell>
          <cell r="U39">
            <v>0</v>
          </cell>
          <cell r="V39">
            <v>0</v>
          </cell>
          <cell r="W39">
            <v>0</v>
          </cell>
          <cell r="X39">
            <v>0</v>
          </cell>
          <cell r="Y39">
            <v>0</v>
          </cell>
          <cell r="Z39">
            <v>0</v>
          </cell>
          <cell r="AA39">
            <v>0</v>
          </cell>
          <cell r="AB39">
            <v>0</v>
          </cell>
        </row>
        <row r="40">
          <cell r="A40" t="str">
            <v>mgt_Zap</v>
          </cell>
          <cell r="B40" t="str">
            <v>Opłata za zarządzanie</v>
          </cell>
          <cell r="C40" t="str">
            <v>Fees from asset management</v>
          </cell>
          <cell r="D40">
            <v>0</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mrg_Zap</v>
          </cell>
          <cell r="B41" t="str">
            <v>Marża</v>
          </cell>
          <cell r="C41" t="str">
            <v>Margin</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row>
        <row r="42">
          <cell r="B42" t="str">
            <v>Rezygnacje</v>
          </cell>
          <cell r="C42" t="str">
            <v>BOND PORTFOLIO</v>
          </cell>
        </row>
        <row r="43">
          <cell r="A43" t="str">
            <v>vol_R</v>
          </cell>
          <cell r="B43" t="str">
            <v xml:space="preserve"> WARTOŚĆ PORTFELA NA KONIEC MIESIĄCA</v>
          </cell>
          <cell r="C43" t="str">
            <v>PORTFOLIO VALUE AT THE END OF MONTH</v>
          </cell>
          <cell r="D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volA_R</v>
          </cell>
          <cell r="B44" t="str">
            <v xml:space="preserve"> ŚREDNIA WARTOŚĆ PORTFELA</v>
          </cell>
          <cell r="C44" t="str">
            <v>PORTFOLIO AVERAGE  VALUE</v>
          </cell>
          <cell r="D44">
            <v>0</v>
          </cell>
          <cell r="Q44">
            <v>0</v>
          </cell>
          <cell r="R44">
            <v>0</v>
          </cell>
          <cell r="S44">
            <v>0</v>
          </cell>
          <cell r="T44">
            <v>0</v>
          </cell>
          <cell r="U44">
            <v>0</v>
          </cell>
          <cell r="V44">
            <v>0</v>
          </cell>
          <cell r="W44">
            <v>0</v>
          </cell>
          <cell r="X44">
            <v>0</v>
          </cell>
          <cell r="Y44">
            <v>0</v>
          </cell>
          <cell r="Z44">
            <v>0</v>
          </cell>
          <cell r="AA44">
            <v>0</v>
          </cell>
          <cell r="AB44">
            <v>0</v>
          </cell>
        </row>
        <row r="45">
          <cell r="A45" t="str">
            <v>mgt_R</v>
          </cell>
          <cell r="B45" t="str">
            <v>Opłata za zarządzanie</v>
          </cell>
          <cell r="C45" t="str">
            <v>Fees from asset management</v>
          </cell>
          <cell r="D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mrg_R</v>
          </cell>
          <cell r="B46" t="str">
            <v>Marża</v>
          </cell>
          <cell r="C46" t="str">
            <v>Margin</v>
          </cell>
          <cell r="D46" t="str">
            <v>----------</v>
          </cell>
          <cell r="E46" t="str">
            <v>----------</v>
          </cell>
          <cell r="F46" t="str">
            <v>----------</v>
          </cell>
          <cell r="G46" t="str">
            <v>----------</v>
          </cell>
          <cell r="H46" t="str">
            <v>----------</v>
          </cell>
          <cell r="I46" t="str">
            <v>----------</v>
          </cell>
          <cell r="J46" t="str">
            <v>----------</v>
          </cell>
          <cell r="K46" t="str">
            <v>----------</v>
          </cell>
          <cell r="L46" t="str">
            <v>----------</v>
          </cell>
          <cell r="M46" t="str">
            <v>----------</v>
          </cell>
          <cell r="N46" t="str">
            <v>----------</v>
          </cell>
          <cell r="O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row>
        <row r="47">
          <cell r="B47" t="str">
            <v>DOCHODY ALOKOWANE Z TYT. EUROINDEXU</v>
          </cell>
          <cell r="C47" t="str">
            <v>BOND PORTFOLIO</v>
          </cell>
          <cell r="D47">
            <v>31.056000000000001</v>
          </cell>
          <cell r="E47">
            <v>27.122499999999999</v>
          </cell>
          <cell r="F47">
            <v>28.65</v>
          </cell>
          <cell r="G47">
            <v>25.65</v>
          </cell>
          <cell r="H47">
            <v>26.5</v>
          </cell>
          <cell r="I47">
            <v>15.004</v>
          </cell>
          <cell r="J47">
            <v>13.8</v>
          </cell>
          <cell r="K47">
            <v>13.8</v>
          </cell>
          <cell r="L47">
            <v>13.35</v>
          </cell>
          <cell r="M47">
            <v>0.65</v>
          </cell>
          <cell r="N47">
            <v>1.4035</v>
          </cell>
          <cell r="O47">
            <v>1.45</v>
          </cell>
          <cell r="P47">
            <v>198.43600000000001</v>
          </cell>
          <cell r="Q47">
            <v>31.056000000000001</v>
          </cell>
          <cell r="R47">
            <v>58.1785</v>
          </cell>
          <cell r="S47">
            <v>86.828499999999991</v>
          </cell>
          <cell r="T47">
            <v>112.4785</v>
          </cell>
          <cell r="U47">
            <v>138.9785</v>
          </cell>
          <cell r="V47">
            <v>153.98249999999999</v>
          </cell>
          <cell r="W47">
            <v>167.7825</v>
          </cell>
          <cell r="X47">
            <v>181.58250000000001</v>
          </cell>
          <cell r="Y47">
            <v>194.9325</v>
          </cell>
          <cell r="Z47">
            <v>195.58250000000001</v>
          </cell>
          <cell r="AA47">
            <v>196.98600000000002</v>
          </cell>
          <cell r="AB47">
            <v>198.43600000000001</v>
          </cell>
        </row>
        <row r="48">
          <cell r="B48" t="str">
            <v xml:space="preserve"> ŚREDNIA WARTOŚĆ PORTFELA</v>
          </cell>
        </row>
        <row r="49">
          <cell r="A49" t="str">
            <v>volA_A</v>
          </cell>
          <cell r="B49" t="str">
            <v>PORTFELE AKCYJNE</v>
          </cell>
          <cell r="D49">
            <v>1213708376.8995454</v>
          </cell>
          <cell r="E49">
            <v>1395913211.9890008</v>
          </cell>
          <cell r="F49">
            <v>1501834053.6539145</v>
          </cell>
          <cell r="G49">
            <v>1651551715.1905272</v>
          </cell>
          <cell r="H49">
            <v>1756761456.0700011</v>
          </cell>
          <cell r="I49">
            <v>1855081299.1114275</v>
          </cell>
          <cell r="J49">
            <v>1958763664.6709085</v>
          </cell>
          <cell r="K49">
            <v>1850290882.9968183</v>
          </cell>
          <cell r="L49">
            <v>1927672365.1185701</v>
          </cell>
          <cell r="M49">
            <v>2060486840.1973937</v>
          </cell>
          <cell r="N49">
            <v>1944915131.582381</v>
          </cell>
          <cell r="O49">
            <v>1908844504.8588886</v>
          </cell>
          <cell r="Q49">
            <v>1213708376.8995454</v>
          </cell>
          <cell r="R49">
            <v>1300178468.1284397</v>
          </cell>
          <cell r="S49">
            <v>1369637614.253881</v>
          </cell>
          <cell r="T49">
            <v>1440116139.4880424</v>
          </cell>
          <cell r="U49">
            <v>1505122793.8856633</v>
          </cell>
          <cell r="V49">
            <v>1563126966.0225303</v>
          </cell>
          <cell r="W49">
            <v>1620979502.1456423</v>
          </cell>
          <cell r="X49">
            <v>1650233217.3982613</v>
          </cell>
          <cell r="Y49">
            <v>1680721035.8290646</v>
          </cell>
          <cell r="Z49">
            <v>1719447154.037677</v>
          </cell>
          <cell r="AA49">
            <v>1739698768.7872012</v>
          </cell>
          <cell r="AB49">
            <v>1754064571.0289063</v>
          </cell>
        </row>
        <row r="50">
          <cell r="A50" t="str">
            <v>volA_SW</v>
          </cell>
          <cell r="B50" t="str">
            <v>PORTFELE STABILNEGO WZROSTU</v>
          </cell>
          <cell r="D50">
            <v>313605394.12454557</v>
          </cell>
          <cell r="E50">
            <v>339675723.9259997</v>
          </cell>
          <cell r="F50">
            <v>336680002.94304347</v>
          </cell>
          <cell r="G50">
            <v>343884135.15947378</v>
          </cell>
          <cell r="H50">
            <v>362776902.2166664</v>
          </cell>
          <cell r="I50">
            <v>370860405.39380956</v>
          </cell>
          <cell r="J50">
            <v>369791714.98818177</v>
          </cell>
          <cell r="K50">
            <v>359167621.57045448</v>
          </cell>
          <cell r="L50">
            <v>375425955.82619047</v>
          </cell>
          <cell r="M50">
            <v>390067945.43695676</v>
          </cell>
          <cell r="N50">
            <v>371944065.45190465</v>
          </cell>
          <cell r="O50">
            <v>373467954.58611089</v>
          </cell>
          <cell r="Q50">
            <v>313605394.12454557</v>
          </cell>
          <cell r="R50">
            <v>325977754.03032041</v>
          </cell>
          <cell r="S50">
            <v>329664084.21136945</v>
          </cell>
          <cell r="T50">
            <v>333219096.94839555</v>
          </cell>
          <cell r="U50">
            <v>339287255.64585513</v>
          </cell>
          <cell r="V50">
            <v>344520374.38861001</v>
          </cell>
          <cell r="W50">
            <v>348215711.92911345</v>
          </cell>
          <cell r="X50">
            <v>349612869.12615693</v>
          </cell>
          <cell r="Y50">
            <v>352449472.0602265</v>
          </cell>
          <cell r="Z50">
            <v>356285566.38482726</v>
          </cell>
          <cell r="AA50">
            <v>357692018.39684021</v>
          </cell>
          <cell r="AB50">
            <v>359031892.42935359</v>
          </cell>
        </row>
        <row r="51">
          <cell r="A51" t="str">
            <v>volA_Z</v>
          </cell>
          <cell r="B51" t="str">
            <v>PORTFELE ZRÓWNOWAŻONE</v>
          </cell>
          <cell r="D51">
            <v>846488230.73954475</v>
          </cell>
          <cell r="E51">
            <v>960309983.12999964</v>
          </cell>
          <cell r="F51">
            <v>986253427.99000025</v>
          </cell>
          <cell r="G51">
            <v>1040780478.9200007</v>
          </cell>
          <cell r="H51">
            <v>1094910314.9142857</v>
          </cell>
          <cell r="I51">
            <v>1139318958.0790477</v>
          </cell>
          <cell r="J51">
            <v>1125369264.8345459</v>
          </cell>
          <cell r="K51">
            <v>1080257073.4304533</v>
          </cell>
          <cell r="L51">
            <v>1093161556.8880959</v>
          </cell>
          <cell r="M51">
            <v>1116153571.4043489</v>
          </cell>
          <cell r="N51">
            <v>1076389648.9852376</v>
          </cell>
          <cell r="O51">
            <v>1083127649.4522228</v>
          </cell>
          <cell r="Q51">
            <v>846488230.73954475</v>
          </cell>
          <cell r="R51">
            <v>900505333.56891322</v>
          </cell>
          <cell r="S51">
            <v>930040788.31395435</v>
          </cell>
          <cell r="T51">
            <v>957725710.9654659</v>
          </cell>
          <cell r="U51">
            <v>985889437.60396528</v>
          </cell>
          <cell r="V51">
            <v>1011319744.8650286</v>
          </cell>
          <cell r="W51">
            <v>1027996797.3134015</v>
          </cell>
          <cell r="X51">
            <v>1034663746.1184574</v>
          </cell>
          <cell r="Y51">
            <v>1041092076.9722639</v>
          </cell>
          <cell r="Z51">
            <v>1048746374.1018515</v>
          </cell>
          <cell r="AA51">
            <v>1051229302.9835927</v>
          </cell>
          <cell r="AB51">
            <v>1053938477.615175</v>
          </cell>
        </row>
        <row r="52">
          <cell r="A52" t="str">
            <v>volA_P</v>
          </cell>
          <cell r="B52" t="str">
            <v>PORTFELE PIENIĘŻNE</v>
          </cell>
          <cell r="D52">
            <v>143344387.18227273</v>
          </cell>
          <cell r="E52">
            <v>158519378.71650001</v>
          </cell>
          <cell r="F52">
            <v>147105831.67739132</v>
          </cell>
          <cell r="G52">
            <v>74781998.241578937</v>
          </cell>
          <cell r="H52">
            <v>89491564.286666706</v>
          </cell>
          <cell r="I52">
            <v>116059855.78333333</v>
          </cell>
          <cell r="J52">
            <v>144022529.90318182</v>
          </cell>
          <cell r="K52">
            <v>169503914.14499998</v>
          </cell>
          <cell r="L52">
            <v>192923617.7214286</v>
          </cell>
          <cell r="M52">
            <v>220595931.04999995</v>
          </cell>
          <cell r="N52">
            <v>231339748.20571429</v>
          </cell>
          <cell r="O52">
            <v>251090621.11888888</v>
          </cell>
          <cell r="Q52">
            <v>143344387.18227273</v>
          </cell>
          <cell r="R52">
            <v>150546078.07987213</v>
          </cell>
          <cell r="S52">
            <v>149361104.31901762</v>
          </cell>
          <cell r="T52">
            <v>130716327.79965796</v>
          </cell>
          <cell r="U52">
            <v>122252965.75394452</v>
          </cell>
          <cell r="V52">
            <v>121226483.43837361</v>
          </cell>
          <cell r="W52">
            <v>124559867.59124652</v>
          </cell>
          <cell r="X52">
            <v>130293470.23802164</v>
          </cell>
          <cell r="Y52">
            <v>137175904.02740702</v>
          </cell>
          <cell r="Z52">
            <v>145682551.51984248</v>
          </cell>
          <cell r="AA52">
            <v>153376311.7012082</v>
          </cell>
          <cell r="AB52">
            <v>161675335.24079204</v>
          </cell>
        </row>
        <row r="53">
          <cell r="A53" t="str">
            <v>volA_O</v>
          </cell>
          <cell r="B53" t="str">
            <v>PORTFELE OBLIGACJI</v>
          </cell>
          <cell r="D53">
            <v>2461614.9122727271</v>
          </cell>
          <cell r="E53">
            <v>2468165.4775</v>
          </cell>
          <cell r="F53">
            <v>2473753.1513043474</v>
          </cell>
          <cell r="G53">
            <v>2479491.884736842</v>
          </cell>
          <cell r="H53">
            <v>2486388.4319047621</v>
          </cell>
          <cell r="I53">
            <v>775929.00857142871</v>
          </cell>
          <cell r="J53">
            <v>0</v>
          </cell>
          <cell r="K53">
            <v>0</v>
          </cell>
          <cell r="L53">
            <v>0</v>
          </cell>
          <cell r="M53">
            <v>0</v>
          </cell>
          <cell r="N53">
            <v>0</v>
          </cell>
          <cell r="O53">
            <v>0</v>
          </cell>
          <cell r="Q53">
            <v>2461614.9122727271</v>
          </cell>
          <cell r="R53">
            <v>2464723.6550924499</v>
          </cell>
          <cell r="S53">
            <v>2467833.8148987703</v>
          </cell>
          <cell r="T53">
            <v>2470748.3323582881</v>
          </cell>
          <cell r="U53">
            <v>2473959.213722134</v>
          </cell>
          <cell r="V53">
            <v>2192517.7432551659</v>
          </cell>
          <cell r="W53">
            <v>1871913.7336282311</v>
          </cell>
          <cell r="X53">
            <v>1633109.9239884156</v>
          </cell>
          <cell r="Y53">
            <v>1453647.2949786996</v>
          </cell>
          <cell r="Z53">
            <v>1305413.5247670559</v>
          </cell>
          <cell r="AA53">
            <v>1188160.8129616317</v>
          </cell>
          <cell r="AB53">
            <v>1087248.5247374931</v>
          </cell>
        </row>
        <row r="54">
          <cell r="A54" t="str">
            <v>volA_PW</v>
          </cell>
          <cell r="B54" t="str">
            <v>PORTFELE PAPIERÓW WARTOSCIOWYCH</v>
          </cell>
          <cell r="D54">
            <v>2378596.9300000002</v>
          </cell>
          <cell r="E54">
            <v>2504000.5629999996</v>
          </cell>
          <cell r="F54">
            <v>2373539.1291304352</v>
          </cell>
          <cell r="G54">
            <v>2271240.8784210524</v>
          </cell>
          <cell r="H54">
            <v>2184344.7661904767</v>
          </cell>
          <cell r="I54">
            <v>8464757.7519047614</v>
          </cell>
          <cell r="J54">
            <v>26011269.596818186</v>
          </cell>
          <cell r="K54">
            <v>9036798.5631818194</v>
          </cell>
          <cell r="L54">
            <v>2127476.3876190479</v>
          </cell>
          <cell r="M54">
            <v>2214815.7156521734</v>
          </cell>
          <cell r="N54">
            <v>2186547.8866666667</v>
          </cell>
          <cell r="O54">
            <v>2158613.9772222224</v>
          </cell>
          <cell r="Q54">
            <v>2378596.9300000002</v>
          </cell>
          <cell r="R54">
            <v>2438110.5185423726</v>
          </cell>
          <cell r="S54">
            <v>2415869.2621893715</v>
          </cell>
          <cell r="T54">
            <v>2379712.1662472915</v>
          </cell>
          <cell r="U54">
            <v>2339603.6271627797</v>
          </cell>
          <cell r="V54">
            <v>3354822.5428658705</v>
          </cell>
          <cell r="W54">
            <v>6667793.5743400296</v>
          </cell>
          <cell r="X54">
            <v>6970012.3177725216</v>
          </cell>
          <cell r="Y54">
            <v>6437865.5122611513</v>
          </cell>
          <cell r="Z54">
            <v>6007225.5658964198</v>
          </cell>
          <cell r="AA54">
            <v>5664050.9240494361</v>
          </cell>
          <cell r="AB54">
            <v>5366328.8819901384</v>
          </cell>
        </row>
        <row r="55">
          <cell r="A55" t="str">
            <v>volA_Zap</v>
          </cell>
          <cell r="B55" t="str">
            <v>PORTFEL ZAPISY NA  FUNDUSZE</v>
          </cell>
          <cell r="D55">
            <v>0</v>
          </cell>
          <cell r="E55">
            <v>0</v>
          </cell>
          <cell r="F55">
            <v>0</v>
          </cell>
          <cell r="G55">
            <v>0</v>
          </cell>
          <cell r="H55">
            <v>0</v>
          </cell>
          <cell r="I55">
            <v>0</v>
          </cell>
          <cell r="J55">
            <v>0</v>
          </cell>
          <cell r="K55">
            <v>0</v>
          </cell>
          <cell r="L55">
            <v>0</v>
          </cell>
          <cell r="M55">
            <v>0</v>
          </cell>
          <cell r="N55">
            <v>0</v>
          </cell>
          <cell r="O55">
            <v>0</v>
          </cell>
          <cell r="Q55">
            <v>0</v>
          </cell>
          <cell r="R55">
            <v>0</v>
          </cell>
          <cell r="S55">
            <v>0</v>
          </cell>
          <cell r="T55">
            <v>0</v>
          </cell>
          <cell r="U55">
            <v>0</v>
          </cell>
          <cell r="V55">
            <v>0</v>
          </cell>
          <cell r="W55">
            <v>0</v>
          </cell>
          <cell r="X55">
            <v>0</v>
          </cell>
          <cell r="Y55">
            <v>0</v>
          </cell>
          <cell r="Z55">
            <v>0</v>
          </cell>
          <cell r="AA55">
            <v>0</v>
          </cell>
          <cell r="AB55">
            <v>0</v>
          </cell>
        </row>
        <row r="56">
          <cell r="A56" t="str">
            <v>volA_R</v>
          </cell>
          <cell r="B56" t="str">
            <v>Rezygnacje</v>
          </cell>
          <cell r="D56">
            <v>0</v>
          </cell>
          <cell r="E56">
            <v>0</v>
          </cell>
          <cell r="F56">
            <v>0</v>
          </cell>
          <cell r="G56">
            <v>0</v>
          </cell>
          <cell r="H56">
            <v>0</v>
          </cell>
          <cell r="I56">
            <v>0</v>
          </cell>
          <cell r="J56">
            <v>0</v>
          </cell>
          <cell r="K56">
            <v>0</v>
          </cell>
          <cell r="L56">
            <v>0</v>
          </cell>
          <cell r="M56">
            <v>0</v>
          </cell>
          <cell r="N56">
            <v>0</v>
          </cell>
          <cell r="O56">
            <v>0</v>
          </cell>
          <cell r="Q56">
            <v>0</v>
          </cell>
          <cell r="R56">
            <v>0</v>
          </cell>
          <cell r="S56">
            <v>0</v>
          </cell>
          <cell r="T56">
            <v>0</v>
          </cell>
          <cell r="U56">
            <v>0</v>
          </cell>
          <cell r="V56">
            <v>0</v>
          </cell>
          <cell r="W56">
            <v>0</v>
          </cell>
          <cell r="X56">
            <v>0</v>
          </cell>
          <cell r="Y56">
            <v>0</v>
          </cell>
          <cell r="Z56">
            <v>0</v>
          </cell>
          <cell r="AA56">
            <v>0</v>
          </cell>
          <cell r="AB56">
            <v>0</v>
          </cell>
        </row>
        <row r="57">
          <cell r="A57" t="str">
            <v>volA_T</v>
          </cell>
          <cell r="B57" t="str">
            <v>Total</v>
          </cell>
          <cell r="D57">
            <v>2521986600.7881813</v>
          </cell>
          <cell r="E57">
            <v>2859390463.802</v>
          </cell>
          <cell r="F57">
            <v>2976720608.5447841</v>
          </cell>
          <cell r="G57">
            <v>3115749060.2747383</v>
          </cell>
          <cell r="H57">
            <v>3308610970.6857157</v>
          </cell>
          <cell r="I57">
            <v>3490561205.1280947</v>
          </cell>
          <cell r="J57">
            <v>3623958443.9936361</v>
          </cell>
          <cell r="K57">
            <v>3468256290.7059078</v>
          </cell>
          <cell r="L57">
            <v>3591310971.9419036</v>
          </cell>
          <cell r="M57">
            <v>3789519103.8043513</v>
          </cell>
          <cell r="N57">
            <v>3626775142.1119041</v>
          </cell>
          <cell r="O57">
            <v>3618689343.9933338</v>
          </cell>
          <cell r="Q57">
            <v>2521986600.7881813</v>
          </cell>
          <cell r="R57">
            <v>2682110467.9811802</v>
          </cell>
          <cell r="S57">
            <v>2783587294.1753101</v>
          </cell>
          <cell r="T57">
            <v>2866627735.7001672</v>
          </cell>
          <cell r="U57">
            <v>2957366015.7303133</v>
          </cell>
          <cell r="V57">
            <v>3045740909.0006638</v>
          </cell>
          <cell r="W57">
            <v>3130291586.2873721</v>
          </cell>
          <cell r="X57">
            <v>3173406425.1226587</v>
          </cell>
          <cell r="Y57">
            <v>3219330001.6962018</v>
          </cell>
          <cell r="Z57">
            <v>3277474285.1348619</v>
          </cell>
          <cell r="AA57">
            <v>3308848613.605854</v>
          </cell>
          <cell r="AB57">
            <v>3335163853.7209554</v>
          </cell>
        </row>
        <row r="58">
          <cell r="A58" t="str">
            <v>volA_Tm</v>
          </cell>
          <cell r="B58" t="str">
            <v xml:space="preserve"> WARTOŚĆ PORTFELA NA KONIEC MIESIĄCA</v>
          </cell>
          <cell r="D58">
            <v>2386312158.7090902</v>
          </cell>
          <cell r="E58">
            <v>2708563061.9844999</v>
          </cell>
          <cell r="F58">
            <v>2837328772.0543494</v>
          </cell>
          <cell r="G58">
            <v>3048664070.1215806</v>
          </cell>
          <cell r="H58">
            <v>3222149988.4261918</v>
          </cell>
          <cell r="I58">
            <v>3377045428.3380947</v>
          </cell>
          <cell r="J58">
            <v>3482226795.0572724</v>
          </cell>
          <cell r="K58">
            <v>3301050015.6322713</v>
          </cell>
          <cell r="L58">
            <v>3400690879.2457132</v>
          </cell>
          <cell r="M58">
            <v>3570921811.2491341</v>
          </cell>
          <cell r="N58">
            <v>3397318834.5999994</v>
          </cell>
          <cell r="O58">
            <v>3368987329.3105559</v>
          </cell>
          <cell r="P58">
            <v>0</v>
          </cell>
          <cell r="Q58">
            <v>2386312158.7090902</v>
          </cell>
          <cell r="R58">
            <v>2539244790.7719965</v>
          </cell>
          <cell r="S58">
            <v>2641918162.1025844</v>
          </cell>
          <cell r="T58">
            <v>2743604639.1073332</v>
          </cell>
          <cell r="U58">
            <v>2841849048.5701451</v>
          </cell>
          <cell r="V58">
            <v>2930555630.8521256</v>
          </cell>
          <cell r="W58">
            <v>3011224527.5047655</v>
          </cell>
          <cell r="X58">
            <v>3048198149.4469571</v>
          </cell>
          <cell r="Y58">
            <v>3086933614.2600069</v>
          </cell>
          <cell r="Z58">
            <v>3136287673.8213983</v>
          </cell>
          <cell r="AA58">
            <v>3159733586.4661827</v>
          </cell>
          <cell r="AB58">
            <v>3177505822.1598144</v>
          </cell>
        </row>
        <row r="59">
          <cell r="A59" t="str">
            <v>vol_A</v>
          </cell>
          <cell r="B59" t="str">
            <v>PORTFELE AKCYJNE</v>
          </cell>
          <cell r="D59">
            <v>1334556114.5399995</v>
          </cell>
          <cell r="E59">
            <v>1407793962.6100004</v>
          </cell>
          <cell r="F59">
            <v>1590571445.9100001</v>
          </cell>
          <cell r="G59">
            <v>1683552402.9100003</v>
          </cell>
          <cell r="H59">
            <v>1841327053.9800007</v>
          </cell>
          <cell r="I59">
            <v>1935648488.6700003</v>
          </cell>
          <cell r="J59">
            <v>1927185416.1999977</v>
          </cell>
          <cell r="K59">
            <v>1898533784.0300012</v>
          </cell>
          <cell r="L59">
            <v>1955845972.6000035</v>
          </cell>
          <cell r="M59">
            <v>2097673635.8500001</v>
          </cell>
          <cell r="N59">
            <v>1899892162.4599993</v>
          </cell>
          <cell r="O59">
            <v>1904170766.1200011</v>
          </cell>
          <cell r="P59">
            <v>1904170766.1200011</v>
          </cell>
          <cell r="Q59">
            <v>1334556114.5399995</v>
          </cell>
          <cell r="R59">
            <v>1407793962.6100004</v>
          </cell>
          <cell r="S59">
            <v>1590571445.9100001</v>
          </cell>
          <cell r="T59">
            <v>1683552402.9100003</v>
          </cell>
          <cell r="U59">
            <v>1841327053.9800007</v>
          </cell>
          <cell r="V59">
            <v>1935648488.6700003</v>
          </cell>
          <cell r="W59">
            <v>1927185416.1999977</v>
          </cell>
          <cell r="X59">
            <v>1898533784.0300012</v>
          </cell>
          <cell r="Y59">
            <v>1955845972.6000035</v>
          </cell>
          <cell r="Z59">
            <v>2097673635.8500001</v>
          </cell>
          <cell r="AA59">
            <v>1899892162.4599993</v>
          </cell>
          <cell r="AB59">
            <v>1904170766.1200011</v>
          </cell>
        </row>
        <row r="60">
          <cell r="A60" t="str">
            <v>vol_SW</v>
          </cell>
          <cell r="B60" t="str">
            <v>PORTFELE STABILNEGO WZROSTU</v>
          </cell>
          <cell r="D60">
            <v>326065590.5800001</v>
          </cell>
          <cell r="E60">
            <v>333487876.30000013</v>
          </cell>
          <cell r="F60">
            <v>340768042.24999988</v>
          </cell>
          <cell r="G60">
            <v>350005290.59000003</v>
          </cell>
          <cell r="H60">
            <v>369935295.56999999</v>
          </cell>
          <cell r="I60">
            <v>371888860.83999991</v>
          </cell>
          <cell r="J60">
            <v>363259141.31000024</v>
          </cell>
          <cell r="K60">
            <v>363920803.36000013</v>
          </cell>
          <cell r="L60">
            <v>385269102.10000014</v>
          </cell>
          <cell r="M60">
            <v>391467722.82000005</v>
          </cell>
          <cell r="N60">
            <v>370011534.51000011</v>
          </cell>
          <cell r="O60">
            <v>385221306.30999994</v>
          </cell>
          <cell r="P60">
            <v>385221306.30999994</v>
          </cell>
          <cell r="Q60">
            <v>326065590.5800001</v>
          </cell>
          <cell r="R60">
            <v>333487876.30000013</v>
          </cell>
          <cell r="S60">
            <v>340768042.24999988</v>
          </cell>
          <cell r="T60">
            <v>350005290.59000003</v>
          </cell>
          <cell r="U60">
            <v>369935295.56999999</v>
          </cell>
          <cell r="V60">
            <v>371888860.83999991</v>
          </cell>
          <cell r="W60">
            <v>363259141.31000024</v>
          </cell>
          <cell r="X60">
            <v>363920803.36000013</v>
          </cell>
          <cell r="Y60">
            <v>385269102.10000014</v>
          </cell>
          <cell r="Z60">
            <v>391467722.82000005</v>
          </cell>
          <cell r="AA60">
            <v>370011534.51000011</v>
          </cell>
          <cell r="AB60">
            <v>385221306.30999994</v>
          </cell>
        </row>
        <row r="61">
          <cell r="A61" t="str">
            <v>vol_Z</v>
          </cell>
          <cell r="B61" t="str">
            <v>PORTFELE ZRÓWNOWAŻONE</v>
          </cell>
          <cell r="D61">
            <v>918522273.50000048</v>
          </cell>
          <cell r="E61">
            <v>969486101.72000039</v>
          </cell>
          <cell r="F61">
            <v>1012796835.9900004</v>
          </cell>
          <cell r="G61">
            <v>1071288016.0100001</v>
          </cell>
          <cell r="H61">
            <v>1128025272.6499999</v>
          </cell>
          <cell r="I61">
            <v>1126584695.0099995</v>
          </cell>
          <cell r="J61">
            <v>1119396757.1900012</v>
          </cell>
          <cell r="K61">
            <v>1100319683.1599996</v>
          </cell>
          <cell r="L61">
            <v>1089730094.2900009</v>
          </cell>
          <cell r="M61">
            <v>1116955794.0200012</v>
          </cell>
          <cell r="N61">
            <v>1067852692.4599993</v>
          </cell>
          <cell r="O61">
            <v>1105218983.9499991</v>
          </cell>
          <cell r="P61">
            <v>1105218983.9499991</v>
          </cell>
          <cell r="Q61">
            <v>918522273.50000048</v>
          </cell>
          <cell r="R61">
            <v>969486101.72000039</v>
          </cell>
          <cell r="S61">
            <v>1012796835.9900004</v>
          </cell>
          <cell r="T61">
            <v>1071288016.0100001</v>
          </cell>
          <cell r="U61">
            <v>1128025272.6499999</v>
          </cell>
          <cell r="V61">
            <v>1126584695.0099995</v>
          </cell>
          <cell r="W61">
            <v>1119396757.1900012</v>
          </cell>
          <cell r="X61">
            <v>1100319683.1599996</v>
          </cell>
          <cell r="Y61">
            <v>1089730094.2900009</v>
          </cell>
          <cell r="Z61">
            <v>1116955794.0200012</v>
          </cell>
          <cell r="AA61">
            <v>1067852692.4599993</v>
          </cell>
          <cell r="AB61">
            <v>1105218983.9499991</v>
          </cell>
        </row>
        <row r="62">
          <cell r="A62" t="str">
            <v>vol_P</v>
          </cell>
          <cell r="B62" t="str">
            <v>PORTFELE PIENIĘŻNE</v>
          </cell>
          <cell r="D62">
            <v>145428447.58999997</v>
          </cell>
          <cell r="E62">
            <v>166309318.00999999</v>
          </cell>
          <cell r="F62">
            <v>58232633.569999993</v>
          </cell>
          <cell r="G62">
            <v>78857265.460000008</v>
          </cell>
          <cell r="H62">
            <v>98664956.879999995</v>
          </cell>
          <cell r="I62">
            <v>124469035.34</v>
          </cell>
          <cell r="J62">
            <v>152304452.83000001</v>
          </cell>
          <cell r="K62">
            <v>179089362.89999998</v>
          </cell>
          <cell r="L62">
            <v>199571003.63999999</v>
          </cell>
          <cell r="M62">
            <v>224549741.40000001</v>
          </cell>
          <cell r="N62">
            <v>244849517.12</v>
          </cell>
          <cell r="O62">
            <v>263203299.28</v>
          </cell>
          <cell r="P62">
            <v>263203299.28</v>
          </cell>
          <cell r="Q62">
            <v>145428447.58999997</v>
          </cell>
          <cell r="R62">
            <v>166309318.00999999</v>
          </cell>
          <cell r="S62">
            <v>58232633.569999993</v>
          </cell>
          <cell r="T62">
            <v>78857265.460000008</v>
          </cell>
          <cell r="U62">
            <v>98664956.879999995</v>
          </cell>
          <cell r="V62">
            <v>124469035.34</v>
          </cell>
          <cell r="W62">
            <v>152304452.83000001</v>
          </cell>
          <cell r="X62">
            <v>179089362.89999998</v>
          </cell>
          <cell r="Y62">
            <v>199571003.63999999</v>
          </cell>
          <cell r="Z62">
            <v>224549741.40000001</v>
          </cell>
          <cell r="AA62">
            <v>244849517.12</v>
          </cell>
          <cell r="AB62">
            <v>263203299.28</v>
          </cell>
        </row>
        <row r="63">
          <cell r="A63" t="str">
            <v>vol_O</v>
          </cell>
          <cell r="B63" t="str">
            <v>PORTFELE OBLIGACJI</v>
          </cell>
          <cell r="D63">
            <v>2464769.9500000002</v>
          </cell>
          <cell r="E63">
            <v>2470371.61</v>
          </cell>
          <cell r="F63">
            <v>2476618.9</v>
          </cell>
          <cell r="G63">
            <v>2483949.9</v>
          </cell>
          <cell r="H63">
            <v>2491421.56</v>
          </cell>
          <cell r="I63">
            <v>0</v>
          </cell>
          <cell r="J63">
            <v>0</v>
          </cell>
          <cell r="K63">
            <v>0</v>
          </cell>
          <cell r="L63">
            <v>0</v>
          </cell>
          <cell r="M63">
            <v>0</v>
          </cell>
          <cell r="N63">
            <v>0</v>
          </cell>
          <cell r="O63">
            <v>0</v>
          </cell>
          <cell r="P63">
            <v>0</v>
          </cell>
          <cell r="Q63">
            <v>2464769.9500000002</v>
          </cell>
          <cell r="R63">
            <v>2470371.61</v>
          </cell>
          <cell r="S63">
            <v>2476618.9</v>
          </cell>
          <cell r="T63">
            <v>2483949.9</v>
          </cell>
          <cell r="U63">
            <v>2491421.56</v>
          </cell>
          <cell r="V63">
            <v>0</v>
          </cell>
          <cell r="W63">
            <v>0</v>
          </cell>
          <cell r="X63">
            <v>0</v>
          </cell>
          <cell r="Y63">
            <v>0</v>
          </cell>
          <cell r="Z63">
            <v>0</v>
          </cell>
          <cell r="AA63">
            <v>0</v>
          </cell>
          <cell r="AB63">
            <v>0</v>
          </cell>
        </row>
        <row r="64">
          <cell r="A64" t="str">
            <v>vol_PW</v>
          </cell>
          <cell r="B64" t="str">
            <v>PORTFELE PAPIERÓW WARTOSCIOWYCH</v>
          </cell>
          <cell r="D64">
            <v>2534610.7200000002</v>
          </cell>
          <cell r="E64">
            <v>2432550.66</v>
          </cell>
          <cell r="F64">
            <v>2368426.2999999998</v>
          </cell>
          <cell r="G64">
            <v>2246964.9700000002</v>
          </cell>
          <cell r="H64">
            <v>2223176.27</v>
          </cell>
          <cell r="I64">
            <v>46060843.289999999</v>
          </cell>
          <cell r="J64">
            <v>15990444.68</v>
          </cell>
          <cell r="K64">
            <v>2142441.13</v>
          </cell>
          <cell r="L64">
            <v>2150379.7200000002</v>
          </cell>
          <cell r="M64">
            <v>2200888.77</v>
          </cell>
          <cell r="N64">
            <v>2178756.4</v>
          </cell>
          <cell r="O64">
            <v>2143552.9900000002</v>
          </cell>
          <cell r="P64">
            <v>2143552.9900000002</v>
          </cell>
          <cell r="Q64">
            <v>2534610.7200000002</v>
          </cell>
          <cell r="R64">
            <v>2432550.66</v>
          </cell>
          <cell r="S64">
            <v>2368426.2999999998</v>
          </cell>
          <cell r="T64">
            <v>2246964.9700000002</v>
          </cell>
          <cell r="U64">
            <v>2223176.27</v>
          </cell>
          <cell r="V64">
            <v>46060843.289999999</v>
          </cell>
          <cell r="W64">
            <v>15990444.68</v>
          </cell>
          <cell r="X64">
            <v>2142441.13</v>
          </cell>
          <cell r="Y64">
            <v>2150379.7200000002</v>
          </cell>
          <cell r="Z64">
            <v>2200888.77</v>
          </cell>
          <cell r="AA64">
            <v>2178756.4</v>
          </cell>
          <cell r="AB64">
            <v>2143552.9900000002</v>
          </cell>
        </row>
        <row r="65">
          <cell r="A65" t="str">
            <v>vol_Zap</v>
          </cell>
          <cell r="B65" t="str">
            <v>PORTFEL ZAPISY NA  FUNDUSZE</v>
          </cell>
          <cell r="D65">
            <v>0</v>
          </cell>
          <cell r="E65">
            <v>0</v>
          </cell>
          <cell r="F65">
            <v>0</v>
          </cell>
          <cell r="G65">
            <v>0</v>
          </cell>
          <cell r="H65">
            <v>0</v>
          </cell>
          <cell r="I65">
            <v>0</v>
          </cell>
          <cell r="J65">
            <v>0</v>
          </cell>
          <cell r="K65">
            <v>0</v>
          </cell>
          <cell r="L65">
            <v>0</v>
          </cell>
          <cell r="M65">
            <v>0</v>
          </cell>
          <cell r="N65">
            <v>0</v>
          </cell>
          <cell r="O65">
            <v>0</v>
          </cell>
          <cell r="P65">
            <v>0</v>
          </cell>
          <cell r="R65">
            <v>0</v>
          </cell>
          <cell r="S65">
            <v>0</v>
          </cell>
          <cell r="T65">
            <v>0</v>
          </cell>
          <cell r="U65">
            <v>0</v>
          </cell>
          <cell r="V65">
            <v>0</v>
          </cell>
          <cell r="W65">
            <v>0</v>
          </cell>
          <cell r="X65">
            <v>0</v>
          </cell>
          <cell r="Y65">
            <v>0</v>
          </cell>
          <cell r="Z65">
            <v>0</v>
          </cell>
          <cell r="AA65">
            <v>0</v>
          </cell>
          <cell r="AB65">
            <v>0</v>
          </cell>
        </row>
        <row r="66">
          <cell r="A66" t="str">
            <v>vol_R</v>
          </cell>
          <cell r="B66" t="str">
            <v>Rezygnacje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A67" t="str">
            <v>vol_T</v>
          </cell>
          <cell r="B67" t="str">
            <v>Total</v>
          </cell>
          <cell r="D67">
            <v>2729571806.8799996</v>
          </cell>
          <cell r="E67">
            <v>2881980180.9100013</v>
          </cell>
          <cell r="F67">
            <v>3007214002.9200006</v>
          </cell>
          <cell r="G67">
            <v>3188433889.8400006</v>
          </cell>
          <cell r="H67">
            <v>3442667176.9100008</v>
          </cell>
          <cell r="I67">
            <v>3604651923.1499996</v>
          </cell>
          <cell r="J67">
            <v>3578136212.2099986</v>
          </cell>
          <cell r="K67">
            <v>3544006074.5800014</v>
          </cell>
          <cell r="L67">
            <v>3632566552.3500042</v>
          </cell>
          <cell r="M67">
            <v>3832847782.8600016</v>
          </cell>
          <cell r="N67">
            <v>3584784662.9499984</v>
          </cell>
          <cell r="O67">
            <v>3659957908.6500001</v>
          </cell>
          <cell r="P67">
            <v>3659957908.6500001</v>
          </cell>
          <cell r="Q67">
            <v>2729571806.8799996</v>
          </cell>
          <cell r="R67">
            <v>2881980180.9100013</v>
          </cell>
          <cell r="S67">
            <v>3007214002.9200006</v>
          </cell>
          <cell r="T67">
            <v>3188433889.8400006</v>
          </cell>
          <cell r="U67">
            <v>3442667176.9100008</v>
          </cell>
          <cell r="V67">
            <v>3604651923.1499996</v>
          </cell>
          <cell r="W67">
            <v>3578136212.2099986</v>
          </cell>
          <cell r="X67">
            <v>3544006074.5800014</v>
          </cell>
          <cell r="Y67">
            <v>3632566552.3500042</v>
          </cell>
          <cell r="Z67">
            <v>3832847782.8600016</v>
          </cell>
          <cell r="AA67">
            <v>3584784662.9499984</v>
          </cell>
          <cell r="AB67">
            <v>3659957908.6500001</v>
          </cell>
        </row>
        <row r="68">
          <cell r="A68" t="str">
            <v>vol_Tm</v>
          </cell>
          <cell r="B68" t="str">
            <v>Opłata za zarządzanie</v>
          </cell>
          <cell r="D68">
            <v>2591826089.4899998</v>
          </cell>
          <cell r="E68">
            <v>2723371897.7300014</v>
          </cell>
          <cell r="F68">
            <v>2956708496.3900003</v>
          </cell>
          <cell r="G68">
            <v>3116971859.0700006</v>
          </cell>
          <cell r="H68">
            <v>3346887948.460001</v>
          </cell>
          <cell r="I68">
            <v>3482471168.5699997</v>
          </cell>
          <cell r="J68">
            <v>3428126583.2099986</v>
          </cell>
          <cell r="K68">
            <v>3367216566.9400015</v>
          </cell>
          <cell r="L68">
            <v>3435303179.1000042</v>
          </cell>
          <cell r="M68">
            <v>3610233856.2000017</v>
          </cell>
          <cell r="N68">
            <v>3341322169.2099981</v>
          </cell>
          <cell r="O68">
            <v>3398146412.7000003</v>
          </cell>
          <cell r="P68">
            <v>3398146412.7000003</v>
          </cell>
          <cell r="Q68">
            <v>2591826089.4899998</v>
          </cell>
          <cell r="R68">
            <v>2723371897.7300014</v>
          </cell>
          <cell r="S68">
            <v>2956708496.3900003</v>
          </cell>
          <cell r="T68">
            <v>3116971859.0700006</v>
          </cell>
          <cell r="U68">
            <v>3346887948.460001</v>
          </cell>
          <cell r="V68">
            <v>3482471168.5699997</v>
          </cell>
          <cell r="W68">
            <v>3428126583.2099986</v>
          </cell>
          <cell r="X68">
            <v>3367216566.9400015</v>
          </cell>
          <cell r="Y68">
            <v>3435303179.1000042</v>
          </cell>
          <cell r="Z68">
            <v>3610233856.2000017</v>
          </cell>
          <cell r="AA68">
            <v>3341322169.2099981</v>
          </cell>
          <cell r="AB68">
            <v>3398146412.7000003</v>
          </cell>
        </row>
        <row r="69">
          <cell r="A69" t="str">
            <v>mgt_A</v>
          </cell>
          <cell r="B69" t="str">
            <v>PORTFELE AKCYJNE</v>
          </cell>
          <cell r="D69">
            <v>2319258.3324590186</v>
          </cell>
          <cell r="E69">
            <v>2430653.4811475398</v>
          </cell>
          <cell r="F69">
            <v>2931160.8088524574</v>
          </cell>
          <cell r="G69">
            <v>3127803.461967214</v>
          </cell>
          <cell r="H69">
            <v>3445004.9596721325</v>
          </cell>
          <cell r="I69">
            <v>3528107.8413114762</v>
          </cell>
          <cell r="J69">
            <v>3794190.4783606608</v>
          </cell>
          <cell r="K69">
            <v>3594345.1247540959</v>
          </cell>
          <cell r="L69">
            <v>3626197.9534426308</v>
          </cell>
          <cell r="M69">
            <v>3998964.40196722</v>
          </cell>
          <cell r="N69">
            <v>3637025.7327868873</v>
          </cell>
          <cell r="O69">
            <v>3702092.3145901631</v>
          </cell>
          <cell r="P69">
            <v>40134804.891311496</v>
          </cell>
          <cell r="Q69">
            <v>2319258.3324590186</v>
          </cell>
          <cell r="R69">
            <v>4749911.8136065584</v>
          </cell>
          <cell r="S69">
            <v>7681072.6224590158</v>
          </cell>
          <cell r="T69">
            <v>10808876.08442623</v>
          </cell>
          <cell r="U69">
            <v>14253881.044098362</v>
          </cell>
          <cell r="V69">
            <v>17781988.885409839</v>
          </cell>
          <cell r="W69">
            <v>21576179.3637705</v>
          </cell>
          <cell r="X69">
            <v>25170524.488524597</v>
          </cell>
          <cell r="Y69">
            <v>28796722.441967227</v>
          </cell>
          <cell r="Z69">
            <v>32795686.843934447</v>
          </cell>
          <cell r="AA69">
            <v>36432712.576721333</v>
          </cell>
          <cell r="AB69">
            <v>40134804.891311496</v>
          </cell>
        </row>
        <row r="70">
          <cell r="A70" t="str">
            <v>mgt_SW</v>
          </cell>
          <cell r="B70" t="str">
            <v>PORTFELE STABILNEGO WZROSTU</v>
          </cell>
          <cell r="D70">
            <v>371064.25491803262</v>
          </cell>
          <cell r="E70">
            <v>365100.84721311484</v>
          </cell>
          <cell r="F70">
            <v>399726.73</v>
          </cell>
          <cell r="G70">
            <v>397165.55</v>
          </cell>
          <cell r="H70">
            <v>434003.36</v>
          </cell>
          <cell r="I70">
            <v>427637.46</v>
          </cell>
          <cell r="J70">
            <v>440377.79</v>
          </cell>
          <cell r="K70">
            <v>426660.07</v>
          </cell>
          <cell r="L70">
            <v>432332.2</v>
          </cell>
          <cell r="M70">
            <v>461444.36</v>
          </cell>
          <cell r="N70">
            <v>425281.44</v>
          </cell>
          <cell r="O70">
            <v>444690.77</v>
          </cell>
          <cell r="P70">
            <v>5025484.8321311474</v>
          </cell>
          <cell r="Q70">
            <v>371064.25491803262</v>
          </cell>
          <cell r="R70">
            <v>736165.1021311474</v>
          </cell>
          <cell r="S70">
            <v>1135891.8321311474</v>
          </cell>
          <cell r="T70">
            <v>1533057.3821311474</v>
          </cell>
          <cell r="U70">
            <v>1967060.7421311475</v>
          </cell>
          <cell r="V70">
            <v>2394698.2021311475</v>
          </cell>
          <cell r="W70">
            <v>2835075.9921311475</v>
          </cell>
          <cell r="X70">
            <v>3261736.0621311474</v>
          </cell>
          <cell r="Y70">
            <v>3694068.2621311476</v>
          </cell>
          <cell r="Z70">
            <v>4155512.6221311474</v>
          </cell>
          <cell r="AA70">
            <v>4580794.0621311478</v>
          </cell>
          <cell r="AB70">
            <v>5025484.8321311474</v>
          </cell>
        </row>
        <row r="71">
          <cell r="A71" t="str">
            <v>mgt_Z</v>
          </cell>
          <cell r="B71" t="str">
            <v>PORTFELE ZRÓWNOWAŻONE</v>
          </cell>
          <cell r="D71">
            <v>1433326.6601639343</v>
          </cell>
          <cell r="E71">
            <v>1461146.2891803291</v>
          </cell>
          <cell r="F71">
            <v>1664176.38</v>
          </cell>
          <cell r="G71">
            <v>1698995.1372131135</v>
          </cell>
          <cell r="H71">
            <v>1847593.8093442603</v>
          </cell>
          <cell r="I71">
            <v>1864127.5327868848</v>
          </cell>
          <cell r="J71">
            <v>1914992.1747540978</v>
          </cell>
          <cell r="K71">
            <v>1838944.5403278689</v>
          </cell>
          <cell r="L71">
            <v>1806818.6549180341</v>
          </cell>
          <cell r="M71">
            <v>1909843.8680327877</v>
          </cell>
          <cell r="N71">
            <v>1784638.2272131129</v>
          </cell>
          <cell r="O71">
            <v>1857038.3980327868</v>
          </cell>
          <cell r="P71">
            <v>21081641.671967212</v>
          </cell>
          <cell r="Q71">
            <v>1433326.6601639343</v>
          </cell>
          <cell r="R71">
            <v>2894472.9493442634</v>
          </cell>
          <cell r="S71">
            <v>4558649.3293442633</v>
          </cell>
          <cell r="T71">
            <v>6257644.466557377</v>
          </cell>
          <cell r="U71">
            <v>8105238.275901637</v>
          </cell>
          <cell r="V71">
            <v>9969365.8086885214</v>
          </cell>
          <cell r="W71">
            <v>11884357.983442619</v>
          </cell>
          <cell r="X71">
            <v>13723302.523770489</v>
          </cell>
          <cell r="Y71">
            <v>15530121.178688522</v>
          </cell>
          <cell r="Z71">
            <v>17439965.046721309</v>
          </cell>
          <cell r="AA71">
            <v>19224603.273934424</v>
          </cell>
          <cell r="AB71">
            <v>21081641.671967212</v>
          </cell>
        </row>
        <row r="72">
          <cell r="A72" t="str">
            <v>mgt_P</v>
          </cell>
          <cell r="B72" t="str">
            <v>PORTFELE PIENIĘŻNE</v>
          </cell>
          <cell r="D72">
            <v>31690.25</v>
          </cell>
          <cell r="E72">
            <v>31536.94</v>
          </cell>
          <cell r="F72">
            <v>32496</v>
          </cell>
          <cell r="G72">
            <v>16586.73</v>
          </cell>
          <cell r="H72">
            <v>19667.57</v>
          </cell>
          <cell r="I72">
            <v>24405.11</v>
          </cell>
          <cell r="J72">
            <v>31101.94</v>
          </cell>
          <cell r="K72">
            <v>36513.93</v>
          </cell>
          <cell r="L72">
            <v>40149.51</v>
          </cell>
          <cell r="M72">
            <v>47333.4</v>
          </cell>
          <cell r="N72">
            <v>48009.69</v>
          </cell>
          <cell r="O72">
            <v>53689.66</v>
          </cell>
          <cell r="P72">
            <v>413180.73</v>
          </cell>
          <cell r="Q72">
            <v>31690.25</v>
          </cell>
          <cell r="R72">
            <v>63227.19</v>
          </cell>
          <cell r="S72">
            <v>95723.19</v>
          </cell>
          <cell r="T72">
            <v>112309.92</v>
          </cell>
          <cell r="U72">
            <v>131977.49</v>
          </cell>
          <cell r="V72">
            <v>156382.59999999998</v>
          </cell>
          <cell r="W72">
            <v>187484.53999999998</v>
          </cell>
          <cell r="X72">
            <v>223998.46999999997</v>
          </cell>
          <cell r="Y72">
            <v>264147.98</v>
          </cell>
          <cell r="Z72">
            <v>311481.38</v>
          </cell>
          <cell r="AA72">
            <v>359491.07</v>
          </cell>
          <cell r="AB72">
            <v>413180.73</v>
          </cell>
        </row>
        <row r="73">
          <cell r="A73" t="str">
            <v>mgt_O</v>
          </cell>
          <cell r="B73" t="str">
            <v>PORTFELE OBLIGACJI</v>
          </cell>
          <cell r="D73">
            <v>836.28</v>
          </cell>
          <cell r="E73">
            <v>757.35</v>
          </cell>
          <cell r="F73">
            <v>840.4</v>
          </cell>
          <cell r="G73">
            <v>815.17</v>
          </cell>
          <cell r="H73">
            <v>844.69</v>
          </cell>
          <cell r="I73">
            <v>274.79000000000002</v>
          </cell>
          <cell r="J73">
            <v>0</v>
          </cell>
          <cell r="K73">
            <v>0</v>
          </cell>
          <cell r="L73">
            <v>0</v>
          </cell>
          <cell r="M73">
            <v>0</v>
          </cell>
          <cell r="N73">
            <v>0</v>
          </cell>
          <cell r="O73">
            <v>0</v>
          </cell>
          <cell r="P73">
            <v>4368.68</v>
          </cell>
          <cell r="Q73">
            <v>836.28</v>
          </cell>
          <cell r="R73">
            <v>1593.63</v>
          </cell>
          <cell r="S73">
            <v>2434.0300000000002</v>
          </cell>
          <cell r="T73">
            <v>3249.2000000000003</v>
          </cell>
          <cell r="U73">
            <v>4093.8900000000003</v>
          </cell>
          <cell r="V73">
            <v>4368.68</v>
          </cell>
          <cell r="W73">
            <v>4368.68</v>
          </cell>
          <cell r="X73">
            <v>4368.68</v>
          </cell>
          <cell r="Y73">
            <v>4368.68</v>
          </cell>
          <cell r="Z73">
            <v>4368.68</v>
          </cell>
          <cell r="AA73">
            <v>4368.68</v>
          </cell>
          <cell r="AB73">
            <v>4368.68</v>
          </cell>
        </row>
        <row r="74">
          <cell r="A74" t="str">
            <v>mgt_PW</v>
          </cell>
          <cell r="B74" t="str">
            <v>PORTFELE PAPIERÓW WARTOSCIOWYCH</v>
          </cell>
          <cell r="D74">
            <v>715.11</v>
          </cell>
          <cell r="E74">
            <v>200.55</v>
          </cell>
          <cell r="F74">
            <v>0</v>
          </cell>
          <cell r="G74">
            <v>0</v>
          </cell>
          <cell r="H74">
            <v>0</v>
          </cell>
          <cell r="I74">
            <v>1443.37</v>
          </cell>
          <cell r="J74">
            <v>8103.51</v>
          </cell>
          <cell r="K74">
            <v>2427.6999999999998</v>
          </cell>
          <cell r="L74">
            <v>0</v>
          </cell>
          <cell r="M74">
            <v>0</v>
          </cell>
          <cell r="N74">
            <v>0</v>
          </cell>
          <cell r="O74">
            <v>0</v>
          </cell>
          <cell r="P74">
            <v>12890.240000000002</v>
          </cell>
          <cell r="Q74">
            <v>715.11</v>
          </cell>
          <cell r="R74">
            <v>915.66000000000008</v>
          </cell>
          <cell r="S74">
            <v>915.66000000000008</v>
          </cell>
          <cell r="T74">
            <v>915.66000000000008</v>
          </cell>
          <cell r="U74">
            <v>915.66000000000008</v>
          </cell>
          <cell r="V74">
            <v>2359.0299999999997</v>
          </cell>
          <cell r="W74">
            <v>10462.540000000001</v>
          </cell>
          <cell r="X74">
            <v>12890.240000000002</v>
          </cell>
          <cell r="Y74">
            <v>12890.240000000002</v>
          </cell>
          <cell r="Z74">
            <v>12890.240000000002</v>
          </cell>
          <cell r="AA74">
            <v>12890.240000000002</v>
          </cell>
          <cell r="AB74">
            <v>12890.240000000002</v>
          </cell>
        </row>
        <row r="75">
          <cell r="A75" t="str">
            <v>mgt_Zap</v>
          </cell>
          <cell r="B75" t="str">
            <v>PORTFEL ZAPISY NA  FUNDUSZE</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row>
        <row r="76">
          <cell r="A76" t="str">
            <v>mgt_R</v>
          </cell>
          <cell r="B76" t="str">
            <v>Rezygnacje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row>
        <row r="77">
          <cell r="A77" t="str">
            <v>mgt_T</v>
          </cell>
          <cell r="B77" t="str">
            <v>Total</v>
          </cell>
          <cell r="D77">
            <v>4156890.8875409854</v>
          </cell>
          <cell r="E77">
            <v>4289395.4575409833</v>
          </cell>
          <cell r="F77">
            <v>5028400.3188524581</v>
          </cell>
          <cell r="G77">
            <v>5241366.0491803279</v>
          </cell>
          <cell r="H77">
            <v>5747114.3890163936</v>
          </cell>
          <cell r="I77">
            <v>5845996.1040983619</v>
          </cell>
          <cell r="J77">
            <v>6188765.8931147587</v>
          </cell>
          <cell r="K77">
            <v>5898891.365081965</v>
          </cell>
          <cell r="L77">
            <v>5905498.3183606649</v>
          </cell>
          <cell r="M77">
            <v>6417586.0300000086</v>
          </cell>
          <cell r="N77">
            <v>5894955.0900000008</v>
          </cell>
          <cell r="O77">
            <v>6057511.1426229496</v>
          </cell>
          <cell r="P77">
            <v>66672371.045409851</v>
          </cell>
          <cell r="Q77">
            <v>4156890.8875409854</v>
          </cell>
          <cell r="R77">
            <v>8446286.3450819682</v>
          </cell>
          <cell r="S77">
            <v>13474686.663934426</v>
          </cell>
          <cell r="T77">
            <v>18716052.713114753</v>
          </cell>
          <cell r="U77">
            <v>24463167.102131147</v>
          </cell>
          <cell r="V77">
            <v>30309163.206229508</v>
          </cell>
          <cell r="W77">
            <v>36497929.099344268</v>
          </cell>
          <cell r="X77">
            <v>42396820.464426234</v>
          </cell>
          <cell r="Y77">
            <v>48302318.782786898</v>
          </cell>
          <cell r="Z77">
            <v>54719904.812786907</v>
          </cell>
          <cell r="AA77">
            <v>60614859.902786911</v>
          </cell>
          <cell r="AB77">
            <v>66672371.045409858</v>
          </cell>
        </row>
        <row r="78">
          <cell r="A78" t="str">
            <v>mgt_Tm</v>
          </cell>
          <cell r="B78" t="str">
            <v xml:space="preserve">marże </v>
          </cell>
          <cell r="D78">
            <v>4128083.2975409855</v>
          </cell>
          <cell r="E78">
            <v>4260469.6575409835</v>
          </cell>
          <cell r="F78">
            <v>4998803.4188524578</v>
          </cell>
          <cell r="G78">
            <v>5227581.4591803281</v>
          </cell>
          <cell r="H78">
            <v>5728756.2390163932</v>
          </cell>
          <cell r="I78">
            <v>5822670.9440983618</v>
          </cell>
          <cell r="J78">
            <v>6158672.1831147587</v>
          </cell>
          <cell r="K78">
            <v>5863388.6650819648</v>
          </cell>
          <cell r="L78">
            <v>5866329.8083606651</v>
          </cell>
          <cell r="M78">
            <v>6371171.5400000084</v>
          </cell>
          <cell r="N78">
            <v>5847806.5300000012</v>
          </cell>
          <cell r="O78">
            <v>6004494.4426229494</v>
          </cell>
          <cell r="P78">
            <v>66278228.185409851</v>
          </cell>
          <cell r="Q78">
            <v>4128083.2975409855</v>
          </cell>
          <cell r="R78">
            <v>8388552.9550819686</v>
          </cell>
          <cell r="S78">
            <v>13387356.373934427</v>
          </cell>
          <cell r="T78">
            <v>18614937.833114754</v>
          </cell>
          <cell r="U78">
            <v>24343694.072131146</v>
          </cell>
          <cell r="V78">
            <v>30166365.016229507</v>
          </cell>
          <cell r="W78">
            <v>36325037.19934427</v>
          </cell>
          <cell r="X78">
            <v>42188425.864426233</v>
          </cell>
          <cell r="Y78">
            <v>48054755.672786899</v>
          </cell>
          <cell r="Z78">
            <v>54425927.212786905</v>
          </cell>
          <cell r="AA78">
            <v>60273733.742786914</v>
          </cell>
          <cell r="AB78">
            <v>66278228.185409859</v>
          </cell>
        </row>
        <row r="79">
          <cell r="A79" t="str">
            <v>mrg_A</v>
          </cell>
          <cell r="B79" t="str">
            <v>PORTFELE AKCYJNE</v>
          </cell>
          <cell r="D79">
            <v>2.2499141486391944E-2</v>
          </cell>
          <cell r="E79">
            <v>2.2698620541508143E-2</v>
          </cell>
          <cell r="F79">
            <v>2.297993882939928E-2</v>
          </cell>
          <cell r="G79">
            <v>2.3041931881746126E-2</v>
          </cell>
          <cell r="H79">
            <v>2.3089165025895753E-2</v>
          </cell>
          <cell r="I79">
            <v>2.3139315829365851E-2</v>
          </cell>
          <cell r="J79">
            <v>2.2807005182614228E-2</v>
          </cell>
          <cell r="K79">
            <v>2.2872357837061805E-2</v>
          </cell>
          <cell r="L79">
            <v>2.288705413078411E-2</v>
          </cell>
          <cell r="M79">
            <v>2.2851192224727541E-2</v>
          </cell>
          <cell r="N79">
            <v>2.2751882090045229E-2</v>
          </cell>
          <cell r="O79">
            <v>2.2835359996598196E-2</v>
          </cell>
          <cell r="Q79">
            <v>2.2499141486391944E-2</v>
          </cell>
          <cell r="R79">
            <v>2.2600780108861577E-2</v>
          </cell>
          <cell r="S79">
            <v>2.2743984556534733E-2</v>
          </cell>
          <cell r="T79">
            <v>2.2829407426693708E-2</v>
          </cell>
          <cell r="U79">
            <v>2.2891650907247436E-2</v>
          </cell>
          <cell r="V79">
            <v>2.2940367383983223E-2</v>
          </cell>
          <cell r="W79">
            <v>2.2916802619440912E-2</v>
          </cell>
          <cell r="X79">
            <v>2.2910445346049434E-2</v>
          </cell>
          <cell r="Y79">
            <v>2.2907497200104123E-2</v>
          </cell>
          <cell r="Z79">
            <v>2.2900616765116504E-2</v>
          </cell>
          <cell r="AA79">
            <v>2.2885681476621449E-2</v>
          </cell>
          <cell r="AB79">
            <v>2.2881030467292923E-2</v>
          </cell>
        </row>
        <row r="80">
          <cell r="A80" t="str">
            <v>mrg_SW</v>
          </cell>
          <cell r="B80" t="str">
            <v>PORTFELE STABILNEGO WZROSTU</v>
          </cell>
          <cell r="D80">
            <v>1.3931464311987768E-2</v>
          </cell>
          <cell r="E80">
            <v>1.4011452672370668E-2</v>
          </cell>
          <cell r="F80">
            <v>1.3979030071114939E-2</v>
          </cell>
          <cell r="G80">
            <v>1.4051770245499823E-2</v>
          </cell>
          <cell r="H80">
            <v>1.4085901087049862E-2</v>
          </cell>
          <cell r="I80">
            <v>1.4029328432823982E-2</v>
          </cell>
          <cell r="J80">
            <v>1.4021659014282348E-2</v>
          </cell>
          <cell r="K80">
            <v>1.3986723584890181E-2</v>
          </cell>
          <cell r="L80">
            <v>1.40108633541094E-2</v>
          </cell>
          <cell r="M80">
            <v>1.3928689270699691E-2</v>
          </cell>
          <cell r="N80">
            <v>1.391138614811176E-2</v>
          </cell>
          <cell r="O80">
            <v>1.4019610333003953E-2</v>
          </cell>
          <cell r="Q80">
            <v>1.3931464311987768E-2</v>
          </cell>
          <cell r="R80">
            <v>1.3971020038071654E-2</v>
          </cell>
          <cell r="S80">
            <v>1.3973837766797824E-2</v>
          </cell>
          <cell r="T80">
            <v>1.3993944464826765E-2</v>
          </cell>
          <cell r="U80">
            <v>1.4014129979998341E-2</v>
          </cell>
          <cell r="V80">
            <v>1.4016841654877784E-2</v>
          </cell>
          <cell r="W80">
            <v>1.4017589727386769E-2</v>
          </cell>
          <cell r="X80">
            <v>1.4013544457092509E-2</v>
          </cell>
          <cell r="Y80">
            <v>1.401323062342338E-2</v>
          </cell>
          <cell r="Z80">
            <v>1.400379220260446E-2</v>
          </cell>
          <cell r="AA80">
            <v>1.3995161550722746E-2</v>
          </cell>
          <cell r="AB80">
            <v>1.3997321514049081E-2</v>
          </cell>
        </row>
        <row r="81">
          <cell r="A81" t="str">
            <v>mrg_Z</v>
          </cell>
          <cell r="B81" t="str">
            <v>PORTFELE ZRÓWNOWAŻONE</v>
          </cell>
          <cell r="D81">
            <v>1.9936798766935326E-2</v>
          </cell>
          <cell r="E81">
            <v>1.983430963958643E-2</v>
          </cell>
          <cell r="F81">
            <v>1.9867444047021211E-2</v>
          </cell>
          <cell r="G81">
            <v>1.9861159890517534E-2</v>
          </cell>
          <cell r="H81">
            <v>1.9868227391504772E-2</v>
          </cell>
          <cell r="I81">
            <v>1.9906820785123965E-2</v>
          </cell>
          <cell r="J81">
            <v>2.0035635603142629E-2</v>
          </cell>
          <cell r="K81">
            <v>2.004345953858179E-2</v>
          </cell>
          <cell r="L81">
            <v>2.0109525589320634E-2</v>
          </cell>
          <cell r="M81">
            <v>2.0146753928426922E-2</v>
          </cell>
          <cell r="N81">
            <v>2.0172154620367092E-2</v>
          </cell>
          <cell r="O81">
            <v>2.0187029235457832E-2</v>
          </cell>
          <cell r="Q81">
            <v>1.9936798766935326E-2</v>
          </cell>
          <cell r="R81">
            <v>1.9884929636261317E-2</v>
          </cell>
          <cell r="S81">
            <v>1.9878542796996964E-2</v>
          </cell>
          <cell r="T81">
            <v>1.9873820205360458E-2</v>
          </cell>
          <cell r="U81">
            <v>1.9872545043117446E-2</v>
          </cell>
          <cell r="V81">
            <v>1.9878945137560288E-2</v>
          </cell>
          <cell r="W81">
            <v>1.9904027687878349E-2</v>
          </cell>
          <cell r="X81">
            <v>1.9922599115874549E-2</v>
          </cell>
          <cell r="Y81">
            <v>1.9944167848632052E-2</v>
          </cell>
          <cell r="Z81">
            <v>1.9966154100139886E-2</v>
          </cell>
          <cell r="AA81">
            <v>1.9985099996596211E-2</v>
          </cell>
          <cell r="AB81">
            <v>2.0002725130284844E-2</v>
          </cell>
        </row>
        <row r="82">
          <cell r="A82" t="str">
            <v>mrg_P</v>
          </cell>
          <cell r="B82" t="str">
            <v>PORTFELE PIENIĘŻNE</v>
          </cell>
          <cell r="D82">
            <v>2.6030118404449004E-3</v>
          </cell>
          <cell r="E82">
            <v>2.5934150298491101E-3</v>
          </cell>
          <cell r="F82">
            <v>2.6009451099632441E-3</v>
          </cell>
          <cell r="G82">
            <v>2.6985801361990871E-3</v>
          </cell>
          <cell r="H82">
            <v>2.5876156892807051E-3</v>
          </cell>
          <cell r="I82">
            <v>2.5584112295267349E-3</v>
          </cell>
          <cell r="J82">
            <v>2.5426595515055752E-3</v>
          </cell>
          <cell r="K82">
            <v>2.5363548753481093E-3</v>
          </cell>
          <cell r="L82">
            <v>2.5320160940862477E-3</v>
          </cell>
          <cell r="M82">
            <v>2.5263957057163767E-3</v>
          </cell>
          <cell r="N82">
            <v>2.5249352933529811E-3</v>
          </cell>
          <cell r="O82">
            <v>2.5176266862145321E-3</v>
          </cell>
          <cell r="Q82">
            <v>2.6030118404449004E-3</v>
          </cell>
          <cell r="R82">
            <v>2.5982162083423152E-3</v>
          </cell>
          <cell r="S82">
            <v>2.5991419705282035E-3</v>
          </cell>
          <cell r="T82">
            <v>2.6133639595779241E-3</v>
          </cell>
          <cell r="U82">
            <v>2.609494453777061E-3</v>
          </cell>
          <cell r="V82">
            <v>2.6013884742923706E-3</v>
          </cell>
          <cell r="W82">
            <v>2.5914589106087742E-3</v>
          </cell>
          <cell r="X82">
            <v>2.5823136538385195E-3</v>
          </cell>
          <cell r="Y82">
            <v>2.5745402167309298E-3</v>
          </cell>
          <cell r="Z82">
            <v>2.5671061774998399E-3</v>
          </cell>
          <cell r="AA82">
            <v>2.5613929770332057E-3</v>
          </cell>
          <cell r="AB82">
            <v>2.5556200603179639E-3</v>
          </cell>
        </row>
        <row r="83">
          <cell r="A83" t="str">
            <v>mrg_O</v>
          </cell>
          <cell r="B83" t="str">
            <v>PORTFELE OBLIGACJI</v>
          </cell>
          <cell r="D83">
            <v>4.0000255651499094E-3</v>
          </cell>
          <cell r="E83">
            <v>3.9999741930940745E-3</v>
          </cell>
          <cell r="F83">
            <v>4.0000079445465745E-3</v>
          </cell>
          <cell r="G83">
            <v>3.9999734331533383E-3</v>
          </cell>
          <cell r="H83">
            <v>3.9999959060170089E-3</v>
          </cell>
          <cell r="I83">
            <v>4.3087425478378228E-3</v>
          </cell>
          <cell r="J83" t="str">
            <v>---</v>
          </cell>
          <cell r="K83" t="str">
            <v>---</v>
          </cell>
          <cell r="L83" t="str">
            <v>---</v>
          </cell>
          <cell r="M83" t="str">
            <v>---</v>
          </cell>
          <cell r="N83" t="str">
            <v>---</v>
          </cell>
          <cell r="O83" t="str">
            <v>---</v>
          </cell>
          <cell r="Q83">
            <v>4.0000255651499094E-3</v>
          </cell>
          <cell r="R83">
            <v>4.0000011511462201E-3</v>
          </cell>
          <cell r="S83">
            <v>4.0000034967078235E-3</v>
          </cell>
          <cell r="T83">
            <v>3.9999959542217686E-3</v>
          </cell>
          <cell r="U83">
            <v>3.9999959442757072E-3</v>
          </cell>
          <cell r="V83">
            <v>4.0181061648759476E-3</v>
          </cell>
          <cell r="W83">
            <v>4.0181061648759476E-3</v>
          </cell>
          <cell r="X83">
            <v>4.0181061648759476E-3</v>
          </cell>
          <cell r="Y83">
            <v>4.0181061648759476E-3</v>
          </cell>
          <cell r="Z83">
            <v>4.0181061648759467E-3</v>
          </cell>
          <cell r="AA83">
            <v>4.0181061648759476E-3</v>
          </cell>
          <cell r="AB83">
            <v>4.0181061648759476E-3</v>
          </cell>
        </row>
        <row r="84">
          <cell r="A84" t="str">
            <v>mrg_PW</v>
          </cell>
          <cell r="B84" t="str">
            <v>PORTFELE PAPIERÓW WARTOSCIOWYCH</v>
          </cell>
          <cell r="D84">
            <v>3.5398362127656057E-3</v>
          </cell>
          <cell r="E84">
            <v>1.0440542780341222E-3</v>
          </cell>
          <cell r="F84">
            <v>0</v>
          </cell>
          <cell r="G84">
            <v>0</v>
          </cell>
          <cell r="H84">
            <v>0</v>
          </cell>
          <cell r="I84">
            <v>2.0746017997638555E-3</v>
          </cell>
          <cell r="J84">
            <v>3.668113730710076E-3</v>
          </cell>
          <cell r="K84">
            <v>3.1630902777758686E-3</v>
          </cell>
          <cell r="L84">
            <v>0</v>
          </cell>
          <cell r="M84">
            <v>0</v>
          </cell>
          <cell r="N84">
            <v>0</v>
          </cell>
          <cell r="O84">
            <v>0</v>
          </cell>
          <cell r="Q84">
            <v>3.5398362127656057E-3</v>
          </cell>
          <cell r="R84">
            <v>2.3233878153206423E-3</v>
          </cell>
          <cell r="S84">
            <v>1.5371320203952791E-3</v>
          </cell>
          <cell r="T84">
            <v>1.1703652817777706E-3</v>
          </cell>
          <cell r="U84">
            <v>9.4603645909454421E-4</v>
          </cell>
          <cell r="V84">
            <v>1.4180064322232549E-3</v>
          </cell>
          <cell r="W84">
            <v>2.7015436480637344E-3</v>
          </cell>
          <cell r="X84">
            <v>2.7778836313103812E-3</v>
          </cell>
          <cell r="Y84">
            <v>2.6770058539092637E-3</v>
          </cell>
          <cell r="Z84">
            <v>2.5763587951342618E-3</v>
          </cell>
          <cell r="AA84">
            <v>2.4870255776032173E-3</v>
          </cell>
          <cell r="AB84">
            <v>2.4020592631325216E-3</v>
          </cell>
        </row>
        <row r="85">
          <cell r="A85" t="str">
            <v>mrg_Zap</v>
          </cell>
          <cell r="B85" t="str">
            <v>PORTFEL ZAPISY NA  FUNDUSZE</v>
          </cell>
          <cell r="D85" t="e">
            <v>#DIV/0!</v>
          </cell>
          <cell r="E85" t="e">
            <v>#DIV/0!</v>
          </cell>
          <cell r="F85" t="e">
            <v>#DIV/0!</v>
          </cell>
          <cell r="G85" t="e">
            <v>#DIV/0!</v>
          </cell>
          <cell r="H85" t="e">
            <v>#DIV/0!</v>
          </cell>
          <cell r="I85" t="e">
            <v>#DIV/0!</v>
          </cell>
          <cell r="J85" t="e">
            <v>#DIV/0!</v>
          </cell>
          <cell r="K85" t="e">
            <v>#DIV/0!</v>
          </cell>
          <cell r="L85" t="e">
            <v>#DIV/0!</v>
          </cell>
          <cell r="M85" t="e">
            <v>#DIV/0!</v>
          </cell>
          <cell r="N85" t="e">
            <v>#DIV/0!</v>
          </cell>
          <cell r="O85" t="e">
            <v>#DIV/0!</v>
          </cell>
          <cell r="Q85" t="e">
            <v>#DIV/0!</v>
          </cell>
          <cell r="R85" t="e">
            <v>#DIV/0!</v>
          </cell>
          <cell r="S85" t="e">
            <v>#DIV/0!</v>
          </cell>
          <cell r="T85" t="e">
            <v>#DIV/0!</v>
          </cell>
          <cell r="U85" t="e">
            <v>#DIV/0!</v>
          </cell>
          <cell r="V85" t="e">
            <v>#DIV/0!</v>
          </cell>
          <cell r="W85" t="e">
            <v>#DIV/0!</v>
          </cell>
          <cell r="X85" t="e">
            <v>#DIV/0!</v>
          </cell>
          <cell r="Y85" t="e">
            <v>#DIV/0!</v>
          </cell>
          <cell r="Z85" t="e">
            <v>#DIV/0!</v>
          </cell>
          <cell r="AA85" t="e">
            <v>#DIV/0!</v>
          </cell>
          <cell r="AB85" t="e">
            <v>#DIV/0!</v>
          </cell>
        </row>
        <row r="86">
          <cell r="A86" t="str">
            <v>mrg_R</v>
          </cell>
          <cell r="B86" t="str">
            <v>Rezygnacje</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Q86" t="e">
            <v>#DIV/0!</v>
          </cell>
          <cell r="R86" t="e">
            <v>#DIV/0!</v>
          </cell>
          <cell r="S86" t="e">
            <v>#DIV/0!</v>
          </cell>
          <cell r="T86" t="e">
            <v>#DIV/0!</v>
          </cell>
          <cell r="U86" t="e">
            <v>#DIV/0!</v>
          </cell>
          <cell r="V86" t="e">
            <v>#DIV/0!</v>
          </cell>
          <cell r="W86" t="e">
            <v>#DIV/0!</v>
          </cell>
          <cell r="X86" t="e">
            <v>#DIV/0!</v>
          </cell>
          <cell r="Y86" t="e">
            <v>#DIV/0!</v>
          </cell>
          <cell r="Z86" t="e">
            <v>#DIV/0!</v>
          </cell>
          <cell r="AA86" t="e">
            <v>#DIV/0!</v>
          </cell>
          <cell r="AB86" t="e">
            <v>#DIV/0!</v>
          </cell>
        </row>
        <row r="87">
          <cell r="A87" t="str">
            <v>mrg_T</v>
          </cell>
          <cell r="B87" t="str">
            <v>Total</v>
          </cell>
          <cell r="D87">
            <v>1.9406938107497478E-2</v>
          </cell>
          <cell r="E87">
            <v>1.9554983606050399E-2</v>
          </cell>
          <cell r="F87">
            <v>1.9889457688097804E-2</v>
          </cell>
          <cell r="G87">
            <v>2.0466973547843288E-2</v>
          </cell>
          <cell r="H87">
            <v>2.0451977509756983E-2</v>
          </cell>
          <cell r="I87">
            <v>2.0376747964969886E-2</v>
          </cell>
          <cell r="J87">
            <v>2.0107219378290932E-2</v>
          </cell>
          <cell r="K87">
            <v>2.0025823593114001E-2</v>
          </cell>
          <cell r="L87">
            <v>2.0006685609072639E-2</v>
          </cell>
          <cell r="M87">
            <v>1.9939706849554501E-2</v>
          </cell>
          <cell r="N87">
            <v>1.9775682468485118E-2</v>
          </cell>
          <cell r="O87">
            <v>1.9709431187604449E-2</v>
          </cell>
          <cell r="Q87">
            <v>1.9406938107497478E-2</v>
          </cell>
          <cell r="R87">
            <v>1.9481840903553479E-2</v>
          </cell>
          <cell r="S87">
            <v>1.9631983690125268E-2</v>
          </cell>
          <cell r="T87">
            <v>1.985887213749184E-2</v>
          </cell>
          <cell r="U87">
            <v>1.9995097267765941E-2</v>
          </cell>
          <cell r="V87">
            <v>2.0067592766323323E-2</v>
          </cell>
          <cell r="W87">
            <v>2.0074301046456914E-2</v>
          </cell>
          <cell r="X87">
            <v>2.0067542073586599E-2</v>
          </cell>
          <cell r="Y87">
            <v>2.0060081832862585E-2</v>
          </cell>
          <cell r="Z87">
            <v>2.0045888997727926E-2</v>
          </cell>
          <cell r="AA87">
            <v>2.0019286993410674E-2</v>
          </cell>
          <cell r="AB87">
            <v>1.9990733280173097E-2</v>
          </cell>
        </row>
        <row r="88">
          <cell r="A88" t="str">
            <v>mrg_Tm</v>
          </cell>
          <cell r="D88">
            <v>2.0368186765391625E-2</v>
          </cell>
          <cell r="E88">
            <v>2.0504697106061724E-2</v>
          </cell>
          <cell r="F88">
            <v>2.0743764185386607E-2</v>
          </cell>
          <cell r="G88">
            <v>2.0862331704574303E-2</v>
          </cell>
          <cell r="H88">
            <v>2.0933688683640317E-2</v>
          </cell>
          <cell r="I88">
            <v>2.0977655761472223E-2</v>
          </cell>
          <cell r="J88">
            <v>2.0823858568886879E-2</v>
          </cell>
          <cell r="K88">
            <v>2.0913549526716597E-2</v>
          </cell>
          <cell r="L88">
            <v>2.0987993872258602E-2</v>
          </cell>
          <cell r="M88">
            <v>2.1007294700662923E-2</v>
          </cell>
          <cell r="N88">
            <v>2.0942489134978023E-2</v>
          </cell>
          <cell r="O88">
            <v>2.0984964565635592E-2</v>
          </cell>
          <cell r="Q88">
            <v>2.0368186765391625E-2</v>
          </cell>
          <cell r="R88">
            <v>2.0437291205317124E-2</v>
          </cell>
          <cell r="S88">
            <v>2.0550662126983657E-2</v>
          </cell>
          <cell r="T88">
            <v>2.0637243100550946E-2</v>
          </cell>
          <cell r="U88">
            <v>2.0706247134065766E-2</v>
          </cell>
          <cell r="V88">
            <v>2.0758085733741733E-2</v>
          </cell>
          <cell r="W88">
            <v>2.0769207821287588E-2</v>
          </cell>
          <cell r="X88">
            <v>2.0789149245026291E-2</v>
          </cell>
          <cell r="Y88">
            <v>2.0813221253924395E-2</v>
          </cell>
          <cell r="Z88">
            <v>2.0835754236403835E-2</v>
          </cell>
          <cell r="AA88">
            <v>2.0846062062191428E-2</v>
          </cell>
          <cell r="AB88">
            <v>2.085857017890819E-2</v>
          </cell>
        </row>
      </sheetData>
      <sheetData sheetId="13"/>
      <sheetData sheetId="14"/>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kursy zestaw"/>
      <sheetName val="wybrane dane"/>
      <sheetName val="P&amp;L"/>
      <sheetName val="BS"/>
      <sheetName val="CF"/>
      <sheetName val="kapitaly skons"/>
      <sheetName val="noty rach"/>
      <sheetName val="noty bilans"/>
      <sheetName val="noty bilans 2"/>
      <sheetName val="Noty bilans 3"/>
      <sheetName val="nota 29"/>
      <sheetName val="Poz kapitaly"/>
      <sheetName val="kapitaly"/>
      <sheetName val="TW bilans"/>
      <sheetName val="TW rach"/>
      <sheetName val="TW pozabil"/>
      <sheetName val="pozabilans"/>
      <sheetName val="segment 08"/>
      <sheetName val="segment 07"/>
      <sheetName val="ryzyko"/>
      <sheetName val="portfel"/>
      <sheetName val="impairment"/>
      <sheetName val="regiony"/>
      <sheetName val="branze"/>
      <sheetName val="rach zabezp 2008"/>
      <sheetName val="rach zabezp 2007"/>
      <sheetName val="wymogi"/>
      <sheetName val="PKD"/>
      <sheetName val="Podpisy"/>
      <sheetName val="BS waluty"/>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chunek Zysków i Strat"/>
      <sheetName val="bilans "/>
      <sheetName val="pozabilans"/>
      <sheetName val="lista"/>
    </sheetNames>
    <sheetDataSet>
      <sheetData sheetId="0"/>
      <sheetData sheetId="1" refreshError="1"/>
      <sheetData sheetId="2" refreshError="1"/>
      <sheetData sheetId="3">
        <row r="3">
          <cell r="B3" t="str">
            <v>Centum Wsparcia Biznesu BZ WBK SA</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y"/>
      <sheetName val="wyb dane"/>
      <sheetName val="PL"/>
      <sheetName val="BS"/>
      <sheetName val="CF"/>
      <sheetName val="kapitaly"/>
      <sheetName val="noty rach"/>
      <sheetName val="noty bilans"/>
      <sheetName val="Podatek nowa nota"/>
      <sheetName val="noty bilans2"/>
      <sheetName val="noty bilans3"/>
      <sheetName val="Nota 27-08"/>
      <sheetName val="Nota 27-09"/>
      <sheetName val="poz kapitaly"/>
      <sheetName val="kapitał"/>
      <sheetName val="TW zależne"/>
      <sheetName val="TW stow i JV"/>
      <sheetName val="TW AIB"/>
      <sheetName val="pozabilans"/>
      <sheetName val="rach zab 08"/>
      <sheetName val="ryzyko"/>
      <sheetName val="BS waluty"/>
      <sheetName val="PKD"/>
      <sheetName val="portfel"/>
      <sheetName val="impairment"/>
      <sheetName val="branże"/>
      <sheetName val="regiony"/>
      <sheetName val="FV"/>
      <sheetName val="FV cd"/>
      <sheetName val="podpisy"/>
      <sheetName val="TW bilans"/>
      <sheetName val="TW rach"/>
      <sheetName val="TW pozabil"/>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sheetData sheetId="31"/>
      <sheetData sheetId="32"/>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RATES"/>
      <sheetName val="RATES_month"/>
      <sheetName val="Act_KB"/>
      <sheetName val="Plan_KB"/>
      <sheetName val="Contents"/>
      <sheetName val="CC"/>
      <sheetName val="CL(summary)"/>
      <sheetName val="OV"/>
      <sheetName val="Other"/>
      <sheetName val="CL_details"/>
      <sheetName val="ML"/>
      <sheetName val="ML_CHF"/>
      <sheetName val="ML_EUR"/>
      <sheetName val="CHECK_KB"/>
    </sheetNames>
    <sheetDataSet>
      <sheetData sheetId="0"/>
      <sheetData sheetId="1">
        <row r="60">
          <cell r="D60" t="str">
            <v>Jan'12</v>
          </cell>
        </row>
        <row r="62">
          <cell r="C62">
            <v>9</v>
          </cell>
        </row>
        <row r="68">
          <cell r="D68">
            <v>0.1539519915499987</v>
          </cell>
        </row>
        <row r="70">
          <cell r="D70">
            <v>-5.0457793468945529E-2</v>
          </cell>
        </row>
        <row r="71">
          <cell r="D71">
            <v>-6.5173370444341896E-3</v>
          </cell>
        </row>
        <row r="74">
          <cell r="D74">
            <v>9.6912721109974981E-2</v>
          </cell>
        </row>
        <row r="100">
          <cell r="D100">
            <v>6.8297557106445209E-2</v>
          </cell>
        </row>
        <row r="102">
          <cell r="D102">
            <v>-4.9201220594680489E-2</v>
          </cell>
        </row>
        <row r="103">
          <cell r="D103">
            <v>-8.4969551151040084E-3</v>
          </cell>
        </row>
        <row r="106">
          <cell r="D106">
            <v>1.0599381396660716E-2</v>
          </cell>
        </row>
        <row r="110">
          <cell r="D110">
            <v>1.6678043552115381E-2</v>
          </cell>
        </row>
        <row r="112">
          <cell r="D112">
            <v>-1.8278612946865294E-3</v>
          </cell>
        </row>
        <row r="113">
          <cell r="D113">
            <v>-8.5117085053327494E-3</v>
          </cell>
        </row>
        <row r="114">
          <cell r="D114">
            <v>-5.6126834969784023E-3</v>
          </cell>
        </row>
        <row r="116">
          <cell r="D116">
            <v>7.2579025511770358E-4</v>
          </cell>
        </row>
        <row r="120">
          <cell r="D120">
            <v>0.1957269297813046</v>
          </cell>
        </row>
        <row r="122">
          <cell r="D122">
            <v>-4.761071969848208E-2</v>
          </cell>
        </row>
        <row r="123">
          <cell r="D123">
            <v>-2.902382616697769E-3</v>
          </cell>
        </row>
        <row r="126">
          <cell r="D126">
            <v>0.14521382746612477</v>
          </cell>
        </row>
        <row r="130">
          <cell r="D130">
            <v>0.17115372148555688</v>
          </cell>
        </row>
        <row r="132">
          <cell r="D132">
            <v>-4.7610099982431875E-2</v>
          </cell>
        </row>
        <row r="133">
          <cell r="D133">
            <v>-3.0081587718108092E-3</v>
          </cell>
        </row>
        <row r="136">
          <cell r="D136">
            <v>0.12053545023849357</v>
          </cell>
        </row>
        <row r="140">
          <cell r="D140">
            <v>0.13572865898860276</v>
          </cell>
        </row>
        <row r="142">
          <cell r="D142">
            <v>-5.6295599292445361E-2</v>
          </cell>
        </row>
        <row r="143">
          <cell r="D143">
            <v>-5.1172792416357259E-3</v>
          </cell>
        </row>
        <row r="146">
          <cell r="D146">
            <v>7.431578045452164E-2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Contents"/>
      <sheetName val="RATES"/>
      <sheetName val="ML"/>
      <sheetName val="ML_CHF"/>
      <sheetName val="ML_EUR"/>
      <sheetName val="CC"/>
      <sheetName val="CL(summary)"/>
      <sheetName val="OV"/>
      <sheetName val="Other"/>
    </sheetNames>
    <sheetDataSet>
      <sheetData sheetId="0"/>
      <sheetData sheetId="1"/>
      <sheetData sheetId="2">
        <row r="62">
          <cell r="C62">
            <v>8</v>
          </cell>
        </row>
      </sheetData>
      <sheetData sheetId="3"/>
      <sheetData sheetId="4"/>
      <sheetData sheetId="5"/>
      <sheetData sheetId="6"/>
      <sheetData sheetId="7"/>
      <sheetData sheetId="8"/>
      <sheetData sheetId="9"/>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port"/>
      <sheetName val="actual"/>
      <sheetName val="budget"/>
      <sheetName val="forecast"/>
      <sheetName val="vmg_graph"/>
      <sheetName val="kalendarz"/>
      <sheetName val="lista"/>
    </sheetNames>
    <sheetDataSet>
      <sheetData sheetId="0"/>
      <sheetData sheetId="1"/>
      <sheetData sheetId="2"/>
      <sheetData sheetId="3"/>
      <sheetData sheetId="4"/>
      <sheetData sheetId="5"/>
      <sheetData sheetId="6" refreshError="1">
        <row r="1">
          <cell r="A1">
            <v>40633</v>
          </cell>
        </row>
        <row r="2">
          <cell r="A2">
            <v>40634</v>
          </cell>
        </row>
        <row r="3">
          <cell r="A3">
            <v>40641</v>
          </cell>
        </row>
        <row r="4">
          <cell r="A4">
            <v>40648</v>
          </cell>
        </row>
        <row r="5">
          <cell r="A5">
            <v>40655</v>
          </cell>
        </row>
        <row r="6">
          <cell r="A6">
            <v>40662</v>
          </cell>
        </row>
        <row r="7">
          <cell r="A7">
            <v>40663</v>
          </cell>
        </row>
        <row r="8">
          <cell r="A8">
            <v>40669</v>
          </cell>
        </row>
        <row r="9">
          <cell r="A9">
            <v>40676</v>
          </cell>
        </row>
        <row r="10">
          <cell r="A10">
            <v>40683</v>
          </cell>
        </row>
        <row r="11">
          <cell r="A11">
            <v>40690</v>
          </cell>
        </row>
        <row r="12">
          <cell r="A12">
            <v>40694</v>
          </cell>
        </row>
        <row r="13">
          <cell r="A13">
            <v>40697</v>
          </cell>
        </row>
        <row r="14">
          <cell r="A14">
            <v>40704</v>
          </cell>
        </row>
        <row r="15">
          <cell r="A15">
            <v>40711</v>
          </cell>
        </row>
        <row r="16">
          <cell r="A16">
            <v>40718</v>
          </cell>
        </row>
        <row r="17">
          <cell r="A17">
            <v>40724</v>
          </cell>
        </row>
        <row r="18">
          <cell r="A18">
            <v>40725</v>
          </cell>
        </row>
        <row r="19">
          <cell r="A19">
            <v>40732</v>
          </cell>
        </row>
        <row r="20">
          <cell r="A20">
            <v>40739</v>
          </cell>
        </row>
        <row r="21">
          <cell r="A21">
            <v>40746</v>
          </cell>
        </row>
        <row r="22">
          <cell r="A22">
            <v>40753</v>
          </cell>
        </row>
        <row r="23">
          <cell r="A23">
            <v>40755</v>
          </cell>
        </row>
        <row r="24">
          <cell r="A24">
            <v>40760</v>
          </cell>
        </row>
        <row r="25">
          <cell r="A25">
            <v>40767</v>
          </cell>
        </row>
        <row r="26">
          <cell r="A26">
            <v>40774</v>
          </cell>
        </row>
        <row r="27">
          <cell r="A27">
            <v>40781</v>
          </cell>
        </row>
        <row r="28">
          <cell r="A28">
            <v>40786</v>
          </cell>
        </row>
        <row r="29">
          <cell r="A29">
            <v>40788</v>
          </cell>
        </row>
        <row r="30">
          <cell r="A30">
            <v>40795</v>
          </cell>
        </row>
        <row r="31">
          <cell r="A31">
            <v>40802</v>
          </cell>
        </row>
        <row r="32">
          <cell r="A32">
            <v>40809</v>
          </cell>
        </row>
        <row r="33">
          <cell r="A33">
            <v>40816</v>
          </cell>
        </row>
        <row r="34">
          <cell r="A34">
            <v>40823</v>
          </cell>
        </row>
        <row r="35">
          <cell r="A35">
            <v>40830</v>
          </cell>
        </row>
        <row r="36">
          <cell r="A36">
            <v>40837</v>
          </cell>
        </row>
        <row r="37">
          <cell r="A37">
            <v>40844</v>
          </cell>
        </row>
        <row r="38">
          <cell r="A38">
            <v>40847</v>
          </cell>
        </row>
        <row r="39">
          <cell r="A39">
            <v>40851</v>
          </cell>
        </row>
        <row r="40">
          <cell r="A40">
            <v>40858</v>
          </cell>
        </row>
        <row r="41">
          <cell r="A41">
            <v>40865</v>
          </cell>
        </row>
        <row r="42">
          <cell r="A42">
            <v>40872</v>
          </cell>
        </row>
        <row r="43">
          <cell r="A43">
            <v>40877</v>
          </cell>
        </row>
        <row r="44">
          <cell r="A44">
            <v>40879</v>
          </cell>
        </row>
        <row r="45">
          <cell r="A45">
            <v>40886</v>
          </cell>
        </row>
        <row r="46">
          <cell r="A46">
            <v>40893</v>
          </cell>
        </row>
        <row r="47">
          <cell r="A47">
            <v>40900</v>
          </cell>
        </row>
        <row r="48">
          <cell r="A48">
            <v>40907</v>
          </cell>
        </row>
        <row r="49">
          <cell r="A49">
            <v>40908</v>
          </cell>
        </row>
        <row r="50">
          <cell r="A50">
            <v>40914</v>
          </cell>
        </row>
      </sheetData>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MENTY"/>
      <sheetName val="PER PL"/>
      <sheetName val="Trans_Bank"/>
      <sheetName val="kom"/>
      <sheetName val="Det_Act_2012"/>
      <sheetName val="Act_2012"/>
      <sheetName val="Det_Plan_2012"/>
      <sheetName val="Plan_2012"/>
      <sheetName val="Act_v_Plan"/>
      <sheetName val="PER_2012"/>
    </sheetNames>
    <sheetDataSet>
      <sheetData sheetId="0">
        <row r="5">
          <cell r="H5" t="str">
            <v>SEG</v>
          </cell>
        </row>
        <row r="6">
          <cell r="H6" t="str">
            <v>GMI</v>
          </cell>
        </row>
        <row r="7">
          <cell r="H7" t="str">
            <v>-------</v>
          </cell>
        </row>
      </sheetData>
      <sheetData sheetId="1">
        <row r="1">
          <cell r="I1" t="str">
            <v>December 2012</v>
          </cell>
        </row>
      </sheetData>
      <sheetData sheetId="2" refreshError="1"/>
      <sheetData sheetId="3" refreshError="1"/>
      <sheetData sheetId="4">
        <row r="1">
          <cell r="F1" t="str">
            <v>Description (currency in thousands)</v>
          </cell>
        </row>
      </sheetData>
      <sheetData sheetId="5">
        <row r="1300">
          <cell r="S1300">
            <v>82379.827265411688</v>
          </cell>
        </row>
      </sheetData>
      <sheetData sheetId="6">
        <row r="3">
          <cell r="G3">
            <v>1</v>
          </cell>
        </row>
      </sheetData>
      <sheetData sheetId="7" refreshError="1"/>
      <sheetData sheetId="8" refreshError="1"/>
      <sheetData sheetId="9"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6 .xls"/>
      <sheetName val="kursy zestawienie (2)"/>
      <sheetName val="wybrane dane finansowe 1"/>
      <sheetName val="BS 2 "/>
      <sheetName val="P&amp;L 3"/>
      <sheetName val="Kapitały Skons 30.09.2007"/>
      <sheetName val="Kapitały Skons 31.12.2006"/>
      <sheetName val="Kapitały Skons 30.09.2006"/>
      <sheetName val="7 CF QS"/>
      <sheetName val="9 P&amp;L Bank"/>
      <sheetName val="8 BS Bank"/>
      <sheetName val="10 Kapitały Bank 30.09.2007 "/>
      <sheetName val="10 Kapitały Bank 31.12.2006 "/>
      <sheetName val="10 Kapitały Bank 30.09.2006 "/>
      <sheetName val="13 CF Bank"/>
      <sheetName val="AiZ warunkowe &amp; nominały"/>
      <sheetName val="TW-bilans "/>
      <sheetName val="TW-rachunek "/>
      <sheetName val="TW-pozabilans"/>
      <sheetName val="SEG 30-06-2006"/>
      <sheetName val="SEG 30-06-2005"/>
      <sheetName val="podpisy"/>
      <sheetName val="stary układ"/>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6 .xls"/>
      <sheetName val="kursy zestawienie (2)"/>
      <sheetName val="wybrane dane finansowe 1"/>
      <sheetName val="BS 2 "/>
      <sheetName val="P&amp;L 3"/>
      <sheetName val="Kapitały Skons 30.09.2007"/>
      <sheetName val="Kapitały Skons 31.12.2006"/>
      <sheetName val="Kapitały Skons 30.09.2006"/>
      <sheetName val="7 CF QS"/>
      <sheetName val="9 P&amp;L Bank"/>
      <sheetName val="8 BS Bank"/>
      <sheetName val="10 Kapitały Bank 30.09.2007 "/>
      <sheetName val="10 Kapitały Bank 31.12.2006 "/>
      <sheetName val="10 Kapitały Bank 30.09.2006 "/>
      <sheetName val="13 CF Bank"/>
      <sheetName val="AiZ warunkowe &amp; nominały"/>
      <sheetName val="TW-bilans "/>
      <sheetName val="TW-rachunek "/>
      <sheetName val="TW-pozabilans"/>
      <sheetName val="SEG 30-09-2007"/>
      <sheetName val="SEG 30-09-2006"/>
      <sheetName val="podpisy"/>
      <sheetName val="stary ukł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Prezent Stary"/>
      <sheetName val="Prezent"/>
      <sheetName val="PrezentQ"/>
      <sheetName val="TotalL"/>
      <sheetName val="Total"/>
      <sheetName val="AOK"/>
      <sheetName val="AO"/>
      <sheetName val="ASW"/>
      <sheetName val="AZ"/>
      <sheetName val="AA"/>
      <sheetName val="AOE"/>
      <sheetName val="AN"/>
      <sheetName val="AN2"/>
      <sheetName val="AGI"/>
      <sheetName val="FAZ"/>
      <sheetName val="RPK"/>
      <sheetName val="FS"/>
      <sheetName val="APA"/>
      <sheetName val="AOD"/>
      <sheetName val="ASE"/>
      <sheetName val="LSW"/>
      <sheetName val="OPIS ZMIAN"/>
      <sheetName val="Summary"/>
      <sheetName val="Dodatki"/>
      <sheetName val="Podział_F"/>
      <sheetName val="Analiza 1HY"/>
      <sheetName val="POM"/>
      <sheetName val="ARKA2006new"/>
      <sheetName val="AB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en)"/>
      <sheetName val="FC(pl)"/>
      <sheetName val="FC(en) YTD"/>
      <sheetName val="Act_2013"/>
      <sheetName val="Plan_2013"/>
      <sheetName val="Deposits"/>
      <sheetName val="Loans"/>
      <sheetName val="Slajd"/>
      <sheetName val="new_presentation"/>
      <sheetName val="Margins_check"/>
      <sheetName val="ACT_ITR"/>
      <sheetName val="FC(en) ITR"/>
      <sheetName val="NPL"/>
      <sheetName val="ACT_ITR Q"/>
      <sheetName val="FC(en) SEP_YTD"/>
      <sheetName val="Fin Inc Cost_YTD"/>
      <sheetName val="Act_Fin Inc Cost_2013"/>
    </sheetNames>
    <sheetDataSet>
      <sheetData sheetId="0">
        <row r="75">
          <cell r="A75" t="str">
            <v>NPL_ALL</v>
          </cell>
        </row>
      </sheetData>
      <sheetData sheetId="1"/>
      <sheetData sheetId="2">
        <row r="5">
          <cell r="E5">
            <v>3.0392407834101381E-2</v>
          </cell>
        </row>
      </sheetData>
      <sheetData sheetId="3">
        <row r="3">
          <cell r="A3">
            <v>0</v>
          </cell>
        </row>
      </sheetData>
      <sheetData sheetId="4">
        <row r="3">
          <cell r="B3" t="str">
            <v>Parameters</v>
          </cell>
        </row>
      </sheetData>
      <sheetData sheetId="5">
        <row r="7">
          <cell r="Z7">
            <v>21.659029761048149</v>
          </cell>
        </row>
      </sheetData>
      <sheetData sheetId="6">
        <row r="7">
          <cell r="S7">
            <v>93.839229274900234</v>
          </cell>
        </row>
      </sheetData>
      <sheetData sheetId="7">
        <row r="1">
          <cell r="B1" t="str">
            <v>Jan'12</v>
          </cell>
        </row>
        <row r="2">
          <cell r="AK2">
            <v>6</v>
          </cell>
        </row>
        <row r="26">
          <cell r="B26">
            <v>5.2974497394949489E-3</v>
          </cell>
        </row>
        <row r="27">
          <cell r="B27">
            <v>1.1158159529350375E-2</v>
          </cell>
        </row>
        <row r="28">
          <cell r="B28">
            <v>4.9083521413067375E-3</v>
          </cell>
        </row>
        <row r="29">
          <cell r="B29">
            <v>-5.8857906489308779E-3</v>
          </cell>
        </row>
        <row r="30">
          <cell r="B30">
            <v>5.3545469471010625E-3</v>
          </cell>
        </row>
        <row r="31">
          <cell r="B31">
            <v>-1.1527418192184603E-3</v>
          </cell>
        </row>
        <row r="98">
          <cell r="B98">
            <v>4.2741705370940644E-3</v>
          </cell>
        </row>
        <row r="99">
          <cell r="B99">
            <v>9.4216295921834003E-2</v>
          </cell>
        </row>
        <row r="100">
          <cell r="B100">
            <v>4.0235272975691488E-2</v>
          </cell>
        </row>
        <row r="101">
          <cell r="B101">
            <v>1.0113070567812736E-2</v>
          </cell>
        </row>
        <row r="102">
          <cell r="B102">
            <v>2.1335337995139207E-2</v>
          </cell>
        </row>
        <row r="104">
          <cell r="B104">
            <v>7.7189542498168279E-3</v>
          </cell>
        </row>
        <row r="105">
          <cell r="B105">
            <v>1.7733014172322134E-2</v>
          </cell>
        </row>
      </sheetData>
      <sheetData sheetId="8">
        <row r="1">
          <cell r="B1" t="str">
            <v>Jan'12</v>
          </cell>
        </row>
      </sheetData>
      <sheetData sheetId="9"/>
      <sheetData sheetId="10"/>
      <sheetData sheetId="11"/>
      <sheetData sheetId="12">
        <row r="1">
          <cell r="B1" t="str">
            <v>Jan'12</v>
          </cell>
        </row>
      </sheetData>
      <sheetData sheetId="13"/>
      <sheetData sheetId="14" refreshError="1"/>
      <sheetData sheetId="15" refreshError="1"/>
      <sheetData sheetId="16"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Pliku"/>
      <sheetName val="Act2011"/>
      <sheetName val="Plan2011"/>
      <sheetName val="Act2010"/>
      <sheetName val="BAZA"/>
      <sheetName val="Analizy"/>
      <sheetName val="Provision Charge"/>
      <sheetName val="SMT_List"/>
      <sheetName val="BAZA_v2"/>
      <sheetName val="tab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t="str">
            <v>Personal Customers</v>
          </cell>
        </row>
        <row r="2">
          <cell r="A2" t="str">
            <v>Micro &amp; Small Companies</v>
          </cell>
        </row>
        <row r="3">
          <cell r="A3" t="str">
            <v>Business Customers</v>
          </cell>
        </row>
        <row r="4">
          <cell r="A4" t="str">
            <v>Property Customers</v>
          </cell>
        </row>
        <row r="5">
          <cell r="A5" t="str">
            <v>Corporate Customers</v>
          </cell>
        </row>
        <row r="6">
          <cell r="A6" t="str">
            <v>Large &amp; Structure</v>
          </cell>
        </row>
        <row r="7">
          <cell r="A7" t="str">
            <v>Investment Banking</v>
          </cell>
        </row>
        <row r="8">
          <cell r="A8" t="str">
            <v>Private Banking</v>
          </cell>
        </row>
        <row r="9">
          <cell r="A9" t="str">
            <v>Treasury</v>
          </cell>
        </row>
        <row r="10">
          <cell r="A10" t="str">
            <v>External Sales</v>
          </cell>
        </row>
        <row r="11">
          <cell r="A11" t="str">
            <v>Support Units</v>
          </cell>
        </row>
        <row r="12">
          <cell r="A12" t="str">
            <v>Centre</v>
          </cell>
        </row>
        <row r="13">
          <cell r="A13" t="str">
            <v>non</v>
          </cell>
        </row>
      </sheetData>
      <sheetData sheetId="8" refreshError="1"/>
      <sheetData sheetId="9"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sheetName val="Act2011"/>
      <sheetName val="BAZA"/>
      <sheetName val="Klucze"/>
      <sheetName val="FX Income ICBS"/>
      <sheetName val="SMT_List"/>
      <sheetName val="Analysis"/>
      <sheetName val="Plan2011"/>
      <sheetName val="Act2010"/>
      <sheetName val="BAZA2010"/>
      <sheetName val="SAN"/>
      <sheetName val="SAN Center"/>
      <sheetName val="OI_2011"/>
    </sheetNames>
    <sheetDataSet>
      <sheetData sheetId="0"/>
      <sheetData sheetId="1"/>
      <sheetData sheetId="2"/>
      <sheetData sheetId="3"/>
      <sheetData sheetId="4"/>
      <sheetData sheetId="5" refreshError="1">
        <row r="1">
          <cell r="A1" t="str">
            <v>Personal Customers</v>
          </cell>
          <cell r="B1" t="str">
            <v>Personal - Bank</v>
          </cell>
        </row>
        <row r="2">
          <cell r="B2" t="str">
            <v>Leasing Organization PERS</v>
          </cell>
        </row>
        <row r="3">
          <cell r="B3" t="str">
            <v>BZWBK Faktor PERS</v>
          </cell>
        </row>
        <row r="4">
          <cell r="B4" t="str">
            <v>------------------</v>
          </cell>
        </row>
        <row r="5">
          <cell r="B5" t="str">
            <v>M&amp;S - Bank</v>
          </cell>
        </row>
        <row r="6">
          <cell r="B6" t="str">
            <v>Leasing Organization M&amp;S</v>
          </cell>
        </row>
        <row r="7">
          <cell r="B7" t="str">
            <v>BZWBK Faktor M&amp;S</v>
          </cell>
        </row>
        <row r="8">
          <cell r="B8" t="str">
            <v>------------------</v>
          </cell>
        </row>
        <row r="9">
          <cell r="B9" t="str">
            <v>Business - Bank</v>
          </cell>
        </row>
        <row r="10">
          <cell r="B10" t="str">
            <v>Leasing Organization BUS</v>
          </cell>
        </row>
        <row r="11">
          <cell r="B11" t="str">
            <v>BZWBK Faktor BUS</v>
          </cell>
        </row>
        <row r="12">
          <cell r="B12" t="str">
            <v>------------------</v>
          </cell>
        </row>
        <row r="13">
          <cell r="B13" t="str">
            <v>Property - Bank</v>
          </cell>
        </row>
        <row r="14">
          <cell r="B14" t="str">
            <v>Leasing Organization PROP</v>
          </cell>
        </row>
        <row r="15">
          <cell r="B15" t="str">
            <v>BZWBK Faktor PROP</v>
          </cell>
        </row>
        <row r="16">
          <cell r="B16" t="str">
            <v>------------------</v>
          </cell>
        </row>
        <row r="17">
          <cell r="B17" t="str">
            <v>Corporate - Bank</v>
          </cell>
        </row>
        <row r="18">
          <cell r="B18" t="str">
            <v>Leasing Organization CB</v>
          </cell>
        </row>
        <row r="19">
          <cell r="B19" t="str">
            <v>BZWBK Faktor CB</v>
          </cell>
        </row>
        <row r="20">
          <cell r="B20" t="str">
            <v>------------------</v>
          </cell>
        </row>
        <row r="21">
          <cell r="B21" t="str">
            <v>L&amp;S - Bank</v>
          </cell>
        </row>
        <row r="22">
          <cell r="B22" t="str">
            <v>Leasing Organization L&amp;S</v>
          </cell>
        </row>
        <row r="23">
          <cell r="B23" t="str">
            <v>BZWBK Faktor L&amp;S</v>
          </cell>
        </row>
        <row r="24">
          <cell r="B24" t="str">
            <v>------------------</v>
          </cell>
        </row>
        <row r="25">
          <cell r="B25" t="str">
            <v>Investment Banking Core</v>
          </cell>
        </row>
        <row r="26">
          <cell r="B26" t="str">
            <v>Dom Maklerski  BZWBK S.A.</v>
          </cell>
        </row>
        <row r="27">
          <cell r="B27" t="str">
            <v>BZ WBK AIB  Asset Management S.A.</v>
          </cell>
        </row>
        <row r="28">
          <cell r="B28" t="str">
            <v>BZWBK Inwestycje Sp. z o.o.</v>
          </cell>
        </row>
        <row r="29">
          <cell r="B29" t="str">
            <v>------------------</v>
          </cell>
        </row>
        <row r="30">
          <cell r="B30" t="str">
            <v>Central items</v>
          </cell>
        </row>
        <row r="31">
          <cell r="B31" t="str">
            <v>Other subsidiaries and their adjustments</v>
          </cell>
        </row>
        <row r="32">
          <cell r="B32" t="str">
            <v>------------------</v>
          </cell>
        </row>
        <row r="33">
          <cell r="B33" t="str">
            <v>non</v>
          </cell>
        </row>
      </sheetData>
      <sheetData sheetId="6"/>
      <sheetData sheetId="7"/>
      <sheetData sheetId="8"/>
      <sheetData sheetId="9">
        <row r="6">
          <cell r="X6">
            <v>16907.820010000003</v>
          </cell>
        </row>
      </sheetData>
      <sheetData sheetId="10"/>
      <sheetData sheetId="11"/>
      <sheetData sheetId="1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RT"/>
      <sheetName val="Contents"/>
      <sheetName val="P_P&amp;L"/>
      <sheetName val="P_Income"/>
      <sheetName val="P_Costs"/>
      <sheetName val="P_BS"/>
      <sheetName val="Act_ P&amp;L"/>
      <sheetName val="Act_Income"/>
      <sheetName val="Act_Costs"/>
      <sheetName val="Act_BS"/>
      <sheetName val="2008_ P&amp;L"/>
      <sheetName val="2008_Income"/>
      <sheetName val="2008_Costs"/>
      <sheetName val="2008_BS"/>
      <sheetName val="P&amp;L"/>
      <sheetName val="Income"/>
      <sheetName val="Costs"/>
      <sheetName val="BS"/>
      <sheetName val="Słownik"/>
      <sheetName val="Staff 2009"/>
      <sheetName val="AM2009Act"/>
    </sheetNames>
    <sheetDataSet>
      <sheetData sheetId="0"/>
      <sheetData sheetId="1" refreshError="1">
        <row r="28">
          <cell r="A28" t="str">
            <v>DOM MAKLERSKI BZWBK S.A.</v>
          </cell>
        </row>
        <row r="29">
          <cell r="A29" t="str">
            <v>BZ WBK AIB ASSET MANAGEMENT S.A.</v>
          </cell>
        </row>
        <row r="30">
          <cell r="A30" t="str">
            <v>BZ WBK AIB TFI S.A.</v>
          </cell>
        </row>
        <row r="31">
          <cell r="A31" t="str">
            <v>BZ WBK AIB ASSET MANAGEMENT S.A. (consolidated)</v>
          </cell>
        </row>
        <row r="32">
          <cell r="A32" t="str">
            <v>ORGANIZACJA LEASINGOWA</v>
          </cell>
        </row>
        <row r="33">
          <cell r="A33" t="str">
            <v>BZWBK FINANSE&amp;LEASING S.A.</v>
          </cell>
        </row>
        <row r="34">
          <cell r="A34" t="str">
            <v>BZWBK LEASING S.A.</v>
          </cell>
        </row>
        <row r="35">
          <cell r="A35" t="str">
            <v>BZWBK Faktor Sp. z o.o.</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6 .xls"/>
      <sheetName val="kursy zestawienie (2)"/>
      <sheetName val="wybrane dane finansowe 1"/>
      <sheetName val="P&amp;L 3"/>
      <sheetName val="BS 2"/>
      <sheetName val="Kapitały Skons 30.06.2006"/>
      <sheetName val="Kapitały Skons 31.12.2005"/>
      <sheetName val="Kapitały Skons 30.06.2005"/>
      <sheetName val="7 CF QS"/>
      <sheetName val="9 P&amp;L Bank"/>
      <sheetName val="8 BS Bank"/>
      <sheetName val="10 Kapitały Bank 30.06.2006 "/>
      <sheetName val="10 Kapitały Bank 31.12.2005"/>
      <sheetName val="10 Kapitały Bank 30.06.2005 "/>
      <sheetName val="13 CF Bank"/>
      <sheetName val="AiZ warunkowe &amp; nominały"/>
      <sheetName val="TW-bilans "/>
      <sheetName val="TW-rachunek "/>
      <sheetName val="TW-pozabilans"/>
      <sheetName val="SEGMENTY 30.06.06"/>
      <sheetName val="SEGMENTY 31.12.05"/>
      <sheetName val="SEGMENTY 30.06.05"/>
      <sheetName val="podpisy"/>
      <sheetName val="SEGMENTY 31.03.06"/>
      <sheetName val="SEGMENTY 31.03.05"/>
    </sheetNames>
    <sheetDataSet>
      <sheetData sheetId="0" refreshError="1"/>
      <sheetData sheetId="1" refreshError="1"/>
      <sheetData sheetId="2" refreshError="1"/>
      <sheetData sheetId="3" refreshError="1">
        <row r="3">
          <cell r="B3" t="str">
            <v>za okres</v>
          </cell>
          <cell r="C3" t="str">
            <v>od  01-04-2006
do 30-06-2006</v>
          </cell>
          <cell r="D3" t="str">
            <v>od  01-01-2006 
do 30-06-2006</v>
          </cell>
          <cell r="E3" t="str">
            <v>od  01-04-2005 
do 30-06-2005</v>
          </cell>
          <cell r="F3" t="str">
            <v>od  01-01-2005 
do 30-06-2005</v>
          </cell>
          <cell r="G3" t="str">
            <v>od 01-01-2006 
do 31-03-2006</v>
          </cell>
          <cell r="H3" t="str">
            <v>od  01-01-2005 
do 31-03-2005</v>
          </cell>
        </row>
        <row r="5">
          <cell r="B5" t="str">
            <v>Przychody odsetkowe</v>
          </cell>
          <cell r="C5">
            <v>407769</v>
          </cell>
          <cell r="D5">
            <v>803659</v>
          </cell>
          <cell r="E5">
            <v>418936</v>
          </cell>
          <cell r="F5">
            <v>841419</v>
          </cell>
          <cell r="G5">
            <v>395890</v>
          </cell>
          <cell r="H5">
            <v>422483</v>
          </cell>
        </row>
        <row r="6">
          <cell r="B6" t="str">
            <v>Koszty odsetkowe</v>
          </cell>
          <cell r="C6">
            <v>-156001</v>
          </cell>
          <cell r="D6">
            <v>-310688</v>
          </cell>
          <cell r="E6">
            <v>-203495</v>
          </cell>
          <cell r="F6">
            <v>-407752</v>
          </cell>
          <cell r="G6">
            <v>-154687</v>
          </cell>
          <cell r="H6">
            <v>-204257</v>
          </cell>
        </row>
        <row r="7">
          <cell r="B7" t="str">
            <v>Wynik z tytułu odsetek</v>
          </cell>
          <cell r="C7">
            <v>251768</v>
          </cell>
          <cell r="D7">
            <v>492971</v>
          </cell>
          <cell r="E7">
            <v>215441</v>
          </cell>
          <cell r="F7">
            <v>433667</v>
          </cell>
          <cell r="G7">
            <v>241203</v>
          </cell>
          <cell r="H7">
            <v>218226</v>
          </cell>
        </row>
        <row r="8">
          <cell r="B8" t="str">
            <v>Przychody prowizyjne</v>
          </cell>
          <cell r="C8">
            <v>300076</v>
          </cell>
          <cell r="D8">
            <v>569834</v>
          </cell>
          <cell r="E8">
            <v>205501</v>
          </cell>
          <cell r="F8">
            <v>398468</v>
          </cell>
          <cell r="G8">
            <v>269758</v>
          </cell>
          <cell r="H8">
            <v>192967</v>
          </cell>
        </row>
        <row r="9">
          <cell r="B9" t="str">
            <v>Koszty prowizyjne</v>
          </cell>
          <cell r="C9">
            <v>-45036</v>
          </cell>
          <cell r="D9">
            <v>-80563</v>
          </cell>
          <cell r="E9">
            <v>-43494</v>
          </cell>
          <cell r="F9">
            <v>-81867</v>
          </cell>
          <cell r="G9">
            <v>-35527</v>
          </cell>
          <cell r="H9">
            <v>-38373</v>
          </cell>
        </row>
        <row r="10">
          <cell r="B10" t="str">
            <v>Wynik z tytułu prowizji</v>
          </cell>
          <cell r="C10">
            <v>255040</v>
          </cell>
          <cell r="D10">
            <v>489271</v>
          </cell>
          <cell r="E10">
            <v>162007</v>
          </cell>
          <cell r="F10">
            <v>316601</v>
          </cell>
          <cell r="G10">
            <v>234231</v>
          </cell>
          <cell r="H10">
            <v>154594</v>
          </cell>
        </row>
        <row r="11">
          <cell r="B11" t="str">
            <v>Przychody z tytułu dywidend</v>
          </cell>
          <cell r="C11">
            <v>57130</v>
          </cell>
          <cell r="D11">
            <v>57130</v>
          </cell>
          <cell r="E11">
            <v>47397</v>
          </cell>
          <cell r="F11">
            <v>47397</v>
          </cell>
        </row>
        <row r="12">
          <cell r="B12" t="str">
            <v>Wynik z pozycji wymiany</v>
          </cell>
          <cell r="C12">
            <v>55018</v>
          </cell>
          <cell r="D12">
            <v>104949</v>
          </cell>
          <cell r="E12">
            <v>59678</v>
          </cell>
          <cell r="F12">
            <v>117591</v>
          </cell>
          <cell r="G12">
            <v>49931</v>
          </cell>
          <cell r="H12">
            <v>57913</v>
          </cell>
        </row>
        <row r="13">
          <cell r="B13" t="str">
            <v>Wynik na transakcjach zabezpieczających i zabezpieczanych</v>
          </cell>
          <cell r="C13">
            <v>437</v>
          </cell>
          <cell r="D13">
            <v>2628</v>
          </cell>
          <cell r="E13">
            <v>-967</v>
          </cell>
          <cell r="F13">
            <v>-964</v>
          </cell>
          <cell r="G13">
            <v>2191</v>
          </cell>
          <cell r="H13">
            <v>3</v>
          </cell>
        </row>
        <row r="14">
          <cell r="B14" t="str">
            <v>Wynik na operacjach aktywami wycenianymi do wartości godziwej przez rachunek zysków i strat</v>
          </cell>
          <cell r="C14">
            <v>10584</v>
          </cell>
          <cell r="D14">
            <v>16615</v>
          </cell>
          <cell r="E14">
            <v>3213</v>
          </cell>
          <cell r="F14">
            <v>7282</v>
          </cell>
          <cell r="G14">
            <v>6031</v>
          </cell>
          <cell r="H14">
            <v>4069</v>
          </cell>
        </row>
        <row r="15">
          <cell r="B15" t="str">
            <v>Wynik na operacjach aktywami portfela inwestycyjnego</v>
          </cell>
          <cell r="C15">
            <v>22241</v>
          </cell>
          <cell r="D15">
            <v>23070</v>
          </cell>
          <cell r="E15">
            <v>1595</v>
          </cell>
          <cell r="F15">
            <v>3863</v>
          </cell>
          <cell r="G15">
            <v>829</v>
          </cell>
          <cell r="H15">
            <v>2268</v>
          </cell>
        </row>
        <row r="16">
          <cell r="B16" t="str">
            <v>Wynik na sprzedaży podmiotów stowarzyszonych</v>
          </cell>
          <cell r="C16">
            <v>-1569</v>
          </cell>
          <cell r="D16">
            <v>6243</v>
          </cell>
          <cell r="E16">
            <v>0</v>
          </cell>
          <cell r="F16">
            <v>0</v>
          </cell>
          <cell r="G16">
            <v>7812</v>
          </cell>
          <cell r="H16">
            <v>0</v>
          </cell>
        </row>
        <row r="17">
          <cell r="B17" t="str">
            <v>Pozostałe przychody operacyjne</v>
          </cell>
          <cell r="C17">
            <v>5441</v>
          </cell>
          <cell r="D17">
            <v>18180</v>
          </cell>
          <cell r="E17">
            <v>10434</v>
          </cell>
          <cell r="F17">
            <v>23576</v>
          </cell>
          <cell r="G17">
            <v>12739</v>
          </cell>
          <cell r="H17">
            <v>13142</v>
          </cell>
        </row>
        <row r="18">
          <cell r="B18" t="str">
            <v>Odpisy z tytułu utraty wartości należności kredytowych</v>
          </cell>
          <cell r="C18">
            <v>-4216</v>
          </cell>
          <cell r="D18">
            <v>-16347</v>
          </cell>
          <cell r="E18">
            <v>-12422</v>
          </cell>
          <cell r="F18">
            <v>-16742</v>
          </cell>
          <cell r="G18">
            <v>-12131</v>
          </cell>
          <cell r="H18">
            <v>-4320</v>
          </cell>
        </row>
        <row r="19">
          <cell r="B19" t="str">
            <v>Koszty operacyjne w tym:</v>
          </cell>
          <cell r="C19">
            <v>-319363</v>
          </cell>
          <cell r="D19">
            <v>-623993</v>
          </cell>
          <cell r="E19">
            <v>-292019</v>
          </cell>
          <cell r="F19">
            <v>-579789</v>
          </cell>
          <cell r="G19">
            <v>-304630</v>
          </cell>
          <cell r="H19">
            <v>-287770</v>
          </cell>
        </row>
        <row r="20">
          <cell r="B20" t="str">
            <v>koszty pracownicze i koszty działania banku</v>
          </cell>
          <cell r="C20">
            <v>-266710</v>
          </cell>
          <cell r="D20">
            <v>-521093</v>
          </cell>
          <cell r="E20">
            <v>-237048</v>
          </cell>
          <cell r="F20">
            <v>-472535</v>
          </cell>
          <cell r="G20">
            <v>-254383</v>
          </cell>
          <cell r="H20">
            <v>-235487</v>
          </cell>
        </row>
        <row r="21">
          <cell r="B21" t="str">
            <v>amortyzacja</v>
          </cell>
          <cell r="C21">
            <v>-40570</v>
          </cell>
          <cell r="D21">
            <v>-86424</v>
          </cell>
          <cell r="E21">
            <v>-46809</v>
          </cell>
          <cell r="F21">
            <v>-94316</v>
          </cell>
          <cell r="G21">
            <v>-45854</v>
          </cell>
          <cell r="H21">
            <v>-47507</v>
          </cell>
        </row>
        <row r="22">
          <cell r="B22" t="str">
            <v>pozostałe koszty operacyjne</v>
          </cell>
          <cell r="C22">
            <v>-12083</v>
          </cell>
          <cell r="D22">
            <v>-16476</v>
          </cell>
          <cell r="E22">
            <v>-8162</v>
          </cell>
          <cell r="F22">
            <v>-12938</v>
          </cell>
          <cell r="G22">
            <v>-4393</v>
          </cell>
          <cell r="H22">
            <v>-4776</v>
          </cell>
        </row>
        <row r="23">
          <cell r="B23" t="str">
            <v>Wynik operacyjny</v>
          </cell>
          <cell r="C23">
            <v>332511</v>
          </cell>
          <cell r="D23">
            <v>570717</v>
          </cell>
          <cell r="E23">
            <v>194357</v>
          </cell>
          <cell r="F23">
            <v>352482</v>
          </cell>
          <cell r="G23">
            <v>238206</v>
          </cell>
          <cell r="H23">
            <v>158125</v>
          </cell>
        </row>
        <row r="24">
          <cell r="B24" t="str">
            <v>Udział w zysku (stracie) jednostek podporządkowanych wycenianych metodą praw własności</v>
          </cell>
          <cell r="C24">
            <v>-150</v>
          </cell>
          <cell r="D24">
            <v>743</v>
          </cell>
          <cell r="E24">
            <v>252</v>
          </cell>
          <cell r="F24">
            <v>-1174</v>
          </cell>
          <cell r="G24">
            <v>893</v>
          </cell>
          <cell r="H24">
            <v>-1426</v>
          </cell>
        </row>
        <row r="25">
          <cell r="C25">
            <v>0</v>
          </cell>
          <cell r="E25">
            <v>0</v>
          </cell>
        </row>
        <row r="26">
          <cell r="B26" t="str">
            <v>Zysk brutto</v>
          </cell>
          <cell r="C26">
            <v>332361</v>
          </cell>
          <cell r="D26">
            <v>571460</v>
          </cell>
          <cell r="E26">
            <v>194609</v>
          </cell>
          <cell r="F26">
            <v>351308</v>
          </cell>
          <cell r="G26">
            <v>239099</v>
          </cell>
          <cell r="H26">
            <v>156699</v>
          </cell>
        </row>
        <row r="27">
          <cell r="C27">
            <v>0</v>
          </cell>
          <cell r="E27">
            <v>0</v>
          </cell>
        </row>
        <row r="28">
          <cell r="B28" t="str">
            <v>Obciążenie z tytułu podatku dochodowego</v>
          </cell>
          <cell r="C28">
            <v>-60210</v>
          </cell>
          <cell r="D28">
            <v>-107887</v>
          </cell>
          <cell r="E28">
            <v>-25610</v>
          </cell>
          <cell r="F28">
            <v>-59439</v>
          </cell>
          <cell r="G28">
            <v>-47677</v>
          </cell>
          <cell r="H28">
            <v>-33829</v>
          </cell>
        </row>
        <row r="29">
          <cell r="C29">
            <v>0</v>
          </cell>
          <cell r="E29">
            <v>0</v>
          </cell>
        </row>
        <row r="30">
          <cell r="B30" t="str">
            <v>Zysk netto</v>
          </cell>
          <cell r="C30">
            <v>272151</v>
          </cell>
          <cell r="D30">
            <v>463573</v>
          </cell>
          <cell r="E30">
            <v>168999</v>
          </cell>
          <cell r="F30">
            <v>291869</v>
          </cell>
          <cell r="G30">
            <v>191422</v>
          </cell>
          <cell r="H30">
            <v>122870</v>
          </cell>
        </row>
        <row r="31">
          <cell r="C31">
            <v>0</v>
          </cell>
          <cell r="E31">
            <v>0</v>
          </cell>
        </row>
        <row r="32">
          <cell r="B32" t="str">
            <v>w tym:</v>
          </cell>
          <cell r="C32">
            <v>0</v>
          </cell>
          <cell r="E32">
            <v>0</v>
          </cell>
        </row>
        <row r="33">
          <cell r="B33" t="str">
            <v>zysk należny udziałowcom jednostki dominującej</v>
          </cell>
          <cell r="C33">
            <v>248515</v>
          </cell>
          <cell r="D33">
            <v>423904</v>
          </cell>
          <cell r="E33">
            <v>161939</v>
          </cell>
          <cell r="F33">
            <v>281202</v>
          </cell>
          <cell r="G33">
            <v>175389</v>
          </cell>
          <cell r="H33">
            <v>119263</v>
          </cell>
        </row>
        <row r="34">
          <cell r="B34" t="str">
            <v>zysk należny udziałowcom mniejszościowym</v>
          </cell>
          <cell r="C34">
            <v>23636</v>
          </cell>
          <cell r="D34">
            <v>39669</v>
          </cell>
          <cell r="E34">
            <v>7060</v>
          </cell>
          <cell r="F34">
            <v>10667</v>
          </cell>
          <cell r="G34">
            <v>16033</v>
          </cell>
          <cell r="H34">
            <v>3607</v>
          </cell>
        </row>
        <row r="35">
          <cell r="C35">
            <v>0</v>
          </cell>
        </row>
        <row r="36">
          <cell r="C36">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SS"/>
      <sheetName val="FRDT matured"/>
      <sheetName val="Visor"/>
      <sheetName val="Visor-1m"/>
      <sheetName val="FRDT MTM"/>
      <sheetName val="FRA MTM 290208"/>
      <sheetName val="FRA MTM 310308"/>
      <sheetName val="FRA MTM 010408"/>
      <sheetName val="PSTI"/>
      <sheetName val="Wibor"/>
      <sheetName val="FRA AIB"/>
      <sheetName val="Syntetic FRA"/>
      <sheetName val="Example"/>
      <sheetName val="FC switch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2">
          <cell r="A2" t="str">
            <v>constant forward rates, interpolate from discount factors</v>
          </cell>
        </row>
        <row r="3">
          <cell r="A3" t="str">
            <v>constant forward rates, interpolate from rates</v>
          </cell>
        </row>
        <row r="4">
          <cell r="A4" t="str">
            <v>linear forward rates, interpolate from discount factors</v>
          </cell>
        </row>
        <row r="5">
          <cell r="A5" t="str">
            <v>linear forward rates, interpolate from rates</v>
          </cell>
        </row>
        <row r="6">
          <cell r="A6" t="str">
            <v>constant forward rates, interpolate from discount factors, all points</v>
          </cell>
        </row>
        <row r="7">
          <cell r="A7" t="str">
            <v>constant forward rates, interpolate from rates, all points</v>
          </cell>
        </row>
        <row r="8">
          <cell r="A8" t="str">
            <v>linear forward rates, interpolate from discount factors, all points</v>
          </cell>
        </row>
        <row r="9">
          <cell r="A9" t="str">
            <v>linear forward rates, interpolate from rates, all points</v>
          </cell>
        </row>
        <row r="11">
          <cell r="A11" t="str">
            <v>annual compounding</v>
          </cell>
        </row>
        <row r="12">
          <cell r="A12" t="str">
            <v>semi-annual compounding</v>
          </cell>
        </row>
        <row r="13">
          <cell r="A13" t="str">
            <v>quarterly compounding</v>
          </cell>
        </row>
        <row r="14">
          <cell r="A14" t="str">
            <v>monthly compounding</v>
          </cell>
        </row>
        <row r="15">
          <cell r="A15" t="str">
            <v>daily compounding</v>
          </cell>
        </row>
        <row r="16">
          <cell r="A16" t="str">
            <v>continuous compounding</v>
          </cell>
        </row>
        <row r="17">
          <cell r="A17" t="str">
            <v>simple interest rate basis</v>
          </cell>
        </row>
        <row r="18">
          <cell r="A18" t="str">
            <v>discount rate basis</v>
          </cell>
        </row>
        <row r="20">
          <cell r="A20" t="str">
            <v>actual/365 (fixed)</v>
          </cell>
        </row>
        <row r="21">
          <cell r="A21" t="str">
            <v>actual/360</v>
          </cell>
        </row>
        <row r="22">
          <cell r="A22" t="str">
            <v>actual/365 (actual)</v>
          </cell>
        </row>
        <row r="23">
          <cell r="A23" t="str">
            <v>30/360</v>
          </cell>
        </row>
        <row r="24">
          <cell r="A24" t="str">
            <v>30E/360</v>
          </cell>
        </row>
        <row r="25">
          <cell r="A25" t="str">
            <v>30E+/360</v>
          </cell>
        </row>
        <row r="26">
          <cell r="A26" t="str">
            <v>actual/actual (bond basis)</v>
          </cell>
        </row>
        <row r="27">
          <cell r="A27" t="str">
            <v>actual/actual (ISDA)</v>
          </cell>
        </row>
        <row r="28">
          <cell r="A28" t="str">
            <v>30/360 (ISDA)</v>
          </cell>
        </row>
        <row r="29">
          <cell r="A29" t="str">
            <v>30E/360 (ISDA)</v>
          </cell>
        </row>
        <row r="31">
          <cell r="A31" t="str">
            <v>use cash and futures and bonds</v>
          </cell>
        </row>
        <row r="32">
          <cell r="A32" t="str">
            <v>use cash and bonds</v>
          </cell>
        </row>
        <row r="33">
          <cell r="A33" t="str">
            <v>use cash and futures</v>
          </cell>
        </row>
        <row r="34">
          <cell r="A34" t="str">
            <v>use bonds only</v>
          </cell>
        </row>
      </sheetData>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Prezent"/>
      <sheetName val="Prezent sty-08"/>
      <sheetName val="kalkulacje"/>
      <sheetName val="X"/>
      <sheetName val="Arkusz1"/>
      <sheetName val="Margin share"/>
      <sheetName val="TotalL estima"/>
      <sheetName val="TotalL estima September"/>
      <sheetName val="Prezent Q"/>
      <sheetName val="OPIS ZMIAN 2006"/>
    </sheetNames>
    <sheetDataSet>
      <sheetData sheetId="0"/>
      <sheetData sheetId="1"/>
      <sheetData sheetId="2"/>
      <sheetData sheetId="3"/>
      <sheetData sheetId="4" refreshError="1">
        <row r="2">
          <cell r="A2" t="b">
            <v>0</v>
          </cell>
        </row>
      </sheetData>
      <sheetData sheetId="5"/>
      <sheetData sheetId="6"/>
      <sheetData sheetId="7"/>
      <sheetData sheetId="8"/>
      <sheetData sheetId="9"/>
      <sheetData sheetId="10"/>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Słownik"/>
      <sheetName val="Overhead_2012"/>
      <sheetName val="GBM - Rates"/>
      <sheetName val="Szczegóły"/>
      <sheetName val="Tabeta Ogólny"/>
      <sheetName val="Tabeta Szczegóły"/>
      <sheetName val="Konsolidacja"/>
      <sheetName val="Importuj"/>
      <sheetName val="0000"/>
      <sheetName val="Asset Management &amp; TFI"/>
      <sheetName val="Center"/>
    </sheetNames>
    <sheetDataSet>
      <sheetData sheetId="0" refreshError="1"/>
      <sheetData sheetId="1" refreshError="1">
        <row r="2">
          <cell r="A2" t="str">
            <v>Wybierz jednostkę         &gt;&gt;&gt;&gt;</v>
          </cell>
          <cell r="B2" t="str">
            <v>0000</v>
          </cell>
        </row>
        <row r="3">
          <cell r="A3" t="str">
            <v>Pion Prawny i Zapewnienia Zgodności --- 0027 Biuro Członka Zarządu Banku</v>
          </cell>
          <cell r="B3" t="str">
            <v>0027</v>
          </cell>
          <cell r="C3" t="str">
            <v>Biuro Członka Zarządu Banku</v>
          </cell>
          <cell r="D3" t="str">
            <v>Pion Prawny i Zapewnienia Zgodności</v>
          </cell>
          <cell r="E3" t="str">
            <v>Obszar Prawny</v>
          </cell>
        </row>
        <row r="4">
          <cell r="A4" t="str">
            <v>Pion Prawny i Zapewnienia Zgodności --- 0026 Obszar Prawny</v>
          </cell>
          <cell r="B4" t="str">
            <v>0026</v>
          </cell>
          <cell r="C4" t="str">
            <v>Obszar Prawny</v>
          </cell>
          <cell r="D4" t="str">
            <v>Pion Prawny i Zapewnienia Zgodności</v>
          </cell>
          <cell r="E4" t="str">
            <v>Obszar Prawny</v>
          </cell>
        </row>
        <row r="5">
          <cell r="A5" t="str">
            <v>Pion Prawny i Zapewnienia Zgodności --- 0196 Biuro Obsługi Prawnej i Dokumentów Skarbu</v>
          </cell>
          <cell r="B5" t="str">
            <v>0196</v>
          </cell>
          <cell r="C5" t="str">
            <v>Biuro Obsługi Prawnej i Dokumentów Skarbu</v>
          </cell>
          <cell r="D5" t="str">
            <v>Pion Prawny i Zapewnienia Zgodności</v>
          </cell>
          <cell r="E5" t="str">
            <v>Obszar Prawny</v>
          </cell>
        </row>
        <row r="6">
          <cell r="A6" t="str">
            <v>Pion Prawny i Zapewnienia Zgodności --- 0020 Kierownictwo Obszaru Zapewnienia Zgodności</v>
          </cell>
          <cell r="B6" t="str">
            <v>0020</v>
          </cell>
          <cell r="C6" t="str">
            <v>Kierownictwo Obszaru Zapewnienia Zgodności</v>
          </cell>
          <cell r="D6" t="str">
            <v>Pion Prawny i Zapewnienia Zgodności</v>
          </cell>
          <cell r="E6" t="str">
            <v>Obszar Zapewnienia Zgodności</v>
          </cell>
        </row>
        <row r="7">
          <cell r="A7" t="str">
            <v>Pion Prawny i Zapewnienia Zgodności --- 0040 Biuro Bezpieczeństwa i Higieny Pracy</v>
          </cell>
          <cell r="B7" t="str">
            <v>0040</v>
          </cell>
          <cell r="C7" t="str">
            <v>Biuro Bezpieczeństwa i Higieny Pracy</v>
          </cell>
          <cell r="D7" t="str">
            <v>Pion Prawny i Zapewnienia Zgodności</v>
          </cell>
          <cell r="E7" t="str">
            <v>Obszar Zapewnienia Zgodności</v>
          </cell>
        </row>
        <row r="8">
          <cell r="A8" t="str">
            <v>Pion Prawny i Zapewnienia Zgodności --- 0065 Biuro ds. Przeciwdziałania Praniu Pieniędzy</v>
          </cell>
          <cell r="B8" t="str">
            <v>0065</v>
          </cell>
          <cell r="C8" t="str">
            <v>Biuro ds. Przeciwdziałania Praniu Pieniędzy</v>
          </cell>
          <cell r="D8" t="str">
            <v>Pion Prawny i Zapewnienia Zgodności</v>
          </cell>
          <cell r="E8" t="str">
            <v>Obszar Zapewnienia Zgodności</v>
          </cell>
        </row>
        <row r="9">
          <cell r="A9" t="str">
            <v>Pion Prawny i Zapewnienia Zgodności --- 1517 Zespół ds. Modelu Sprzedaży Produktów i Usług Inwestycyjnych</v>
          </cell>
          <cell r="B9" t="str">
            <v>1517</v>
          </cell>
          <cell r="C9" t="str">
            <v>Zespół ds. Modelu Sprzedaży Produktów i Usług Inwestycyjnych</v>
          </cell>
          <cell r="D9" t="str">
            <v>Pion Prawny i Zapewnienia Zgodności</v>
          </cell>
          <cell r="E9" t="str">
            <v>Obszar Zapewnienia Zgodności</v>
          </cell>
        </row>
        <row r="10">
          <cell r="A10" t="str">
            <v>Pion Prawny i Zapewnienia Zgodności --- 1542 Biuro Relacji z Biznesem</v>
          </cell>
          <cell r="B10" t="str">
            <v>1542</v>
          </cell>
          <cell r="C10" t="str">
            <v>Biuro Relacji z Biznesem</v>
          </cell>
          <cell r="D10" t="str">
            <v>Pion Prawny i Zapewnienia Zgodności</v>
          </cell>
          <cell r="E10" t="str">
            <v>Obszar Zapewnienia Zgodności</v>
          </cell>
        </row>
        <row r="11">
          <cell r="A11" t="str">
            <v>Pion Prawny i Zapewnienia Zgodności --- 1543 Biuro Ryzyka i Monitoringu Zgodności</v>
          </cell>
          <cell r="B11" t="str">
            <v>1543</v>
          </cell>
          <cell r="C11" t="str">
            <v>Biuro Ryzyka i Monitoringu Zgodności</v>
          </cell>
          <cell r="D11" t="str">
            <v>Pion Prawny i Zapewnienia Zgodności</v>
          </cell>
          <cell r="E11" t="str">
            <v>Obszar Zapewnienia Zgodności</v>
          </cell>
        </row>
        <row r="12">
          <cell r="A12" t="str">
            <v>Pion Prawny i Zapewnienia Zgodności --- 1544 Zespół Compliance</v>
          </cell>
          <cell r="B12" t="str">
            <v>1544</v>
          </cell>
          <cell r="C12" t="str">
            <v>Zespół Compliance</v>
          </cell>
          <cell r="D12" t="str">
            <v>Pion Prawny i Zapewnienia Zgodności</v>
          </cell>
          <cell r="E12" t="str">
            <v>Obszar Zapewnienia Zgodności</v>
          </cell>
        </row>
        <row r="13">
          <cell r="A13" t="str">
            <v>Pion Prawny i Zapewnienia Zgodności --- 1581 Zespół ds. Rynków Kapitałowych</v>
          </cell>
          <cell r="B13" t="str">
            <v>1581</v>
          </cell>
          <cell r="C13" t="str">
            <v>Zespół ds. Rynków Kapitałowych</v>
          </cell>
          <cell r="D13" t="str">
            <v>Pion Prawny i Zapewnienia Zgodności</v>
          </cell>
          <cell r="E13" t="str">
            <v>Obszar Zapewnienia Zgodności</v>
          </cell>
        </row>
        <row r="14">
          <cell r="A14" t="str">
            <v>Pion Zarządzania Ryzykiem --- 0253 Biuro Pionu Zarządzania Ryzykiem</v>
          </cell>
          <cell r="B14" t="str">
            <v>0253</v>
          </cell>
          <cell r="C14" t="str">
            <v>Biuro Pionu Zarządzania Ryzykiem</v>
          </cell>
          <cell r="D14" t="str">
            <v>Pion Zarządzania Ryzykiem</v>
          </cell>
          <cell r="E14" t="str">
            <v>PZR pozostałe</v>
          </cell>
        </row>
        <row r="15">
          <cell r="A15" t="str">
            <v>Pion Zarządzania Ryzykiem --- 0212 Departament Ryzyka Finansowego</v>
          </cell>
          <cell r="B15" t="str">
            <v>0212</v>
          </cell>
          <cell r="C15" t="str">
            <v>Departament Ryzyka Finansowego</v>
          </cell>
          <cell r="D15" t="str">
            <v>Pion Zarządzania Ryzykiem</v>
          </cell>
          <cell r="E15" t="str">
            <v>PZR pozostałe</v>
          </cell>
        </row>
        <row r="16">
          <cell r="A16" t="str">
            <v>Pion Zarządzania Ryzykiem --- 0221 Zespół Ryzyka Instytucji Finansowych oraz Zespół GBM i Finansowania Strukturalnego</v>
          </cell>
          <cell r="B16" t="str">
            <v>0221</v>
          </cell>
          <cell r="C16" t="str">
            <v>Zespół Ryzyka Instytucji Finansowych oraz Zespół GBM i Finansowania Strukturalnego</v>
          </cell>
          <cell r="D16" t="str">
            <v>Pion Zarządzania Ryzykiem</v>
          </cell>
          <cell r="E16" t="str">
            <v>PZR pozostałe</v>
          </cell>
        </row>
        <row r="17">
          <cell r="A17" t="str">
            <v>Pion Zarządzania Ryzykiem --- 0257 Departament Przeglądów Kredytowych</v>
          </cell>
          <cell r="B17" t="str">
            <v>0257</v>
          </cell>
          <cell r="C17" t="str">
            <v>Departament Przeglądów Kredytowych</v>
          </cell>
          <cell r="D17" t="str">
            <v>Pion Zarządzania Ryzykiem</v>
          </cell>
          <cell r="E17" t="str">
            <v>PZR pozostałe</v>
          </cell>
        </row>
        <row r="18">
          <cell r="A18" t="str">
            <v>Pion Zarządzania Ryzykiem --- 1541 Zespół Procesów i Regulacji Zarządzania Ryzykiem</v>
          </cell>
          <cell r="B18" t="str">
            <v>1541</v>
          </cell>
          <cell r="C18" t="str">
            <v>Zespół Procesów i Regulacji Zarządzania Ryzykiem</v>
          </cell>
          <cell r="D18" t="str">
            <v>Pion Zarządzania Ryzykiem</v>
          </cell>
          <cell r="E18" t="str">
            <v>PZR pozostałe</v>
          </cell>
        </row>
        <row r="19">
          <cell r="A19" t="str">
            <v>Pion Zarządzania Ryzykiem --- 1548 Departament Integracji Ryzyka</v>
          </cell>
          <cell r="B19" t="str">
            <v>1548</v>
          </cell>
          <cell r="C19" t="str">
            <v>Departament Integracji Ryzyka</v>
          </cell>
          <cell r="D19" t="str">
            <v>Pion Zarządzania Ryzykiem</v>
          </cell>
          <cell r="E19" t="str">
            <v>PZR pozostałe</v>
          </cell>
        </row>
        <row r="20">
          <cell r="A20" t="str">
            <v>Pion Zarządzania Ryzykiem --- 0259 Biuro Pionu Kredytowego</v>
          </cell>
          <cell r="B20" t="str">
            <v>0259</v>
          </cell>
          <cell r="C20" t="str">
            <v>Biuro Pionu Kredytowego</v>
          </cell>
          <cell r="D20" t="str">
            <v>Pion Zarządzania Ryzykiem</v>
          </cell>
          <cell r="E20" t="str">
            <v>PZR pozostałe</v>
          </cell>
        </row>
        <row r="21">
          <cell r="A21" t="str">
            <v>Pion Zarządzania Ryzykiem --- 0260 Departament Rozwoju i Wsparcia Kredytowego</v>
          </cell>
          <cell r="B21" t="str">
            <v>0260</v>
          </cell>
          <cell r="C21" t="str">
            <v>Departament Rozwoju i Wsparcia Kredytowego</v>
          </cell>
          <cell r="D21" t="str">
            <v>Pion Zarządzania Ryzykiem</v>
          </cell>
          <cell r="E21" t="str">
            <v>PZR pozostałe</v>
          </cell>
        </row>
        <row r="22">
          <cell r="A22" t="str">
            <v>Pion Zarządzania Ryzykiem --- 0266 Departament Decyzji Kredytowych</v>
          </cell>
          <cell r="B22" t="str">
            <v>0266</v>
          </cell>
          <cell r="C22" t="str">
            <v>Departament Decyzji Kredytowych</v>
          </cell>
          <cell r="D22" t="str">
            <v>Pion Zarządzania Ryzykiem</v>
          </cell>
          <cell r="E22" t="str">
            <v>Obszar Business Intelligence i Zarządzania Ryzykiem Kredytów Detalicznych</v>
          </cell>
        </row>
        <row r="23">
          <cell r="A23" t="str">
            <v>Pion Zarządzania Ryzykiem --- 1538 Departament BI i Zarządzania Ryzykiem Portfela MŚP</v>
          </cell>
          <cell r="B23" t="str">
            <v>1538</v>
          </cell>
          <cell r="C23" t="str">
            <v>Departament BI i Zarządzania Ryzykiem Portfela MŚP</v>
          </cell>
          <cell r="D23" t="str">
            <v>Pion Zarządzania Ryzykiem</v>
          </cell>
          <cell r="E23" t="str">
            <v>Obszar Business Intelligence i Zarządzania Ryzykiem Kredytów Detalicznych</v>
          </cell>
        </row>
        <row r="24">
          <cell r="A24" t="str">
            <v>Pion Zarządzania Ryzykiem --- 1539 Departament BI i Zarządzania Ryzykiem Portfela dla Ludności</v>
          </cell>
          <cell r="B24" t="str">
            <v>1539</v>
          </cell>
          <cell r="C24" t="str">
            <v>Departament BI i Zarządzania Ryzykiem Portfela dla Ludności</v>
          </cell>
          <cell r="D24" t="str">
            <v>Pion Zarządzania Ryzykiem</v>
          </cell>
          <cell r="E24" t="str">
            <v>Obszar Business Intelligence i Zarządzania Ryzykiem Kredytów Detalicznych</v>
          </cell>
        </row>
        <row r="25">
          <cell r="A25" t="str">
            <v>Pion Zarządzania Ryzykiem --- 1540 Departament Analiz Portfelowych i Rozwoju Procesów</v>
          </cell>
          <cell r="B25" t="str">
            <v>1540</v>
          </cell>
          <cell r="C25" t="str">
            <v>Departament Analiz Portfelowych i Rozwoju Procesów</v>
          </cell>
          <cell r="D25" t="str">
            <v>Pion Zarządzania Ryzykiem</v>
          </cell>
          <cell r="E25" t="str">
            <v>Obszar Zarządzania Ryzykiem Kredytów Biznesowych i Korporacyjnych</v>
          </cell>
        </row>
        <row r="26">
          <cell r="A26" t="str">
            <v>Pion Zarządzania Ryzykiem --- 1567 Zespoły Kredytów Biznesowych</v>
          </cell>
          <cell r="B26" t="str">
            <v>1567</v>
          </cell>
          <cell r="C26" t="str">
            <v>Zespoły Kredytów Biznesowych</v>
          </cell>
          <cell r="D26" t="str">
            <v>Pion Zarządzania Ryzykiem</v>
          </cell>
          <cell r="E26" t="str">
            <v>Obszar Zarządzania Ryzykiem Kredytów Biznesowych i Korporacyjnych</v>
          </cell>
        </row>
        <row r="27">
          <cell r="A27" t="str">
            <v>Pion Zarządzania Ryzykiem --- 1574 Zespoły Kredytów Korporacyjnych</v>
          </cell>
          <cell r="B27" t="str">
            <v>1574</v>
          </cell>
          <cell r="C27" t="str">
            <v>Zespoły Kredytów Korporacyjnych</v>
          </cell>
          <cell r="D27" t="str">
            <v>Pion Zarządzania Ryzykiem</v>
          </cell>
          <cell r="E27" t="str">
            <v>Obszar Zarządzania Ryzykiem Kredytów Biznesowych i Korporacyjnych</v>
          </cell>
        </row>
        <row r="28">
          <cell r="A28" t="str">
            <v>Pion Zarządzania Ryzykiem --- 0268 Centrum Kredytów Zwiększonego Ryzyka</v>
          </cell>
          <cell r="B28" t="str">
            <v>0268</v>
          </cell>
          <cell r="C28" t="str">
            <v>Centrum Kredytów Zwiększonego Ryzyka</v>
          </cell>
          <cell r="D28" t="str">
            <v>Pion Zarządzania Ryzykiem</v>
          </cell>
          <cell r="E28" t="str">
            <v>Obszar Kredytów Zwiększonego Ryzyka</v>
          </cell>
        </row>
        <row r="29">
          <cell r="A29" t="str">
            <v>Pion Zarządzania Ryzykiem --- 1566 Centrum Zarządzania Przeterminowaniami</v>
          </cell>
          <cell r="B29" t="str">
            <v>1566</v>
          </cell>
          <cell r="C29" t="str">
            <v>Centrum Zarządzania Przeterminowaniami</v>
          </cell>
          <cell r="D29" t="str">
            <v>Pion Zarządzania Ryzykiem</v>
          </cell>
          <cell r="E29" t="str">
            <v>Obszar Kredytów Zwiększonego Ryzyka</v>
          </cell>
        </row>
        <row r="30">
          <cell r="A30" t="str">
            <v>Pion Zarządzania Ryzykiem --- 1598 Centrum Monitoringu i Windykacji MŚP</v>
          </cell>
          <cell r="B30" t="str">
            <v>1598</v>
          </cell>
          <cell r="C30" t="str">
            <v>Centrum Monitoringu i Windykacji MŚP</v>
          </cell>
          <cell r="D30" t="str">
            <v>Pion Zarządzania Ryzykiem</v>
          </cell>
          <cell r="E30" t="str">
            <v>Obszar Kredytów Zwiększonego Ryzyka</v>
          </cell>
        </row>
        <row r="31">
          <cell r="A31" t="str">
            <v>Pion Zarządzania Ryzykiem --- 1620 Zespoły Rozwoju i Zarządzania Odzyskiem Zewnętrznym</v>
          </cell>
          <cell r="B31" t="str">
            <v>1620</v>
          </cell>
          <cell r="C31" t="str">
            <v>Zespoły Rozwoju i Zarządzania Odzyskiem Zewnętrznym</v>
          </cell>
          <cell r="D31" t="str">
            <v>Pion Zarządzania Ryzykiem</v>
          </cell>
          <cell r="E31" t="str">
            <v>Obszar Kredytów Zwiększonego Ryzyka</v>
          </cell>
        </row>
        <row r="32">
          <cell r="A32" t="str">
            <v>Pion Finansów --- 0229 Kierownictwo Pionu Finansów</v>
          </cell>
          <cell r="B32" t="str">
            <v>0229</v>
          </cell>
          <cell r="C32" t="str">
            <v>Kierownictwo Pionu Finansów</v>
          </cell>
          <cell r="D32" t="str">
            <v>Pion Finansów</v>
          </cell>
          <cell r="E32" t="str">
            <v>PF pozostałe</v>
          </cell>
        </row>
        <row r="33">
          <cell r="A33" t="str">
            <v>Pion Finansów --- 0234 Obszar Rachunkowości Zarządczej</v>
          </cell>
          <cell r="B33" t="str">
            <v>0234</v>
          </cell>
          <cell r="C33" t="str">
            <v>Obszar Rachunkowości Zarządczej</v>
          </cell>
          <cell r="D33" t="str">
            <v>Pion Finansów</v>
          </cell>
          <cell r="E33" t="str">
            <v>PF pozostałe</v>
          </cell>
        </row>
        <row r="34">
          <cell r="A34" t="str">
            <v>Pion Finansów --- 0205 Departament Zapewnienia Kontroli Procesów Finansowych</v>
          </cell>
          <cell r="B34" t="str">
            <v>0205</v>
          </cell>
          <cell r="C34" t="str">
            <v>Departament Zapewnienia Kontroli Procesów Finansowych</v>
          </cell>
          <cell r="D34" t="str">
            <v>Pion Finansów</v>
          </cell>
          <cell r="E34" t="str">
            <v>PF pozostałe</v>
          </cell>
        </row>
        <row r="35">
          <cell r="A35" t="str">
            <v>Pion Finansów --- 0018 Relacje Inwestorskie</v>
          </cell>
          <cell r="B35" t="str">
            <v>0018</v>
          </cell>
          <cell r="C35" t="str">
            <v>Relacje Inwestorskie</v>
          </cell>
          <cell r="D35" t="str">
            <v>Pion Finansów</v>
          </cell>
          <cell r="E35" t="str">
            <v>PF pozostałe</v>
          </cell>
        </row>
        <row r="36">
          <cell r="A36" t="str">
            <v>Pion Finansów --- 0232 Obszar Rachunkowości Finansowej</v>
          </cell>
          <cell r="B36" t="str">
            <v>0232</v>
          </cell>
          <cell r="C36" t="str">
            <v>Obszar Rachunkowości Finansowej</v>
          </cell>
          <cell r="D36" t="str">
            <v>Pion Finansów</v>
          </cell>
          <cell r="E36" t="str">
            <v>Obszar Rachunkowości Finansowej</v>
          </cell>
        </row>
        <row r="37">
          <cell r="A37" t="str">
            <v>Pion Finansów --- 0210 Departament Rachunkowości Operacyjnej</v>
          </cell>
          <cell r="B37" t="str">
            <v>0210</v>
          </cell>
          <cell r="C37" t="str">
            <v>Departament Rachunkowości Operacyjnej</v>
          </cell>
          <cell r="D37" t="str">
            <v>Pion Finansów</v>
          </cell>
          <cell r="E37" t="str">
            <v>Obszar Rachunkowości Finansowej</v>
          </cell>
        </row>
        <row r="38">
          <cell r="A38" t="str">
            <v>Pion Finansów --- 1510 Departament Informacji Finansowej</v>
          </cell>
          <cell r="B38" t="str">
            <v>1510</v>
          </cell>
          <cell r="C38" t="str">
            <v>Departament Informacji Finansowej</v>
          </cell>
          <cell r="D38" t="str">
            <v>Pion Finansów</v>
          </cell>
          <cell r="E38" t="str">
            <v>Obszar Rachunkowości Finansowej</v>
          </cell>
        </row>
        <row r="39">
          <cell r="A39" t="str">
            <v>Pion Finansów --- 1511 Departament Sprawozdawczości</v>
          </cell>
          <cell r="B39" t="str">
            <v>1511</v>
          </cell>
          <cell r="C39" t="str">
            <v>Departament Sprawozdawczości</v>
          </cell>
          <cell r="D39" t="str">
            <v>Pion Finansów</v>
          </cell>
          <cell r="E39" t="str">
            <v>Obszar Rachunkowości Finansowej</v>
          </cell>
        </row>
        <row r="40">
          <cell r="A40" t="str">
            <v>Pion Finansów --- 1512 Departament Podatków</v>
          </cell>
          <cell r="B40" t="str">
            <v>1512</v>
          </cell>
          <cell r="C40" t="str">
            <v>Departament Podatków</v>
          </cell>
          <cell r="D40" t="str">
            <v>Pion Finansów</v>
          </cell>
          <cell r="E40" t="str">
            <v>Obszar Rachunkowości Finansowej</v>
          </cell>
        </row>
        <row r="41">
          <cell r="A41" t="str">
            <v>Pion Finansów --- 1519 Departament Rachunkowości i Wymogów Kapitałowych</v>
          </cell>
          <cell r="B41" t="str">
            <v>1519</v>
          </cell>
          <cell r="C41" t="str">
            <v>Departament Rachunkowości i Wymogów Kapitałowych</v>
          </cell>
          <cell r="D41" t="str">
            <v>Pion Finansów</v>
          </cell>
          <cell r="E41" t="str">
            <v>Obszar Rachunkowości Finansowej</v>
          </cell>
        </row>
        <row r="42">
          <cell r="A42" t="str">
            <v>Pion Finansów --- 0199 Departament Finansów Skarbu</v>
          </cell>
          <cell r="B42" t="str">
            <v>0199</v>
          </cell>
          <cell r="C42" t="str">
            <v>Departament Finansów Skarbu</v>
          </cell>
          <cell r="D42" t="str">
            <v>Pion Finansów</v>
          </cell>
          <cell r="E42" t="str">
            <v>Obszar Rachunkowości Finansowej</v>
          </cell>
        </row>
        <row r="43">
          <cell r="A43" t="str">
            <v>Pion Wspierania Biznesu --- 0270 Kierownictwo Pionu Wspierania Biznesu + sekretariat</v>
          </cell>
          <cell r="B43" t="str">
            <v>0270</v>
          </cell>
          <cell r="C43" t="str">
            <v>Kierownictwo Pionu Wspierania Biznesu + sekretariat</v>
          </cell>
          <cell r="D43" t="str">
            <v>Pion Wspierania Biznesu</v>
          </cell>
          <cell r="E43" t="str">
            <v>PWB pozostałe</v>
          </cell>
        </row>
        <row r="44">
          <cell r="A44" t="str">
            <v>Pion Wspierania Biznesu --- 0305 Strategia Po Pierwsze Klient</v>
          </cell>
          <cell r="B44" t="str">
            <v>0305</v>
          </cell>
          <cell r="C44" t="str">
            <v>Strategia Po Pierwsze Klient</v>
          </cell>
          <cell r="D44" t="str">
            <v>Pion Wspierania Biznesu</v>
          </cell>
          <cell r="E44" t="str">
            <v>PWB pozostałe</v>
          </cell>
        </row>
        <row r="45">
          <cell r="A45" t="str">
            <v>Pion Wspierania Biznesu --- 0254 Departament Zarządzania Ryzykiem Operacyjnym</v>
          </cell>
          <cell r="B45" t="str">
            <v>0254</v>
          </cell>
          <cell r="C45" t="str">
            <v>Departament Zarządzania Ryzykiem Operacyjnym</v>
          </cell>
          <cell r="D45" t="str">
            <v>Pion Wspierania Biznesu</v>
          </cell>
          <cell r="E45" t="str">
            <v>PWB DZRO</v>
          </cell>
        </row>
        <row r="46">
          <cell r="A46" t="str">
            <v>Pion Wspierania Biznesu --- 0364 Obszar Logistyki i Zarządzania Nieruchomościami</v>
          </cell>
          <cell r="B46" t="str">
            <v>0364</v>
          </cell>
          <cell r="C46" t="str">
            <v>Obszar Logistyki i Zarządzania Nieruchomościami</v>
          </cell>
          <cell r="D46" t="str">
            <v>Pion Wspierania Biznesu</v>
          </cell>
          <cell r="E46" t="str">
            <v>Obszar Logistyki i Zarządzania Nieruchomościami</v>
          </cell>
        </row>
        <row r="47">
          <cell r="A47" t="str">
            <v>Pion Wspierania Biznesu --- 0079 Koszty przygotowania nieruchomości na sprzedaż</v>
          </cell>
          <cell r="B47" t="str">
            <v>0079</v>
          </cell>
          <cell r="C47" t="str">
            <v>Koszty przygotowania nieruchomości na sprzedaż</v>
          </cell>
          <cell r="D47" t="str">
            <v>Pion Wspierania Biznesu</v>
          </cell>
          <cell r="E47" t="str">
            <v>Obszar Logistyki i Zarządzania Nieruchomościami</v>
          </cell>
        </row>
        <row r="48">
          <cell r="A48" t="str">
            <v>Pion Wspierania Biznesu --- 1558 Fabryka Kredytowa</v>
          </cell>
          <cell r="B48" t="str">
            <v>1558</v>
          </cell>
          <cell r="C48" t="str">
            <v>Fabryka Kredytowa</v>
          </cell>
          <cell r="D48" t="str">
            <v>Pion Wspierania Biznesu</v>
          </cell>
          <cell r="E48" t="str">
            <v>Obszar Logistyki i Zarządzania Nieruchomościami</v>
          </cell>
        </row>
        <row r="49">
          <cell r="A49" t="str">
            <v>Pion Wspierania Biznesu --- 0010 Kraków, Lubicz</v>
          </cell>
          <cell r="B49" t="str">
            <v>0010</v>
          </cell>
          <cell r="C49" t="str">
            <v>Kraków, Lubicz</v>
          </cell>
          <cell r="D49" t="str">
            <v>Pion Wspierania Biznesu</v>
          </cell>
          <cell r="E49" t="str">
            <v>Obiekty</v>
          </cell>
        </row>
        <row r="50">
          <cell r="A50" t="str">
            <v>Pion Wspierania Biznesu --- 0011 Poznań, Chlebowa</v>
          </cell>
          <cell r="B50" t="str">
            <v>0011</v>
          </cell>
          <cell r="C50" t="str">
            <v>Poznań, Chlebowa</v>
          </cell>
          <cell r="D50" t="str">
            <v>Pion Wspierania Biznesu</v>
          </cell>
          <cell r="E50" t="str">
            <v>Obiekty</v>
          </cell>
        </row>
        <row r="51">
          <cell r="A51" t="str">
            <v>Pion Wspierania Biznesu --- 0012 W-wa, Jana Pawła II 23-Atrium</v>
          </cell>
          <cell r="B51" t="str">
            <v>0012</v>
          </cell>
          <cell r="C51" t="str">
            <v>W-wa, Jana Pawła II 23-Atrium</v>
          </cell>
          <cell r="D51" t="str">
            <v>Pion Wspierania Biznesu</v>
          </cell>
          <cell r="E51" t="str">
            <v>Obiekty</v>
          </cell>
        </row>
        <row r="52">
          <cell r="A52" t="str">
            <v>Pion Wspierania Biznesu --- 0077 Gdańsk, Długie Ogrody</v>
          </cell>
          <cell r="B52" t="str">
            <v>0077</v>
          </cell>
          <cell r="C52" t="str">
            <v>Gdańsk, Długie Ogrody</v>
          </cell>
          <cell r="D52" t="str">
            <v>Pion Wspierania Biznesu</v>
          </cell>
          <cell r="E52" t="str">
            <v>Obiekty</v>
          </cell>
        </row>
        <row r="53">
          <cell r="A53" t="str">
            <v>Pion Wspierania Biznesu --- 0105 W-wa, Kondratowicza</v>
          </cell>
          <cell r="B53" t="str">
            <v>0105</v>
          </cell>
          <cell r="C53" t="str">
            <v>W-wa, Kondratowicza</v>
          </cell>
          <cell r="D53" t="str">
            <v>Pion Wspierania Biznesu</v>
          </cell>
          <cell r="E53" t="str">
            <v>Obiekty</v>
          </cell>
        </row>
        <row r="54">
          <cell r="A54" t="str">
            <v>Pion Wspierania Biznesu --- 0138 Wrocław, Silver Forum</v>
          </cell>
          <cell r="B54" t="str">
            <v>0138</v>
          </cell>
          <cell r="C54" t="str">
            <v>Wrocław, Silver Forum</v>
          </cell>
          <cell r="D54" t="str">
            <v>Pion Wspierania Biznesu</v>
          </cell>
          <cell r="E54" t="str">
            <v>Obiekty</v>
          </cell>
        </row>
        <row r="55">
          <cell r="A55" t="str">
            <v>Pion Wspierania Biznesu --- 0314 Poznań, Gronowa</v>
          </cell>
          <cell r="B55" t="str">
            <v>0314</v>
          </cell>
          <cell r="C55" t="str">
            <v>Poznań, Gronowa</v>
          </cell>
          <cell r="D55" t="str">
            <v>Pion Wspierania Biznesu</v>
          </cell>
          <cell r="E55" t="str">
            <v>Obiekty</v>
          </cell>
        </row>
        <row r="56">
          <cell r="A56" t="str">
            <v>Pion Wspierania Biznesu --- 0315 W-wa, Rzymowskiego</v>
          </cell>
          <cell r="B56" t="str">
            <v>0315</v>
          </cell>
          <cell r="C56" t="str">
            <v>W-wa, Rzymowskiego</v>
          </cell>
          <cell r="D56" t="str">
            <v>Pion Wspierania Biznesu</v>
          </cell>
          <cell r="E56" t="str">
            <v>Obiekty</v>
          </cell>
        </row>
        <row r="57">
          <cell r="A57" t="str">
            <v>Pion Wspierania Biznesu --- 0316 W-wa, Królewska</v>
          </cell>
          <cell r="B57" t="str">
            <v>0316</v>
          </cell>
          <cell r="C57" t="str">
            <v>W-wa, Królewska</v>
          </cell>
          <cell r="D57" t="str">
            <v>Pion Wspierania Biznesu</v>
          </cell>
          <cell r="E57" t="str">
            <v>Obiekty</v>
          </cell>
        </row>
        <row r="58">
          <cell r="A58" t="str">
            <v>Pion Wspierania Biznesu --- 0318 Poznań, Kozia</v>
          </cell>
          <cell r="B58" t="str">
            <v>0318</v>
          </cell>
          <cell r="C58" t="str">
            <v>Poznań, Kozia</v>
          </cell>
          <cell r="D58" t="str">
            <v>Pion Wspierania Biznesu</v>
          </cell>
          <cell r="E58" t="str">
            <v>Obiekty</v>
          </cell>
        </row>
        <row r="59">
          <cell r="A59" t="str">
            <v>Pion Wspierania Biznesu --- 0326 Wrocław, Rynek</v>
          </cell>
          <cell r="B59" t="str">
            <v>0326</v>
          </cell>
          <cell r="C59" t="str">
            <v>Wrocław, Rynek</v>
          </cell>
          <cell r="D59" t="str">
            <v>Pion Wspierania Biznesu</v>
          </cell>
          <cell r="E59" t="str">
            <v>Obiekty</v>
          </cell>
        </row>
        <row r="60">
          <cell r="A60" t="str">
            <v>Pion Wspierania Biznesu --- 0327 Wrocław, Strzegomska</v>
          </cell>
          <cell r="B60" t="str">
            <v>0327</v>
          </cell>
          <cell r="C60" t="str">
            <v>Wrocław, Strzegomska</v>
          </cell>
          <cell r="D60" t="str">
            <v>Pion Wspierania Biznesu</v>
          </cell>
          <cell r="E60" t="str">
            <v>Obiekty</v>
          </cell>
        </row>
        <row r="61">
          <cell r="A61" t="str">
            <v>Pion Wspierania Biznesu --- 0328 Wrocław, Ofiar Oświęcimskich</v>
          </cell>
          <cell r="B61" t="str">
            <v>0328</v>
          </cell>
          <cell r="C61" t="str">
            <v>Wrocław, Ofiar Oświęcimskich</v>
          </cell>
          <cell r="D61" t="str">
            <v>Pion Wspierania Biznesu</v>
          </cell>
          <cell r="E61" t="str">
            <v>Obiekty</v>
          </cell>
        </row>
        <row r="62">
          <cell r="A62" t="str">
            <v>Pion Wspierania Biznesu --- 0339 Poznań, Pl. Wolności 15</v>
          </cell>
          <cell r="B62" t="str">
            <v>0339</v>
          </cell>
          <cell r="C62" t="str">
            <v>Poznań, Pl. Wolności 15</v>
          </cell>
          <cell r="D62" t="str">
            <v>Pion Wspierania Biznesu</v>
          </cell>
          <cell r="E62" t="str">
            <v>Obiekty</v>
          </cell>
        </row>
        <row r="63">
          <cell r="A63" t="str">
            <v>Pion Wspierania Biznesu --- 0340 Poznań, Pl. Wolności 16</v>
          </cell>
          <cell r="B63" t="str">
            <v>0340</v>
          </cell>
          <cell r="C63" t="str">
            <v>Poznań, Pl. Wolności 16</v>
          </cell>
          <cell r="D63" t="str">
            <v>Pion Wspierania Biznesu</v>
          </cell>
          <cell r="E63" t="str">
            <v>Obiekty</v>
          </cell>
        </row>
        <row r="64">
          <cell r="A64" t="str">
            <v>Pion Wspierania Biznesu --- 0342 Poznań, Pl. Andersa</v>
          </cell>
          <cell r="B64" t="str">
            <v>0342</v>
          </cell>
          <cell r="C64" t="str">
            <v>Poznań, Pl. Andersa</v>
          </cell>
          <cell r="D64" t="str">
            <v>Pion Wspierania Biznesu</v>
          </cell>
          <cell r="E64" t="str">
            <v>Obiekty</v>
          </cell>
        </row>
        <row r="65">
          <cell r="A65" t="str">
            <v>Pion Wspierania Biznesu --- 0358 Wrocław, Pl. Kościuszki</v>
          </cell>
          <cell r="B65" t="str">
            <v>0358</v>
          </cell>
          <cell r="C65" t="str">
            <v>Wrocław, Pl. Kościuszki</v>
          </cell>
          <cell r="D65" t="str">
            <v>Pion Wspierania Biznesu</v>
          </cell>
          <cell r="E65" t="str">
            <v>Obiekty</v>
          </cell>
        </row>
        <row r="66">
          <cell r="A66" t="str">
            <v>Pion Wspierania Biznesu --- 0398 Poznań, Druskiennicka</v>
          </cell>
          <cell r="B66" t="str">
            <v>0398</v>
          </cell>
          <cell r="C66" t="str">
            <v>Poznań, Druskiennicka</v>
          </cell>
          <cell r="D66" t="str">
            <v>Pion Wspierania Biznesu</v>
          </cell>
          <cell r="E66" t="str">
            <v>Obiekty</v>
          </cell>
        </row>
        <row r="67">
          <cell r="A67" t="str">
            <v>Pion Wspierania Biznesu --- 0399 Kraków, Karmelicka</v>
          </cell>
          <cell r="B67" t="str">
            <v>0399</v>
          </cell>
          <cell r="C67" t="str">
            <v>Kraków, Karmelicka</v>
          </cell>
          <cell r="D67" t="str">
            <v>Pion Wspierania Biznesu</v>
          </cell>
          <cell r="E67" t="str">
            <v>Obiekty</v>
          </cell>
        </row>
        <row r="68">
          <cell r="A68" t="str">
            <v>Pion Wspierania Biznesu --- 1507 Poznań, Wrocławska</v>
          </cell>
          <cell r="B68" t="str">
            <v>1507</v>
          </cell>
          <cell r="C68" t="str">
            <v>Poznań, Wrocławska</v>
          </cell>
          <cell r="D68" t="str">
            <v>Pion Wspierania Biznesu</v>
          </cell>
          <cell r="E68" t="str">
            <v>Obiekty</v>
          </cell>
        </row>
        <row r="69">
          <cell r="A69" t="str">
            <v>Pion Wspierania Biznesu --- 1508 Poznań, Szkolna</v>
          </cell>
          <cell r="B69" t="str">
            <v>1508</v>
          </cell>
          <cell r="C69" t="str">
            <v>Poznań, Szkolna</v>
          </cell>
          <cell r="D69" t="str">
            <v>Pion Wspierania Biznesu</v>
          </cell>
          <cell r="E69" t="str">
            <v>Obiekty</v>
          </cell>
        </row>
        <row r="70">
          <cell r="A70" t="str">
            <v>Pion Wspierania Biznesu --- 1514 Kraków, Lubicz II</v>
          </cell>
          <cell r="B70" t="str">
            <v>1514</v>
          </cell>
          <cell r="C70" t="str">
            <v>Kraków, Lubicz II</v>
          </cell>
          <cell r="D70" t="str">
            <v>Pion Wspierania Biznesu</v>
          </cell>
          <cell r="E70" t="str">
            <v>Obiekty</v>
          </cell>
        </row>
        <row r="71">
          <cell r="A71" t="str">
            <v>Pion Wspierania Biznesu --- 1515 Łódź, Forum</v>
          </cell>
          <cell r="B71" t="str">
            <v>1515</v>
          </cell>
          <cell r="C71" t="str">
            <v>Łódź, Forum</v>
          </cell>
          <cell r="D71" t="str">
            <v>Pion Wspierania Biznesu</v>
          </cell>
          <cell r="E71" t="str">
            <v>Obiekty</v>
          </cell>
        </row>
        <row r="72">
          <cell r="A72" t="str">
            <v>Pion Wspierania Biznesu --- 1527 Gdańsk, Arkońska</v>
          </cell>
          <cell r="B72" t="str">
            <v>1527</v>
          </cell>
          <cell r="C72" t="str">
            <v>Gdańsk, Arkońska</v>
          </cell>
          <cell r="D72" t="str">
            <v>Pion Wspierania Biznesu</v>
          </cell>
          <cell r="E72" t="str">
            <v>Obiekty</v>
          </cell>
        </row>
        <row r="73">
          <cell r="A73" t="str">
            <v>Pion Wspierania Biznesu --- 1528 W-wa, Grzybowska</v>
          </cell>
          <cell r="B73" t="str">
            <v>1528</v>
          </cell>
          <cell r="C73" t="str">
            <v>W-wa, Grzybowska</v>
          </cell>
          <cell r="D73" t="str">
            <v>Pion Wspierania Biznesu</v>
          </cell>
          <cell r="E73" t="str">
            <v>Obiekty</v>
          </cell>
        </row>
        <row r="74">
          <cell r="A74" t="str">
            <v>Pion Wspierania Biznesu --- 0063 Archiwum w Oławie</v>
          </cell>
          <cell r="B74" t="str">
            <v>0063</v>
          </cell>
          <cell r="C74" t="str">
            <v>Archiwum w Oławie</v>
          </cell>
          <cell r="D74" t="str">
            <v>Pion Wspierania Biznesu</v>
          </cell>
          <cell r="E74" t="str">
            <v>Obiekty</v>
          </cell>
        </row>
        <row r="75">
          <cell r="A75" t="str">
            <v>Pion Wspierania Biznesu --- 0280 Mieszkania służbowe Kuźnicza Wrocław</v>
          </cell>
          <cell r="B75" t="str">
            <v>0280</v>
          </cell>
          <cell r="C75" t="str">
            <v>Mieszkania służbowe Kuźnicza Wrocław</v>
          </cell>
          <cell r="D75" t="str">
            <v>Pion Wspierania Biznesu</v>
          </cell>
          <cell r="E75" t="str">
            <v>Obiekty</v>
          </cell>
        </row>
        <row r="76">
          <cell r="A76" t="str">
            <v>Pion Wspierania Biznesu --- 0367 Gospodarka mieszkaniowa i pokoje gościnne</v>
          </cell>
          <cell r="B76" t="str">
            <v>0367</v>
          </cell>
          <cell r="C76" t="str">
            <v>Gospodarka mieszkaniowa i pokoje gościnne</v>
          </cell>
          <cell r="D76" t="str">
            <v>Pion Wspierania Biznesu</v>
          </cell>
          <cell r="E76" t="str">
            <v>Obiekty</v>
          </cell>
        </row>
        <row r="77">
          <cell r="A77" t="str">
            <v>Pion Wspierania Biznesu --- 0368 Stołówki i bufety przyzakładowe</v>
          </cell>
          <cell r="B77" t="str">
            <v>0368</v>
          </cell>
          <cell r="C77" t="str">
            <v>Stołówki i bufety przyzakładowe</v>
          </cell>
          <cell r="D77" t="str">
            <v>Pion Wspierania Biznesu</v>
          </cell>
          <cell r="E77" t="str">
            <v>Obiekty</v>
          </cell>
        </row>
        <row r="78">
          <cell r="A78" t="str">
            <v>Pion Wspierania Biznesu --- 1513 Grunt Wrocław, Robotnicza</v>
          </cell>
          <cell r="B78" t="str">
            <v>1513</v>
          </cell>
          <cell r="C78" t="str">
            <v>Grunt Wrocław, Robotnicza</v>
          </cell>
          <cell r="D78" t="str">
            <v>Pion Wspierania Biznesu</v>
          </cell>
          <cell r="E78" t="str">
            <v>Obiekty</v>
          </cell>
        </row>
        <row r="79">
          <cell r="A79" t="str">
            <v>Pion Wspierania Biznesu --- PM Powierzchnie magazynowe i grunty</v>
          </cell>
          <cell r="B79" t="str">
            <v>PM</v>
          </cell>
          <cell r="C79" t="str">
            <v>Powierzchnie magazynowe i grunty</v>
          </cell>
          <cell r="D79" t="str">
            <v>Pion Wspierania Biznesu</v>
          </cell>
          <cell r="E79" t="str">
            <v>Obiekty</v>
          </cell>
        </row>
        <row r="80">
          <cell r="A80" t="str">
            <v>Pion Wspierania Biznesu --- Pust_1 Pustostany_1 - niewykorzystane zasoby</v>
          </cell>
          <cell r="B80" t="str">
            <v>Pust_1</v>
          </cell>
          <cell r="C80" t="str">
            <v>Pustostany_1 - niewykorzystane zasoby</v>
          </cell>
          <cell r="D80" t="str">
            <v>Pion Wspierania Biznesu</v>
          </cell>
          <cell r="E80" t="str">
            <v>Obiekty</v>
          </cell>
        </row>
        <row r="81">
          <cell r="A81" t="str">
            <v>Pion Wspierania Biznesu --- Pust_2 Pustostany_2 - powierzchnie nie do użytku</v>
          </cell>
          <cell r="B81" t="str">
            <v>Pust_2</v>
          </cell>
          <cell r="C81" t="str">
            <v>Pustostany_2 - powierzchnie nie do użytku</v>
          </cell>
          <cell r="D81" t="str">
            <v>Pion Wspierania Biznesu</v>
          </cell>
          <cell r="E81" t="str">
            <v>Obiekty</v>
          </cell>
        </row>
        <row r="82">
          <cell r="A82" t="str">
            <v>Pion Wspierania Biznesu --- 0357 Centrum Szkoleń w Zakrzewie</v>
          </cell>
          <cell r="B82" t="str">
            <v>0357</v>
          </cell>
          <cell r="C82" t="str">
            <v>Centrum Szkoleń w Zakrzewie</v>
          </cell>
          <cell r="D82" t="str">
            <v>Pion Wspierania Biznesu</v>
          </cell>
          <cell r="E82" t="str">
            <v>Obiekty</v>
          </cell>
        </row>
        <row r="83">
          <cell r="A83" t="str">
            <v>Pion Wspierania Biznesu --- 0375 Centrum Usług Rozliczeniowych</v>
          </cell>
          <cell r="B83" t="str">
            <v>0375</v>
          </cell>
          <cell r="C83" t="str">
            <v>Centrum Usług Rozliczeniowych</v>
          </cell>
          <cell r="D83" t="str">
            <v>Pion Wspierania Biznesu</v>
          </cell>
          <cell r="E83" t="str">
            <v>Obszar Centralnych Usług Rozliczeniowych</v>
          </cell>
        </row>
        <row r="84">
          <cell r="A84" t="str">
            <v>Pion Wspierania Biznesu --- 0206 Biuro Usług Transferowych</v>
          </cell>
          <cell r="B84" t="str">
            <v>0206</v>
          </cell>
          <cell r="C84" t="str">
            <v>Biuro Usług Transferowych</v>
          </cell>
          <cell r="D84" t="str">
            <v>Pion Wspierania Biznesu</v>
          </cell>
          <cell r="E84" t="str">
            <v>Obszar Centralnych Usług Rozliczeniowych</v>
          </cell>
        </row>
        <row r="85">
          <cell r="A85" t="str">
            <v>Pion Wspierania Biznesu --- 0207 Zespół Obsługi Instytucji</v>
          </cell>
          <cell r="B85" t="str">
            <v>0207</v>
          </cell>
          <cell r="C85" t="str">
            <v>Zespół Obsługi Instytucji</v>
          </cell>
          <cell r="D85" t="str">
            <v>Pion Wspierania Biznesu</v>
          </cell>
          <cell r="E85" t="str">
            <v>Obszar Centralnych Usług Rozliczeniowych</v>
          </cell>
        </row>
        <row r="86">
          <cell r="A86" t="str">
            <v>Pion Wspierania Biznesu --- 1617 Centrum Monitoringu Telefonicznego</v>
          </cell>
          <cell r="B86">
            <v>1617</v>
          </cell>
          <cell r="C86" t="str">
            <v>Centrum Monitoringu Telefonicznego</v>
          </cell>
          <cell r="D86" t="str">
            <v>Pion Wspierania Biznesu</v>
          </cell>
          <cell r="E86" t="str">
            <v>Obszar Centralnych Usług Rozliczeniowych</v>
          </cell>
        </row>
        <row r="87">
          <cell r="A87" t="str">
            <v>Pion Wspierania Biznesu --- 1618 Help Desk</v>
          </cell>
          <cell r="B87">
            <v>1618</v>
          </cell>
          <cell r="C87" t="str">
            <v>Help Desk</v>
          </cell>
          <cell r="D87" t="str">
            <v>Pion Wspierania Biznesu</v>
          </cell>
          <cell r="E87" t="str">
            <v>Obszar Centralnych Usług Rozliczeniowych</v>
          </cell>
        </row>
        <row r="88">
          <cell r="A88" t="str">
            <v>Pion Wspierania Biznesu --- 0377 Zarządzanie Operacjami Bankowymi</v>
          </cell>
          <cell r="B88" t="str">
            <v>0377</v>
          </cell>
          <cell r="C88" t="str">
            <v>Zarządzanie Operacjami Bankowymi</v>
          </cell>
          <cell r="D88" t="str">
            <v>Pion Wspierania Biznesu</v>
          </cell>
          <cell r="E88" t="str">
            <v>Obszar Zarządzania Operacjami Bankowymi</v>
          </cell>
        </row>
        <row r="89">
          <cell r="A89" t="str">
            <v>Pion Wspierania Biznesu --- 0047 Zespół Wsparcia Sprzedaży Zewnętrznej</v>
          </cell>
          <cell r="B89" t="str">
            <v>0047</v>
          </cell>
          <cell r="C89" t="str">
            <v>Zespół Wsparcia Sprzedaży Zewnętrznej</v>
          </cell>
          <cell r="D89" t="str">
            <v>Pion Wspierania Biznesu</v>
          </cell>
          <cell r="E89" t="str">
            <v>Obszar Zarządzania Operacjami Bankowymi</v>
          </cell>
        </row>
        <row r="90">
          <cell r="A90" t="str">
            <v>Pion Wspierania Biznesu --- 0176 Bankomaty</v>
          </cell>
          <cell r="B90" t="str">
            <v>0176</v>
          </cell>
          <cell r="C90" t="str">
            <v>Bankomaty</v>
          </cell>
          <cell r="D90" t="str">
            <v>Pion Wspierania Biznesu</v>
          </cell>
          <cell r="E90" t="str">
            <v>Obszar Zarządzania Operacjami Bankowymi</v>
          </cell>
        </row>
        <row r="91">
          <cell r="A91" t="str">
            <v>Pion Wspierania Biznesu --- 1591 Centrum Personalizacji Kart</v>
          </cell>
          <cell r="B91" t="str">
            <v>1591</v>
          </cell>
          <cell r="C91" t="str">
            <v>Centrum Personalizacji Kart</v>
          </cell>
          <cell r="D91" t="str">
            <v>Pion Wspierania Biznesu</v>
          </cell>
          <cell r="E91" t="str">
            <v>Obszar Zarządzania Operacjami Bankowymi</v>
          </cell>
        </row>
        <row r="92">
          <cell r="A92" t="str">
            <v>Pion Wspierania Biznesu --- 0273 Zespół Obsługi Gotówkowej</v>
          </cell>
          <cell r="B92" t="str">
            <v>0273</v>
          </cell>
          <cell r="C92" t="str">
            <v>Zespół Obsługi Gotówkowej</v>
          </cell>
          <cell r="D92" t="str">
            <v>Pion Wspierania Biznesu</v>
          </cell>
          <cell r="E92" t="str">
            <v>Obszar Zarządzania Operacjami Bankowymi</v>
          </cell>
        </row>
        <row r="93">
          <cell r="A93" t="str">
            <v>Pion Wspierania Biznesu --- CG Centra Gotówkowe</v>
          </cell>
          <cell r="B93" t="str">
            <v>CG</v>
          </cell>
          <cell r="C93" t="str">
            <v>Centra Gotówkowe</v>
          </cell>
          <cell r="D93" t="str">
            <v>Pion Wspierania Biznesu</v>
          </cell>
          <cell r="E93" t="str">
            <v>Obszar Zarządzania Operacjami Bankowymi</v>
          </cell>
        </row>
        <row r="94">
          <cell r="A94" t="str">
            <v>Pion Wspierania Biznesu --- 0293 Kierownictwo Obszaru Technologii Informacji</v>
          </cell>
          <cell r="B94" t="str">
            <v>0293</v>
          </cell>
          <cell r="C94" t="str">
            <v>Kierownictwo Obszaru Technologii Informacji</v>
          </cell>
          <cell r="D94" t="str">
            <v>Pion Wspierania Biznesu</v>
          </cell>
          <cell r="E94" t="str">
            <v>Obszar Technologii Informacji</v>
          </cell>
        </row>
        <row r="95">
          <cell r="A95" t="str">
            <v>Pion Wspierania Biznesu --- 0108 Departament Systemu Centralnego</v>
          </cell>
          <cell r="B95" t="str">
            <v>0108</v>
          </cell>
          <cell r="C95" t="str">
            <v>Departament Systemu Centralnego</v>
          </cell>
          <cell r="D95" t="str">
            <v>Pion Wspierania Biznesu</v>
          </cell>
          <cell r="E95" t="str">
            <v>Obszar Technologii Informacji</v>
          </cell>
        </row>
        <row r="96">
          <cell r="A96" t="str">
            <v>Pion Wspierania Biznesu --- 0261 Departament Bezpieczeństwa Operacyjnego IT</v>
          </cell>
          <cell r="B96" t="str">
            <v>0261</v>
          </cell>
          <cell r="C96" t="str">
            <v>Departament Bezpieczeństwa Operacyjnego IT</v>
          </cell>
          <cell r="D96" t="str">
            <v>Pion Wspierania Biznesu</v>
          </cell>
          <cell r="E96" t="str">
            <v>Obszar Technologii Informacji</v>
          </cell>
        </row>
        <row r="97">
          <cell r="A97" t="str">
            <v>Pion Wspierania Biznesu --- 0294 Departament Dostarczania Usług IT</v>
          </cell>
          <cell r="B97" t="str">
            <v>0294</v>
          </cell>
          <cell r="C97" t="str">
            <v>Departament Dostarczania Usług IT</v>
          </cell>
          <cell r="D97" t="str">
            <v>Pion Wspierania Biznesu</v>
          </cell>
          <cell r="E97" t="str">
            <v>Obszar Technologii Informacji</v>
          </cell>
        </row>
        <row r="98">
          <cell r="A98" t="str">
            <v>Pion Wspierania Biznesu --- 0296 Centrum Kompetencji Zarządzania Usługami IT</v>
          </cell>
          <cell r="B98" t="str">
            <v>0296</v>
          </cell>
          <cell r="C98" t="str">
            <v>Centrum Kompetencji Zarządzania Usługami IT</v>
          </cell>
          <cell r="D98" t="str">
            <v>Pion Wspierania Biznesu</v>
          </cell>
          <cell r="E98" t="str">
            <v>Obszar Technologii Informacji</v>
          </cell>
        </row>
        <row r="99">
          <cell r="A99" t="str">
            <v>Pion Wspierania Biznesu --- 0306 Departament Strategii i Architektury IT</v>
          </cell>
          <cell r="B99" t="str">
            <v>0306</v>
          </cell>
          <cell r="C99" t="str">
            <v>Departament Strategii i Architektury IT</v>
          </cell>
          <cell r="D99" t="str">
            <v>Pion Wspierania Biznesu</v>
          </cell>
          <cell r="E99" t="str">
            <v>Obszar Technologii Informacji</v>
          </cell>
        </row>
        <row r="100">
          <cell r="A100" t="str">
            <v>Pion Wspierania Biznesu --- 1524 Magazyn sprzętu IT</v>
          </cell>
          <cell r="B100" t="str">
            <v>1524</v>
          </cell>
          <cell r="C100" t="str">
            <v>Magazyn sprzętu IT</v>
          </cell>
          <cell r="D100" t="str">
            <v>Pion Wspierania Biznesu</v>
          </cell>
          <cell r="E100" t="str">
            <v>Obszar Technologii Informacji</v>
          </cell>
        </row>
        <row r="101">
          <cell r="A101" t="str">
            <v>Pion Wspierania Biznesu --- 1553 Nowy Front End</v>
          </cell>
          <cell r="B101">
            <v>1553</v>
          </cell>
          <cell r="C101" t="str">
            <v>Nowy Front End</v>
          </cell>
          <cell r="D101" t="str">
            <v>Pion Wspierania Biznesu</v>
          </cell>
          <cell r="E101" t="str">
            <v>Obszar Technologii Informacji</v>
          </cell>
        </row>
        <row r="102">
          <cell r="A102" t="str">
            <v>Pion Wspierania Biznesu --- 0393 Kierownictwo Obszaru Rozwoju Systemów</v>
          </cell>
          <cell r="B102" t="str">
            <v>0393</v>
          </cell>
          <cell r="C102" t="str">
            <v>Kierownictwo Obszaru Rozwoju Systemów</v>
          </cell>
          <cell r="D102" t="str">
            <v>Pion Wspierania Biznesu</v>
          </cell>
          <cell r="E102" t="str">
            <v>Obszar Rozwoju Systemów</v>
          </cell>
        </row>
        <row r="103">
          <cell r="A103" t="str">
            <v>Pion Wspierania Biznesu --- 0098 Departament Rozwoju Biznesu</v>
          </cell>
          <cell r="B103" t="str">
            <v>0098</v>
          </cell>
          <cell r="C103" t="str">
            <v>Departament Rozwoju Biznesu</v>
          </cell>
          <cell r="D103" t="str">
            <v>Pion Wspierania Biznesu</v>
          </cell>
          <cell r="E103" t="str">
            <v>Obszar Rozwoju Systemów</v>
          </cell>
        </row>
        <row r="104">
          <cell r="A104" t="str">
            <v>Pion Wspierania Biznesu --- 0106 Hurtownia Danych</v>
          </cell>
          <cell r="B104" t="str">
            <v>0106</v>
          </cell>
          <cell r="C104" t="str">
            <v>Hurtownia Danych</v>
          </cell>
          <cell r="D104" t="str">
            <v>Pion Wspierania Biznesu</v>
          </cell>
          <cell r="E104" t="str">
            <v>Obszar Rozwoju Systemów</v>
          </cell>
        </row>
        <row r="105">
          <cell r="A105" t="str">
            <v>Pion Wspierania Biznesu --- 0307 Departament Rozwoju Aplikacji</v>
          </cell>
          <cell r="B105" t="str">
            <v>0307</v>
          </cell>
          <cell r="C105" t="str">
            <v>Departament Rozwoju Aplikacji</v>
          </cell>
          <cell r="D105" t="str">
            <v>Pion Wspierania Biznesu</v>
          </cell>
          <cell r="E105" t="str">
            <v>Obszar Rozwoju Systemów</v>
          </cell>
        </row>
        <row r="106">
          <cell r="A106" t="str">
            <v>Pion Wspierania Biznesu --- 1555 CIS II - Programy Strategiczne</v>
          </cell>
          <cell r="B106">
            <v>1555</v>
          </cell>
          <cell r="C106" t="str">
            <v>CIS II - Programy Strategiczne</v>
          </cell>
          <cell r="D106" t="str">
            <v>Pion Wspierania Biznesu</v>
          </cell>
          <cell r="E106" t="str">
            <v>Obszar Rozwoju Systemów</v>
          </cell>
        </row>
        <row r="107">
          <cell r="A107" t="str">
            <v>Pion Wspierania Biznesu --- 1557 Centrum Kompetencyjne Zarządzania Informacją</v>
          </cell>
          <cell r="B107" t="str">
            <v>1557</v>
          </cell>
          <cell r="C107" t="str">
            <v>Centrum Kompetencyjne Zarządzania Informacją</v>
          </cell>
          <cell r="D107" t="str">
            <v>Pion Wspierania Biznesu</v>
          </cell>
          <cell r="E107" t="str">
            <v>Obszar Rozwoju Systemów</v>
          </cell>
        </row>
        <row r="108">
          <cell r="A108" t="str">
            <v>Pion Wspierania Biznesu --- 0271 Kierownictwo Obszaru Zarządzania Zmianami, Procesami i Kosztami</v>
          </cell>
          <cell r="B108" t="str">
            <v>0271</v>
          </cell>
          <cell r="C108" t="str">
            <v>Kierownictwo Obszaru Zarządzania Zmianami, Procesami i Kosztami</v>
          </cell>
          <cell r="D108" t="str">
            <v>Pion Wspierania Biznesu</v>
          </cell>
          <cell r="E108" t="str">
            <v>Obszar Zarządzania Zmianami, Procesami i Kosztami</v>
          </cell>
        </row>
        <row r="109">
          <cell r="A109" t="str">
            <v>Pion Wspierania Biznesu --- 0017 Departament Zarządzania Zmianami i Projektami</v>
          </cell>
          <cell r="B109" t="str">
            <v>0017</v>
          </cell>
          <cell r="C109" t="str">
            <v>Departament Zarządzania Zmianami i Projektami</v>
          </cell>
          <cell r="D109" t="str">
            <v>Pion Wspierania Biznesu</v>
          </cell>
          <cell r="E109" t="str">
            <v>Obszar Zarządzania Zmianami, Procesami i Kosztami</v>
          </cell>
        </row>
        <row r="110">
          <cell r="A110" t="str">
            <v>Pion Wspierania Biznesu --- 0044 Kierownictwo Obszaru Zarządzania Procesami</v>
          </cell>
          <cell r="B110" t="str">
            <v>0044</v>
          </cell>
          <cell r="C110" t="str">
            <v>Kierownictwo Obszaru Zarządzania Procesami</v>
          </cell>
          <cell r="D110" t="str">
            <v>Pion Wspierania Biznesu</v>
          </cell>
          <cell r="E110" t="str">
            <v>Obszar Zarządzania Zmianami, Procesami i Kosztami</v>
          </cell>
        </row>
        <row r="111">
          <cell r="A111" t="str">
            <v>Pion Wspierania Biznesu --- 0052 Kierownictwo Obszaru ds. operacyjnych</v>
          </cell>
          <cell r="B111" t="str">
            <v>0052</v>
          </cell>
          <cell r="C111" t="str">
            <v>Kierownictwo Obszaru ds. operacyjnych</v>
          </cell>
          <cell r="D111" t="str">
            <v>Pion Wspierania Biznesu</v>
          </cell>
          <cell r="E111" t="str">
            <v>Obszar Zarządzania Zmianami, Procesami i Kosztami</v>
          </cell>
        </row>
        <row r="112">
          <cell r="A112" t="str">
            <v>Pion Wspierania Biznesu --- 0109 Departament Organizacji i Modelu Oddziału</v>
          </cell>
          <cell r="B112" t="str">
            <v>0109</v>
          </cell>
          <cell r="C112" t="str">
            <v>Departament Organizacji i Modelu Oddziału</v>
          </cell>
          <cell r="D112" t="str">
            <v>Pion Wspierania Biznesu</v>
          </cell>
          <cell r="E112" t="str">
            <v>Obszar Zarządzania Zmianami, Procesami i Kosztami</v>
          </cell>
        </row>
        <row r="113">
          <cell r="A113" t="str">
            <v>Pion Wspierania Biznesu --- 0179 Departament Zarządzania Procesowego</v>
          </cell>
          <cell r="B113" t="str">
            <v>0179</v>
          </cell>
          <cell r="C113" t="str">
            <v>Departament Zarządzania Procesowego</v>
          </cell>
          <cell r="D113" t="str">
            <v>Pion Wspierania Biznesu</v>
          </cell>
          <cell r="E113" t="str">
            <v>Obszar Zarządzania Zmianami, Procesami i Kosztami</v>
          </cell>
        </row>
        <row r="114">
          <cell r="A114" t="str">
            <v>Pion Wspierania Biznesu --- 0256 Centrum Kompetencyjne Kontroli Depozytowej i Kredytowej</v>
          </cell>
          <cell r="B114" t="str">
            <v>0256</v>
          </cell>
          <cell r="C114" t="str">
            <v>Centrum Kompetencyjne Kontroli Depozytowej i Kredytowej</v>
          </cell>
          <cell r="D114" t="str">
            <v>Pion Wspierania Biznesu</v>
          </cell>
          <cell r="E114" t="str">
            <v>Obszar Zarządzania Zmianami, Procesami i Kosztami</v>
          </cell>
        </row>
        <row r="115">
          <cell r="A115" t="str">
            <v>Pion Wspierania Biznesu --- 0272 Biuro Zarządzania Wydatkami</v>
          </cell>
          <cell r="B115" t="str">
            <v>0272</v>
          </cell>
          <cell r="C115" t="str">
            <v>Biuro Zarządzania Wydatkami</v>
          </cell>
          <cell r="D115" t="str">
            <v>Pion Wspierania Biznesu</v>
          </cell>
          <cell r="E115" t="str">
            <v>Obszar Zarządzania Zmianami, Procesami i Kosztami</v>
          </cell>
        </row>
        <row r="116">
          <cell r="A116" t="str">
            <v>Pion Wspierania Biznesu --- 0297 Finanse Informatyczne</v>
          </cell>
          <cell r="B116" t="str">
            <v>0297</v>
          </cell>
          <cell r="C116" t="str">
            <v>Finanse Informatyczne</v>
          </cell>
          <cell r="D116" t="str">
            <v>Pion Wspierania Biznesu</v>
          </cell>
          <cell r="E116" t="str">
            <v>Obszar Zarządzania Zmianami, Procesami i Kosztami</v>
          </cell>
        </row>
        <row r="117">
          <cell r="A117" t="str">
            <v>Pion Wspierania Biznesu --- 0362 Departament Zakupów</v>
          </cell>
          <cell r="B117" t="str">
            <v>0362</v>
          </cell>
          <cell r="C117" t="str">
            <v>Departament Zakupów</v>
          </cell>
          <cell r="D117" t="str">
            <v>Pion Wspierania Biznesu</v>
          </cell>
          <cell r="E117" t="str">
            <v>Obszar Zarządzania Zmianami, Procesami i Kosztami</v>
          </cell>
        </row>
        <row r="118">
          <cell r="A118" t="str">
            <v>Pion Wspierania Biznesu --- 0380 Centrum Zapobiegania Defraudacjom</v>
          </cell>
          <cell r="B118" t="str">
            <v>0380</v>
          </cell>
          <cell r="C118" t="str">
            <v>Centrum Zapobiegania Defraudacjom</v>
          </cell>
          <cell r="D118" t="str">
            <v>Pion Wspierania Biznesu</v>
          </cell>
          <cell r="E118" t="str">
            <v>Obszar Zarządzania Zmianami, Procesami i Kosztami</v>
          </cell>
        </row>
        <row r="119">
          <cell r="A119" t="str">
            <v>Pion Wspierania Biznesu --- 1501 Salka szkoleniowa - Bytom</v>
          </cell>
          <cell r="B119" t="str">
            <v>1501</v>
          </cell>
          <cell r="C119" t="str">
            <v>Salka szkoleniowa - Bytom</v>
          </cell>
          <cell r="D119" t="str">
            <v>Pion Wspierania Biznesu</v>
          </cell>
          <cell r="E119" t="str">
            <v>Obszar Zarządzania Zmianami, Procesami i Kosztami</v>
          </cell>
        </row>
        <row r="120">
          <cell r="A120" t="str">
            <v>Pion Wspierania Biznesu --- 1502 Salka szkoleniowa - Chorzów</v>
          </cell>
          <cell r="B120" t="str">
            <v>1502</v>
          </cell>
          <cell r="C120" t="str">
            <v>Salka szkoleniowa - Chorzów</v>
          </cell>
          <cell r="D120" t="str">
            <v>Pion Wspierania Biznesu</v>
          </cell>
          <cell r="E120" t="str">
            <v>Obszar Zarządzania Zmianami, Procesami i Kosztami</v>
          </cell>
        </row>
        <row r="121">
          <cell r="A121" t="str">
            <v>Pion Wspierania Biznesu --- 1503 Salka szkoleniowa - Gdynia</v>
          </cell>
          <cell r="B121" t="str">
            <v>1503</v>
          </cell>
          <cell r="C121" t="str">
            <v>Salka szkoleniowa - Gdynia</v>
          </cell>
          <cell r="D121" t="str">
            <v>Pion Wspierania Biznesu</v>
          </cell>
          <cell r="E121" t="str">
            <v>Obszar Zarządzania Zmianami, Procesami i Kosztami</v>
          </cell>
        </row>
        <row r="122">
          <cell r="A122" t="str">
            <v>Pion Wspierania Biznesu --- 1504 Salka szkoleniowa - Poznań</v>
          </cell>
          <cell r="B122" t="str">
            <v>1504</v>
          </cell>
          <cell r="C122" t="str">
            <v>Salka szkoleniowa - Poznań</v>
          </cell>
          <cell r="D122" t="str">
            <v>Pion Wspierania Biznesu</v>
          </cell>
          <cell r="E122" t="str">
            <v>Obszar Zarządzania Zmianami, Procesami i Kosztami</v>
          </cell>
        </row>
        <row r="123">
          <cell r="A123" t="str">
            <v>Pion Wspierania Biznesu --- 1505 Salka szkoleniowa - Warszawa</v>
          </cell>
          <cell r="B123" t="str">
            <v>1505</v>
          </cell>
          <cell r="C123" t="str">
            <v>Salka szkoleniowa - Warszawa</v>
          </cell>
          <cell r="D123" t="str">
            <v>Pion Wspierania Biznesu</v>
          </cell>
          <cell r="E123" t="str">
            <v>Obszar Zarządzania Zmianami, Procesami i Kosztami</v>
          </cell>
        </row>
        <row r="124">
          <cell r="A124" t="str">
            <v>Pion Wspierania Biznesu --- 1506 Salka szkoleniowa - Wrocław</v>
          </cell>
          <cell r="B124" t="str">
            <v>1506</v>
          </cell>
          <cell r="C124" t="str">
            <v>Salka szkoleniowa - Wrocław</v>
          </cell>
          <cell r="D124" t="str">
            <v>Pion Wspierania Biznesu</v>
          </cell>
          <cell r="E124" t="str">
            <v>Obszar Zarządzania Zmianami, Procesami i Kosztami</v>
          </cell>
        </row>
        <row r="125">
          <cell r="A125" t="str">
            <v>Pion Wspierania Biznesu --- 1582 Centrum Bezpieczeństwa Płatności Elektronicznych</v>
          </cell>
          <cell r="B125" t="str">
            <v>1582</v>
          </cell>
          <cell r="C125" t="str">
            <v>Centrum Bezpieczeństwa Płatności Elektronicznych</v>
          </cell>
          <cell r="D125" t="str">
            <v>Pion Wspierania Biznesu</v>
          </cell>
          <cell r="E125" t="str">
            <v>Obszar Zarządzania Zmianami, Procesami i Kosztami</v>
          </cell>
        </row>
        <row r="126">
          <cell r="A126" t="str">
            <v>Pion Wspierania Biznesu --- 1619 Centrum Kompetencyjne Kontroli Operacyjnej i Wdrażania Zmian</v>
          </cell>
          <cell r="B126" t="str">
            <v>1619</v>
          </cell>
          <cell r="C126" t="str">
            <v>Centrum Kompetencyjne Kontroli Operacyjnej i Wdrażania Zmian</v>
          </cell>
          <cell r="D126" t="str">
            <v>Pion Wspierania Biznesu</v>
          </cell>
          <cell r="E126" t="str">
            <v>Obszar Zarządzania Zmianami, Procesami i Kosztami</v>
          </cell>
        </row>
        <row r="127">
          <cell r="A127" t="str">
            <v>Pion Wspierania Biznesu --- 1592 Biuro Obszaru Usług Operacyjnych</v>
          </cell>
          <cell r="B127" t="str">
            <v>1592</v>
          </cell>
          <cell r="C127" t="str">
            <v>Biuro Obszaru Usług Operacyjnych</v>
          </cell>
          <cell r="D127" t="str">
            <v>Pion Wspierania Biznesu</v>
          </cell>
          <cell r="E127" t="str">
            <v>Obszar Usług Operacyjnych</v>
          </cell>
        </row>
        <row r="128">
          <cell r="A128" t="str">
            <v>Pion Wspierania Biznesu --- 0029 Centrum Zabezpieczeń</v>
          </cell>
          <cell r="B128" t="str">
            <v>0029</v>
          </cell>
          <cell r="C128" t="str">
            <v>Centrum Zabezpieczeń</v>
          </cell>
          <cell r="D128" t="str">
            <v>Pion Wspierania Biznesu</v>
          </cell>
          <cell r="E128" t="str">
            <v>Obszar Usług Operacyjnych</v>
          </cell>
        </row>
        <row r="129">
          <cell r="A129" t="str">
            <v>Pion Wspierania Biznesu --- 0119 Centrum Przetwarzania Dokumentów</v>
          </cell>
          <cell r="B129" t="str">
            <v>0119</v>
          </cell>
          <cell r="C129" t="str">
            <v>Centrum Przetwarzania Dokumentów</v>
          </cell>
          <cell r="D129" t="str">
            <v>Pion Wspierania Biznesu</v>
          </cell>
          <cell r="E129" t="str">
            <v>Obszar Usług Operacyjnych</v>
          </cell>
        </row>
        <row r="130">
          <cell r="A130" t="str">
            <v>Pion Wspierania Biznesu --- 0369 Departament Usług Centralnych</v>
          </cell>
          <cell r="B130" t="str">
            <v>0369</v>
          </cell>
          <cell r="C130" t="str">
            <v>Departament Usług Centralnych</v>
          </cell>
          <cell r="D130" t="str">
            <v>Pion Wspierania Biznesu</v>
          </cell>
          <cell r="E130" t="str">
            <v>Obszar Usług Operacyjnych</v>
          </cell>
        </row>
        <row r="131">
          <cell r="A131" t="str">
            <v>Pion Wspierania Biznesu --- 1565 Centrum Operacji Kredytowych</v>
          </cell>
          <cell r="B131" t="str">
            <v>1565</v>
          </cell>
          <cell r="C131" t="str">
            <v>Centrum Operacji Kredytowych</v>
          </cell>
          <cell r="D131" t="str">
            <v>Pion Wspierania Biznesu</v>
          </cell>
          <cell r="E131" t="str">
            <v>Obszar Usług Operacyjnych</v>
          </cell>
        </row>
        <row r="132">
          <cell r="A132" t="str">
            <v>Pion Wspierania Biznesu --- 1576 Centrum Obsługi Biznesu</v>
          </cell>
          <cell r="B132" t="str">
            <v>1576</v>
          </cell>
          <cell r="C132" t="str">
            <v>Centrum Obsługi Biznesu</v>
          </cell>
          <cell r="D132" t="str">
            <v>Pion Wspierania Biznesu</v>
          </cell>
          <cell r="E132" t="str">
            <v>Obszar Usług Operacyjnych</v>
          </cell>
        </row>
        <row r="133">
          <cell r="A133" t="str">
            <v>Pion Zarządzania Zasobami Ludzkimi --- 0343 Biuro Pionu Zarządzania Zasobami Ludzkimi</v>
          </cell>
          <cell r="B133" t="str">
            <v>0343</v>
          </cell>
          <cell r="C133" t="str">
            <v>Biuro Pionu Zarządzania Zasobami Ludzkimi</v>
          </cell>
          <cell r="D133" t="str">
            <v>Pion Zarządzania Zasobami Ludzkimi</v>
          </cell>
          <cell r="E133" t="str">
            <v>PZZL pozostałe</v>
          </cell>
        </row>
        <row r="134">
          <cell r="A134" t="str">
            <v>Pion Zarządzania Zasobami Ludzkimi --- 0202 Zespół Rozwoju Systemów HR</v>
          </cell>
          <cell r="B134" t="str">
            <v>0202</v>
          </cell>
          <cell r="C134" t="str">
            <v>Zespół Rozwoju Systemów HR</v>
          </cell>
          <cell r="D134" t="str">
            <v>Pion Zarządzania Zasobami Ludzkimi</v>
          </cell>
          <cell r="E134" t="str">
            <v>PZZL pozostałe</v>
          </cell>
        </row>
        <row r="135">
          <cell r="A135" t="str">
            <v>Pion Zarządzania Zasobami Ludzkimi --- 0345 Departament Kadr</v>
          </cell>
          <cell r="B135" t="str">
            <v>0345</v>
          </cell>
          <cell r="C135" t="str">
            <v>Departament Kadr</v>
          </cell>
          <cell r="D135" t="str">
            <v>Pion Zarządzania Zasobami Ludzkimi</v>
          </cell>
          <cell r="E135" t="str">
            <v>PZZL pozostałe</v>
          </cell>
        </row>
        <row r="136">
          <cell r="A136" t="str">
            <v>Pion Zarządzania Zasobami Ludzkimi --- 0346 Departament Partnerstwa Biznesowego</v>
          </cell>
          <cell r="B136" t="str">
            <v>0346</v>
          </cell>
          <cell r="C136" t="str">
            <v>Departament Partnerstwa Biznesowego</v>
          </cell>
          <cell r="D136" t="str">
            <v>Pion Zarządzania Zasobami Ludzkimi</v>
          </cell>
          <cell r="E136" t="str">
            <v>PZZL pozostałe</v>
          </cell>
        </row>
        <row r="137">
          <cell r="A137" t="str">
            <v>Pion Zarządzania Zasobami Ludzkimi --- 0348 Zespół Polityki Wynagrodzeń</v>
          </cell>
          <cell r="B137" t="str">
            <v>0348</v>
          </cell>
          <cell r="C137" t="str">
            <v>Zespół Polityki Wynagrodzeń</v>
          </cell>
          <cell r="D137" t="str">
            <v>Pion Zarządzania Zasobami Ludzkimi</v>
          </cell>
          <cell r="E137" t="str">
            <v>PZZL pozostałe</v>
          </cell>
        </row>
        <row r="138">
          <cell r="A138" t="str">
            <v>Pion Zarządzania Zasobami Ludzkimi --- 0349 Zespół Tłumaczy</v>
          </cell>
          <cell r="B138" t="str">
            <v>0349</v>
          </cell>
          <cell r="C138" t="str">
            <v>Zespół Tłumaczy</v>
          </cell>
          <cell r="D138" t="str">
            <v>Pion Zarządzania Zasobami Ludzkimi</v>
          </cell>
          <cell r="E138" t="str">
            <v>PZZL pozostałe</v>
          </cell>
        </row>
        <row r="139">
          <cell r="A139" t="str">
            <v>Pion Zarządzania Zasobami Ludzkimi --- 1533 Biuro Relacji Pracowniczych</v>
          </cell>
          <cell r="B139" t="str">
            <v>1533</v>
          </cell>
          <cell r="C139" t="str">
            <v>Biuro Relacji Pracowniczych</v>
          </cell>
          <cell r="D139" t="str">
            <v>Pion Zarządzania Zasobami Ludzkimi</v>
          </cell>
          <cell r="E139" t="str">
            <v>PZZL pozostałe</v>
          </cell>
        </row>
        <row r="140">
          <cell r="A140" t="str">
            <v>Pion Zarządzania Zasobami Ludzkimi --- 0299 Obszar Rozwoju Zasobów Ludzkich</v>
          </cell>
          <cell r="B140" t="str">
            <v>0299</v>
          </cell>
          <cell r="C140" t="str">
            <v>Obszar Rozwoju Zasobów Ludzkich</v>
          </cell>
          <cell r="D140" t="str">
            <v>Pion Zarządzania Zasobami Ludzkimi</v>
          </cell>
          <cell r="E140" t="str">
            <v>Obszar Rozwoju Zasobów Ludzkich</v>
          </cell>
        </row>
        <row r="141">
          <cell r="A141" t="str">
            <v>Pion Zarządzania Zasobami Ludzkimi --- 0347 Departament Szkoleń i Rozwoju</v>
          </cell>
          <cell r="B141" t="str">
            <v>0347</v>
          </cell>
          <cell r="C141" t="str">
            <v>Departament Szkoleń i Rozwoju</v>
          </cell>
          <cell r="D141" t="str">
            <v>Pion Zarządzania Zasobami Ludzkimi</v>
          </cell>
          <cell r="E141" t="str">
            <v>Obszar Rozwoju Zasobów Ludzkich</v>
          </cell>
        </row>
        <row r="142">
          <cell r="A142" t="str">
            <v>Zarząd i Rada Banku --- 0013 Prezes</v>
          </cell>
          <cell r="B142" t="str">
            <v>0013</v>
          </cell>
          <cell r="C142" t="str">
            <v>Prezes</v>
          </cell>
          <cell r="D142" t="str">
            <v>Zarząd i Rada Banku</v>
          </cell>
          <cell r="E142" t="str">
            <v>Zarząd i Rada Banku</v>
          </cell>
        </row>
        <row r="143">
          <cell r="A143" t="str">
            <v>Zarząd i Rada Banku --- 0036 Gabinet Prezesa</v>
          </cell>
          <cell r="B143" t="str">
            <v>0036</v>
          </cell>
          <cell r="C143" t="str">
            <v>Gabinet Prezesa</v>
          </cell>
          <cell r="D143" t="str">
            <v>Zarząd i Rada Banku</v>
          </cell>
          <cell r="E143" t="str">
            <v>Zarząd i Rada Banku</v>
          </cell>
        </row>
        <row r="144">
          <cell r="A144" t="str">
            <v>Zarząd i Rada Banku --- 0042 Walne Zgromadzenie</v>
          </cell>
          <cell r="B144" t="str">
            <v>0042</v>
          </cell>
          <cell r="C144" t="str">
            <v>Walne Zgromadzenie</v>
          </cell>
          <cell r="D144" t="str">
            <v>Zarząd i Rada Banku</v>
          </cell>
          <cell r="E144" t="str">
            <v>Zarząd i Rada Banku</v>
          </cell>
        </row>
        <row r="145">
          <cell r="A145" t="str">
            <v>Zarząd i Rada Banku --- 0899 Rada Nadzorcza Banku</v>
          </cell>
          <cell r="B145" t="str">
            <v>0899</v>
          </cell>
          <cell r="C145" t="str">
            <v>Rada Nadzorcza Banku</v>
          </cell>
          <cell r="D145" t="str">
            <v>Zarząd i Rada Banku</v>
          </cell>
          <cell r="E145" t="str">
            <v>Zarząd i Rada Banku</v>
          </cell>
        </row>
        <row r="146">
          <cell r="A146" t="str">
            <v>Zarząd i Rada Banku --- 0970 Zarząd Banku</v>
          </cell>
          <cell r="B146" t="str">
            <v>0970</v>
          </cell>
          <cell r="C146" t="str">
            <v>Zarząd Banku</v>
          </cell>
          <cell r="D146" t="str">
            <v>Zarząd i Rada Banku</v>
          </cell>
          <cell r="E146" t="str">
            <v>Zarząd i Rada Banku</v>
          </cell>
        </row>
        <row r="147">
          <cell r="A147" t="str">
            <v>Obszar Audytu Wewnętrznego --- 0024 Obszar Audytu Wewnętrznego</v>
          </cell>
          <cell r="B147" t="str">
            <v>0024</v>
          </cell>
          <cell r="C147" t="str">
            <v>Obszar Audytu Wewnętrznego</v>
          </cell>
          <cell r="D147" t="str">
            <v>Obszar Audytu Wewnętrznego</v>
          </cell>
          <cell r="E147" t="str">
            <v>Obszar Audytu Wewnętrznego</v>
          </cell>
        </row>
        <row r="148">
          <cell r="A148" t="str">
            <v>Obszar Audytu Wewnętrznego --- 0025 Audytor Wewnętrzny Grupy</v>
          </cell>
          <cell r="B148" t="str">
            <v>0025</v>
          </cell>
          <cell r="C148" t="str">
            <v>Audytor Wewnętrzny Grupy</v>
          </cell>
          <cell r="D148" t="str">
            <v>Obszar Audytu Wewnętrznego</v>
          </cell>
          <cell r="E148" t="str">
            <v>Obszar Audytu Wewnętrznego</v>
          </cell>
        </row>
        <row r="149">
          <cell r="A149" t="str">
            <v>Obszar Komunikacji Korporacyjnej i Marketingu --- 0030 Obszar Komunikacji Korporacyjnej i Marketingu</v>
          </cell>
          <cell r="B149" t="str">
            <v>0030</v>
          </cell>
          <cell r="C149" t="str">
            <v>Obszar Komunikacji Korporacyjnej i Marketingu</v>
          </cell>
          <cell r="D149" t="str">
            <v>Obszar Komunikacji Korporacyjnej i Marketingu</v>
          </cell>
          <cell r="E149" t="str">
            <v>Obszar Komunikacji Korporacyjnej i Marketingu</v>
          </cell>
        </row>
        <row r="150">
          <cell r="A150" t="str">
            <v>Obszar Komunikacji Korporacyjnej i Marketingu --- 0034 Departament Public Relations</v>
          </cell>
          <cell r="B150" t="str">
            <v>0034</v>
          </cell>
          <cell r="C150" t="str">
            <v>Departament Public Relations</v>
          </cell>
          <cell r="D150" t="str">
            <v>Obszar Komunikacji Korporacyjnej i Marketingu</v>
          </cell>
          <cell r="E150" t="str">
            <v>Obszar Komunikacji Korporacyjnej i Marketingu</v>
          </cell>
        </row>
        <row r="151">
          <cell r="A151" t="str">
            <v>Obszar Komunikacji Korporacyjnej i Marketingu --- 0171 Zespół Technologii Informacyjnych i Marketing Serwis</v>
          </cell>
          <cell r="B151" t="str">
            <v>0171</v>
          </cell>
          <cell r="C151" t="str">
            <v>Zespół Technologii Informacyjnych i Marketing Serwis</v>
          </cell>
          <cell r="D151" t="str">
            <v>Obszar Komunikacji Korporacyjnej i Marketingu</v>
          </cell>
          <cell r="E151" t="str">
            <v>Obszar Komunikacji Korporacyjnej i Marketingu</v>
          </cell>
        </row>
        <row r="152">
          <cell r="A152" t="str">
            <v>Obszar Komunikacji Korporacyjnej i Marketingu --- 0243 Zespół ds. Promocji Produktów Detalicznych</v>
          </cell>
          <cell r="B152" t="str">
            <v>0243</v>
          </cell>
          <cell r="C152" t="str">
            <v>Zespół ds. Promocji Produktów Detalicznych</v>
          </cell>
          <cell r="D152" t="str">
            <v>Obszar Komunikacji Korporacyjnej i Marketingu</v>
          </cell>
          <cell r="E152" t="str">
            <v>Obszar Komunikacji Korporacyjnej i Marketingu</v>
          </cell>
        </row>
        <row r="153">
          <cell r="A153" t="str">
            <v>Obszar Komunikacji Korporacyjnej i Marketingu --- 0249 Biuro Badań Marketingowych</v>
          </cell>
          <cell r="B153" t="str">
            <v>0249</v>
          </cell>
          <cell r="C153" t="str">
            <v>Biuro Badań Marketingowych</v>
          </cell>
          <cell r="D153" t="str">
            <v>Obszar Komunikacji Korporacyjnej i Marketingu</v>
          </cell>
          <cell r="E153" t="str">
            <v>Obszar Komunikacji Korporacyjnej i Marketingu</v>
          </cell>
        </row>
        <row r="154">
          <cell r="A154" t="str">
            <v>Obszar Komunikacji Korporacyjnej i Marketingu --- 0251 Departament Zarządzania Jakością Marki</v>
          </cell>
          <cell r="B154" t="str">
            <v>0251</v>
          </cell>
          <cell r="C154" t="str">
            <v>Departament Zarządzania Jakością Marki</v>
          </cell>
          <cell r="D154" t="str">
            <v>Obszar Komunikacji Korporacyjnej i Marketingu</v>
          </cell>
          <cell r="E154" t="str">
            <v>Obszar Komunikacji Korporacyjnej i Marketingu</v>
          </cell>
        </row>
        <row r="155">
          <cell r="A155" t="str">
            <v>Obszar Komunikacji Korporacyjnej i Marketingu --- 1568 Zespół ds. promocji produktów BZ WBK</v>
          </cell>
          <cell r="B155" t="str">
            <v>1568</v>
          </cell>
          <cell r="C155" t="str">
            <v>Zespół ds. promocji produktów BZ WBK</v>
          </cell>
          <cell r="D155" t="str">
            <v>Obszar Komunikacji Korporacyjnej i Marketingu</v>
          </cell>
          <cell r="E155" t="str">
            <v>Obszar Komunikacji Korporacyjnej i Marketingu</v>
          </cell>
        </row>
        <row r="156">
          <cell r="A156" t="str">
            <v>Obszar Komunikacji Korporacyjnej i Marketingu --- 1571 Sponsoring projektów związanych z piłką nożną</v>
          </cell>
          <cell r="B156" t="str">
            <v>1571</v>
          </cell>
          <cell r="C156" t="str">
            <v>Sponsoring projektów związanych z piłką nożną</v>
          </cell>
          <cell r="D156" t="str">
            <v>Obszar Komunikacji Korporacyjnej i Marketingu</v>
          </cell>
          <cell r="E156" t="str">
            <v>Obszar Komunikacji Korporacyjnej i Marketingu</v>
          </cell>
        </row>
        <row r="157">
          <cell r="A157" t="str">
            <v>Obszar Komunikacji Korporacyjnej i Marketingu --- 1577 Zespół Rzecznika Klienta</v>
          </cell>
          <cell r="B157" t="str">
            <v>1577</v>
          </cell>
          <cell r="C157" t="str">
            <v>Zespół Rzecznika Klienta</v>
          </cell>
          <cell r="D157" t="str">
            <v>Obszar Komunikacji Korporacyjnej i Marketingu</v>
          </cell>
          <cell r="E157" t="str">
            <v>Obszar Komunikacji Korporacyjnej i Marketingu</v>
          </cell>
        </row>
        <row r="158">
          <cell r="A158" t="str">
            <v>Obszar Komunikacji Korporacyjnej i Marketingu --- 1580 Zespół ds. Marketingu na Rynkach Lokalnych</v>
          </cell>
          <cell r="B158" t="str">
            <v>1580</v>
          </cell>
          <cell r="C158" t="str">
            <v>Zespół ds. Marketingu na Rynkach Lokalnych</v>
          </cell>
          <cell r="D158" t="str">
            <v>Obszar Komunikacji Korporacyjnej i Marketingu</v>
          </cell>
          <cell r="E158" t="str">
            <v>Obszar Komunikacji Korporacyjnej i Marketingu</v>
          </cell>
        </row>
        <row r="159">
          <cell r="A159" t="str">
            <v>Obszar Komunikacji Korporacyjnej i Marketingu --- 1586 Zespół ds. zakupu mediów</v>
          </cell>
          <cell r="B159" t="str">
            <v>1586</v>
          </cell>
          <cell r="C159" t="str">
            <v>Zespół ds. zakupu mediów</v>
          </cell>
          <cell r="D159" t="str">
            <v>Obszar Komunikacji Korporacyjnej i Marketingu</v>
          </cell>
          <cell r="E159" t="str">
            <v>Obszar Komunikacji Korporacyjnej i Marketingu</v>
          </cell>
        </row>
        <row r="160">
          <cell r="A160" t="str">
            <v>Obszar Komunikacji Korporacyjnej i Marketingu --- 1587 Obszar Komunikacji Korporacyjnej i Marketingu</v>
          </cell>
          <cell r="B160" t="str">
            <v>1587</v>
          </cell>
          <cell r="C160" t="str">
            <v>Obszar Komunikacji Korporacyjnej i Marketingu</v>
          </cell>
          <cell r="D160" t="str">
            <v>Obszar Komunikacji Korporacyjnej i Marketingu</v>
          </cell>
          <cell r="E160" t="str">
            <v>Obszar Komunikacji Korporacyjnej i Marketingu</v>
          </cell>
        </row>
        <row r="161">
          <cell r="A161" t="str">
            <v>Obszar Komunikacji Korporacyjnej i Marketingu --- 1588 Departament Komunikacji Wewnętrznej</v>
          </cell>
          <cell r="B161" t="str">
            <v>1588</v>
          </cell>
          <cell r="C161" t="str">
            <v>Departament Komunikacji Wewnętrznej</v>
          </cell>
          <cell r="D161" t="str">
            <v>Obszar Komunikacji Korporacyjnej i Marketingu</v>
          </cell>
          <cell r="E161" t="str">
            <v>Obszar Komunikacji Korporacyjnej i Marketingu</v>
          </cell>
        </row>
        <row r="162">
          <cell r="A162" t="str">
            <v>Pozostałe jednostki --- 0003 Komisja Nadzoru Finansowego</v>
          </cell>
          <cell r="B162" t="str">
            <v>0003</v>
          </cell>
          <cell r="C162" t="str">
            <v>Komisja Nadzoru Finansowego</v>
          </cell>
          <cell r="D162" t="str">
            <v>Pozostałe jednostki</v>
          </cell>
          <cell r="E162" t="str">
            <v>Pozostałe jednostki</v>
          </cell>
        </row>
        <row r="163">
          <cell r="A163" t="str">
            <v>Pozostałe jednostki --- 0039 Związki Zawodowe</v>
          </cell>
          <cell r="B163" t="str">
            <v>0039</v>
          </cell>
          <cell r="C163" t="str">
            <v>Związki Zawodowe</v>
          </cell>
          <cell r="D163" t="str">
            <v>Pozostałe jednostki</v>
          </cell>
          <cell r="E163" t="str">
            <v>Pozostałe jednostki</v>
          </cell>
        </row>
        <row r="164">
          <cell r="A164" t="str">
            <v>Pozostałe jednostki --- 0156 Kasa Zapomogowo-Pożyczkowa</v>
          </cell>
          <cell r="B164" t="str">
            <v>0156</v>
          </cell>
          <cell r="C164" t="str">
            <v>Kasa Zapomogowo-Pożyczkowa</v>
          </cell>
          <cell r="D164" t="str">
            <v>Pozostałe jednostki</v>
          </cell>
          <cell r="E164" t="str">
            <v>Pozostałe jednostki</v>
          </cell>
        </row>
        <row r="165">
          <cell r="A165" t="str">
            <v>Pozostałe jednostki --- 0236 Finanse Centralne</v>
          </cell>
          <cell r="B165" t="str">
            <v>0236</v>
          </cell>
          <cell r="C165" t="str">
            <v>Finanse Centralne</v>
          </cell>
          <cell r="D165" t="str">
            <v>Pozostałe jednostki</v>
          </cell>
          <cell r="E165" t="str">
            <v>Pozostałe jednostki</v>
          </cell>
        </row>
        <row r="166">
          <cell r="A166" t="str">
            <v>Pozostałe jednostki --- 0237 BFG</v>
          </cell>
          <cell r="B166" t="str">
            <v>0237</v>
          </cell>
          <cell r="C166" t="str">
            <v>BFG</v>
          </cell>
          <cell r="D166" t="str">
            <v>Pozostałe jednostki</v>
          </cell>
          <cell r="E166" t="str">
            <v>Pozostałe jednostki</v>
          </cell>
        </row>
        <row r="167">
          <cell r="A167" t="str">
            <v>Pozostałe jednostki --- 0971 Pracownicy AIB</v>
          </cell>
          <cell r="B167" t="str">
            <v>0971</v>
          </cell>
          <cell r="C167" t="str">
            <v>Pracownicy AIB</v>
          </cell>
          <cell r="D167" t="str">
            <v>Pozostałe jednostki</v>
          </cell>
          <cell r="E167" t="str">
            <v>Pozostałe jednostki</v>
          </cell>
        </row>
        <row r="168">
          <cell r="A168" t="str">
            <v>Pozostałe jednostki --- 1700 Projekt Integracja</v>
          </cell>
          <cell r="B168">
            <v>1700</v>
          </cell>
          <cell r="C168" t="str">
            <v>Projekt Integracja</v>
          </cell>
          <cell r="D168" t="str">
            <v>Pozostałe jednostki</v>
          </cell>
          <cell r="E168" t="str">
            <v>Pozostałe jednostki</v>
          </cell>
        </row>
        <row r="169">
          <cell r="A169" t="str">
            <v xml:space="preserve"> ---  </v>
          </cell>
        </row>
        <row r="170">
          <cell r="A170" t="str">
            <v xml:space="preserve"> ---  </v>
          </cell>
        </row>
        <row r="171">
          <cell r="A171" t="str">
            <v xml:space="preserve"> ---  </v>
          </cell>
        </row>
        <row r="172">
          <cell r="A172" t="str">
            <v xml:space="preserve"> ---  </v>
          </cell>
        </row>
        <row r="173">
          <cell r="A173" t="str">
            <v xml:space="preserve"> ---  </v>
          </cell>
        </row>
        <row r="174">
          <cell r="A174" t="str">
            <v xml:space="preserve"> ---  </v>
          </cell>
        </row>
        <row r="175">
          <cell r="A175" t="str">
            <v xml:space="preserve"> ---  </v>
          </cell>
        </row>
        <row r="176">
          <cell r="A176" t="str">
            <v xml:space="preserve"> ---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Prezent Stary"/>
      <sheetName val="Prezent"/>
      <sheetName val="PrezentQ"/>
      <sheetName val="TotalL"/>
      <sheetName val="Total"/>
      <sheetName val="AOK"/>
      <sheetName val="AO"/>
      <sheetName val="ASW"/>
      <sheetName val="AZ"/>
      <sheetName val="AA"/>
      <sheetName val="AOE"/>
      <sheetName val="AN"/>
      <sheetName val="AN2"/>
      <sheetName val="AGI"/>
      <sheetName val="FAZ"/>
      <sheetName val="RPK"/>
      <sheetName val="FS"/>
      <sheetName val="APA"/>
      <sheetName val="AOD"/>
      <sheetName val="ASE"/>
      <sheetName val="LSW"/>
      <sheetName val="OPIS ZMIAN"/>
      <sheetName val="Summary"/>
      <sheetName val="Dodatki"/>
      <sheetName val="Podział_F"/>
      <sheetName val="Analiza 1HY"/>
      <sheetName val="POM"/>
      <sheetName val="ARKA2006new"/>
      <sheetName val="AB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revisions/_rels/revisionHeaders.xml.rels><?xml version="1.0" encoding="UTF-8" standalone="yes"?>
<Relationships xmlns="http://schemas.openxmlformats.org/package/2006/relationships"><Relationship Id="rId109" Type="http://schemas.openxmlformats.org/officeDocument/2006/relationships/revisionLog" Target="revisionLog12.xml"/><Relationship Id="rId117" Type="http://schemas.openxmlformats.org/officeDocument/2006/relationships/revisionLog" Target="revisionLog20.xml"/><Relationship Id="rId89" Type="http://schemas.openxmlformats.org/officeDocument/2006/relationships/revisionLog" Target="NULL"/><Relationship Id="rId84" Type="http://schemas.openxmlformats.org/officeDocument/2006/relationships/revisionLog" Target="NULL"/><Relationship Id="rId76" Type="http://schemas.openxmlformats.org/officeDocument/2006/relationships/revisionLog" Target="NULL"/><Relationship Id="rId68" Type="http://schemas.openxmlformats.org/officeDocument/2006/relationships/revisionLog" Target="NULL"/><Relationship Id="rId63" Type="http://schemas.openxmlformats.org/officeDocument/2006/relationships/revisionLog" Target="NULL"/><Relationship Id="rId97" Type="http://schemas.openxmlformats.org/officeDocument/2006/relationships/revisionLog" Target="NULL"/><Relationship Id="rId104" Type="http://schemas.openxmlformats.org/officeDocument/2006/relationships/revisionLog" Target="revisionLog7.xml"/><Relationship Id="rId112" Type="http://schemas.openxmlformats.org/officeDocument/2006/relationships/revisionLog" Target="revisionLog15.xml"/><Relationship Id="rId120" Type="http://schemas.openxmlformats.org/officeDocument/2006/relationships/revisionLog" Target="revisionLog23.xml"/><Relationship Id="rId92" Type="http://schemas.openxmlformats.org/officeDocument/2006/relationships/revisionLog" Target="NULL"/><Relationship Id="rId71" Type="http://schemas.openxmlformats.org/officeDocument/2006/relationships/revisionLog" Target="NULL"/><Relationship Id="rId88" Type="http://schemas.openxmlformats.org/officeDocument/2006/relationships/revisionLog" Target="NULL"/><Relationship Id="rId91" Type="http://schemas.openxmlformats.org/officeDocument/2006/relationships/revisionLog" Target="NULL"/><Relationship Id="rId83" Type="http://schemas.openxmlformats.org/officeDocument/2006/relationships/revisionLog" Target="NULL"/><Relationship Id="rId75" Type="http://schemas.openxmlformats.org/officeDocument/2006/relationships/revisionLog" Target="NULL"/><Relationship Id="rId62" Type="http://schemas.openxmlformats.org/officeDocument/2006/relationships/revisionLog" Target="NULL"/><Relationship Id="rId70" Type="http://schemas.openxmlformats.org/officeDocument/2006/relationships/revisionLog" Target="NULL"/><Relationship Id="rId96" Type="http://schemas.openxmlformats.org/officeDocument/2006/relationships/revisionLog" Target="NULL"/><Relationship Id="rId107" Type="http://schemas.openxmlformats.org/officeDocument/2006/relationships/revisionLog" Target="revisionLog10.xml"/><Relationship Id="rId111" Type="http://schemas.openxmlformats.org/officeDocument/2006/relationships/revisionLog" Target="revisionLog14.xml"/><Relationship Id="rId87" Type="http://schemas.openxmlformats.org/officeDocument/2006/relationships/revisionLog" Target="NULL"/><Relationship Id="rId79" Type="http://schemas.openxmlformats.org/officeDocument/2006/relationships/revisionLog" Target="NULL"/><Relationship Id="rId74" Type="http://schemas.openxmlformats.org/officeDocument/2006/relationships/revisionLog" Target="NULL"/><Relationship Id="rId66" Type="http://schemas.openxmlformats.org/officeDocument/2006/relationships/revisionLog" Target="NULL"/><Relationship Id="rId110" Type="http://schemas.openxmlformats.org/officeDocument/2006/relationships/revisionLog" Target="revisionLog13.xml"/><Relationship Id="rId102" Type="http://schemas.openxmlformats.org/officeDocument/2006/relationships/revisionLog" Target="revisionLog4.xml"/><Relationship Id="rId115" Type="http://schemas.openxmlformats.org/officeDocument/2006/relationships/revisionLog" Target="revisionLog18.xml"/><Relationship Id="rId61" Type="http://schemas.openxmlformats.org/officeDocument/2006/relationships/revisionLog" Target="NULL"/><Relationship Id="rId82" Type="http://schemas.openxmlformats.org/officeDocument/2006/relationships/revisionLog" Target="NULL"/><Relationship Id="rId90" Type="http://schemas.openxmlformats.org/officeDocument/2006/relationships/revisionLog" Target="NULL"/><Relationship Id="rId106" Type="http://schemas.openxmlformats.org/officeDocument/2006/relationships/revisionLog" Target="revisionLog9.xml"/><Relationship Id="rId95" Type="http://schemas.openxmlformats.org/officeDocument/2006/relationships/revisionLog" Target="NULL"/><Relationship Id="rId114" Type="http://schemas.openxmlformats.org/officeDocument/2006/relationships/revisionLog" Target="revisionLog17.xml"/><Relationship Id="rId119" Type="http://schemas.openxmlformats.org/officeDocument/2006/relationships/revisionLog" Target="revisionLog22.xml"/><Relationship Id="rId81" Type="http://schemas.openxmlformats.org/officeDocument/2006/relationships/revisionLog" Target="NULL"/><Relationship Id="rId86" Type="http://schemas.openxmlformats.org/officeDocument/2006/relationships/revisionLog" Target="NULL"/><Relationship Id="rId78" Type="http://schemas.openxmlformats.org/officeDocument/2006/relationships/revisionLog" Target="NULL"/><Relationship Id="rId73" Type="http://schemas.openxmlformats.org/officeDocument/2006/relationships/revisionLog" Target="NULL"/><Relationship Id="rId65" Type="http://schemas.openxmlformats.org/officeDocument/2006/relationships/revisionLog" Target="NULL"/><Relationship Id="rId60" Type="http://schemas.openxmlformats.org/officeDocument/2006/relationships/revisionLog" Target="NULL"/><Relationship Id="rId94" Type="http://schemas.openxmlformats.org/officeDocument/2006/relationships/revisionLog" Target="NULL"/><Relationship Id="rId99" Type="http://schemas.openxmlformats.org/officeDocument/2006/relationships/revisionLog" Target="revisionLog1.xml"/><Relationship Id="rId101" Type="http://schemas.openxmlformats.org/officeDocument/2006/relationships/revisionLog" Target="revisionLog3.xml"/><Relationship Id="rId69" Type="http://schemas.openxmlformats.org/officeDocument/2006/relationships/revisionLog" Target="NULL"/><Relationship Id="rId77" Type="http://schemas.openxmlformats.org/officeDocument/2006/relationships/revisionLog" Target="NULL"/><Relationship Id="rId64" Type="http://schemas.openxmlformats.org/officeDocument/2006/relationships/revisionLog" Target="NULL"/><Relationship Id="rId100" Type="http://schemas.openxmlformats.org/officeDocument/2006/relationships/revisionLog" Target="revisionLog2.xml"/><Relationship Id="rId105" Type="http://schemas.openxmlformats.org/officeDocument/2006/relationships/revisionLog" Target="revisionLog8.xml"/><Relationship Id="rId113" Type="http://schemas.openxmlformats.org/officeDocument/2006/relationships/revisionLog" Target="revisionLog16.xml"/><Relationship Id="rId118" Type="http://schemas.openxmlformats.org/officeDocument/2006/relationships/revisionLog" Target="revisionLog21.xml"/><Relationship Id="rId85" Type="http://schemas.openxmlformats.org/officeDocument/2006/relationships/revisionLog" Target="NULL"/><Relationship Id="rId80" Type="http://schemas.openxmlformats.org/officeDocument/2006/relationships/revisionLog" Target="NULL"/><Relationship Id="rId72" Type="http://schemas.openxmlformats.org/officeDocument/2006/relationships/revisionLog" Target="NULL"/><Relationship Id="rId93" Type="http://schemas.openxmlformats.org/officeDocument/2006/relationships/revisionLog" Target="NULL"/><Relationship Id="rId98" Type="http://schemas.openxmlformats.org/officeDocument/2006/relationships/revisionLog" Target="revisionLog6.xml"/><Relationship Id="rId121" Type="http://schemas.openxmlformats.org/officeDocument/2006/relationships/revisionLog" Target="revisionLog24.xml"/><Relationship Id="rId67" Type="http://schemas.openxmlformats.org/officeDocument/2006/relationships/revisionLog" Target="NULL"/><Relationship Id="rId59" Type="http://schemas.openxmlformats.org/officeDocument/2006/relationships/revisionLog" Target="NULL"/><Relationship Id="rId103" Type="http://schemas.openxmlformats.org/officeDocument/2006/relationships/revisionLog" Target="revisionLog5.xml"/><Relationship Id="rId108" Type="http://schemas.openxmlformats.org/officeDocument/2006/relationships/revisionLog" Target="revisionLog11.xml"/><Relationship Id="rId116" Type="http://schemas.openxmlformats.org/officeDocument/2006/relationships/revisionLog" Target="revisionLog19.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073A0227-A1FF-4C72-8BA0-FBF62092D349}" diskRevisions="1" revisionId="5532" version="15">
  <header guid="{F189CD82-BB80-483E-A836-C4E58C599B36}" dateTime="2022-04-08T16:02:30" maxSheetId="23" userName="Chudyma Marta" r:id="rId59" minRId="1643" maxRId="1819">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9E791819-A155-4B9A-A274-6B01C998A335}" dateTime="2022-04-11T08:20:17" maxSheetId="23" userName="Stadler Dorota" r:id="rId60" minRId="1820" maxRId="1822">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E668CA16-63B1-41AE-9728-9D19FCA362C9}" dateTime="2022-04-11T08:21:23" maxSheetId="23" userName="Stadler Dorota" r:id="rId61" minRId="1833" maxRId="1866">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16DCD271-0663-48E7-881E-BBA688E1C921}" dateTime="2022-04-11T08:57:54" maxSheetId="23" userName="Stadler Dorota" r:id="rId62" minRId="1867" maxRId="1978">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1A258C4E-12B1-4FF3-B223-0CD745772740}" dateTime="2022-04-11T09:03:53" maxSheetId="23" userName="Stadler Dorota" r:id="rId63" minRId="1979">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33AAAF0B-26B1-4620-B4B8-0624EFE76090}" dateTime="2022-04-11T10:27:35" maxSheetId="23" userName="Kozłowska Agnieszka B" r:id="rId64" minRId="1980">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884BE7F9-8534-42FD-8634-8B583E7A61F8}" dateTime="2022-04-11T15:50:09" maxSheetId="23" userName="Stadler Dorota" r:id="rId65" minRId="1981" maxRId="2011">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A1633BE1-606A-4F71-B4B8-8ADE5A2A3FF5}" dateTime="2022-04-11T15:52:38" maxSheetId="23" userName="Stadler Dorota" r:id="rId66">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D963ADFF-FB9A-4913-A5EF-EA457421A42B}" dateTime="2022-04-12T09:45:22" maxSheetId="23" userName="Stadler Dorota" r:id="rId67" minRId="2012" maxRId="2064">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048EB21F-8B23-4E52-A0D2-03F69C68A5AC}" dateTime="2022-04-12T10:49:40" maxSheetId="23" userName="Kosowska Bożena" r:id="rId68" minRId="2065" maxRId="2076">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0D441B3C-7B5A-4AC9-A895-BBE184810C6A}" dateTime="2022-04-12T10:54:13" maxSheetId="23" userName="Kosowska Bożena" r:id="rId69" minRId="2079" maxRId="2087">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BF38045D-2A74-4F39-B088-47CA6EE2554B}" dateTime="2022-04-12T11:00:37" maxSheetId="23" userName="Kosowska Bożena" r:id="rId70" minRId="2090" maxRId="2111">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6364CBE3-ACB4-41CB-950B-2A8D0F65B469}" dateTime="2022-04-12T11:02:35" maxSheetId="23" userName="Kosowska Bożena" r:id="rId71">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F17F3ADE-B1DD-4A53-ACA5-502C75B3748F}" dateTime="2022-04-12T11:07:26" maxSheetId="23" userName="Kosowska Bożena" r:id="rId72" minRId="2116" maxRId="2133">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38443A4F-301D-4C56-A09B-FBCA6DDD99F5}" dateTime="2022-04-12T11:15:31" maxSheetId="23" userName="Kosowska Bożena" r:id="rId73" minRId="2136" maxRId="2151">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CB4FA083-9510-4C91-B974-0FECCCAFA297}" dateTime="2022-04-12T12:05:34" maxSheetId="23" userName="Stadler Dorota" r:id="rId74">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7CFBA620-CAED-45F1-98B6-93B77B92B934}" dateTime="2022-04-12T13:21:40" maxSheetId="23" userName="Chudyma Marta" r:id="rId75" minRId="2154">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567F523F-0FEF-435D-9D29-616DBC7184F6}" dateTime="2022-04-12T13:22:54" maxSheetId="23" userName="Stadler Dorota" r:id="rId76" minRId="2157" maxRId="2159">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3CBFD34F-576A-45DE-8358-A46C71167871}" dateTime="2022-04-12T13:27:31" maxSheetId="23" userName="Kozłowska Agnieszka B" r:id="rId77" minRId="2160" maxRId="2162">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463F099C-4E69-4119-BCAF-D783E3F8E986}" dateTime="2022-04-12T13:29:33" maxSheetId="23" userName="Kozłowska Agnieszka B" r:id="rId78" minRId="2163" maxRId="2165">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1300AAC3-F3FB-48E0-BC2D-E2254D2F610D}" dateTime="2022-04-12T13:33:50" maxSheetId="23" userName="Kozłowska Agnieszka B" r:id="rId79" minRId="2166" maxRId="2170">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15E600FC-D72B-42D7-9C2C-D7A64B2D38B1}" dateTime="2022-04-12T13:55:55" maxSheetId="23" userName="Kozłowska Agnieszka B" r:id="rId80" minRId="2171" maxRId="2223">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6D5B75F6-E2C2-4F3C-B200-50A0FD7F6FDD}" dateTime="2022-04-12T14:00:07" maxSheetId="23" userName="Stadler Dorota" r:id="rId81" minRId="2224" maxRId="2225">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CCA2BF63-E991-44CD-87F2-DD8208813924}" dateTime="2022-04-12T14:16:26" maxSheetId="23" userName="Kozłowska Agnieszka B" r:id="rId82" minRId="2226" maxRId="2376">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E5F4CBB1-6754-48A8-8651-5B2574E4E9C7}" dateTime="2022-04-12T14:17:26" maxSheetId="23" userName="Stadler Dorota" r:id="rId83">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C207EB89-BB96-4CE8-81DC-63294261E491}" dateTime="2022-04-12T14:20:47" maxSheetId="23" userName="Stadler Dorota" r:id="rId84">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41567866-980D-4DD9-8DAE-856E183D70B7}" dateTime="2022-04-12T14:32:27" maxSheetId="23" userName="Stadler Dorota" r:id="rId85">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487B5EB7-CFAA-4852-AD2E-A30645312F55}" dateTime="2022-04-12T14:37:07" maxSheetId="23" userName="Kozłowska Agnieszka B" r:id="rId86">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EF574047-8C36-4F25-BACB-9250A96A7C5A}" dateTime="2022-04-13T08:58:30" maxSheetId="23" userName="Kozłowska Agnieszka B" r:id="rId87" minRId="2437" maxRId="2497">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3795E81E-43C6-4C16-AD11-AF912017E9FC}" dateTime="2022-04-13T14:08:01" maxSheetId="23" userName="Chudyma Marta" r:id="rId88" minRId="2498" maxRId="2516">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799EDA8B-2871-483E-8CB3-367FE6DBCBE2}" dateTime="2022-04-13T15:16:01" maxSheetId="23" userName="Kozłowska Agnieszka B" r:id="rId89" minRId="2517" maxRId="2586">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136A25D5-3797-436E-855D-DD7B264DC3FD}" dateTime="2022-04-13T15:33:48" maxSheetId="23" userName="Kozłowska Agnieszka B" r:id="rId90">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5B7C300E-02A7-495A-84D4-932C3D41B460}" dateTime="2022-04-13T15:37:51" maxSheetId="23" userName="Chudyma Marta" r:id="rId91" minRId="2616" maxRId="2625">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400321D8-89BD-4531-8580-0EB71E00214C}" dateTime="2022-04-13T15:40:28" maxSheetId="23" userName="Chudyma Marta" r:id="rId92" minRId="2628" maxRId="2688">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A7880ED8-3FD3-40EB-8D38-9586148C614D}" dateTime="2022-04-13T15:47:22" maxSheetId="23" userName="Kozłowska Agnieszka B" r:id="rId93" minRId="2691" maxRId="2763">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ACB4B1E0-1FC6-42B3-B3B9-BEB4D9C1C38B}" dateTime="2022-04-15T10:49:17" maxSheetId="23" userName="Chudyma Marta" r:id="rId94" minRId="2778" maxRId="2787">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16EBF207-630D-4F09-BA7A-B1BFFE809C91}" dateTime="2022-04-15T13:55:21" maxSheetId="23" userName="Chudyma Marta" r:id="rId95" minRId="2790" maxRId="2811">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51E66C57-31BC-40C0-9A00-3D38C1FCB4CB}" dateTime="2022-04-19T10:39:25" maxSheetId="23" userName="Kozłowska Agnieszka B" r:id="rId96" minRId="2812" maxRId="2814">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B5BE8432-D313-4DD4-883F-9CD9B97EC4BF}" dateTime="2022-04-19T11:28:35" maxSheetId="23" userName="Kozłowska Agnieszka B" r:id="rId97">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5FD0BB88-7CD8-4EF5-92ED-7244D8848F6B}" dateTime="2022-04-19T12:04:19" maxSheetId="23" userName="Dowżycka Agnieszka" r:id="rId98">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EBEA5AC1-880A-4A18-9330-1827827A6FD1}" dateTime="2022-04-19T18:12:26" maxSheetId="23" userName="Dowżycka Agnieszka" r:id="rId99">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615AB896-C284-449E-AC08-3FC9C63665A5}" dateTime="2022-04-21T09:35:51" maxSheetId="23" userName="Dowżycka Agnieszka" r:id="rId100">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2B8E81EA-3827-4AEB-BEE8-80F2968766AB}" dateTime="2022-04-21T19:26:06" maxSheetId="23" userName="Dowżycka Agnieszka" r:id="rId101" minRId="2857" maxRId="3956">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72219940-10BD-438E-B8DF-719A08A9732A}" dateTime="2022-04-21T19:26:21" maxSheetId="23" userName="Dowżycka Agnieszka" r:id="rId102" minRId="3971" maxRId="3972">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7F2C06E3-3C95-432E-9F87-AFC0B72F55AF}" dateTime="2022-04-21T19:27:21" maxSheetId="23" userName="Dowżycka Agnieszka" r:id="rId103" minRId="3983" maxRId="4166">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11873153-9E40-4D2A-A672-C11361D37201}" dateTime="2022-04-21T19:27:30" maxSheetId="23" userName="Dowżycka Agnieszka" r:id="rId104">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9C5700A0-94DF-4978-AD6A-838084AD6015}" dateTime="2022-04-21T19:28:38" maxSheetId="23" userName="Dowżycka Agnieszka" r:id="rId105">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5042326A-A243-4DB6-A297-6CD74E768BA0}" dateTime="2022-04-21T19:29:06" maxSheetId="23" userName="Dowżycka Agnieszka" r:id="rId106">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5B4C0F20-8B3C-442D-A5D4-2C90BD53892B}" dateTime="2022-04-21T19:29:14" maxSheetId="23" userName="Dowżycka Agnieszka" r:id="rId107">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E2348BB9-8E94-42FC-87C1-8AC04DAE184F}" dateTime="2022-04-21T19:30:33" maxSheetId="23" userName="Dowżycka Agnieszka" r:id="rId108">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1"/>
      <sheetId val="20"/>
      <sheetId val="22"/>
    </sheetIdMap>
  </header>
  <header guid="{44A32478-3D7E-4799-9F13-2C612F019407}" dateTime="2022-04-21T19:35:29" maxSheetId="26" userName="Dowżycka Agnieszka" r:id="rId109" minRId="4202" maxRId="5136">
    <sheetIdMap count="25">
      <sheetId val="1"/>
      <sheetId val="2"/>
      <sheetId val="3"/>
      <sheetId val="4"/>
      <sheetId val="5"/>
      <sheetId val="6"/>
      <sheetId val="7"/>
      <sheetId val="8"/>
      <sheetId val="9"/>
      <sheetId val="10"/>
      <sheetId val="11"/>
      <sheetId val="12"/>
      <sheetId val="13"/>
      <sheetId val="14"/>
      <sheetId val="15"/>
      <sheetId val="16"/>
      <sheetId val="23"/>
      <sheetId val="24"/>
      <sheetId val="25"/>
      <sheetId val="17"/>
      <sheetId val="18"/>
      <sheetId val="19"/>
      <sheetId val="21"/>
      <sheetId val="20"/>
      <sheetId val="22"/>
    </sheetIdMap>
  </header>
  <header guid="{D4998578-071D-4165-86AF-4C6050566C93}" dateTime="2022-04-22T11:31:15" maxSheetId="26" userName="Dowżycka Agnieszka" r:id="rId110" minRId="5139">
    <sheetIdMap count="25">
      <sheetId val="1"/>
      <sheetId val="2"/>
      <sheetId val="3"/>
      <sheetId val="4"/>
      <sheetId val="5"/>
      <sheetId val="6"/>
      <sheetId val="7"/>
      <sheetId val="8"/>
      <sheetId val="9"/>
      <sheetId val="10"/>
      <sheetId val="11"/>
      <sheetId val="12"/>
      <sheetId val="13"/>
      <sheetId val="14"/>
      <sheetId val="15"/>
      <sheetId val="16"/>
      <sheetId val="23"/>
      <sheetId val="24"/>
      <sheetId val="25"/>
      <sheetId val="17"/>
      <sheetId val="18"/>
      <sheetId val="19"/>
      <sheetId val="21"/>
      <sheetId val="20"/>
      <sheetId val="22"/>
    </sheetIdMap>
  </header>
  <header guid="{1B2AF5B9-4415-4DA0-BC90-6BE42EBF952C}" dateTime="2022-04-22T14:54:35" maxSheetId="26" userName="Dowżycka Agnieszka" r:id="rId111" minRId="5142" maxRId="5143">
    <sheetIdMap count="25">
      <sheetId val="1"/>
      <sheetId val="2"/>
      <sheetId val="3"/>
      <sheetId val="4"/>
      <sheetId val="5"/>
      <sheetId val="6"/>
      <sheetId val="7"/>
      <sheetId val="8"/>
      <sheetId val="9"/>
      <sheetId val="10"/>
      <sheetId val="11"/>
      <sheetId val="12"/>
      <sheetId val="13"/>
      <sheetId val="14"/>
      <sheetId val="15"/>
      <sheetId val="16"/>
      <sheetId val="23"/>
      <sheetId val="24"/>
      <sheetId val="25"/>
      <sheetId val="17"/>
      <sheetId val="18"/>
      <sheetId val="19"/>
      <sheetId val="21"/>
      <sheetId val="20"/>
      <sheetId val="22"/>
    </sheetIdMap>
  </header>
  <header guid="{AE1CFD50-D006-42E4-A960-254FB5194AF0}" dateTime="2022-04-22T17:09:56" maxSheetId="26" userName="Dowżycka Agnieszka" r:id="rId112" minRId="5146" maxRId="5259">
    <sheetIdMap count="25">
      <sheetId val="1"/>
      <sheetId val="2"/>
      <sheetId val="3"/>
      <sheetId val="4"/>
      <sheetId val="5"/>
      <sheetId val="6"/>
      <sheetId val="7"/>
      <sheetId val="8"/>
      <sheetId val="9"/>
      <sheetId val="10"/>
      <sheetId val="11"/>
      <sheetId val="12"/>
      <sheetId val="13"/>
      <sheetId val="14"/>
      <sheetId val="15"/>
      <sheetId val="16"/>
      <sheetId val="23"/>
      <sheetId val="24"/>
      <sheetId val="25"/>
      <sheetId val="17"/>
      <sheetId val="18"/>
      <sheetId val="19"/>
      <sheetId val="21"/>
      <sheetId val="20"/>
      <sheetId val="22"/>
    </sheetIdMap>
  </header>
  <header guid="{AB12026B-36D5-45A1-AD27-3989DA8AAEC5}" dateTime="2022-04-22T17:12:44" maxSheetId="26" userName="Dowżycka Agnieszka" r:id="rId113" minRId="5260" maxRId="5374">
    <sheetIdMap count="25">
      <sheetId val="1"/>
      <sheetId val="2"/>
      <sheetId val="3"/>
      <sheetId val="4"/>
      <sheetId val="5"/>
      <sheetId val="6"/>
      <sheetId val="7"/>
      <sheetId val="8"/>
      <sheetId val="9"/>
      <sheetId val="10"/>
      <sheetId val="11"/>
      <sheetId val="12"/>
      <sheetId val="13"/>
      <sheetId val="14"/>
      <sheetId val="15"/>
      <sheetId val="16"/>
      <sheetId val="23"/>
      <sheetId val="24"/>
      <sheetId val="25"/>
      <sheetId val="17"/>
      <sheetId val="18"/>
      <sheetId val="19"/>
      <sheetId val="21"/>
      <sheetId val="20"/>
      <sheetId val="22"/>
    </sheetIdMap>
  </header>
  <header guid="{1FF3E643-818D-4E96-AD2A-100D99468C1E}" dateTime="2022-04-22T17:13:01" maxSheetId="26" userName="Dowżycka Agnieszka" r:id="rId114" minRId="5377" maxRId="5395">
    <sheetIdMap count="25">
      <sheetId val="1"/>
      <sheetId val="2"/>
      <sheetId val="3"/>
      <sheetId val="4"/>
      <sheetId val="5"/>
      <sheetId val="6"/>
      <sheetId val="7"/>
      <sheetId val="8"/>
      <sheetId val="9"/>
      <sheetId val="10"/>
      <sheetId val="11"/>
      <sheetId val="12"/>
      <sheetId val="13"/>
      <sheetId val="14"/>
      <sheetId val="15"/>
      <sheetId val="16"/>
      <sheetId val="23"/>
      <sheetId val="24"/>
      <sheetId val="25"/>
      <sheetId val="17"/>
      <sheetId val="18"/>
      <sheetId val="19"/>
      <sheetId val="21"/>
      <sheetId val="20"/>
      <sheetId val="22"/>
    </sheetIdMap>
  </header>
  <header guid="{5437B53F-9FA1-47E0-82D6-4EF0B951383E}" dateTime="2022-04-22T17:14:05" maxSheetId="26" userName="Dowżycka Agnieszka" r:id="rId115" minRId="5396" maxRId="5434">
    <sheetIdMap count="25">
      <sheetId val="1"/>
      <sheetId val="2"/>
      <sheetId val="3"/>
      <sheetId val="4"/>
      <sheetId val="5"/>
      <sheetId val="6"/>
      <sheetId val="7"/>
      <sheetId val="8"/>
      <sheetId val="9"/>
      <sheetId val="10"/>
      <sheetId val="11"/>
      <sheetId val="12"/>
      <sheetId val="13"/>
      <sheetId val="14"/>
      <sheetId val="15"/>
      <sheetId val="16"/>
      <sheetId val="23"/>
      <sheetId val="24"/>
      <sheetId val="25"/>
      <sheetId val="17"/>
      <sheetId val="18"/>
      <sheetId val="19"/>
      <sheetId val="21"/>
      <sheetId val="20"/>
      <sheetId val="22"/>
    </sheetIdMap>
  </header>
  <header guid="{DCAC1A4E-9D3F-4BDE-AF4E-E504DB0A7919}" dateTime="2022-04-22T17:15:24" maxSheetId="26" userName="Dowżycka Agnieszka" r:id="rId116" minRId="5435" maxRId="5447">
    <sheetIdMap count="25">
      <sheetId val="1"/>
      <sheetId val="2"/>
      <sheetId val="3"/>
      <sheetId val="4"/>
      <sheetId val="5"/>
      <sheetId val="6"/>
      <sheetId val="7"/>
      <sheetId val="8"/>
      <sheetId val="9"/>
      <sheetId val="10"/>
      <sheetId val="11"/>
      <sheetId val="12"/>
      <sheetId val="13"/>
      <sheetId val="14"/>
      <sheetId val="15"/>
      <sheetId val="16"/>
      <sheetId val="23"/>
      <sheetId val="24"/>
      <sheetId val="25"/>
      <sheetId val="17"/>
      <sheetId val="18"/>
      <sheetId val="19"/>
      <sheetId val="21"/>
      <sheetId val="20"/>
      <sheetId val="22"/>
    </sheetIdMap>
  </header>
  <header guid="{133B9AA6-4C11-4C23-990B-DD1618B8267E}" dateTime="2022-04-25T16:33:59" maxSheetId="26" userName="Dowżycka Agnieszka" r:id="rId117" minRId="5448" maxRId="5462">
    <sheetIdMap count="25">
      <sheetId val="1"/>
      <sheetId val="2"/>
      <sheetId val="3"/>
      <sheetId val="4"/>
      <sheetId val="5"/>
      <sheetId val="6"/>
      <sheetId val="7"/>
      <sheetId val="8"/>
      <sheetId val="9"/>
      <sheetId val="10"/>
      <sheetId val="11"/>
      <sheetId val="12"/>
      <sheetId val="13"/>
      <sheetId val="14"/>
      <sheetId val="15"/>
      <sheetId val="16"/>
      <sheetId val="23"/>
      <sheetId val="24"/>
      <sheetId val="25"/>
      <sheetId val="17"/>
      <sheetId val="18"/>
      <sheetId val="19"/>
      <sheetId val="21"/>
      <sheetId val="20"/>
      <sheetId val="22"/>
    </sheetIdMap>
  </header>
  <header guid="{09D8D542-4544-4508-BEBB-3FCC07DDCE59}" dateTime="2022-04-25T16:35:58" maxSheetId="26" userName="Dowżycka Agnieszka" r:id="rId118" minRId="5465" maxRId="5498">
    <sheetIdMap count="25">
      <sheetId val="1"/>
      <sheetId val="2"/>
      <sheetId val="3"/>
      <sheetId val="4"/>
      <sheetId val="5"/>
      <sheetId val="6"/>
      <sheetId val="7"/>
      <sheetId val="8"/>
      <sheetId val="9"/>
      <sheetId val="10"/>
      <sheetId val="11"/>
      <sheetId val="12"/>
      <sheetId val="13"/>
      <sheetId val="14"/>
      <sheetId val="15"/>
      <sheetId val="16"/>
      <sheetId val="23"/>
      <sheetId val="24"/>
      <sheetId val="25"/>
      <sheetId val="17"/>
      <sheetId val="18"/>
      <sheetId val="19"/>
      <sheetId val="21"/>
      <sheetId val="20"/>
      <sheetId val="22"/>
    </sheetIdMap>
  </header>
  <header guid="{75EDEE41-375F-4681-BA9A-6AAC65FA5ABD}" dateTime="2022-04-25T16:36:50" maxSheetId="26" userName="Dowżycka Agnieszka" r:id="rId119" minRId="5501" maxRId="5512">
    <sheetIdMap count="25">
      <sheetId val="1"/>
      <sheetId val="2"/>
      <sheetId val="3"/>
      <sheetId val="4"/>
      <sheetId val="5"/>
      <sheetId val="6"/>
      <sheetId val="7"/>
      <sheetId val="8"/>
      <sheetId val="9"/>
      <sheetId val="10"/>
      <sheetId val="11"/>
      <sheetId val="12"/>
      <sheetId val="13"/>
      <sheetId val="14"/>
      <sheetId val="15"/>
      <sheetId val="16"/>
      <sheetId val="23"/>
      <sheetId val="24"/>
      <sheetId val="25"/>
      <sheetId val="17"/>
      <sheetId val="18"/>
      <sheetId val="19"/>
      <sheetId val="21"/>
      <sheetId val="20"/>
      <sheetId val="22"/>
    </sheetIdMap>
  </header>
  <header guid="{E50C93E6-9E3A-43ED-AD4C-A09927DE1207}" dateTime="2022-04-25T21:25:01" maxSheetId="26" userName="Dowżycka Agnieszka" r:id="rId120" minRId="5513" maxRId="5528">
    <sheetIdMap count="25">
      <sheetId val="1"/>
      <sheetId val="2"/>
      <sheetId val="3"/>
      <sheetId val="4"/>
      <sheetId val="5"/>
      <sheetId val="6"/>
      <sheetId val="7"/>
      <sheetId val="8"/>
      <sheetId val="9"/>
      <sheetId val="10"/>
      <sheetId val="11"/>
      <sheetId val="12"/>
      <sheetId val="13"/>
      <sheetId val="14"/>
      <sheetId val="15"/>
      <sheetId val="16"/>
      <sheetId val="23"/>
      <sheetId val="24"/>
      <sheetId val="25"/>
      <sheetId val="17"/>
      <sheetId val="18"/>
      <sheetId val="19"/>
      <sheetId val="21"/>
      <sheetId val="20"/>
      <sheetId val="22"/>
    </sheetIdMap>
  </header>
  <header guid="{073A0227-A1FF-4C72-8BA0-FBF62092D349}" dateTime="2022-04-26T07:43:25" maxSheetId="26" userName="Dowżycka Agnieszka" r:id="rId121">
    <sheetIdMap count="25">
      <sheetId val="1"/>
      <sheetId val="2"/>
      <sheetId val="3"/>
      <sheetId val="4"/>
      <sheetId val="5"/>
      <sheetId val="6"/>
      <sheetId val="7"/>
      <sheetId val="8"/>
      <sheetId val="9"/>
      <sheetId val="10"/>
      <sheetId val="11"/>
      <sheetId val="12"/>
      <sheetId val="13"/>
      <sheetId val="14"/>
      <sheetId val="15"/>
      <sheetId val="16"/>
      <sheetId val="23"/>
      <sheetId val="24"/>
      <sheetId val="25"/>
      <sheetId val="17"/>
      <sheetId val="18"/>
      <sheetId val="19"/>
      <sheetId val="21"/>
      <sheetId val="20"/>
      <sheetId val="22"/>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0A5A8AAD-17C2-42D7-A411-AE31312C904E}" action="delete"/>
  <rdn rId="0" localSheetId="2" customView="1" name="Z_0A5A8AAD_17C2_42D7_A411_AE31312C904E_.wvu.Cols" hidden="1" oldHidden="1">
    <formula>'P&amp;L'!$C:$R</formula>
    <oldFormula>'P&amp;L'!$C:$R</oldFormula>
  </rdn>
  <rdn rId="0" localSheetId="3" customView="1" name="Z_0A5A8AAD_17C2_42D7_A411_AE31312C904E_.wvu.PrintArea" hidden="1" oldHidden="1">
    <formula>BS!$A$1:$P$53</formula>
    <oldFormula>BS!$A$1:$P$53</oldFormula>
  </rdn>
  <rdn rId="0" localSheetId="3" customView="1" name="Z_0A5A8AAD_17C2_42D7_A411_AE31312C904E_.wvu.Cols" hidden="1" oldHidden="1">
    <formula>BS!$C:$T</formula>
    <oldFormula>BS!$C:$T</oldFormula>
  </rdn>
  <rdn rId="0" localSheetId="4" customView="1" name="Z_0A5A8AAD_17C2_42D7_A411_AE31312C904E_.wvu.Cols" hidden="1" oldHidden="1">
    <formula>'Wynik odsetkowy'!$C:$R</formula>
    <oldFormula>'Wynik odsetkowy'!$C:$R</oldFormula>
  </rdn>
  <rdn rId="0" localSheetId="5" customView="1" name="Z_0A5A8AAD_17C2_42D7_A411_AE31312C904E_.wvu.Cols" hidden="1" oldHidden="1">
    <formula>'Przychody prowizyjne'!$C:$R</formula>
    <oldFormula>'Przychody prowizyjne'!$C:$R</oldFormula>
  </rdn>
  <rdn rId="0" localSheetId="6" customView="1" name="Z_0A5A8AAD_17C2_42D7_A411_AE31312C904E_.wvu.Cols" hidden="1" oldHidden="1">
    <formula>'Koszty działania razem'!$C:$R</formula>
    <oldFormula>'Koszty działania razem'!$C:$R</oldFormula>
  </rdn>
  <rdn rId="0" localSheetId="7" customView="1" name="Z_0A5A8AAD_17C2_42D7_A411_AE31312C904E_.wvu.Cols" hidden="1" oldHidden="1">
    <formula>'Wynik handlowy'!$C:$Q</formula>
    <oldFormula>'Wynik handlowy'!$C:$Q</oldFormula>
  </rdn>
  <rdn rId="0" localSheetId="8" customView="1" name="Z_0A5A8AAD_17C2_42D7_A411_AE31312C904E_.wvu.Cols" hidden="1" oldHidden="1">
    <formula>'Wynik inwestycyjny'!$C:$Q</formula>
    <oldFormula>'Wynik inwestycyjny'!$C:$Q</oldFormula>
  </rdn>
  <rdn rId="0" localSheetId="9" customView="1" name="Z_0A5A8AAD_17C2_42D7_A411_AE31312C904E_.wvu.Rows" hidden="1" oldHidden="1">
    <formula>'Należności od klientów'!$8:$8</formula>
    <oldFormula>'Należności od klientów'!$8:$8</oldFormula>
  </rdn>
  <rdn rId="0" localSheetId="10" customView="1" name="Z_0A5A8AAD_17C2_42D7_A411_AE31312C904E_.wvu.Cols" hidden="1" oldHidden="1">
    <formula>'Inwestycyjne aktywa finansowe'!$C:$R</formula>
    <oldFormula>'Inwestycyjne aktywa finansowe'!$C:$R</oldFormula>
  </rdn>
  <rdn rId="0" localSheetId="12" customView="1" name="Z_0A5A8AAD_17C2_42D7_A411_AE31312C904E_.wvu.Cols" hidden="1" oldHidden="1">
    <formula>'Pozostałe koszty operacyjne'!$C:$R</formula>
    <oldFormula>'Pozostałe koszty operacyjne'!$C:$R</oldFormula>
  </rdn>
  <rdn rId="0" localSheetId="13" customView="1" name="Z_0A5A8AAD_17C2_42D7_A411_AE31312C904E_.wvu.Cols" hidden="1" oldHidden="1">
    <formula>'Pozostałe przychody operacyjne'!$C:$R</formula>
    <oldFormula>'Pozostałe przychody operacyjne'!$C:$R</oldFormula>
  </rdn>
  <rdn rId="0" localSheetId="14" customView="1" name="Z_0A5A8AAD_17C2_42D7_A411_AE31312C904E_.wvu.Cols" hidden="1" oldHidden="1">
    <formula>'Zobowiązania wobec klientów'!$C:$Q</formula>
    <oldFormula>'Zobowiązania wobec klientów'!$C:$Q</oldFormula>
  </rdn>
  <rdn rId="0" localSheetId="16" customView="1" name="Z_0A5A8AAD_17C2_42D7_A411_AE31312C904E_.wvu.Cols" hidden="1" oldHidden="1">
    <formula>'Aktywa i zobow. fin. do obrotu'!$C:$R</formula>
    <oldFormula>'Aktywa i zobow. fin. do obrotu'!$C:$R</oldFormula>
  </rdn>
  <rcv guid="{0A5A8AAD-17C2-42D7-A411-AE31312C904E}" action="add"/>
</revisions>
</file>

<file path=xl/revisions/revisionLog1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dn rId="0" localSheetId="14" customView="1" name="Z_0A5A8AAD_17C2_42D7_A411_AE31312C904E_.wvu.Cols" hidden="1" oldHidden="1">
    <oldFormula>'Zobowiązania wobec klientów'!$C:$Q</oldFormula>
  </rdn>
  <rcv guid="{0A5A8AAD-17C2-42D7-A411-AE31312C904E}" action="delete"/>
  <rdn rId="0" localSheetId="3" customView="1" name="Z_0A5A8AAD_17C2_42D7_A411_AE31312C904E_.wvu.PrintArea" hidden="1" oldHidden="1">
    <formula>BS!$A$1:$P$53</formula>
    <oldFormula>BS!$A$1:$P$53</oldFormula>
  </rdn>
  <rdn rId="0" localSheetId="9" customView="1" name="Z_0A5A8AAD_17C2_42D7_A411_AE31312C904E_.wvu.Rows" hidden="1" oldHidden="1">
    <formula>'Należności od klientów'!$8:$8</formula>
    <oldFormula>'Należności od klientów'!$8:$8</oldFormula>
  </rdn>
  <rdn rId="0" localSheetId="16" customView="1" name="Z_0A5A8AAD_17C2_42D7_A411_AE31312C904E_.wvu.Cols" hidden="1" oldHidden="1">
    <formula>'Aktywa i zobow. fin. do obrotu'!$C:$R</formula>
    <oldFormula>'Aktywa i zobow. fin. do obrotu'!$C:$R</oldFormula>
  </rdn>
  <rcv guid="{0A5A8AAD-17C2-42D7-A411-AE31312C904E}" action="add"/>
</revisions>
</file>

<file path=xl/revisions/revisionLog1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dn rId="0" localSheetId="16" customView="1" name="Z_0A5A8AAD_17C2_42D7_A411_AE31312C904E_.wvu.Cols" hidden="1" oldHidden="1">
    <oldFormula>'Aktywa i zobow. fin. do obrotu'!$C:$R</oldFormula>
  </rdn>
  <rcv guid="{0A5A8AAD-17C2-42D7-A411-AE31312C904E}" action="delete"/>
  <rdn rId="0" localSheetId="3" customView="1" name="Z_0A5A8AAD_17C2_42D7_A411_AE31312C904E_.wvu.PrintArea" hidden="1" oldHidden="1">
    <formula>BS!$A$1:$P$53</formula>
    <oldFormula>BS!$A$1:$P$53</oldFormula>
  </rdn>
  <rdn rId="0" localSheetId="9" customView="1" name="Z_0A5A8AAD_17C2_42D7_A411_AE31312C904E_.wvu.Rows" hidden="1" oldHidden="1">
    <formula>'Należności od klientów'!$8:$8</formula>
    <oldFormula>'Należności od klientów'!$8:$8</oldFormula>
  </rdn>
  <rcv guid="{0A5A8AAD-17C2-42D7-A411-AE31312C904E}" action="add"/>
</revisions>
</file>

<file path=xl/revisions/revisionLog1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is rId="4202" sheetId="23" name="[Quarterly Financial 1Q 2022 2022-04-21.xlsx]Wybrane dane niefinansowe" sheetPosition="9"/>
  <rfmt sheetId="23" s="1" sqref="C1" start="0" length="0">
    <dxf>
      <font>
        <sz val="7"/>
        <color theme="1"/>
        <name val="Open Sans"/>
        <scheme val="none"/>
      </font>
      <fill>
        <patternFill patternType="solid">
          <bgColor rgb="FFFFFFFF"/>
        </patternFill>
      </fill>
      <alignment horizontal="left" vertical="center" wrapText="1" readingOrder="0"/>
    </dxf>
  </rfmt>
  <rfmt sheetId="23" s="1" sqref="D1" start="0" length="0">
    <dxf>
      <font>
        <sz val="7"/>
        <color theme="1"/>
        <name val="Open Sans"/>
        <scheme val="none"/>
      </font>
      <fill>
        <patternFill patternType="solid">
          <bgColor rgb="FFFFFFFF"/>
        </patternFill>
      </fill>
      <alignment horizontal="left" vertical="center" wrapText="1" readingOrder="0"/>
    </dxf>
  </rfmt>
  <rfmt sheetId="23" s="1" sqref="E1" start="0" length="0">
    <dxf>
      <font>
        <sz val="7"/>
        <color theme="1"/>
        <name val="Open Sans"/>
        <scheme val="none"/>
      </font>
      <fill>
        <patternFill patternType="solid">
          <bgColor rgb="FFFFFFFF"/>
        </patternFill>
      </fill>
      <alignment horizontal="left" vertical="center" wrapText="1" readingOrder="0"/>
    </dxf>
  </rfmt>
  <rfmt sheetId="23" s="1" sqref="F1" start="0" length="0">
    <dxf>
      <font>
        <sz val="7"/>
        <color theme="1"/>
        <name val="Open Sans"/>
        <scheme val="none"/>
      </font>
      <fill>
        <patternFill patternType="solid">
          <bgColor rgb="FFFFFFFF"/>
        </patternFill>
      </fill>
      <alignment horizontal="left" vertical="center" wrapText="1" readingOrder="0"/>
    </dxf>
  </rfmt>
  <rfmt sheetId="23" s="1" sqref="G1" start="0" length="0">
    <dxf>
      <font>
        <sz val="7"/>
        <color rgb="FFFF0000"/>
        <name val="Open Sans"/>
        <scheme val="none"/>
      </font>
      <numFmt numFmtId="169" formatCode="0.0%"/>
      <fill>
        <patternFill patternType="solid">
          <bgColor theme="0"/>
        </patternFill>
      </fill>
      <alignment horizontal="right" vertical="center" wrapText="1" readingOrder="0"/>
    </dxf>
  </rfmt>
  <rfmt sheetId="23" s="1" sqref="H1" start="0" length="0">
    <dxf>
      <font>
        <sz val="7"/>
        <color rgb="FFFF0000"/>
        <name val="Open Sans"/>
        <scheme val="none"/>
      </font>
      <numFmt numFmtId="169" formatCode="0.0%"/>
      <fill>
        <patternFill patternType="solid">
          <bgColor theme="0"/>
        </patternFill>
      </fill>
      <alignment horizontal="right" vertical="center" wrapText="1" readingOrder="0"/>
    </dxf>
  </rfmt>
  <rfmt sheetId="23" s="1" sqref="I1" start="0" length="0">
    <dxf>
      <font>
        <sz val="7"/>
        <color rgb="FFFF0000"/>
        <name val="Open Sans"/>
        <scheme val="none"/>
      </font>
      <numFmt numFmtId="169" formatCode="0.0%"/>
      <fill>
        <patternFill patternType="solid">
          <bgColor theme="0"/>
        </patternFill>
      </fill>
      <alignment horizontal="right" vertical="center" wrapText="1" readingOrder="0"/>
    </dxf>
  </rfmt>
  <rfmt sheetId="23" s="1" sqref="J1" start="0" length="0">
    <dxf>
      <font>
        <sz val="7"/>
        <color rgb="FFFF0000"/>
        <name val="Open Sans"/>
        <scheme val="none"/>
      </font>
      <numFmt numFmtId="169" formatCode="0.0%"/>
      <fill>
        <patternFill patternType="solid">
          <bgColor theme="0"/>
        </patternFill>
      </fill>
      <alignment horizontal="right" vertical="center" wrapText="1" readingOrder="0"/>
    </dxf>
  </rfmt>
  <rfmt sheetId="23" s="1" sqref="K1" start="0" length="0">
    <dxf>
      <font>
        <sz val="7"/>
        <color rgb="FFFF0000"/>
        <name val="Open Sans"/>
        <scheme val="none"/>
      </font>
      <numFmt numFmtId="169" formatCode="0.0%"/>
      <fill>
        <patternFill patternType="solid">
          <bgColor theme="0"/>
        </patternFill>
      </fill>
      <alignment horizontal="right" vertical="center" wrapText="1" readingOrder="0"/>
    </dxf>
  </rfmt>
  <rfmt sheetId="23" s="1" sqref="L1" start="0" length="0">
    <dxf>
      <font>
        <sz val="7"/>
        <color rgb="FFFF0000"/>
        <name val="Open Sans"/>
        <scheme val="none"/>
      </font>
      <numFmt numFmtId="169" formatCode="0.0%"/>
      <fill>
        <patternFill patternType="solid">
          <bgColor theme="0"/>
        </patternFill>
      </fill>
      <alignment horizontal="right" vertical="center" wrapText="1" readingOrder="0"/>
    </dxf>
  </rfmt>
  <rfmt sheetId="23" s="1" sqref="M1" start="0" length="0">
    <dxf>
      <font>
        <sz val="7"/>
        <color rgb="FFFF0000"/>
        <name val="Open Sans"/>
        <scheme val="none"/>
      </font>
      <numFmt numFmtId="169" formatCode="0.0%"/>
      <fill>
        <patternFill patternType="solid">
          <bgColor theme="0"/>
        </patternFill>
      </fill>
      <alignment horizontal="right" vertical="center" wrapText="1" readingOrder="0"/>
    </dxf>
  </rfmt>
  <rfmt sheetId="23" s="1" sqref="N1" start="0" length="0">
    <dxf>
      <font>
        <sz val="7"/>
        <color rgb="FFFF0000"/>
        <name val="Open Sans"/>
        <scheme val="none"/>
      </font>
      <numFmt numFmtId="169" formatCode="0.0%"/>
      <fill>
        <patternFill patternType="solid">
          <bgColor theme="0"/>
        </patternFill>
      </fill>
      <alignment horizontal="right" vertical="center" wrapText="1" readingOrder="0"/>
    </dxf>
  </rfmt>
  <rfmt sheetId="23" s="1" sqref="O1" start="0" length="0">
    <dxf>
      <font>
        <sz val="7"/>
        <color rgb="FFFF0000"/>
        <name val="Open Sans"/>
        <scheme val="none"/>
      </font>
      <numFmt numFmtId="169" formatCode="0.0%"/>
      <fill>
        <patternFill patternType="solid">
          <bgColor theme="0"/>
        </patternFill>
      </fill>
      <alignment horizontal="right" vertical="center" wrapText="1" readingOrder="0"/>
    </dxf>
  </rfmt>
  <rfmt sheetId="23" s="1" sqref="P1" start="0" length="0">
    <dxf>
      <font>
        <sz val="7"/>
        <color rgb="FFFF0000"/>
        <name val="Open Sans"/>
        <scheme val="none"/>
      </font>
      <numFmt numFmtId="169" formatCode="0.0%"/>
      <fill>
        <patternFill patternType="solid">
          <bgColor theme="0"/>
        </patternFill>
      </fill>
      <alignment horizontal="right" vertical="center" wrapText="1" readingOrder="0"/>
    </dxf>
  </rfmt>
  <rfmt sheetId="23" s="1" sqref="Q1" start="0" length="0">
    <dxf>
      <font>
        <sz val="7"/>
        <color rgb="FFFF0000"/>
        <name val="Open Sans"/>
        <scheme val="none"/>
      </font>
      <numFmt numFmtId="169" formatCode="0.0%"/>
      <fill>
        <patternFill patternType="solid">
          <bgColor theme="0"/>
        </patternFill>
      </fill>
      <alignment horizontal="right" vertical="center" wrapText="1" readingOrder="0"/>
    </dxf>
  </rfmt>
  <rfmt sheetId="23" s="1" sqref="R1" start="0" length="0">
    <dxf>
      <font>
        <sz val="7"/>
        <color rgb="FFFF0000"/>
        <name val="Open Sans"/>
        <scheme val="none"/>
      </font>
      <numFmt numFmtId="169" formatCode="0.0%"/>
      <fill>
        <patternFill patternType="solid">
          <bgColor theme="0"/>
        </patternFill>
      </fill>
      <alignment horizontal="right" vertical="center" wrapText="1" readingOrder="0"/>
    </dxf>
  </rfmt>
  <rfmt sheetId="23" s="1" sqref="S1" start="0" length="0">
    <dxf>
      <font>
        <sz val="7"/>
        <color rgb="FFFF0000"/>
        <name val="Open Sans"/>
        <scheme val="none"/>
      </font>
      <numFmt numFmtId="169" formatCode="0.0%"/>
      <fill>
        <patternFill patternType="solid">
          <bgColor theme="0"/>
        </patternFill>
      </fill>
      <alignment horizontal="right" vertical="center" wrapText="1" readingOrder="0"/>
    </dxf>
  </rfmt>
  <rfmt sheetId="23" s="1" sqref="T1" start="0" length="0">
    <dxf>
      <font>
        <sz val="7"/>
        <color rgb="FFFF0000"/>
        <name val="Open Sans"/>
        <scheme val="none"/>
      </font>
      <numFmt numFmtId="169" formatCode="0.0%"/>
      <fill>
        <patternFill patternType="solid">
          <bgColor theme="0"/>
        </patternFill>
      </fill>
      <alignment horizontal="right" vertical="center" wrapText="1" readingOrder="0"/>
    </dxf>
  </rfmt>
  <rfmt sheetId="23" s="1" sqref="U1" start="0" length="0">
    <dxf>
      <font>
        <sz val="7"/>
        <color rgb="FFFF0000"/>
        <name val="Open Sans"/>
        <scheme val="none"/>
      </font>
      <numFmt numFmtId="169" formatCode="0.0%"/>
      <fill>
        <patternFill patternType="solid">
          <bgColor theme="0"/>
        </patternFill>
      </fill>
      <alignment horizontal="right" vertical="center" wrapText="1" readingOrder="0"/>
    </dxf>
  </rfmt>
  <rfmt sheetId="23" s="1" sqref="V1" start="0" length="0">
    <dxf>
      <font>
        <sz val="11"/>
        <color theme="1"/>
        <name val="Open Sans"/>
        <scheme val="none"/>
      </font>
    </dxf>
  </rfmt>
  <rfmt sheetId="23" s="1" sqref="W1" start="0" length="0">
    <dxf>
      <font>
        <sz val="11"/>
        <color theme="1"/>
        <name val="Open Sans"/>
        <scheme val="none"/>
      </font>
    </dxf>
  </rfmt>
  <rfmt sheetId="23" s="1" sqref="X1" start="0" length="0">
    <dxf>
      <font>
        <sz val="11"/>
        <color theme="1"/>
        <name val="Open Sans"/>
        <scheme val="none"/>
      </font>
    </dxf>
  </rfmt>
  <rfmt sheetId="23" s="1" sqref="Y1" start="0" length="0">
    <dxf>
      <font>
        <sz val="11"/>
        <color theme="1"/>
        <name val="Open Sans"/>
        <scheme val="none"/>
      </font>
    </dxf>
  </rfmt>
  <rfmt sheetId="23" s="1" sqref="Z1" start="0" length="0">
    <dxf>
      <font>
        <sz val="11"/>
        <color theme="1"/>
        <name val="Open Sans"/>
        <scheme val="none"/>
      </font>
    </dxf>
  </rfmt>
  <rfmt sheetId="23" s="1" sqref="A1:XFD1" start="0" length="0">
    <dxf>
      <font>
        <sz val="11"/>
        <color theme="1"/>
        <name val="Open Sans"/>
        <scheme val="none"/>
      </font>
    </dxf>
  </rfmt>
  <rcc rId="4203" sId="23" odxf="1" s="1" dxf="1">
    <nc r="C2" t="inlineStr">
      <is>
        <t xml:space="preserve">Podstawowe dane niefinansowe Grupy Santander Bank Polska S.A.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10"/>
        <color rgb="FFCC0000"/>
        <name val="Open Sans"/>
        <scheme val="none"/>
      </font>
      <fill>
        <patternFill patternType="solid">
          <bgColor rgb="FFFFFFFF"/>
        </patternFill>
      </fill>
      <alignment vertical="center" wrapText="1" readingOrder="0"/>
      <border outline="0">
        <bottom style="thin">
          <color rgb="FFCC0000"/>
        </bottom>
      </border>
    </ndxf>
  </rcc>
  <rcc rId="4204" sId="23" odxf="1" s="1" dxf="1">
    <nc r="D2" t="inlineStr">
      <is>
        <t>Key non-financial data of Santander Bank  Group</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10"/>
        <color rgb="FFCC0000"/>
        <name val="Open Sans"/>
        <scheme val="none"/>
      </font>
      <fill>
        <patternFill patternType="solid">
          <bgColor rgb="FFFFFFFF"/>
        </patternFill>
      </fill>
      <alignment vertical="center" wrapText="1" readingOrder="0"/>
      <border outline="0">
        <bottom style="thin">
          <color rgb="FFCC0000"/>
        </bottom>
      </border>
    </ndxf>
  </rcc>
  <rfmt sheetId="23" s="1" sqref="E2" start="0" length="0">
    <dxf>
      <font>
        <b/>
        <sz val="10"/>
        <color rgb="FFCC0000"/>
        <name val="Open Sans"/>
        <scheme val="none"/>
      </font>
      <fill>
        <patternFill patternType="solid">
          <bgColor rgb="FFFFFFFF"/>
        </patternFill>
      </fill>
      <alignment vertical="center" wrapText="1" readingOrder="0"/>
      <border outline="0">
        <bottom style="thin">
          <color rgb="FFCC0000"/>
        </bottom>
      </border>
    </dxf>
  </rfmt>
  <rfmt sheetId="23" s="1" sqref="F2" start="0" length="0">
    <dxf>
      <font>
        <b/>
        <sz val="10"/>
        <color rgb="FFCC0000"/>
        <name val="Open Sans"/>
        <scheme val="none"/>
      </font>
      <fill>
        <patternFill patternType="solid">
          <bgColor rgb="FFFFFFFF"/>
        </patternFill>
      </fill>
      <alignment vertical="center" wrapText="1" readingOrder="0"/>
      <border outline="0">
        <bottom style="thin">
          <color rgb="FFCC0000"/>
        </bottom>
      </border>
    </dxf>
  </rfmt>
  <rfmt sheetId="23" s="1" sqref="G2" start="0" length="0">
    <dxf>
      <font>
        <b/>
        <sz val="10"/>
        <color rgb="FFCC0000"/>
        <name val="Open Sans"/>
        <scheme val="none"/>
      </font>
      <fill>
        <patternFill patternType="solid">
          <bgColor theme="0"/>
        </patternFill>
      </fill>
      <alignment vertical="center" wrapText="1" readingOrder="0"/>
      <border outline="0">
        <bottom style="thin">
          <color rgb="FFCC0000"/>
        </bottom>
      </border>
    </dxf>
  </rfmt>
  <rfmt sheetId="23" s="1" sqref="H2" start="0" length="0">
    <dxf>
      <font>
        <b/>
        <sz val="10"/>
        <color rgb="FFCC0000"/>
        <name val="Open Sans"/>
        <scheme val="none"/>
      </font>
      <fill>
        <patternFill patternType="solid">
          <bgColor rgb="FFFFFFFF"/>
        </patternFill>
      </fill>
      <alignment vertical="center" wrapText="1" readingOrder="0"/>
      <border outline="0">
        <bottom style="thin">
          <color rgb="FFCC0000"/>
        </bottom>
      </border>
    </dxf>
  </rfmt>
  <rfmt sheetId="23" s="1" sqref="I2" start="0" length="0">
    <dxf>
      <font>
        <b/>
        <sz val="10"/>
        <color rgb="FFCC0000"/>
        <name val="Open Sans"/>
        <scheme val="none"/>
      </font>
      <fill>
        <patternFill patternType="solid">
          <bgColor rgb="FFFFFFFF"/>
        </patternFill>
      </fill>
      <alignment vertical="center" wrapText="1" readingOrder="0"/>
      <border outline="0">
        <bottom style="thin">
          <color rgb="FFCC0000"/>
        </bottom>
      </border>
    </dxf>
  </rfmt>
  <rfmt sheetId="23" s="1" sqref="J2" start="0" length="0">
    <dxf>
      <font>
        <b/>
        <sz val="10"/>
        <color rgb="FFCC0000"/>
        <name val="Open Sans"/>
        <scheme val="none"/>
      </font>
      <fill>
        <patternFill patternType="solid">
          <bgColor rgb="FFFFFFFF"/>
        </patternFill>
      </fill>
      <alignment vertical="center" wrapText="1" readingOrder="0"/>
      <border outline="0">
        <bottom style="thin">
          <color rgb="FFCC0000"/>
        </bottom>
      </border>
    </dxf>
  </rfmt>
  <rfmt sheetId="23" s="1" sqref="K2" start="0" length="0">
    <dxf>
      <font>
        <b/>
        <sz val="10"/>
        <color rgb="FFCC0000"/>
        <name val="Open Sans"/>
        <scheme val="none"/>
      </font>
      <fill>
        <patternFill patternType="solid">
          <bgColor theme="0"/>
        </patternFill>
      </fill>
      <alignment vertical="center" wrapText="1" readingOrder="0"/>
      <border outline="0">
        <bottom style="thin">
          <color rgb="FFCC0000"/>
        </bottom>
      </border>
    </dxf>
  </rfmt>
  <rfmt sheetId="23" s="1" sqref="L2" start="0" length="0">
    <dxf>
      <font>
        <b/>
        <sz val="10"/>
        <color rgb="FFCC0000"/>
        <name val="Open Sans"/>
        <scheme val="none"/>
      </font>
      <fill>
        <patternFill patternType="solid">
          <bgColor rgb="FFFFFFFF"/>
        </patternFill>
      </fill>
      <alignment vertical="center" wrapText="1" readingOrder="0"/>
      <border outline="0">
        <bottom style="thin">
          <color rgb="FFCC0000"/>
        </bottom>
      </border>
    </dxf>
  </rfmt>
  <rfmt sheetId="23" s="1" sqref="M2" start="0" length="0">
    <dxf>
      <font>
        <b/>
        <sz val="10"/>
        <color rgb="FFCC0000"/>
        <name val="Open Sans"/>
        <scheme val="none"/>
      </font>
      <fill>
        <patternFill patternType="solid">
          <bgColor rgb="FFFFFFFF"/>
        </patternFill>
      </fill>
      <alignment vertical="center" wrapText="1" readingOrder="0"/>
      <border outline="0">
        <bottom style="thin">
          <color rgb="FFCC0000"/>
        </bottom>
      </border>
    </dxf>
  </rfmt>
  <rfmt sheetId="23" s="1" sqref="N2" start="0" length="0">
    <dxf>
      <font>
        <b/>
        <sz val="10"/>
        <color rgb="FFCC0000"/>
        <name val="Open Sans"/>
        <scheme val="none"/>
      </font>
      <fill>
        <patternFill patternType="solid">
          <bgColor rgb="FFFFFFFF"/>
        </patternFill>
      </fill>
      <alignment vertical="center" wrapText="1" readingOrder="0"/>
      <border outline="0">
        <bottom style="thin">
          <color rgb="FFCC0000"/>
        </bottom>
      </border>
    </dxf>
  </rfmt>
  <rfmt sheetId="23" s="1" sqref="O2" start="0" length="0">
    <dxf>
      <font>
        <b/>
        <sz val="10"/>
        <color rgb="FFCC0000"/>
        <name val="Open Sans"/>
        <scheme val="none"/>
      </font>
      <fill>
        <patternFill patternType="solid">
          <bgColor rgb="FFFFFFFF"/>
        </patternFill>
      </fill>
      <alignment vertical="center" wrapText="1" readingOrder="0"/>
      <border outline="0">
        <bottom style="thin">
          <color rgb="FFCC0000"/>
        </bottom>
      </border>
    </dxf>
  </rfmt>
  <rfmt sheetId="23" s="1" sqref="P2" start="0" length="0">
    <dxf>
      <font>
        <b/>
        <sz val="10"/>
        <color rgb="FFCC0000"/>
        <name val="Open Sans"/>
        <scheme val="none"/>
      </font>
      <fill>
        <patternFill patternType="solid">
          <bgColor rgb="FFFFFFFF"/>
        </patternFill>
      </fill>
      <alignment vertical="center" wrapText="1" readingOrder="0"/>
      <border outline="0">
        <bottom style="thin">
          <color rgb="FFCC0000"/>
        </bottom>
      </border>
    </dxf>
  </rfmt>
  <rfmt sheetId="23" s="1" sqref="Q2" start="0" length="0">
    <dxf>
      <font>
        <b/>
        <sz val="10"/>
        <color rgb="FFCC0000"/>
        <name val="Open Sans"/>
        <scheme val="none"/>
      </font>
      <fill>
        <patternFill patternType="solid">
          <bgColor rgb="FFFFFFFF"/>
        </patternFill>
      </fill>
      <alignment vertical="center" wrapText="1" readingOrder="0"/>
      <border outline="0">
        <bottom style="thin">
          <color rgb="FFCC0000"/>
        </bottom>
      </border>
    </dxf>
  </rfmt>
  <rfmt sheetId="23" s="1" sqref="R2" start="0" length="0">
    <dxf>
      <font>
        <b/>
        <sz val="10"/>
        <color rgb="FFCC0000"/>
        <name val="Open Sans"/>
        <scheme val="none"/>
      </font>
      <fill>
        <patternFill patternType="solid">
          <bgColor rgb="FFFFFFFF"/>
        </patternFill>
      </fill>
      <alignment vertical="center" wrapText="1" readingOrder="0"/>
      <border outline="0">
        <bottom style="thin">
          <color rgb="FFCC0000"/>
        </bottom>
      </border>
    </dxf>
  </rfmt>
  <rfmt sheetId="23" s="1" sqref="S2" start="0" length="0">
    <dxf>
      <font>
        <b/>
        <sz val="10"/>
        <color rgb="FFCC0000"/>
        <name val="Open Sans"/>
        <scheme val="none"/>
      </font>
      <fill>
        <patternFill patternType="solid">
          <bgColor rgb="FFFFFFFF"/>
        </patternFill>
      </fill>
      <alignment vertical="center" wrapText="1" readingOrder="0"/>
      <border outline="0">
        <bottom style="thin">
          <color rgb="FFCC0000"/>
        </bottom>
      </border>
    </dxf>
  </rfmt>
  <rfmt sheetId="23" s="1" sqref="T2" start="0" length="0">
    <dxf>
      <font>
        <b/>
        <sz val="10"/>
        <color rgb="FFCC0000"/>
        <name val="Open Sans"/>
        <scheme val="none"/>
      </font>
      <fill>
        <patternFill patternType="solid">
          <bgColor rgb="FFFFFFFF"/>
        </patternFill>
      </fill>
      <alignment vertical="center" wrapText="1" readingOrder="0"/>
      <border outline="0">
        <bottom style="thin">
          <color rgb="FFCC0000"/>
        </bottom>
      </border>
    </dxf>
  </rfmt>
  <rfmt sheetId="23" s="1" sqref="U2" start="0" length="0">
    <dxf>
      <font>
        <b/>
        <sz val="10"/>
        <color rgb="FFCC0000"/>
        <name val="Open Sans"/>
        <scheme val="none"/>
      </font>
      <fill>
        <patternFill patternType="solid">
          <bgColor rgb="FFFFFFFF"/>
        </patternFill>
      </fill>
      <alignment vertical="center" wrapText="1" readingOrder="0"/>
      <border outline="0">
        <bottom style="thin">
          <color rgb="FFCC0000"/>
        </bottom>
      </border>
    </dxf>
  </rfmt>
  <rfmt sheetId="23" s="1" sqref="V2" start="0" length="0">
    <dxf>
      <font>
        <b/>
        <sz val="10"/>
        <color rgb="FFCC0000"/>
        <name val="Open Sans"/>
        <scheme val="none"/>
      </font>
      <fill>
        <patternFill patternType="solid">
          <bgColor rgb="FFFFFFFF"/>
        </patternFill>
      </fill>
      <alignment vertical="center" wrapText="1" readingOrder="0"/>
      <border outline="0">
        <bottom style="thin">
          <color rgb="FFCC0000"/>
        </bottom>
      </border>
    </dxf>
  </rfmt>
  <rfmt sheetId="23" s="1" sqref="W2" start="0" length="0">
    <dxf>
      <font>
        <b/>
        <sz val="10"/>
        <color rgb="FFCC0000"/>
        <name val="Open Sans"/>
        <scheme val="none"/>
      </font>
      <fill>
        <patternFill patternType="solid">
          <bgColor rgb="FFFFFFFF"/>
        </patternFill>
      </fill>
      <alignment vertical="center" wrapText="1" readingOrder="0"/>
      <border outline="0">
        <bottom style="thin">
          <color rgb="FFCC0000"/>
        </bottom>
      </border>
    </dxf>
  </rfmt>
  <rfmt sheetId="23" s="1" sqref="X2" start="0" length="0">
    <dxf>
      <font>
        <b/>
        <sz val="10"/>
        <color rgb="FFCC0000"/>
        <name val="Open Sans"/>
        <scheme val="none"/>
      </font>
      <fill>
        <patternFill patternType="solid">
          <bgColor rgb="FFFFFFFF"/>
        </patternFill>
      </fill>
      <alignment vertical="center" wrapText="1" readingOrder="0"/>
      <border outline="0">
        <bottom style="thin">
          <color rgb="FFCC0000"/>
        </bottom>
      </border>
    </dxf>
  </rfmt>
  <rfmt sheetId="23" s="1" sqref="Y2" start="0" length="0">
    <dxf>
      <font>
        <b/>
        <sz val="10"/>
        <color rgb="FFCC0000"/>
        <name val="Open Sans"/>
        <scheme val="none"/>
      </font>
      <fill>
        <patternFill patternType="solid">
          <bgColor rgb="FFFFFFFF"/>
        </patternFill>
      </fill>
      <alignment vertical="center" wrapText="1" readingOrder="0"/>
      <border outline="0">
        <bottom style="thin">
          <color rgb="FFCC0000"/>
        </bottom>
      </border>
    </dxf>
  </rfmt>
  <rfmt sheetId="23" s="1" sqref="Z2" start="0" length="0">
    <dxf>
      <font>
        <b/>
        <sz val="10"/>
        <color rgb="FFCC0000"/>
        <name val="Open Sans"/>
        <scheme val="none"/>
      </font>
      <fill>
        <patternFill patternType="solid">
          <bgColor rgb="FFFFFFFF"/>
        </patternFill>
      </fill>
      <alignment vertical="center" wrapText="1" readingOrder="0"/>
      <border outline="0">
        <bottom style="thin">
          <color rgb="FFCC0000"/>
        </bottom>
      </border>
    </dxf>
  </rfmt>
  <rfmt sheetId="23" s="1" sqref="A2:XFD2" start="0" length="0">
    <dxf>
      <font>
        <sz val="11"/>
        <color theme="1"/>
        <name val="Open Sans"/>
        <scheme val="none"/>
      </font>
    </dxf>
  </rfmt>
  <rcc rId="4205" sId="23" odxf="1" s="1" dxf="1">
    <nc r="C3" t="inlineStr">
      <is>
        <t xml:space="preserve">Wybrane dane niefinansowe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fill>
        <patternFill patternType="solid">
          <bgColor rgb="FFFFFFFF"/>
        </patternFill>
      </fill>
      <alignment vertical="center" wrapText="1" readingOrder="0"/>
      <border outline="0">
        <bottom style="medium">
          <color rgb="FFCC0000"/>
        </bottom>
      </border>
    </ndxf>
  </rcc>
  <rcc rId="4206" sId="23" odxf="1" s="1" dxf="1">
    <nc r="D3" t="inlineStr">
      <is>
        <t xml:space="preserve">Selected  non-financial data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fill>
        <patternFill patternType="solid">
          <bgColor rgb="FFFFFFFF"/>
        </patternFill>
      </fill>
      <alignment vertical="center" wrapText="1" readingOrder="0"/>
      <border outline="0">
        <bottom style="medium">
          <color rgb="FFCC0000"/>
        </bottom>
      </border>
    </ndxf>
  </rcc>
  <rfmt sheetId="23" s="1" sqref="E3" start="0" length="0">
    <dxf>
      <font>
        <b/>
        <sz val="7"/>
        <color rgb="FFC00000"/>
        <name val="Open Sans"/>
        <scheme val="none"/>
      </font>
      <fill>
        <patternFill patternType="solid">
          <bgColor rgb="FFFFFFFF"/>
        </patternFill>
      </fill>
      <alignment vertical="center" wrapText="1" readingOrder="0"/>
      <border outline="0">
        <bottom style="medium">
          <color rgb="FFCC0000"/>
        </bottom>
      </border>
    </dxf>
  </rfmt>
  <rfmt sheetId="23" s="1" sqref="F3" start="0" length="0">
    <dxf>
      <font>
        <b/>
        <sz val="7"/>
        <color rgb="FFC00000"/>
        <name val="Open Sans"/>
        <scheme val="none"/>
      </font>
      <fill>
        <patternFill patternType="solid">
          <bgColor rgb="FFFFFFFF"/>
        </patternFill>
      </fill>
      <alignment vertical="center" wrapText="1" readingOrder="0"/>
      <border outline="0">
        <bottom style="medium">
          <color rgb="FFCC0000"/>
        </bottom>
      </border>
    </dxf>
  </rfmt>
  <rcc rId="4207" sId="23" odxf="1" s="1" dxf="1">
    <nc r="G3" t="inlineStr">
      <is>
        <t xml:space="preserve">31.03.2017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alignment horizontal="right" vertical="center" wrapText="1" readingOrder="0"/>
      <border outline="0">
        <bottom style="medium">
          <color rgb="FFCC0000"/>
        </bottom>
      </border>
    </ndxf>
  </rcc>
  <rcc rId="4208" sId="23" odxf="1" s="1" dxf="1">
    <nc r="H3" t="inlineStr">
      <is>
        <t>30.06.2017</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alignment horizontal="right" vertical="center" wrapText="1" readingOrder="0"/>
      <border outline="0">
        <bottom style="medium">
          <color rgb="FFCC0000"/>
        </bottom>
      </border>
    </ndxf>
  </rcc>
  <rcc rId="4209" sId="23" odxf="1" s="1" dxf="1">
    <nc r="I3" t="inlineStr">
      <is>
        <t>30.09.2017</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alignment horizontal="right" vertical="center" wrapText="1" readingOrder="0"/>
      <border outline="0">
        <bottom style="medium">
          <color rgb="FFCC0000"/>
        </bottom>
      </border>
    </ndxf>
  </rcc>
  <rcc rId="4210" sId="23" odxf="1" s="1" dxf="1">
    <nc r="J3" t="inlineStr">
      <is>
        <t xml:space="preserve">31.12.2017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alignment horizontal="right" vertical="center" wrapText="1" readingOrder="0"/>
      <border outline="0">
        <bottom style="medium">
          <color rgb="FFCC0000"/>
        </bottom>
      </border>
    </ndxf>
  </rcc>
  <rcc rId="4211" sId="23" odxf="1" s="1" dxf="1">
    <nc r="K3" t="inlineStr">
      <is>
        <t xml:space="preserve">31.03.2018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alignment horizontal="right" vertical="center" wrapText="1" readingOrder="0"/>
      <border outline="0">
        <bottom style="medium">
          <color rgb="FFCC0000"/>
        </bottom>
      </border>
    </ndxf>
  </rcc>
  <rcc rId="4212" sId="23" odxf="1" s="1" dxf="1">
    <nc r="L3" t="inlineStr">
      <is>
        <t>30.06.2018</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alignment horizontal="right" vertical="center" wrapText="1" readingOrder="0"/>
      <border outline="0">
        <bottom style="medium">
          <color rgb="FFCC0000"/>
        </bottom>
      </border>
    </ndxf>
  </rcc>
  <rcc rId="4213" sId="23" odxf="1" s="1" dxf="1">
    <nc r="M3" t="inlineStr">
      <is>
        <t>30.09.2018</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alignment horizontal="right" vertical="center" wrapText="1" readingOrder="0"/>
      <border outline="0">
        <bottom style="medium">
          <color rgb="FFCC0000"/>
        </bottom>
      </border>
    </ndxf>
  </rcc>
  <rcc rId="4214" sId="23" odxf="1" s="1" dxf="1">
    <nc r="N3" t="inlineStr">
      <is>
        <t xml:space="preserve">31.12.2018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alignment horizontal="right" vertical="center" wrapText="1" readingOrder="0"/>
      <border outline="0">
        <bottom style="medium">
          <color rgb="FFCC0000"/>
        </bottom>
      </border>
    </ndxf>
  </rcc>
  <rcc rId="4215" sId="23" odxf="1" s="1" dxf="1">
    <nc r="O3" t="inlineStr">
      <is>
        <t xml:space="preserve">31.03.2019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alignment horizontal="right" vertical="center" wrapText="1" readingOrder="0"/>
      <border outline="0">
        <bottom style="medium">
          <color rgb="FFCC0000"/>
        </bottom>
      </border>
    </ndxf>
  </rcc>
  <rcc rId="4216" sId="23" odxf="1" s="1" dxf="1">
    <nc r="P3" t="inlineStr">
      <is>
        <t xml:space="preserve">30.06.2019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fill>
        <patternFill patternType="solid">
          <bgColor rgb="FFFFFFFF"/>
        </patternFill>
      </fill>
      <alignment horizontal="right" vertical="center" wrapText="1" readingOrder="0"/>
      <border outline="0">
        <bottom style="medium">
          <color rgb="FFCC0000"/>
        </bottom>
      </border>
    </ndxf>
  </rcc>
  <rcc rId="4217" sId="23" odxf="1" s="1" dxf="1">
    <nc r="Q3" t="inlineStr">
      <is>
        <t xml:space="preserve">30.09.2019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fill>
        <patternFill patternType="solid">
          <bgColor rgb="FFFFFFFF"/>
        </patternFill>
      </fill>
      <alignment horizontal="right" vertical="center" wrapText="1" readingOrder="0"/>
      <border outline="0">
        <bottom style="medium">
          <color rgb="FFCC0000"/>
        </bottom>
      </border>
    </ndxf>
  </rcc>
  <rcc rId="4218" sId="23" odxf="1" s="1" dxf="1">
    <nc r="R3" t="inlineStr">
      <is>
        <t xml:space="preserve">31.12.2019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fill>
        <patternFill patternType="solid">
          <bgColor rgb="FFFFFFFF"/>
        </patternFill>
      </fill>
      <alignment horizontal="right" vertical="center" wrapText="1" readingOrder="0"/>
      <border outline="0">
        <bottom style="medium">
          <color rgb="FFCC0000"/>
        </bottom>
      </border>
    </ndxf>
  </rcc>
  <rcc rId="4219" sId="23" odxf="1" s="1" dxf="1" numFmtId="19">
    <nc r="S3">
      <v>43921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numFmt numFmtId="19" formatCode="dd/mm/yyyy"/>
      <fill>
        <patternFill patternType="solid">
          <bgColor rgb="FFFFFFFF"/>
        </patternFill>
      </fill>
      <alignment horizontal="right" vertical="center" wrapText="1" readingOrder="0"/>
      <border outline="0">
        <bottom style="medium">
          <color rgb="FFCC0000"/>
        </bottom>
      </border>
    </ndxf>
  </rcc>
  <rcc rId="4220" sId="23" odxf="1" s="1" dxf="1" numFmtId="19">
    <nc r="T3">
      <v>44012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numFmt numFmtId="19" formatCode="dd/mm/yyyy"/>
      <fill>
        <patternFill patternType="solid">
          <bgColor rgb="FFFFFFFF"/>
        </patternFill>
      </fill>
      <alignment horizontal="right" vertical="center" wrapText="1" readingOrder="0"/>
      <border outline="0">
        <bottom style="medium">
          <color rgb="FFCC0000"/>
        </bottom>
      </border>
    </ndxf>
  </rcc>
  <rcc rId="4221" sId="23" odxf="1" s="1" dxf="1" numFmtId="19">
    <nc r="U3">
      <v>44104</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numFmt numFmtId="19" formatCode="dd/mm/yyyy"/>
      <fill>
        <patternFill patternType="solid">
          <bgColor rgb="FFFFFFFF"/>
        </patternFill>
      </fill>
      <alignment horizontal="right" vertical="center" wrapText="1" readingOrder="0"/>
      <border outline="0">
        <bottom style="medium">
          <color rgb="FFCC0000"/>
        </bottom>
      </border>
    </ndxf>
  </rcc>
  <rcc rId="4222" sId="23" odxf="1" s="1" dxf="1" numFmtId="19">
    <nc r="V3">
      <v>44196</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numFmt numFmtId="19" formatCode="dd/mm/yyyy"/>
      <fill>
        <patternFill patternType="solid">
          <bgColor rgb="FFFFFFFF"/>
        </patternFill>
      </fill>
      <alignment horizontal="right" vertical="center" wrapText="1" readingOrder="0"/>
      <border outline="0">
        <bottom style="medium">
          <color rgb="FFCC0000"/>
        </bottom>
      </border>
    </ndxf>
  </rcc>
  <rcc rId="4223" sId="23" odxf="1" s="1" dxf="1" numFmtId="19">
    <nc r="W3">
      <v>44286</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numFmt numFmtId="19" formatCode="dd/mm/yyyy"/>
      <fill>
        <patternFill patternType="solid">
          <bgColor rgb="FFFFFFFF"/>
        </patternFill>
      </fill>
      <alignment horizontal="right" vertical="center" wrapText="1" readingOrder="0"/>
      <border outline="0">
        <bottom style="medium">
          <color rgb="FFCC0000"/>
        </bottom>
      </border>
    </ndxf>
  </rcc>
  <rcc rId="4224" sId="23" odxf="1" s="1" dxf="1" numFmtId="19">
    <nc r="X3">
      <v>44377</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numFmt numFmtId="19" formatCode="dd/mm/yyyy"/>
      <fill>
        <patternFill patternType="solid">
          <bgColor rgb="FFFFFFFF"/>
        </patternFill>
      </fill>
      <alignment horizontal="right" vertical="center" wrapText="1" readingOrder="0"/>
      <border outline="0">
        <bottom style="medium">
          <color rgb="FFCC0000"/>
        </bottom>
      </border>
    </ndxf>
  </rcc>
  <rcc rId="4225" sId="23" odxf="1" s="1" dxf="1" numFmtId="19">
    <nc r="Y3">
      <v>44469</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numFmt numFmtId="19" formatCode="dd/mm/yyyy"/>
      <fill>
        <patternFill patternType="solid">
          <bgColor rgb="FFFFFFFF"/>
        </patternFill>
      </fill>
      <alignment horizontal="right" vertical="center" wrapText="1" readingOrder="0"/>
      <border outline="0">
        <bottom style="medium">
          <color rgb="FFCC0000"/>
        </bottom>
      </border>
    </ndxf>
  </rcc>
  <rcc rId="4226" sId="23" odxf="1" s="1" dxf="1" numFmtId="19">
    <nc r="Z3">
      <v>44561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numFmt numFmtId="19" formatCode="dd/mm/yyyy"/>
      <fill>
        <patternFill patternType="solid">
          <bgColor rgb="FFFFFFFF"/>
        </patternFill>
      </fill>
      <alignment horizontal="right" vertical="center" wrapText="1" readingOrder="0"/>
      <border outline="0">
        <bottom style="medium">
          <color rgb="FFCC0000"/>
        </bottom>
      </border>
    </ndxf>
  </rcc>
  <rfmt sheetId="23" s="1" sqref="A3:XFD3" start="0" length="0">
    <dxf>
      <font>
        <sz val="11"/>
        <color theme="1"/>
        <name val="Open Sans"/>
        <scheme val="none"/>
      </font>
    </dxf>
  </rfmt>
  <rcc rId="4227" sId="23" odxf="1" s="1" dxf="1">
    <nc r="C4" t="inlineStr">
      <is>
        <r>
          <t xml:space="preserve">Klienci bankowości elektronicznej </t>
        </r>
        <r>
          <rPr>
            <vertAlign val="superscript"/>
            <sz val="7"/>
            <color theme="1"/>
            <rFont val="Open Sans"/>
            <family val="2"/>
            <charset val="238"/>
          </rPr>
          <t>1)</t>
        </r>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fill>
        <patternFill patternType="solid">
          <bgColor rgb="FFFFFFFF"/>
        </patternFill>
      </fill>
      <alignment horizontal="left" vertical="center" wrapText="1" readingOrder="0"/>
    </ndxf>
  </rcc>
  <rcc rId="4228" sId="23" odxf="1" s="1" dxf="1">
    <nc r="D4" t="inlineStr">
      <is>
        <r>
          <t xml:space="preserve">Electronic banking customers </t>
        </r>
        <r>
          <rPr>
            <vertAlign val="superscript"/>
            <sz val="7"/>
            <color theme="1"/>
            <rFont val="Open Sans"/>
            <family val="2"/>
            <charset val="238"/>
          </rPr>
          <t>1)</t>
        </r>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fill>
        <patternFill patternType="solid">
          <bgColor rgb="FFFFFFFF"/>
        </patternFill>
      </fill>
      <alignment horizontal="left" vertical="center" wrapText="1" readingOrder="0"/>
    </ndxf>
  </rcc>
  <rcc rId="4229" sId="23" odxf="1" s="1" dxf="1">
    <nc r="E4" t="inlineStr">
      <is>
        <t>tys.</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fill>
        <patternFill patternType="solid">
          <bgColor rgb="FFFFFFFF"/>
        </patternFill>
      </fill>
      <alignment horizontal="right" vertical="center" wrapText="1" readingOrder="0"/>
    </ndxf>
  </rcc>
  <rcc rId="4230" sId="23" odxf="1" s="1" dxf="1">
    <nc r="F4" t="inlineStr">
      <is>
        <t>k</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fill>
        <patternFill patternType="solid">
          <bgColor rgb="FFFFFFFF"/>
        </patternFill>
      </fill>
      <alignment horizontal="right" vertical="center" wrapText="1" readingOrder="0"/>
    </ndxf>
  </rcc>
  <rcc rId="4231" sId="23" odxf="1" s="1" dxf="1" numFmtId="4">
    <nc r="G4">
      <v>3212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232" sId="23" odxf="1" s="1" dxf="1" numFmtId="4">
    <nc r="H4">
      <v>3253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233" sId="23" odxf="1" s="1" dxf="1" numFmtId="4">
    <nc r="I4">
      <v>3314</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234" sId="23" odxf="1" s="1" dxf="1" numFmtId="4">
    <nc r="J4">
      <v>3388</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235" sId="23" odxf="1" s="1" dxf="1" numFmtId="4">
    <nc r="K4">
      <v>3452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236" sId="23" odxf="1" s="1" dxf="1" numFmtId="4">
    <nc r="L4">
      <v>3526</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237" sId="23" odxf="1" s="1" dxf="1" numFmtId="4">
    <nc r="M4">
      <v>3601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238" sId="23" odxf="1" s="1" dxf="1" numFmtId="4">
    <nc r="N4">
      <v>4019</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239" sId="23" odxf="1" s="1" dxf="1" numFmtId="4">
    <nc r="O4">
      <v>4126</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240" sId="23" odxf="1" s="1" dxf="1" numFmtId="4">
    <nc r="P4">
      <v>4229</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241" sId="23" odxf="1" s="1" dxf="1" numFmtId="4">
    <nc r="Q4">
      <v>4293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242" sId="23" odxf="1" s="1" dxf="1" numFmtId="4">
    <nc r="R4">
      <v>4424</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243" sId="23" odxf="1" s="1" dxf="1" numFmtId="4">
    <nc r="S4">
      <v>3988</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244" sId="23" odxf="1" s="1" dxf="1" numFmtId="4">
    <nc r="T4">
      <v>4056</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245" sId="23" odxf="1" s="1" dxf="1" numFmtId="4">
    <nc r="U4">
      <v>5469</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246" sId="23" odxf="1" s="1" dxf="1" numFmtId="4">
    <nc r="V4">
      <v>5448</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247" sId="23" odxf="1" s="1" dxf="1" numFmtId="4">
    <nc r="W4">
      <v>5451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248" sId="23" odxf="1" s="1" dxf="1" numFmtId="4">
    <nc r="X4">
      <v>5456</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249" sId="23" odxf="1" s="1" dxf="1" numFmtId="4">
    <nc r="Y4">
      <v>5593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250" sId="23" odxf="1" s="1" dxf="1" numFmtId="4">
    <nc r="Z4">
      <v>5749</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fmt sheetId="23" s="1" sqref="A4:XFD4" start="0" length="0">
    <dxf>
      <font>
        <sz val="11"/>
        <color theme="1"/>
        <name val="Open Sans"/>
        <scheme val="none"/>
      </font>
    </dxf>
  </rfmt>
  <rcc rId="4251" sId="23" odxf="1" s="1" dxf="1">
    <nc r="C5" t="inlineStr">
      <is>
        <r>
          <rPr>
            <sz val="7"/>
            <color theme="1"/>
            <rFont val="Open Sans"/>
            <family val="2"/>
            <charset val="238"/>
          </rPr>
          <t xml:space="preserve">Aktywni klienci cyfrowi </t>
        </r>
        <r>
          <rPr>
            <vertAlign val="superscript"/>
            <sz val="7"/>
            <color theme="1"/>
            <rFont val="Open Sans"/>
            <family val="2"/>
            <charset val="238"/>
          </rPr>
          <t>2)</t>
        </r>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vertAlign val="superscript"/>
        <sz val="7"/>
        <color theme="1"/>
        <name val="Open Sans"/>
        <scheme val="none"/>
      </font>
      <fill>
        <patternFill patternType="solid">
          <bgColor rgb="FFFFFFFF"/>
        </patternFill>
      </fill>
      <alignment horizontal="left" vertical="center" wrapText="1" readingOrder="0"/>
    </ndxf>
  </rcc>
  <rcc rId="4252" sId="23" odxf="1" s="1" dxf="1">
    <nc r="D5" t="inlineStr">
      <is>
        <r>
          <t xml:space="preserve">Active digital customers </t>
        </r>
        <r>
          <rPr>
            <vertAlign val="superscript"/>
            <sz val="7"/>
            <color theme="1"/>
            <rFont val="Open Sans"/>
            <family val="2"/>
            <charset val="238"/>
          </rPr>
          <t>2)</t>
        </r>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fill>
        <patternFill patternType="solid">
          <bgColor rgb="FFFFFFFF"/>
        </patternFill>
      </fill>
      <alignment horizontal="left" vertical="center" wrapText="1" readingOrder="0"/>
    </ndxf>
  </rcc>
  <rcc rId="4253" sId="23" odxf="1" s="1" dxf="1">
    <nc r="E5" t="inlineStr">
      <is>
        <t xml:space="preserve">tys.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fill>
        <patternFill patternType="solid">
          <bgColor rgb="FFFFFFFF"/>
        </patternFill>
      </fill>
      <alignment horizontal="right" vertical="center" wrapText="1" readingOrder="0"/>
    </ndxf>
  </rcc>
  <rcc rId="4254" sId="23" odxf="1" s="1" dxf="1">
    <nc r="F5" t="inlineStr">
      <is>
        <t>k</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fill>
        <patternFill patternType="solid">
          <bgColor rgb="FFFFFFFF"/>
        </patternFill>
      </fill>
      <alignment horizontal="right" vertical="center" wrapText="1" readingOrder="0"/>
    </ndxf>
  </rcc>
  <rcc rId="4255" sId="23" odxf="1" s="1" dxf="1" numFmtId="4">
    <nc r="G5">
      <v>2002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256" sId="23" odxf="1" s="1" dxf="1" numFmtId="4">
    <nc r="H5">
      <v>2007</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257" sId="23" odxf="1" s="1" dxf="1" numFmtId="4">
    <nc r="I5">
      <v>2017</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258" sId="23" odxf="1" s="1" dxf="1" numFmtId="4">
    <nc r="J5">
      <v>2056</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259" sId="23" odxf="1" s="1" dxf="1" numFmtId="4">
    <nc r="K5">
      <v>2111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260" sId="23" odxf="1" s="1" dxf="1" numFmtId="4">
    <nc r="L5">
      <v>2136</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261" sId="23" odxf="1" s="1" dxf="1" numFmtId="4">
    <nc r="M5">
      <v>2175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262" sId="23" odxf="1" s="1" dxf="1" numFmtId="4">
    <nc r="N5">
      <v>2345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263" sId="23" odxf="1" s="1" dxf="1" numFmtId="4">
    <nc r="O5">
      <v>2401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264" sId="23" odxf="1" s="1" dxf="1" numFmtId="4">
    <nc r="P5">
      <v>2408</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265" sId="23" odxf="1" s="1" dxf="1" numFmtId="4">
    <nc r="Q5">
      <v>2459</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266" sId="23" odxf="1" s="1" dxf="1" numFmtId="4">
    <nc r="R5">
      <v>2510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267" sId="23" odxf="1" s="1" dxf="1" numFmtId="4">
    <nc r="S5">
      <v>2607</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268" sId="23" odxf="1" s="1" dxf="1" numFmtId="4">
    <nc r="T5">
      <v>2635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269" sId="23" odxf="1" s="1" dxf="1" numFmtId="4">
    <nc r="U5">
      <v>2881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270" sId="23" odxf="1" s="1" dxf="1" numFmtId="4">
    <nc r="V5">
      <v>2934</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271" sId="23" odxf="1" s="1" dxf="1" numFmtId="4">
    <nc r="W5">
      <v>2996</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272" sId="23" odxf="1" s="1" dxf="1" numFmtId="4">
    <nc r="X5">
      <v>3031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273" sId="23" odxf="1" s="1" dxf="1" numFmtId="4">
    <nc r="Y5">
      <v>3119</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274" sId="23" odxf="1" s="1" dxf="1" numFmtId="4">
    <nc r="Z5">
      <v>3235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fmt sheetId="23" s="1" sqref="A5:XFD5" start="0" length="0">
    <dxf>
      <font>
        <sz val="11"/>
        <color theme="1"/>
        <name val="Open Sans"/>
        <scheme val="none"/>
      </font>
    </dxf>
  </rfmt>
  <rcc rId="4275" sId="23" odxf="1" s="1" dxf="1">
    <nc r="C6" t="inlineStr">
      <is>
        <t xml:space="preserve">Aktywni klienci bankowości mobilnej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fill>
        <patternFill patternType="solid">
          <bgColor rgb="FFFFFFFF"/>
        </patternFill>
      </fill>
      <alignment horizontal="left" vertical="center" wrapText="1" readingOrder="0"/>
    </ndxf>
  </rcc>
  <rcc rId="4276" sId="23" odxf="1" s="1" dxf="1">
    <nc r="D6" t="inlineStr">
      <is>
        <t xml:space="preserve">Active mobile banking customers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fill>
        <patternFill patternType="solid">
          <bgColor rgb="FFFFFFFF"/>
        </patternFill>
      </fill>
      <alignment horizontal="left" vertical="center" wrapText="1" readingOrder="0"/>
    </ndxf>
  </rcc>
  <rcc rId="4277" sId="23" odxf="1" s="1" dxf="1">
    <nc r="E6" t="inlineStr">
      <is>
        <t xml:space="preserve">tys.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fill>
        <patternFill patternType="solid">
          <bgColor rgb="FFFFFFFF"/>
        </patternFill>
      </fill>
      <alignment horizontal="right" vertical="center" wrapText="1" readingOrder="0"/>
    </ndxf>
  </rcc>
  <rcc rId="4278" sId="23" odxf="1" s="1" dxf="1">
    <nc r="F6" t="inlineStr">
      <is>
        <t>k</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fill>
        <patternFill patternType="solid">
          <bgColor rgb="FFFFFFFF"/>
        </patternFill>
      </fill>
      <alignment horizontal="right" vertical="center" wrapText="1" readingOrder="0"/>
    </ndxf>
  </rcc>
  <rcc rId="4279" sId="23" odxf="1" s="1" dxf="1" numFmtId="4">
    <nc r="G6">
      <v>909</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280" sId="23" odxf="1" s="1" dxf="1" numFmtId="4">
    <nc r="H6">
      <v>963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281" sId="23" odxf="1" s="1" dxf="1" numFmtId="4">
    <nc r="I6">
      <v>1015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282" sId="23" odxf="1" s="1" dxf="1" numFmtId="4">
    <nc r="J6">
      <v>1094</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283" sId="23" odxf="1" s="1" dxf="1" numFmtId="4">
    <nc r="K6">
      <v>1139</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284" sId="23" odxf="1" s="1" dxf="1" numFmtId="4">
    <nc r="L6">
      <v>1183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285" sId="23" odxf="1" s="1" dxf="1" numFmtId="4">
    <nc r="M6">
      <v>1244</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286" sId="23" odxf="1" s="1" dxf="1" numFmtId="4">
    <nc r="N6">
      <v>1337</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287" sId="23" odxf="1" s="1" dxf="1" numFmtId="4">
    <nc r="O6">
      <v>1400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288" sId="23" odxf="1" s="1" dxf="1" numFmtId="4">
    <nc r="P6">
      <v>1461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289" sId="23" odxf="1" s="1" dxf="1" numFmtId="4">
    <nc r="Q6">
      <v>1527</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290" sId="23" odxf="1" s="1" dxf="1" numFmtId="4">
    <nc r="R6">
      <v>1577</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291" sId="23" odxf="1" s="1" dxf="1" numFmtId="4">
    <nc r="S6">
      <v>1647</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292" sId="23" odxf="1" s="1" dxf="1" numFmtId="4">
    <nc r="T6">
      <v>1703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293" sId="23" odxf="1" s="1" dxf="1" numFmtId="4">
    <nc r="U6">
      <v>1860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294" sId="23" odxf="1" s="1" dxf="1" numFmtId="4">
    <nc r="V6">
      <v>1967</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295" sId="23" odxf="1" s="1" dxf="1" numFmtId="4">
    <nc r="W6">
      <v>2021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296" sId="23" odxf="1" s="1" dxf="1" numFmtId="4">
    <nc r="X6">
      <v>2113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297" sId="23" odxf="1" s="1" dxf="1" numFmtId="4">
    <nc r="Y6">
      <v>2226</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298" sId="23" odxf="1" s="1" dxf="1" numFmtId="4">
    <nc r="Z6">
      <v>2359</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fmt sheetId="23" s="1" sqref="A6:XFD6" start="0" length="0">
    <dxf>
      <font>
        <sz val="11"/>
        <color theme="1"/>
        <name val="Open Sans"/>
        <scheme val="none"/>
      </font>
    </dxf>
  </rfmt>
  <rcc rId="4299" sId="23" odxf="1" s="1" dxf="1">
    <nc r="C7" t="inlineStr">
      <is>
        <t xml:space="preserve">Karty płatnicze debetowe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fill>
        <patternFill patternType="solid">
          <bgColor rgb="FFFFFFFF"/>
        </patternFill>
      </fill>
      <alignment horizontal="left" vertical="center" wrapText="1" readingOrder="0"/>
      <border outline="0">
        <top style="thin">
          <color rgb="FFCC0000"/>
        </top>
      </border>
    </ndxf>
  </rcc>
  <rcc rId="4300" sId="23" odxf="1" s="1" dxf="1">
    <nc r="D7" t="inlineStr">
      <is>
        <t xml:space="preserve">Debit cards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fill>
        <patternFill patternType="solid">
          <bgColor rgb="FFFFFFFF"/>
        </patternFill>
      </fill>
      <alignment horizontal="left" vertical="center" wrapText="1" readingOrder="0"/>
      <border outline="0">
        <top style="thin">
          <color rgb="FFCC0000"/>
        </top>
      </border>
    </ndxf>
  </rcc>
  <rcc rId="4301" sId="23" odxf="1" s="1" dxf="1">
    <nc r="E7" t="inlineStr">
      <is>
        <t xml:space="preserve">tys.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fill>
        <patternFill patternType="solid">
          <bgColor rgb="FFFFFFFF"/>
        </patternFill>
      </fill>
      <alignment horizontal="right" vertical="center" wrapText="1" readingOrder="0"/>
      <border outline="0">
        <top style="thin">
          <color rgb="FFCC0000"/>
        </top>
      </border>
    </ndxf>
  </rcc>
  <rcc rId="4302" sId="23" odxf="1" s="1" dxf="1">
    <nc r="F7" t="inlineStr">
      <is>
        <t>k</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fill>
        <patternFill patternType="solid">
          <bgColor rgb="FFFFFFFF"/>
        </patternFill>
      </fill>
      <alignment horizontal="right" vertical="center" wrapText="1" readingOrder="0"/>
      <border outline="0">
        <top style="thin">
          <color rgb="FFCC0000"/>
        </top>
      </border>
    </ndxf>
  </rcc>
  <rcc rId="4303" sId="23" odxf="1" s="1" dxf="1" numFmtId="4">
    <nc r="G7">
      <v>3470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top style="thin">
          <color rgb="FFCC0000"/>
        </top>
      </border>
    </ndxf>
  </rcc>
  <rcc rId="4304" sId="23" odxf="1" s="1" dxf="1" numFmtId="4">
    <nc r="H7">
      <v>3471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top style="thin">
          <color rgb="FFCC0000"/>
        </top>
      </border>
    </ndxf>
  </rcc>
  <rcc rId="4305" sId="23" odxf="1" s="1" dxf="1" numFmtId="4">
    <nc r="I7">
      <v>3538</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top style="thin">
          <color rgb="FFCC0000"/>
        </top>
      </border>
    </ndxf>
  </rcc>
  <rcc rId="4306" sId="23" odxf="1" s="1" dxf="1" numFmtId="4">
    <nc r="J7">
      <v>3624</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top style="thin">
          <color rgb="FFCC0000"/>
        </top>
      </border>
    </ndxf>
  </rcc>
  <rcc rId="4307" sId="23" odxf="1" s="1" dxf="1" numFmtId="4">
    <nc r="K7">
      <v>3630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top style="thin">
          <color rgb="FFCC0000"/>
        </top>
      </border>
    </ndxf>
  </rcc>
  <rcc rId="4308" sId="23" odxf="1" s="1" dxf="1" numFmtId="4">
    <nc r="L7">
      <v>3694</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top style="thin">
          <color rgb="FFCC0000"/>
        </top>
      </border>
    </ndxf>
  </rcc>
  <rcc rId="4309" sId="23" odxf="1" s="1" dxf="1" numFmtId="4">
    <nc r="M7">
      <v>3761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top style="thin">
          <color rgb="FFCC0000"/>
        </top>
      </border>
    </ndxf>
  </rcc>
  <rcc rId="4310" sId="23" odxf="1" s="1" dxf="1" numFmtId="4">
    <nc r="N7">
      <v>3981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top style="thin">
          <color rgb="FFCC0000"/>
        </top>
      </border>
    </ndxf>
  </rcc>
  <rcc rId="4311" sId="23" odxf="1" s="1" dxf="1" numFmtId="4">
    <nc r="O7">
      <v>4082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top style="thin">
          <color rgb="FFCC0000"/>
        </top>
      </border>
    </ndxf>
  </rcc>
  <rcc rId="4312" sId="23" odxf="1" s="1" dxf="1" numFmtId="4">
    <nc r="P7">
      <v>4054</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top style="thin">
          <color rgb="FFC00000"/>
        </top>
      </border>
    </ndxf>
  </rcc>
  <rcc rId="4313" sId="23" odxf="1" s="1" dxf="1" numFmtId="4">
    <nc r="Q7">
      <v>4136</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top style="thin">
          <color rgb="FFC00000"/>
        </top>
      </border>
    </ndxf>
  </rcc>
  <rcc rId="4314" sId="23" odxf="1" s="1" dxf="1" numFmtId="4">
    <nc r="R7">
      <v>4163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top style="thin">
          <color rgb="FFC00000"/>
        </top>
      </border>
    </ndxf>
  </rcc>
  <rcc rId="4315" sId="23" odxf="1" s="1" dxf="1" numFmtId="4">
    <nc r="S7">
      <v>4214</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top style="thin">
          <color rgb="FFC00000"/>
        </top>
      </border>
    </ndxf>
  </rcc>
  <rcc rId="4316" sId="23" odxf="1" s="1" dxf="1" numFmtId="4">
    <nc r="T7">
      <v>4231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top style="thin">
          <color rgb="FFC00000"/>
        </top>
      </border>
    </ndxf>
  </rcc>
  <rcc rId="4317" sId="23" odxf="1" s="1" dxf="1" numFmtId="4">
    <nc r="U7">
      <v>4248</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top style="thin">
          <color rgb="FFC00000"/>
        </top>
      </border>
    </ndxf>
  </rcc>
  <rcc rId="4318" sId="23" odxf="1" s="1" dxf="1" numFmtId="4">
    <nc r="V7">
      <v>4268</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top style="thin">
          <color rgb="FFC00000"/>
        </top>
      </border>
    </ndxf>
  </rcc>
  <rcc rId="4319" sId="23" odxf="1" s="1" dxf="1" numFmtId="4">
    <nc r="W7">
      <v>4305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top style="thin">
          <color rgb="FFC00000"/>
        </top>
      </border>
    </ndxf>
  </rcc>
  <rcc rId="4320" sId="23" odxf="1" s="1" dxf="1" numFmtId="4">
    <nc r="X7">
      <v>4348</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top style="thin">
          <color rgb="FFC00000"/>
        </top>
      </border>
    </ndxf>
  </rcc>
  <rcc rId="4321" sId="23" odxf="1" s="1" dxf="1" numFmtId="4">
    <nc r="Y7">
      <v>4368</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top style="thin">
          <color rgb="FFC00000"/>
        </top>
      </border>
    </ndxf>
  </rcc>
  <rcc rId="4322" sId="23" odxf="1" s="1" dxf="1" numFmtId="4">
    <nc r="Z7">
      <v>4382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top style="thin">
          <color rgb="FFC00000"/>
        </top>
      </border>
    </ndxf>
  </rcc>
  <rfmt sheetId="23" s="1" sqref="A7:XFD7" start="0" length="0">
    <dxf>
      <font>
        <sz val="11"/>
        <color theme="1"/>
        <name val="Open Sans"/>
        <scheme val="none"/>
      </font>
    </dxf>
  </rfmt>
  <rcc rId="4323" sId="23" odxf="1" s="1" dxf="1">
    <nc r="C8" t="inlineStr">
      <is>
        <t xml:space="preserve">Karty płatnicze kredytowe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fill>
        <patternFill patternType="solid">
          <bgColor rgb="FFFFFFFF"/>
        </patternFill>
      </fill>
      <alignment horizontal="left" vertical="center" wrapText="1" readingOrder="0"/>
      <border outline="0">
        <bottom style="thin">
          <color rgb="FFCC0000"/>
        </bottom>
      </border>
    </ndxf>
  </rcc>
  <rcc rId="4324" sId="23" odxf="1" s="1" dxf="1">
    <nc r="D8" t="inlineStr">
      <is>
        <t xml:space="preserve">Credit cards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fill>
        <patternFill patternType="solid">
          <bgColor rgb="FFFFFFFF"/>
        </patternFill>
      </fill>
      <alignment horizontal="left" vertical="center" wrapText="1" readingOrder="0"/>
      <border outline="0">
        <bottom style="thin">
          <color rgb="FFCC0000"/>
        </bottom>
      </border>
    </ndxf>
  </rcc>
  <rcc rId="4325" sId="23" odxf="1" s="1" dxf="1">
    <nc r="E8" t="inlineStr">
      <is>
        <t>tys.</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fill>
        <patternFill patternType="solid">
          <bgColor rgb="FFFFFFFF"/>
        </patternFill>
      </fill>
      <alignment horizontal="right" vertical="center" wrapText="1" readingOrder="0"/>
      <border outline="0">
        <bottom style="thin">
          <color rgb="FFCC0000"/>
        </bottom>
      </border>
    </ndxf>
  </rcc>
  <rcc rId="4326" sId="23" odxf="1" s="1" dxf="1">
    <nc r="F8" t="inlineStr">
      <is>
        <t>k</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fill>
        <patternFill patternType="solid">
          <bgColor rgb="FFFFFFFF"/>
        </patternFill>
      </fill>
      <alignment horizontal="right" vertical="center" wrapText="1" readingOrder="0"/>
      <border outline="0">
        <bottom style="thin">
          <color rgb="FFCC0000"/>
        </bottom>
      </border>
    </ndxf>
  </rcc>
  <rcc rId="4327" sId="23" odxf="1" s="1" dxf="1" numFmtId="4">
    <nc r="G8">
      <v>1225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C0000"/>
        </bottom>
      </border>
    </ndxf>
  </rcc>
  <rcc rId="4328" sId="23" odxf="1" s="1" dxf="1" numFmtId="4">
    <nc r="H8">
      <v>1233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C0000"/>
        </bottom>
      </border>
    </ndxf>
  </rcc>
  <rcc rId="4329" sId="23" odxf="1" s="1" dxf="1" numFmtId="4">
    <nc r="I8">
      <v>1257</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C0000"/>
        </bottom>
      </border>
    </ndxf>
  </rcc>
  <rcc rId="4330" sId="23" odxf="1" s="1" dxf="1" numFmtId="4">
    <nc r="J8">
      <v>1271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C0000"/>
        </bottom>
      </border>
    </ndxf>
  </rcc>
  <rcc rId="4331" sId="23" odxf="1" s="1" dxf="1" numFmtId="4">
    <nc r="K8">
      <v>1272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C0000"/>
        </bottom>
      </border>
    </ndxf>
  </rcc>
  <rcc rId="4332" sId="23" odxf="1" s="1" dxf="1" numFmtId="4">
    <nc r="L8">
      <v>1273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C0000"/>
        </bottom>
      </border>
    </ndxf>
  </rcc>
  <rcc rId="4333" sId="23" odxf="1" s="1" dxf="1" numFmtId="4">
    <nc r="M8">
      <v>1279</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C0000"/>
        </bottom>
      </border>
    </ndxf>
  </rcc>
  <rcc rId="4334" sId="23" odxf="1" s="1" dxf="1" numFmtId="4">
    <nc r="N8">
      <v>1325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C0000"/>
        </bottom>
      </border>
    </ndxf>
  </rcc>
  <rcc rId="4335" sId="23" odxf="1" s="1" dxf="1" numFmtId="4">
    <nc r="O8">
      <v>1331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C0000"/>
        </bottom>
      </border>
    </ndxf>
  </rcc>
  <rcc rId="4336" sId="23" odxf="1" s="1" dxf="1" numFmtId="4">
    <nc r="P8">
      <v>1302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337" sId="23" odxf="1" s="1" dxf="1" numFmtId="4">
    <nc r="Q8">
      <v>1289</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338" sId="23" odxf="1" s="1" dxf="1" numFmtId="4">
    <nc r="R8">
      <v>1270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339" sId="23" odxf="1" s="1" dxf="1" numFmtId="4">
    <nc r="S8">
      <v>1243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340" sId="23" odxf="1" s="1" dxf="1" numFmtId="4">
    <nc r="T8">
      <v>1237</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341" sId="23" odxf="1" s="1" dxf="1" numFmtId="4">
    <nc r="U8">
      <v>1230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342" sId="23" odxf="1" s="1" dxf="1" numFmtId="4">
    <nc r="V8">
      <v>1189</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343" sId="23" odxf="1" s="1" dxf="1" numFmtId="4">
    <nc r="W8">
      <v>1160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344" sId="23" odxf="1" s="1" dxf="1" numFmtId="4">
    <nc r="X8">
      <v>1136</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345" sId="23" odxf="1" s="1" dxf="1" numFmtId="4">
    <nc r="Y8">
      <v>1093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346" sId="23" odxf="1" s="1" dxf="1" numFmtId="4">
    <nc r="Z8">
      <v>1058</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fmt sheetId="23" s="1" sqref="A8:XFD8" start="0" length="0">
    <dxf>
      <font>
        <sz val="11"/>
        <color theme="1"/>
        <name val="Open Sans"/>
        <scheme val="none"/>
      </font>
    </dxf>
  </rfmt>
  <rcc rId="4347" sId="23" odxf="1" s="1" dxf="1">
    <nc r="C9" t="inlineStr">
      <is>
        <t xml:space="preserve">Baza klientów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fill>
        <patternFill patternType="solid">
          <bgColor rgb="FFFFFFFF"/>
        </patternFill>
      </fill>
      <alignment horizontal="left" vertical="center" wrapText="1" readingOrder="0"/>
    </ndxf>
  </rcc>
  <rcc rId="4348" sId="23" odxf="1" s="1" dxf="1">
    <nc r="D9" t="inlineStr">
      <is>
        <t xml:space="preserve">Customer base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fill>
        <patternFill patternType="solid">
          <bgColor rgb="FFFFFFFF"/>
        </patternFill>
      </fill>
      <alignment horizontal="left" vertical="center" wrapText="1" readingOrder="0"/>
    </ndxf>
  </rcc>
  <rcc rId="4349" sId="23" odxf="1" s="1" dxf="1">
    <nc r="E9" t="inlineStr">
      <is>
        <t>tys.</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fill>
        <patternFill patternType="solid">
          <bgColor rgb="FFFFFFFF"/>
        </patternFill>
      </fill>
      <alignment horizontal="right" vertical="center" wrapText="1" readingOrder="0"/>
    </ndxf>
  </rcc>
  <rcc rId="4350" sId="23" odxf="1" s="1" dxf="1">
    <nc r="F9" t="inlineStr">
      <is>
        <t>k</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fill>
        <patternFill patternType="solid">
          <bgColor rgb="FFFFFFFF"/>
        </patternFill>
      </fill>
      <alignment horizontal="right" vertical="center" wrapText="1" readingOrder="0"/>
    </ndxf>
  </rcc>
  <rcc rId="4351" sId="23" odxf="1" s="1" dxf="1" numFmtId="4">
    <nc r="G9">
      <v>6387</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352" sId="23" odxf="1" s="1" dxf="1" numFmtId="4">
    <nc r="H9">
      <v>6402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353" sId="23" odxf="1" s="1" dxf="1" numFmtId="4">
    <nc r="I9">
      <v>6353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354" sId="23" odxf="1" s="1" dxf="1" numFmtId="4">
    <nc r="J9">
      <v>6454</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355" sId="23" odxf="1" s="1" dxf="1" numFmtId="4">
    <nc r="K9">
      <v>6487</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356" sId="23" odxf="1" s="1" dxf="1" numFmtId="4">
    <nc r="L9">
      <v>6532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357" sId="23" odxf="1" s="1" dxf="1" numFmtId="4">
    <nc r="M9">
      <v>6539</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358" sId="23" odxf="1" s="1" dxf="1" numFmtId="4">
    <nc r="N9">
      <v>6956</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359" sId="23" odxf="1" s="1" dxf="1" numFmtId="4">
    <nc r="O9">
      <v>6995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360" sId="23" odxf="1" s="1" dxf="1" numFmtId="4">
    <nc r="P9">
      <v>7049</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361" sId="23" odxf="1" s="1" dxf="1" numFmtId="4">
    <nc r="Q9">
      <v>7151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362" sId="23" odxf="1" s="1" dxf="1" numFmtId="4">
    <nc r="R9">
      <v>7247</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363" sId="23" odxf="1" s="1" dxf="1" numFmtId="4">
    <nc r="S9">
      <v>7215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364" sId="23" odxf="1" s="1" dxf="1" numFmtId="4">
    <nc r="T9">
      <v>7164</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365" sId="23" odxf="1" s="1" dxf="1" numFmtId="4">
    <nc r="U9">
      <v>7185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366" sId="23" odxf="1" s="1" dxf="1" numFmtId="4">
    <nc r="V9">
      <v>7083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367" sId="23" odxf="1" s="1" dxf="1" numFmtId="4">
    <nc r="W9">
      <v>7017</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368" sId="23" odxf="1" s="1" dxf="1" numFmtId="4">
    <nc r="X9">
      <v>6972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369" sId="23" odxf="1" s="1" dxf="1" numFmtId="4">
    <nc r="Y9">
      <v>7035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370" sId="23" odxf="1" s="1" dxf="1" numFmtId="4">
    <nc r="Z9">
      <v>7157</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fmt sheetId="23" s="1" sqref="A9:XFD9" start="0" length="0">
    <dxf>
      <font>
        <sz val="11"/>
        <color theme="1"/>
        <name val="Open Sans"/>
        <scheme val="none"/>
      </font>
    </dxf>
  </rfmt>
  <rcc rId="4371" sId="23" odxf="1" s="1" dxf="1">
    <nc r="C10" t="inlineStr">
      <is>
        <t>Liczba kont osobistych (złotowe i walutowe)</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fill>
        <patternFill patternType="solid">
          <bgColor rgb="FFFFFFFF"/>
        </patternFill>
      </fill>
      <alignment horizontal="left" vertical="center" wrapText="1" readingOrder="0"/>
      <border outline="0">
        <bottom style="thin">
          <color rgb="FFC00000"/>
        </bottom>
      </border>
    </ndxf>
  </rcc>
  <rcc rId="4372" sId="23" odxf="1" s="1" dxf="1">
    <nc r="D10" t="inlineStr">
      <is>
        <t>Personal accounts (PLN and FX)</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fill>
        <patternFill patternType="solid">
          <bgColor rgb="FFFFFFFF"/>
        </patternFill>
      </fill>
      <alignment horizontal="left" vertical="center" wrapText="1" readingOrder="0"/>
      <border outline="0">
        <bottom style="thin">
          <color rgb="FFC00000"/>
        </bottom>
      </border>
    </ndxf>
  </rcc>
  <rcc rId="4373" sId="23" odxf="1" s="1" dxf="1">
    <nc r="E10" t="inlineStr">
      <is>
        <t>tys.</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fill>
        <patternFill patternType="solid">
          <bgColor rgb="FFFFFFFF"/>
        </patternFill>
      </fill>
      <alignment horizontal="right" vertical="center" wrapText="1" readingOrder="0"/>
      <border outline="0">
        <bottom style="thin">
          <color rgb="FFC00000"/>
        </bottom>
      </border>
    </ndxf>
  </rcc>
  <rcc rId="4374" sId="23" odxf="1" s="1" dxf="1">
    <nc r="F10" t="inlineStr">
      <is>
        <t>k</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fill>
        <patternFill patternType="solid">
          <bgColor rgb="FFFFFFFF"/>
        </patternFill>
      </fill>
      <alignment horizontal="right" vertical="center" wrapText="1" readingOrder="0"/>
      <border outline="0">
        <bottom style="thin">
          <color rgb="FFC00000"/>
        </bottom>
      </border>
    </ndxf>
  </rcc>
  <rcc rId="4375" sId="23" odxf="1" s="1" dxf="1" numFmtId="4">
    <nc r="G10">
      <v>3935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376" sId="23" odxf="1" s="1" dxf="1" numFmtId="4">
    <nc r="H10">
      <v>3977</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377" sId="23" odxf="1" s="1" dxf="1" numFmtId="4">
    <nc r="I10">
      <v>3916</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378" sId="23" odxf="1" s="1" dxf="1" numFmtId="4">
    <nc r="J10">
      <v>3954</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379" sId="23" odxf="1" s="1" dxf="1" numFmtId="4">
    <nc r="K10">
      <v>3993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380" sId="23" odxf="1" s="1" dxf="1" numFmtId="4">
    <nc r="L10">
      <v>4050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381" sId="23" odxf="1" s="1" dxf="1" numFmtId="4">
    <nc r="M10">
      <v>4103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382" sId="23" odxf="1" s="1" dxf="1" numFmtId="4">
    <nc r="N10">
      <v>4459</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383" sId="23" odxf="1" s="1" dxf="1" numFmtId="4">
    <nc r="O10">
      <v>4490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384" sId="23" odxf="1" s="1" dxf="1" numFmtId="4">
    <nc r="P10">
      <v>4535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385" sId="23" odxf="1" s="1" dxf="1" numFmtId="4">
    <nc r="Q10">
      <v>4598</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386" sId="23" odxf="1" s="1" dxf="1" numFmtId="4">
    <nc r="R10">
      <v>4643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387" sId="23" odxf="1" s="1" dxf="1" numFmtId="4">
    <nc r="S10">
      <v>4720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388" sId="23" odxf="1" s="1" dxf="1" numFmtId="4">
    <nc r="T10">
      <v>4765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389" sId="23" odxf="1" s="1" dxf="1" numFmtId="4">
    <nc r="U10">
      <v>4844</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390" sId="23" odxf="1" s="1" dxf="1" numFmtId="4">
    <nc r="V10">
      <v>4850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391" sId="23" odxf="1" s="1" dxf="1" numFmtId="4">
    <nc r="W10">
      <v>4885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392" sId="23" odxf="1" s="1" dxf="1" numFmtId="4">
    <nc r="X10">
      <v>4972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393" sId="23" odxf="1" s="1" dxf="1" numFmtId="4">
    <nc r="Y10">
      <v>5050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394" sId="23" odxf="1" s="1" dxf="1" numFmtId="4">
    <nc r="Z10">
      <v>5125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fmt sheetId="23" s="1" sqref="A10:XFD10" start="0" length="0">
    <dxf>
      <font>
        <sz val="11"/>
        <color theme="1"/>
        <name val="Open Sans"/>
        <scheme val="none"/>
      </font>
    </dxf>
  </rfmt>
  <rcc rId="4395" sId="23" odxf="1" s="1" dxf="1">
    <nc r="C11" t="inlineStr">
      <is>
        <t xml:space="preserve">Sieć oddziałów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fill>
        <patternFill patternType="solid">
          <bgColor rgb="FFFFFFFF"/>
        </patternFill>
      </fill>
      <alignment horizontal="left" vertical="center" wrapText="1" readingOrder="0"/>
    </ndxf>
  </rcc>
  <rcc rId="4396" sId="23" odxf="1" s="1" dxf="1">
    <nc r="D11" t="inlineStr">
      <is>
        <t>Branches  (lokalizacje)</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fill>
        <patternFill patternType="solid">
          <bgColor rgb="FFFFFFFF"/>
        </patternFill>
      </fill>
      <alignment horizontal="left" vertical="center" wrapText="1" readingOrder="0"/>
    </ndxf>
  </rcc>
  <rcc rId="4397" sId="23" odxf="1" s="1" dxf="1">
    <nc r="E11" t="inlineStr">
      <is>
        <t xml:space="preserve">lokalizacje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fill>
        <patternFill patternType="solid">
          <bgColor rgb="FFFFFFFF"/>
        </patternFill>
      </fill>
      <alignment horizontal="right" vertical="center" wrapText="1" readingOrder="0"/>
    </ndxf>
  </rcc>
  <rcc rId="4398" sId="23" odxf="1" s="1" dxf="1">
    <nc r="F11" t="inlineStr">
      <is>
        <t>locations</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fill>
        <patternFill patternType="solid">
          <bgColor rgb="FFFFFFFF"/>
        </patternFill>
      </fill>
      <alignment horizontal="right" vertical="center" wrapText="1" readingOrder="0"/>
    </ndxf>
  </rcc>
  <rcc rId="4399" sId="23" odxf="1" s="1" dxf="1" numFmtId="4">
    <nc r="G11">
      <v>792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400" sId="23" odxf="1" s="1" dxf="1" numFmtId="4">
    <nc r="H11">
      <v>759</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401" sId="23" odxf="1" s="1" dxf="1" numFmtId="4">
    <nc r="I11">
      <v>752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402" sId="23" odxf="1" s="1" dxf="1" numFmtId="4">
    <nc r="J11">
      <v>735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403" sId="23" odxf="1" s="1" dxf="1" numFmtId="4">
    <nc r="K11">
      <v>720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404" sId="23" odxf="1" s="1" dxf="1" numFmtId="4">
    <nc r="L11">
      <v>693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405" sId="23" odxf="1" s="1" dxf="1" numFmtId="4">
    <nc r="M11">
      <v>673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406" sId="23" odxf="1" s="1" dxf="1" numFmtId="4">
    <nc r="N11">
      <v>764</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407" sId="23" odxf="1" s="1" dxf="1" numFmtId="4">
    <nc r="O11">
      <v>723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408" sId="23" odxf="1" s="1" dxf="1" numFmtId="4">
    <nc r="P11">
      <v>682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409" sId="23" odxf="1" s="1" dxf="1" numFmtId="4">
    <nc r="Q11">
      <v>675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410" sId="23" odxf="1" s="1" dxf="1" numFmtId="4">
    <nc r="R11">
      <v>655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411" sId="23" odxf="1" s="1" dxf="1" numFmtId="4">
    <nc r="S11">
      <v>629</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412" sId="23" odxf="1" s="1" dxf="1" numFmtId="4">
    <nc r="T11">
      <v>584</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413" sId="23" odxf="1" s="1" dxf="1" numFmtId="4">
    <nc r="U11">
      <v>566</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414" sId="23" odxf="1" s="1" dxf="1" numFmtId="4">
    <nc r="V11">
      <v>550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415" sId="23" odxf="1" s="1" dxf="1" numFmtId="4">
    <nc r="W11">
      <v>495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416" sId="23" odxf="1" s="1" dxf="1" numFmtId="4">
    <nc r="X11">
      <v>470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417" sId="23" odxf="1" s="1" dxf="1" numFmtId="4">
    <nc r="Y11">
      <v>457</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418" sId="23" odxf="1" s="1" dxf="1" numFmtId="4">
    <nc r="Z11">
      <v>437</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fmt sheetId="23" s="1" sqref="A11:XFD11" start="0" length="0">
    <dxf>
      <font>
        <sz val="11"/>
        <color theme="1"/>
        <name val="Open Sans"/>
        <scheme val="none"/>
      </font>
    </dxf>
  </rfmt>
  <rcc rId="4419" sId="23" odxf="1" s="1" dxf="1">
    <nc r="C12" t="inlineStr">
      <is>
        <t xml:space="preserve">Placówki partnerskie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fill>
        <patternFill patternType="solid">
          <bgColor rgb="FFFFFFFF"/>
        </patternFill>
      </fill>
      <alignment horizontal="left" vertical="center" wrapText="1" readingOrder="0"/>
    </ndxf>
  </rcc>
  <rcc rId="4420" sId="23" odxf="1" s="1" dxf="1">
    <nc r="D12" t="inlineStr">
      <is>
        <t xml:space="preserve">Partner outlets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fill>
        <patternFill patternType="solid">
          <bgColor rgb="FFFFFFFF"/>
        </patternFill>
      </fill>
      <alignment horizontal="left" vertical="center" wrapText="1" readingOrder="0"/>
    </ndxf>
  </rcc>
  <rcc rId="4421" sId="23" odxf="1" s="1" dxf="1">
    <nc r="E12" t="inlineStr">
      <is>
        <t xml:space="preserve">lokalizacje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fill>
        <patternFill patternType="solid">
          <bgColor rgb="FFFFFFFF"/>
        </patternFill>
      </fill>
      <alignment horizontal="right" vertical="center" wrapText="1" readingOrder="0"/>
    </ndxf>
  </rcc>
  <rcc rId="4422" sId="23" odxf="1" s="1" dxf="1">
    <nc r="F12" t="inlineStr">
      <is>
        <t>locations</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fill>
        <patternFill patternType="solid">
          <bgColor rgb="FFFFFFFF"/>
        </patternFill>
      </fill>
      <alignment horizontal="right" vertical="center" wrapText="1" readingOrder="0"/>
    </ndxf>
  </rcc>
  <rcc rId="4423" sId="23" odxf="1" s="1" dxf="1" numFmtId="4">
    <nc r="G12">
      <v>260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424" sId="23" odxf="1" s="1" dxf="1" numFmtId="4">
    <nc r="H12">
      <v>265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425" sId="23" odxf="1" s="1" dxf="1" numFmtId="4">
    <nc r="I12">
      <v>262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426" sId="23" odxf="1" s="1" dxf="1" numFmtId="4">
    <nc r="J12">
      <v>262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427" sId="23" odxf="1" s="1" dxf="1" numFmtId="4">
    <nc r="K12">
      <v>276</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428" sId="23" odxf="1" s="1" dxf="1" numFmtId="4">
    <nc r="L12">
      <v>281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429" sId="23" odxf="1" s="1" dxf="1" numFmtId="4">
    <nc r="M12">
      <v>289</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430" sId="23" odxf="1" s="1" dxf="1" numFmtId="4">
    <nc r="N12">
      <v>293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431" sId="23" odxf="1" s="1" dxf="1" numFmtId="4">
    <nc r="O12">
      <v>297</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432" sId="23" odxf="1" s="1" dxf="1" numFmtId="4">
    <nc r="P12">
      <v>306</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433" sId="23" odxf="1" s="1" dxf="1" numFmtId="4">
    <nc r="Q12">
      <v>310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434" sId="23" odxf="1" s="1" dxf="1" numFmtId="4">
    <nc r="R12">
      <v>317</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435" sId="23" odxf="1" s="1" dxf="1" numFmtId="4">
    <nc r="S12">
      <v>327</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436" sId="23" odxf="1" s="1" dxf="1" numFmtId="4">
    <nc r="T12">
      <v>369</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437" sId="23" odxf="1" s="1" dxf="1" numFmtId="4">
    <nc r="U12">
      <v>376</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438" sId="23" odxf="1" s="1" dxf="1" numFmtId="4">
    <nc r="V12">
      <v>380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439" sId="23" odxf="1" s="1" dxf="1" numFmtId="4">
    <nc r="W12">
      <v>413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440" sId="23" odxf="1" s="1" dxf="1" numFmtId="4">
    <nc r="X12">
      <v>420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441" sId="23" odxf="1" s="1" dxf="1" numFmtId="4">
    <nc r="Y12">
      <v>428</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442" sId="23" odxf="1" s="1" dxf="1" numFmtId="4">
    <nc r="Z12">
      <v>435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fmt sheetId="23" s="1" sqref="A12:XFD12" start="0" length="0">
    <dxf>
      <font>
        <sz val="11"/>
        <color theme="1"/>
        <name val="Open Sans"/>
        <scheme val="none"/>
      </font>
    </dxf>
  </rfmt>
  <rcc rId="4443" sId="23" odxf="1" s="1" dxf="1">
    <nc r="C13" t="inlineStr">
      <is>
        <r>
          <t>Stanowiska zewnętrzne i Strefy Santander</t>
        </r>
        <r>
          <rPr>
            <vertAlign val="superscript"/>
            <sz val="7"/>
            <color theme="1"/>
            <rFont val="Open Sans"/>
            <family val="2"/>
            <charset val="238"/>
          </rPr>
          <t xml:space="preserve"> 3)</t>
        </r>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fill>
        <patternFill patternType="solid">
          <bgColor rgb="FFFFFFFF"/>
        </patternFill>
      </fill>
      <alignment horizontal="left" vertical="center" wrapText="1" readingOrder="0"/>
    </ndxf>
  </rcc>
  <rcc rId="4444" sId="23" odxf="1" s="1" dxf="1">
    <nc r="D13" t="inlineStr">
      <is>
        <r>
          <t xml:space="preserve">Off-site locations and Santander Zones </t>
        </r>
        <r>
          <rPr>
            <vertAlign val="superscript"/>
            <sz val="7"/>
            <color theme="1"/>
            <rFont val="Open Sans"/>
            <family val="2"/>
            <charset val="238"/>
          </rPr>
          <t>3)</t>
        </r>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fill>
        <patternFill patternType="solid">
          <bgColor rgb="FFFFFFFF"/>
        </patternFill>
      </fill>
      <alignment horizontal="left" vertical="center" wrapText="1" readingOrder="0"/>
    </ndxf>
  </rcc>
  <rcc rId="4445" sId="23" odxf="1" s="1" dxf="1">
    <nc r="E13" t="inlineStr">
      <is>
        <t xml:space="preserve">lokalizacje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fill>
        <patternFill patternType="solid">
          <bgColor rgb="FFFFFFFF"/>
        </patternFill>
      </fill>
      <alignment horizontal="right" vertical="center" wrapText="1" readingOrder="0"/>
    </ndxf>
  </rcc>
  <rcc rId="4446" sId="23" odxf="1" s="1" dxf="1">
    <nc r="F13" t="inlineStr">
      <is>
        <t>locations</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fill>
        <patternFill patternType="solid">
          <bgColor rgb="FFFFFFFF"/>
        </patternFill>
      </fill>
      <alignment horizontal="right" vertical="center" wrapText="1" readingOrder="0"/>
    </ndxf>
  </rcc>
  <rfmt sheetId="23" s="1" sqref="G13" start="0" length="0">
    <dxf>
      <font>
        <sz val="7"/>
        <color auto="1"/>
        <name val="Open Sans"/>
        <scheme val="none"/>
      </font>
      <numFmt numFmtId="3" formatCode="#,##0"/>
      <fill>
        <patternFill patternType="solid">
          <bgColor theme="0" tint="-4.9989318521683403E-2"/>
        </patternFill>
      </fill>
      <alignment horizontal="right" vertical="center" wrapText="1" readingOrder="0"/>
    </dxf>
  </rfmt>
  <rfmt sheetId="23" s="1" sqref="H13" start="0" length="0">
    <dxf>
      <font>
        <sz val="7"/>
        <color auto="1"/>
        <name val="Open Sans"/>
        <scheme val="none"/>
      </font>
      <numFmt numFmtId="3" formatCode="#,##0"/>
      <fill>
        <patternFill patternType="solid">
          <bgColor theme="0" tint="-4.9989318521683403E-2"/>
        </patternFill>
      </fill>
      <alignment horizontal="right" vertical="center" wrapText="1" readingOrder="0"/>
    </dxf>
  </rfmt>
  <rfmt sheetId="23" s="1" sqref="I13" start="0" length="0">
    <dxf>
      <font>
        <sz val="7"/>
        <color auto="1"/>
        <name val="Open Sans"/>
        <scheme val="none"/>
      </font>
      <numFmt numFmtId="3" formatCode="#,##0"/>
      <fill>
        <patternFill patternType="solid">
          <bgColor theme="0" tint="-4.9989318521683403E-2"/>
        </patternFill>
      </fill>
      <alignment horizontal="right" vertical="center" wrapText="1" readingOrder="0"/>
    </dxf>
  </rfmt>
  <rfmt sheetId="23" s="1" sqref="J13" start="0" length="0">
    <dxf>
      <font>
        <sz val="7"/>
        <color auto="1"/>
        <name val="Open Sans"/>
        <scheme val="none"/>
      </font>
      <numFmt numFmtId="3" formatCode="#,##0"/>
      <fill>
        <patternFill patternType="solid">
          <bgColor theme="0" tint="-4.9989318521683403E-2"/>
        </patternFill>
      </fill>
      <alignment horizontal="right" vertical="center" wrapText="1" readingOrder="0"/>
    </dxf>
  </rfmt>
  <rfmt sheetId="23" s="1" sqref="K13" start="0" length="0">
    <dxf>
      <font>
        <sz val="7"/>
        <color auto="1"/>
        <name val="Open Sans"/>
        <scheme val="none"/>
      </font>
      <numFmt numFmtId="3" formatCode="#,##0"/>
      <fill>
        <patternFill patternType="solid">
          <bgColor theme="0" tint="-4.9989318521683403E-2"/>
        </patternFill>
      </fill>
      <alignment horizontal="right" vertical="center" wrapText="1" readingOrder="0"/>
    </dxf>
  </rfmt>
  <rfmt sheetId="23" s="1" sqref="L13" start="0" length="0">
    <dxf>
      <font>
        <sz val="7"/>
        <color auto="1"/>
        <name val="Open Sans"/>
        <scheme val="none"/>
      </font>
      <numFmt numFmtId="3" formatCode="#,##0"/>
      <fill>
        <patternFill patternType="solid">
          <bgColor theme="0" tint="-4.9989318521683403E-2"/>
        </patternFill>
      </fill>
      <alignment horizontal="right" vertical="center" wrapText="1" readingOrder="0"/>
    </dxf>
  </rfmt>
  <rfmt sheetId="23" s="1" sqref="M13" start="0" length="0">
    <dxf>
      <font>
        <sz val="7"/>
        <color auto="1"/>
        <name val="Open Sans"/>
        <scheme val="none"/>
      </font>
      <numFmt numFmtId="3" formatCode="#,##0"/>
      <fill>
        <patternFill patternType="solid">
          <bgColor theme="0" tint="-4.9989318521683403E-2"/>
        </patternFill>
      </fill>
      <alignment horizontal="right" vertical="center" wrapText="1" readingOrder="0"/>
    </dxf>
  </rfmt>
  <rfmt sheetId="23" s="1" sqref="N13" start="0" length="0">
    <dxf>
      <font>
        <sz val="7"/>
        <color auto="1"/>
        <name val="Open Sans"/>
        <scheme val="none"/>
      </font>
      <numFmt numFmtId="3" formatCode="#,##0"/>
      <fill>
        <patternFill patternType="solid">
          <bgColor theme="0" tint="-4.9989318521683403E-2"/>
        </patternFill>
      </fill>
      <alignment horizontal="right" vertical="center" wrapText="1" readingOrder="0"/>
    </dxf>
  </rfmt>
  <rfmt sheetId="23" s="1" sqref="O13" start="0" length="0">
    <dxf>
      <font>
        <sz val="7"/>
        <color auto="1"/>
        <name val="Open Sans"/>
        <scheme val="none"/>
      </font>
      <numFmt numFmtId="3" formatCode="#,##0"/>
      <fill>
        <patternFill patternType="solid">
          <bgColor theme="0" tint="-4.9989318521683403E-2"/>
        </patternFill>
      </fill>
      <alignment horizontal="right" vertical="center" wrapText="1" readingOrder="0"/>
    </dxf>
  </rfmt>
  <rfmt sheetId="23" s="1" sqref="P13" start="0" length="0">
    <dxf>
      <font>
        <sz val="7"/>
        <color auto="1"/>
        <name val="Open Sans"/>
        <scheme val="none"/>
      </font>
      <numFmt numFmtId="3" formatCode="#,##0"/>
      <fill>
        <patternFill patternType="solid">
          <bgColor theme="0" tint="-4.9989318521683403E-2"/>
        </patternFill>
      </fill>
      <alignment horizontal="right" vertical="center" wrapText="1" readingOrder="0"/>
    </dxf>
  </rfmt>
  <rfmt sheetId="23" s="1" sqref="Q13" start="0" length="0">
    <dxf>
      <font>
        <sz val="7"/>
        <color auto="1"/>
        <name val="Open Sans"/>
        <scheme val="none"/>
      </font>
      <numFmt numFmtId="3" formatCode="#,##0"/>
      <fill>
        <patternFill patternType="solid">
          <bgColor theme="0" tint="-4.9989318521683403E-2"/>
        </patternFill>
      </fill>
      <alignment horizontal="right" vertical="center" wrapText="1" readingOrder="0"/>
    </dxf>
  </rfmt>
  <rcc rId="4447" sId="23" odxf="1" s="1" dxf="1" numFmtId="4">
    <nc r="R13">
      <v>10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448" sId="23" odxf="1" s="1" dxf="1" numFmtId="4">
    <nc r="S13">
      <v>11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449" sId="23" odxf="1" s="1" dxf="1" numFmtId="4">
    <nc r="T13">
      <v>11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450" sId="23" odxf="1" s="1" dxf="1" numFmtId="4">
    <nc r="U13">
      <v>12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451" sId="23" odxf="1" s="1" dxf="1" numFmtId="4">
    <nc r="V13">
      <v>12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452" sId="23" odxf="1" s="1" dxf="1" numFmtId="4">
    <nc r="W13">
      <v>12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453" sId="23" odxf="1" s="1" dxf="1" numFmtId="4">
    <nc r="X13">
      <v>12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454" sId="23" odxf="1" s="1" dxf="1" numFmtId="4">
    <nc r="Y13">
      <v>12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cc rId="4455" sId="23" odxf="1" s="1" dxf="1" numFmtId="4">
    <nc r="Z13">
      <v>13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ndxf>
  </rcc>
  <rfmt sheetId="23" s="1" sqref="A13:XFD13" start="0" length="0">
    <dxf>
      <font>
        <sz val="11"/>
        <color theme="1"/>
        <name val="Open Sans"/>
        <scheme val="none"/>
      </font>
    </dxf>
  </rfmt>
  <rcc rId="4456" sId="23" odxf="1" s="1" dxf="1">
    <nc r="C14" t="inlineStr">
      <is>
        <t xml:space="preserve">Bankomaty, wpłatomaty, urządzenia dualne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fill>
        <patternFill patternType="solid">
          <bgColor rgb="FFFFFFFF"/>
        </patternFill>
      </fill>
      <alignment horizontal="left" vertical="center" wrapText="1" readingOrder="0"/>
      <border outline="0">
        <bottom style="thin">
          <color rgb="FFC00000"/>
        </bottom>
      </border>
    </ndxf>
  </rcc>
  <rcc rId="4457" sId="23" odxf="1" s="1" dxf="1">
    <nc r="D14" t="inlineStr">
      <is>
        <t>ATMs, CDMs, dual machines</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fill>
        <patternFill patternType="solid">
          <bgColor rgb="FFFFFFFF"/>
        </patternFill>
      </fill>
      <alignment horizontal="left" vertical="center" wrapText="1" readingOrder="0"/>
      <border outline="0">
        <bottom style="thin">
          <color rgb="FFC00000"/>
        </bottom>
      </border>
    </ndxf>
  </rcc>
  <rcc rId="4458" sId="23" odxf="1" s="1" dxf="1">
    <nc r="E14" t="inlineStr">
      <is>
        <t xml:space="preserve">sztuki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fill>
        <patternFill patternType="solid">
          <bgColor rgb="FFFFFFFF"/>
        </patternFill>
      </fill>
      <alignment horizontal="right" vertical="center" wrapText="1" readingOrder="0"/>
      <border outline="0">
        <bottom style="thin">
          <color rgb="FFC00000"/>
        </bottom>
      </border>
    </ndxf>
  </rcc>
  <rcc rId="4459" sId="23" odxf="1" s="1" dxf="1">
    <nc r="F14" t="inlineStr">
      <is>
        <t xml:space="preserve">items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fill>
        <patternFill patternType="solid">
          <bgColor rgb="FFFFFFFF"/>
        </patternFill>
      </fill>
      <alignment horizontal="right" vertical="center" wrapText="1" readingOrder="0"/>
      <border outline="0">
        <bottom style="thin">
          <color rgb="FFC00000"/>
        </bottom>
      </border>
    </ndxf>
  </rcc>
  <rcc rId="4460" sId="23" odxf="1" s="1" dxf="1" numFmtId="4">
    <nc r="G14">
      <v>1753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461" sId="23" odxf="1" s="1" dxf="1" numFmtId="4">
    <nc r="H14">
      <v>1741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462" sId="23" odxf="1" s="1" dxf="1" numFmtId="4">
    <nc r="I14">
      <v>1726</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463" sId="23" odxf="1" s="1" dxf="1" numFmtId="4">
    <nc r="J14">
      <v>1732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464" sId="23" odxf="1" s="1" dxf="1" numFmtId="4">
    <nc r="K14">
      <v>1744</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465" sId="23" odxf="1" s="1" dxf="1" numFmtId="4">
    <nc r="L14">
      <v>1739</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466" sId="23" odxf="1" s="1" dxf="1" numFmtId="4">
    <nc r="M14">
      <v>1725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467" sId="23" odxf="1" s="1" dxf="1" numFmtId="4">
    <nc r="N14">
      <v>1762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468" sId="23" odxf="1" s="1" dxf="1" numFmtId="4">
    <nc r="O14">
      <v>1746</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469" sId="23" odxf="1" s="1" dxf="1" numFmtId="4">
    <nc r="P14">
      <v>1726</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470" sId="23" odxf="1" s="1" dxf="1" numFmtId="4">
    <nc r="Q14">
      <v>1716</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471" sId="23" odxf="1" s="1" dxf="1" numFmtId="4">
    <nc r="R14">
      <v>1700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472" sId="23" odxf="1" s="1" dxf="1" numFmtId="4">
    <nc r="S14">
      <v>1697</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473" sId="23" odxf="1" s="1" dxf="1" numFmtId="4">
    <nc r="T14">
      <v>1682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474" sId="23" odxf="1" s="1" dxf="1" numFmtId="4">
    <nc r="U14">
      <v>1674</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475" sId="23" odxf="1" s="1" dxf="1" numFmtId="4">
    <nc r="V14">
      <v>1661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476" sId="23" odxf="1" s="1" dxf="1" numFmtId="4">
    <nc r="W14">
      <v>1638</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477" sId="23" odxf="1" s="1" dxf="1" numFmtId="4">
    <nc r="X14">
      <v>1595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478" sId="23" odxf="1" s="1" dxf="1" numFmtId="4">
    <nc r="Y14">
      <v>1555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479" sId="23" odxf="1" s="1" dxf="1" numFmtId="4">
    <nc r="Z14">
      <v>1524</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fmt sheetId="23" s="1" sqref="A14:XFD14" start="0" length="0">
    <dxf>
      <font>
        <sz val="11"/>
        <color theme="1"/>
        <name val="Open Sans"/>
        <scheme val="none"/>
      </font>
    </dxf>
  </rfmt>
  <rcc rId="4480" sId="23" odxf="1" s="1" dxf="1">
    <nc r="C15" t="inlineStr">
      <is>
        <t xml:space="preserve">Zatrudnienie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fill>
        <patternFill patternType="solid">
          <bgColor rgb="FFFFFFFF"/>
        </patternFill>
      </fill>
      <alignment horizontal="left" vertical="center" wrapText="1" readingOrder="0"/>
      <border outline="0">
        <top style="thin">
          <color rgb="FFC00000"/>
        </top>
        <bottom style="thin">
          <color rgb="FFC00000"/>
        </bottom>
      </border>
    </ndxf>
  </rcc>
  <rcc rId="4481" sId="23" odxf="1" s="1" dxf="1">
    <nc r="D15" t="inlineStr">
      <is>
        <t xml:space="preserve">Employment  </t>
      </is>
    </nc>
    <odxf>
      <numFmt numFmtId="0" formatCode="General"/>
    </odxf>
    <ndxf>
      <font>
        <sz val="7"/>
        <color theme="1"/>
        <name val="Open Sans"/>
        <scheme val="none"/>
      </font>
      <numFmt numFmtId="34" formatCode="_-* #,##0.00\ &quot;zł&quot;_-;\-* #,##0.00\ &quot;zł&quot;_-;_-* &quot;-&quot;??\ &quot;zł&quot;_-;_-@_-"/>
      <fill>
        <patternFill patternType="solid">
          <bgColor rgb="FFFFFFFF"/>
        </patternFill>
      </fill>
      <alignment horizontal="left" vertical="center" wrapText="1" readingOrder="0"/>
      <border outline="0">
        <top style="thin">
          <color rgb="FFC00000"/>
        </top>
        <bottom style="thin">
          <color rgb="FFC00000"/>
        </bottom>
      </border>
    </ndxf>
  </rcc>
  <rcc rId="4482" sId="23" odxf="1" s="1" dxf="1">
    <nc r="E15" t="inlineStr">
      <is>
        <t xml:space="preserve">etaty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fill>
        <patternFill patternType="solid">
          <bgColor rgb="FFFFFFFF"/>
        </patternFill>
      </fill>
      <alignment horizontal="right" vertical="center" wrapText="1" readingOrder="0"/>
      <border outline="0">
        <top style="thin">
          <color rgb="FFC00000"/>
        </top>
        <bottom style="thin">
          <color rgb="FFC00000"/>
        </bottom>
      </border>
    </ndxf>
  </rcc>
  <rcc rId="4483" sId="23" odxf="1" s="1" dxf="1">
    <nc r="F15" t="inlineStr">
      <is>
        <t>FTEs</t>
      </is>
    </nc>
    <odxf>
      <numFmt numFmtId="0" formatCode="General"/>
    </odxf>
    <ndxf>
      <font>
        <sz val="7"/>
        <color theme="1"/>
        <name val="Open Sans"/>
        <scheme val="none"/>
      </font>
      <numFmt numFmtId="34" formatCode="_-* #,##0.00\ &quot;zł&quot;_-;\-* #,##0.00\ &quot;zł&quot;_-;_-* &quot;-&quot;??\ &quot;zł&quot;_-;_-@_-"/>
      <fill>
        <patternFill patternType="solid">
          <bgColor rgb="FFFFFFFF"/>
        </patternFill>
      </fill>
      <alignment horizontal="right" vertical="center" wrapText="1" readingOrder="0"/>
      <border outline="0">
        <top style="thin">
          <color rgb="FFC00000"/>
        </top>
        <bottom style="thin">
          <color rgb="FFC00000"/>
        </bottom>
      </border>
    </ndxf>
  </rcc>
  <rcc rId="4484" sId="23" odxf="1" s="1" dxf="1" numFmtId="4">
    <nc r="G15">
      <v>14699</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top style="thin">
          <color rgb="FFC00000"/>
        </top>
        <bottom style="thin">
          <color rgb="FFC00000"/>
        </bottom>
      </border>
    </ndxf>
  </rcc>
  <rcc rId="4485" sId="23" odxf="1" s="1" dxf="1" numFmtId="4">
    <nc r="H15">
      <v>14558</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top style="thin">
          <color rgb="FFC00000"/>
        </top>
        <bottom style="thin">
          <color rgb="FFC00000"/>
        </bottom>
      </border>
    </ndxf>
  </rcc>
  <rcc rId="4486" sId="23" odxf="1" s="1" dxf="1" numFmtId="4">
    <nc r="I15">
      <v>14473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top style="thin">
          <color rgb="FFC00000"/>
        </top>
        <bottom style="thin">
          <color rgb="FFC00000"/>
        </bottom>
      </border>
    </ndxf>
  </rcc>
  <rcc rId="4487" sId="23" odxf="1" s="1" dxf="1" numFmtId="4">
    <nc r="J15">
      <v>14383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top style="thin">
          <color rgb="FFC00000"/>
        </top>
        <bottom style="thin">
          <color rgb="FFC00000"/>
        </bottom>
      </border>
    </ndxf>
  </rcc>
  <rcc rId="4488" sId="23" odxf="1" s="1" dxf="1" numFmtId="4">
    <nc r="K15">
      <v>14330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top style="thin">
          <color rgb="FFC00000"/>
        </top>
        <bottom style="thin">
          <color rgb="FFC00000"/>
        </bottom>
      </border>
    </ndxf>
  </rcc>
  <rcc rId="4489" sId="23" odxf="1" s="1" dxf="1" numFmtId="4">
    <nc r="L15">
      <v>14286</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top style="thin">
          <color rgb="FFC00000"/>
        </top>
        <bottom style="thin">
          <color rgb="FFC00000"/>
        </bottom>
      </border>
    </ndxf>
  </rcc>
  <rcc rId="4490" sId="23" odxf="1" s="1" dxf="1" numFmtId="4">
    <nc r="M15">
      <v>14030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top style="thin">
          <color rgb="FFC00000"/>
        </top>
        <bottom style="thin">
          <color rgb="FFC00000"/>
        </bottom>
      </border>
    </ndxf>
  </rcc>
  <rcc rId="4491" sId="23" odxf="1" s="1" dxf="1" numFmtId="4">
    <nc r="N15">
      <v>15347</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top style="thin">
          <color rgb="FFC00000"/>
        </top>
        <bottom style="thin">
          <color rgb="FFC00000"/>
        </bottom>
      </border>
    </ndxf>
  </rcc>
  <rcc rId="4492" sId="23" odxf="1" s="1" dxf="1" numFmtId="4">
    <nc r="O15">
      <v>14642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top style="thin">
          <color rgb="FFC00000"/>
        </top>
        <bottom style="thin">
          <color rgb="FFC00000"/>
        </bottom>
      </border>
    </ndxf>
  </rcc>
  <rcc rId="4493" sId="23" odxf="1" s="1" dxf="1" numFmtId="4">
    <nc r="P15">
      <v>14058</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494" sId="23" odxf="1" s="1" dxf="1" numFmtId="4">
    <nc r="Q15">
      <v>13630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495" sId="23" odxf="1" s="1" dxf="1" numFmtId="4">
    <nc r="R15">
      <v>13579</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496" sId="23" odxf="1" s="1" dxf="1" numFmtId="4">
    <nc r="S15">
      <v>13318</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497" sId="23" odxf="1" s="1" dxf="1" numFmtId="4">
    <nc r="T15">
      <v>13135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498" sId="23" odxf="1" s="1" dxf="1" numFmtId="4">
    <nc r="U15">
      <v>12788</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499" sId="23" odxf="1" s="1" dxf="1" numFmtId="4">
    <nc r="V15">
      <v>12616</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500" sId="23" odxf="1" s="1" dxf="1" numFmtId="4">
    <nc r="W15">
      <v>12063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501" sId="23" odxf="1" s="1" dxf="1" numFmtId="4">
    <nc r="X15">
      <v>11636</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502" sId="23" odxf="1" s="1" dxf="1" numFmtId="4">
    <nc r="Y15">
      <v>11440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cc rId="4503" sId="23" odxf="1" s="1" dxf="1" numFmtId="4">
    <nc r="Z15">
      <v>11323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00000"/>
        </bottom>
      </border>
    </ndxf>
  </rcc>
  <rfmt sheetId="23" s="1" sqref="A15:XFD15" start="0" length="0">
    <dxf>
      <font>
        <sz val="11"/>
        <color theme="1"/>
        <name val="Open Sans"/>
        <scheme val="none"/>
      </font>
    </dxf>
  </rfmt>
  <rcc rId="4504" sId="23" odxf="1" s="1" dxf="1">
    <nc r="C16" t="inlineStr">
      <is>
        <t xml:space="preserve">Wybrane dane pozabilansowe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fill>
        <patternFill patternType="solid">
          <bgColor rgb="FFFFFFFF"/>
        </patternFill>
      </fill>
      <alignment vertical="center" wrapText="1" readingOrder="0"/>
      <border outline="0">
        <bottom style="medium">
          <color rgb="FFCC0000"/>
        </bottom>
      </border>
    </ndxf>
  </rcc>
  <rcc rId="4505" sId="23" odxf="1" s="1" dxf="1">
    <nc r="D16" t="inlineStr">
      <is>
        <t xml:space="preserve">Selected off-balance sheet data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fill>
        <patternFill patternType="solid">
          <bgColor rgb="FFFFFFFF"/>
        </patternFill>
      </fill>
      <alignment vertical="center" wrapText="1" readingOrder="0"/>
      <border outline="0">
        <bottom style="medium">
          <color rgb="FFCC0000"/>
        </bottom>
      </border>
    </ndxf>
  </rcc>
  <rfmt sheetId="23" s="1" sqref="E16" start="0" length="0">
    <dxf>
      <font>
        <b/>
        <sz val="7"/>
        <color rgb="FFC00000"/>
        <name val="Open Sans"/>
        <scheme val="none"/>
      </font>
      <fill>
        <patternFill patternType="solid">
          <bgColor rgb="FFFFFFFF"/>
        </patternFill>
      </fill>
      <alignment vertical="center" wrapText="1" readingOrder="0"/>
      <border outline="0">
        <bottom style="medium">
          <color rgb="FFCC0000"/>
        </bottom>
      </border>
    </dxf>
  </rfmt>
  <rfmt sheetId="23" s="1" sqref="F16" start="0" length="0">
    <dxf>
      <font>
        <b/>
        <sz val="7"/>
        <color rgb="FFC00000"/>
        <name val="Open Sans"/>
        <scheme val="none"/>
      </font>
      <fill>
        <patternFill patternType="solid">
          <bgColor rgb="FFFFFFFF"/>
        </patternFill>
      </fill>
      <alignment vertical="center" wrapText="1" readingOrder="0"/>
      <border outline="0">
        <bottom style="medium">
          <color rgb="FFCC0000"/>
        </bottom>
      </border>
    </dxf>
  </rfmt>
  <rcc rId="4506" sId="23" odxf="1" s="1" dxf="1">
    <nc r="G16" t="inlineStr">
      <is>
        <t xml:space="preserve">31.03.2017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alignment horizontal="right" vertical="center" wrapText="1" readingOrder="0"/>
      <border outline="0">
        <bottom style="medium">
          <color rgb="FFCC0000"/>
        </bottom>
      </border>
    </ndxf>
  </rcc>
  <rcc rId="4507" sId="23" odxf="1" s="1" dxf="1">
    <nc r="H16" t="inlineStr">
      <is>
        <t>30.06.2017</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alignment horizontal="right" vertical="center" wrapText="1" readingOrder="0"/>
      <border outline="0">
        <bottom style="medium">
          <color rgb="FFCC0000"/>
        </bottom>
      </border>
    </ndxf>
  </rcc>
  <rcc rId="4508" sId="23" odxf="1" s="1" dxf="1">
    <nc r="I16" t="inlineStr">
      <is>
        <t>30.09.2017</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alignment horizontal="right" vertical="center" wrapText="1" readingOrder="0"/>
      <border outline="0">
        <bottom style="medium">
          <color rgb="FFCC0000"/>
        </bottom>
      </border>
    </ndxf>
  </rcc>
  <rcc rId="4509" sId="23" odxf="1" s="1" dxf="1">
    <nc r="J16" t="inlineStr">
      <is>
        <t xml:space="preserve">31.12.2017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alignment horizontal="right" vertical="center" wrapText="1" readingOrder="0"/>
      <border outline="0">
        <bottom style="medium">
          <color rgb="FFCC0000"/>
        </bottom>
      </border>
    </ndxf>
  </rcc>
  <rcc rId="4510" sId="23" odxf="1" s="1" dxf="1">
    <nc r="K16" t="inlineStr">
      <is>
        <t xml:space="preserve">31.03.2018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alignment horizontal="right" vertical="center" wrapText="1" readingOrder="0"/>
      <border outline="0">
        <bottom style="medium">
          <color rgb="FFCC0000"/>
        </bottom>
      </border>
    </ndxf>
  </rcc>
  <rcc rId="4511" sId="23" odxf="1" s="1" dxf="1">
    <nc r="L16" t="inlineStr">
      <is>
        <t>30.06.2018</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alignment horizontal="right" vertical="center" wrapText="1" readingOrder="0"/>
      <border outline="0">
        <bottom style="medium">
          <color rgb="FFCC0000"/>
        </bottom>
      </border>
    </ndxf>
  </rcc>
  <rcc rId="4512" sId="23" odxf="1" s="1" dxf="1">
    <nc r="M16" t="inlineStr">
      <is>
        <t>30.09.2018</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alignment horizontal="right" vertical="center" wrapText="1" readingOrder="0"/>
      <border outline="0">
        <bottom style="medium">
          <color rgb="FFCC0000"/>
        </bottom>
      </border>
    </ndxf>
  </rcc>
  <rcc rId="4513" sId="23" odxf="1" s="1" dxf="1">
    <nc r="N16" t="inlineStr">
      <is>
        <t xml:space="preserve">31.12.2018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alignment horizontal="right" vertical="center" wrapText="1" readingOrder="0"/>
      <border outline="0">
        <bottom style="medium">
          <color rgb="FFCC0000"/>
        </bottom>
      </border>
    </ndxf>
  </rcc>
  <rcc rId="4514" sId="23" odxf="1" s="1" dxf="1">
    <nc r="O16" t="inlineStr">
      <is>
        <t xml:space="preserve">31.03.2019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alignment horizontal="right" vertical="center" wrapText="1" readingOrder="0"/>
      <border outline="0">
        <bottom style="medium">
          <color rgb="FFCC0000"/>
        </bottom>
      </border>
    </ndxf>
  </rcc>
  <rcc rId="4515" sId="23" odxf="1" s="1" dxf="1">
    <nc r="P16" t="inlineStr">
      <is>
        <t xml:space="preserve">30.06.2019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alignment horizontal="right" vertical="center" wrapText="1" readingOrder="0"/>
      <border outline="0">
        <bottom style="medium">
          <color rgb="FFCC0000"/>
        </bottom>
      </border>
    </ndxf>
  </rcc>
  <rcc rId="4516" sId="23" odxf="1" s="1" dxf="1">
    <nc r="Q16" t="inlineStr">
      <is>
        <t xml:space="preserve">30.09.2019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alignment horizontal="right" vertical="center" wrapText="1" readingOrder="0"/>
      <border outline="0">
        <bottom style="medium">
          <color rgb="FFCC0000"/>
        </bottom>
      </border>
    </ndxf>
  </rcc>
  <rcc rId="4517" sId="23" odxf="1" s="1" dxf="1">
    <nc r="R16" t="inlineStr">
      <is>
        <t xml:space="preserve">30.09.2019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alignment horizontal="right" vertical="center" wrapText="1" readingOrder="0"/>
      <border outline="0">
        <bottom style="medium">
          <color rgb="FFCC0000"/>
        </bottom>
      </border>
    </ndxf>
  </rcc>
  <rcc rId="4518" sId="23" odxf="1" s="1" dxf="1" numFmtId="19">
    <nc r="S16">
      <v>43921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numFmt numFmtId="19" formatCode="dd/mm/yyyy"/>
      <alignment horizontal="right" vertical="center" wrapText="1" readingOrder="0"/>
      <border outline="0">
        <bottom style="medium">
          <color rgb="FFCC0000"/>
        </bottom>
      </border>
    </ndxf>
  </rcc>
  <rcc rId="4519" sId="23" odxf="1" s="1" dxf="1" numFmtId="19">
    <nc r="T16">
      <v>44012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numFmt numFmtId="19" formatCode="dd/mm/yyyy"/>
      <alignment horizontal="right" vertical="center" wrapText="1" readingOrder="0"/>
      <border outline="0">
        <bottom style="medium">
          <color rgb="FFCC0000"/>
        </bottom>
      </border>
    </ndxf>
  </rcc>
  <rcc rId="4520" sId="23" odxf="1" s="1" dxf="1" numFmtId="19">
    <nc r="U16">
      <v>44012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numFmt numFmtId="19" formatCode="dd/mm/yyyy"/>
      <alignment horizontal="right" vertical="center" wrapText="1" readingOrder="0"/>
      <border outline="0">
        <bottom style="medium">
          <color rgb="FFCC0000"/>
        </bottom>
      </border>
    </ndxf>
  </rcc>
  <rcc rId="4521" sId="23" odxf="1" s="1" dxf="1" numFmtId="19">
    <nc r="V16">
      <v>44196</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numFmt numFmtId="19" formatCode="dd/mm/yyyy"/>
      <alignment horizontal="right" vertical="center" wrapText="1" readingOrder="0"/>
      <border outline="0">
        <bottom style="medium">
          <color rgb="FFCC0000"/>
        </bottom>
      </border>
    </ndxf>
  </rcc>
  <rcc rId="4522" sId="23" odxf="1" s="1" dxf="1" numFmtId="19">
    <nc r="W16">
      <v>44286</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numFmt numFmtId="19" formatCode="dd/mm/yyyy"/>
      <alignment horizontal="right" vertical="center" wrapText="1" readingOrder="0"/>
      <border outline="0">
        <bottom style="medium">
          <color rgb="FFCC0000"/>
        </bottom>
      </border>
    </ndxf>
  </rcc>
  <rcc rId="4523" sId="23" odxf="1" s="1" dxf="1" numFmtId="19">
    <nc r="X16">
      <v>44377</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numFmt numFmtId="19" formatCode="dd/mm/yyyy"/>
      <alignment horizontal="right" vertical="center" wrapText="1" readingOrder="0"/>
      <border outline="0">
        <bottom style="medium">
          <color rgb="FFCC0000"/>
        </bottom>
      </border>
    </ndxf>
  </rcc>
  <rcc rId="4524" sId="23" odxf="1" s="1" dxf="1">
    <nc r="Y16">
      <f>Y3</f>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numFmt numFmtId="19" formatCode="dd/mm/yyyy"/>
      <alignment horizontal="right" vertical="center" wrapText="1" readingOrder="0"/>
      <border outline="0">
        <bottom style="medium">
          <color rgb="FFCC0000"/>
        </bottom>
      </border>
    </ndxf>
  </rcc>
  <rcc rId="4525" sId="23" odxf="1" s="1" dxf="1">
    <nc r="Z16">
      <f>Z3</f>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numFmt numFmtId="19" formatCode="dd/mm/yyyy"/>
      <alignment horizontal="right" vertical="center" wrapText="1" readingOrder="0"/>
      <border outline="0">
        <bottom style="medium">
          <color rgb="FFCC0000"/>
        </bottom>
      </border>
    </ndxf>
  </rcc>
  <rfmt sheetId="23" s="1" sqref="A16:XFD16" start="0" length="0">
    <dxf>
      <font>
        <sz val="11"/>
        <color theme="1"/>
        <name val="Open Sans"/>
        <scheme val="none"/>
      </font>
    </dxf>
  </rfmt>
  <rfmt sheetId="23" s="1" sqref="A17" start="0" length="0">
    <dxf>
      <font>
        <sz val="11"/>
        <color theme="1"/>
        <name val="Open Sans"/>
        <scheme val="none"/>
      </font>
    </dxf>
  </rfmt>
  <rfmt sheetId="23" s="1" sqref="B17" start="0" length="0">
    <dxf>
      <font>
        <sz val="11"/>
        <color theme="1"/>
        <name val="Open Sans"/>
        <scheme val="none"/>
      </font>
    </dxf>
  </rfmt>
  <rcc rId="4526" sId="23" odxf="1" s="1" dxf="1">
    <nc r="C17" t="inlineStr">
      <is>
        <r>
          <t xml:space="preserve">Aktywa netto funduszy inwestycyjnych </t>
        </r>
        <r>
          <rPr>
            <vertAlign val="superscript"/>
            <sz val="7"/>
            <color theme="1"/>
            <rFont val="Open Sans"/>
            <family val="2"/>
            <charset val="238"/>
          </rPr>
          <t>4)</t>
        </r>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fill>
        <patternFill patternType="solid">
          <bgColor rgb="FFFFFFFF"/>
        </patternFill>
      </fill>
      <alignment horizontal="left" wrapText="1" readingOrder="0"/>
      <border outline="0">
        <bottom style="thin">
          <color rgb="FFCC0000"/>
        </bottom>
      </border>
    </ndxf>
  </rcc>
  <rcc rId="4527" sId="23" odxf="1" s="1" dxf="1">
    <nc r="D17" t="inlineStr">
      <is>
        <r>
          <t xml:space="preserve">Net assets in mutual funds </t>
        </r>
        <r>
          <rPr>
            <vertAlign val="superscript"/>
            <sz val="7"/>
            <color theme="1"/>
            <rFont val="Open Sans"/>
            <family val="2"/>
            <charset val="238"/>
          </rPr>
          <t>4)</t>
        </r>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fill>
        <patternFill patternType="solid">
          <bgColor rgb="FFFFFFFF"/>
        </patternFill>
      </fill>
      <alignment horizontal="left" wrapText="1" readingOrder="0"/>
      <border outline="0">
        <bottom style="thin">
          <color rgb="FFCC0000"/>
        </bottom>
      </border>
    </ndxf>
  </rcc>
  <rcc rId="4528" sId="23" odxf="1" s="1" dxf="1">
    <nc r="E17" t="inlineStr">
      <is>
        <t xml:space="preserve">tys. zł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fill>
        <patternFill patternType="solid">
          <bgColor rgb="FFFFFFFF"/>
        </patternFill>
      </fill>
      <alignment horizontal="right" vertical="center" wrapText="1" readingOrder="0"/>
      <border outline="0">
        <bottom style="thin">
          <color rgb="FFCC0000"/>
        </bottom>
      </border>
    </ndxf>
  </rcc>
  <rcc rId="4529" sId="23" odxf="1" s="1" dxf="1">
    <nc r="F17" t="inlineStr">
      <is>
        <t>PLN k</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fill>
        <patternFill patternType="solid">
          <bgColor rgb="FFFFFFFF"/>
        </patternFill>
      </fill>
      <alignment horizontal="right" vertical="center" wrapText="1" readingOrder="0"/>
      <border outline="0">
        <bottom style="thin">
          <color rgb="FFCC0000"/>
        </bottom>
      </border>
    </ndxf>
  </rcc>
  <rcc rId="4530" sId="23" odxf="1" s="1" dxf="1" numFmtId="4">
    <nc r="G17">
      <v>14019968</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C0000"/>
        </bottom>
      </border>
    </ndxf>
  </rcc>
  <rcc rId="4531" sId="23" odxf="1" s="1" dxf="1" numFmtId="4">
    <nc r="H17">
      <v>14869743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C0000"/>
        </bottom>
      </border>
    </ndxf>
  </rcc>
  <rcc rId="4532" sId="23" odxf="1" s="1" dxf="1" numFmtId="4">
    <nc r="I17">
      <v>15566830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C0000"/>
        </bottom>
      </border>
    </ndxf>
  </rcc>
  <rcc rId="4533" sId="23" odxf="1" s="1" dxf="1" numFmtId="4">
    <nc r="J17">
      <v>15996843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C0000"/>
        </bottom>
      </border>
    </ndxf>
  </rcc>
  <rcc rId="4534" sId="23" odxf="1" s="1" dxf="1" numFmtId="4">
    <nc r="K17">
      <v>16431222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C0000"/>
        </bottom>
      </border>
    </ndxf>
  </rcc>
  <rcc rId="4535" sId="23" odxf="1" s="1" dxf="1" numFmtId="4">
    <nc r="L17">
      <v>16329736</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C0000"/>
        </bottom>
      </border>
    </ndxf>
  </rcc>
  <rcc rId="4536" sId="23" odxf="1" s="1" dxf="1" numFmtId="4">
    <nc r="M17">
      <v>16199060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C0000"/>
        </bottom>
      </border>
    </ndxf>
  </rcc>
  <rcc rId="4537" sId="23" odxf="1" s="1" dxf="1" numFmtId="4">
    <nc r="N17">
      <v>15057490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C0000"/>
        </bottom>
      </border>
    </ndxf>
  </rcc>
  <rcc rId="4538" sId="23" odxf="1" s="1" dxf="1" numFmtId="4">
    <nc r="O17">
      <v>15380567</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C0000"/>
        </bottom>
      </border>
    </ndxf>
  </rcc>
  <rcc rId="4539" sId="23" odxf="1" s="1" dxf="1" numFmtId="4">
    <nc r="P17">
      <v>15840643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C0000"/>
        </bottom>
      </border>
    </ndxf>
  </rcc>
  <rcc rId="4540" sId="23" odxf="1" s="1" dxf="1" numFmtId="4">
    <nc r="Q17">
      <v>16319225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C0000"/>
        </bottom>
      </border>
    </ndxf>
  </rcc>
  <rcc rId="4541" sId="23" odxf="1" s="1" dxf="1" numFmtId="4">
    <nc r="R17">
      <v>16919956</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C0000"/>
        </bottom>
      </border>
    </ndxf>
  </rcc>
  <rcc rId="4542" sId="23" odxf="1" s="1" dxf="1" numFmtId="4">
    <nc r="S17">
      <v>12020262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C0000"/>
        </bottom>
      </border>
    </ndxf>
  </rcc>
  <rcc rId="4543" sId="23" odxf="1" s="1" dxf="1" numFmtId="4">
    <nc r="T17">
      <v>13064578</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C0000"/>
        </bottom>
      </border>
    </ndxf>
  </rcc>
  <rcc rId="4544" sId="23" odxf="1" s="1" dxf="1" numFmtId="4">
    <nc r="U17">
      <v>14535650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C0000"/>
        </bottom>
      </border>
    </ndxf>
  </rcc>
  <rcc rId="4545" sId="23" odxf="1" s="1" dxf="1" numFmtId="4">
    <nc r="V17">
      <v>16168685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C0000"/>
        </bottom>
      </border>
    </ndxf>
  </rcc>
  <rcc rId="4546" sId="23" odxf="1" s="1" dxf="1" numFmtId="4">
    <nc r="W17">
      <v>17933020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C0000"/>
        </bottom>
      </border>
    </ndxf>
  </rcc>
  <rcc rId="4547" sId="23" odxf="1" s="1" dxf="1" numFmtId="4">
    <nc r="X17">
      <v>18850280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C0000"/>
        </bottom>
      </border>
    </ndxf>
  </rcc>
  <rcc rId="4548" sId="23" odxf="1" s="1" dxf="1" numFmtId="4">
    <nc r="Y17">
      <v>19349507</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C0000"/>
        </bottom>
      </border>
    </ndxf>
  </rcc>
  <rcc rId="4549" sId="23" odxf="1" s="1" dxf="1" numFmtId="4">
    <nc r="Z17">
      <v>17560741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numFmt numFmtId="3" formatCode="#,##0"/>
      <alignment horizontal="right" vertical="center" wrapText="1" readingOrder="0"/>
      <border outline="0">
        <bottom style="thin">
          <color rgb="FFCC0000"/>
        </bottom>
      </border>
    </ndxf>
  </rcc>
  <rfmt sheetId="23" s="1" sqref="A17:XFD17" start="0" length="0">
    <dxf>
      <font>
        <sz val="11"/>
        <color theme="1"/>
        <name val="Open Sans"/>
        <scheme val="none"/>
      </font>
    </dxf>
  </rfmt>
  <rfmt sheetId="23" s="1" sqref="A18" start="0" length="0">
    <dxf>
      <font>
        <sz val="11"/>
        <color theme="1"/>
        <name val="Open Sans"/>
        <scheme val="none"/>
      </font>
    </dxf>
  </rfmt>
  <rfmt sheetId="23" s="1" sqref="B18" start="0" length="0">
    <dxf>
      <font>
        <sz val="11"/>
        <color theme="1"/>
        <name val="Open Sans"/>
        <scheme val="none"/>
      </font>
    </dxf>
  </rfmt>
  <rfmt sheetId="23" s="1" sqref="C18" start="0" length="0">
    <dxf>
      <font>
        <sz val="7"/>
        <color theme="1"/>
        <name val="Open Sans"/>
        <scheme val="none"/>
      </font>
      <fill>
        <patternFill patternType="solid">
          <bgColor theme="0"/>
        </patternFill>
      </fill>
      <alignment horizontal="left" vertical="center" wrapText="1" readingOrder="0"/>
    </dxf>
  </rfmt>
  <rfmt sheetId="23" s="1" sqref="D18" start="0" length="0">
    <dxf>
      <font>
        <sz val="7"/>
        <color theme="1"/>
        <name val="Open Sans"/>
        <scheme val="none"/>
      </font>
      <fill>
        <patternFill patternType="solid">
          <bgColor theme="0"/>
        </patternFill>
      </fill>
      <alignment horizontal="left" vertical="center" wrapText="1" readingOrder="0"/>
    </dxf>
  </rfmt>
  <rfmt sheetId="23" s="1" sqref="E18" start="0" length="0">
    <dxf>
      <font>
        <sz val="7"/>
        <color theme="1"/>
        <name val="Open Sans"/>
        <scheme val="none"/>
      </font>
      <fill>
        <patternFill patternType="solid">
          <bgColor theme="0"/>
        </patternFill>
      </fill>
      <alignment horizontal="left" vertical="center" wrapText="1" readingOrder="0"/>
    </dxf>
  </rfmt>
  <rfmt sheetId="23" s="1" sqref="F18" start="0" length="0">
    <dxf>
      <font>
        <sz val="7"/>
        <color theme="1"/>
        <name val="Open Sans"/>
        <scheme val="none"/>
      </font>
      <fill>
        <patternFill patternType="solid">
          <bgColor theme="0"/>
        </patternFill>
      </fill>
      <alignment horizontal="left" vertical="center" wrapText="1" readingOrder="0"/>
    </dxf>
  </rfmt>
  <rfmt sheetId="23" s="1" sqref="G18" start="0" length="0">
    <dxf>
      <font>
        <sz val="7"/>
        <color rgb="FFFF0000"/>
        <name val="Open Sans"/>
        <scheme val="none"/>
      </font>
      <numFmt numFmtId="3" formatCode="#,##0"/>
      <alignment horizontal="right" vertical="center" wrapText="1" readingOrder="0"/>
    </dxf>
  </rfmt>
  <rfmt sheetId="23" s="1" sqref="H18" start="0" length="0">
    <dxf>
      <font>
        <sz val="7"/>
        <color rgb="FFFF0000"/>
        <name val="Open Sans"/>
        <scheme val="none"/>
      </font>
      <numFmt numFmtId="3" formatCode="#,##0"/>
      <alignment horizontal="right" vertical="center" wrapText="1" readingOrder="0"/>
    </dxf>
  </rfmt>
  <rfmt sheetId="23" s="1" sqref="I18" start="0" length="0">
    <dxf>
      <font>
        <sz val="7"/>
        <color rgb="FFFF0000"/>
        <name val="Open Sans"/>
        <scheme val="none"/>
      </font>
      <numFmt numFmtId="3" formatCode="#,##0"/>
      <alignment horizontal="right" vertical="center" wrapText="1" readingOrder="0"/>
    </dxf>
  </rfmt>
  <rfmt sheetId="23" s="1" sqref="J18" start="0" length="0">
    <dxf>
      <font>
        <sz val="7"/>
        <color rgb="FFFF0000"/>
        <name val="Open Sans"/>
        <scheme val="none"/>
      </font>
      <numFmt numFmtId="3" formatCode="#,##0"/>
      <alignment horizontal="right" vertical="center" wrapText="1" readingOrder="0"/>
    </dxf>
  </rfmt>
  <rfmt sheetId="23" s="1" sqref="K18" start="0" length="0">
    <dxf>
      <font>
        <sz val="7"/>
        <color rgb="FFFF0000"/>
        <name val="Open Sans"/>
        <scheme val="none"/>
      </font>
      <numFmt numFmtId="3" formatCode="#,##0"/>
      <alignment horizontal="right" vertical="center" wrapText="1" readingOrder="0"/>
    </dxf>
  </rfmt>
  <rfmt sheetId="23" s="1" sqref="L18" start="0" length="0">
    <dxf>
      <font>
        <sz val="7"/>
        <color rgb="FFFF0000"/>
        <name val="Open Sans"/>
        <scheme val="none"/>
      </font>
      <numFmt numFmtId="3" formatCode="#,##0"/>
      <alignment horizontal="right" vertical="center" wrapText="1" readingOrder="0"/>
    </dxf>
  </rfmt>
  <rfmt sheetId="23" s="1" sqref="M18" start="0" length="0">
    <dxf>
      <font>
        <sz val="7"/>
        <color rgb="FFFF0000"/>
        <name val="Open Sans"/>
        <scheme val="none"/>
      </font>
      <numFmt numFmtId="3" formatCode="#,##0"/>
      <alignment horizontal="right" vertical="center" wrapText="1" readingOrder="0"/>
    </dxf>
  </rfmt>
  <rfmt sheetId="23" s="1" sqref="N18" start="0" length="0">
    <dxf>
      <font>
        <sz val="7"/>
        <color rgb="FFFF0000"/>
        <name val="Open Sans"/>
        <scheme val="none"/>
      </font>
      <numFmt numFmtId="3" formatCode="#,##0"/>
      <alignment horizontal="right" vertical="center" wrapText="1" readingOrder="0"/>
    </dxf>
  </rfmt>
  <rfmt sheetId="23" s="1" sqref="O18" start="0" length="0">
    <dxf>
      <font>
        <sz val="7"/>
        <color rgb="FFFF0000"/>
        <name val="Open Sans"/>
        <scheme val="none"/>
      </font>
      <numFmt numFmtId="3" formatCode="#,##0"/>
      <alignment horizontal="right" vertical="center" wrapText="1" readingOrder="0"/>
    </dxf>
  </rfmt>
  <rfmt sheetId="23" s="1" sqref="P18" start="0" length="0">
    <dxf>
      <font>
        <sz val="7"/>
        <color rgb="FFFF0000"/>
        <name val="Open Sans"/>
        <scheme val="none"/>
      </font>
      <numFmt numFmtId="3" formatCode="#,##0"/>
      <alignment horizontal="right" vertical="center" wrapText="1" readingOrder="0"/>
    </dxf>
  </rfmt>
  <rfmt sheetId="23" s="1" sqref="Q18" start="0" length="0">
    <dxf>
      <font>
        <sz val="7"/>
        <color rgb="FFFF0000"/>
        <name val="Open Sans"/>
        <scheme val="none"/>
      </font>
      <numFmt numFmtId="3" formatCode="#,##0"/>
      <alignment horizontal="right" vertical="center" wrapText="1" readingOrder="0"/>
    </dxf>
  </rfmt>
  <rfmt sheetId="23" s="1" sqref="R18" start="0" length="0">
    <dxf>
      <font>
        <sz val="7"/>
        <color rgb="FFFF0000"/>
        <name val="Open Sans"/>
        <scheme val="none"/>
      </font>
      <numFmt numFmtId="3" formatCode="#,##0"/>
      <alignment horizontal="right" vertical="center" wrapText="1" readingOrder="0"/>
    </dxf>
  </rfmt>
  <rfmt sheetId="23" s="1" sqref="S18" start="0" length="0">
    <dxf>
      <font>
        <sz val="7"/>
        <color rgb="FFFF0000"/>
        <name val="Open Sans"/>
        <scheme val="none"/>
      </font>
      <numFmt numFmtId="3" formatCode="#,##0"/>
      <alignment horizontal="right" vertical="center" wrapText="1" readingOrder="0"/>
    </dxf>
  </rfmt>
  <rfmt sheetId="23" s="1" sqref="T18" start="0" length="0">
    <dxf>
      <font>
        <sz val="7"/>
        <color rgb="FFFF0000"/>
        <name val="Open Sans"/>
        <scheme val="none"/>
      </font>
      <numFmt numFmtId="3" formatCode="#,##0"/>
      <alignment horizontal="right" vertical="center" wrapText="1" readingOrder="0"/>
    </dxf>
  </rfmt>
  <rfmt sheetId="23" s="1" sqref="U18" start="0" length="0">
    <dxf>
      <font>
        <sz val="7"/>
        <color rgb="FFFF0000"/>
        <name val="Open Sans"/>
        <scheme val="none"/>
      </font>
      <numFmt numFmtId="3" formatCode="#,##0"/>
      <alignment horizontal="right" vertical="center" wrapText="1" readingOrder="0"/>
    </dxf>
  </rfmt>
  <rfmt sheetId="23" s="1" sqref="V18" start="0" length="0">
    <dxf>
      <font>
        <sz val="11"/>
        <color theme="1"/>
        <name val="Open Sans"/>
        <scheme val="none"/>
      </font>
    </dxf>
  </rfmt>
  <rfmt sheetId="23" s="1" sqref="W18" start="0" length="0">
    <dxf>
      <font>
        <sz val="11"/>
        <color theme="1"/>
        <name val="Open Sans"/>
        <scheme val="none"/>
      </font>
    </dxf>
  </rfmt>
  <rfmt sheetId="23" s="1" sqref="X18" start="0" length="0">
    <dxf>
      <font>
        <sz val="11"/>
        <color theme="1"/>
        <name val="Open Sans"/>
        <scheme val="none"/>
      </font>
    </dxf>
  </rfmt>
  <rfmt sheetId="23" s="1" sqref="Y18" start="0" length="0">
    <dxf>
      <font>
        <sz val="11"/>
        <color theme="1"/>
        <name val="Open Sans"/>
        <scheme val="none"/>
      </font>
    </dxf>
  </rfmt>
  <rfmt sheetId="23" s="1" sqref="Z18" start="0" length="0">
    <dxf>
      <font>
        <sz val="11"/>
        <color theme="1"/>
        <name val="Open Sans"/>
        <scheme val="none"/>
      </font>
    </dxf>
  </rfmt>
  <rfmt sheetId="23" s="1" sqref="A18:XFD18" start="0" length="0">
    <dxf>
      <font>
        <sz val="11"/>
        <color theme="1"/>
        <name val="Open Sans"/>
        <scheme val="none"/>
      </font>
    </dxf>
  </rfmt>
  <rfmt sheetId="23" s="1" sqref="A19" start="0" length="0">
    <dxf>
      <font>
        <sz val="11"/>
        <color theme="1"/>
        <name val="Open Sans"/>
        <scheme val="none"/>
      </font>
      <alignment horizontal="right" readingOrder="0"/>
    </dxf>
  </rfmt>
  <rcc rId="4550" sId="23" odxf="1" dxf="1">
    <nc r="B19" t="inlineStr">
      <is>
        <r>
          <t>1)</t>
        </r>
        <r>
          <rPr>
            <i/>
            <sz val="7"/>
            <color theme="1"/>
            <rFont val="Times New Roman"/>
            <family val="1"/>
            <charset val="238"/>
          </rPr>
          <t>     </t>
        </r>
      </is>
    </nc>
    <odxf>
      <font>
        <i val="0"/>
        <sz val="11"/>
        <color theme="1"/>
        <name val="Calibri"/>
        <scheme val="minor"/>
      </font>
      <alignment vertical="bottom" readingOrder="0"/>
    </odxf>
    <ndxf>
      <font>
        <i/>
        <sz val="6"/>
        <color theme="1"/>
        <name val="Open Sans"/>
        <scheme val="none"/>
      </font>
      <alignment vertical="top" readingOrder="0"/>
    </ndxf>
  </rcc>
  <rcc rId="4551" sId="23" odxf="1" dxf="1">
    <nc r="C19" t="inlineStr">
      <is>
        <t xml:space="preserve">Zarejestrowani klienci bankowości internetowej i mobilnej Santander Bank Polska S.A. od III kw. 2020 r.  prezentowani są łącznie z klientami 
Santander Consumer Bank S.A. posiadającymi umowę o dostęp do usług bankowości elektronicznej i aktywny produkt.  </t>
      </is>
    </nc>
    <odxf>
      <font>
        <i val="0"/>
        <sz val="11"/>
        <color theme="1"/>
        <name val="Calibri"/>
        <scheme val="minor"/>
      </font>
      <alignment horizontal="general" vertical="bottom" wrapText="0" shrinkToFit="0" readingOrder="0"/>
    </odxf>
    <ndxf>
      <font>
        <i/>
        <sz val="6"/>
        <color theme="1"/>
        <name val="Open Sans"/>
        <scheme val="none"/>
      </font>
      <alignment horizontal="justify" vertical="top" wrapText="1" shrinkToFit="1" readingOrder="0"/>
    </ndxf>
  </rcc>
  <rcc rId="4552" sId="23" odxf="1" dxf="1">
    <nc r="D19" t="inlineStr">
      <is>
        <t xml:space="preserve">Registered customers of internet and mobile banking services of Santander Bank Polska S.A. Starting from Q3 2020, the stated data include customers of Santander Consumer Bank S.A. who signed an electronic banking services agreements and are active users of a banking product. </t>
      </is>
    </nc>
    <odxf>
      <font>
        <i val="0"/>
        <sz val="11"/>
        <color theme="1"/>
        <name val="Calibri"/>
        <scheme val="minor"/>
      </font>
      <alignment horizontal="general" vertical="bottom" wrapText="0" shrinkToFit="0" readingOrder="0"/>
    </odxf>
    <ndxf>
      <font>
        <i/>
        <sz val="6"/>
        <color theme="1"/>
        <name val="Open Sans"/>
        <scheme val="none"/>
      </font>
      <alignment horizontal="justify" vertical="top" wrapText="1" shrinkToFit="1" readingOrder="0"/>
    </ndxf>
  </rcc>
  <rfmt sheetId="23" s="1" sqref="E19" start="0" length="0">
    <dxf>
      <font>
        <sz val="11"/>
        <color theme="1"/>
        <name val="Open Sans"/>
        <scheme val="none"/>
      </font>
    </dxf>
  </rfmt>
  <rfmt sheetId="23" s="1" sqref="F19" start="0" length="0">
    <dxf>
      <font>
        <sz val="11"/>
        <color theme="1"/>
        <name val="Open Sans"/>
        <scheme val="none"/>
      </font>
    </dxf>
  </rfmt>
  <rfmt sheetId="23" s="1" sqref="G19" start="0" length="0">
    <dxf>
      <font>
        <sz val="11"/>
        <color theme="1"/>
        <name val="Open Sans"/>
        <scheme val="none"/>
      </font>
    </dxf>
  </rfmt>
  <rfmt sheetId="23" s="1" sqref="H19" start="0" length="0">
    <dxf>
      <font>
        <sz val="11"/>
        <color theme="1"/>
        <name val="Open Sans"/>
        <scheme val="none"/>
      </font>
    </dxf>
  </rfmt>
  <rfmt sheetId="23" s="1" sqref="I19" start="0" length="0">
    <dxf>
      <font>
        <sz val="11"/>
        <color theme="1"/>
        <name val="Open Sans"/>
        <scheme val="none"/>
      </font>
    </dxf>
  </rfmt>
  <rfmt sheetId="23" s="1" sqref="J19" start="0" length="0">
    <dxf>
      <font>
        <sz val="11"/>
        <color theme="1"/>
        <name val="Open Sans"/>
        <scheme val="none"/>
      </font>
    </dxf>
  </rfmt>
  <rfmt sheetId="23" s="1" sqref="K19" start="0" length="0">
    <dxf>
      <font>
        <sz val="11"/>
        <color theme="1"/>
        <name val="Open Sans"/>
        <scheme val="none"/>
      </font>
    </dxf>
  </rfmt>
  <rfmt sheetId="23" s="1" sqref="L19" start="0" length="0">
    <dxf>
      <font>
        <sz val="11"/>
        <color theme="1"/>
        <name val="Open Sans"/>
        <scheme val="none"/>
      </font>
    </dxf>
  </rfmt>
  <rfmt sheetId="23" s="1" sqref="M19" start="0" length="0">
    <dxf>
      <font>
        <sz val="11"/>
        <color theme="1"/>
        <name val="Open Sans"/>
        <scheme val="none"/>
      </font>
    </dxf>
  </rfmt>
  <rfmt sheetId="23" s="1" sqref="N19" start="0" length="0">
    <dxf>
      <font>
        <sz val="11"/>
        <color theme="1"/>
        <name val="Open Sans"/>
        <scheme val="none"/>
      </font>
    </dxf>
  </rfmt>
  <rfmt sheetId="23" s="1" sqref="O19" start="0" length="0">
    <dxf>
      <font>
        <sz val="11"/>
        <color theme="1"/>
        <name val="Open Sans"/>
        <scheme val="none"/>
      </font>
    </dxf>
  </rfmt>
  <rfmt sheetId="23" s="1" sqref="P19" start="0" length="0">
    <dxf>
      <font>
        <sz val="11"/>
        <color theme="1"/>
        <name val="Open Sans"/>
        <scheme val="none"/>
      </font>
    </dxf>
  </rfmt>
  <rfmt sheetId="23" s="1" sqref="Q19" start="0" length="0">
    <dxf>
      <font>
        <sz val="11"/>
        <color theme="1"/>
        <name val="Open Sans"/>
        <scheme val="none"/>
      </font>
    </dxf>
  </rfmt>
  <rfmt sheetId="23" s="1" sqref="R19" start="0" length="0">
    <dxf>
      <font>
        <sz val="11"/>
        <color theme="1"/>
        <name val="Open Sans"/>
        <scheme val="none"/>
      </font>
    </dxf>
  </rfmt>
  <rfmt sheetId="23" s="1" sqref="S19" start="0" length="0">
    <dxf>
      <font>
        <sz val="11"/>
        <color theme="1"/>
        <name val="Open Sans"/>
        <scheme val="none"/>
      </font>
    </dxf>
  </rfmt>
  <rfmt sheetId="23" s="1" sqref="T19" start="0" length="0">
    <dxf>
      <font>
        <sz val="11"/>
        <color theme="1"/>
        <name val="Open Sans"/>
        <scheme val="none"/>
      </font>
    </dxf>
  </rfmt>
  <rfmt sheetId="23" s="1" sqref="U19" start="0" length="0">
    <dxf>
      <font>
        <sz val="11"/>
        <color theme="1"/>
        <name val="Open Sans"/>
        <scheme val="none"/>
      </font>
    </dxf>
  </rfmt>
  <rfmt sheetId="23" s="1" sqref="V19" start="0" length="0">
    <dxf>
      <font>
        <sz val="11"/>
        <color theme="1"/>
        <name val="Open Sans"/>
        <scheme val="none"/>
      </font>
    </dxf>
  </rfmt>
  <rfmt sheetId="23" s="1" sqref="W19" start="0" length="0">
    <dxf>
      <font>
        <sz val="11"/>
        <color theme="1"/>
        <name val="Open Sans"/>
        <scheme val="none"/>
      </font>
    </dxf>
  </rfmt>
  <rfmt sheetId="23" s="1" sqref="X19" start="0" length="0">
    <dxf>
      <font>
        <sz val="11"/>
        <color theme="1"/>
        <name val="Open Sans"/>
        <scheme val="none"/>
      </font>
    </dxf>
  </rfmt>
  <rfmt sheetId="23" s="1" sqref="Y19" start="0" length="0">
    <dxf>
      <font>
        <sz val="11"/>
        <color theme="1"/>
        <name val="Open Sans"/>
        <scheme val="none"/>
      </font>
    </dxf>
  </rfmt>
  <rfmt sheetId="23" s="1" sqref="Z19" start="0" length="0">
    <dxf>
      <font>
        <sz val="11"/>
        <color theme="1"/>
        <name val="Open Sans"/>
        <scheme val="none"/>
      </font>
    </dxf>
  </rfmt>
  <rfmt sheetId="23" s="1" sqref="A19:XFD19" start="0" length="0">
    <dxf>
      <font>
        <sz val="11"/>
        <color theme="1"/>
        <name val="Open Sans"/>
        <scheme val="none"/>
      </font>
    </dxf>
  </rfmt>
  <rfmt sheetId="23" s="1" sqref="A20" start="0" length="0">
    <dxf>
      <font>
        <sz val="11"/>
        <color theme="1"/>
        <name val="Open Sans"/>
        <scheme val="none"/>
      </font>
      <alignment horizontal="right" readingOrder="0"/>
    </dxf>
  </rfmt>
  <rcc rId="4553" sId="23" odxf="1" dxf="1">
    <nc r="B20" t="inlineStr">
      <is>
        <r>
          <t>2)</t>
        </r>
        <r>
          <rPr>
            <i/>
            <sz val="7"/>
            <color theme="1"/>
            <rFont val="Times New Roman"/>
            <family val="1"/>
            <charset val="238"/>
          </rPr>
          <t>    </t>
        </r>
      </is>
    </nc>
    <odxf>
      <font>
        <i val="0"/>
        <sz val="11"/>
        <color theme="1"/>
        <name val="Calibri"/>
        <scheme val="minor"/>
      </font>
      <alignment vertical="bottom" readingOrder="0"/>
    </odxf>
    <ndxf>
      <font>
        <i/>
        <sz val="6"/>
        <color theme="1"/>
        <name val="Open Sans"/>
        <scheme val="none"/>
      </font>
      <alignment vertical="top" readingOrder="0"/>
    </ndxf>
  </rcc>
  <rcc rId="4554" sId="23" odxf="1" dxf="1">
    <nc r="C20" t="inlineStr">
      <is>
        <t xml:space="preserve">Aktywni klienci bankowości elektronicznej Santander Bank Polska S.A. i Santander Consumer Bank S.A., którzy w ostatnim miesiącu okresu sprawozdawczego przynajmniej raz zalogowali się do serwisu internetowego lub mobilnego, bądż też sprawdzili za jego pośrednictwem saldo bez logowania. 
Od III kw. 2020 r. zaprezentowane dane uwzględniają klientów Santander Consumer Bank S.A. spełniających ww. kryteria.  </t>
      </is>
    </nc>
    <odxf>
      <font>
        <i val="0"/>
        <sz val="11"/>
        <color theme="1"/>
        <name val="Calibri"/>
        <scheme val="minor"/>
      </font>
      <alignment horizontal="general" vertical="bottom" wrapText="0" shrinkToFit="0" readingOrder="0"/>
    </odxf>
    <ndxf>
      <font>
        <i/>
        <sz val="6"/>
        <color theme="1"/>
        <name val="Open Sans"/>
        <scheme val="none"/>
      </font>
      <alignment horizontal="justify" vertical="top" wrapText="1" shrinkToFit="1" readingOrder="0"/>
    </ndxf>
  </rcc>
  <rcc rId="4555" sId="23" odxf="1" dxf="1">
    <nc r="D20" t="inlineStr">
      <is>
        <t xml:space="preserve">Active customers of electronic banking services of Santander Bank Polska S.A. who at least once in the last month of the current reporting period used the internet banking or mobile service, or checked their account balance without logging in.
From Q3 2020 the stated data include customers of Santander Consumer Bank S.A. who meet the relevant criteria. </t>
      </is>
    </nc>
    <odxf>
      <font>
        <i val="0"/>
        <sz val="11"/>
        <color theme="1"/>
        <name val="Calibri"/>
        <scheme val="minor"/>
      </font>
      <alignment horizontal="general" vertical="bottom" wrapText="0" shrinkToFit="0" readingOrder="0"/>
    </odxf>
    <ndxf>
      <font>
        <i/>
        <sz val="6"/>
        <color theme="1"/>
        <name val="Open Sans"/>
        <scheme val="none"/>
      </font>
      <alignment horizontal="justify" vertical="top" wrapText="1" shrinkToFit="1" readingOrder="0"/>
    </ndxf>
  </rcc>
  <rfmt sheetId="23" s="1" sqref="E20" start="0" length="0">
    <dxf>
      <font>
        <sz val="11"/>
        <color theme="1"/>
        <name val="Open Sans"/>
        <scheme val="none"/>
      </font>
    </dxf>
  </rfmt>
  <rfmt sheetId="23" s="1" sqref="F20" start="0" length="0">
    <dxf>
      <font>
        <sz val="11"/>
        <color theme="1"/>
        <name val="Open Sans"/>
        <scheme val="none"/>
      </font>
    </dxf>
  </rfmt>
  <rfmt sheetId="23" s="1" sqref="G20" start="0" length="0">
    <dxf>
      <font>
        <sz val="11"/>
        <color theme="1"/>
        <name val="Open Sans"/>
        <scheme val="none"/>
      </font>
    </dxf>
  </rfmt>
  <rfmt sheetId="23" s="1" sqref="H20" start="0" length="0">
    <dxf>
      <font>
        <sz val="11"/>
        <color theme="1"/>
        <name val="Open Sans"/>
        <scheme val="none"/>
      </font>
    </dxf>
  </rfmt>
  <rfmt sheetId="23" s="1" sqref="I20" start="0" length="0">
    <dxf>
      <font>
        <sz val="11"/>
        <color theme="1"/>
        <name val="Open Sans"/>
        <scheme val="none"/>
      </font>
    </dxf>
  </rfmt>
  <rfmt sheetId="23" s="1" sqref="J20" start="0" length="0">
    <dxf>
      <font>
        <sz val="11"/>
        <color theme="1"/>
        <name val="Open Sans"/>
        <scheme val="none"/>
      </font>
    </dxf>
  </rfmt>
  <rfmt sheetId="23" s="1" sqref="K20" start="0" length="0">
    <dxf>
      <font>
        <sz val="11"/>
        <color theme="1"/>
        <name val="Open Sans"/>
        <scheme val="none"/>
      </font>
    </dxf>
  </rfmt>
  <rfmt sheetId="23" s="1" sqref="L20" start="0" length="0">
    <dxf>
      <font>
        <sz val="11"/>
        <color theme="1"/>
        <name val="Open Sans"/>
        <scheme val="none"/>
      </font>
    </dxf>
  </rfmt>
  <rfmt sheetId="23" s="1" sqref="M20" start="0" length="0">
    <dxf>
      <font>
        <sz val="11"/>
        <color theme="1"/>
        <name val="Open Sans"/>
        <scheme val="none"/>
      </font>
    </dxf>
  </rfmt>
  <rfmt sheetId="23" s="1" sqref="N20" start="0" length="0">
    <dxf>
      <font>
        <sz val="11"/>
        <color theme="1"/>
        <name val="Open Sans"/>
        <scheme val="none"/>
      </font>
    </dxf>
  </rfmt>
  <rfmt sheetId="23" s="1" sqref="O20" start="0" length="0">
    <dxf>
      <font>
        <sz val="11"/>
        <color theme="1"/>
        <name val="Open Sans"/>
        <scheme val="none"/>
      </font>
    </dxf>
  </rfmt>
  <rfmt sheetId="23" s="1" sqref="P20" start="0" length="0">
    <dxf>
      <font>
        <sz val="11"/>
        <color theme="1"/>
        <name val="Open Sans"/>
        <scheme val="none"/>
      </font>
    </dxf>
  </rfmt>
  <rfmt sheetId="23" s="1" sqref="Q20" start="0" length="0">
    <dxf>
      <font>
        <sz val="11"/>
        <color theme="1"/>
        <name val="Open Sans"/>
        <scheme val="none"/>
      </font>
    </dxf>
  </rfmt>
  <rfmt sheetId="23" s="1" sqref="R20" start="0" length="0">
    <dxf>
      <font>
        <sz val="11"/>
        <color theme="1"/>
        <name val="Open Sans"/>
        <scheme val="none"/>
      </font>
    </dxf>
  </rfmt>
  <rfmt sheetId="23" s="1" sqref="S20" start="0" length="0">
    <dxf>
      <font>
        <sz val="11"/>
        <color theme="1"/>
        <name val="Open Sans"/>
        <scheme val="none"/>
      </font>
    </dxf>
  </rfmt>
  <rfmt sheetId="23" s="1" sqref="T20" start="0" length="0">
    <dxf>
      <font>
        <sz val="11"/>
        <color theme="1"/>
        <name val="Open Sans"/>
        <scheme val="none"/>
      </font>
    </dxf>
  </rfmt>
  <rfmt sheetId="23" s="1" sqref="U20" start="0" length="0">
    <dxf>
      <font>
        <sz val="11"/>
        <color theme="1"/>
        <name val="Open Sans"/>
        <scheme val="none"/>
      </font>
    </dxf>
  </rfmt>
  <rfmt sheetId="23" s="1" sqref="V20" start="0" length="0">
    <dxf>
      <font>
        <sz val="11"/>
        <color theme="1"/>
        <name val="Open Sans"/>
        <scheme val="none"/>
      </font>
    </dxf>
  </rfmt>
  <rfmt sheetId="23" s="1" sqref="W20" start="0" length="0">
    <dxf>
      <font>
        <sz val="11"/>
        <color theme="1"/>
        <name val="Open Sans"/>
        <scheme val="none"/>
      </font>
    </dxf>
  </rfmt>
  <rfmt sheetId="23" s="1" sqref="X20" start="0" length="0">
    <dxf>
      <font>
        <sz val="11"/>
        <color theme="1"/>
        <name val="Open Sans"/>
        <scheme val="none"/>
      </font>
    </dxf>
  </rfmt>
  <rfmt sheetId="23" s="1" sqref="Y20" start="0" length="0">
    <dxf>
      <font>
        <sz val="11"/>
        <color theme="1"/>
        <name val="Open Sans"/>
        <scheme val="none"/>
      </font>
    </dxf>
  </rfmt>
  <rfmt sheetId="23" s="1" sqref="Z20" start="0" length="0">
    <dxf>
      <font>
        <sz val="11"/>
        <color theme="1"/>
        <name val="Open Sans"/>
        <scheme val="none"/>
      </font>
    </dxf>
  </rfmt>
  <rfmt sheetId="23" s="1" sqref="A20:XFD20" start="0" length="0">
    <dxf>
      <font>
        <sz val="11"/>
        <color theme="1"/>
        <name val="Open Sans"/>
        <scheme val="none"/>
      </font>
    </dxf>
  </rfmt>
  <rfmt sheetId="23" s="1" sqref="A21" start="0" length="0">
    <dxf>
      <font>
        <sz val="11"/>
        <color theme="1"/>
        <name val="Open Sans"/>
        <scheme val="none"/>
      </font>
    </dxf>
  </rfmt>
  <rcc rId="4556" sId="23" odxf="1" dxf="1">
    <nc r="B21" t="inlineStr">
      <is>
        <t>3)</t>
      </is>
    </nc>
    <odxf>
      <font>
        <i val="0"/>
        <sz val="11"/>
        <color theme="1"/>
        <name val="Calibri"/>
        <scheme val="minor"/>
      </font>
      <alignment vertical="bottom" readingOrder="0"/>
    </odxf>
    <ndxf>
      <font>
        <i/>
        <sz val="6"/>
        <color theme="1"/>
        <name val="Open Sans"/>
        <scheme val="none"/>
      </font>
      <alignment vertical="top" readingOrder="0"/>
    </ndxf>
  </rcc>
  <rcc rId="4557" sId="23" odxf="1" dxf="1">
    <nc r="C21" t="inlineStr">
      <is>
        <t xml:space="preserve">Małe akwizycyjne jednostki Santander Bank Polska S.A. raportowane są odrębnie od końca 2019 r. </t>
      </is>
    </nc>
    <odxf>
      <font>
        <i val="0"/>
        <sz val="11"/>
        <color theme="1"/>
        <name val="Calibri"/>
        <scheme val="minor"/>
      </font>
      <alignment horizontal="general" vertical="bottom" wrapText="0" shrinkToFit="0" readingOrder="0"/>
    </odxf>
    <ndxf>
      <font>
        <i/>
        <sz val="6"/>
        <color theme="1"/>
        <name val="Open Sans"/>
        <scheme val="none"/>
      </font>
      <alignment horizontal="justify" vertical="top" wrapText="1" shrinkToFit="1" readingOrder="0"/>
    </ndxf>
  </rcc>
  <rcc rId="4558" sId="23" odxf="1" dxf="1">
    <nc r="D21" t="inlineStr">
      <is>
        <t xml:space="preserve">Small acquisition units are reported separately, starting from end-2019. </t>
      </is>
    </nc>
    <odxf>
      <font>
        <i val="0"/>
        <sz val="11"/>
        <color theme="1"/>
        <name val="Calibri"/>
        <scheme val="minor"/>
      </font>
      <alignment horizontal="general" vertical="bottom" wrapText="0" shrinkToFit="0" readingOrder="0"/>
    </odxf>
    <ndxf>
      <font>
        <i/>
        <sz val="6"/>
        <color theme="1"/>
        <name val="Open Sans"/>
        <scheme val="none"/>
      </font>
      <alignment horizontal="justify" vertical="top" wrapText="1" shrinkToFit="1" readingOrder="0"/>
    </ndxf>
  </rcc>
  <rfmt sheetId="23" s="1" sqref="E21" start="0" length="0">
    <dxf>
      <font>
        <sz val="11"/>
        <color theme="1"/>
        <name val="Open Sans"/>
        <scheme val="none"/>
      </font>
    </dxf>
  </rfmt>
  <rfmt sheetId="23" s="1" sqref="F21" start="0" length="0">
    <dxf>
      <font>
        <sz val="11"/>
        <color theme="1"/>
        <name val="Open Sans"/>
        <scheme val="none"/>
      </font>
    </dxf>
  </rfmt>
  <rfmt sheetId="23" s="1" sqref="G21" start="0" length="0">
    <dxf>
      <font>
        <sz val="11"/>
        <color theme="1"/>
        <name val="Open Sans"/>
        <scheme val="none"/>
      </font>
    </dxf>
  </rfmt>
  <rfmt sheetId="23" s="1" sqref="H21" start="0" length="0">
    <dxf>
      <font>
        <sz val="11"/>
        <color theme="1"/>
        <name val="Open Sans"/>
        <scheme val="none"/>
      </font>
    </dxf>
  </rfmt>
  <rfmt sheetId="23" s="1" sqref="I21" start="0" length="0">
    <dxf>
      <font>
        <sz val="11"/>
        <color theme="1"/>
        <name val="Open Sans"/>
        <scheme val="none"/>
      </font>
    </dxf>
  </rfmt>
  <rfmt sheetId="23" s="1" sqref="J21" start="0" length="0">
    <dxf>
      <font>
        <sz val="11"/>
        <color theme="1"/>
        <name val="Open Sans"/>
        <scheme val="none"/>
      </font>
    </dxf>
  </rfmt>
  <rfmt sheetId="23" s="1" sqref="K21" start="0" length="0">
    <dxf>
      <font>
        <sz val="11"/>
        <color theme="1"/>
        <name val="Open Sans"/>
        <scheme val="none"/>
      </font>
    </dxf>
  </rfmt>
  <rfmt sheetId="23" s="1" sqref="L21" start="0" length="0">
    <dxf>
      <font>
        <sz val="11"/>
        <color theme="1"/>
        <name val="Open Sans"/>
        <scheme val="none"/>
      </font>
    </dxf>
  </rfmt>
  <rfmt sheetId="23" s="1" sqref="M21" start="0" length="0">
    <dxf>
      <font>
        <sz val="11"/>
        <color theme="1"/>
        <name val="Open Sans"/>
        <scheme val="none"/>
      </font>
    </dxf>
  </rfmt>
  <rfmt sheetId="23" s="1" sqref="N21" start="0" length="0">
    <dxf>
      <font>
        <sz val="11"/>
        <color theme="1"/>
        <name val="Open Sans"/>
        <scheme val="none"/>
      </font>
    </dxf>
  </rfmt>
  <rfmt sheetId="23" s="1" sqref="O21" start="0" length="0">
    <dxf>
      <font>
        <sz val="11"/>
        <color theme="1"/>
        <name val="Open Sans"/>
        <scheme val="none"/>
      </font>
    </dxf>
  </rfmt>
  <rfmt sheetId="23" s="1" sqref="P21" start="0" length="0">
    <dxf>
      <font>
        <sz val="11"/>
        <color theme="1"/>
        <name val="Open Sans"/>
        <scheme val="none"/>
      </font>
    </dxf>
  </rfmt>
  <rfmt sheetId="23" s="1" sqref="Q21" start="0" length="0">
    <dxf>
      <font>
        <sz val="11"/>
        <color theme="1"/>
        <name val="Open Sans"/>
        <scheme val="none"/>
      </font>
    </dxf>
  </rfmt>
  <rfmt sheetId="23" s="1" sqref="R21" start="0" length="0">
    <dxf>
      <font>
        <sz val="11"/>
        <color theme="1"/>
        <name val="Open Sans"/>
        <scheme val="none"/>
      </font>
    </dxf>
  </rfmt>
  <rfmt sheetId="23" s="1" sqref="S21" start="0" length="0">
    <dxf>
      <font>
        <sz val="11"/>
        <color theme="1"/>
        <name val="Open Sans"/>
        <scheme val="none"/>
      </font>
    </dxf>
  </rfmt>
  <rfmt sheetId="23" s="1" sqref="T21" start="0" length="0">
    <dxf>
      <font>
        <sz val="11"/>
        <color theme="1"/>
        <name val="Open Sans"/>
        <scheme val="none"/>
      </font>
    </dxf>
  </rfmt>
  <rfmt sheetId="23" s="1" sqref="U21" start="0" length="0">
    <dxf>
      <font>
        <sz val="11"/>
        <color theme="1"/>
        <name val="Open Sans"/>
        <scheme val="none"/>
      </font>
    </dxf>
  </rfmt>
  <rfmt sheetId="23" s="1" sqref="V21" start="0" length="0">
    <dxf>
      <font>
        <sz val="11"/>
        <color theme="1"/>
        <name val="Open Sans"/>
        <scheme val="none"/>
      </font>
    </dxf>
  </rfmt>
  <rfmt sheetId="23" s="1" sqref="W21" start="0" length="0">
    <dxf>
      <font>
        <sz val="11"/>
        <color theme="1"/>
        <name val="Open Sans"/>
        <scheme val="none"/>
      </font>
    </dxf>
  </rfmt>
  <rfmt sheetId="23" s="1" sqref="X21" start="0" length="0">
    <dxf>
      <font>
        <sz val="11"/>
        <color theme="1"/>
        <name val="Open Sans"/>
        <scheme val="none"/>
      </font>
    </dxf>
  </rfmt>
  <rfmt sheetId="23" s="1" sqref="Y21" start="0" length="0">
    <dxf>
      <font>
        <sz val="11"/>
        <color theme="1"/>
        <name val="Open Sans"/>
        <scheme val="none"/>
      </font>
    </dxf>
  </rfmt>
  <rfmt sheetId="23" s="1" sqref="Z21" start="0" length="0">
    <dxf>
      <font>
        <sz val="11"/>
        <color theme="1"/>
        <name val="Open Sans"/>
        <scheme val="none"/>
      </font>
    </dxf>
  </rfmt>
  <rfmt sheetId="23" s="1" sqref="A21:XFD21" start="0" length="0">
    <dxf>
      <font>
        <sz val="11"/>
        <color theme="1"/>
        <name val="Open Sans"/>
        <scheme val="none"/>
      </font>
    </dxf>
  </rfmt>
  <rfmt sheetId="23" s="1" sqref="A22" start="0" length="0">
    <dxf>
      <font>
        <sz val="11"/>
        <color theme="1"/>
        <name val="Open Sans"/>
        <scheme val="none"/>
      </font>
    </dxf>
  </rfmt>
  <rcc rId="4559" sId="23" odxf="1" dxf="1">
    <nc r="B22" t="inlineStr">
      <is>
        <t>4)</t>
      </is>
    </nc>
    <odxf>
      <font>
        <i val="0"/>
        <sz val="11"/>
        <color theme="1"/>
        <name val="Calibri"/>
        <scheme val="minor"/>
      </font>
      <alignment vertical="bottom" readingOrder="0"/>
    </odxf>
    <ndxf>
      <font>
        <i/>
        <sz val="6"/>
        <color theme="1"/>
        <name val="Open Sans"/>
        <scheme val="none"/>
      </font>
      <alignment vertical="top" readingOrder="0"/>
    </ndxf>
  </rcc>
  <rcc rId="4560" sId="23" odxf="1" dxf="1">
    <nc r="C22" t="inlineStr">
      <is>
        <t>Aktywa netto funduszy inwestycyjnych zarządzanych przez Santander Towarzystwo Funduszy Inwestycyjnych S.A.</t>
      </is>
    </nc>
    <odxf>
      <font>
        <i val="0"/>
        <sz val="11"/>
        <color theme="1"/>
        <name val="Calibri"/>
        <scheme val="minor"/>
      </font>
      <alignment horizontal="general" vertical="bottom" wrapText="0" shrinkToFit="0" readingOrder="0"/>
    </odxf>
    <ndxf>
      <font>
        <i/>
        <sz val="6"/>
        <color theme="1"/>
        <name val="Open Sans"/>
        <scheme val="none"/>
      </font>
      <alignment horizontal="justify" vertical="top" wrapText="1" shrinkToFit="1" readingOrder="0"/>
    </ndxf>
  </rcc>
  <rcc rId="4561" sId="23" odxf="1" dxf="1">
    <nc r="D22" t="inlineStr">
      <is>
        <t>Net assets of mutual funds under management of Santander Towarzystwo Funduszy Inwestycyjnych S.A.</t>
      </is>
    </nc>
    <odxf>
      <font>
        <i val="0"/>
        <sz val="11"/>
        <color theme="1"/>
        <name val="Calibri"/>
        <scheme val="minor"/>
      </font>
      <alignment horizontal="general" vertical="bottom" wrapText="0" shrinkToFit="0" readingOrder="0"/>
    </odxf>
    <ndxf>
      <font>
        <i/>
        <sz val="6"/>
        <color theme="1"/>
        <name val="Open Sans"/>
        <scheme val="none"/>
      </font>
      <alignment horizontal="justify" vertical="top" wrapText="1" shrinkToFit="1" readingOrder="0"/>
    </ndxf>
  </rcc>
  <rfmt sheetId="23" s="1" sqref="E22" start="0" length="0">
    <dxf>
      <font>
        <sz val="11"/>
        <color theme="1"/>
        <name val="Open Sans"/>
        <scheme val="none"/>
      </font>
    </dxf>
  </rfmt>
  <rfmt sheetId="23" s="1" sqref="F22" start="0" length="0">
    <dxf>
      <font>
        <sz val="11"/>
        <color theme="1"/>
        <name val="Open Sans"/>
        <scheme val="none"/>
      </font>
    </dxf>
  </rfmt>
  <rfmt sheetId="23" s="1" sqref="G22" start="0" length="0">
    <dxf>
      <font>
        <sz val="11"/>
        <color theme="1"/>
        <name val="Open Sans"/>
        <scheme val="none"/>
      </font>
    </dxf>
  </rfmt>
  <rfmt sheetId="23" s="1" sqref="H22" start="0" length="0">
    <dxf>
      <font>
        <sz val="11"/>
        <color theme="1"/>
        <name val="Open Sans"/>
        <scheme val="none"/>
      </font>
    </dxf>
  </rfmt>
  <rfmt sheetId="23" s="1" sqref="I22" start="0" length="0">
    <dxf>
      <font>
        <sz val="11"/>
        <color theme="1"/>
        <name val="Open Sans"/>
        <scheme val="none"/>
      </font>
    </dxf>
  </rfmt>
  <rfmt sheetId="23" s="1" sqref="J22" start="0" length="0">
    <dxf>
      <font>
        <sz val="11"/>
        <color theme="1"/>
        <name val="Open Sans"/>
        <scheme val="none"/>
      </font>
    </dxf>
  </rfmt>
  <rfmt sheetId="23" s="1" sqref="K22" start="0" length="0">
    <dxf>
      <font>
        <sz val="11"/>
        <color theme="1"/>
        <name val="Open Sans"/>
        <scheme val="none"/>
      </font>
    </dxf>
  </rfmt>
  <rfmt sheetId="23" s="1" sqref="L22" start="0" length="0">
    <dxf>
      <font>
        <sz val="11"/>
        <color theme="1"/>
        <name val="Open Sans"/>
        <scheme val="none"/>
      </font>
    </dxf>
  </rfmt>
  <rfmt sheetId="23" s="1" sqref="M22" start="0" length="0">
    <dxf>
      <font>
        <sz val="7"/>
        <color auto="1"/>
        <name val="Open Sans"/>
        <scheme val="none"/>
      </font>
      <numFmt numFmtId="3" formatCode="#,##0"/>
      <alignment horizontal="right" vertical="center" wrapText="1" readingOrder="0"/>
    </dxf>
  </rfmt>
  <rfmt sheetId="23" s="1" sqref="N22" start="0" length="0">
    <dxf>
      <font>
        <sz val="7"/>
        <color auto="1"/>
        <name val="Open Sans"/>
        <scheme val="none"/>
      </font>
      <numFmt numFmtId="3" formatCode="#,##0"/>
      <alignment horizontal="right" vertical="center" wrapText="1" readingOrder="0"/>
    </dxf>
  </rfmt>
  <rfmt sheetId="23" s="1" sqref="O22" start="0" length="0">
    <dxf>
      <font>
        <sz val="7"/>
        <color auto="1"/>
        <name val="Open Sans"/>
        <scheme val="none"/>
      </font>
      <numFmt numFmtId="3" formatCode="#,##0"/>
      <alignment horizontal="right" vertical="center" wrapText="1" readingOrder="0"/>
    </dxf>
  </rfmt>
  <rfmt sheetId="23" s="1" sqref="P22" start="0" length="0">
    <dxf>
      <font>
        <sz val="7"/>
        <color auto="1"/>
        <name val="Open Sans"/>
        <scheme val="none"/>
      </font>
      <numFmt numFmtId="3" formatCode="#,##0"/>
      <alignment horizontal="right" vertical="center" wrapText="1" readingOrder="0"/>
    </dxf>
  </rfmt>
  <rfmt sheetId="23" s="1" sqref="Q22" start="0" length="0">
    <dxf>
      <font>
        <sz val="7"/>
        <color auto="1"/>
        <name val="Open Sans"/>
        <scheme val="none"/>
      </font>
      <numFmt numFmtId="3" formatCode="#,##0"/>
      <alignment horizontal="right" vertical="center" wrapText="1" readingOrder="0"/>
    </dxf>
  </rfmt>
  <rfmt sheetId="23" s="1" sqref="R22" start="0" length="0">
    <dxf>
      <font>
        <sz val="7"/>
        <color auto="1"/>
        <name val="Open Sans"/>
        <scheme val="none"/>
      </font>
      <numFmt numFmtId="3" formatCode="#,##0"/>
      <alignment horizontal="right" vertical="center" wrapText="1" readingOrder="0"/>
    </dxf>
  </rfmt>
  <rfmt sheetId="23" s="1" sqref="S22" start="0" length="0">
    <dxf>
      <font>
        <sz val="7"/>
        <color auto="1"/>
        <name val="Open Sans"/>
        <scheme val="none"/>
      </font>
      <numFmt numFmtId="3" formatCode="#,##0"/>
      <alignment horizontal="right" vertical="center" wrapText="1" readingOrder="0"/>
    </dxf>
  </rfmt>
  <rfmt sheetId="23" s="1" sqref="T22" start="0" length="0">
    <dxf>
      <font>
        <sz val="7"/>
        <color auto="1"/>
        <name val="Open Sans"/>
        <scheme val="none"/>
      </font>
      <numFmt numFmtId="3" formatCode="#,##0"/>
      <alignment horizontal="right" vertical="center" wrapText="1" readingOrder="0"/>
    </dxf>
  </rfmt>
  <rfmt sheetId="23" s="1" sqref="U22" start="0" length="0">
    <dxf>
      <font>
        <sz val="7"/>
        <color auto="1"/>
        <name val="Open Sans"/>
        <scheme val="none"/>
      </font>
      <numFmt numFmtId="3" formatCode="#,##0"/>
      <alignment horizontal="right" vertical="center" wrapText="1" readingOrder="0"/>
    </dxf>
  </rfmt>
  <rfmt sheetId="23" s="1" sqref="V22" start="0" length="0">
    <dxf>
      <font>
        <sz val="11"/>
        <color theme="1"/>
        <name val="Open Sans"/>
        <scheme val="none"/>
      </font>
    </dxf>
  </rfmt>
  <rfmt sheetId="23" s="1" sqref="W22" start="0" length="0">
    <dxf>
      <font>
        <sz val="11"/>
        <color theme="1"/>
        <name val="Open Sans"/>
        <scheme val="none"/>
      </font>
    </dxf>
  </rfmt>
  <rfmt sheetId="23" s="1" sqref="X22" start="0" length="0">
    <dxf>
      <font>
        <sz val="11"/>
        <color theme="1"/>
        <name val="Open Sans"/>
        <scheme val="none"/>
      </font>
    </dxf>
  </rfmt>
  <rfmt sheetId="23" s="1" sqref="Y22" start="0" length="0">
    <dxf>
      <font>
        <sz val="11"/>
        <color theme="1"/>
        <name val="Open Sans"/>
        <scheme val="none"/>
      </font>
    </dxf>
  </rfmt>
  <rfmt sheetId="23" s="1" sqref="Z22" start="0" length="0">
    <dxf>
      <font>
        <sz val="11"/>
        <color theme="1"/>
        <name val="Open Sans"/>
        <scheme val="none"/>
      </font>
    </dxf>
  </rfmt>
  <rfmt sheetId="23" s="1" sqref="A22:XFD22" start="0" length="0">
    <dxf>
      <font>
        <sz val="11"/>
        <color theme="1"/>
        <name val="Open Sans"/>
        <scheme val="none"/>
      </font>
    </dxf>
  </rfmt>
  <rfmt sheetId="23" s="1" sqref="A23" start="0" length="0">
    <dxf>
      <font>
        <sz val="11"/>
        <color theme="1"/>
        <name val="Open Sans"/>
        <scheme val="none"/>
      </font>
    </dxf>
  </rfmt>
  <rfmt sheetId="23" s="1" sqref="B23" start="0" length="0">
    <dxf>
      <font>
        <sz val="11"/>
        <color theme="1"/>
        <name val="Open Sans"/>
        <scheme val="none"/>
      </font>
    </dxf>
  </rfmt>
  <rfmt sheetId="23" s="1" sqref="C23" start="0" length="0">
    <dxf>
      <font>
        <sz val="11"/>
        <color theme="1"/>
        <name val="Open Sans"/>
        <scheme val="none"/>
      </font>
    </dxf>
  </rfmt>
  <rfmt sheetId="23" s="1" sqref="D23" start="0" length="0">
    <dxf>
      <font>
        <sz val="11"/>
        <color theme="1"/>
        <name val="Open Sans"/>
        <scheme val="none"/>
      </font>
    </dxf>
  </rfmt>
  <rfmt sheetId="23" s="1" sqref="E23" start="0" length="0">
    <dxf>
      <font>
        <sz val="11"/>
        <color theme="1"/>
        <name val="Open Sans"/>
        <scheme val="none"/>
      </font>
    </dxf>
  </rfmt>
  <rfmt sheetId="23" s="1" sqref="F23" start="0" length="0">
    <dxf>
      <font>
        <sz val="11"/>
        <color theme="1"/>
        <name val="Open Sans"/>
        <scheme val="none"/>
      </font>
    </dxf>
  </rfmt>
  <rfmt sheetId="23" s="1" sqref="G23" start="0" length="0">
    <dxf>
      <font>
        <sz val="11"/>
        <color theme="1"/>
        <name val="Open Sans"/>
        <scheme val="none"/>
      </font>
    </dxf>
  </rfmt>
  <rfmt sheetId="23" s="1" sqref="H23" start="0" length="0">
    <dxf>
      <font>
        <sz val="11"/>
        <color theme="1"/>
        <name val="Open Sans"/>
        <scheme val="none"/>
      </font>
    </dxf>
  </rfmt>
  <rfmt sheetId="23" s="1" sqref="I23" start="0" length="0">
    <dxf>
      <font>
        <sz val="11"/>
        <color theme="1"/>
        <name val="Open Sans"/>
        <scheme val="none"/>
      </font>
    </dxf>
  </rfmt>
  <rfmt sheetId="23" s="1" sqref="J23" start="0" length="0">
    <dxf>
      <font>
        <sz val="11"/>
        <color theme="1"/>
        <name val="Open Sans"/>
        <scheme val="none"/>
      </font>
    </dxf>
  </rfmt>
  <rfmt sheetId="23" s="1" sqref="K23" start="0" length="0">
    <dxf>
      <font>
        <sz val="11"/>
        <color theme="1"/>
        <name val="Open Sans"/>
        <scheme val="none"/>
      </font>
    </dxf>
  </rfmt>
  <rfmt sheetId="23" s="1" sqref="L23" start="0" length="0">
    <dxf>
      <font>
        <sz val="11"/>
        <color theme="1"/>
        <name val="Open Sans"/>
        <scheme val="none"/>
      </font>
    </dxf>
  </rfmt>
  <rfmt sheetId="23" s="1" sqref="M23" start="0" length="0">
    <dxf>
      <font>
        <sz val="11"/>
        <color theme="1"/>
        <name val="Open Sans"/>
        <scheme val="none"/>
      </font>
    </dxf>
  </rfmt>
  <rfmt sheetId="23" s="1" sqref="N23" start="0" length="0">
    <dxf>
      <font>
        <sz val="11"/>
        <color theme="1"/>
        <name val="Open Sans"/>
        <scheme val="none"/>
      </font>
    </dxf>
  </rfmt>
  <rfmt sheetId="23" s="1" sqref="O23" start="0" length="0">
    <dxf>
      <font>
        <sz val="11"/>
        <color theme="1"/>
        <name val="Open Sans"/>
        <scheme val="none"/>
      </font>
    </dxf>
  </rfmt>
  <rfmt sheetId="23" s="1" sqref="P23" start="0" length="0">
    <dxf>
      <font>
        <sz val="11"/>
        <color theme="1"/>
        <name val="Open Sans"/>
        <scheme val="none"/>
      </font>
    </dxf>
  </rfmt>
  <rfmt sheetId="23" s="1" sqref="Q23" start="0" length="0">
    <dxf>
      <font>
        <sz val="11"/>
        <color theme="1"/>
        <name val="Open Sans"/>
        <scheme val="none"/>
      </font>
    </dxf>
  </rfmt>
  <rfmt sheetId="23" s="1" sqref="R23" start="0" length="0">
    <dxf>
      <font>
        <sz val="11"/>
        <color theme="1"/>
        <name val="Open Sans"/>
        <scheme val="none"/>
      </font>
    </dxf>
  </rfmt>
  <rfmt sheetId="23" s="1" sqref="S23" start="0" length="0">
    <dxf>
      <font>
        <sz val="11"/>
        <color theme="1"/>
        <name val="Open Sans"/>
        <scheme val="none"/>
      </font>
    </dxf>
  </rfmt>
  <rfmt sheetId="23" s="1" sqref="T23" start="0" length="0">
    <dxf>
      <font>
        <sz val="11"/>
        <color theme="1"/>
        <name val="Open Sans"/>
        <scheme val="none"/>
      </font>
    </dxf>
  </rfmt>
  <rfmt sheetId="23" s="1" sqref="U23" start="0" length="0">
    <dxf>
      <font>
        <sz val="11"/>
        <color theme="1"/>
        <name val="Open Sans"/>
        <scheme val="none"/>
      </font>
    </dxf>
  </rfmt>
  <rfmt sheetId="23" s="1" sqref="V23" start="0" length="0">
    <dxf>
      <font>
        <sz val="11"/>
        <color theme="1"/>
        <name val="Open Sans"/>
        <scheme val="none"/>
      </font>
    </dxf>
  </rfmt>
  <rfmt sheetId="23" s="1" sqref="W23" start="0" length="0">
    <dxf>
      <font>
        <sz val="11"/>
        <color theme="1"/>
        <name val="Open Sans"/>
        <scheme val="none"/>
      </font>
    </dxf>
  </rfmt>
  <rfmt sheetId="23" s="1" sqref="X23" start="0" length="0">
    <dxf>
      <font>
        <sz val="11"/>
        <color theme="1"/>
        <name val="Open Sans"/>
        <scheme val="none"/>
      </font>
    </dxf>
  </rfmt>
  <rfmt sheetId="23" s="1" sqref="Y23" start="0" length="0">
    <dxf>
      <font>
        <sz val="11"/>
        <color theme="1"/>
        <name val="Open Sans"/>
        <scheme val="none"/>
      </font>
    </dxf>
  </rfmt>
  <rfmt sheetId="23" s="1" sqref="Z23" start="0" length="0">
    <dxf>
      <font>
        <sz val="11"/>
        <color theme="1"/>
        <name val="Open Sans"/>
        <scheme val="none"/>
      </font>
    </dxf>
  </rfmt>
  <rfmt sheetId="23" s="1" sqref="A23:XFD23" start="0" length="0">
    <dxf>
      <font>
        <sz val="11"/>
        <color theme="1"/>
        <name val="Open Sans"/>
        <scheme val="none"/>
      </font>
    </dxf>
  </rfmt>
  <rfmt sheetId="23" s="1" sqref="A24" start="0" length="0">
    <dxf>
      <font>
        <sz val="11"/>
        <color theme="1"/>
        <name val="Open Sans"/>
        <scheme val="none"/>
      </font>
    </dxf>
  </rfmt>
  <rfmt sheetId="23" s="1" sqref="B24" start="0" length="0">
    <dxf>
      <font>
        <sz val="11"/>
        <color theme="1"/>
        <name val="Open Sans"/>
        <scheme val="none"/>
      </font>
    </dxf>
  </rfmt>
  <rfmt sheetId="23" s="1" sqref="C24" start="0" length="0">
    <dxf>
      <font>
        <sz val="11"/>
        <color theme="1"/>
        <name val="Open Sans"/>
        <scheme val="none"/>
      </font>
    </dxf>
  </rfmt>
  <rfmt sheetId="23" s="1" sqref="D24" start="0" length="0">
    <dxf>
      <font>
        <sz val="11"/>
        <color theme="1"/>
        <name val="Open Sans"/>
        <scheme val="none"/>
      </font>
    </dxf>
  </rfmt>
  <rfmt sheetId="23" s="1" sqref="E24" start="0" length="0">
    <dxf>
      <font>
        <sz val="11"/>
        <color theme="1"/>
        <name val="Open Sans"/>
        <scheme val="none"/>
      </font>
    </dxf>
  </rfmt>
  <rfmt sheetId="23" s="1" sqref="F24" start="0" length="0">
    <dxf>
      <font>
        <sz val="11"/>
        <color theme="1"/>
        <name val="Open Sans"/>
        <scheme val="none"/>
      </font>
    </dxf>
  </rfmt>
  <rfmt sheetId="23" s="1" sqref="G24" start="0" length="0">
    <dxf>
      <font>
        <sz val="11"/>
        <color theme="1"/>
        <name val="Open Sans"/>
        <scheme val="none"/>
      </font>
    </dxf>
  </rfmt>
  <rfmt sheetId="23" s="1" sqref="H24" start="0" length="0">
    <dxf>
      <font>
        <sz val="11"/>
        <color theme="1"/>
        <name val="Open Sans"/>
        <scheme val="none"/>
      </font>
    </dxf>
  </rfmt>
  <rfmt sheetId="23" s="1" sqref="I24" start="0" length="0">
    <dxf>
      <font>
        <sz val="11"/>
        <color theme="1"/>
        <name val="Open Sans"/>
        <scheme val="none"/>
      </font>
    </dxf>
  </rfmt>
  <rfmt sheetId="23" s="1" sqref="J24" start="0" length="0">
    <dxf>
      <font>
        <sz val="11"/>
        <color theme="1"/>
        <name val="Open Sans"/>
        <scheme val="none"/>
      </font>
    </dxf>
  </rfmt>
  <rfmt sheetId="23" s="1" sqref="K24" start="0" length="0">
    <dxf>
      <font>
        <sz val="11"/>
        <color theme="1"/>
        <name val="Open Sans"/>
        <scheme val="none"/>
      </font>
    </dxf>
  </rfmt>
  <rfmt sheetId="23" s="1" sqref="L24" start="0" length="0">
    <dxf>
      <font>
        <sz val="11"/>
        <color theme="1"/>
        <name val="Open Sans"/>
        <scheme val="none"/>
      </font>
    </dxf>
  </rfmt>
  <rfmt sheetId="23" s="1" sqref="M24" start="0" length="0">
    <dxf>
      <font>
        <sz val="11"/>
        <color theme="1"/>
        <name val="Open Sans"/>
        <scheme val="none"/>
      </font>
    </dxf>
  </rfmt>
  <rfmt sheetId="23" s="1" sqref="N24" start="0" length="0">
    <dxf>
      <font>
        <sz val="11"/>
        <color theme="1"/>
        <name val="Open Sans"/>
        <scheme val="none"/>
      </font>
    </dxf>
  </rfmt>
  <rfmt sheetId="23" s="1" sqref="O24" start="0" length="0">
    <dxf>
      <font>
        <sz val="11"/>
        <color theme="1"/>
        <name val="Open Sans"/>
        <scheme val="none"/>
      </font>
    </dxf>
  </rfmt>
  <rfmt sheetId="23" s="1" sqref="P24" start="0" length="0">
    <dxf>
      <font>
        <sz val="11"/>
        <color theme="1"/>
        <name val="Open Sans"/>
        <scheme val="none"/>
      </font>
    </dxf>
  </rfmt>
  <rfmt sheetId="23" s="1" sqref="Q24" start="0" length="0">
    <dxf>
      <font>
        <sz val="11"/>
        <color theme="1"/>
        <name val="Open Sans"/>
        <scheme val="none"/>
      </font>
    </dxf>
  </rfmt>
  <rfmt sheetId="23" s="1" sqref="R24" start="0" length="0">
    <dxf>
      <font>
        <sz val="11"/>
        <color theme="1"/>
        <name val="Open Sans"/>
        <scheme val="none"/>
      </font>
    </dxf>
  </rfmt>
  <rfmt sheetId="23" s="1" sqref="S24" start="0" length="0">
    <dxf>
      <font>
        <sz val="11"/>
        <color theme="1"/>
        <name val="Open Sans"/>
        <scheme val="none"/>
      </font>
    </dxf>
  </rfmt>
  <rfmt sheetId="23" s="1" sqref="T24" start="0" length="0">
    <dxf>
      <font>
        <sz val="11"/>
        <color theme="1"/>
        <name val="Open Sans"/>
        <scheme val="none"/>
      </font>
    </dxf>
  </rfmt>
  <rfmt sheetId="23" s="1" sqref="U24" start="0" length="0">
    <dxf>
      <font>
        <sz val="11"/>
        <color theme="1"/>
        <name val="Open Sans"/>
        <scheme val="none"/>
      </font>
    </dxf>
  </rfmt>
  <rfmt sheetId="23" s="1" sqref="V24" start="0" length="0">
    <dxf>
      <font>
        <sz val="11"/>
        <color theme="1"/>
        <name val="Open Sans"/>
        <scheme val="none"/>
      </font>
    </dxf>
  </rfmt>
  <rfmt sheetId="23" s="1" sqref="W24" start="0" length="0">
    <dxf>
      <font>
        <sz val="11"/>
        <color theme="1"/>
        <name val="Open Sans"/>
        <scheme val="none"/>
      </font>
    </dxf>
  </rfmt>
  <rfmt sheetId="23" s="1" sqref="X24" start="0" length="0">
    <dxf>
      <font>
        <sz val="11"/>
        <color theme="1"/>
        <name val="Open Sans"/>
        <scheme val="none"/>
      </font>
    </dxf>
  </rfmt>
  <rfmt sheetId="23" s="1" sqref="Y24" start="0" length="0">
    <dxf>
      <font>
        <sz val="11"/>
        <color theme="1"/>
        <name val="Open Sans"/>
        <scheme val="none"/>
      </font>
    </dxf>
  </rfmt>
  <rfmt sheetId="23" s="1" sqref="Z24" start="0" length="0">
    <dxf>
      <font>
        <sz val="11"/>
        <color theme="1"/>
        <name val="Open Sans"/>
        <scheme val="none"/>
      </font>
    </dxf>
  </rfmt>
  <rfmt sheetId="23" s="1" sqref="A24:XFD24" start="0" length="0">
    <dxf>
      <font>
        <sz val="11"/>
        <color theme="1"/>
        <name val="Open Sans"/>
        <scheme val="none"/>
      </font>
    </dxf>
  </rfmt>
  <rfmt sheetId="23" s="1" sqref="A25" start="0" length="0">
    <dxf>
      <font>
        <sz val="11"/>
        <color theme="1"/>
        <name val="Open Sans"/>
        <scheme val="none"/>
      </font>
    </dxf>
  </rfmt>
  <rfmt sheetId="23" s="1" sqref="B25" start="0" length="0">
    <dxf>
      <font>
        <sz val="11"/>
        <color theme="1"/>
        <name val="Open Sans"/>
        <scheme val="none"/>
      </font>
    </dxf>
  </rfmt>
  <rfmt sheetId="23" s="1" sqref="C25" start="0" length="0">
    <dxf>
      <font>
        <sz val="11"/>
        <color theme="1"/>
        <name val="Open Sans"/>
        <scheme val="none"/>
      </font>
    </dxf>
  </rfmt>
  <rfmt sheetId="23" s="1" sqref="D25" start="0" length="0">
    <dxf>
      <font>
        <sz val="11"/>
        <color theme="1"/>
        <name val="Open Sans"/>
        <scheme val="none"/>
      </font>
    </dxf>
  </rfmt>
  <rfmt sheetId="23" s="1" sqref="E25" start="0" length="0">
    <dxf>
      <font>
        <sz val="11"/>
        <color theme="1"/>
        <name val="Open Sans"/>
        <scheme val="none"/>
      </font>
    </dxf>
  </rfmt>
  <rfmt sheetId="23" s="1" sqref="F25" start="0" length="0">
    <dxf>
      <font>
        <sz val="11"/>
        <color theme="1"/>
        <name val="Open Sans"/>
        <scheme val="none"/>
      </font>
    </dxf>
  </rfmt>
  <rfmt sheetId="23" s="1" sqref="G25" start="0" length="0">
    <dxf>
      <font>
        <sz val="11"/>
        <color theme="1"/>
        <name val="Open Sans"/>
        <scheme val="none"/>
      </font>
    </dxf>
  </rfmt>
  <rfmt sheetId="23" s="1" sqref="H25" start="0" length="0">
    <dxf>
      <font>
        <sz val="11"/>
        <color theme="1"/>
        <name val="Open Sans"/>
        <scheme val="none"/>
      </font>
    </dxf>
  </rfmt>
  <rfmt sheetId="23" s="1" sqref="I25" start="0" length="0">
    <dxf>
      <font>
        <sz val="11"/>
        <color theme="1"/>
        <name val="Open Sans"/>
        <scheme val="none"/>
      </font>
    </dxf>
  </rfmt>
  <rfmt sheetId="23" s="1" sqref="J25" start="0" length="0">
    <dxf>
      <font>
        <sz val="11"/>
        <color theme="1"/>
        <name val="Open Sans"/>
        <scheme val="none"/>
      </font>
    </dxf>
  </rfmt>
  <rfmt sheetId="23" s="1" sqref="K25" start="0" length="0">
    <dxf>
      <font>
        <sz val="11"/>
        <color theme="1"/>
        <name val="Open Sans"/>
        <scheme val="none"/>
      </font>
    </dxf>
  </rfmt>
  <rfmt sheetId="23" s="1" sqref="L25" start="0" length="0">
    <dxf>
      <font>
        <sz val="11"/>
        <color theme="1"/>
        <name val="Open Sans"/>
        <scheme val="none"/>
      </font>
    </dxf>
  </rfmt>
  <rfmt sheetId="23" s="1" sqref="M25" start="0" length="0">
    <dxf>
      <font>
        <sz val="11"/>
        <color theme="1"/>
        <name val="Open Sans"/>
        <scheme val="none"/>
      </font>
    </dxf>
  </rfmt>
  <rfmt sheetId="23" s="1" sqref="N25" start="0" length="0">
    <dxf>
      <font>
        <sz val="11"/>
        <color theme="1"/>
        <name val="Open Sans"/>
        <scheme val="none"/>
      </font>
    </dxf>
  </rfmt>
  <rfmt sheetId="23" s="1" sqref="O25" start="0" length="0">
    <dxf>
      <font>
        <sz val="11"/>
        <color theme="1"/>
        <name val="Open Sans"/>
        <scheme val="none"/>
      </font>
    </dxf>
  </rfmt>
  <rfmt sheetId="23" s="1" sqref="P25" start="0" length="0">
    <dxf>
      <font>
        <sz val="11"/>
        <color theme="1"/>
        <name val="Open Sans"/>
        <scheme val="none"/>
      </font>
    </dxf>
  </rfmt>
  <rfmt sheetId="23" s="1" sqref="Q25" start="0" length="0">
    <dxf>
      <font>
        <sz val="11"/>
        <color theme="1"/>
        <name val="Open Sans"/>
        <scheme val="none"/>
      </font>
    </dxf>
  </rfmt>
  <rfmt sheetId="23" s="1" sqref="R25" start="0" length="0">
    <dxf>
      <font>
        <sz val="11"/>
        <color theme="1"/>
        <name val="Open Sans"/>
        <scheme val="none"/>
      </font>
    </dxf>
  </rfmt>
  <rfmt sheetId="23" s="1" sqref="S25" start="0" length="0">
    <dxf>
      <font>
        <sz val="11"/>
        <color theme="1"/>
        <name val="Open Sans"/>
        <scheme val="none"/>
      </font>
    </dxf>
  </rfmt>
  <rfmt sheetId="23" s="1" sqref="T25" start="0" length="0">
    <dxf>
      <font>
        <sz val="11"/>
        <color theme="1"/>
        <name val="Open Sans"/>
        <scheme val="none"/>
      </font>
    </dxf>
  </rfmt>
  <rfmt sheetId="23" s="1" sqref="U25" start="0" length="0">
    <dxf>
      <font>
        <sz val="11"/>
        <color theme="1"/>
        <name val="Open Sans"/>
        <scheme val="none"/>
      </font>
    </dxf>
  </rfmt>
  <rfmt sheetId="23" s="1" sqref="V25" start="0" length="0">
    <dxf>
      <font>
        <sz val="11"/>
        <color theme="1"/>
        <name val="Open Sans"/>
        <scheme val="none"/>
      </font>
    </dxf>
  </rfmt>
  <rfmt sheetId="23" s="1" sqref="W25" start="0" length="0">
    <dxf>
      <font>
        <sz val="11"/>
        <color theme="1"/>
        <name val="Open Sans"/>
        <scheme val="none"/>
      </font>
    </dxf>
  </rfmt>
  <rfmt sheetId="23" s="1" sqref="X25" start="0" length="0">
    <dxf>
      <font>
        <sz val="11"/>
        <color theme="1"/>
        <name val="Open Sans"/>
        <scheme val="none"/>
      </font>
    </dxf>
  </rfmt>
  <rfmt sheetId="23" s="1" sqref="Y25" start="0" length="0">
    <dxf>
      <font>
        <sz val="11"/>
        <color theme="1"/>
        <name val="Open Sans"/>
        <scheme val="none"/>
      </font>
    </dxf>
  </rfmt>
  <rfmt sheetId="23" s="1" sqref="Z25" start="0" length="0">
    <dxf>
      <font>
        <sz val="11"/>
        <color theme="1"/>
        <name val="Open Sans"/>
        <scheme val="none"/>
      </font>
    </dxf>
  </rfmt>
  <rfmt sheetId="23" s="1" sqref="A25:XFD25" start="0" length="0">
    <dxf>
      <font>
        <sz val="11"/>
        <color theme="1"/>
        <name val="Open Sans"/>
        <scheme val="none"/>
      </font>
    </dxf>
  </rfmt>
  <rfmt sheetId="23" s="1" sqref="A26" start="0" length="0">
    <dxf>
      <font>
        <sz val="11"/>
        <color theme="1"/>
        <name val="Open Sans"/>
        <scheme val="none"/>
      </font>
    </dxf>
  </rfmt>
  <rfmt sheetId="23" s="1" sqref="B26" start="0" length="0">
    <dxf>
      <font>
        <sz val="11"/>
        <color theme="1"/>
        <name val="Open Sans"/>
        <scheme val="none"/>
      </font>
    </dxf>
  </rfmt>
  <rfmt sheetId="23" s="1" sqref="C26" start="0" length="0">
    <dxf>
      <font>
        <sz val="11"/>
        <color theme="1"/>
        <name val="Open Sans"/>
        <scheme val="none"/>
      </font>
    </dxf>
  </rfmt>
  <rfmt sheetId="23" s="1" sqref="D26" start="0" length="0">
    <dxf>
      <font>
        <sz val="11"/>
        <color theme="1"/>
        <name val="Open Sans"/>
        <scheme val="none"/>
      </font>
    </dxf>
  </rfmt>
  <rfmt sheetId="23" s="1" sqref="E26" start="0" length="0">
    <dxf>
      <font>
        <sz val="11"/>
        <color theme="1"/>
        <name val="Open Sans"/>
        <scheme val="none"/>
      </font>
    </dxf>
  </rfmt>
  <rfmt sheetId="23" s="1" sqref="F26" start="0" length="0">
    <dxf>
      <font>
        <sz val="11"/>
        <color theme="1"/>
        <name val="Open Sans"/>
        <scheme val="none"/>
      </font>
    </dxf>
  </rfmt>
  <rfmt sheetId="23" s="1" sqref="G26" start="0" length="0">
    <dxf>
      <font>
        <sz val="11"/>
        <color theme="1"/>
        <name val="Open Sans"/>
        <scheme val="none"/>
      </font>
    </dxf>
  </rfmt>
  <rfmt sheetId="23" s="1" sqref="H26" start="0" length="0">
    <dxf>
      <font>
        <sz val="11"/>
        <color theme="1"/>
        <name val="Open Sans"/>
        <scheme val="none"/>
      </font>
    </dxf>
  </rfmt>
  <rfmt sheetId="23" s="1" sqref="I26" start="0" length="0">
    <dxf>
      <font>
        <sz val="11"/>
        <color theme="1"/>
        <name val="Open Sans"/>
        <scheme val="none"/>
      </font>
    </dxf>
  </rfmt>
  <rfmt sheetId="23" s="1" sqref="J26" start="0" length="0">
    <dxf>
      <font>
        <sz val="11"/>
        <color theme="1"/>
        <name val="Open Sans"/>
        <scheme val="none"/>
      </font>
    </dxf>
  </rfmt>
  <rfmt sheetId="23" s="1" sqref="K26" start="0" length="0">
    <dxf>
      <font>
        <sz val="11"/>
        <color theme="1"/>
        <name val="Open Sans"/>
        <scheme val="none"/>
      </font>
    </dxf>
  </rfmt>
  <rfmt sheetId="23" s="1" sqref="L26" start="0" length="0">
    <dxf>
      <font>
        <sz val="11"/>
        <color theme="1"/>
        <name val="Open Sans"/>
        <scheme val="none"/>
      </font>
    </dxf>
  </rfmt>
  <rfmt sheetId="23" s="1" sqref="M26" start="0" length="0">
    <dxf>
      <font>
        <sz val="11"/>
        <color theme="1"/>
        <name val="Open Sans"/>
        <scheme val="none"/>
      </font>
    </dxf>
  </rfmt>
  <rfmt sheetId="23" s="1" sqref="N26" start="0" length="0">
    <dxf>
      <font>
        <sz val="11"/>
        <color theme="1"/>
        <name val="Open Sans"/>
        <scheme val="none"/>
      </font>
    </dxf>
  </rfmt>
  <rfmt sheetId="23" s="1" sqref="O26" start="0" length="0">
    <dxf>
      <font>
        <sz val="11"/>
        <color theme="1"/>
        <name val="Open Sans"/>
        <scheme val="none"/>
      </font>
    </dxf>
  </rfmt>
  <rfmt sheetId="23" s="1" sqref="P26" start="0" length="0">
    <dxf>
      <font>
        <sz val="11"/>
        <color theme="1"/>
        <name val="Open Sans"/>
        <scheme val="none"/>
      </font>
    </dxf>
  </rfmt>
  <rfmt sheetId="23" s="1" sqref="Q26" start="0" length="0">
    <dxf>
      <font>
        <sz val="11"/>
        <color theme="1"/>
        <name val="Open Sans"/>
        <scheme val="none"/>
      </font>
    </dxf>
  </rfmt>
  <rfmt sheetId="23" s="1" sqref="R26" start="0" length="0">
    <dxf>
      <font>
        <sz val="11"/>
        <color theme="1"/>
        <name val="Open Sans"/>
        <scheme val="none"/>
      </font>
    </dxf>
  </rfmt>
  <rfmt sheetId="23" s="1" sqref="S26" start="0" length="0">
    <dxf>
      <font>
        <sz val="11"/>
        <color theme="1"/>
        <name val="Open Sans"/>
        <scheme val="none"/>
      </font>
    </dxf>
  </rfmt>
  <rfmt sheetId="23" s="1" sqref="T26" start="0" length="0">
    <dxf>
      <font>
        <sz val="11"/>
        <color theme="1"/>
        <name val="Open Sans"/>
        <scheme val="none"/>
      </font>
    </dxf>
  </rfmt>
  <rfmt sheetId="23" s="1" sqref="U26" start="0" length="0">
    <dxf>
      <font>
        <sz val="11"/>
        <color theme="1"/>
        <name val="Open Sans"/>
        <scheme val="none"/>
      </font>
    </dxf>
  </rfmt>
  <rfmt sheetId="23" s="1" sqref="V26" start="0" length="0">
    <dxf>
      <font>
        <sz val="11"/>
        <color theme="1"/>
        <name val="Open Sans"/>
        <scheme val="none"/>
      </font>
    </dxf>
  </rfmt>
  <rfmt sheetId="23" s="1" sqref="W26" start="0" length="0">
    <dxf>
      <font>
        <sz val="11"/>
        <color theme="1"/>
        <name val="Open Sans"/>
        <scheme val="none"/>
      </font>
    </dxf>
  </rfmt>
  <rfmt sheetId="23" s="1" sqref="X26" start="0" length="0">
    <dxf>
      <font>
        <sz val="11"/>
        <color theme="1"/>
        <name val="Open Sans"/>
        <scheme val="none"/>
      </font>
    </dxf>
  </rfmt>
  <rfmt sheetId="23" s="1" sqref="Y26" start="0" length="0">
    <dxf>
      <font>
        <sz val="11"/>
        <color theme="1"/>
        <name val="Open Sans"/>
        <scheme val="none"/>
      </font>
    </dxf>
  </rfmt>
  <rfmt sheetId="23" s="1" sqref="Z26" start="0" length="0">
    <dxf>
      <font>
        <sz val="11"/>
        <color theme="1"/>
        <name val="Open Sans"/>
        <scheme val="none"/>
      </font>
    </dxf>
  </rfmt>
  <rfmt sheetId="23" s="1" sqref="A26:XFD26" start="0" length="0">
    <dxf>
      <font>
        <sz val="11"/>
        <color theme="1"/>
        <name val="Open Sans"/>
        <scheme val="none"/>
      </font>
    </dxf>
  </rfmt>
  <rfmt sheetId="23" s="1" sqref="A27" start="0" length="0">
    <dxf>
      <font>
        <sz val="11"/>
        <color theme="1"/>
        <name val="Open Sans"/>
        <scheme val="none"/>
      </font>
    </dxf>
  </rfmt>
  <rfmt sheetId="23" s="1" sqref="B27" start="0" length="0">
    <dxf>
      <font>
        <sz val="11"/>
        <color theme="1"/>
        <name val="Open Sans"/>
        <scheme val="none"/>
      </font>
    </dxf>
  </rfmt>
  <rfmt sheetId="23" s="1" sqref="C27" start="0" length="0">
    <dxf>
      <font>
        <sz val="11"/>
        <color theme="1"/>
        <name val="Open Sans"/>
        <scheme val="none"/>
      </font>
    </dxf>
  </rfmt>
  <rfmt sheetId="23" s="1" sqref="D27" start="0" length="0">
    <dxf>
      <font>
        <sz val="11"/>
        <color theme="1"/>
        <name val="Open Sans"/>
        <scheme val="none"/>
      </font>
    </dxf>
  </rfmt>
  <rfmt sheetId="23" s="1" sqref="E27" start="0" length="0">
    <dxf>
      <font>
        <sz val="11"/>
        <color theme="1"/>
        <name val="Open Sans"/>
        <scheme val="none"/>
      </font>
    </dxf>
  </rfmt>
  <rfmt sheetId="23" s="1" sqref="F27" start="0" length="0">
    <dxf>
      <font>
        <sz val="11"/>
        <color theme="1"/>
        <name val="Open Sans"/>
        <scheme val="none"/>
      </font>
    </dxf>
  </rfmt>
  <rfmt sheetId="23" s="1" sqref="G27" start="0" length="0">
    <dxf>
      <font>
        <sz val="11"/>
        <color theme="1"/>
        <name val="Open Sans"/>
        <scheme val="none"/>
      </font>
    </dxf>
  </rfmt>
  <rfmt sheetId="23" s="1" sqref="H27" start="0" length="0">
    <dxf>
      <font>
        <sz val="11"/>
        <color theme="1"/>
        <name val="Open Sans"/>
        <scheme val="none"/>
      </font>
    </dxf>
  </rfmt>
  <rfmt sheetId="23" s="1" sqref="I27" start="0" length="0">
    <dxf>
      <font>
        <sz val="11"/>
        <color theme="1"/>
        <name val="Open Sans"/>
        <scheme val="none"/>
      </font>
    </dxf>
  </rfmt>
  <rfmt sheetId="23" s="1" sqref="J27" start="0" length="0">
    <dxf>
      <font>
        <sz val="11"/>
        <color theme="1"/>
        <name val="Open Sans"/>
        <scheme val="none"/>
      </font>
    </dxf>
  </rfmt>
  <rfmt sheetId="23" s="1" sqref="K27" start="0" length="0">
    <dxf>
      <font>
        <sz val="11"/>
        <color theme="1"/>
        <name val="Open Sans"/>
        <scheme val="none"/>
      </font>
    </dxf>
  </rfmt>
  <rfmt sheetId="23" s="1" sqref="L27" start="0" length="0">
    <dxf>
      <font>
        <sz val="11"/>
        <color theme="1"/>
        <name val="Open Sans"/>
        <scheme val="none"/>
      </font>
    </dxf>
  </rfmt>
  <rfmt sheetId="23" s="1" sqref="M27" start="0" length="0">
    <dxf>
      <font>
        <sz val="11"/>
        <color theme="1"/>
        <name val="Open Sans"/>
        <scheme val="none"/>
      </font>
    </dxf>
  </rfmt>
  <rfmt sheetId="23" s="1" sqref="N27" start="0" length="0">
    <dxf>
      <font>
        <sz val="11"/>
        <color theme="1"/>
        <name val="Open Sans"/>
        <scheme val="none"/>
      </font>
    </dxf>
  </rfmt>
  <rfmt sheetId="23" s="1" sqref="O27" start="0" length="0">
    <dxf>
      <font>
        <sz val="11"/>
        <color theme="1"/>
        <name val="Open Sans"/>
        <scheme val="none"/>
      </font>
    </dxf>
  </rfmt>
  <rfmt sheetId="23" s="1" sqref="P27" start="0" length="0">
    <dxf>
      <font>
        <sz val="11"/>
        <color theme="1"/>
        <name val="Open Sans"/>
        <scheme val="none"/>
      </font>
    </dxf>
  </rfmt>
  <rfmt sheetId="23" s="1" sqref="Q27" start="0" length="0">
    <dxf>
      <font>
        <sz val="11"/>
        <color theme="1"/>
        <name val="Open Sans"/>
        <scheme val="none"/>
      </font>
    </dxf>
  </rfmt>
  <rfmt sheetId="23" s="1" sqref="R27" start="0" length="0">
    <dxf>
      <font>
        <sz val="11"/>
        <color theme="1"/>
        <name val="Open Sans"/>
        <scheme val="none"/>
      </font>
    </dxf>
  </rfmt>
  <rfmt sheetId="23" s="1" sqref="S27" start="0" length="0">
    <dxf>
      <font>
        <sz val="11"/>
        <color theme="1"/>
        <name val="Open Sans"/>
        <scheme val="none"/>
      </font>
    </dxf>
  </rfmt>
  <rfmt sheetId="23" s="1" sqref="T27" start="0" length="0">
    <dxf>
      <font>
        <sz val="11"/>
        <color theme="1"/>
        <name val="Open Sans"/>
        <scheme val="none"/>
      </font>
    </dxf>
  </rfmt>
  <rfmt sheetId="23" s="1" sqref="U27" start="0" length="0">
    <dxf>
      <font>
        <sz val="11"/>
        <color theme="1"/>
        <name val="Open Sans"/>
        <scheme val="none"/>
      </font>
    </dxf>
  </rfmt>
  <rfmt sheetId="23" s="1" sqref="V27" start="0" length="0">
    <dxf>
      <font>
        <sz val="11"/>
        <color theme="1"/>
        <name val="Open Sans"/>
        <scheme val="none"/>
      </font>
    </dxf>
  </rfmt>
  <rfmt sheetId="23" s="1" sqref="W27" start="0" length="0">
    <dxf>
      <font>
        <sz val="11"/>
        <color theme="1"/>
        <name val="Open Sans"/>
        <scheme val="none"/>
      </font>
    </dxf>
  </rfmt>
  <rfmt sheetId="23" s="1" sqref="X27" start="0" length="0">
    <dxf>
      <font>
        <sz val="11"/>
        <color theme="1"/>
        <name val="Open Sans"/>
        <scheme val="none"/>
      </font>
    </dxf>
  </rfmt>
  <rfmt sheetId="23" s="1" sqref="Y27" start="0" length="0">
    <dxf>
      <font>
        <sz val="11"/>
        <color theme="1"/>
        <name val="Open Sans"/>
        <scheme val="none"/>
      </font>
    </dxf>
  </rfmt>
  <rfmt sheetId="23" s="1" sqref="Z27" start="0" length="0">
    <dxf>
      <font>
        <sz val="11"/>
        <color theme="1"/>
        <name val="Open Sans"/>
        <scheme val="none"/>
      </font>
    </dxf>
  </rfmt>
  <rfmt sheetId="23" s="1" sqref="A27:XFD27" start="0" length="0">
    <dxf>
      <font>
        <sz val="11"/>
        <color theme="1"/>
        <name val="Open Sans"/>
        <scheme val="none"/>
      </font>
    </dxf>
  </rfmt>
  <rfmt sheetId="23" s="1" sqref="A28" start="0" length="0">
    <dxf>
      <font>
        <sz val="11"/>
        <color theme="1"/>
        <name val="Open Sans"/>
        <scheme val="none"/>
      </font>
    </dxf>
  </rfmt>
  <rfmt sheetId="23" s="1" sqref="B28" start="0" length="0">
    <dxf>
      <font>
        <sz val="11"/>
        <color theme="1"/>
        <name val="Open Sans"/>
        <scheme val="none"/>
      </font>
    </dxf>
  </rfmt>
  <rfmt sheetId="23" s="1" sqref="C28" start="0" length="0">
    <dxf>
      <font>
        <sz val="11"/>
        <color theme="1"/>
        <name val="Open Sans"/>
        <scheme val="none"/>
      </font>
    </dxf>
  </rfmt>
  <rfmt sheetId="23" s="1" sqref="D28" start="0" length="0">
    <dxf>
      <font>
        <sz val="11"/>
        <color theme="1"/>
        <name val="Open Sans"/>
        <scheme val="none"/>
      </font>
    </dxf>
  </rfmt>
  <rfmt sheetId="23" s="1" sqref="E28" start="0" length="0">
    <dxf>
      <font>
        <sz val="11"/>
        <color theme="1"/>
        <name val="Open Sans"/>
        <scheme val="none"/>
      </font>
    </dxf>
  </rfmt>
  <rfmt sheetId="23" s="1" sqref="F28" start="0" length="0">
    <dxf>
      <font>
        <sz val="11"/>
        <color theme="1"/>
        <name val="Open Sans"/>
        <scheme val="none"/>
      </font>
    </dxf>
  </rfmt>
  <rfmt sheetId="23" s="1" sqref="G28" start="0" length="0">
    <dxf>
      <font>
        <sz val="11"/>
        <color theme="1"/>
        <name val="Open Sans"/>
        <scheme val="none"/>
      </font>
    </dxf>
  </rfmt>
  <rfmt sheetId="23" s="1" sqref="H28" start="0" length="0">
    <dxf>
      <font>
        <sz val="11"/>
        <color theme="1"/>
        <name val="Open Sans"/>
        <scheme val="none"/>
      </font>
    </dxf>
  </rfmt>
  <rfmt sheetId="23" s="1" sqref="I28" start="0" length="0">
    <dxf>
      <font>
        <sz val="11"/>
        <color theme="1"/>
        <name val="Open Sans"/>
        <scheme val="none"/>
      </font>
    </dxf>
  </rfmt>
  <rfmt sheetId="23" s="1" sqref="J28" start="0" length="0">
    <dxf>
      <font>
        <sz val="11"/>
        <color theme="1"/>
        <name val="Open Sans"/>
        <scheme val="none"/>
      </font>
    </dxf>
  </rfmt>
  <rfmt sheetId="23" s="1" sqref="K28" start="0" length="0">
    <dxf>
      <font>
        <sz val="11"/>
        <color theme="1"/>
        <name val="Open Sans"/>
        <scheme val="none"/>
      </font>
    </dxf>
  </rfmt>
  <rfmt sheetId="23" s="1" sqref="L28" start="0" length="0">
    <dxf>
      <font>
        <sz val="11"/>
        <color theme="1"/>
        <name val="Open Sans"/>
        <scheme val="none"/>
      </font>
    </dxf>
  </rfmt>
  <rfmt sheetId="23" s="1" sqref="M28" start="0" length="0">
    <dxf>
      <font>
        <sz val="11"/>
        <color theme="1"/>
        <name val="Open Sans"/>
        <scheme val="none"/>
      </font>
    </dxf>
  </rfmt>
  <rfmt sheetId="23" s="1" sqref="N28" start="0" length="0">
    <dxf>
      <font>
        <sz val="11"/>
        <color theme="1"/>
        <name val="Open Sans"/>
        <scheme val="none"/>
      </font>
    </dxf>
  </rfmt>
  <rfmt sheetId="23" s="1" sqref="O28" start="0" length="0">
    <dxf>
      <font>
        <sz val="11"/>
        <color theme="1"/>
        <name val="Open Sans"/>
        <scheme val="none"/>
      </font>
    </dxf>
  </rfmt>
  <rfmt sheetId="23" s="1" sqref="P28" start="0" length="0">
    <dxf>
      <font>
        <sz val="11"/>
        <color theme="1"/>
        <name val="Open Sans"/>
        <scheme val="none"/>
      </font>
    </dxf>
  </rfmt>
  <rfmt sheetId="23" s="1" sqref="Q28" start="0" length="0">
    <dxf>
      <font>
        <sz val="11"/>
        <color theme="1"/>
        <name val="Open Sans"/>
        <scheme val="none"/>
      </font>
    </dxf>
  </rfmt>
  <rfmt sheetId="23" s="1" sqref="R28" start="0" length="0">
    <dxf>
      <font>
        <sz val="11"/>
        <color theme="1"/>
        <name val="Open Sans"/>
        <scheme val="none"/>
      </font>
    </dxf>
  </rfmt>
  <rfmt sheetId="23" s="1" sqref="S28" start="0" length="0">
    <dxf>
      <font>
        <sz val="11"/>
        <color theme="1"/>
        <name val="Open Sans"/>
        <scheme val="none"/>
      </font>
    </dxf>
  </rfmt>
  <rfmt sheetId="23" s="1" sqref="T28" start="0" length="0">
    <dxf>
      <font>
        <sz val="11"/>
        <color theme="1"/>
        <name val="Open Sans"/>
        <scheme val="none"/>
      </font>
    </dxf>
  </rfmt>
  <rfmt sheetId="23" s="1" sqref="U28" start="0" length="0">
    <dxf>
      <font>
        <sz val="11"/>
        <color theme="1"/>
        <name val="Open Sans"/>
        <scheme val="none"/>
      </font>
    </dxf>
  </rfmt>
  <rfmt sheetId="23" s="1" sqref="V28" start="0" length="0">
    <dxf>
      <font>
        <sz val="11"/>
        <color theme="1"/>
        <name val="Open Sans"/>
        <scheme val="none"/>
      </font>
    </dxf>
  </rfmt>
  <rfmt sheetId="23" s="1" sqref="W28" start="0" length="0">
    <dxf>
      <font>
        <sz val="11"/>
        <color theme="1"/>
        <name val="Open Sans"/>
        <scheme val="none"/>
      </font>
    </dxf>
  </rfmt>
  <rfmt sheetId="23" s="1" sqref="X28" start="0" length="0">
    <dxf>
      <font>
        <sz val="11"/>
        <color theme="1"/>
        <name val="Open Sans"/>
        <scheme val="none"/>
      </font>
    </dxf>
  </rfmt>
  <rfmt sheetId="23" s="1" sqref="Y28" start="0" length="0">
    <dxf>
      <font>
        <sz val="11"/>
        <color theme="1"/>
        <name val="Open Sans"/>
        <scheme val="none"/>
      </font>
    </dxf>
  </rfmt>
  <rfmt sheetId="23" s="1" sqref="Z28" start="0" length="0">
    <dxf>
      <font>
        <sz val="11"/>
        <color theme="1"/>
        <name val="Open Sans"/>
        <scheme val="none"/>
      </font>
    </dxf>
  </rfmt>
  <rfmt sheetId="23" s="1" sqref="A28:XFD28" start="0" length="0">
    <dxf>
      <font>
        <sz val="11"/>
        <color theme="1"/>
        <name val="Open Sans"/>
        <scheme val="none"/>
      </font>
    </dxf>
  </rfmt>
  <rfmt sheetId="23" s="1" sqref="A29" start="0" length="0">
    <dxf>
      <font>
        <sz val="11"/>
        <color theme="1"/>
        <name val="Open Sans"/>
        <scheme val="none"/>
      </font>
    </dxf>
  </rfmt>
  <rfmt sheetId="23" s="1" sqref="B29" start="0" length="0">
    <dxf>
      <font>
        <sz val="11"/>
        <color theme="1"/>
        <name val="Open Sans"/>
        <scheme val="none"/>
      </font>
    </dxf>
  </rfmt>
  <rfmt sheetId="23" s="1" sqref="C29" start="0" length="0">
    <dxf>
      <font>
        <sz val="11"/>
        <color theme="1"/>
        <name val="Open Sans"/>
        <scheme val="none"/>
      </font>
    </dxf>
  </rfmt>
  <rfmt sheetId="23" s="1" sqref="D29" start="0" length="0">
    <dxf>
      <font>
        <sz val="11"/>
        <color theme="1"/>
        <name val="Open Sans"/>
        <scheme val="none"/>
      </font>
    </dxf>
  </rfmt>
  <rfmt sheetId="23" s="1" sqref="E29" start="0" length="0">
    <dxf>
      <font>
        <sz val="11"/>
        <color theme="1"/>
        <name val="Open Sans"/>
        <scheme val="none"/>
      </font>
    </dxf>
  </rfmt>
  <rfmt sheetId="23" s="1" sqref="F29" start="0" length="0">
    <dxf>
      <font>
        <sz val="11"/>
        <color theme="1"/>
        <name val="Open Sans"/>
        <scheme val="none"/>
      </font>
    </dxf>
  </rfmt>
  <rfmt sheetId="23" s="1" sqref="G29" start="0" length="0">
    <dxf>
      <font>
        <sz val="11"/>
        <color theme="1"/>
        <name val="Open Sans"/>
        <scheme val="none"/>
      </font>
    </dxf>
  </rfmt>
  <rfmt sheetId="23" s="1" sqref="H29" start="0" length="0">
    <dxf>
      <font>
        <sz val="11"/>
        <color theme="1"/>
        <name val="Open Sans"/>
        <scheme val="none"/>
      </font>
    </dxf>
  </rfmt>
  <rfmt sheetId="23" s="1" sqref="I29" start="0" length="0">
    <dxf>
      <font>
        <sz val="11"/>
        <color theme="1"/>
        <name val="Open Sans"/>
        <scheme val="none"/>
      </font>
    </dxf>
  </rfmt>
  <rfmt sheetId="23" s="1" sqref="J29" start="0" length="0">
    <dxf>
      <font>
        <sz val="11"/>
        <color theme="1"/>
        <name val="Open Sans"/>
        <scheme val="none"/>
      </font>
    </dxf>
  </rfmt>
  <rfmt sheetId="23" s="1" sqref="K29" start="0" length="0">
    <dxf>
      <font>
        <sz val="11"/>
        <color theme="1"/>
        <name val="Open Sans"/>
        <scheme val="none"/>
      </font>
    </dxf>
  </rfmt>
  <rfmt sheetId="23" s="1" sqref="L29" start="0" length="0">
    <dxf>
      <font>
        <sz val="11"/>
        <color theme="1"/>
        <name val="Open Sans"/>
        <scheme val="none"/>
      </font>
    </dxf>
  </rfmt>
  <rfmt sheetId="23" s="1" sqref="M29" start="0" length="0">
    <dxf>
      <font>
        <sz val="11"/>
        <color theme="1"/>
        <name val="Open Sans"/>
        <scheme val="none"/>
      </font>
    </dxf>
  </rfmt>
  <rfmt sheetId="23" s="1" sqref="N29" start="0" length="0">
    <dxf>
      <font>
        <sz val="11"/>
        <color theme="1"/>
        <name val="Open Sans"/>
        <scheme val="none"/>
      </font>
    </dxf>
  </rfmt>
  <rfmt sheetId="23" s="1" sqref="O29" start="0" length="0">
    <dxf>
      <font>
        <sz val="11"/>
        <color theme="1"/>
        <name val="Open Sans"/>
        <scheme val="none"/>
      </font>
    </dxf>
  </rfmt>
  <rfmt sheetId="23" s="1" sqref="P29" start="0" length="0">
    <dxf>
      <font>
        <sz val="11"/>
        <color theme="1"/>
        <name val="Open Sans"/>
        <scheme val="none"/>
      </font>
    </dxf>
  </rfmt>
  <rfmt sheetId="23" s="1" sqref="Q29" start="0" length="0">
    <dxf>
      <font>
        <sz val="11"/>
        <color theme="1"/>
        <name val="Open Sans"/>
        <scheme val="none"/>
      </font>
    </dxf>
  </rfmt>
  <rfmt sheetId="23" s="1" sqref="R29" start="0" length="0">
    <dxf>
      <font>
        <sz val="11"/>
        <color theme="1"/>
        <name val="Open Sans"/>
        <scheme val="none"/>
      </font>
    </dxf>
  </rfmt>
  <rfmt sheetId="23" s="1" sqref="S29" start="0" length="0">
    <dxf>
      <font>
        <sz val="11"/>
        <color theme="1"/>
        <name val="Open Sans"/>
        <scheme val="none"/>
      </font>
    </dxf>
  </rfmt>
  <rfmt sheetId="23" s="1" sqref="T29" start="0" length="0">
    <dxf>
      <font>
        <sz val="11"/>
        <color theme="1"/>
        <name val="Open Sans"/>
        <scheme val="none"/>
      </font>
    </dxf>
  </rfmt>
  <rfmt sheetId="23" s="1" sqref="U29" start="0" length="0">
    <dxf>
      <font>
        <sz val="11"/>
        <color theme="1"/>
        <name val="Open Sans"/>
        <scheme val="none"/>
      </font>
    </dxf>
  </rfmt>
  <rfmt sheetId="23" s="1" sqref="V29" start="0" length="0">
    <dxf>
      <font>
        <sz val="11"/>
        <color theme="1"/>
        <name val="Open Sans"/>
        <scheme val="none"/>
      </font>
    </dxf>
  </rfmt>
  <rfmt sheetId="23" s="1" sqref="W29" start="0" length="0">
    <dxf>
      <font>
        <sz val="11"/>
        <color theme="1"/>
        <name val="Open Sans"/>
        <scheme val="none"/>
      </font>
    </dxf>
  </rfmt>
  <rfmt sheetId="23" s="1" sqref="X29" start="0" length="0">
    <dxf>
      <font>
        <sz val="11"/>
        <color theme="1"/>
        <name val="Open Sans"/>
        <scheme val="none"/>
      </font>
    </dxf>
  </rfmt>
  <rfmt sheetId="23" s="1" sqref="Y29" start="0" length="0">
    <dxf>
      <font>
        <sz val="11"/>
        <color theme="1"/>
        <name val="Open Sans"/>
        <scheme val="none"/>
      </font>
    </dxf>
  </rfmt>
  <rfmt sheetId="23" s="1" sqref="Z29" start="0" length="0">
    <dxf>
      <font>
        <sz val="11"/>
        <color theme="1"/>
        <name val="Open Sans"/>
        <scheme val="none"/>
      </font>
    </dxf>
  </rfmt>
  <rfmt sheetId="23" s="1" sqref="A29:XFD29" start="0" length="0">
    <dxf>
      <font>
        <sz val="11"/>
        <color theme="1"/>
        <name val="Open Sans"/>
        <scheme val="none"/>
      </font>
    </dxf>
  </rfmt>
  <rfmt sheetId="23" s="1" sqref="A30" start="0" length="0">
    <dxf>
      <font>
        <sz val="11"/>
        <color theme="1"/>
        <name val="Open Sans"/>
        <scheme val="none"/>
      </font>
    </dxf>
  </rfmt>
  <rfmt sheetId="23" s="1" sqref="B30" start="0" length="0">
    <dxf>
      <font>
        <sz val="11"/>
        <color theme="1"/>
        <name val="Open Sans"/>
        <scheme val="none"/>
      </font>
    </dxf>
  </rfmt>
  <rfmt sheetId="23" s="1" sqref="C30" start="0" length="0">
    <dxf>
      <font>
        <sz val="11"/>
        <color theme="1"/>
        <name val="Open Sans"/>
        <scheme val="none"/>
      </font>
    </dxf>
  </rfmt>
  <rfmt sheetId="23" s="1" sqref="D30" start="0" length="0">
    <dxf>
      <font>
        <sz val="11"/>
        <color theme="1"/>
        <name val="Open Sans"/>
        <scheme val="none"/>
      </font>
    </dxf>
  </rfmt>
  <rfmt sheetId="23" s="1" sqref="E30" start="0" length="0">
    <dxf>
      <font>
        <sz val="11"/>
        <color theme="1"/>
        <name val="Open Sans"/>
        <scheme val="none"/>
      </font>
    </dxf>
  </rfmt>
  <rfmt sheetId="23" s="1" sqref="F30" start="0" length="0">
    <dxf>
      <font>
        <sz val="11"/>
        <color theme="1"/>
        <name val="Open Sans"/>
        <scheme val="none"/>
      </font>
    </dxf>
  </rfmt>
  <rfmt sheetId="23" s="1" sqref="G30" start="0" length="0">
    <dxf>
      <font>
        <sz val="11"/>
        <color theme="1"/>
        <name val="Open Sans"/>
        <scheme val="none"/>
      </font>
    </dxf>
  </rfmt>
  <rfmt sheetId="23" s="1" sqref="H30" start="0" length="0">
    <dxf>
      <font>
        <sz val="11"/>
        <color theme="1"/>
        <name val="Open Sans"/>
        <scheme val="none"/>
      </font>
    </dxf>
  </rfmt>
  <rfmt sheetId="23" s="1" sqref="I30" start="0" length="0">
    <dxf>
      <font>
        <sz val="11"/>
        <color theme="1"/>
        <name val="Open Sans"/>
        <scheme val="none"/>
      </font>
    </dxf>
  </rfmt>
  <rfmt sheetId="23" s="1" sqref="J30" start="0" length="0">
    <dxf>
      <font>
        <sz val="11"/>
        <color theme="1"/>
        <name val="Open Sans"/>
        <scheme val="none"/>
      </font>
    </dxf>
  </rfmt>
  <rfmt sheetId="23" s="1" sqref="K30" start="0" length="0">
    <dxf>
      <font>
        <sz val="11"/>
        <color theme="1"/>
        <name val="Open Sans"/>
        <scheme val="none"/>
      </font>
    </dxf>
  </rfmt>
  <rfmt sheetId="23" s="1" sqref="L30" start="0" length="0">
    <dxf>
      <font>
        <sz val="11"/>
        <color theme="1"/>
        <name val="Open Sans"/>
        <scheme val="none"/>
      </font>
    </dxf>
  </rfmt>
  <rfmt sheetId="23" s="1" sqref="M30" start="0" length="0">
    <dxf>
      <font>
        <sz val="11"/>
        <color theme="1"/>
        <name val="Open Sans"/>
        <scheme val="none"/>
      </font>
    </dxf>
  </rfmt>
  <rfmt sheetId="23" s="1" sqref="N30" start="0" length="0">
    <dxf>
      <font>
        <sz val="11"/>
        <color theme="1"/>
        <name val="Open Sans"/>
        <scheme val="none"/>
      </font>
    </dxf>
  </rfmt>
  <rfmt sheetId="23" s="1" sqref="O30" start="0" length="0">
    <dxf>
      <font>
        <sz val="11"/>
        <color theme="1"/>
        <name val="Open Sans"/>
        <scheme val="none"/>
      </font>
    </dxf>
  </rfmt>
  <rfmt sheetId="23" s="1" sqref="P30" start="0" length="0">
    <dxf>
      <font>
        <sz val="11"/>
        <color theme="1"/>
        <name val="Open Sans"/>
        <scheme val="none"/>
      </font>
    </dxf>
  </rfmt>
  <rfmt sheetId="23" s="1" sqref="Q30" start="0" length="0">
    <dxf>
      <font>
        <sz val="11"/>
        <color theme="1"/>
        <name val="Open Sans"/>
        <scheme val="none"/>
      </font>
    </dxf>
  </rfmt>
  <rfmt sheetId="23" s="1" sqref="R30" start="0" length="0">
    <dxf>
      <font>
        <sz val="11"/>
        <color theme="1"/>
        <name val="Open Sans"/>
        <scheme val="none"/>
      </font>
    </dxf>
  </rfmt>
  <rfmt sheetId="23" s="1" sqref="S30" start="0" length="0">
    <dxf>
      <font>
        <sz val="11"/>
        <color theme="1"/>
        <name val="Open Sans"/>
        <scheme val="none"/>
      </font>
    </dxf>
  </rfmt>
  <rfmt sheetId="23" s="1" sqref="T30" start="0" length="0">
    <dxf>
      <font>
        <sz val="11"/>
        <color theme="1"/>
        <name val="Open Sans"/>
        <scheme val="none"/>
      </font>
    </dxf>
  </rfmt>
  <rfmt sheetId="23" s="1" sqref="U30" start="0" length="0">
    <dxf>
      <font>
        <sz val="11"/>
        <color theme="1"/>
        <name val="Open Sans"/>
        <scheme val="none"/>
      </font>
    </dxf>
  </rfmt>
  <rfmt sheetId="23" s="1" sqref="V30" start="0" length="0">
    <dxf>
      <font>
        <sz val="11"/>
        <color theme="1"/>
        <name val="Open Sans"/>
        <scheme val="none"/>
      </font>
    </dxf>
  </rfmt>
  <rfmt sheetId="23" s="1" sqref="W30" start="0" length="0">
    <dxf>
      <font>
        <sz val="11"/>
        <color theme="1"/>
        <name val="Open Sans"/>
        <scheme val="none"/>
      </font>
    </dxf>
  </rfmt>
  <rfmt sheetId="23" s="1" sqref="X30" start="0" length="0">
    <dxf>
      <font>
        <sz val="11"/>
        <color theme="1"/>
        <name val="Open Sans"/>
        <scheme val="none"/>
      </font>
    </dxf>
  </rfmt>
  <rfmt sheetId="23" s="1" sqref="Y30" start="0" length="0">
    <dxf>
      <font>
        <sz val="11"/>
        <color theme="1"/>
        <name val="Open Sans"/>
        <scheme val="none"/>
      </font>
    </dxf>
  </rfmt>
  <rfmt sheetId="23" s="1" sqref="Z30" start="0" length="0">
    <dxf>
      <font>
        <sz val="11"/>
        <color theme="1"/>
        <name val="Open Sans"/>
        <scheme val="none"/>
      </font>
    </dxf>
  </rfmt>
  <rfmt sheetId="23" s="1" sqref="A30:XFD30" start="0" length="0">
    <dxf>
      <font>
        <sz val="11"/>
        <color theme="1"/>
        <name val="Open Sans"/>
        <scheme val="none"/>
      </font>
    </dxf>
  </rfmt>
  <rfmt sheetId="23" s="1" sqref="A31" start="0" length="0">
    <dxf>
      <font>
        <sz val="11"/>
        <color theme="1"/>
        <name val="Open Sans"/>
        <scheme val="none"/>
      </font>
    </dxf>
  </rfmt>
  <rfmt sheetId="23" s="1" sqref="B31" start="0" length="0">
    <dxf>
      <font>
        <sz val="11"/>
        <color theme="1"/>
        <name val="Open Sans"/>
        <scheme val="none"/>
      </font>
    </dxf>
  </rfmt>
  <rfmt sheetId="23" s="1" sqref="C31" start="0" length="0">
    <dxf>
      <font>
        <sz val="11"/>
        <color theme="1"/>
        <name val="Open Sans"/>
        <scheme val="none"/>
      </font>
    </dxf>
  </rfmt>
  <rfmt sheetId="23" s="1" sqref="D31" start="0" length="0">
    <dxf>
      <font>
        <sz val="11"/>
        <color theme="1"/>
        <name val="Open Sans"/>
        <scheme val="none"/>
      </font>
    </dxf>
  </rfmt>
  <rfmt sheetId="23" s="1" sqref="E31" start="0" length="0">
    <dxf>
      <font>
        <sz val="11"/>
        <color theme="1"/>
        <name val="Open Sans"/>
        <scheme val="none"/>
      </font>
    </dxf>
  </rfmt>
  <rfmt sheetId="23" s="1" sqref="F31" start="0" length="0">
    <dxf>
      <font>
        <sz val="11"/>
        <color theme="1"/>
        <name val="Open Sans"/>
        <scheme val="none"/>
      </font>
    </dxf>
  </rfmt>
  <rfmt sheetId="23" s="1" sqref="G31" start="0" length="0">
    <dxf>
      <font>
        <sz val="11"/>
        <color theme="1"/>
        <name val="Open Sans"/>
        <scheme val="none"/>
      </font>
    </dxf>
  </rfmt>
  <rfmt sheetId="23" s="1" sqref="H31" start="0" length="0">
    <dxf>
      <font>
        <sz val="11"/>
        <color theme="1"/>
        <name val="Open Sans"/>
        <scheme val="none"/>
      </font>
    </dxf>
  </rfmt>
  <rfmt sheetId="23" s="1" sqref="I31" start="0" length="0">
    <dxf>
      <font>
        <sz val="11"/>
        <color theme="1"/>
        <name val="Open Sans"/>
        <scheme val="none"/>
      </font>
    </dxf>
  </rfmt>
  <rfmt sheetId="23" s="1" sqref="J31" start="0" length="0">
    <dxf>
      <font>
        <sz val="11"/>
        <color theme="1"/>
        <name val="Open Sans"/>
        <scheme val="none"/>
      </font>
    </dxf>
  </rfmt>
  <rfmt sheetId="23" s="1" sqref="K31" start="0" length="0">
    <dxf>
      <font>
        <sz val="11"/>
        <color theme="1"/>
        <name val="Open Sans"/>
        <scheme val="none"/>
      </font>
    </dxf>
  </rfmt>
  <rfmt sheetId="23" s="1" sqref="L31" start="0" length="0">
    <dxf>
      <font>
        <sz val="11"/>
        <color theme="1"/>
        <name val="Open Sans"/>
        <scheme val="none"/>
      </font>
    </dxf>
  </rfmt>
  <rfmt sheetId="23" s="1" sqref="M31" start="0" length="0">
    <dxf>
      <font>
        <sz val="11"/>
        <color theme="1"/>
        <name val="Open Sans"/>
        <scheme val="none"/>
      </font>
    </dxf>
  </rfmt>
  <rfmt sheetId="23" s="1" sqref="N31" start="0" length="0">
    <dxf>
      <font>
        <sz val="11"/>
        <color theme="1"/>
        <name val="Open Sans"/>
        <scheme val="none"/>
      </font>
    </dxf>
  </rfmt>
  <rfmt sheetId="23" s="1" sqref="O31" start="0" length="0">
    <dxf>
      <font>
        <sz val="11"/>
        <color theme="1"/>
        <name val="Open Sans"/>
        <scheme val="none"/>
      </font>
    </dxf>
  </rfmt>
  <rfmt sheetId="23" s="1" sqref="P31" start="0" length="0">
    <dxf>
      <font>
        <sz val="11"/>
        <color theme="1"/>
        <name val="Open Sans"/>
        <scheme val="none"/>
      </font>
    </dxf>
  </rfmt>
  <rfmt sheetId="23" s="1" sqref="Q31" start="0" length="0">
    <dxf>
      <font>
        <sz val="11"/>
        <color theme="1"/>
        <name val="Open Sans"/>
        <scheme val="none"/>
      </font>
    </dxf>
  </rfmt>
  <rfmt sheetId="23" s="1" sqref="R31" start="0" length="0">
    <dxf>
      <font>
        <sz val="11"/>
        <color theme="1"/>
        <name val="Open Sans"/>
        <scheme val="none"/>
      </font>
    </dxf>
  </rfmt>
  <rfmt sheetId="23" s="1" sqref="S31" start="0" length="0">
    <dxf>
      <font>
        <sz val="11"/>
        <color theme="1"/>
        <name val="Open Sans"/>
        <scheme val="none"/>
      </font>
    </dxf>
  </rfmt>
  <rfmt sheetId="23" s="1" sqref="T31" start="0" length="0">
    <dxf>
      <font>
        <sz val="11"/>
        <color theme="1"/>
        <name val="Open Sans"/>
        <scheme val="none"/>
      </font>
    </dxf>
  </rfmt>
  <rfmt sheetId="23" s="1" sqref="U31" start="0" length="0">
    <dxf>
      <font>
        <sz val="11"/>
        <color theme="1"/>
        <name val="Open Sans"/>
        <scheme val="none"/>
      </font>
    </dxf>
  </rfmt>
  <rfmt sheetId="23" s="1" sqref="V31" start="0" length="0">
    <dxf>
      <font>
        <sz val="11"/>
        <color theme="1"/>
        <name val="Open Sans"/>
        <scheme val="none"/>
      </font>
    </dxf>
  </rfmt>
  <rfmt sheetId="23" s="1" sqref="W31" start="0" length="0">
    <dxf>
      <font>
        <sz val="11"/>
        <color theme="1"/>
        <name val="Open Sans"/>
        <scheme val="none"/>
      </font>
    </dxf>
  </rfmt>
  <rfmt sheetId="23" s="1" sqref="X31" start="0" length="0">
    <dxf>
      <font>
        <sz val="11"/>
        <color theme="1"/>
        <name val="Open Sans"/>
        <scheme val="none"/>
      </font>
    </dxf>
  </rfmt>
  <rfmt sheetId="23" s="1" sqref="Y31" start="0" length="0">
    <dxf>
      <font>
        <sz val="11"/>
        <color theme="1"/>
        <name val="Open Sans"/>
        <scheme val="none"/>
      </font>
    </dxf>
  </rfmt>
  <rfmt sheetId="23" s="1" sqref="Z31" start="0" length="0">
    <dxf>
      <font>
        <sz val="11"/>
        <color theme="1"/>
        <name val="Open Sans"/>
        <scheme val="none"/>
      </font>
    </dxf>
  </rfmt>
  <rfmt sheetId="23" s="1" sqref="A31:XFD31" start="0" length="0">
    <dxf>
      <font>
        <sz val="11"/>
        <color theme="1"/>
        <name val="Open Sans"/>
        <scheme val="none"/>
      </font>
    </dxf>
  </rfmt>
  <rfmt sheetId="23" s="1" sqref="A32" start="0" length="0">
    <dxf>
      <font>
        <sz val="11"/>
        <color theme="1"/>
        <name val="Open Sans"/>
        <scheme val="none"/>
      </font>
    </dxf>
  </rfmt>
  <rfmt sheetId="23" s="1" sqref="B32" start="0" length="0">
    <dxf>
      <font>
        <sz val="11"/>
        <color theme="1"/>
        <name val="Open Sans"/>
        <scheme val="none"/>
      </font>
    </dxf>
  </rfmt>
  <rfmt sheetId="23" s="1" sqref="C32" start="0" length="0">
    <dxf>
      <font>
        <sz val="11"/>
        <color theme="1"/>
        <name val="Open Sans"/>
        <scheme val="none"/>
      </font>
    </dxf>
  </rfmt>
  <rfmt sheetId="23" s="1" sqref="D32" start="0" length="0">
    <dxf>
      <font>
        <sz val="11"/>
        <color theme="1"/>
        <name val="Open Sans"/>
        <scheme val="none"/>
      </font>
    </dxf>
  </rfmt>
  <rfmt sheetId="23" s="1" sqref="E32" start="0" length="0">
    <dxf>
      <font>
        <sz val="11"/>
        <color theme="1"/>
        <name val="Open Sans"/>
        <scheme val="none"/>
      </font>
    </dxf>
  </rfmt>
  <rfmt sheetId="23" s="1" sqref="F32" start="0" length="0">
    <dxf>
      <font>
        <sz val="11"/>
        <color theme="1"/>
        <name val="Open Sans"/>
        <scheme val="none"/>
      </font>
    </dxf>
  </rfmt>
  <rfmt sheetId="23" s="1" sqref="G32" start="0" length="0">
    <dxf>
      <font>
        <sz val="11"/>
        <color theme="1"/>
        <name val="Open Sans"/>
        <scheme val="none"/>
      </font>
    </dxf>
  </rfmt>
  <rfmt sheetId="23" s="1" sqref="H32" start="0" length="0">
    <dxf>
      <font>
        <sz val="11"/>
        <color theme="1"/>
        <name val="Open Sans"/>
        <scheme val="none"/>
      </font>
    </dxf>
  </rfmt>
  <rfmt sheetId="23" s="1" sqref="I32" start="0" length="0">
    <dxf>
      <font>
        <sz val="11"/>
        <color theme="1"/>
        <name val="Open Sans"/>
        <scheme val="none"/>
      </font>
    </dxf>
  </rfmt>
  <rfmt sheetId="23" s="1" sqref="J32" start="0" length="0">
    <dxf>
      <font>
        <sz val="11"/>
        <color theme="1"/>
        <name val="Open Sans"/>
        <scheme val="none"/>
      </font>
    </dxf>
  </rfmt>
  <rfmt sheetId="23" s="1" sqref="K32" start="0" length="0">
    <dxf>
      <font>
        <sz val="11"/>
        <color theme="1"/>
        <name val="Open Sans"/>
        <scheme val="none"/>
      </font>
    </dxf>
  </rfmt>
  <rfmt sheetId="23" s="1" sqref="L32" start="0" length="0">
    <dxf>
      <font>
        <sz val="11"/>
        <color theme="1"/>
        <name val="Open Sans"/>
        <scheme val="none"/>
      </font>
    </dxf>
  </rfmt>
  <rfmt sheetId="23" s="1" sqref="M32" start="0" length="0">
    <dxf>
      <font>
        <sz val="11"/>
        <color theme="1"/>
        <name val="Open Sans"/>
        <scheme val="none"/>
      </font>
    </dxf>
  </rfmt>
  <rfmt sheetId="23" s="1" sqref="N32" start="0" length="0">
    <dxf>
      <font>
        <sz val="11"/>
        <color theme="1"/>
        <name val="Open Sans"/>
        <scheme val="none"/>
      </font>
    </dxf>
  </rfmt>
  <rfmt sheetId="23" s="1" sqref="O32" start="0" length="0">
    <dxf>
      <font>
        <sz val="11"/>
        <color theme="1"/>
        <name val="Open Sans"/>
        <scheme val="none"/>
      </font>
    </dxf>
  </rfmt>
  <rfmt sheetId="23" s="1" sqref="P32" start="0" length="0">
    <dxf>
      <font>
        <sz val="11"/>
        <color theme="1"/>
        <name val="Open Sans"/>
        <scheme val="none"/>
      </font>
    </dxf>
  </rfmt>
  <rfmt sheetId="23" s="1" sqref="Q32" start="0" length="0">
    <dxf>
      <font>
        <sz val="11"/>
        <color theme="1"/>
        <name val="Open Sans"/>
        <scheme val="none"/>
      </font>
    </dxf>
  </rfmt>
  <rfmt sheetId="23" s="1" sqref="R32" start="0" length="0">
    <dxf>
      <font>
        <sz val="11"/>
        <color theme="1"/>
        <name val="Open Sans"/>
        <scheme val="none"/>
      </font>
    </dxf>
  </rfmt>
  <rfmt sheetId="23" s="1" sqref="S32" start="0" length="0">
    <dxf>
      <font>
        <sz val="11"/>
        <color theme="1"/>
        <name val="Open Sans"/>
        <scheme val="none"/>
      </font>
    </dxf>
  </rfmt>
  <rfmt sheetId="23" s="1" sqref="T32" start="0" length="0">
    <dxf>
      <font>
        <sz val="11"/>
        <color theme="1"/>
        <name val="Open Sans"/>
        <scheme val="none"/>
      </font>
    </dxf>
  </rfmt>
  <rfmt sheetId="23" s="1" sqref="U32" start="0" length="0">
    <dxf>
      <font>
        <sz val="11"/>
        <color theme="1"/>
        <name val="Open Sans"/>
        <scheme val="none"/>
      </font>
    </dxf>
  </rfmt>
  <rfmt sheetId="23" s="1" sqref="V32" start="0" length="0">
    <dxf>
      <font>
        <sz val="11"/>
        <color theme="1"/>
        <name val="Open Sans"/>
        <scheme val="none"/>
      </font>
    </dxf>
  </rfmt>
  <rfmt sheetId="23" s="1" sqref="W32" start="0" length="0">
    <dxf>
      <font>
        <sz val="11"/>
        <color theme="1"/>
        <name val="Open Sans"/>
        <scheme val="none"/>
      </font>
    </dxf>
  </rfmt>
  <rfmt sheetId="23" s="1" sqref="X32" start="0" length="0">
    <dxf>
      <font>
        <sz val="11"/>
        <color theme="1"/>
        <name val="Open Sans"/>
        <scheme val="none"/>
      </font>
    </dxf>
  </rfmt>
  <rfmt sheetId="23" s="1" sqref="Y32" start="0" length="0">
    <dxf>
      <font>
        <sz val="11"/>
        <color theme="1"/>
        <name val="Open Sans"/>
        <scheme val="none"/>
      </font>
    </dxf>
  </rfmt>
  <rfmt sheetId="23" s="1" sqref="Z32" start="0" length="0">
    <dxf>
      <font>
        <sz val="11"/>
        <color theme="1"/>
        <name val="Open Sans"/>
        <scheme val="none"/>
      </font>
    </dxf>
  </rfmt>
  <rfmt sheetId="23" s="1" sqref="A32:XFD32" start="0" length="0">
    <dxf>
      <font>
        <sz val="11"/>
        <color theme="1"/>
        <name val="Open Sans"/>
        <scheme val="none"/>
      </font>
    </dxf>
  </rfmt>
  <rfmt sheetId="23" s="1" sqref="F33" start="0" length="0">
    <dxf>
      <font>
        <sz val="11"/>
        <color theme="1"/>
        <name val="Open Sans"/>
        <scheme val="none"/>
      </font>
    </dxf>
  </rfmt>
  <rfmt sheetId="23" s="1" sqref="G33" start="0" length="0">
    <dxf>
      <font>
        <sz val="11"/>
        <color theme="1"/>
        <name val="Open Sans"/>
        <scheme val="none"/>
      </font>
    </dxf>
  </rfmt>
  <rfmt sheetId="23" s="1" sqref="H33" start="0" length="0">
    <dxf>
      <font>
        <sz val="11"/>
        <color theme="1"/>
        <name val="Open Sans"/>
        <scheme val="none"/>
      </font>
    </dxf>
  </rfmt>
  <rfmt sheetId="23" s="1" sqref="I33" start="0" length="0">
    <dxf>
      <font>
        <sz val="11"/>
        <color theme="1"/>
        <name val="Open Sans"/>
        <scheme val="none"/>
      </font>
    </dxf>
  </rfmt>
  <rfmt sheetId="23" s="1" sqref="J33" start="0" length="0">
    <dxf>
      <font>
        <sz val="11"/>
        <color theme="1"/>
        <name val="Open Sans"/>
        <scheme val="none"/>
      </font>
    </dxf>
  </rfmt>
  <rfmt sheetId="23" s="1" sqref="K33" start="0" length="0">
    <dxf>
      <font>
        <sz val="11"/>
        <color theme="1"/>
        <name val="Open Sans"/>
        <scheme val="none"/>
      </font>
    </dxf>
  </rfmt>
  <rfmt sheetId="23" s="1" sqref="L33" start="0" length="0">
    <dxf>
      <font>
        <sz val="11"/>
        <color theme="1"/>
        <name val="Open Sans"/>
        <scheme val="none"/>
      </font>
    </dxf>
  </rfmt>
  <rfmt sheetId="23" s="1" sqref="A33:XFD33" start="0" length="0">
    <dxf>
      <font>
        <sz val="11"/>
        <color theme="1"/>
        <name val="Open Sans"/>
        <scheme val="none"/>
      </font>
    </dxf>
  </rfmt>
  <rfmt sheetId="23" s="1" sqref="F34" start="0" length="0">
    <dxf>
      <font>
        <sz val="11"/>
        <color theme="1"/>
        <name val="Open Sans"/>
        <scheme val="none"/>
      </font>
    </dxf>
  </rfmt>
  <rfmt sheetId="23" s="1" sqref="G34" start="0" length="0">
    <dxf>
      <font>
        <sz val="11"/>
        <color theme="1"/>
        <name val="Open Sans"/>
        <scheme val="none"/>
      </font>
    </dxf>
  </rfmt>
  <rfmt sheetId="23" s="1" sqref="H34" start="0" length="0">
    <dxf>
      <font>
        <sz val="11"/>
        <color theme="1"/>
        <name val="Open Sans"/>
        <scheme val="none"/>
      </font>
    </dxf>
  </rfmt>
  <rfmt sheetId="23" s="1" sqref="I34" start="0" length="0">
    <dxf>
      <font>
        <sz val="11"/>
        <color theme="1"/>
        <name val="Open Sans"/>
        <scheme val="none"/>
      </font>
    </dxf>
  </rfmt>
  <rfmt sheetId="23" s="1" sqref="J34" start="0" length="0">
    <dxf>
      <font>
        <sz val="11"/>
        <color theme="1"/>
        <name val="Open Sans"/>
        <scheme val="none"/>
      </font>
    </dxf>
  </rfmt>
  <rfmt sheetId="23" s="1" sqref="K34" start="0" length="0">
    <dxf>
      <font>
        <sz val="11"/>
        <color theme="1"/>
        <name val="Open Sans"/>
        <scheme val="none"/>
      </font>
    </dxf>
  </rfmt>
  <rfmt sheetId="23" s="1" sqref="L34" start="0" length="0">
    <dxf>
      <font>
        <sz val="11"/>
        <color theme="1"/>
        <name val="Open Sans"/>
        <scheme val="none"/>
      </font>
    </dxf>
  </rfmt>
  <rfmt sheetId="23" s="1" sqref="A34:XFD34" start="0" length="0">
    <dxf>
      <font>
        <sz val="11"/>
        <color theme="1"/>
        <name val="Open Sans"/>
        <scheme val="none"/>
      </font>
    </dxf>
  </rfmt>
  <rfmt sheetId="23" s="1" sqref="F35" start="0" length="0">
    <dxf>
      <font>
        <sz val="11"/>
        <color theme="1"/>
        <name val="Open Sans"/>
        <scheme val="none"/>
      </font>
    </dxf>
  </rfmt>
  <rfmt sheetId="23" s="1" sqref="G35" start="0" length="0">
    <dxf>
      <font>
        <sz val="11"/>
        <color theme="1"/>
        <name val="Open Sans"/>
        <scheme val="none"/>
      </font>
    </dxf>
  </rfmt>
  <rfmt sheetId="23" s="1" sqref="H35" start="0" length="0">
    <dxf>
      <font>
        <sz val="11"/>
        <color theme="1"/>
        <name val="Open Sans"/>
        <scheme val="none"/>
      </font>
    </dxf>
  </rfmt>
  <rfmt sheetId="23" s="1" sqref="I35" start="0" length="0">
    <dxf>
      <font>
        <sz val="11"/>
        <color theme="1"/>
        <name val="Open Sans"/>
        <scheme val="none"/>
      </font>
    </dxf>
  </rfmt>
  <rfmt sheetId="23" s="1" sqref="J35" start="0" length="0">
    <dxf>
      <font>
        <sz val="11"/>
        <color theme="1"/>
        <name val="Open Sans"/>
        <scheme val="none"/>
      </font>
    </dxf>
  </rfmt>
  <rfmt sheetId="23" s="1" sqref="K35" start="0" length="0">
    <dxf>
      <font>
        <sz val="11"/>
        <color theme="1"/>
        <name val="Open Sans"/>
        <scheme val="none"/>
      </font>
    </dxf>
  </rfmt>
  <rfmt sheetId="23" s="1" sqref="L35" start="0" length="0">
    <dxf>
      <font>
        <sz val="11"/>
        <color theme="1"/>
        <name val="Open Sans"/>
        <scheme val="none"/>
      </font>
    </dxf>
  </rfmt>
  <rfmt sheetId="23" s="1" sqref="A35:XFD35" start="0" length="0">
    <dxf>
      <font>
        <sz val="11"/>
        <color theme="1"/>
        <name val="Open Sans"/>
        <scheme val="none"/>
      </font>
    </dxf>
  </rfmt>
  <rfmt sheetId="23" s="1" sqref="F36" start="0" length="0">
    <dxf>
      <font>
        <sz val="11"/>
        <color theme="1"/>
        <name val="Open Sans"/>
        <scheme val="none"/>
      </font>
    </dxf>
  </rfmt>
  <rfmt sheetId="23" s="1" sqref="G36" start="0" length="0">
    <dxf>
      <font>
        <sz val="11"/>
        <color theme="1"/>
        <name val="Open Sans"/>
        <scheme val="none"/>
      </font>
    </dxf>
  </rfmt>
  <rfmt sheetId="23" s="1" sqref="H36" start="0" length="0">
    <dxf>
      <font>
        <sz val="11"/>
        <color theme="1"/>
        <name val="Open Sans"/>
        <scheme val="none"/>
      </font>
    </dxf>
  </rfmt>
  <rfmt sheetId="23" s="1" sqref="I36" start="0" length="0">
    <dxf>
      <font>
        <sz val="11"/>
        <color theme="1"/>
        <name val="Open Sans"/>
        <scheme val="none"/>
      </font>
    </dxf>
  </rfmt>
  <rfmt sheetId="23" s="1" sqref="J36" start="0" length="0">
    <dxf>
      <font>
        <sz val="11"/>
        <color theme="1"/>
        <name val="Open Sans"/>
        <scheme val="none"/>
      </font>
    </dxf>
  </rfmt>
  <rfmt sheetId="23" s="1" sqref="K36" start="0" length="0">
    <dxf>
      <font>
        <sz val="11"/>
        <color theme="1"/>
        <name val="Open Sans"/>
        <scheme val="none"/>
      </font>
    </dxf>
  </rfmt>
  <rfmt sheetId="23" s="1" sqref="L36" start="0" length="0">
    <dxf>
      <font>
        <sz val="11"/>
        <color theme="1"/>
        <name val="Open Sans"/>
        <scheme val="none"/>
      </font>
    </dxf>
  </rfmt>
  <rfmt sheetId="23" s="1" sqref="A36:XFD36" start="0" length="0">
    <dxf>
      <font>
        <sz val="11"/>
        <color theme="1"/>
        <name val="Open Sans"/>
        <scheme val="none"/>
      </font>
    </dxf>
  </rfmt>
  <rfmt sheetId="23" s="1" sqref="F37" start="0" length="0">
    <dxf>
      <font>
        <sz val="11"/>
        <color theme="1"/>
        <name val="Open Sans"/>
        <scheme val="none"/>
      </font>
    </dxf>
  </rfmt>
  <rfmt sheetId="23" s="1" sqref="G37" start="0" length="0">
    <dxf>
      <font>
        <sz val="11"/>
        <color theme="1"/>
        <name val="Open Sans"/>
        <scheme val="none"/>
      </font>
    </dxf>
  </rfmt>
  <rfmt sheetId="23" s="1" sqref="H37" start="0" length="0">
    <dxf>
      <font>
        <sz val="11"/>
        <color theme="1"/>
        <name val="Open Sans"/>
        <scheme val="none"/>
      </font>
    </dxf>
  </rfmt>
  <rfmt sheetId="23" s="1" sqref="I37" start="0" length="0">
    <dxf>
      <font>
        <sz val="11"/>
        <color theme="1"/>
        <name val="Open Sans"/>
        <scheme val="none"/>
      </font>
    </dxf>
  </rfmt>
  <rfmt sheetId="23" s="1" sqref="J37" start="0" length="0">
    <dxf>
      <font>
        <sz val="11"/>
        <color theme="1"/>
        <name val="Open Sans"/>
        <scheme val="none"/>
      </font>
    </dxf>
  </rfmt>
  <rfmt sheetId="23" s="1" sqref="K37" start="0" length="0">
    <dxf>
      <font>
        <sz val="11"/>
        <color theme="1"/>
        <name val="Open Sans"/>
        <scheme val="none"/>
      </font>
    </dxf>
  </rfmt>
  <rfmt sheetId="23" s="1" sqref="L37" start="0" length="0">
    <dxf>
      <font>
        <sz val="11"/>
        <color theme="1"/>
        <name val="Open Sans"/>
        <scheme val="none"/>
      </font>
    </dxf>
  </rfmt>
  <rfmt sheetId="23" s="1" sqref="A37:XFD37" start="0" length="0">
    <dxf>
      <font>
        <sz val="11"/>
        <color theme="1"/>
        <name val="Open Sans"/>
        <scheme val="none"/>
      </font>
    </dxf>
  </rfmt>
  <rfmt sheetId="23" s="1" sqref="F38" start="0" length="0">
    <dxf>
      <font>
        <sz val="11"/>
        <color theme="1"/>
        <name val="Open Sans"/>
        <scheme val="none"/>
      </font>
    </dxf>
  </rfmt>
  <rfmt sheetId="23" s="1" sqref="G38" start="0" length="0">
    <dxf>
      <font>
        <sz val="11"/>
        <color theme="1"/>
        <name val="Open Sans"/>
        <scheme val="none"/>
      </font>
    </dxf>
  </rfmt>
  <rfmt sheetId="23" s="1" sqref="H38" start="0" length="0">
    <dxf>
      <font>
        <sz val="11"/>
        <color theme="1"/>
        <name val="Open Sans"/>
        <scheme val="none"/>
      </font>
    </dxf>
  </rfmt>
  <rfmt sheetId="23" s="1" sqref="I38" start="0" length="0">
    <dxf>
      <font>
        <sz val="11"/>
        <color theme="1"/>
        <name val="Open Sans"/>
        <scheme val="none"/>
      </font>
    </dxf>
  </rfmt>
  <rfmt sheetId="23" s="1" sqref="J38" start="0" length="0">
    <dxf>
      <font>
        <sz val="11"/>
        <color theme="1"/>
        <name val="Open Sans"/>
        <scheme val="none"/>
      </font>
    </dxf>
  </rfmt>
  <rfmt sheetId="23" s="1" sqref="K38" start="0" length="0">
    <dxf>
      <font>
        <sz val="11"/>
        <color theme="1"/>
        <name val="Open Sans"/>
        <scheme val="none"/>
      </font>
    </dxf>
  </rfmt>
  <rfmt sheetId="23" s="1" sqref="L38" start="0" length="0">
    <dxf>
      <font>
        <sz val="11"/>
        <color theme="1"/>
        <name val="Open Sans"/>
        <scheme val="none"/>
      </font>
    </dxf>
  </rfmt>
  <rfmt sheetId="23" s="1" sqref="A38:XFD38" start="0" length="0">
    <dxf>
      <font>
        <sz val="11"/>
        <color theme="1"/>
        <name val="Open Sans"/>
        <scheme val="none"/>
      </font>
    </dxf>
  </rfmt>
  <rfmt sheetId="23" s="1" sqref="F39" start="0" length="0">
    <dxf>
      <font>
        <sz val="11"/>
        <color theme="1"/>
        <name val="Open Sans"/>
        <scheme val="none"/>
      </font>
    </dxf>
  </rfmt>
  <rfmt sheetId="23" s="1" sqref="G39" start="0" length="0">
    <dxf>
      <font>
        <sz val="11"/>
        <color theme="1"/>
        <name val="Open Sans"/>
        <scheme val="none"/>
      </font>
    </dxf>
  </rfmt>
  <rfmt sheetId="23" s="1" sqref="H39" start="0" length="0">
    <dxf>
      <font>
        <sz val="11"/>
        <color theme="1"/>
        <name val="Open Sans"/>
        <scheme val="none"/>
      </font>
    </dxf>
  </rfmt>
  <rfmt sheetId="23" s="1" sqref="I39" start="0" length="0">
    <dxf>
      <font>
        <sz val="11"/>
        <color theme="1"/>
        <name val="Open Sans"/>
        <scheme val="none"/>
      </font>
    </dxf>
  </rfmt>
  <rfmt sheetId="23" s="1" sqref="J39" start="0" length="0">
    <dxf>
      <font>
        <sz val="11"/>
        <color theme="1"/>
        <name val="Open Sans"/>
        <scheme val="none"/>
      </font>
    </dxf>
  </rfmt>
  <rfmt sheetId="23" s="1" sqref="K39" start="0" length="0">
    <dxf>
      <font>
        <sz val="11"/>
        <color theme="1"/>
        <name val="Open Sans"/>
        <scheme val="none"/>
      </font>
    </dxf>
  </rfmt>
  <rfmt sheetId="23" s="1" sqref="L39" start="0" length="0">
    <dxf>
      <font>
        <sz val="11"/>
        <color theme="1"/>
        <name val="Open Sans"/>
        <scheme val="none"/>
      </font>
    </dxf>
  </rfmt>
  <rfmt sheetId="23" s="1" sqref="A39:XFD39" start="0" length="0">
    <dxf>
      <font>
        <sz val="11"/>
        <color theme="1"/>
        <name val="Open Sans"/>
        <scheme val="none"/>
      </font>
    </dxf>
  </rfmt>
  <rfmt sheetId="23" s="1" sqref="F40" start="0" length="0">
    <dxf>
      <font>
        <sz val="11"/>
        <color theme="1"/>
        <name val="Open Sans"/>
        <scheme val="none"/>
      </font>
    </dxf>
  </rfmt>
  <rfmt sheetId="23" s="1" sqref="G40" start="0" length="0">
    <dxf>
      <font>
        <sz val="11"/>
        <color theme="1"/>
        <name val="Open Sans"/>
        <scheme val="none"/>
      </font>
    </dxf>
  </rfmt>
  <rfmt sheetId="23" s="1" sqref="H40" start="0" length="0">
    <dxf>
      <font>
        <sz val="11"/>
        <color theme="1"/>
        <name val="Open Sans"/>
        <scheme val="none"/>
      </font>
    </dxf>
  </rfmt>
  <rfmt sheetId="23" s="1" sqref="I40" start="0" length="0">
    <dxf>
      <font>
        <sz val="11"/>
        <color theme="1"/>
        <name val="Open Sans"/>
        <scheme val="none"/>
      </font>
    </dxf>
  </rfmt>
  <rfmt sheetId="23" s="1" sqref="J40" start="0" length="0">
    <dxf>
      <font>
        <sz val="11"/>
        <color theme="1"/>
        <name val="Open Sans"/>
        <scheme val="none"/>
      </font>
    </dxf>
  </rfmt>
  <rfmt sheetId="23" s="1" sqref="K40" start="0" length="0">
    <dxf>
      <font>
        <sz val="11"/>
        <color theme="1"/>
        <name val="Open Sans"/>
        <scheme val="none"/>
      </font>
    </dxf>
  </rfmt>
  <rfmt sheetId="23" s="1" sqref="L40" start="0" length="0">
    <dxf>
      <font>
        <sz val="11"/>
        <color theme="1"/>
        <name val="Open Sans"/>
        <scheme val="none"/>
      </font>
    </dxf>
  </rfmt>
  <rfmt sheetId="23" s="1" sqref="A40:XFD40" start="0" length="0">
    <dxf>
      <font>
        <sz val="11"/>
        <color theme="1"/>
        <name val="Open Sans"/>
        <scheme val="none"/>
      </font>
    </dxf>
  </rfmt>
  <rfmt sheetId="23" s="1" sqref="F41" start="0" length="0">
    <dxf>
      <font>
        <sz val="11"/>
        <color theme="1"/>
        <name val="Open Sans"/>
        <scheme val="none"/>
      </font>
    </dxf>
  </rfmt>
  <rfmt sheetId="23" s="1" sqref="G41" start="0" length="0">
    <dxf>
      <font>
        <sz val="11"/>
        <color theme="1"/>
        <name val="Open Sans"/>
        <scheme val="none"/>
      </font>
    </dxf>
  </rfmt>
  <rfmt sheetId="23" s="1" sqref="H41" start="0" length="0">
    <dxf>
      <font>
        <sz val="11"/>
        <color theme="1"/>
        <name val="Open Sans"/>
        <scheme val="none"/>
      </font>
    </dxf>
  </rfmt>
  <rfmt sheetId="23" s="1" sqref="I41" start="0" length="0">
    <dxf>
      <font>
        <sz val="11"/>
        <color theme="1"/>
        <name val="Open Sans"/>
        <scheme val="none"/>
      </font>
    </dxf>
  </rfmt>
  <rfmt sheetId="23" s="1" sqref="J41" start="0" length="0">
    <dxf>
      <font>
        <sz val="11"/>
        <color theme="1"/>
        <name val="Open Sans"/>
        <scheme val="none"/>
      </font>
    </dxf>
  </rfmt>
  <rfmt sheetId="23" s="1" sqref="K41" start="0" length="0">
    <dxf>
      <font>
        <sz val="11"/>
        <color theme="1"/>
        <name val="Open Sans"/>
        <scheme val="none"/>
      </font>
    </dxf>
  </rfmt>
  <rfmt sheetId="23" s="1" sqref="L41" start="0" length="0">
    <dxf>
      <font>
        <sz val="11"/>
        <color theme="1"/>
        <name val="Open Sans"/>
        <scheme val="none"/>
      </font>
    </dxf>
  </rfmt>
  <rfmt sheetId="23" s="1" sqref="A41:XFD41" start="0" length="0">
    <dxf>
      <font>
        <sz val="11"/>
        <color theme="1"/>
        <name val="Open Sans"/>
        <scheme val="none"/>
      </font>
    </dxf>
  </rfmt>
  <rfmt sheetId="23" s="1" sqref="F42" start="0" length="0">
    <dxf>
      <font>
        <sz val="11"/>
        <color theme="1"/>
        <name val="Open Sans"/>
        <scheme val="none"/>
      </font>
    </dxf>
  </rfmt>
  <rfmt sheetId="23" s="1" sqref="G42" start="0" length="0">
    <dxf>
      <font>
        <sz val="11"/>
        <color theme="1"/>
        <name val="Open Sans"/>
        <scheme val="none"/>
      </font>
    </dxf>
  </rfmt>
  <rfmt sheetId="23" s="1" sqref="H42" start="0" length="0">
    <dxf>
      <font>
        <sz val="11"/>
        <color theme="1"/>
        <name val="Open Sans"/>
        <scheme val="none"/>
      </font>
    </dxf>
  </rfmt>
  <rfmt sheetId="23" s="1" sqref="I42" start="0" length="0">
    <dxf>
      <font>
        <sz val="11"/>
        <color theme="1"/>
        <name val="Open Sans"/>
        <scheme val="none"/>
      </font>
    </dxf>
  </rfmt>
  <rfmt sheetId="23" s="1" sqref="J42" start="0" length="0">
    <dxf>
      <font>
        <sz val="11"/>
        <color theme="1"/>
        <name val="Open Sans"/>
        <scheme val="none"/>
      </font>
    </dxf>
  </rfmt>
  <rfmt sheetId="23" s="1" sqref="K42" start="0" length="0">
    <dxf>
      <font>
        <sz val="11"/>
        <color theme="1"/>
        <name val="Open Sans"/>
        <scheme val="none"/>
      </font>
    </dxf>
  </rfmt>
  <rfmt sheetId="23" s="1" sqref="L42" start="0" length="0">
    <dxf>
      <font>
        <sz val="11"/>
        <color theme="1"/>
        <name val="Open Sans"/>
        <scheme val="none"/>
      </font>
    </dxf>
  </rfmt>
  <rfmt sheetId="23" s="1" sqref="A42:XFD42" start="0" length="0">
    <dxf>
      <font>
        <sz val="11"/>
        <color theme="1"/>
        <name val="Open Sans"/>
        <scheme val="none"/>
      </font>
    </dxf>
  </rfmt>
  <rfmt sheetId="23" s="1" sqref="F43" start="0" length="0">
    <dxf>
      <font>
        <sz val="11"/>
        <color theme="1"/>
        <name val="Open Sans"/>
        <scheme val="none"/>
      </font>
    </dxf>
  </rfmt>
  <rfmt sheetId="23" s="1" sqref="G43" start="0" length="0">
    <dxf>
      <font>
        <sz val="11"/>
        <color theme="1"/>
        <name val="Open Sans"/>
        <scheme val="none"/>
      </font>
    </dxf>
  </rfmt>
  <rfmt sheetId="23" s="1" sqref="H43" start="0" length="0">
    <dxf>
      <font>
        <sz val="11"/>
        <color theme="1"/>
        <name val="Open Sans"/>
        <scheme val="none"/>
      </font>
    </dxf>
  </rfmt>
  <rfmt sheetId="23" s="1" sqref="I43" start="0" length="0">
    <dxf>
      <font>
        <sz val="11"/>
        <color theme="1"/>
        <name val="Open Sans"/>
        <scheme val="none"/>
      </font>
    </dxf>
  </rfmt>
  <rfmt sheetId="23" s="1" sqref="J43" start="0" length="0">
    <dxf>
      <font>
        <sz val="11"/>
        <color theme="1"/>
        <name val="Open Sans"/>
        <scheme val="none"/>
      </font>
    </dxf>
  </rfmt>
  <rfmt sheetId="23" s="1" sqref="K43" start="0" length="0">
    <dxf>
      <font>
        <sz val="11"/>
        <color theme="1"/>
        <name val="Open Sans"/>
        <scheme val="none"/>
      </font>
    </dxf>
  </rfmt>
  <rfmt sheetId="23" s="1" sqref="L43" start="0" length="0">
    <dxf>
      <font>
        <sz val="11"/>
        <color theme="1"/>
        <name val="Open Sans"/>
        <scheme val="none"/>
      </font>
    </dxf>
  </rfmt>
  <rfmt sheetId="23" s="1" sqref="A43:XFD43" start="0" length="0">
    <dxf>
      <font>
        <sz val="11"/>
        <color theme="1"/>
        <name val="Open Sans"/>
        <scheme val="none"/>
      </font>
    </dxf>
  </rfmt>
  <rfmt sheetId="23" s="1" sqref="F44" start="0" length="0">
    <dxf>
      <font>
        <sz val="11"/>
        <color theme="1"/>
        <name val="Open Sans"/>
        <scheme val="none"/>
      </font>
    </dxf>
  </rfmt>
  <rfmt sheetId="23" s="1" sqref="G44" start="0" length="0">
    <dxf>
      <font>
        <sz val="11"/>
        <color theme="1"/>
        <name val="Open Sans"/>
        <scheme val="none"/>
      </font>
    </dxf>
  </rfmt>
  <rfmt sheetId="23" s="1" sqref="H44" start="0" length="0">
    <dxf>
      <font>
        <sz val="11"/>
        <color theme="1"/>
        <name val="Open Sans"/>
        <scheme val="none"/>
      </font>
    </dxf>
  </rfmt>
  <rfmt sheetId="23" s="1" sqref="I44" start="0" length="0">
    <dxf>
      <font>
        <sz val="11"/>
        <color theme="1"/>
        <name val="Open Sans"/>
        <scheme val="none"/>
      </font>
    </dxf>
  </rfmt>
  <rfmt sheetId="23" s="1" sqref="J44" start="0" length="0">
    <dxf>
      <font>
        <sz val="11"/>
        <color theme="1"/>
        <name val="Open Sans"/>
        <scheme val="none"/>
      </font>
    </dxf>
  </rfmt>
  <rfmt sheetId="23" s="1" sqref="K44" start="0" length="0">
    <dxf>
      <font>
        <sz val="11"/>
        <color theme="1"/>
        <name val="Open Sans"/>
        <scheme val="none"/>
      </font>
    </dxf>
  </rfmt>
  <rfmt sheetId="23" s="1" sqref="L44" start="0" length="0">
    <dxf>
      <font>
        <sz val="11"/>
        <color theme="1"/>
        <name val="Open Sans"/>
        <scheme val="none"/>
      </font>
    </dxf>
  </rfmt>
  <rfmt sheetId="23" s="1" sqref="A44:XFD44" start="0" length="0">
    <dxf>
      <font>
        <sz val="11"/>
        <color theme="1"/>
        <name val="Open Sans"/>
        <scheme val="none"/>
      </font>
    </dxf>
  </rfmt>
  <rfmt sheetId="23" s="1" sqref="F45" start="0" length="0">
    <dxf>
      <font>
        <sz val="11"/>
        <color theme="1"/>
        <name val="Open Sans"/>
        <scheme val="none"/>
      </font>
    </dxf>
  </rfmt>
  <rfmt sheetId="23" s="1" sqref="G45" start="0" length="0">
    <dxf>
      <font>
        <sz val="11"/>
        <color theme="1"/>
        <name val="Open Sans"/>
        <scheme val="none"/>
      </font>
    </dxf>
  </rfmt>
  <rfmt sheetId="23" s="1" sqref="H45" start="0" length="0">
    <dxf>
      <font>
        <sz val="11"/>
        <color theme="1"/>
        <name val="Open Sans"/>
        <scheme val="none"/>
      </font>
    </dxf>
  </rfmt>
  <rfmt sheetId="23" s="1" sqref="I45" start="0" length="0">
    <dxf>
      <font>
        <sz val="11"/>
        <color theme="1"/>
        <name val="Open Sans"/>
        <scheme val="none"/>
      </font>
    </dxf>
  </rfmt>
  <rfmt sheetId="23" s="1" sqref="J45" start="0" length="0">
    <dxf>
      <font>
        <sz val="11"/>
        <color theme="1"/>
        <name val="Open Sans"/>
        <scheme val="none"/>
      </font>
    </dxf>
  </rfmt>
  <rfmt sheetId="23" s="1" sqref="K45" start="0" length="0">
    <dxf>
      <font>
        <sz val="11"/>
        <color theme="1"/>
        <name val="Open Sans"/>
        <scheme val="none"/>
      </font>
    </dxf>
  </rfmt>
  <rfmt sheetId="23" s="1" sqref="L45" start="0" length="0">
    <dxf>
      <font>
        <sz val="11"/>
        <color theme="1"/>
        <name val="Open Sans"/>
        <scheme val="none"/>
      </font>
    </dxf>
  </rfmt>
  <rfmt sheetId="23" s="1" sqref="A45:XFD45" start="0" length="0">
    <dxf>
      <font>
        <sz val="11"/>
        <color theme="1"/>
        <name val="Open Sans"/>
        <scheme val="none"/>
      </font>
    </dxf>
  </rfmt>
  <rfmt sheetId="23" s="1" sqref="F46" start="0" length="0">
    <dxf>
      <font>
        <sz val="11"/>
        <color theme="1"/>
        <name val="Open Sans"/>
        <scheme val="none"/>
      </font>
    </dxf>
  </rfmt>
  <rfmt sheetId="23" s="1" sqref="G46" start="0" length="0">
    <dxf>
      <font>
        <sz val="11"/>
        <color theme="1"/>
        <name val="Open Sans"/>
        <scheme val="none"/>
      </font>
    </dxf>
  </rfmt>
  <rfmt sheetId="23" s="1" sqref="H46" start="0" length="0">
    <dxf>
      <font>
        <sz val="11"/>
        <color theme="1"/>
        <name val="Open Sans"/>
        <scheme val="none"/>
      </font>
    </dxf>
  </rfmt>
  <rfmt sheetId="23" s="1" sqref="I46" start="0" length="0">
    <dxf>
      <font>
        <sz val="11"/>
        <color theme="1"/>
        <name val="Open Sans"/>
        <scheme val="none"/>
      </font>
    </dxf>
  </rfmt>
  <rfmt sheetId="23" s="1" sqref="J46" start="0" length="0">
    <dxf>
      <font>
        <sz val="11"/>
        <color theme="1"/>
        <name val="Open Sans"/>
        <scheme val="none"/>
      </font>
    </dxf>
  </rfmt>
  <rfmt sheetId="23" s="1" sqref="K46" start="0" length="0">
    <dxf>
      <font>
        <sz val="11"/>
        <color theme="1"/>
        <name val="Open Sans"/>
        <scheme val="none"/>
      </font>
    </dxf>
  </rfmt>
  <rfmt sheetId="23" s="1" sqref="L46" start="0" length="0">
    <dxf>
      <font>
        <sz val="11"/>
        <color theme="1"/>
        <name val="Open Sans"/>
        <scheme val="none"/>
      </font>
    </dxf>
  </rfmt>
  <rfmt sheetId="23" s="1" sqref="A46:XFD46" start="0" length="0">
    <dxf>
      <font>
        <sz val="11"/>
        <color theme="1"/>
        <name val="Open Sans"/>
        <scheme val="none"/>
      </font>
    </dxf>
  </rfmt>
  <rfmt sheetId="23" s="1" sqref="F47" start="0" length="0">
    <dxf>
      <font>
        <sz val="11"/>
        <color theme="1"/>
        <name val="Open Sans"/>
        <scheme val="none"/>
      </font>
    </dxf>
  </rfmt>
  <rfmt sheetId="23" s="1" sqref="G47" start="0" length="0">
    <dxf>
      <font>
        <sz val="11"/>
        <color theme="1"/>
        <name val="Open Sans"/>
        <scheme val="none"/>
      </font>
    </dxf>
  </rfmt>
  <rfmt sheetId="23" s="1" sqref="H47" start="0" length="0">
    <dxf>
      <font>
        <sz val="11"/>
        <color theme="1"/>
        <name val="Open Sans"/>
        <scheme val="none"/>
      </font>
    </dxf>
  </rfmt>
  <rfmt sheetId="23" s="1" sqref="I47" start="0" length="0">
    <dxf>
      <font>
        <sz val="11"/>
        <color theme="1"/>
        <name val="Open Sans"/>
        <scheme val="none"/>
      </font>
    </dxf>
  </rfmt>
  <rfmt sheetId="23" s="1" sqref="J47" start="0" length="0">
    <dxf>
      <font>
        <sz val="11"/>
        <color theme="1"/>
        <name val="Open Sans"/>
        <scheme val="none"/>
      </font>
    </dxf>
  </rfmt>
  <rfmt sheetId="23" s="1" sqref="K47" start="0" length="0">
    <dxf>
      <font>
        <sz val="11"/>
        <color theme="1"/>
        <name val="Open Sans"/>
        <scheme val="none"/>
      </font>
    </dxf>
  </rfmt>
  <rfmt sheetId="23" s="1" sqref="L47" start="0" length="0">
    <dxf>
      <font>
        <sz val="11"/>
        <color theme="1"/>
        <name val="Open Sans"/>
        <scheme val="none"/>
      </font>
    </dxf>
  </rfmt>
  <rfmt sheetId="23" s="1" sqref="A47:XFD47" start="0" length="0">
    <dxf>
      <font>
        <sz val="11"/>
        <color theme="1"/>
        <name val="Open Sans"/>
        <scheme val="none"/>
      </font>
    </dxf>
  </rfmt>
  <rfmt sheetId="23" s="1" sqref="F48" start="0" length="0">
    <dxf>
      <font>
        <sz val="11"/>
        <color theme="1"/>
        <name val="Open Sans"/>
        <scheme val="none"/>
      </font>
    </dxf>
  </rfmt>
  <rfmt sheetId="23" s="1" sqref="G48" start="0" length="0">
    <dxf>
      <font>
        <sz val="11"/>
        <color theme="1"/>
        <name val="Open Sans"/>
        <scheme val="none"/>
      </font>
    </dxf>
  </rfmt>
  <rfmt sheetId="23" s="1" sqref="H48" start="0" length="0">
    <dxf>
      <font>
        <sz val="11"/>
        <color theme="1"/>
        <name val="Open Sans"/>
        <scheme val="none"/>
      </font>
    </dxf>
  </rfmt>
  <rfmt sheetId="23" s="1" sqref="I48" start="0" length="0">
    <dxf>
      <font>
        <sz val="11"/>
        <color theme="1"/>
        <name val="Open Sans"/>
        <scheme val="none"/>
      </font>
    </dxf>
  </rfmt>
  <rfmt sheetId="23" s="1" sqref="J48" start="0" length="0">
    <dxf>
      <font>
        <sz val="11"/>
        <color theme="1"/>
        <name val="Open Sans"/>
        <scheme val="none"/>
      </font>
    </dxf>
  </rfmt>
  <rfmt sheetId="23" s="1" sqref="K48" start="0" length="0">
    <dxf>
      <font>
        <sz val="11"/>
        <color theme="1"/>
        <name val="Open Sans"/>
        <scheme val="none"/>
      </font>
    </dxf>
  </rfmt>
  <rfmt sheetId="23" s="1" sqref="L48" start="0" length="0">
    <dxf>
      <font>
        <sz val="11"/>
        <color theme="1"/>
        <name val="Open Sans"/>
        <scheme val="none"/>
      </font>
    </dxf>
  </rfmt>
  <rfmt sheetId="23" s="1" sqref="A48:XFD48" start="0" length="0">
    <dxf>
      <font>
        <sz val="11"/>
        <color theme="1"/>
        <name val="Open Sans"/>
        <scheme val="none"/>
      </font>
    </dxf>
  </rfmt>
  <rfmt sheetId="23" s="1" sqref="F49" start="0" length="0">
    <dxf>
      <font>
        <sz val="11"/>
        <color theme="1"/>
        <name val="Open Sans"/>
        <scheme val="none"/>
      </font>
    </dxf>
  </rfmt>
  <rfmt sheetId="23" s="1" sqref="G49" start="0" length="0">
    <dxf>
      <font>
        <sz val="11"/>
        <color theme="1"/>
        <name val="Open Sans"/>
        <scheme val="none"/>
      </font>
    </dxf>
  </rfmt>
  <rfmt sheetId="23" s="1" sqref="H49" start="0" length="0">
    <dxf>
      <font>
        <sz val="11"/>
        <color theme="1"/>
        <name val="Open Sans"/>
        <scheme val="none"/>
      </font>
    </dxf>
  </rfmt>
  <rfmt sheetId="23" s="1" sqref="I49" start="0" length="0">
    <dxf>
      <font>
        <sz val="11"/>
        <color theme="1"/>
        <name val="Open Sans"/>
        <scheme val="none"/>
      </font>
    </dxf>
  </rfmt>
  <rfmt sheetId="23" s="1" sqref="J49" start="0" length="0">
    <dxf>
      <font>
        <sz val="11"/>
        <color theme="1"/>
        <name val="Open Sans"/>
        <scheme val="none"/>
      </font>
    </dxf>
  </rfmt>
  <rfmt sheetId="23" s="1" sqref="K49" start="0" length="0">
    <dxf>
      <font>
        <sz val="11"/>
        <color theme="1"/>
        <name val="Open Sans"/>
        <scheme val="none"/>
      </font>
    </dxf>
  </rfmt>
  <rfmt sheetId="23" s="1" sqref="L49" start="0" length="0">
    <dxf>
      <font>
        <sz val="11"/>
        <color theme="1"/>
        <name val="Open Sans"/>
        <scheme val="none"/>
      </font>
    </dxf>
  </rfmt>
  <rfmt sheetId="23" s="1" sqref="A49:XFD49" start="0" length="0">
    <dxf>
      <font>
        <sz val="11"/>
        <color theme="1"/>
        <name val="Open Sans"/>
        <scheme val="none"/>
      </font>
    </dxf>
  </rfmt>
  <rfmt sheetId="23" s="1" sqref="F50" start="0" length="0">
    <dxf>
      <font>
        <sz val="11"/>
        <color theme="1"/>
        <name val="Open Sans"/>
        <scheme val="none"/>
      </font>
    </dxf>
  </rfmt>
  <rfmt sheetId="23" s="1" sqref="G50" start="0" length="0">
    <dxf>
      <font>
        <sz val="11"/>
        <color theme="1"/>
        <name val="Open Sans"/>
        <scheme val="none"/>
      </font>
    </dxf>
  </rfmt>
  <rfmt sheetId="23" s="1" sqref="H50" start="0" length="0">
    <dxf>
      <font>
        <sz val="11"/>
        <color theme="1"/>
        <name val="Open Sans"/>
        <scheme val="none"/>
      </font>
    </dxf>
  </rfmt>
  <rfmt sheetId="23" s="1" sqref="I50" start="0" length="0">
    <dxf>
      <font>
        <sz val="11"/>
        <color theme="1"/>
        <name val="Open Sans"/>
        <scheme val="none"/>
      </font>
    </dxf>
  </rfmt>
  <rfmt sheetId="23" s="1" sqref="J50" start="0" length="0">
    <dxf>
      <font>
        <sz val="11"/>
        <color theme="1"/>
        <name val="Open Sans"/>
        <scheme val="none"/>
      </font>
    </dxf>
  </rfmt>
  <rfmt sheetId="23" s="1" sqref="K50" start="0" length="0">
    <dxf>
      <font>
        <sz val="11"/>
        <color theme="1"/>
        <name val="Open Sans"/>
        <scheme val="none"/>
      </font>
    </dxf>
  </rfmt>
  <rfmt sheetId="23" s="1" sqref="L50" start="0" length="0">
    <dxf>
      <font>
        <sz val="11"/>
        <color theme="1"/>
        <name val="Open Sans"/>
        <scheme val="none"/>
      </font>
    </dxf>
  </rfmt>
  <rfmt sheetId="23" s="1" sqref="A50:XFD50" start="0" length="0">
    <dxf>
      <font>
        <sz val="11"/>
        <color theme="1"/>
        <name val="Open Sans"/>
        <scheme val="none"/>
      </font>
    </dxf>
  </rfmt>
  <rfmt sheetId="23" s="1" sqref="F51" start="0" length="0">
    <dxf>
      <font>
        <sz val="11"/>
        <color theme="1"/>
        <name val="Open Sans"/>
        <scheme val="none"/>
      </font>
    </dxf>
  </rfmt>
  <rfmt sheetId="23" s="1" sqref="G51" start="0" length="0">
    <dxf>
      <font>
        <sz val="11"/>
        <color theme="1"/>
        <name val="Open Sans"/>
        <scheme val="none"/>
      </font>
    </dxf>
  </rfmt>
  <rfmt sheetId="23" s="1" sqref="H51" start="0" length="0">
    <dxf>
      <font>
        <sz val="11"/>
        <color theme="1"/>
        <name val="Open Sans"/>
        <scheme val="none"/>
      </font>
    </dxf>
  </rfmt>
  <rfmt sheetId="23" s="1" sqref="I51" start="0" length="0">
    <dxf>
      <font>
        <sz val="11"/>
        <color theme="1"/>
        <name val="Open Sans"/>
        <scheme val="none"/>
      </font>
    </dxf>
  </rfmt>
  <rfmt sheetId="23" s="1" sqref="J51" start="0" length="0">
    <dxf>
      <font>
        <sz val="11"/>
        <color theme="1"/>
        <name val="Open Sans"/>
        <scheme val="none"/>
      </font>
    </dxf>
  </rfmt>
  <rfmt sheetId="23" s="1" sqref="K51" start="0" length="0">
    <dxf>
      <font>
        <sz val="11"/>
        <color theme="1"/>
        <name val="Open Sans"/>
        <scheme val="none"/>
      </font>
    </dxf>
  </rfmt>
  <rfmt sheetId="23" s="1" sqref="L51" start="0" length="0">
    <dxf>
      <font>
        <sz val="11"/>
        <color theme="1"/>
        <name val="Open Sans"/>
        <scheme val="none"/>
      </font>
    </dxf>
  </rfmt>
  <rfmt sheetId="23" s="1" sqref="A51:XFD51" start="0" length="0">
    <dxf>
      <font>
        <sz val="11"/>
        <color theme="1"/>
        <name val="Open Sans"/>
        <scheme val="none"/>
      </font>
    </dxf>
  </rfmt>
  <rfmt sheetId="23" s="1" sqref="F52" start="0" length="0">
    <dxf>
      <font>
        <sz val="11"/>
        <color theme="1"/>
        <name val="Open Sans"/>
        <scheme val="none"/>
      </font>
    </dxf>
  </rfmt>
  <rfmt sheetId="23" s="1" sqref="G52" start="0" length="0">
    <dxf>
      <font>
        <sz val="11"/>
        <color theme="1"/>
        <name val="Open Sans"/>
        <scheme val="none"/>
      </font>
    </dxf>
  </rfmt>
  <rfmt sheetId="23" s="1" sqref="H52" start="0" length="0">
    <dxf>
      <font>
        <sz val="11"/>
        <color theme="1"/>
        <name val="Open Sans"/>
        <scheme val="none"/>
      </font>
    </dxf>
  </rfmt>
  <rfmt sheetId="23" s="1" sqref="I52" start="0" length="0">
    <dxf>
      <font>
        <sz val="11"/>
        <color theme="1"/>
        <name val="Open Sans"/>
        <scheme val="none"/>
      </font>
    </dxf>
  </rfmt>
  <rfmt sheetId="23" s="1" sqref="J52" start="0" length="0">
    <dxf>
      <font>
        <sz val="11"/>
        <color theme="1"/>
        <name val="Open Sans"/>
        <scheme val="none"/>
      </font>
    </dxf>
  </rfmt>
  <rfmt sheetId="23" s="1" sqref="K52" start="0" length="0">
    <dxf>
      <font>
        <sz val="11"/>
        <color theme="1"/>
        <name val="Open Sans"/>
        <scheme val="none"/>
      </font>
    </dxf>
  </rfmt>
  <rfmt sheetId="23" s="1" sqref="L52" start="0" length="0">
    <dxf>
      <font>
        <sz val="11"/>
        <color theme="1"/>
        <name val="Open Sans"/>
        <scheme val="none"/>
      </font>
    </dxf>
  </rfmt>
  <rfmt sheetId="23" s="1" sqref="A52:XFD52" start="0" length="0">
    <dxf>
      <font>
        <sz val="11"/>
        <color theme="1"/>
        <name val="Open Sans"/>
        <scheme val="none"/>
      </font>
    </dxf>
  </rfmt>
  <rfmt sheetId="23" s="1" sqref="F53" start="0" length="0">
    <dxf>
      <font>
        <sz val="11"/>
        <color theme="1"/>
        <name val="Open Sans"/>
        <scheme val="none"/>
      </font>
    </dxf>
  </rfmt>
  <rfmt sheetId="23" s="1" sqref="G53" start="0" length="0">
    <dxf>
      <font>
        <sz val="11"/>
        <color theme="1"/>
        <name val="Open Sans"/>
        <scheme val="none"/>
      </font>
    </dxf>
  </rfmt>
  <rfmt sheetId="23" s="1" sqref="H53" start="0" length="0">
    <dxf>
      <font>
        <sz val="11"/>
        <color theme="1"/>
        <name val="Open Sans"/>
        <scheme val="none"/>
      </font>
    </dxf>
  </rfmt>
  <rfmt sheetId="23" s="1" sqref="I53" start="0" length="0">
    <dxf>
      <font>
        <sz val="11"/>
        <color theme="1"/>
        <name val="Open Sans"/>
        <scheme val="none"/>
      </font>
    </dxf>
  </rfmt>
  <rfmt sheetId="23" s="1" sqref="J53" start="0" length="0">
    <dxf>
      <font>
        <sz val="11"/>
        <color theme="1"/>
        <name val="Open Sans"/>
        <scheme val="none"/>
      </font>
    </dxf>
  </rfmt>
  <rfmt sheetId="23" s="1" sqref="K53" start="0" length="0">
    <dxf>
      <font>
        <sz val="11"/>
        <color theme="1"/>
        <name val="Open Sans"/>
        <scheme val="none"/>
      </font>
    </dxf>
  </rfmt>
  <rfmt sheetId="23" s="1" sqref="L53" start="0" length="0">
    <dxf>
      <font>
        <sz val="11"/>
        <color theme="1"/>
        <name val="Open Sans"/>
        <scheme val="none"/>
      </font>
    </dxf>
  </rfmt>
  <rfmt sheetId="23" s="1" sqref="A53:XFD53" start="0" length="0">
    <dxf>
      <font>
        <sz val="11"/>
        <color theme="1"/>
        <name val="Open Sans"/>
        <scheme val="none"/>
      </font>
    </dxf>
  </rfmt>
  <rfmt sheetId="23" s="1" sqref="F54" start="0" length="0">
    <dxf>
      <font>
        <sz val="11"/>
        <color theme="1"/>
        <name val="Open Sans"/>
        <scheme val="none"/>
      </font>
    </dxf>
  </rfmt>
  <rfmt sheetId="23" s="1" sqref="G54" start="0" length="0">
    <dxf>
      <font>
        <sz val="11"/>
        <color theme="1"/>
        <name val="Open Sans"/>
        <scheme val="none"/>
      </font>
    </dxf>
  </rfmt>
  <rfmt sheetId="23" s="1" sqref="H54" start="0" length="0">
    <dxf>
      <font>
        <sz val="11"/>
        <color theme="1"/>
        <name val="Open Sans"/>
        <scheme val="none"/>
      </font>
    </dxf>
  </rfmt>
  <rfmt sheetId="23" s="1" sqref="I54" start="0" length="0">
    <dxf>
      <font>
        <sz val="11"/>
        <color theme="1"/>
        <name val="Open Sans"/>
        <scheme val="none"/>
      </font>
    </dxf>
  </rfmt>
  <rfmt sheetId="23" s="1" sqref="J54" start="0" length="0">
    <dxf>
      <font>
        <sz val="11"/>
        <color theme="1"/>
        <name val="Open Sans"/>
        <scheme val="none"/>
      </font>
    </dxf>
  </rfmt>
  <rfmt sheetId="23" s="1" sqref="K54" start="0" length="0">
    <dxf>
      <font>
        <sz val="11"/>
        <color theme="1"/>
        <name val="Open Sans"/>
        <scheme val="none"/>
      </font>
    </dxf>
  </rfmt>
  <rfmt sheetId="23" s="1" sqref="L54" start="0" length="0">
    <dxf>
      <font>
        <sz val="11"/>
        <color theme="1"/>
        <name val="Open Sans"/>
        <scheme val="none"/>
      </font>
    </dxf>
  </rfmt>
  <rfmt sheetId="23" s="1" sqref="A54:XFD54" start="0" length="0">
    <dxf>
      <font>
        <sz val="11"/>
        <color theme="1"/>
        <name val="Open Sans"/>
        <scheme val="none"/>
      </font>
    </dxf>
  </rfmt>
  <rfmt sheetId="23" s="1" sqref="F55" start="0" length="0">
    <dxf>
      <font>
        <sz val="11"/>
        <color theme="1"/>
        <name val="Open Sans"/>
        <scheme val="none"/>
      </font>
    </dxf>
  </rfmt>
  <rfmt sheetId="23" s="1" sqref="G55" start="0" length="0">
    <dxf>
      <font>
        <sz val="11"/>
        <color theme="1"/>
        <name val="Open Sans"/>
        <scheme val="none"/>
      </font>
    </dxf>
  </rfmt>
  <rfmt sheetId="23" s="1" sqref="H55" start="0" length="0">
    <dxf>
      <font>
        <sz val="11"/>
        <color theme="1"/>
        <name val="Open Sans"/>
        <scheme val="none"/>
      </font>
    </dxf>
  </rfmt>
  <rfmt sheetId="23" s="1" sqref="I55" start="0" length="0">
    <dxf>
      <font>
        <sz val="11"/>
        <color theme="1"/>
        <name val="Open Sans"/>
        <scheme val="none"/>
      </font>
    </dxf>
  </rfmt>
  <rfmt sheetId="23" s="1" sqref="J55" start="0" length="0">
    <dxf>
      <font>
        <sz val="11"/>
        <color theme="1"/>
        <name val="Open Sans"/>
        <scheme val="none"/>
      </font>
    </dxf>
  </rfmt>
  <rfmt sheetId="23" s="1" sqref="K55" start="0" length="0">
    <dxf>
      <font>
        <sz val="11"/>
        <color theme="1"/>
        <name val="Open Sans"/>
        <scheme val="none"/>
      </font>
    </dxf>
  </rfmt>
  <rfmt sheetId="23" s="1" sqref="L55" start="0" length="0">
    <dxf>
      <font>
        <sz val="11"/>
        <color theme="1"/>
        <name val="Open Sans"/>
        <scheme val="none"/>
      </font>
    </dxf>
  </rfmt>
  <rfmt sheetId="23" s="1" sqref="A55:XFD55" start="0" length="0">
    <dxf>
      <font>
        <sz val="11"/>
        <color theme="1"/>
        <name val="Open Sans"/>
        <scheme val="none"/>
      </font>
    </dxf>
  </rfmt>
  <rfmt sheetId="23" s="1" sqref="F56" start="0" length="0">
    <dxf>
      <font>
        <sz val="11"/>
        <color theme="1"/>
        <name val="Open Sans"/>
        <scheme val="none"/>
      </font>
    </dxf>
  </rfmt>
  <rfmt sheetId="23" s="1" sqref="G56" start="0" length="0">
    <dxf>
      <font>
        <sz val="11"/>
        <color theme="1"/>
        <name val="Open Sans"/>
        <scheme val="none"/>
      </font>
    </dxf>
  </rfmt>
  <rfmt sheetId="23" s="1" sqref="H56" start="0" length="0">
    <dxf>
      <font>
        <sz val="11"/>
        <color theme="1"/>
        <name val="Open Sans"/>
        <scheme val="none"/>
      </font>
    </dxf>
  </rfmt>
  <rfmt sheetId="23" s="1" sqref="I56" start="0" length="0">
    <dxf>
      <font>
        <sz val="11"/>
        <color theme="1"/>
        <name val="Open Sans"/>
        <scheme val="none"/>
      </font>
    </dxf>
  </rfmt>
  <rfmt sheetId="23" s="1" sqref="J56" start="0" length="0">
    <dxf>
      <font>
        <sz val="11"/>
        <color theme="1"/>
        <name val="Open Sans"/>
        <scheme val="none"/>
      </font>
    </dxf>
  </rfmt>
  <rfmt sheetId="23" s="1" sqref="K56" start="0" length="0">
    <dxf>
      <font>
        <sz val="11"/>
        <color theme="1"/>
        <name val="Open Sans"/>
        <scheme val="none"/>
      </font>
    </dxf>
  </rfmt>
  <rfmt sheetId="23" s="1" sqref="L56" start="0" length="0">
    <dxf>
      <font>
        <sz val="11"/>
        <color theme="1"/>
        <name val="Open Sans"/>
        <scheme val="none"/>
      </font>
    </dxf>
  </rfmt>
  <rfmt sheetId="23" s="1" sqref="A56:XFD56" start="0" length="0">
    <dxf>
      <font>
        <sz val="11"/>
        <color theme="1"/>
        <name val="Open Sans"/>
        <scheme val="none"/>
      </font>
    </dxf>
  </rfmt>
  <rfmt sheetId="23" s="1" sqref="F57" start="0" length="0">
    <dxf>
      <font>
        <sz val="11"/>
        <color theme="1"/>
        <name val="Open Sans"/>
        <scheme val="none"/>
      </font>
    </dxf>
  </rfmt>
  <rfmt sheetId="23" s="1" sqref="G57" start="0" length="0">
    <dxf>
      <font>
        <sz val="11"/>
        <color theme="1"/>
        <name val="Open Sans"/>
        <scheme val="none"/>
      </font>
    </dxf>
  </rfmt>
  <rfmt sheetId="23" s="1" sqref="H57" start="0" length="0">
    <dxf>
      <font>
        <sz val="11"/>
        <color theme="1"/>
        <name val="Open Sans"/>
        <scheme val="none"/>
      </font>
    </dxf>
  </rfmt>
  <rfmt sheetId="23" s="1" sqref="I57" start="0" length="0">
    <dxf>
      <font>
        <sz val="11"/>
        <color theme="1"/>
        <name val="Open Sans"/>
        <scheme val="none"/>
      </font>
    </dxf>
  </rfmt>
  <rfmt sheetId="23" s="1" sqref="J57" start="0" length="0">
    <dxf>
      <font>
        <sz val="11"/>
        <color theme="1"/>
        <name val="Open Sans"/>
        <scheme val="none"/>
      </font>
    </dxf>
  </rfmt>
  <rfmt sheetId="23" s="1" sqref="K57" start="0" length="0">
    <dxf>
      <font>
        <sz val="11"/>
        <color theme="1"/>
        <name val="Open Sans"/>
        <scheme val="none"/>
      </font>
    </dxf>
  </rfmt>
  <rfmt sheetId="23" s="1" sqref="L57" start="0" length="0">
    <dxf>
      <font>
        <sz val="11"/>
        <color theme="1"/>
        <name val="Open Sans"/>
        <scheme val="none"/>
      </font>
    </dxf>
  </rfmt>
  <rfmt sheetId="23" s="1" sqref="A57:XFD57" start="0" length="0">
    <dxf>
      <font>
        <sz val="11"/>
        <color theme="1"/>
        <name val="Open Sans"/>
        <scheme val="none"/>
      </font>
    </dxf>
  </rfmt>
  <rfmt sheetId="23" s="1" sqref="F58" start="0" length="0">
    <dxf>
      <font>
        <sz val="11"/>
        <color theme="1"/>
        <name val="Open Sans"/>
        <scheme val="none"/>
      </font>
    </dxf>
  </rfmt>
  <rfmt sheetId="23" s="1" sqref="G58" start="0" length="0">
    <dxf>
      <font>
        <sz val="11"/>
        <color theme="1"/>
        <name val="Open Sans"/>
        <scheme val="none"/>
      </font>
    </dxf>
  </rfmt>
  <rfmt sheetId="23" s="1" sqref="H58" start="0" length="0">
    <dxf>
      <font>
        <sz val="11"/>
        <color theme="1"/>
        <name val="Open Sans"/>
        <scheme val="none"/>
      </font>
    </dxf>
  </rfmt>
  <rfmt sheetId="23" s="1" sqref="I58" start="0" length="0">
    <dxf>
      <font>
        <sz val="11"/>
        <color theme="1"/>
        <name val="Open Sans"/>
        <scheme val="none"/>
      </font>
    </dxf>
  </rfmt>
  <rfmt sheetId="23" s="1" sqref="J58" start="0" length="0">
    <dxf>
      <font>
        <sz val="11"/>
        <color theme="1"/>
        <name val="Open Sans"/>
        <scheme val="none"/>
      </font>
    </dxf>
  </rfmt>
  <rfmt sheetId="23" s="1" sqref="K58" start="0" length="0">
    <dxf>
      <font>
        <sz val="11"/>
        <color theme="1"/>
        <name val="Open Sans"/>
        <scheme val="none"/>
      </font>
    </dxf>
  </rfmt>
  <rfmt sheetId="23" s="1" sqref="L58" start="0" length="0">
    <dxf>
      <font>
        <sz val="11"/>
        <color theme="1"/>
        <name val="Open Sans"/>
        <scheme val="none"/>
      </font>
    </dxf>
  </rfmt>
  <rfmt sheetId="23" s="1" sqref="A58:XFD58" start="0" length="0">
    <dxf>
      <font>
        <sz val="11"/>
        <color theme="1"/>
        <name val="Open Sans"/>
        <scheme val="none"/>
      </font>
    </dxf>
  </rfmt>
  <rfmt sheetId="23" s="1" sqref="F59" start="0" length="0">
    <dxf>
      <font>
        <sz val="11"/>
        <color theme="1"/>
        <name val="Open Sans"/>
        <scheme val="none"/>
      </font>
    </dxf>
  </rfmt>
  <rfmt sheetId="23" s="1" sqref="G59" start="0" length="0">
    <dxf>
      <font>
        <sz val="11"/>
        <color theme="1"/>
        <name val="Open Sans"/>
        <scheme val="none"/>
      </font>
    </dxf>
  </rfmt>
  <rfmt sheetId="23" s="1" sqref="H59" start="0" length="0">
    <dxf>
      <font>
        <sz val="11"/>
        <color theme="1"/>
        <name val="Open Sans"/>
        <scheme val="none"/>
      </font>
    </dxf>
  </rfmt>
  <rfmt sheetId="23" s="1" sqref="I59" start="0" length="0">
    <dxf>
      <font>
        <sz val="11"/>
        <color theme="1"/>
        <name val="Open Sans"/>
        <scheme val="none"/>
      </font>
    </dxf>
  </rfmt>
  <rfmt sheetId="23" s="1" sqref="J59" start="0" length="0">
    <dxf>
      <font>
        <sz val="11"/>
        <color theme="1"/>
        <name val="Open Sans"/>
        <scheme val="none"/>
      </font>
    </dxf>
  </rfmt>
  <rfmt sheetId="23" s="1" sqref="K59" start="0" length="0">
    <dxf>
      <font>
        <sz val="11"/>
        <color theme="1"/>
        <name val="Open Sans"/>
        <scheme val="none"/>
      </font>
    </dxf>
  </rfmt>
  <rfmt sheetId="23" s="1" sqref="L59" start="0" length="0">
    <dxf>
      <font>
        <sz val="11"/>
        <color theme="1"/>
        <name val="Open Sans"/>
        <scheme val="none"/>
      </font>
    </dxf>
  </rfmt>
  <rfmt sheetId="23" s="1" sqref="A59:XFD59" start="0" length="0">
    <dxf>
      <font>
        <sz val="11"/>
        <color theme="1"/>
        <name val="Open Sans"/>
        <scheme val="none"/>
      </font>
    </dxf>
  </rfmt>
  <rfmt sheetId="23" s="1" sqref="F60" start="0" length="0">
    <dxf>
      <font>
        <sz val="11"/>
        <color theme="1"/>
        <name val="Open Sans"/>
        <scheme val="none"/>
      </font>
    </dxf>
  </rfmt>
  <rfmt sheetId="23" s="1" sqref="G60" start="0" length="0">
    <dxf>
      <font>
        <sz val="11"/>
        <color theme="1"/>
        <name val="Open Sans"/>
        <scheme val="none"/>
      </font>
    </dxf>
  </rfmt>
  <rfmt sheetId="23" s="1" sqref="H60" start="0" length="0">
    <dxf>
      <font>
        <sz val="11"/>
        <color theme="1"/>
        <name val="Open Sans"/>
        <scheme val="none"/>
      </font>
    </dxf>
  </rfmt>
  <rfmt sheetId="23" s="1" sqref="I60" start="0" length="0">
    <dxf>
      <font>
        <sz val="11"/>
        <color theme="1"/>
        <name val="Open Sans"/>
        <scheme val="none"/>
      </font>
    </dxf>
  </rfmt>
  <rfmt sheetId="23" s="1" sqref="J60" start="0" length="0">
    <dxf>
      <font>
        <sz val="11"/>
        <color theme="1"/>
        <name val="Open Sans"/>
        <scheme val="none"/>
      </font>
    </dxf>
  </rfmt>
  <rfmt sheetId="23" s="1" sqref="K60" start="0" length="0">
    <dxf>
      <font>
        <sz val="11"/>
        <color theme="1"/>
        <name val="Open Sans"/>
        <scheme val="none"/>
      </font>
    </dxf>
  </rfmt>
  <rfmt sheetId="23" s="1" sqref="L60" start="0" length="0">
    <dxf>
      <font>
        <sz val="11"/>
        <color theme="1"/>
        <name val="Open Sans"/>
        <scheme val="none"/>
      </font>
    </dxf>
  </rfmt>
  <rfmt sheetId="23" s="1" sqref="A60:XFD60" start="0" length="0">
    <dxf>
      <font>
        <sz val="11"/>
        <color theme="1"/>
        <name val="Open Sans"/>
        <scheme val="none"/>
      </font>
    </dxf>
  </rfmt>
  <rfmt sheetId="23" s="1" sqref="F61" start="0" length="0">
    <dxf>
      <font>
        <sz val="11"/>
        <color theme="1"/>
        <name val="Open Sans"/>
        <scheme val="none"/>
      </font>
    </dxf>
  </rfmt>
  <rfmt sheetId="23" s="1" sqref="G61" start="0" length="0">
    <dxf>
      <font>
        <sz val="11"/>
        <color theme="1"/>
        <name val="Open Sans"/>
        <scheme val="none"/>
      </font>
    </dxf>
  </rfmt>
  <rfmt sheetId="23" s="1" sqref="H61" start="0" length="0">
    <dxf>
      <font>
        <sz val="11"/>
        <color theme="1"/>
        <name val="Open Sans"/>
        <scheme val="none"/>
      </font>
    </dxf>
  </rfmt>
  <rfmt sheetId="23" s="1" sqref="I61" start="0" length="0">
    <dxf>
      <font>
        <sz val="11"/>
        <color theme="1"/>
        <name val="Open Sans"/>
        <scheme val="none"/>
      </font>
    </dxf>
  </rfmt>
  <rfmt sheetId="23" s="1" sqref="J61" start="0" length="0">
    <dxf>
      <font>
        <sz val="11"/>
        <color theme="1"/>
        <name val="Open Sans"/>
        <scheme val="none"/>
      </font>
    </dxf>
  </rfmt>
  <rfmt sheetId="23" s="1" sqref="K61" start="0" length="0">
    <dxf>
      <font>
        <sz val="11"/>
        <color theme="1"/>
        <name val="Open Sans"/>
        <scheme val="none"/>
      </font>
    </dxf>
  </rfmt>
  <rfmt sheetId="23" s="1" sqref="L61" start="0" length="0">
    <dxf>
      <font>
        <sz val="11"/>
        <color theme="1"/>
        <name val="Open Sans"/>
        <scheme val="none"/>
      </font>
    </dxf>
  </rfmt>
  <rfmt sheetId="23" s="1" sqref="A61:XFD61" start="0" length="0">
    <dxf>
      <font>
        <sz val="11"/>
        <color theme="1"/>
        <name val="Open Sans"/>
        <scheme val="none"/>
      </font>
    </dxf>
  </rfmt>
  <rfmt sheetId="23" s="1" sqref="F62" start="0" length="0">
    <dxf>
      <font>
        <sz val="11"/>
        <color theme="1"/>
        <name val="Open Sans"/>
        <scheme val="none"/>
      </font>
    </dxf>
  </rfmt>
  <rfmt sheetId="23" s="1" sqref="G62" start="0" length="0">
    <dxf>
      <font>
        <sz val="11"/>
        <color theme="1"/>
        <name val="Open Sans"/>
        <scheme val="none"/>
      </font>
    </dxf>
  </rfmt>
  <rfmt sheetId="23" s="1" sqref="H62" start="0" length="0">
    <dxf>
      <font>
        <sz val="11"/>
        <color theme="1"/>
        <name val="Open Sans"/>
        <scheme val="none"/>
      </font>
    </dxf>
  </rfmt>
  <rfmt sheetId="23" s="1" sqref="I62" start="0" length="0">
    <dxf>
      <font>
        <sz val="11"/>
        <color theme="1"/>
        <name val="Open Sans"/>
        <scheme val="none"/>
      </font>
    </dxf>
  </rfmt>
  <rfmt sheetId="23" s="1" sqref="J62" start="0" length="0">
    <dxf>
      <font>
        <sz val="11"/>
        <color theme="1"/>
        <name val="Open Sans"/>
        <scheme val="none"/>
      </font>
    </dxf>
  </rfmt>
  <rfmt sheetId="23" s="1" sqref="K62" start="0" length="0">
    <dxf>
      <font>
        <sz val="11"/>
        <color theme="1"/>
        <name val="Open Sans"/>
        <scheme val="none"/>
      </font>
    </dxf>
  </rfmt>
  <rfmt sheetId="23" s="1" sqref="L62" start="0" length="0">
    <dxf>
      <font>
        <sz val="11"/>
        <color theme="1"/>
        <name val="Open Sans"/>
        <scheme val="none"/>
      </font>
    </dxf>
  </rfmt>
  <rfmt sheetId="23" s="1" sqref="A62:XFD62" start="0" length="0">
    <dxf>
      <font>
        <sz val="11"/>
        <color theme="1"/>
        <name val="Open Sans"/>
        <scheme val="none"/>
      </font>
    </dxf>
  </rfmt>
  <rfmt sheetId="23" s="1" sqref="F63" start="0" length="0">
    <dxf>
      <font>
        <sz val="11"/>
        <color theme="1"/>
        <name val="Open Sans"/>
        <scheme val="none"/>
      </font>
    </dxf>
  </rfmt>
  <rfmt sheetId="23" s="1" sqref="G63" start="0" length="0">
    <dxf>
      <font>
        <sz val="11"/>
        <color theme="1"/>
        <name val="Open Sans"/>
        <scheme val="none"/>
      </font>
    </dxf>
  </rfmt>
  <rfmt sheetId="23" s="1" sqref="H63" start="0" length="0">
    <dxf>
      <font>
        <sz val="11"/>
        <color theme="1"/>
        <name val="Open Sans"/>
        <scheme val="none"/>
      </font>
    </dxf>
  </rfmt>
  <rfmt sheetId="23" s="1" sqref="I63" start="0" length="0">
    <dxf>
      <font>
        <sz val="11"/>
        <color theme="1"/>
        <name val="Open Sans"/>
        <scheme val="none"/>
      </font>
    </dxf>
  </rfmt>
  <rfmt sheetId="23" s="1" sqref="J63" start="0" length="0">
    <dxf>
      <font>
        <sz val="11"/>
        <color theme="1"/>
        <name val="Open Sans"/>
        <scheme val="none"/>
      </font>
    </dxf>
  </rfmt>
  <rfmt sheetId="23" s="1" sqref="K63" start="0" length="0">
    <dxf>
      <font>
        <sz val="11"/>
        <color theme="1"/>
        <name val="Open Sans"/>
        <scheme val="none"/>
      </font>
    </dxf>
  </rfmt>
  <rfmt sheetId="23" s="1" sqref="L63" start="0" length="0">
    <dxf>
      <font>
        <sz val="11"/>
        <color theme="1"/>
        <name val="Open Sans"/>
        <scheme val="none"/>
      </font>
    </dxf>
  </rfmt>
  <rfmt sheetId="23" s="1" sqref="A63:XFD63" start="0" length="0">
    <dxf>
      <font>
        <sz val="11"/>
        <color theme="1"/>
        <name val="Open Sans"/>
        <scheme val="none"/>
      </font>
    </dxf>
  </rfmt>
  <rfmt sheetId="23" s="1" sqref="F64" start="0" length="0">
    <dxf>
      <font>
        <sz val="11"/>
        <color theme="1"/>
        <name val="Open Sans"/>
        <scheme val="none"/>
      </font>
    </dxf>
  </rfmt>
  <rfmt sheetId="23" s="1" sqref="G64" start="0" length="0">
    <dxf>
      <font>
        <sz val="11"/>
        <color theme="1"/>
        <name val="Open Sans"/>
        <scheme val="none"/>
      </font>
    </dxf>
  </rfmt>
  <rfmt sheetId="23" s="1" sqref="H64" start="0" length="0">
    <dxf>
      <font>
        <sz val="11"/>
        <color theme="1"/>
        <name val="Open Sans"/>
        <scheme val="none"/>
      </font>
    </dxf>
  </rfmt>
  <rfmt sheetId="23" s="1" sqref="I64" start="0" length="0">
    <dxf>
      <font>
        <sz val="11"/>
        <color theme="1"/>
        <name val="Open Sans"/>
        <scheme val="none"/>
      </font>
    </dxf>
  </rfmt>
  <rfmt sheetId="23" s="1" sqref="J64" start="0" length="0">
    <dxf>
      <font>
        <sz val="11"/>
        <color theme="1"/>
        <name val="Open Sans"/>
        <scheme val="none"/>
      </font>
    </dxf>
  </rfmt>
  <rfmt sheetId="23" s="1" sqref="K64" start="0" length="0">
    <dxf>
      <font>
        <sz val="11"/>
        <color theme="1"/>
        <name val="Open Sans"/>
        <scheme val="none"/>
      </font>
    </dxf>
  </rfmt>
  <rfmt sheetId="23" s="1" sqref="L64" start="0" length="0">
    <dxf>
      <font>
        <sz val="11"/>
        <color theme="1"/>
        <name val="Open Sans"/>
        <scheme val="none"/>
      </font>
    </dxf>
  </rfmt>
  <rfmt sheetId="23" s="1" sqref="A64:XFD64" start="0" length="0">
    <dxf>
      <font>
        <sz val="11"/>
        <color theme="1"/>
        <name val="Open Sans"/>
        <scheme val="none"/>
      </font>
    </dxf>
  </rfmt>
  <rfmt sheetId="23" s="1" sqref="F65" start="0" length="0">
    <dxf>
      <font>
        <sz val="11"/>
        <color theme="1"/>
        <name val="Open Sans"/>
        <scheme val="none"/>
      </font>
    </dxf>
  </rfmt>
  <rfmt sheetId="23" s="1" sqref="G65" start="0" length="0">
    <dxf>
      <font>
        <sz val="11"/>
        <color theme="1"/>
        <name val="Open Sans"/>
        <scheme val="none"/>
      </font>
    </dxf>
  </rfmt>
  <rfmt sheetId="23" s="1" sqref="H65" start="0" length="0">
    <dxf>
      <font>
        <sz val="11"/>
        <color theme="1"/>
        <name val="Open Sans"/>
        <scheme val="none"/>
      </font>
    </dxf>
  </rfmt>
  <rfmt sheetId="23" s="1" sqref="I65" start="0" length="0">
    <dxf>
      <font>
        <sz val="11"/>
        <color theme="1"/>
        <name val="Open Sans"/>
        <scheme val="none"/>
      </font>
    </dxf>
  </rfmt>
  <rfmt sheetId="23" s="1" sqref="J65" start="0" length="0">
    <dxf>
      <font>
        <sz val="11"/>
        <color theme="1"/>
        <name val="Open Sans"/>
        <scheme val="none"/>
      </font>
    </dxf>
  </rfmt>
  <rfmt sheetId="23" s="1" sqref="K65" start="0" length="0">
    <dxf>
      <font>
        <sz val="11"/>
        <color theme="1"/>
        <name val="Open Sans"/>
        <scheme val="none"/>
      </font>
    </dxf>
  </rfmt>
  <rfmt sheetId="23" s="1" sqref="L65" start="0" length="0">
    <dxf>
      <font>
        <sz val="11"/>
        <color theme="1"/>
        <name val="Open Sans"/>
        <scheme val="none"/>
      </font>
    </dxf>
  </rfmt>
  <rfmt sheetId="23" s="1" sqref="A65:XFD65" start="0" length="0">
    <dxf>
      <font>
        <sz val="11"/>
        <color theme="1"/>
        <name val="Open Sans"/>
        <scheme val="none"/>
      </font>
    </dxf>
  </rfmt>
  <rfmt sheetId="23" s="1" sqref="A1:A1048576" start="0" length="0">
    <dxf>
      <font>
        <sz val="11"/>
        <color theme="1"/>
        <name val="Open Sans"/>
        <scheme val="none"/>
      </font>
    </dxf>
  </rfmt>
  <rfmt sheetId="23" s="1" sqref="B1:B1048576" start="0" length="0">
    <dxf>
      <font>
        <sz val="11"/>
        <color theme="1"/>
        <name val="Open Sans"/>
        <scheme val="none"/>
      </font>
    </dxf>
  </rfmt>
  <rfmt sheetId="23" s="1" sqref="C1:C1048576" start="0" length="0">
    <dxf>
      <font>
        <sz val="11"/>
        <color theme="1"/>
        <name val="Open Sans"/>
        <scheme val="none"/>
      </font>
    </dxf>
  </rfmt>
  <rfmt sheetId="23" s="1" sqref="D1:D1048576" start="0" length="0">
    <dxf>
      <font>
        <sz val="11"/>
        <color theme="1"/>
        <name val="Open Sans"/>
        <scheme val="none"/>
      </font>
    </dxf>
  </rfmt>
  <rfmt sheetId="23" s="1" sqref="E1:E1048576" start="0" length="0">
    <dxf>
      <font>
        <sz val="11"/>
        <color theme="1"/>
        <name val="Open Sans"/>
        <scheme val="none"/>
      </font>
    </dxf>
  </rfmt>
  <rfmt sheetId="23" s="1" sqref="F1:F1048576" start="0" length="0">
    <dxf>
      <font>
        <sz val="11"/>
        <color theme="1"/>
        <name val="Open Sans"/>
        <scheme val="none"/>
      </font>
    </dxf>
  </rfmt>
  <rfmt sheetId="23" s="1" sqref="G1:G1048576" start="0" length="0">
    <dxf>
      <font>
        <sz val="11"/>
        <color theme="1"/>
        <name val="Open Sans"/>
        <scheme val="none"/>
      </font>
      <fill>
        <patternFill patternType="solid">
          <bgColor theme="0"/>
        </patternFill>
      </fill>
    </dxf>
  </rfmt>
  <rfmt sheetId="23" s="1" sqref="H1:H1048576" start="0" length="0">
    <dxf>
      <font>
        <sz val="11"/>
        <color theme="1"/>
        <name val="Open Sans"/>
        <scheme val="none"/>
      </font>
    </dxf>
  </rfmt>
  <rfmt sheetId="23" s="1" sqref="I1:I1048576" start="0" length="0">
    <dxf>
      <font>
        <sz val="11"/>
        <color theme="1"/>
        <name val="Open Sans"/>
        <scheme val="none"/>
      </font>
    </dxf>
  </rfmt>
  <rfmt sheetId="23" s="1" sqref="J1:J1048576" start="0" length="0">
    <dxf>
      <font>
        <sz val="11"/>
        <color theme="1"/>
        <name val="Open Sans"/>
        <scheme val="none"/>
      </font>
    </dxf>
  </rfmt>
  <rfmt sheetId="23" s="1" sqref="K1:K1048576" start="0" length="0">
    <dxf>
      <font>
        <sz val="11"/>
        <color theme="1"/>
        <name val="Open Sans"/>
        <scheme val="none"/>
      </font>
      <fill>
        <patternFill patternType="solid">
          <bgColor theme="0"/>
        </patternFill>
      </fill>
    </dxf>
  </rfmt>
  <rfmt sheetId="23" s="1" sqref="L1:L1048576" start="0" length="0">
    <dxf>
      <font>
        <sz val="11"/>
        <color theme="1"/>
        <name val="Open Sans"/>
        <scheme val="none"/>
      </font>
    </dxf>
  </rfmt>
  <rfmt sheetId="23" s="1" sqref="M1:M1048576" start="0" length="0">
    <dxf>
      <font>
        <sz val="11"/>
        <color theme="1"/>
        <name val="Open Sans"/>
        <scheme val="none"/>
      </font>
    </dxf>
  </rfmt>
  <rfmt sheetId="23" s="1" sqref="N1:N1048576" start="0" length="0">
    <dxf>
      <font>
        <sz val="11"/>
        <color theme="1"/>
        <name val="Open Sans"/>
        <scheme val="none"/>
      </font>
    </dxf>
  </rfmt>
  <rfmt sheetId="23" s="1" sqref="O1:O1048576" start="0" length="0">
    <dxf>
      <font>
        <sz val="11"/>
        <color theme="1"/>
        <name val="Open Sans"/>
        <scheme val="none"/>
      </font>
    </dxf>
  </rfmt>
  <rfmt sheetId="23" s="1" sqref="P1:P1048576" start="0" length="0">
    <dxf>
      <font>
        <sz val="11"/>
        <color theme="1"/>
        <name val="Open Sans"/>
        <scheme val="none"/>
      </font>
    </dxf>
  </rfmt>
  <rfmt sheetId="23" s="1" sqref="Q1:Q1048576" start="0" length="0">
    <dxf>
      <font>
        <sz val="11"/>
        <color theme="1"/>
        <name val="Open Sans"/>
        <scheme val="none"/>
      </font>
    </dxf>
  </rfmt>
  <rfmt sheetId="23" s="1" sqref="R1:R1048576" start="0" length="0">
    <dxf>
      <font>
        <sz val="11"/>
        <color theme="1"/>
        <name val="Open Sans"/>
        <scheme val="none"/>
      </font>
    </dxf>
  </rfmt>
  <rfmt sheetId="23" s="1" sqref="S1:S1048576" start="0" length="0">
    <dxf>
      <font>
        <sz val="11"/>
        <color theme="1"/>
        <name val="Open Sans"/>
        <scheme val="none"/>
      </font>
    </dxf>
  </rfmt>
  <rfmt sheetId="23" s="1" sqref="T1:T1048576" start="0" length="0">
    <dxf>
      <font>
        <sz val="11"/>
        <color theme="1"/>
        <name val="Open Sans"/>
        <scheme val="none"/>
      </font>
    </dxf>
  </rfmt>
  <rfmt sheetId="23" s="1" sqref="U1:U1048576" start="0" length="0">
    <dxf>
      <font>
        <sz val="11"/>
        <color theme="1"/>
        <name val="Open Sans"/>
        <scheme val="none"/>
      </font>
    </dxf>
  </rfmt>
  <rfmt sheetId="23" s="1" sqref="V1:V1048576" start="0" length="0">
    <dxf>
      <font>
        <sz val="11"/>
        <color theme="1"/>
        <name val="Open Sans"/>
        <scheme val="none"/>
      </font>
    </dxf>
  </rfmt>
  <rfmt sheetId="23" s="1" sqref="W1:W1048576" start="0" length="0">
    <dxf>
      <font>
        <sz val="11"/>
        <color theme="1"/>
        <name val="Open Sans"/>
        <scheme val="none"/>
      </font>
    </dxf>
  </rfmt>
  <rfmt sheetId="23" s="1" sqref="X1:X1048576" start="0" length="0">
    <dxf>
      <font>
        <sz val="11"/>
        <color theme="1"/>
        <name val="Open Sans"/>
        <scheme val="none"/>
      </font>
    </dxf>
  </rfmt>
  <rfmt sheetId="23" s="1" sqref="Y1:Y1048576" start="0" length="0">
    <dxf>
      <font>
        <sz val="11"/>
        <color theme="1"/>
        <name val="Open Sans"/>
        <scheme val="none"/>
      </font>
    </dxf>
  </rfmt>
  <rfmt sheetId="23" s="1" sqref="Z1:Z1048576" start="0" length="0">
    <dxf>
      <font>
        <sz val="11"/>
        <color theme="1"/>
        <name val="Open Sans"/>
        <scheme val="none"/>
      </font>
    </dxf>
  </rfmt>
  <ris rId="4562" sheetId="24" name="[Quarterly Financial 1Q 2022 2022-04-21.xlsx]Wskaźniki" sheetPosition="17"/>
  <ris rId="4563" sheetId="25" name="[Quarterly Financial 1Q 2022 2022-04-21.xlsx]Jakość należności od klientów" sheetPosition="18"/>
  <rcc rId="4564" sId="24" odxf="1" s="1" dxf="1">
    <nc r="B1" t="inlineStr">
      <is>
        <t>Wybrane wskaźniki finansowe Grupy Santander Bank Polska S.A.</t>
      </is>
    </nc>
    <ndxf>
      <font>
        <b/>
        <sz val="8"/>
        <color rgb="FFCC0000"/>
        <name val="Open Sans"/>
        <scheme val="none"/>
      </font>
      <alignment horizontal="left" vertical="center" wrapText="1" indent="1" readingOrder="0"/>
      <border outline="0">
        <bottom style="medium">
          <color rgb="FFCC0000"/>
        </bottom>
      </border>
    </ndxf>
  </rcc>
  <rcc rId="4565" sId="24" odxf="1" s="1" dxf="1">
    <nc r="C1" t="inlineStr">
      <is>
        <t>Selected Financial Ratios of Santander Bank Polska Group</t>
      </is>
    </nc>
    <ndxf>
      <font>
        <b/>
        <sz val="8"/>
        <color rgb="FFCC0000"/>
        <name val="Open Sans"/>
        <scheme val="none"/>
      </font>
      <alignment horizontal="left" vertical="center" wrapText="1" indent="1" readingOrder="0"/>
      <border outline="0">
        <bottom style="medium">
          <color rgb="FFCC0000"/>
        </bottom>
      </border>
    </ndxf>
  </rcc>
  <rcc rId="4566" sId="24" odxf="1" s="1" dxf="1">
    <nc r="D1" t="inlineStr">
      <is>
        <t>Q1 2017</t>
      </is>
    </nc>
    <ndxf>
      <font>
        <b/>
        <sz val="8"/>
        <color rgb="FFCC0000"/>
        <name val="Open Sans"/>
        <scheme val="none"/>
      </font>
      <alignment horizontal="right" vertical="center" wrapText="1" readingOrder="0"/>
      <border outline="0">
        <right style="dashed">
          <color theme="0"/>
        </right>
        <bottom style="medium">
          <color rgb="FFCC0000"/>
        </bottom>
      </border>
    </ndxf>
  </rcc>
  <rcc rId="4567" sId="24" odxf="1" s="1" dxf="1">
    <nc r="E1" t="inlineStr">
      <is>
        <t xml:space="preserve">Q1-2  2017 </t>
      </is>
    </nc>
    <ndxf>
      <font>
        <b/>
        <sz val="8"/>
        <color rgb="FFCC0000"/>
        <name val="Open Sans"/>
        <scheme val="none"/>
      </font>
      <alignment horizontal="right" vertical="center" wrapText="1" readingOrder="0"/>
      <border outline="0">
        <bottom style="medium">
          <color rgb="FFCC0000"/>
        </bottom>
      </border>
    </ndxf>
  </rcc>
  <rcc rId="4568" sId="24" odxf="1" s="1" dxf="1">
    <nc r="F1" t="inlineStr">
      <is>
        <t>Q1-3 2017</t>
      </is>
    </nc>
    <ndxf>
      <font>
        <b/>
        <sz val="8"/>
        <color rgb="FFCC0000"/>
        <name val="Open Sans"/>
        <scheme val="none"/>
      </font>
      <alignment horizontal="right" vertical="center" wrapText="1" readingOrder="0"/>
      <border outline="0">
        <bottom style="medium">
          <color rgb="FFCC0000"/>
        </bottom>
      </border>
    </ndxf>
  </rcc>
  <rcc rId="4569" sId="24" odxf="1" s="1" dxf="1">
    <nc r="G1" t="inlineStr">
      <is>
        <t>Q1-4 2017</t>
      </is>
    </nc>
    <ndxf>
      <font>
        <b/>
        <sz val="8"/>
        <color rgb="FFCC0000"/>
        <name val="Open Sans"/>
        <scheme val="none"/>
      </font>
      <alignment horizontal="right" vertical="center" wrapText="1" readingOrder="0"/>
      <border outline="0">
        <right style="dashed">
          <color theme="0"/>
        </right>
        <bottom style="medium">
          <color rgb="FFCC0000"/>
        </bottom>
      </border>
    </ndxf>
  </rcc>
  <rcc rId="4570" sId="24" odxf="1" s="1" dxf="1">
    <nc r="H1" t="inlineStr">
      <is>
        <t>Q1 2018</t>
      </is>
    </nc>
    <ndxf>
      <font>
        <b/>
        <sz val="8"/>
        <color rgb="FFCC0000"/>
        <name val="Open Sans"/>
        <scheme val="none"/>
      </font>
      <alignment horizontal="right" vertical="center" wrapText="1" readingOrder="0"/>
      <border outline="0">
        <right style="dashed">
          <color theme="0"/>
        </right>
        <bottom style="medium">
          <color rgb="FFCC0000"/>
        </bottom>
      </border>
    </ndxf>
  </rcc>
  <rcc rId="4571" sId="24" odxf="1" s="1" dxf="1">
    <nc r="I1" t="inlineStr">
      <is>
        <t xml:space="preserve">Q1-2  2018 </t>
      </is>
    </nc>
    <ndxf>
      <font>
        <b/>
        <sz val="8"/>
        <color rgb="FFCC0000"/>
        <name val="Open Sans"/>
        <scheme val="none"/>
      </font>
      <alignment horizontal="right" vertical="center" wrapText="1" readingOrder="0"/>
      <border outline="0">
        <bottom style="medium">
          <color rgb="FFCC0000"/>
        </bottom>
      </border>
    </ndxf>
  </rcc>
  <rcc rId="4572" sId="24" odxf="1" s="1" dxf="1">
    <nc r="J1" t="inlineStr">
      <is>
        <t>Q1-3 2018</t>
      </is>
    </nc>
    <ndxf>
      <font>
        <b/>
        <sz val="8"/>
        <color rgb="FFCC0000"/>
        <name val="Open Sans"/>
        <scheme val="none"/>
      </font>
      <alignment horizontal="right" vertical="center" wrapText="1" readingOrder="0"/>
      <border outline="0">
        <bottom style="medium">
          <color rgb="FFCC0000"/>
        </bottom>
      </border>
    </ndxf>
  </rcc>
  <rcc rId="4573" sId="24" odxf="1" s="1" dxf="1">
    <nc r="K1" t="inlineStr">
      <is>
        <t>Q1-4 2018</t>
      </is>
    </nc>
    <ndxf>
      <font>
        <b/>
        <sz val="8"/>
        <color rgb="FFCC0000"/>
        <name val="Open Sans"/>
        <scheme val="none"/>
      </font>
      <alignment horizontal="right" vertical="center" wrapText="1" readingOrder="0"/>
      <border outline="0">
        <bottom style="medium">
          <color rgb="FFCC0000"/>
        </bottom>
      </border>
    </ndxf>
  </rcc>
  <rcc rId="4574" sId="24" odxf="1" s="1" dxf="1">
    <nc r="L1" t="inlineStr">
      <is>
        <t>Q1  2019</t>
      </is>
    </nc>
    <ndxf>
      <font>
        <b/>
        <sz val="8"/>
        <color rgb="FFCC0000"/>
        <name val="Open Sans"/>
        <scheme val="none"/>
      </font>
      <alignment horizontal="right" vertical="center" wrapText="1" readingOrder="0"/>
      <border outline="0">
        <bottom style="medium">
          <color rgb="FFCC0000"/>
        </bottom>
      </border>
    </ndxf>
  </rcc>
  <rcc rId="4575" sId="24" odxf="1" s="1" dxf="1">
    <nc r="M1" t="inlineStr">
      <is>
        <t>Q1-2 2019</t>
      </is>
    </nc>
    <ndxf>
      <font>
        <b/>
        <sz val="8"/>
        <color rgb="FFCC0000"/>
        <name val="Open Sans"/>
        <scheme val="none"/>
      </font>
      <alignment horizontal="right" vertical="center" wrapText="1" readingOrder="0"/>
      <border outline="0">
        <bottom style="medium">
          <color rgb="FFCC0000"/>
        </bottom>
      </border>
    </ndxf>
  </rcc>
  <rcc rId="4576" sId="24" odxf="1" s="1" dxf="1">
    <nc r="N1" t="inlineStr">
      <is>
        <t>Q1-3 2019</t>
      </is>
    </nc>
    <ndxf>
      <font>
        <b/>
        <sz val="8"/>
        <color rgb="FFCC0000"/>
        <name val="Open Sans"/>
        <scheme val="none"/>
      </font>
      <alignment horizontal="right" vertical="center" wrapText="1" readingOrder="0"/>
      <border outline="0">
        <bottom style="medium">
          <color rgb="FFCC0000"/>
        </bottom>
      </border>
    </ndxf>
  </rcc>
  <rcc rId="4577" sId="24" odxf="1" s="1" dxf="1">
    <nc r="O1" t="inlineStr">
      <is>
        <t>Q1-4 2019</t>
      </is>
    </nc>
    <ndxf>
      <font>
        <b/>
        <sz val="8"/>
        <color rgb="FFCC0000"/>
        <name val="Open Sans"/>
        <scheme val="none"/>
      </font>
      <alignment horizontal="right" vertical="center" wrapText="1" readingOrder="0"/>
      <border outline="0">
        <bottom style="medium">
          <color rgb="FFCC0000"/>
        </bottom>
      </border>
    </ndxf>
  </rcc>
  <rcc rId="4578" sId="24" odxf="1" s="1" dxf="1">
    <nc r="P1" t="inlineStr">
      <is>
        <t>Q1 2020</t>
      </is>
    </nc>
    <ndxf>
      <font>
        <b/>
        <sz val="8"/>
        <color rgb="FFCC0000"/>
        <name val="Open Sans"/>
        <scheme val="none"/>
      </font>
      <alignment horizontal="right" vertical="center" wrapText="1" readingOrder="0"/>
      <border outline="0">
        <bottom style="medium">
          <color rgb="FFCC0000"/>
        </bottom>
      </border>
    </ndxf>
  </rcc>
  <rcc rId="4579" sId="24" odxf="1" s="1" dxf="1">
    <nc r="Q1" t="inlineStr">
      <is>
        <t>Q1-2 2020*</t>
      </is>
    </nc>
    <ndxf>
      <font>
        <b/>
        <sz val="8"/>
        <color rgb="FFCC0000"/>
        <name val="Open Sans"/>
        <scheme val="none"/>
      </font>
      <alignment horizontal="right" vertical="center" wrapText="1" readingOrder="0"/>
      <border outline="0">
        <bottom style="medium">
          <color rgb="FFCC0000"/>
        </bottom>
      </border>
    </ndxf>
  </rcc>
  <rcc rId="4580" sId="24" odxf="1" s="1" dxf="1">
    <nc r="R1" t="inlineStr">
      <is>
        <t>Q1-3 2020*</t>
      </is>
    </nc>
    <ndxf>
      <font>
        <b/>
        <sz val="8"/>
        <color rgb="FFCC0000"/>
        <name val="Open Sans"/>
        <scheme val="none"/>
      </font>
      <alignment horizontal="right" vertical="center" wrapText="1" readingOrder="0"/>
      <border outline="0">
        <bottom style="medium">
          <color rgb="FFCC0000"/>
        </bottom>
      </border>
    </ndxf>
  </rcc>
  <rcc rId="4581" sId="24" odxf="1" s="1" dxf="1">
    <nc r="S1" t="inlineStr">
      <is>
        <t>Q1-4 2020*</t>
      </is>
    </nc>
    <ndxf>
      <font>
        <b/>
        <sz val="8"/>
        <color rgb="FFCC0000"/>
        <name val="Open Sans"/>
        <scheme val="none"/>
      </font>
      <alignment horizontal="right" vertical="center" wrapText="1" readingOrder="0"/>
      <border outline="0">
        <bottom style="medium">
          <color rgb="FFCC0000"/>
        </bottom>
      </border>
    </ndxf>
  </rcc>
  <rcc rId="4582" sId="24" odxf="1" s="1" dxf="1">
    <nc r="T1" t="inlineStr">
      <is>
        <t>Q1 2021</t>
      </is>
    </nc>
    <ndxf>
      <font>
        <b/>
        <sz val="8"/>
        <color rgb="FFCC0000"/>
        <name val="Open Sans"/>
        <scheme val="none"/>
      </font>
      <alignment horizontal="right" vertical="center" wrapText="1" readingOrder="0"/>
      <border outline="0">
        <bottom style="medium">
          <color rgb="FFCC0000"/>
        </bottom>
      </border>
    </ndxf>
  </rcc>
  <rcc rId="4583" sId="24" odxf="1" s="1" dxf="1">
    <nc r="U1" t="inlineStr">
      <is>
        <t>Q1-2 2021</t>
      </is>
    </nc>
    <ndxf>
      <font>
        <b/>
        <sz val="8"/>
        <color rgb="FFCC0000"/>
        <name val="Open Sans"/>
        <scheme val="none"/>
      </font>
      <alignment horizontal="right" vertical="center" wrapText="1" readingOrder="0"/>
      <border outline="0">
        <bottom style="medium">
          <color rgb="FFCC0000"/>
        </bottom>
      </border>
    </ndxf>
  </rcc>
  <rcc rId="4584" sId="24" odxf="1" s="1" dxf="1">
    <nc r="V1" t="inlineStr">
      <is>
        <t>Q1-3 2021</t>
      </is>
    </nc>
    <ndxf>
      <font>
        <b/>
        <sz val="8"/>
        <color rgb="FFCC0000"/>
        <name val="Open Sans"/>
        <scheme val="none"/>
      </font>
      <alignment horizontal="right" vertical="center" wrapText="1" readingOrder="0"/>
      <border outline="0">
        <bottom style="medium">
          <color rgb="FFCC0000"/>
        </bottom>
      </border>
    </ndxf>
  </rcc>
  <rcc rId="4585" sId="24" odxf="1" s="1" dxf="1">
    <nc r="W1" t="inlineStr">
      <is>
        <t>Q1-4 2021</t>
      </is>
    </nc>
    <ndxf>
      <font>
        <b/>
        <sz val="8"/>
        <color rgb="FFCC0000"/>
        <name val="Open Sans"/>
        <scheme val="none"/>
      </font>
      <alignment horizontal="right" vertical="center" wrapText="1" readingOrder="0"/>
      <border outline="0">
        <bottom style="medium">
          <color rgb="FFCC0000"/>
        </bottom>
      </border>
    </ndxf>
  </rcc>
  <rfmt sheetId="24" s="1" sqref="A1:XFD1" start="0" length="0">
    <dxf>
      <font>
        <sz val="10"/>
        <color auto="1"/>
        <name val="Arial"/>
        <scheme val="none"/>
      </font>
    </dxf>
  </rfmt>
  <rcc rId="4586" sId="24" odxf="1" s="1" dxf="1">
    <nc r="B2" t="inlineStr">
      <is>
        <t xml:space="preserve">Koszty / dochody </t>
      </is>
    </nc>
    <ndxf>
      <font>
        <sz val="8"/>
        <color auto="1"/>
        <name val="Open Sans"/>
        <scheme val="none"/>
      </font>
      <alignment horizontal="left" vertical="center" wrapText="1" indent="1" readingOrder="0"/>
      <border outline="0">
        <left style="thin">
          <color indexed="9"/>
        </left>
        <top style="dotted">
          <color rgb="FF6F7779"/>
        </top>
      </border>
    </ndxf>
  </rcc>
  <rcc rId="4587" sId="24" odxf="1" s="1" dxf="1">
    <nc r="C2" t="inlineStr">
      <is>
        <t xml:space="preserve">Total costs/Total income </t>
      </is>
    </nc>
    <ndxf>
      <font>
        <sz val="8"/>
        <color auto="1"/>
        <name val="Open Sans"/>
        <scheme val="none"/>
      </font>
      <alignment horizontal="left" vertical="center" wrapText="1" indent="1" readingOrder="0"/>
      <border outline="0">
        <left style="thin">
          <color indexed="9"/>
        </left>
      </border>
    </ndxf>
  </rcc>
  <rcc rId="4588" sId="24" odxf="1" s="1" dxf="1" numFmtId="14">
    <nc r="D2">
      <v>0.46800000000000003</v>
    </nc>
    <ndxf>
      <font>
        <sz val="8"/>
        <color auto="1"/>
        <name val="Open Sans"/>
        <scheme val="none"/>
      </font>
      <numFmt numFmtId="169" formatCode="0.0%"/>
      <alignment vertical="center" readingOrder="0"/>
      <border outline="0">
        <top style="dotted">
          <color rgb="FF6F7779"/>
        </top>
      </border>
    </ndxf>
  </rcc>
  <rcc rId="4589" sId="24" odxf="1" s="1" dxf="1" numFmtId="14">
    <nc r="E2">
      <v>0.44600000000000001</v>
    </nc>
    <ndxf>
      <font>
        <sz val="8"/>
        <color auto="1"/>
        <name val="Open Sans"/>
        <scheme val="none"/>
      </font>
      <numFmt numFmtId="169" formatCode="0.0%"/>
      <alignment vertical="center" readingOrder="0"/>
      <border outline="0">
        <top style="dotted">
          <color rgb="FF6F7779"/>
        </top>
      </border>
    </ndxf>
  </rcc>
  <rcc rId="4590" sId="24" odxf="1" s="1" dxf="1" numFmtId="14">
    <nc r="F2">
      <v>0.435</v>
    </nc>
    <ndxf>
      <font>
        <sz val="8"/>
        <color auto="1"/>
        <name val="Open Sans"/>
        <scheme val="none"/>
      </font>
      <numFmt numFmtId="169" formatCode="0.0%"/>
      <alignment vertical="center" readingOrder="0"/>
      <border outline="0">
        <top style="dotted">
          <color rgb="FF6F7779"/>
        </top>
      </border>
    </ndxf>
  </rcc>
  <rcc rId="4591" sId="24" odxf="1" s="1" dxf="1" numFmtId="14">
    <nc r="G2">
      <v>0.434</v>
    </nc>
    <ndxf>
      <font>
        <sz val="8"/>
        <color auto="1"/>
        <name val="Open Sans"/>
        <scheme val="none"/>
      </font>
      <numFmt numFmtId="169" formatCode="0.0%"/>
      <alignment vertical="center" readingOrder="0"/>
      <border outline="0">
        <top style="dotted">
          <color rgb="FF6F7779"/>
        </top>
      </border>
    </ndxf>
  </rcc>
  <rcc rId="4592" sId="24" odxf="1" s="1" dxf="1" numFmtId="14">
    <nc r="H2">
      <v>0.48899999999999999</v>
    </nc>
    <ndxf>
      <font>
        <sz val="8"/>
        <color auto="1"/>
        <name val="Open Sans"/>
        <scheme val="none"/>
      </font>
      <numFmt numFmtId="169" formatCode="0.0%"/>
      <alignment vertical="center" readingOrder="0"/>
      <border outline="0">
        <top style="dotted">
          <color rgb="FF6F7779"/>
        </top>
      </border>
    </ndxf>
  </rcc>
  <rcc rId="4593" sId="24" odxf="1" s="1" dxf="1" numFmtId="14">
    <nc r="I2">
      <v>0.45200000000000001</v>
    </nc>
    <ndxf>
      <font>
        <sz val="8"/>
        <color auto="1"/>
        <name val="Open Sans"/>
        <scheme val="none"/>
      </font>
      <numFmt numFmtId="169" formatCode="0.0%"/>
      <alignment vertical="center" readingOrder="0"/>
      <border outline="0">
        <top style="dotted">
          <color rgb="FF6F7779"/>
        </top>
      </border>
    </ndxf>
  </rcc>
  <rcc rId="4594" sId="24" odxf="1" s="1" dxf="1" numFmtId="14">
    <nc r="J2">
      <v>0.45</v>
    </nc>
    <ndxf>
      <font>
        <sz val="8"/>
        <color auto="1"/>
        <name val="Open Sans"/>
        <scheme val="none"/>
      </font>
      <numFmt numFmtId="169" formatCode="0.0%"/>
      <alignment vertical="center" readingOrder="0"/>
      <border outline="0">
        <top style="dotted">
          <color rgb="FF6F7779"/>
        </top>
      </border>
    </ndxf>
  </rcc>
  <rcc rId="4595" sId="24" odxf="1" s="1" dxf="1" numFmtId="14">
    <nc r="K2">
      <v>0.432</v>
    </nc>
    <ndxf>
      <font>
        <sz val="8"/>
        <color auto="1"/>
        <name val="Open Sans"/>
        <scheme val="none"/>
      </font>
      <numFmt numFmtId="169" formatCode="0.0%"/>
      <alignment vertical="center" readingOrder="0"/>
      <border outline="0">
        <top style="dotted">
          <color rgb="FF6F7779"/>
        </top>
      </border>
    </ndxf>
  </rcc>
  <rcc rId="4596" sId="24" odxf="1" s="1" dxf="1" numFmtId="14">
    <nc r="L2">
      <v>0.55100000000000005</v>
    </nc>
    <ndxf>
      <font>
        <sz val="8"/>
        <color auto="1"/>
        <name val="Open Sans"/>
        <scheme val="none"/>
      </font>
      <numFmt numFmtId="169" formatCode="0.0%"/>
      <alignment vertical="center" readingOrder="0"/>
      <border outline="0">
        <top style="dotted">
          <color rgb="FF6F7779"/>
        </top>
      </border>
    </ndxf>
  </rcc>
  <rcc rId="4597" sId="24" odxf="1" s="1" dxf="1" numFmtId="14">
    <nc r="M2">
      <v>0.48699999999999999</v>
    </nc>
    <ndxf>
      <font>
        <sz val="8"/>
        <color auto="1"/>
        <name val="Open Sans"/>
        <scheme val="none"/>
      </font>
      <numFmt numFmtId="169" formatCode="0.0%"/>
      <alignment vertical="center" readingOrder="0"/>
      <border outline="0">
        <top style="dotted">
          <color rgb="FF6F7779"/>
        </top>
      </border>
    </ndxf>
  </rcc>
  <rcc rId="4598" sId="24" odxf="1" s="1" dxf="1" numFmtId="14">
    <nc r="N2">
      <v>0.45700000000000002</v>
    </nc>
    <ndxf>
      <font>
        <sz val="8"/>
        <color auto="1"/>
        <name val="Open Sans"/>
        <scheme val="none"/>
      </font>
      <numFmt numFmtId="169" formatCode="0.0%"/>
      <alignment vertical="center" readingOrder="0"/>
      <border outline="0">
        <top style="dotted">
          <color rgb="FF6F7779"/>
        </top>
      </border>
    </ndxf>
  </rcc>
  <rcc rId="4599" sId="24" odxf="1" s="1" dxf="1" numFmtId="14">
    <nc r="O2">
      <v>0.47199999999999998</v>
    </nc>
    <ndxf>
      <font>
        <sz val="8"/>
        <color auto="1"/>
        <name val="Open Sans"/>
        <scheme val="none"/>
      </font>
      <numFmt numFmtId="169" formatCode="0.0%"/>
      <alignment vertical="center" readingOrder="0"/>
      <border outline="0">
        <top style="dotted">
          <color rgb="FF6F7779"/>
        </top>
      </border>
    </ndxf>
  </rcc>
  <rcc rId="4600" sId="24" odxf="1" s="1" dxf="1" numFmtId="14">
    <nc r="P2">
      <v>0.56299999999999994</v>
    </nc>
    <ndxf>
      <font>
        <sz val="8"/>
        <color auto="1"/>
        <name val="Open Sans"/>
        <scheme val="none"/>
      </font>
      <numFmt numFmtId="169" formatCode="0.0%"/>
      <alignment vertical="center" readingOrder="0"/>
      <border outline="0">
        <top style="dotted">
          <color rgb="FF6F7779"/>
        </top>
      </border>
    </ndxf>
  </rcc>
  <rcc rId="4601" sId="24" odxf="1" s="1" dxf="1" numFmtId="14">
    <nc r="Q2">
      <v>0.51500000000000001</v>
    </nc>
    <ndxf>
      <font>
        <sz val="8"/>
        <color auto="1"/>
        <name val="Open Sans"/>
        <scheme val="none"/>
      </font>
      <numFmt numFmtId="169" formatCode="0.0%"/>
      <alignment vertical="center" readingOrder="0"/>
      <border outline="0">
        <top style="dotted">
          <color rgb="FF6F7779"/>
        </top>
      </border>
    </ndxf>
  </rcc>
  <rcc rId="4602" sId="24" odxf="1" s="1" dxf="1" numFmtId="14">
    <nc r="R2">
      <v>0.48899999999999999</v>
    </nc>
    <ndxf>
      <font>
        <sz val="8"/>
        <color auto="1"/>
        <name val="Open Sans"/>
        <scheme val="none"/>
      </font>
      <numFmt numFmtId="169" formatCode="0.0%"/>
      <alignment vertical="center" readingOrder="0"/>
      <border outline="0">
        <top style="dotted">
          <color rgb="FF6F7779"/>
        </top>
      </border>
    </ndxf>
  </rcc>
  <rcc rId="4603" sId="24" odxf="1" s="1" dxf="1" numFmtId="14">
    <nc r="S2">
      <v>0.51900000000000002</v>
    </nc>
    <ndxf>
      <font>
        <sz val="8"/>
        <color auto="1"/>
        <name val="Open Sans"/>
        <scheme val="none"/>
      </font>
      <numFmt numFmtId="169" formatCode="0.0%"/>
      <alignment vertical="center" readingOrder="0"/>
      <border outline="0">
        <top style="dotted">
          <color rgb="FF6F7779"/>
        </top>
      </border>
    </ndxf>
  </rcc>
  <rcc rId="4604" sId="24" odxf="1" s="1" dxf="1" numFmtId="14">
    <nc r="T2">
      <v>0.59599999999999997</v>
    </nc>
    <ndxf>
      <font>
        <sz val="8"/>
        <color auto="1"/>
        <name val="Open Sans"/>
        <scheme val="none"/>
      </font>
      <numFmt numFmtId="169" formatCode="0.0%"/>
      <alignment vertical="center" readingOrder="0"/>
      <border outline="0">
        <top style="dotted">
          <color rgb="FF6F7779"/>
        </top>
      </border>
    </ndxf>
  </rcc>
  <rcc rId="4605" sId="24" odxf="1" s="1" dxf="1" numFmtId="14">
    <nc r="U2">
      <v>0.61699999999999999</v>
    </nc>
    <ndxf>
      <font>
        <sz val="8"/>
        <color auto="1"/>
        <name val="Open Sans"/>
        <scheme val="none"/>
      </font>
      <numFmt numFmtId="169" formatCode="0.0%"/>
      <alignment vertical="center" readingOrder="0"/>
      <border outline="0">
        <top style="dotted">
          <color rgb="FF6F7779"/>
        </top>
      </border>
    </ndxf>
  </rcc>
  <rcc rId="4606" sId="24" odxf="1" s="1" dxf="1" numFmtId="14">
    <nc r="V2">
      <v>0.56999999999999995</v>
    </nc>
    <ndxf>
      <font>
        <sz val="8"/>
        <color auto="1"/>
        <name val="Open Sans"/>
        <scheme val="none"/>
      </font>
      <numFmt numFmtId="169" formatCode="0.0%"/>
      <alignment vertical="center" readingOrder="0"/>
      <border outline="0">
        <top style="dotted">
          <color rgb="FF6F7779"/>
        </top>
      </border>
    </ndxf>
  </rcc>
  <rcc rId="4607" sId="24" odxf="1" s="1" dxf="1" numFmtId="14">
    <nc r="W2">
      <v>0.59599999999999997</v>
    </nc>
    <ndxf>
      <font>
        <sz val="8"/>
        <color auto="1"/>
        <name val="Open Sans"/>
        <scheme val="none"/>
      </font>
      <numFmt numFmtId="169" formatCode="0.0%"/>
      <alignment vertical="center" readingOrder="0"/>
      <border outline="0">
        <top style="dotted">
          <color rgb="FF6F7779"/>
        </top>
      </border>
    </ndxf>
  </rcc>
  <rfmt sheetId="24" s="1" sqref="A2:XFD2" start="0" length="0">
    <dxf>
      <font>
        <sz val="10"/>
        <color auto="1"/>
        <name val="Arial"/>
        <scheme val="none"/>
      </font>
    </dxf>
  </rfmt>
  <rcc rId="4608" sId="24" odxf="1" s="1" dxf="1">
    <nc r="B3" t="inlineStr">
      <is>
        <t>Wynik z tytułu odsetek / dochody ogółem</t>
      </is>
    </nc>
    <ndxf>
      <font>
        <sz val="8"/>
        <color auto="1"/>
        <name val="Open Sans"/>
        <scheme val="none"/>
      </font>
      <alignment horizontal="left" vertical="center" wrapText="1" indent="1" readingOrder="0"/>
      <border outline="0">
        <left style="thin">
          <color indexed="9"/>
        </left>
        <top style="dotted">
          <color theme="0" tint="-0.34998626667073579"/>
        </top>
        <bottom style="dotted">
          <color theme="0" tint="-0.34998626667073579"/>
        </bottom>
      </border>
    </ndxf>
  </rcc>
  <rcc rId="4609" sId="24" odxf="1" s="1" dxf="1">
    <nc r="C3" t="inlineStr">
      <is>
        <t>Net interest income/Total income</t>
      </is>
    </nc>
    <ndxf>
      <font>
        <sz val="8"/>
        <color auto="1"/>
        <name val="Open Sans"/>
        <scheme val="none"/>
      </font>
      <alignment horizontal="left" vertical="center" wrapText="1" indent="1" readingOrder="0"/>
      <border outline="0">
        <left style="thin">
          <color indexed="9"/>
        </left>
        <top style="dotted">
          <color rgb="FFA6A6A6"/>
        </top>
        <bottom style="dotted">
          <color rgb="FFA6A6A6"/>
        </bottom>
      </border>
    </ndxf>
  </rcc>
  <rcc rId="4610" sId="24" odxf="1" s="1" dxf="1" numFmtId="14">
    <nc r="D3">
      <v>0.67800000000000005</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4611" sId="24" odxf="1" s="1" dxf="1" numFmtId="14">
    <nc r="E3">
      <v>0.67200000000000004</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4612" sId="24" odxf="1" s="1" dxf="1" numFmtId="14">
    <nc r="F3">
      <v>0.67700000000000005</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4613" sId="24" odxf="1" s="1" dxf="1" numFmtId="14">
    <nc r="G3">
      <v>0.68</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4614" sId="24" odxf="1" s="1" dxf="1" numFmtId="14">
    <nc r="H3">
      <v>0.7</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4615" sId="24" odxf="1" s="1" dxf="1" numFmtId="14">
    <nc r="I3">
      <v>0.66800000000000004</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4616" sId="24" odxf="1" s="1" dxf="1" numFmtId="14">
    <nc r="J3">
      <v>0.67600000000000005</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4617" sId="24" odxf="1" s="1" dxf="1" numFmtId="14">
    <nc r="K3">
      <v>0.65900000000000003</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4618" sId="24" odxf="1" s="1" dxf="1" numFmtId="14">
    <nc r="L3">
      <v>0.71699999999999997</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4619" sId="24" odxf="1" s="1" dxf="1" numFmtId="14">
    <nc r="M3">
      <v>0.69799999999999995</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4620" sId="24" odxf="1" s="1" dxf="1" numFmtId="14">
    <nc r="N3">
      <v>0.69699999999999995</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4621" sId="24" odxf="1" s="1" dxf="1" numFmtId="14">
    <nc r="O3">
      <v>0.69499999999999995</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4622" sId="24" odxf="1" s="1" dxf="1" numFmtId="14">
    <nc r="P3">
      <v>0.72799999999999998</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4623" sId="24" odxf="1" s="1" dxf="1" numFmtId="14">
    <nc r="Q3">
      <v>0.71499999999999997</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4624" sId="24" odxf="1" s="1" dxf="1" numFmtId="14">
    <nc r="R3">
      <v>0.69299999999999995</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4625" sId="24" odxf="1" s="1" dxf="1" numFmtId="14">
    <nc r="S3">
      <v>0.68100000000000005</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4626" sId="24" odxf="1" s="1" dxf="1" numFmtId="14">
    <nc r="T3">
      <v>0.64800000000000002</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4627" sId="24" odxf="1" s="1" dxf="1" numFmtId="14">
    <nc r="U3">
      <v>0.63500000000000001</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4628" sId="24" odxf="1" s="1" dxf="1" numFmtId="14">
    <nc r="V3">
      <v>0.63700000000000001</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4629" sId="24" odxf="1" s="1" dxf="1" numFmtId="14">
    <nc r="W3">
      <v>0.64700000000000002</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fmt sheetId="24" s="1" sqref="A3:XFD3" start="0" length="0">
    <dxf>
      <font>
        <sz val="10"/>
        <color auto="1"/>
        <name val="Arial"/>
        <scheme val="none"/>
      </font>
    </dxf>
  </rfmt>
  <rcc rId="4630" sId="24" odxf="1" s="1" dxf="1">
    <nc r="B4" t="inlineStr">
      <is>
        <r>
          <t xml:space="preserve">Marża odsetkowa netto </t>
        </r>
        <r>
          <rPr>
            <vertAlign val="superscript"/>
            <sz val="8"/>
            <rFont val="Open Sans"/>
            <family val="2"/>
            <charset val="238"/>
          </rPr>
          <t xml:space="preserve">1) </t>
        </r>
      </is>
    </nc>
    <ndxf>
      <font>
        <sz val="8"/>
        <color auto="1"/>
        <name val="Open Sans"/>
        <scheme val="none"/>
      </font>
      <alignment horizontal="left" vertical="center" wrapText="1" indent="1" readingOrder="0"/>
      <border outline="0">
        <left style="thin">
          <color indexed="9"/>
        </left>
        <top style="dotted">
          <color theme="0" tint="-0.34998626667073579"/>
        </top>
        <bottom style="dotted">
          <color theme="0" tint="-0.34998626667073579"/>
        </bottom>
      </border>
    </ndxf>
  </rcc>
  <rcc rId="4631" sId="24" odxf="1" s="1" dxf="1">
    <nc r="C4" t="inlineStr">
      <is>
        <r>
          <t xml:space="preserve">Net interest margin </t>
        </r>
        <r>
          <rPr>
            <vertAlign val="superscript"/>
            <sz val="8"/>
            <rFont val="Open Sans"/>
            <family val="2"/>
            <charset val="238"/>
          </rPr>
          <t>1)</t>
        </r>
      </is>
    </nc>
    <ndxf>
      <font>
        <sz val="8"/>
        <color auto="1"/>
        <name val="Open Sans"/>
        <scheme val="none"/>
      </font>
      <alignment horizontal="left" vertical="center" wrapText="1" indent="1" readingOrder="0"/>
      <border outline="0">
        <left style="thin">
          <color indexed="9"/>
        </left>
        <top style="dotted">
          <color rgb="FFA6A6A6"/>
        </top>
        <bottom style="dotted">
          <color rgb="FFA6A6A6"/>
        </bottom>
      </border>
    </ndxf>
  </rcc>
  <rcc rId="4632" sId="24" odxf="1" s="1" dxf="1" numFmtId="14">
    <nc r="D4">
      <v>3.7400000000000003E-2</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633" sId="24" odxf="1" s="1" dxf="1" numFmtId="14">
    <nc r="E4">
      <v>3.78E-2</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634" sId="24" odxf="1" s="1" dxf="1" numFmtId="14">
    <nc r="F4">
      <v>3.7999999999999999E-2</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635" sId="24" odxf="1" s="1" dxf="1" numFmtId="14">
    <nc r="G4">
      <v>3.8300000000000001E-2</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636" sId="24" odxf="1" s="1" dxf="1" numFmtId="14">
    <nc r="H4">
      <v>3.95E-2</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637" sId="24" odxf="1" s="1" dxf="1" numFmtId="14">
    <nc r="I4">
      <v>3.85E-2</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638" sId="24" odxf="1" s="1" dxf="1" numFmtId="14">
    <nc r="J4">
      <v>3.7699999999999997E-2</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639" sId="24" odxf="1" s="1" dxf="1" numFmtId="14">
    <nc r="K4">
      <v>3.6600000000000001E-2</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640" sId="24" odxf="1" s="1" dxf="1" numFmtId="14">
    <nc r="L4">
      <v>3.4799999999999998E-2</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641" sId="24" odxf="1" s="1" dxf="1" numFmtId="14">
    <nc r="M4">
      <v>3.4799999999999998E-2</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642" sId="24" odxf="1" s="1" dxf="1" numFmtId="14">
    <nc r="N4">
      <v>3.5000000000000003E-2</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643" sId="24" odxf="1" s="1" dxf="1" numFmtId="14">
    <nc r="O4">
      <v>3.4599999999999999E-2</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644" sId="24" odxf="1" s="1" dxf="1" numFmtId="14">
    <nc r="P4">
      <v>3.32E-2</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645" sId="24" odxf="1" s="1" dxf="1" numFmtId="14">
    <nc r="Q4">
      <v>3.09E-2</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646" sId="24" odxf="1" s="1" dxf="1" numFmtId="14">
    <nc r="R4">
      <v>2.9499999999999998E-2</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647" sId="24" odxf="1" s="1" dxf="1" numFmtId="14">
    <nc r="S4">
      <v>2.87E-2</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648" sId="24" odxf="1" s="1" dxf="1" numFmtId="14">
    <nc r="T4">
      <v>2.5600000000000001E-2</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649" sId="24" odxf="1" s="1" dxf="1" numFmtId="14">
    <nc r="U4">
      <v>2.5899999999999999E-2</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650" sId="24" odxf="1" s="1" dxf="1" numFmtId="14">
    <nc r="V4">
      <v>2.5999999999999999E-2</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651" sId="24" odxf="1" s="1" dxf="1" numFmtId="14">
    <nc r="W4">
      <v>2.7099999999999999E-2</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fmt sheetId="24" s="1" sqref="A4:XFD4" start="0" length="0">
    <dxf>
      <font>
        <sz val="10"/>
        <color auto="1"/>
        <name val="Arial"/>
        <scheme val="none"/>
      </font>
    </dxf>
  </rfmt>
  <rcc rId="4652" sId="24" odxf="1" s="1" dxf="1">
    <nc r="B5" t="inlineStr">
      <is>
        <t xml:space="preserve">Wynik z tytułu prowizji / dochody ogółem </t>
      </is>
    </nc>
    <ndxf>
      <font>
        <sz val="8"/>
        <color auto="1"/>
        <name val="Open Sans"/>
        <scheme val="none"/>
      </font>
      <alignment horizontal="left" vertical="center" wrapText="1" indent="1" readingOrder="0"/>
      <border outline="0">
        <left style="thin">
          <color indexed="9"/>
        </left>
        <top style="dotted">
          <color theme="0" tint="-0.34998626667073579"/>
        </top>
        <bottom style="dotted">
          <color theme="0" tint="-0.34998626667073579"/>
        </bottom>
      </border>
    </ndxf>
  </rcc>
  <rcc rId="4653" sId="24" odxf="1" s="1" dxf="1">
    <nc r="C5" t="inlineStr">
      <is>
        <t xml:space="preserve">Net commission income/Total income </t>
      </is>
    </nc>
    <ndxf>
      <font>
        <sz val="8"/>
        <color auto="1"/>
        <name val="Open Sans"/>
        <scheme val="none"/>
      </font>
      <alignment horizontal="left" vertical="center" wrapText="1" indent="1" readingOrder="0"/>
      <border outline="0">
        <left style="thin">
          <color indexed="9"/>
        </left>
        <top style="dotted">
          <color rgb="FFA6A6A6"/>
        </top>
        <bottom style="dotted">
          <color rgb="FFA6A6A6"/>
        </bottom>
      </border>
    </ndxf>
  </rcc>
  <rcc rId="4654" sId="24" odxf="1" s="1" dxf="1" numFmtId="14">
    <nc r="D5">
      <v>0.25700000000000001</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4655" sId="24" odxf="1" s="1" dxf="1" numFmtId="14">
    <nc r="E5">
      <v>0.255</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4656" sId="24" odxf="1" s="1" dxf="1" numFmtId="14">
    <nc r="F5">
      <v>0.26</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4657" sId="24" odxf="1" s="1" dxf="1" numFmtId="14">
    <nc r="G5">
      <v>0.25900000000000001</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4658" sId="24" odxf="1" s="1" dxf="1" numFmtId="14">
    <nc r="H5">
      <v>0.25900000000000001</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4659" sId="24" odxf="1" s="1" dxf="1" numFmtId="14">
    <nc r="I5">
      <v>0.25</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4660" sId="24" odxf="1" s="1" dxf="1" numFmtId="14">
    <nc r="J5">
      <v>0.251</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4661" sId="24" odxf="1" s="1" dxf="1" numFmtId="14">
    <nc r="K5">
      <v>0.23599999999999999</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4662" sId="24" odxf="1" s="1" dxf="1" numFmtId="14">
    <nc r="L5">
      <v>0.23200000000000001</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4663" sId="24" odxf="1" s="1" dxf="1" numFmtId="14">
    <nc r="M5">
      <v>0.22500000000000001</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4664" sId="24" odxf="1" s="1" dxf="1" numFmtId="14">
    <nc r="N5">
      <v>0.224</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4665" sId="24" odxf="1" s="1" dxf="1" numFmtId="14">
    <nc r="O5">
      <v>0.22500000000000001</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4666" sId="24" odxf="1" s="1" dxf="1" numFmtId="14">
    <nc r="P5">
      <v>0.23899999999999999</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4667" sId="24" odxf="1" s="1" dxf="1" numFmtId="14">
    <nc r="Q5">
      <v>0.23799999999999999</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4668" sId="24" odxf="1" s="1" dxf="1" numFmtId="14">
    <nc r="R5">
      <v>0.245</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4669" sId="24" odxf="1" s="1" dxf="1" numFmtId="14">
    <nc r="S5">
      <v>0.249</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4670" sId="24" odxf="1" s="1" dxf="1" numFmtId="14">
    <nc r="T5">
      <v>0.28799999999999998</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4671" sId="24" odxf="1" s="1" dxf="1" numFmtId="14">
    <nc r="U5">
      <v>0.27600000000000002</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4672" sId="24" odxf="1" s="1" dxf="1" numFmtId="14">
    <nc r="V5">
      <v>0.27800000000000002</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4673" sId="24" odxf="1" s="1" dxf="1" numFmtId="14">
    <nc r="W5">
      <v>0.27</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fmt sheetId="24" s="1" sqref="A5:XFD5" start="0" length="0">
    <dxf>
      <font>
        <sz val="10"/>
        <color auto="1"/>
        <name val="Arial"/>
        <scheme val="none"/>
      </font>
    </dxf>
  </rfmt>
  <rcc rId="4674" sId="24" odxf="1" s="1" dxf="1">
    <nc r="B6" t="inlineStr">
      <is>
        <t xml:space="preserve">Należności netto od klientów / zobowiązania wobec klientów </t>
      </is>
    </nc>
    <ndxf>
      <font>
        <sz val="8"/>
        <color auto="1"/>
        <name val="Open Sans"/>
        <scheme val="none"/>
      </font>
      <alignment horizontal="left" vertical="center" wrapText="1" indent="1" readingOrder="0"/>
      <border outline="0">
        <left style="thin">
          <color indexed="9"/>
        </left>
        <top style="dotted">
          <color theme="0" tint="-0.34998626667073579"/>
        </top>
        <bottom style="dotted">
          <color theme="0" tint="-0.34998626667073579"/>
        </bottom>
      </border>
    </ndxf>
  </rcc>
  <rcc rId="4675" sId="24" odxf="1" s="1" dxf="1">
    <nc r="C6" t="inlineStr">
      <is>
        <t xml:space="preserve">Customer net loans/Customer deposits </t>
      </is>
    </nc>
    <ndxf>
      <font>
        <sz val="8"/>
        <color auto="1"/>
        <name val="Open Sans"/>
        <scheme val="none"/>
      </font>
      <alignment horizontal="left" vertical="center" wrapText="1" indent="1" readingOrder="0"/>
      <border outline="0">
        <left style="thin">
          <color indexed="9"/>
        </left>
        <top style="dotted">
          <color rgb="FFA6A6A6"/>
        </top>
        <bottom style="dotted">
          <color rgb="FFA6A6A6"/>
        </bottom>
      </border>
    </ndxf>
  </rcc>
  <rcc rId="4676" sId="24" odxf="1" s="1" dxf="1" numFmtId="14">
    <nc r="D6">
      <v>0.95899999999999996</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4677" sId="24" odxf="1" s="1" dxf="1" numFmtId="14">
    <nc r="E6">
      <v>0.96299999999999997</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4678" sId="24" odxf="1" s="1" dxf="1" numFmtId="14">
    <nc r="F6">
      <v>0.95899999999999996</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4679" sId="24" odxf="1" s="1" dxf="1" numFmtId="14">
    <nc r="G6">
      <v>0.96699999999999997</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4680" sId="24" odxf="1" s="1" dxf="1" numFmtId="14">
    <nc r="H6">
      <v>0.96</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4681" sId="24" odxf="1" s="1" dxf="1" numFmtId="14">
    <nc r="I6">
      <v>0.93600000000000005</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4682" sId="24" odxf="1" s="1" dxf="1" numFmtId="14">
    <nc r="J6">
      <v>0.93500000000000005</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4683" sId="24" odxf="1" s="1" dxf="1" numFmtId="14">
    <nc r="K6">
      <v>0.91900000000000004</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4684" sId="24" odxf="1" s="1" dxf="1" numFmtId="14">
    <nc r="L6">
      <v>0.93899999999999995</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4685" sId="24" odxf="1" s="1" dxf="1" numFmtId="14">
    <nc r="M6">
      <v>0.94</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4686" sId="24" odxf="1" s="1" dxf="1" numFmtId="14">
    <nc r="N6">
      <v>0.95199999999999996</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4687" sId="24" odxf="1" s="1" dxf="1" numFmtId="14">
    <nc r="O6">
      <v>0.91600000000000004</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4688" sId="24" odxf="1" s="1" dxf="1" numFmtId="14">
    <nc r="P6">
      <v>0.93600000000000005</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4689" sId="24" odxf="1" s="1" dxf="1" numFmtId="14">
    <nc r="Q6">
      <v>0.86</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4690" sId="24" odxf="1" s="1" dxf="1" numFmtId="14">
    <nc r="R6">
      <v>0.85199999999999998</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4691" sId="24" odxf="1" s="1" dxf="1" numFmtId="14">
    <nc r="S6">
      <v>0.82799999999999996</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4692" sId="24" odxf="1" s="1" dxf="1" numFmtId="14">
    <nc r="T6">
      <v>0.79700000000000004</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4693" sId="24" odxf="1" s="1" dxf="1" numFmtId="14">
    <nc r="U6">
      <v>0.82</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4694" sId="24" odxf="1" s="1" dxf="1" numFmtId="14">
    <nc r="V6">
      <v>0.82</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4695" sId="24" odxf="1" s="1" dxf="1" numFmtId="14">
    <nc r="W6">
      <v>0.8</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fmt sheetId="24" s="1" sqref="A6:XFD6" start="0" length="0">
    <dxf>
      <font>
        <sz val="10"/>
        <color auto="1"/>
        <name val="Arial"/>
        <scheme val="none"/>
      </font>
    </dxf>
  </rfmt>
  <rcc rId="4696" sId="24" odxf="1" s="1" dxf="1">
    <nc r="B7" t="inlineStr">
      <is>
        <r>
          <t xml:space="preserve">Wskaźnik kredytów niepracujących </t>
        </r>
        <r>
          <rPr>
            <vertAlign val="superscript"/>
            <sz val="8"/>
            <rFont val="Open Sans"/>
            <family val="2"/>
            <charset val="238"/>
          </rPr>
          <t>2)</t>
        </r>
      </is>
    </nc>
    <ndxf>
      <font>
        <sz val="8"/>
        <color auto="1"/>
        <name val="Open Sans"/>
        <scheme val="none"/>
      </font>
      <alignment horizontal="left" vertical="center" wrapText="1" indent="1" readingOrder="0"/>
      <border outline="0">
        <left style="thin">
          <color indexed="9"/>
        </left>
        <top style="dotted">
          <color theme="0" tint="-0.34998626667073579"/>
        </top>
        <bottom style="dotted">
          <color theme="0" tint="-0.34998626667073579"/>
        </bottom>
      </border>
    </ndxf>
  </rcc>
  <rcc rId="4697" sId="24" odxf="1" s="1" dxf="1">
    <nc r="C7" t="inlineStr">
      <is>
        <r>
          <t>NPL ratio</t>
        </r>
        <r>
          <rPr>
            <vertAlign val="superscript"/>
            <sz val="8"/>
            <rFont val="Open Sans"/>
            <family val="2"/>
            <charset val="238"/>
          </rPr>
          <t xml:space="preserve"> 2)</t>
        </r>
      </is>
    </nc>
    <ndxf>
      <font>
        <sz val="8"/>
        <color auto="1"/>
        <name val="Open Sans"/>
        <scheme val="none"/>
      </font>
      <alignment horizontal="left" vertical="center" wrapText="1" indent="1" readingOrder="0"/>
      <border outline="0">
        <left style="thin">
          <color indexed="9"/>
        </left>
        <top style="dotted">
          <color rgb="FFA6A6A6"/>
        </top>
        <bottom style="dotted">
          <color rgb="FFA6A6A6"/>
        </bottom>
      </border>
    </ndxf>
  </rcc>
  <rcc rId="4698" sId="24" odxf="1" s="1" dxf="1" numFmtId="14">
    <nc r="D7">
      <v>6.4000000000000001E-2</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4699" sId="24" odxf="1" s="1" dxf="1" numFmtId="14">
    <nc r="E7">
      <v>5.8999999999999997E-2</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4700" sId="24" odxf="1" s="1" dxf="1" numFmtId="14">
    <nc r="F7">
      <v>0.06</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4701" sId="24" odxf="1" s="1" dxf="1" numFmtId="14">
    <nc r="G7">
      <v>5.8000000000000003E-2</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4702" sId="24" odxf="1" s="1" dxf="1" numFmtId="14">
    <nc r="H7">
      <v>0.06</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4703" sId="24" odxf="1" s="1" dxf="1" numFmtId="14">
    <nc r="I7">
      <v>5.8000000000000003E-2</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4704" sId="24" odxf="1" s="1" dxf="1" numFmtId="14">
    <nc r="J7">
      <v>5.5E-2</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4705" sId="24" odxf="1" s="1" dxf="1" numFmtId="14">
    <nc r="K7">
      <v>4.5999999999999999E-2</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4706" sId="24" odxf="1" s="1" dxf="1" numFmtId="14">
    <nc r="L7">
      <v>4.8000000000000001E-2</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4707" sId="24" odxf="1" s="1" dxf="1" numFmtId="14">
    <nc r="M7">
      <v>4.7E-2</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4708" sId="24" odxf="1" s="1" dxf="1" numFmtId="14">
    <nc r="N7">
      <v>0.05</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4709" sId="24" odxf="1" s="1" dxf="1" numFmtId="14">
    <nc r="O7">
      <v>5.1999999999999998E-2</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4710" sId="24" odxf="1" s="1" dxf="1" numFmtId="14">
    <nc r="P7">
      <v>5.1999999999999998E-2</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4711" sId="24" odxf="1" s="1" dxf="1" numFmtId="14">
    <nc r="Q7">
      <v>5.6000000000000001E-2</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4712" sId="24" odxf="1" s="1" dxf="1" numFmtId="14">
    <nc r="R7">
      <v>5.7000000000000002E-2</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4713" sId="24" odxf="1" s="1" dxf="1" numFmtId="14">
    <nc r="S7">
      <v>5.8000000000000003E-2</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4714" sId="24" odxf="1" s="1" dxf="1" numFmtId="14">
    <nc r="T7">
      <v>0.06</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4715" sId="24" odxf="1" s="1" dxf="1" numFmtId="14">
    <nc r="U7">
      <v>5.8000000000000003E-2</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4716" sId="24" odxf="1" s="1" dxf="1" numFmtId="14">
    <nc r="V7">
      <v>5.3999999999999999E-2</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4717" sId="24" odxf="1" s="1" dxf="1" numFmtId="14">
    <nc r="W7">
      <v>0.05</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fmt sheetId="24" s="1" sqref="A7:XFD7" start="0" length="0">
    <dxf>
      <font>
        <sz val="10"/>
        <color auto="1"/>
        <name val="Arial"/>
        <scheme val="none"/>
      </font>
    </dxf>
  </rfmt>
  <rcc rId="4718" sId="24" odxf="1" s="1" dxf="1">
    <nc r="B8" t="inlineStr">
      <is>
        <r>
          <t xml:space="preserve">Wskaźnik pokrycia rezerwą kredytów niepracujących </t>
        </r>
        <r>
          <rPr>
            <vertAlign val="superscript"/>
            <sz val="8"/>
            <rFont val="Open Sans"/>
            <family val="2"/>
            <charset val="238"/>
          </rPr>
          <t>3)</t>
        </r>
      </is>
    </nc>
    <ndxf>
      <font>
        <sz val="8"/>
        <color auto="1"/>
        <name val="Open Sans"/>
        <scheme val="none"/>
      </font>
      <alignment horizontal="left" vertical="center" wrapText="1" indent="1" readingOrder="0"/>
      <border outline="0">
        <left style="thin">
          <color indexed="9"/>
        </left>
        <top style="dotted">
          <color theme="0" tint="-0.34998626667073579"/>
        </top>
        <bottom style="dotted">
          <color theme="0" tint="-0.34998626667073579"/>
        </bottom>
      </border>
    </ndxf>
  </rcc>
  <rcc rId="4719" sId="24" odxf="1" s="1" dxf="1">
    <nc r="C8" t="inlineStr">
      <is>
        <r>
          <t xml:space="preserve">NPL coverage ratio </t>
        </r>
        <r>
          <rPr>
            <vertAlign val="superscript"/>
            <sz val="8"/>
            <rFont val="Open Sans"/>
            <family val="2"/>
            <charset val="238"/>
          </rPr>
          <t>3)</t>
        </r>
      </is>
    </nc>
    <ndxf>
      <font>
        <sz val="8"/>
        <color auto="1"/>
        <name val="Open Sans"/>
        <scheme val="none"/>
      </font>
      <alignment horizontal="left" vertical="center" wrapText="1" indent="1" readingOrder="0"/>
      <border outline="0">
        <left style="thin">
          <color indexed="9"/>
        </left>
        <top style="dotted">
          <color rgb="FFA6A6A6"/>
        </top>
        <bottom style="dotted">
          <color rgb="FFA6A6A6"/>
        </bottom>
      </border>
    </ndxf>
  </rcc>
  <rcc rId="4720" sId="24" odxf="1" s="1" dxf="1" numFmtId="14">
    <nc r="D8">
      <v>0.59199999999999997</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4721" sId="24" odxf="1" s="1" dxf="1" numFmtId="14">
    <nc r="E8">
      <v>0.621</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4722" sId="24" odxf="1" s="1" dxf="1" numFmtId="14">
    <nc r="F8">
      <v>0.628</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4723" sId="24" odxf="1" s="1" dxf="1" numFmtId="14">
    <nc r="G8">
      <v>0.63100000000000001</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4724" sId="24" odxf="1" s="1" dxf="1" numFmtId="14">
    <nc r="H8">
      <v>0.627</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4725" sId="24" odxf="1" s="1" dxf="1" numFmtId="14">
    <nc r="I8">
      <v>0.63800000000000001</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4726" sId="24" odxf="1" s="1" dxf="1" numFmtId="14">
    <nc r="J8">
      <v>0.63600000000000001</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4727" sId="24" odxf="1" s="1" dxf="1" numFmtId="14">
    <nc r="K8">
      <v>0.50900000000000001</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4728" sId="24" odxf="1" s="1" dxf="1" numFmtId="14">
    <nc r="L8">
      <v>0.52</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4729" sId="24" odxf="1" s="1" dxf="1" numFmtId="14">
    <nc r="M8">
      <v>0.53600000000000003</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4730" sId="24" odxf="1" s="1" dxf="1" numFmtId="14">
    <nc r="N8">
      <v>0.53400000000000003</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4731" sId="24" odxf="1" s="1" dxf="1" numFmtId="14">
    <nc r="O8">
      <v>0.53800000000000003</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4732" sId="24" odxf="1" s="1" dxf="1" numFmtId="14">
    <nc r="P8">
      <v>0.53900000000000003</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4733" sId="24" odxf="1" s="1" dxf="1" numFmtId="14">
    <nc r="Q8">
      <v>0.54800000000000004</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4734" sId="24" odxf="1" s="1" dxf="1" numFmtId="14">
    <nc r="R8">
      <v>0.56899999999999995</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4735" sId="24" odxf="1" s="1" dxf="1" numFmtId="14">
    <nc r="S8">
      <v>0.57899999999999996</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4736" sId="24" odxf="1" s="1" dxf="1" numFmtId="14">
    <nc r="T8">
      <v>0.57199999999999995</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4737" sId="24" odxf="1" s="1" dxf="1" numFmtId="14">
    <nc r="U8">
      <v>0.59399999999999997</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4738" sId="24" odxf="1" s="1" dxf="1" numFmtId="14">
    <nc r="V8">
      <v>0.60299999999999998</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4739" sId="24" odxf="1" s="1" dxf="1" numFmtId="14">
    <nc r="W8">
      <v>0.60399999999999998</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fmt sheetId="24" s="1" sqref="A8:XFD8" start="0" length="0">
    <dxf>
      <font>
        <sz val="10"/>
        <color auto="1"/>
        <name val="Arial"/>
        <scheme val="none"/>
      </font>
    </dxf>
  </rfmt>
  <rcc rId="4740" sId="24" odxf="1" s="1" dxf="1">
    <nc r="B9" t="inlineStr">
      <is>
        <r>
          <t>Wskaźnik kosztu ryzyka kredytowego</t>
        </r>
        <r>
          <rPr>
            <vertAlign val="superscript"/>
            <sz val="8"/>
            <rFont val="Open Sans"/>
            <family val="2"/>
            <charset val="238"/>
          </rPr>
          <t xml:space="preserve"> 4)</t>
        </r>
      </is>
    </nc>
    <ndxf>
      <font>
        <sz val="8"/>
        <color auto="1"/>
        <name val="Open Sans"/>
        <scheme val="none"/>
      </font>
      <alignment horizontal="left" vertical="center" wrapText="1" indent="1" readingOrder="0"/>
      <border outline="0">
        <left style="thin">
          <color indexed="9"/>
        </left>
        <top style="dotted">
          <color theme="0" tint="-0.34998626667073579"/>
        </top>
        <bottom style="dotted">
          <color theme="0" tint="-0.34998626667073579"/>
        </bottom>
      </border>
    </ndxf>
  </rcc>
  <rcc rId="4741" sId="24" odxf="1" s="1" dxf="1">
    <nc r="C9" t="inlineStr">
      <is>
        <r>
          <t xml:space="preserve">Credit risk ratio </t>
        </r>
        <r>
          <rPr>
            <vertAlign val="superscript"/>
            <sz val="8"/>
            <rFont val="Open Sans"/>
            <family val="2"/>
            <charset val="238"/>
          </rPr>
          <t>4)</t>
        </r>
      </is>
    </nc>
    <ndxf>
      <font>
        <sz val="8"/>
        <color auto="1"/>
        <name val="Open Sans"/>
        <scheme val="none"/>
      </font>
      <alignment horizontal="left" vertical="center" wrapText="1" indent="1" readingOrder="0"/>
      <border outline="0">
        <left style="thin">
          <color indexed="9"/>
        </left>
        <top style="dotted">
          <color rgb="FFA6A6A6"/>
        </top>
        <bottom style="dotted">
          <color rgb="FFA6A6A6"/>
        </bottom>
      </border>
    </ndxf>
  </rcc>
  <rcc rId="4742" sId="24" odxf="1" s="1" dxf="1" numFmtId="14">
    <nc r="D9">
      <v>7.3000000000000001E-3</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743" sId="24" odxf="1" s="1" dxf="1" numFmtId="14">
    <nc r="E9">
      <v>6.6E-3</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744" sId="24" odxf="1" s="1" dxf="1" numFmtId="14">
    <nc r="F9">
      <v>6.4000000000000003E-3</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745" sId="24" odxf="1" s="1" dxf="1" numFmtId="14">
    <nc r="G9">
      <v>6.3E-3</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746" sId="24" odxf="1" s="1" dxf="1" numFmtId="14">
    <nc r="H9">
      <v>6.6E-3</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4747" sId="24" odxf="1" s="1" dxf="1" numFmtId="14">
    <nc r="I9">
      <v>7.9000000000000008E-3</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4748" sId="24" odxf="1" s="1" dxf="1" numFmtId="14">
    <nc r="J9">
      <v>8.0000000000000002E-3</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4749" sId="24" odxf="1" s="1" dxf="1" numFmtId="14">
    <nc r="K9">
      <v>8.6E-3</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4750" sId="24" odxf="1" s="1" dxf="1" numFmtId="14">
    <nc r="L9">
      <v>8.0999999999999996E-3</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4751" sId="24" odxf="1" s="1" dxf="1" numFmtId="14">
    <nc r="M9">
      <v>8.8000000000000005E-3</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752" sId="24" odxf="1" s="1" dxf="1" numFmtId="14">
    <nc r="N9">
      <v>9.1999999999999998E-3</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753" sId="24" odxf="1" s="1" dxf="1" numFmtId="14">
    <nc r="O9">
      <v>8.5000000000000006E-3</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4754" sId="24" odxf="1" s="1" dxf="1" numFmtId="14">
    <nc r="P9">
      <v>9.5999999999999992E-3</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4755" sId="24" odxf="1" s="1" dxf="1" numFmtId="14">
    <nc r="Q9">
      <v>1.06E-2</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4756" sId="24" odxf="1" s="1" dxf="1" numFmtId="14">
    <nc r="R9">
      <v>1.0699999999999999E-2</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4757" sId="24" odxf="1" s="1" dxf="1" numFmtId="14">
    <nc r="S9">
      <v>1.21E-2</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4758" sId="24" odxf="1" s="1" dxf="1" numFmtId="14">
    <nc r="T9">
      <v>1.14E-2</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759" sId="24" odxf="1" s="1" dxf="1" numFmtId="14">
    <nc r="U9">
      <v>9.9000000000000008E-3</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760" sId="24" odxf="1" s="1" dxf="1" numFmtId="14">
    <nc r="V9">
      <v>8.8999999999999999E-3</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761" sId="24" odxf="1" s="1" dxf="1" numFmtId="14">
    <nc r="W9">
      <v>7.6E-3</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fmt sheetId="24" s="1" sqref="A9:XFD9" start="0" length="0">
    <dxf>
      <font>
        <sz val="10"/>
        <color auto="1"/>
        <name val="Arial"/>
        <scheme val="none"/>
      </font>
    </dxf>
  </rfmt>
  <rcc rId="4762" sId="24" odxf="1" s="1" dxf="1">
    <nc r="B10" t="inlineStr">
      <is>
        <r>
          <t xml:space="preserve">ROE (zwrot z kapitału) </t>
        </r>
        <r>
          <rPr>
            <vertAlign val="superscript"/>
            <sz val="8"/>
            <rFont val="Open Sans"/>
            <family val="2"/>
            <charset val="238"/>
          </rPr>
          <t xml:space="preserve">5) </t>
        </r>
      </is>
    </nc>
    <ndxf>
      <font>
        <sz val="8"/>
        <color auto="1"/>
        <name val="Open Sans"/>
        <scheme val="none"/>
      </font>
      <alignment horizontal="left" vertical="center" wrapText="1" indent="1" readingOrder="0"/>
      <border outline="0">
        <left style="thin">
          <color indexed="9"/>
        </left>
        <top style="dotted">
          <color theme="0" tint="-0.34998626667073579"/>
        </top>
        <bottom style="dotted">
          <color theme="0" tint="-0.34998626667073579"/>
        </bottom>
      </border>
    </ndxf>
  </rcc>
  <rcc rId="4763" sId="24" odxf="1" s="1" dxf="1">
    <nc r="C10" t="inlineStr">
      <is>
        <r>
          <t xml:space="preserve">ROE </t>
        </r>
        <r>
          <rPr>
            <vertAlign val="superscript"/>
            <sz val="8"/>
            <rFont val="Open Sans"/>
            <family val="2"/>
            <charset val="238"/>
          </rPr>
          <t>5)</t>
        </r>
      </is>
    </nc>
    <ndxf>
      <font>
        <sz val="8"/>
        <color auto="1"/>
        <name val="Open Sans"/>
        <scheme val="none"/>
      </font>
      <alignment horizontal="left" vertical="center" wrapText="1" indent="1" readingOrder="0"/>
      <border outline="0">
        <left style="thin">
          <color indexed="9"/>
        </left>
        <top style="dotted">
          <color rgb="FFA6A6A6"/>
        </top>
        <bottom style="dotted">
          <color rgb="FFA6A6A6"/>
        </bottom>
      </border>
    </ndxf>
  </rcc>
  <rcc rId="4764" sId="24" odxf="1" s="1" dxf="1" numFmtId="14">
    <nc r="D10">
      <v>0.115</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4765" sId="24" odxf="1" s="1" dxf="1" numFmtId="14">
    <nc r="E10">
      <v>0.11</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4766" sId="24" odxf="1" s="1" dxf="1" numFmtId="14">
    <nc r="F10">
      <v>0.11700000000000001</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4767" sId="24" odxf="1" s="1" dxf="1" numFmtId="14">
    <nc r="G10">
      <v>0.121</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4768" sId="24" odxf="1" s="1" dxf="1" numFmtId="14">
    <nc r="H10">
      <v>0.113</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4769" sId="24" odxf="1" s="1" dxf="1" numFmtId="14">
    <nc r="I10">
      <v>0.113</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4770" sId="24" odxf="1" s="1" dxf="1" numFmtId="14">
    <nc r="J10">
      <v>0.11</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4771" sId="24" odxf="1" s="1" dxf="1" numFmtId="14">
    <nc r="K10">
      <v>0.11899999999999999</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4772" sId="24" odxf="1" s="1" dxf="1" numFmtId="14">
    <nc r="L10">
      <v>0.104</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4773" sId="24" odxf="1" s="1" dxf="1" numFmtId="14">
    <nc r="M10">
      <v>0.10100000000000001</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4774" sId="24" odxf="1" s="1" dxf="1" numFmtId="14">
    <nc r="N10">
      <v>0.11</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4775" sId="24" odxf="1" s="1" dxf="1" numFmtId="14">
    <nc r="O10">
      <v>9.7000000000000003E-2</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4776" sId="24" odxf="1" s="1" dxf="1" numFmtId="14">
    <nc r="P10">
      <v>8.5000000000000006E-2</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4777" sId="24" odxf="1" s="1" dxf="1" numFmtId="14">
    <nc r="Q10">
      <v>7.0999999999999994E-2</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4778" sId="24" odxf="1" s="1" dxf="1" numFmtId="14">
    <nc r="R10">
      <v>6.2E-2</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4779" sId="24" odxf="1" s="1" dxf="1" numFmtId="14">
    <nc r="S10">
      <v>4.3999999999999997E-2</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4780" sId="24" odxf="1" s="1" dxf="1" numFmtId="14">
    <nc r="T10">
      <v>4.1000000000000002E-2</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4781" sId="24" odxf="1" s="1" dxf="1" numFmtId="14">
    <nc r="U10">
      <v>3.7999999999999999E-2</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4782" sId="24" odxf="1" s="1" dxf="1" numFmtId="14">
    <nc r="V10">
      <v>4.1000000000000002E-2</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4783" sId="24" odxf="1" s="1" dxf="1" numFmtId="14">
    <nc r="W10">
      <v>4.7E-2</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fmt sheetId="24" s="1" sqref="A10:XFD10" start="0" length="0">
    <dxf>
      <font>
        <sz val="10"/>
        <color auto="1"/>
        <name val="Arial"/>
        <scheme val="none"/>
      </font>
    </dxf>
  </rfmt>
  <rcc rId="4784" sId="24" odxf="1" s="1" dxf="1">
    <nc r="B11" t="inlineStr">
      <is>
        <r>
          <t xml:space="preserve">ROTE (zwrot z kapitału materialnego) </t>
        </r>
        <r>
          <rPr>
            <vertAlign val="superscript"/>
            <sz val="8"/>
            <rFont val="Open Sans"/>
            <family val="2"/>
            <charset val="238"/>
          </rPr>
          <t>6)</t>
        </r>
      </is>
    </nc>
    <ndxf>
      <font>
        <sz val="8"/>
        <color auto="1"/>
        <name val="Open Sans"/>
        <scheme val="none"/>
      </font>
      <alignment horizontal="left" vertical="center" wrapText="1" indent="1" readingOrder="0"/>
      <border outline="0">
        <left style="thin">
          <color indexed="9"/>
        </left>
        <top style="dotted">
          <color theme="0" tint="-0.34998626667073579"/>
        </top>
        <bottom style="dotted">
          <color theme="0" tint="-0.34998626667073579"/>
        </bottom>
      </border>
    </ndxf>
  </rcc>
  <rcc rId="4785" sId="24" odxf="1" s="1" dxf="1">
    <nc r="C11" t="inlineStr">
      <is>
        <r>
          <t xml:space="preserve">ROTE </t>
        </r>
        <r>
          <rPr>
            <vertAlign val="superscript"/>
            <sz val="8"/>
            <rFont val="Open Sans"/>
            <family val="2"/>
            <charset val="238"/>
          </rPr>
          <t>6)</t>
        </r>
      </is>
    </nc>
    <ndxf>
      <font>
        <sz val="8"/>
        <color auto="1"/>
        <name val="Open Sans"/>
        <scheme val="none"/>
      </font>
      <alignment horizontal="left" vertical="center" wrapText="1" indent="1" readingOrder="0"/>
      <border outline="0">
        <left style="thin">
          <color indexed="9"/>
        </left>
        <top style="dotted">
          <color rgb="FFA6A6A6"/>
        </top>
        <bottom style="dotted">
          <color rgb="FFA6A6A6"/>
        </bottom>
      </border>
    </ndxf>
  </rcc>
  <rcc rId="4786" sId="24" odxf="1" s="1" dxf="1" numFmtId="14">
    <nc r="D11">
      <v>0.13300000000000001</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4787" sId="24" odxf="1" s="1" dxf="1" numFmtId="14">
    <nc r="E11">
      <v>0.128</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4788" sId="24" odxf="1" s="1" dxf="1" numFmtId="14">
    <nc r="F11">
      <v>0.13700000000000001</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4789" sId="24" odxf="1" s="1" dxf="1" numFmtId="14">
    <nc r="G11">
      <v>0.14199999999999999</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4790" sId="24" odxf="1" s="1" dxf="1" numFmtId="14">
    <nc r="H11">
      <v>0.13300000000000001</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4791" sId="24" odxf="1" s="1" dxf="1" numFmtId="14">
    <nc r="I11">
      <v>0.13300000000000001</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4792" sId="24" odxf="1" s="1" dxf="1" numFmtId="14">
    <nc r="J11">
      <v>0.13</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4793" sId="24" odxf="1" s="1" dxf="1" numFmtId="14">
    <nc r="K11">
      <v>0.14199999999999999</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4794" sId="24" odxf="1" s="1" dxf="1" numFmtId="14">
    <nc r="L11">
      <v>0.124</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4795" sId="24" odxf="1" s="1" dxf="1" numFmtId="14">
    <nc r="M11">
      <v>0.121</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4796" sId="24" odxf="1" s="1" dxf="1" numFmtId="14">
    <nc r="N11">
      <v>0.13200000000000001</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4797" sId="24" odxf="1" s="1" dxf="1" numFmtId="14">
    <nc r="O11">
      <v>0.11700000000000001</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4798" sId="24" odxf="1" s="1" dxf="1" numFmtId="14">
    <nc r="P11">
      <v>0.10100000000000001</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4799" sId="24" odxf="1" s="1" dxf="1" numFmtId="14">
    <nc r="Q11">
      <v>8.5999999999999993E-2</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4800" sId="24" odxf="1" s="1" dxf="1" numFmtId="14">
    <nc r="R11">
      <v>7.4999999999999997E-2</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4801" sId="24" odxf="1" s="1" dxf="1" numFmtId="14">
    <nc r="S11">
      <v>5.2999999999999999E-2</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4802" sId="24" odxf="1" s="1" dxf="1" numFmtId="14">
    <nc r="T11">
      <v>0.05</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4803" sId="24" odxf="1" s="1" dxf="1" numFmtId="14">
    <nc r="U11">
      <v>4.5999999999999999E-2</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4804" sId="24" odxf="1" s="1" dxf="1" numFmtId="14">
    <nc r="V11">
      <v>4.9000000000000002E-2</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4805" sId="24" odxf="1" s="1" dxf="1" numFmtId="14">
    <nc r="W11">
      <v>5.2999999999999999E-2</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fmt sheetId="24" s="1" sqref="A11:XFD11" start="0" length="0">
    <dxf>
      <font>
        <sz val="10"/>
        <color auto="1"/>
        <name val="Arial"/>
        <scheme val="none"/>
      </font>
    </dxf>
  </rfmt>
  <rcc rId="4806" sId="24" odxf="1" s="1" dxf="1">
    <nc r="B12" t="inlineStr">
      <is>
        <r>
          <t>ROA (zwrot z aktywów)</t>
        </r>
        <r>
          <rPr>
            <vertAlign val="superscript"/>
            <sz val="8"/>
            <rFont val="Open Sans"/>
            <family val="2"/>
            <charset val="238"/>
          </rPr>
          <t xml:space="preserve"> 7) </t>
        </r>
      </is>
    </nc>
    <ndxf>
      <font>
        <sz val="8"/>
        <color auto="1"/>
        <name val="Open Sans"/>
        <scheme val="none"/>
      </font>
      <alignment horizontal="left" vertical="center" wrapText="1" indent="1" readingOrder="0"/>
      <border outline="0">
        <left style="thin">
          <color indexed="9"/>
        </left>
        <top style="dotted">
          <color theme="0" tint="-0.34998626667073579"/>
        </top>
        <bottom style="dotted">
          <color theme="0" tint="-0.34998626667073579"/>
        </bottom>
      </border>
    </ndxf>
  </rcc>
  <rcc rId="4807" sId="24" odxf="1" s="1" dxf="1">
    <nc r="C12" t="inlineStr">
      <is>
        <r>
          <t xml:space="preserve">ROA </t>
        </r>
        <r>
          <rPr>
            <vertAlign val="superscript"/>
            <sz val="8"/>
            <rFont val="Open Sans"/>
            <family val="2"/>
            <charset val="238"/>
          </rPr>
          <t>7)</t>
        </r>
      </is>
    </nc>
    <ndxf>
      <font>
        <sz val="8"/>
        <color auto="1"/>
        <name val="Open Sans"/>
        <scheme val="none"/>
      </font>
      <alignment horizontal="left" vertical="center" wrapText="1" indent="1" readingOrder="0"/>
      <border outline="0">
        <left style="thin">
          <color indexed="9"/>
        </left>
        <top style="dotted">
          <color rgb="FFA6A6A6"/>
        </top>
        <bottom style="dotted">
          <color rgb="FFA6A6A6"/>
        </bottom>
      </border>
    </ndxf>
  </rcc>
  <rcc rId="4808" sId="24" odxf="1" s="1" dxf="1" numFmtId="14">
    <nc r="D12">
      <v>1.4E-2</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4809" sId="24" odxf="1" s="1" dxf="1" numFmtId="14">
    <nc r="E12">
      <v>1.2999999999999999E-2</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4810" sId="24" odxf="1" s="1" dxf="1" numFmtId="14">
    <nc r="F12">
      <v>1.4E-2</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4811" sId="24" odxf="1" s="1" dxf="1" numFmtId="14">
    <nc r="G12">
      <v>1.4E-2</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4812" sId="24" odxf="1" s="1" dxf="1" numFmtId="14">
    <nc r="H12">
      <v>1.4E-2</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4813" sId="24" odxf="1" s="1" dxf="1" numFmtId="14">
    <nc r="I12">
      <v>1.2999999999999999E-2</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4814" sId="24" odxf="1" s="1" dxf="1" numFmtId="14">
    <nc r="J12">
      <v>1.2999999999999999E-2</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4815" sId="24" odxf="1" s="1" dxf="1" numFmtId="14">
    <nc r="K12">
      <v>1.2999999999999999E-2</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4816" sId="24" odxf="1" s="1" dxf="1" numFmtId="14">
    <nc r="L12">
      <v>1.0999999999999999E-2</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4817" sId="24" odxf="1" s="1" dxf="1" numFmtId="14">
    <nc r="M12">
      <v>1.0999999999999999E-2</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4818" sId="24" odxf="1" s="1" dxf="1" numFmtId="14">
    <nc r="N12">
      <v>1.2E-2</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4819" sId="24" odxf="1" s="1" dxf="1" numFmtId="14">
    <nc r="O12">
      <v>0.01</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4820" sId="24" odxf="1" s="1" dxf="1" numFmtId="14">
    <nc r="P12">
      <v>8.9999999999999993E-3</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4821" sId="24" odxf="1" s="1" dxf="1" numFmtId="14">
    <nc r="Q12">
      <v>8.0000000000000002E-3</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4822" sId="24" odxf="1" s="1" dxf="1" numFmtId="14">
    <nc r="R12">
      <v>7.0000000000000001E-3</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4823" sId="24" odxf="1" s="1" dxf="1" numFmtId="14">
    <nc r="S12">
      <v>5.0000000000000001E-3</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4824" sId="24" odxf="1" s="1" dxf="1" numFmtId="14">
    <nc r="T12">
      <v>4.0000000000000001E-3</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4825" sId="24" odxf="1" s="1" dxf="1" numFmtId="14">
    <nc r="U12">
      <v>4.0000000000000001E-3</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4826" sId="24" odxf="1" s="1" dxf="1" numFmtId="14">
    <nc r="V12">
      <v>4.0000000000000001E-3</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4827" sId="24" odxf="1" s="1" dxf="1" numFmtId="14">
    <nc r="W12">
      <v>5.0000000000000001E-3</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fmt sheetId="24" s="1" sqref="A12:XFD12" start="0" length="0">
    <dxf>
      <font>
        <sz val="10"/>
        <color auto="1"/>
        <name val="Arial"/>
        <scheme val="none"/>
      </font>
    </dxf>
  </rfmt>
  <rcc rId="4828" sId="24" odxf="1" s="1" dxf="1">
    <nc r="B13" t="inlineStr">
      <is>
        <r>
          <t xml:space="preserve">Współczynnik kapitałowy </t>
        </r>
        <r>
          <rPr>
            <vertAlign val="superscript"/>
            <sz val="8"/>
            <rFont val="Open Sans"/>
            <family val="2"/>
            <charset val="238"/>
          </rPr>
          <t>8)</t>
        </r>
      </is>
    </nc>
    <ndxf>
      <font>
        <sz val="8"/>
        <color auto="1"/>
        <name val="Open Sans"/>
        <scheme val="none"/>
      </font>
      <alignment horizontal="left" vertical="center" wrapText="1" indent="1" readingOrder="0"/>
      <border outline="0">
        <left style="thin">
          <color indexed="9"/>
        </left>
        <top style="dotted">
          <color theme="0" tint="-0.34998626667073579"/>
        </top>
        <bottom style="dotted">
          <color theme="0" tint="-0.34998626667073579"/>
        </bottom>
      </border>
    </ndxf>
  </rcc>
  <rcc rId="4829" sId="24" odxf="1" s="1" dxf="1">
    <nc r="C13" t="inlineStr">
      <is>
        <r>
          <t xml:space="preserve">Capital ratio </t>
        </r>
        <r>
          <rPr>
            <vertAlign val="superscript"/>
            <sz val="8"/>
            <rFont val="Open Sans"/>
            <family val="2"/>
            <charset val="238"/>
          </rPr>
          <t>8)</t>
        </r>
      </is>
    </nc>
    <ndxf>
      <font>
        <sz val="8"/>
        <color auto="1"/>
        <name val="Open Sans"/>
        <scheme val="none"/>
      </font>
      <alignment horizontal="left" vertical="center" wrapText="1" indent="1" readingOrder="0"/>
      <border outline="0">
        <left style="thin">
          <color indexed="9"/>
        </left>
        <top style="dotted">
          <color rgb="FFA6A6A6"/>
        </top>
        <bottom style="dotted">
          <color rgb="FFA6A6A6"/>
        </bottom>
      </border>
    </ndxf>
  </rcc>
  <rcc rId="4830" sId="24" odxf="1" s="1" dxf="1" numFmtId="14">
    <nc r="D13">
      <v>0.15670000000000001</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831" sId="24" odxf="1" s="1" dxf="1" numFmtId="14">
    <nc r="E13">
      <v>0.1651</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832" sId="24" odxf="1" s="1" dxf="1" numFmtId="14">
    <nc r="F13">
      <v>0.16900000000000001</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833" sId="24" odxf="1" s="1" dxf="1" numFmtId="14">
    <nc r="G13">
      <v>0.16689999999999999</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834" sId="24" odxf="1" s="1" dxf="1" numFmtId="14">
    <nc r="H13">
      <v>0.16669999999999999</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4835" sId="24" odxf="1" s="1" dxf="1" numFmtId="14">
    <nc r="I13">
      <v>0.17780000000000001</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4836" sId="24" odxf="1" s="1" dxf="1" numFmtId="14">
    <nc r="J13">
      <v>0.17610000000000001</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4837" sId="24" odxf="1" s="1" dxf="1" numFmtId="14">
    <nc r="K13">
      <v>0.1598</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4838" sId="24" odxf="1" s="1" dxf="1" numFmtId="14">
    <nc r="L13">
      <v>0.16470000000000001</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4839" sId="24" odxf="1" s="1" dxf="1" numFmtId="14">
    <nc r="M13">
      <v>0.16259999999999999</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840" sId="24" odxf="1" s="1" dxf="1" numFmtId="14">
    <nc r="N13">
      <v>0.16139999999999999</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841" sId="24" odxf="1" s="1" dxf="1" numFmtId="14">
    <nc r="O13">
      <v>0.17069999999999999</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4842" sId="24" odxf="1" s="1" dxf="1" numFmtId="14">
    <nc r="P13">
      <v>0.16789999999999999</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4843" sId="24" odxf="1" s="1" dxf="1" numFmtId="14">
    <nc r="Q13">
      <v>0.18890000000000001</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4844" sId="24" odxf="1" s="1" dxf="1" numFmtId="14">
    <nc r="R13">
      <v>0.18840000000000001</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4845" sId="24" odxf="1" s="1" dxf="1" numFmtId="14">
    <nc r="S13">
      <v>0.20419999999999999</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4846" sId="24" odxf="1" s="1" dxf="1" numFmtId="14">
    <nc r="T13">
      <v>0.2089</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847" sId="24" odxf="1" s="1" dxf="1" numFmtId="14">
    <nc r="U13">
      <v>0.21160000000000001</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848" sId="24" odxf="1" s="1" dxf="1" numFmtId="14">
    <nc r="V13">
      <v>0.20380000000000001</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849" sId="24" odxf="1" s="1" dxf="1" numFmtId="14">
    <nc r="W13">
      <v>0.18579999999999999</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fmt sheetId="24" s="1" sqref="A13:XFD13" start="0" length="0">
    <dxf>
      <font>
        <sz val="10"/>
        <color auto="1"/>
        <name val="Arial"/>
        <scheme val="none"/>
      </font>
    </dxf>
  </rfmt>
  <rcc rId="4850" sId="24" odxf="1" s="1" dxf="1">
    <nc r="B14" t="inlineStr">
      <is>
        <r>
          <t xml:space="preserve">Współczynnik kapitału  Tier I </t>
        </r>
        <r>
          <rPr>
            <vertAlign val="superscript"/>
            <sz val="8"/>
            <rFont val="Open Sans"/>
            <family val="2"/>
            <charset val="238"/>
          </rPr>
          <t xml:space="preserve">9) </t>
        </r>
      </is>
    </nc>
    <ndxf>
      <font>
        <sz val="8"/>
        <color auto="1"/>
        <name val="Open Sans"/>
        <scheme val="none"/>
      </font>
      <alignment horizontal="left" vertical="center" wrapText="1" indent="1" readingOrder="0"/>
      <border outline="0">
        <left style="thin">
          <color indexed="9"/>
        </left>
        <top style="dotted">
          <color theme="0" tint="-0.34998626667073579"/>
        </top>
        <bottom style="dotted">
          <color theme="0" tint="-0.34998626667073579"/>
        </bottom>
      </border>
    </ndxf>
  </rcc>
  <rcc rId="4851" sId="24" odxf="1" s="1" dxf="1">
    <nc r="C14" t="inlineStr">
      <is>
        <r>
          <t xml:space="preserve">Tier I ratio </t>
        </r>
        <r>
          <rPr>
            <vertAlign val="superscript"/>
            <sz val="8"/>
            <rFont val="Open Sans"/>
            <family val="2"/>
            <charset val="238"/>
          </rPr>
          <t>9)</t>
        </r>
      </is>
    </nc>
    <ndxf>
      <font>
        <sz val="8"/>
        <color auto="1"/>
        <name val="Open Sans"/>
        <scheme val="none"/>
      </font>
      <alignment horizontal="left" vertical="center" wrapText="1" indent="1" readingOrder="0"/>
      <border outline="0">
        <left style="thin">
          <color indexed="9"/>
        </left>
        <top style="dotted">
          <color rgb="FFA6A6A6"/>
        </top>
        <bottom style="dotted">
          <color rgb="FFA6A6A6"/>
        </bottom>
      </border>
    </ndxf>
  </rcc>
  <rcc rId="4852" sId="24" odxf="1" s="1" dxf="1" numFmtId="14">
    <nc r="D14">
      <v>0.14699999999999999</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853" sId="24" odxf="1" s="1" dxf="1" numFmtId="14">
    <nc r="E14">
      <v>0.15529999999999999</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854" sId="24" odxf="1" s="1" dxf="1" numFmtId="14">
    <nc r="F14">
      <v>0.15920000000000001</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855" sId="24" odxf="1" s="1" dxf="1" numFmtId="14">
    <nc r="G14">
      <v>0.15279999999999999</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856" sId="24" odxf="1" s="1" dxf="1" numFmtId="14">
    <nc r="H14">
      <v>0.15310000000000001</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857" sId="24" odxf="1" s="1" dxf="1" numFmtId="14">
    <nc r="I14">
      <v>0.15629999999999999</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858" sId="24" odxf="1" s="1" dxf="1" numFmtId="14">
    <nc r="J14">
      <v>0.15509999999999999</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859" sId="24" odxf="1" s="1" dxf="1" numFmtId="14">
    <nc r="K14">
      <v>0.1411</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860" sId="24" odxf="1" s="1" dxf="1" numFmtId="14">
    <nc r="L14">
      <v>0.14630000000000001</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861" sId="24" odxf="1" s="1" dxf="1" numFmtId="14">
    <nc r="M14">
      <v>0.14449999999999999</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862" sId="24" odxf="1" s="1" dxf="1" numFmtId="14">
    <nc r="N14">
      <v>0.1431</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863" sId="24" odxf="1" s="1" dxf="1" numFmtId="14">
    <nc r="O14">
      <v>0.15210000000000001</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864" sId="24" odxf="1" s="1" dxf="1" numFmtId="14">
    <nc r="P14">
      <v>0.14910000000000001</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865" sId="24" odxf="1" s="1" dxf="1" numFmtId="14">
    <nc r="Q14">
      <v>0.1694</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866" sId="24" odxf="1" s="1" dxf="1" numFmtId="14">
    <nc r="R14">
      <v>0.16889999999999999</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4867" sId="24" odxf="1" s="1" dxf="1" numFmtId="14">
    <nc r="S14">
      <v>0.18379999999999999</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4868" sId="24" odxf="1" s="1" dxf="1" numFmtId="14">
    <nc r="T14">
      <v>0.18870000000000001</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869" sId="24" odxf="1" s="1" dxf="1" numFmtId="14">
    <nc r="U14">
      <v>0.19139999999999999</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870" sId="24" odxf="1" s="1" dxf="1" numFmtId="14">
    <nc r="V14">
      <v>0.18379999999999999</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4871" sId="24" odxf="1" s="1" dxf="1" numFmtId="14">
    <nc r="W14">
      <v>0.1663</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fmt sheetId="24" s="1" sqref="A14:XFD14" start="0" length="0">
    <dxf>
      <font>
        <sz val="10"/>
        <color auto="1"/>
        <name val="Arial"/>
        <scheme val="none"/>
      </font>
    </dxf>
  </rfmt>
  <rcc rId="4872" sId="24" odxf="1" s="1" dxf="1">
    <nc r="B15" t="inlineStr">
      <is>
        <t xml:space="preserve">Wartość księgowa na jedną akcję (w zł) </t>
      </is>
    </nc>
    <ndxf>
      <font>
        <sz val="8"/>
        <color auto="1"/>
        <name val="Open Sans"/>
        <scheme val="none"/>
      </font>
      <alignment horizontal="left" vertical="center" wrapText="1" indent="1" readingOrder="0"/>
      <border outline="0">
        <left style="thin">
          <color indexed="9"/>
        </left>
        <top style="dotted">
          <color theme="0" tint="-0.34998626667073579"/>
        </top>
        <bottom style="dotted">
          <color theme="0" tint="-0.34998626667073579"/>
        </bottom>
      </border>
    </ndxf>
  </rcc>
  <rcc rId="4873" sId="24" odxf="1" s="1" dxf="1">
    <nc r="C15" t="inlineStr">
      <is>
        <t xml:space="preserve">Book value per share (in PLN) </t>
      </is>
    </nc>
    <ndxf>
      <font>
        <sz val="8"/>
        <color auto="1"/>
        <name val="Open Sans"/>
        <scheme val="none"/>
      </font>
      <alignment horizontal="left" vertical="center" wrapText="1" indent="1" readingOrder="0"/>
      <border outline="0">
        <left style="thin">
          <color indexed="9"/>
        </left>
        <top style="dotted">
          <color rgb="FFA6A6A6"/>
        </top>
        <bottom style="dotted">
          <color rgb="FFA6A6A6"/>
        </bottom>
      </border>
    </ndxf>
  </rcc>
  <rcc rId="4874" sId="24" odxf="1" s="1" dxf="1" numFmtId="4">
    <nc r="D15">
      <v>218.58</v>
    </nc>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4875" sId="24" odxf="1" s="1" dxf="1" numFmtId="4">
    <nc r="E15">
      <v>220.65</v>
    </nc>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4876" sId="24" odxf="1" s="1" dxf="1" numFmtId="4">
    <nc r="F15">
      <v>228</v>
    </nc>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4877" sId="24" odxf="1" s="1" dxf="1" numFmtId="4">
    <nc r="G15">
      <v>234.86</v>
    </nc>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4878" sId="24" odxf="1" s="1" dxf="1" numFmtId="4">
    <nc r="H15">
      <v>239.04</v>
    </nc>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4879" sId="24" odxf="1" s="1" dxf="1" numFmtId="4">
    <nc r="I15">
      <v>241.21</v>
    </nc>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4880" sId="24" odxf="1" s="1" dxf="1" numFmtId="4">
    <nc r="J15">
      <v>246.75</v>
    </nc>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4881" sId="24" odxf="1" s="1" dxf="1" numFmtId="4">
    <nc r="K15">
      <v>260.51</v>
    </nc>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4882" sId="24" odxf="1" s="1" dxf="1" numFmtId="4">
    <nc r="L15">
      <v>262.42</v>
    </nc>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4883" sId="24" odxf="1" s="1" dxf="1" numFmtId="4">
    <nc r="M15">
      <v>250.07</v>
    </nc>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4884" sId="24" odxf="1" s="1" dxf="1" numFmtId="4">
    <nc r="N15">
      <v>258.77999999999997</v>
    </nc>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4885" sId="24" odxf="1" s="1" dxf="1" numFmtId="4">
    <nc r="O15">
      <v>264.27999999999997</v>
    </nc>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4886" sId="24" odxf="1" s="1" dxf="1" numFmtId="4">
    <nc r="P15">
      <v>266.83999999999997</v>
    </nc>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4887" sId="24" odxf="1" s="1" dxf="1" numFmtId="4">
    <nc r="Q15">
      <v>273.17</v>
    </nc>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4888" sId="24" odxf="1" s="1" dxf="1" numFmtId="4">
    <nc r="R15">
      <v>278.45999999999998</v>
    </nc>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4889" sId="24" odxf="1" s="1" dxf="1" numFmtId="4">
    <nc r="S15">
      <v>280.44</v>
    </nc>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4890" sId="24" odxf="1" s="1" dxf="1" numFmtId="4">
    <nc r="T15">
      <v>284.64999999999998</v>
    </nc>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4891" sId="24" odxf="1" s="1" dxf="1" numFmtId="4">
    <nc r="U15">
      <v>283.13</v>
    </nc>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4892" sId="24" odxf="1" s="1" dxf="1" numFmtId="4">
    <nc r="V15">
      <v>283.67</v>
    </nc>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4893" sId="24" odxf="1" s="1" dxf="1" numFmtId="4">
    <nc r="W15">
      <v>266.31</v>
    </nc>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fmt sheetId="24" s="1" sqref="A15:XFD15" start="0" length="0">
    <dxf>
      <font>
        <sz val="10"/>
        <color auto="1"/>
        <name val="Arial"/>
        <scheme val="none"/>
      </font>
    </dxf>
  </rfmt>
  <rcc rId="4894" sId="24" odxf="1" s="1" dxf="1">
    <nc r="B16" t="inlineStr">
      <is>
        <r>
          <t xml:space="preserve">Zysk na jedną akcję zwykłą (w zł) </t>
        </r>
        <r>
          <rPr>
            <vertAlign val="superscript"/>
            <sz val="8"/>
            <rFont val="Open Sans"/>
            <family val="2"/>
            <charset val="238"/>
          </rPr>
          <t xml:space="preserve">10) </t>
        </r>
      </is>
    </nc>
    <ndxf>
      <font>
        <sz val="8"/>
        <color auto="1"/>
        <name val="Open Sans"/>
        <scheme val="none"/>
      </font>
      <alignment horizontal="left" vertical="center" wrapText="1" indent="1" readingOrder="0"/>
      <border outline="0">
        <bottom style="medium">
          <color rgb="FFCC0000"/>
        </bottom>
      </border>
    </ndxf>
  </rcc>
  <rcc rId="4895" sId="24" odxf="1" s="1" dxf="1">
    <nc r="C16" t="inlineStr">
      <is>
        <r>
          <t xml:space="preserve">Earnings per share (in PLN) </t>
        </r>
        <r>
          <rPr>
            <vertAlign val="superscript"/>
            <sz val="8"/>
            <rFont val="Open Sans"/>
            <family val="2"/>
            <charset val="238"/>
          </rPr>
          <t>10)</t>
        </r>
      </is>
    </nc>
    <ndxf>
      <font>
        <sz val="8"/>
        <color auto="1"/>
        <name val="Open Sans"/>
        <scheme val="none"/>
      </font>
      <alignment horizontal="left" vertical="center" wrapText="1" indent="1" readingOrder="0"/>
      <border outline="0">
        <bottom style="medium">
          <color rgb="FFCC0000"/>
        </bottom>
      </border>
    </ndxf>
  </rcc>
  <rcc rId="4896" sId="24" odxf="1" s="1" dxf="1" numFmtId="4">
    <nc r="D16">
      <v>4.5599999999999996</v>
    </nc>
    <ndxf>
      <font>
        <sz val="8"/>
        <color auto="1"/>
        <name val="Open Sans"/>
        <scheme val="none"/>
      </font>
      <numFmt numFmtId="4" formatCode="#,##0.00"/>
      <alignment vertical="center" readingOrder="0"/>
      <border outline="0">
        <bottom style="medium">
          <color rgb="FFCC0000"/>
        </bottom>
      </border>
    </ndxf>
  </rcc>
  <rcc rId="4897" sId="24" odxf="1" s="1" dxf="1" numFmtId="4">
    <nc r="E16">
      <v>11.09</v>
    </nc>
    <ndxf>
      <font>
        <sz val="8"/>
        <color auto="1"/>
        <name val="Open Sans"/>
        <scheme val="none"/>
      </font>
      <numFmt numFmtId="4" formatCode="#,##0.00"/>
      <alignment vertical="center" readingOrder="0"/>
      <border outline="0">
        <bottom style="medium">
          <color rgb="FFCC0000"/>
        </bottom>
      </border>
    </ndxf>
  </rcc>
  <rcc rId="4898" sId="24" odxf="1" s="1" dxf="1" numFmtId="4">
    <nc r="F16">
      <v>16.57</v>
    </nc>
    <ndxf>
      <font>
        <sz val="8"/>
        <color auto="1"/>
        <name val="Open Sans"/>
        <scheme val="none"/>
      </font>
      <numFmt numFmtId="4" formatCode="#,##0.00"/>
      <alignment vertical="center" readingOrder="0"/>
      <border outline="0">
        <bottom style="medium">
          <color rgb="FFCC0000"/>
        </bottom>
      </border>
    </ndxf>
  </rcc>
  <rcc rId="4899" sId="24" odxf="1" s="1" dxf="1" numFmtId="4">
    <nc r="G16">
      <v>22.15</v>
    </nc>
    <ndxf>
      <font>
        <sz val="8"/>
        <color auto="1"/>
        <name val="Open Sans"/>
        <scheme val="none"/>
      </font>
      <numFmt numFmtId="4" formatCode="#,##0.00"/>
      <alignment vertical="center" readingOrder="0"/>
      <border outline="0">
        <bottom style="medium">
          <color rgb="FFCC0000"/>
        </bottom>
      </border>
    </ndxf>
  </rcc>
  <rcc rId="4900" sId="24" odxf="1" s="1" dxf="1" numFmtId="4">
    <nc r="H16">
      <v>4.37</v>
    </nc>
    <ndxf>
      <font>
        <sz val="8"/>
        <color auto="1"/>
        <name val="Open Sans"/>
        <scheme val="none"/>
      </font>
      <numFmt numFmtId="4" formatCode="#,##0.00"/>
      <alignment vertical="center" readingOrder="0"/>
      <border outline="0">
        <bottom style="medium">
          <color rgb="FFCC0000"/>
        </bottom>
      </border>
    </ndxf>
  </rcc>
  <rcc rId="4901" sId="24" odxf="1" s="1" dxf="1" numFmtId="4">
    <nc r="I16">
      <v>10.85</v>
    </nc>
    <ndxf>
      <font>
        <sz val="8"/>
        <color auto="1"/>
        <name val="Open Sans"/>
        <scheme val="none"/>
      </font>
      <numFmt numFmtId="4" formatCode="#,##0.00"/>
      <alignment vertical="center" readingOrder="0"/>
      <border outline="0">
        <bottom style="medium">
          <color rgb="FFCC0000"/>
        </bottom>
      </border>
    </ndxf>
  </rcc>
  <rcc rId="4902" sId="24" odxf="1" s="1" dxf="1" numFmtId="4">
    <nc r="J16">
      <v>15.86</v>
    </nc>
    <ndxf>
      <font>
        <sz val="8"/>
        <color auto="1"/>
        <name val="Open Sans"/>
        <scheme val="none"/>
      </font>
      <numFmt numFmtId="4" formatCode="#,##0.00"/>
      <alignment vertical="center" readingOrder="0"/>
      <border outline="0">
        <bottom style="medium">
          <color rgb="FFCC0000"/>
        </bottom>
      </border>
    </ndxf>
  </rcc>
  <rcc rId="4903" sId="24" odxf="1" s="1" dxf="1" numFmtId="4">
    <nc r="K16">
      <v>23.7</v>
    </nc>
    <ndxf>
      <font>
        <sz val="8"/>
        <color auto="1"/>
        <name val="Open Sans"/>
        <scheme val="none"/>
      </font>
      <numFmt numFmtId="4" formatCode="#,##0.00"/>
      <alignment vertical="center" readingOrder="0"/>
      <border outline="0">
        <bottom style="medium">
          <color rgb="FFCC0000"/>
        </bottom>
      </border>
    </ndxf>
  </rcc>
  <rcc rId="4904" sId="24" odxf="1" s="1" dxf="1" numFmtId="4">
    <nc r="L16">
      <v>3.32</v>
    </nc>
    <ndxf>
      <font>
        <sz val="8"/>
        <color auto="1"/>
        <name val="Open Sans"/>
        <scheme val="none"/>
      </font>
      <numFmt numFmtId="4" formatCode="#,##0.00"/>
      <alignment vertical="center" readingOrder="0"/>
      <border outline="0">
        <bottom style="medium">
          <color rgb="FFCC0000"/>
        </bottom>
      </border>
    </ndxf>
  </rcc>
  <rcc rId="4905" sId="24" odxf="1" s="1" dxf="1" numFmtId="4">
    <nc r="M16">
      <v>9.16</v>
    </nc>
    <ndxf>
      <font>
        <sz val="8"/>
        <color auto="1"/>
        <name val="Open Sans"/>
        <scheme val="none"/>
      </font>
      <numFmt numFmtId="4" formatCode="#,##0.00"/>
      <alignment vertical="center" wrapText="1" readingOrder="0"/>
      <border outline="0">
        <bottom style="medium">
          <color rgb="FFCC0000"/>
        </bottom>
      </border>
    </ndxf>
  </rcc>
  <rcc rId="4906" sId="24" odxf="1" s="1" dxf="1" numFmtId="4">
    <nc r="N16">
      <v>15.98</v>
    </nc>
    <ndxf>
      <font>
        <sz val="8"/>
        <color auto="1"/>
        <name val="Open Sans"/>
        <scheme val="none"/>
      </font>
      <numFmt numFmtId="4" formatCode="#,##0.00"/>
      <alignment vertical="center" wrapText="1" readingOrder="0"/>
      <border outline="0">
        <bottom style="medium">
          <color rgb="FFCC0000"/>
        </bottom>
      </border>
    </ndxf>
  </rcc>
  <rcc rId="4907" sId="24" odxf="1" s="1" dxf="1" numFmtId="4">
    <nc r="O16">
      <v>20.95</v>
    </nc>
    <ndxf>
      <font>
        <sz val="8"/>
        <color auto="1"/>
        <name val="Open Sans"/>
        <scheme val="none"/>
      </font>
      <numFmt numFmtId="4" formatCode="#,##0.00"/>
      <alignment vertical="center" readingOrder="0"/>
      <border outline="0">
        <bottom style="medium">
          <color rgb="FFCC0000"/>
        </bottom>
      </border>
    </ndxf>
  </rcc>
  <rcc rId="4908" sId="24" odxf="1" s="1" dxf="1" numFmtId="4">
    <nc r="P16">
      <v>1.67</v>
    </nc>
    <ndxf>
      <font>
        <sz val="8"/>
        <color auto="1"/>
        <name val="Open Sans"/>
        <scheme val="none"/>
      </font>
      <numFmt numFmtId="4" formatCode="#,##0.00"/>
      <alignment vertical="center" readingOrder="0"/>
      <border outline="0">
        <bottom style="medium">
          <color rgb="FFCC0000"/>
        </bottom>
      </border>
    </ndxf>
  </rcc>
  <rcc rId="4909" sId="24" odxf="1" s="1" dxf="1" numFmtId="4">
    <nc r="Q16">
      <v>4.66</v>
    </nc>
    <ndxf>
      <font>
        <sz val="8"/>
        <color auto="1"/>
        <name val="Open Sans"/>
        <scheme val="none"/>
      </font>
      <numFmt numFmtId="4" formatCode="#,##0.00"/>
      <alignment vertical="center" readingOrder="0"/>
      <border outline="0">
        <bottom style="medium">
          <color rgb="FFCC0000"/>
        </bottom>
      </border>
    </ndxf>
  </rcc>
  <rcc rId="4910" sId="24" odxf="1" s="1" dxf="1" numFmtId="4">
    <nc r="R16">
      <v>9.36</v>
    </nc>
    <ndxf>
      <font>
        <sz val="8"/>
        <color auto="1"/>
        <name val="Open Sans"/>
        <scheme val="none"/>
      </font>
      <numFmt numFmtId="4" formatCode="#,##0.00"/>
      <alignment vertical="center" readingOrder="0"/>
      <border outline="0">
        <bottom style="medium">
          <color rgb="FFCC0000"/>
        </bottom>
      </border>
    </ndxf>
  </rcc>
  <rcc rId="4911" sId="24" odxf="1" s="1" dxf="1" numFmtId="4">
    <nc r="S16">
      <v>10.16</v>
    </nc>
    <ndxf>
      <font>
        <sz val="8"/>
        <color auto="1"/>
        <name val="Open Sans"/>
        <scheme val="none"/>
      </font>
      <numFmt numFmtId="4" formatCode="#,##0.00"/>
      <alignment vertical="center" readingOrder="0"/>
      <border outline="0">
        <bottom style="medium">
          <color rgb="FFCC0000"/>
        </bottom>
      </border>
    </ndxf>
  </rcc>
  <rcc rId="4912" sId="24" odxf="1" s="1" dxf="1" numFmtId="4">
    <nc r="T16">
      <v>1.49</v>
    </nc>
    <ndxf>
      <font>
        <sz val="8"/>
        <color auto="1"/>
        <name val="Open Sans"/>
        <scheme val="none"/>
      </font>
      <numFmt numFmtId="4" formatCode="#,##0.00"/>
      <alignment vertical="center" wrapText="1" readingOrder="0"/>
      <border outline="0">
        <bottom style="medium">
          <color rgb="FFCC0000"/>
        </bottom>
      </border>
    </ndxf>
  </rcc>
  <rcc rId="4913" sId="24" odxf="1" s="1" dxf="1" numFmtId="4">
    <nc r="U16">
      <v>3.66</v>
    </nc>
    <ndxf>
      <font>
        <sz val="8"/>
        <color auto="1"/>
        <name val="Open Sans"/>
        <scheme val="none"/>
      </font>
      <numFmt numFmtId="4" formatCode="#,##0.00"/>
      <alignment vertical="center" wrapText="1" readingOrder="0"/>
      <border outline="0">
        <bottom style="medium">
          <color rgb="FFCC0000"/>
        </bottom>
      </border>
    </ndxf>
  </rcc>
  <rcc rId="4914" sId="24" odxf="1" s="1" dxf="1" numFmtId="4">
    <nc r="V16">
      <v>8.98</v>
    </nc>
    <ndxf>
      <font>
        <sz val="8"/>
        <color auto="1"/>
        <name val="Open Sans"/>
        <scheme val="none"/>
      </font>
      <numFmt numFmtId="4" formatCode="#,##0.00"/>
      <alignment vertical="center" wrapText="1" readingOrder="0"/>
      <border outline="0">
        <bottom style="medium">
          <color rgb="FFCC0000"/>
        </bottom>
      </border>
    </ndxf>
  </rcc>
  <rcc rId="4915" sId="24" odxf="1" s="1" dxf="1" numFmtId="4">
    <nc r="W16">
      <v>10.88</v>
    </nc>
    <ndxf>
      <font>
        <sz val="8"/>
        <color auto="1"/>
        <name val="Open Sans"/>
        <scheme val="none"/>
      </font>
      <numFmt numFmtId="4" formatCode="#,##0.00"/>
      <alignment vertical="center" wrapText="1" readingOrder="0"/>
      <border outline="0">
        <bottom style="medium">
          <color rgb="FFCC0000"/>
        </bottom>
      </border>
    </ndxf>
  </rcc>
  <rfmt sheetId="24" s="1" sqref="A16:XFD16" start="0" length="0">
    <dxf>
      <font>
        <sz val="10"/>
        <color auto="1"/>
        <name val="Arial"/>
        <scheme val="none"/>
      </font>
    </dxf>
  </rfmt>
  <rfmt sheetId="24" s="1" sqref="A17" start="0" length="0">
    <dxf>
      <font>
        <sz val="10"/>
        <color auto="1"/>
        <name val="Arial"/>
        <scheme val="none"/>
      </font>
    </dxf>
  </rfmt>
  <rfmt sheetId="24" s="1" sqref="B17" start="0" length="0">
    <dxf>
      <font>
        <sz val="8"/>
        <color auto="1"/>
        <name val="Open Sans"/>
        <scheme val="none"/>
      </font>
      <alignment horizontal="left" vertical="center" wrapText="1" indent="1" readingOrder="0"/>
    </dxf>
  </rfmt>
  <rfmt sheetId="24" s="1" sqref="C17" start="0" length="0">
    <dxf>
      <font>
        <sz val="8"/>
        <color auto="1"/>
        <name val="Open Sans"/>
        <scheme val="none"/>
      </font>
      <alignment horizontal="left" vertical="center" wrapText="1" indent="1" readingOrder="0"/>
    </dxf>
  </rfmt>
  <rfmt sheetId="24" s="1" sqref="D17" start="0" length="0">
    <dxf>
      <font>
        <sz val="8"/>
        <color auto="1"/>
        <name val="Open Sans"/>
        <scheme val="none"/>
      </font>
      <numFmt numFmtId="4" formatCode="#,##0.00"/>
      <alignment vertical="center" readingOrder="0"/>
    </dxf>
  </rfmt>
  <rfmt sheetId="24" s="1" sqref="E17" start="0" length="0">
    <dxf>
      <font>
        <sz val="8"/>
        <color auto="1"/>
        <name val="Open Sans"/>
        <scheme val="none"/>
      </font>
      <numFmt numFmtId="4" formatCode="#,##0.00"/>
      <alignment vertical="center" readingOrder="0"/>
    </dxf>
  </rfmt>
  <rfmt sheetId="24" s="1" sqref="F17" start="0" length="0">
    <dxf>
      <font>
        <sz val="8"/>
        <color auto="1"/>
        <name val="Open Sans"/>
        <scheme val="none"/>
      </font>
      <numFmt numFmtId="4" formatCode="#,##0.00"/>
      <alignment vertical="center" readingOrder="0"/>
    </dxf>
  </rfmt>
  <rfmt sheetId="24" s="1" sqref="G17" start="0" length="0">
    <dxf>
      <font>
        <sz val="8"/>
        <color auto="1"/>
        <name val="Open Sans"/>
        <scheme val="none"/>
      </font>
      <numFmt numFmtId="4" formatCode="#,##0.00"/>
      <alignment vertical="center" readingOrder="0"/>
    </dxf>
  </rfmt>
  <rfmt sheetId="24" s="1" sqref="H17" start="0" length="0">
    <dxf>
      <font>
        <sz val="8"/>
        <color auto="1"/>
        <name val="Open Sans"/>
        <scheme val="none"/>
      </font>
      <numFmt numFmtId="4" formatCode="#,##0.00"/>
      <alignment vertical="center" readingOrder="0"/>
    </dxf>
  </rfmt>
  <rfmt sheetId="24" s="1" sqref="I17" start="0" length="0">
    <dxf>
      <font>
        <sz val="8"/>
        <color auto="1"/>
        <name val="Open Sans"/>
        <scheme val="none"/>
      </font>
      <numFmt numFmtId="4" formatCode="#,##0.00"/>
      <alignment vertical="center" readingOrder="0"/>
    </dxf>
  </rfmt>
  <rfmt sheetId="24" s="1" sqref="J17" start="0" length="0">
    <dxf>
      <font>
        <sz val="8"/>
        <color auto="1"/>
        <name val="Open Sans"/>
        <scheme val="none"/>
      </font>
      <numFmt numFmtId="4" formatCode="#,##0.00"/>
      <alignment vertical="center" readingOrder="0"/>
    </dxf>
  </rfmt>
  <rfmt sheetId="24" s="1" sqref="K17" start="0" length="0">
    <dxf>
      <font>
        <sz val="8"/>
        <color auto="1"/>
        <name val="Open Sans"/>
        <scheme val="none"/>
      </font>
      <numFmt numFmtId="4" formatCode="#,##0.00"/>
      <alignment vertical="center" readingOrder="0"/>
    </dxf>
  </rfmt>
  <rfmt sheetId="24" s="1" sqref="L17" start="0" length="0">
    <dxf>
      <font>
        <sz val="8"/>
        <color auto="1"/>
        <name val="Open Sans"/>
        <scheme val="none"/>
      </font>
      <numFmt numFmtId="4" formatCode="#,##0.00"/>
      <alignment vertical="center" readingOrder="0"/>
    </dxf>
  </rfmt>
  <rfmt sheetId="24" s="1" sqref="M17" start="0" length="0">
    <dxf>
      <font>
        <sz val="8"/>
        <color auto="1"/>
        <name val="Open Sans"/>
        <scheme val="none"/>
      </font>
      <numFmt numFmtId="4" formatCode="#,##0.00"/>
      <alignment vertical="center" readingOrder="0"/>
    </dxf>
  </rfmt>
  <rfmt sheetId="24" s="1" sqref="N17" start="0" length="0">
    <dxf>
      <font>
        <sz val="8"/>
        <color auto="1"/>
        <name val="Open Sans"/>
        <scheme val="none"/>
      </font>
      <numFmt numFmtId="4" formatCode="#,##0.00"/>
      <alignment vertical="center" readingOrder="0"/>
    </dxf>
  </rfmt>
  <rfmt sheetId="24" s="1" sqref="O17" start="0" length="0">
    <dxf>
      <font>
        <sz val="8"/>
        <color auto="1"/>
        <name val="Open Sans"/>
        <scheme val="none"/>
      </font>
      <numFmt numFmtId="4" formatCode="#,##0.00"/>
      <alignment vertical="center" readingOrder="0"/>
    </dxf>
  </rfmt>
  <rfmt sheetId="24" s="1" sqref="P17" start="0" length="0">
    <dxf>
      <font>
        <sz val="8"/>
        <color auto="1"/>
        <name val="Open Sans"/>
        <scheme val="none"/>
      </font>
      <numFmt numFmtId="4" formatCode="#,##0.00"/>
      <alignment vertical="center" readingOrder="0"/>
    </dxf>
  </rfmt>
  <rfmt sheetId="24" s="1" sqref="Q17" start="0" length="0">
    <dxf>
      <font>
        <sz val="8"/>
        <color auto="1"/>
        <name val="Open Sans"/>
        <scheme val="none"/>
      </font>
      <numFmt numFmtId="4" formatCode="#,##0.00"/>
      <alignment vertical="center" readingOrder="0"/>
    </dxf>
  </rfmt>
  <rfmt sheetId="24" s="1" sqref="R17" start="0" length="0">
    <dxf>
      <font>
        <sz val="8"/>
        <color auto="1"/>
        <name val="Open Sans"/>
        <scheme val="none"/>
      </font>
      <numFmt numFmtId="4" formatCode="#,##0.00"/>
      <alignment vertical="center" readingOrder="0"/>
    </dxf>
  </rfmt>
  <rfmt sheetId="24" s="1" sqref="A17:XFD17" start="0" length="0">
    <dxf>
      <font>
        <sz val="10"/>
        <color auto="1"/>
        <name val="Arial"/>
        <scheme val="none"/>
      </font>
    </dxf>
  </rfmt>
  <rcc rId="4916" sId="24" odxf="1" dxf="1">
    <nc r="A18" t="inlineStr">
      <is>
        <t>1)</t>
      </is>
    </nc>
    <ndxf>
      <font>
        <i/>
        <sz val="6"/>
        <color theme="1"/>
        <name val="Open Sans"/>
        <scheme val="none"/>
      </font>
      <alignment horizontal="right" vertical="top" wrapText="1" indent="1" readingOrder="0"/>
    </ndxf>
  </rcc>
  <rcc rId="4917" sId="24" odxf="1" dxf="1">
    <nc r="B18" t="inlineStr">
      <is>
        <t xml:space="preserve">Zannualizowany w ujęciu narastającym wynik odsetkowy netto (bez przychodów odsetkowych z portfela dłużnych papierów wartościowych przeznaczonych do obrotu oraz z pozostałych ekspozycji związanych z działalnością handlową) przez średnią wartość aktywów oprocentowanych netto z końca kolejnych kwartałów począwszy od końca roku poprzedzającego analizowany rok obrotowy (bez aktywów finansowych przeznaczonych do obrotu, pochodnych instrumentów zabezpieczających, pozostałych ekspozycji związanych z działalnością handlową i pozostałych należności od klientów). </t>
      </is>
    </nc>
    <ndxf>
      <font>
        <i/>
        <sz val="6"/>
        <color theme="1"/>
        <name val="Open Sans"/>
        <scheme val="none"/>
      </font>
      <alignment horizontal="justify" vertical="top" wrapText="1" readingOrder="0"/>
    </ndxf>
  </rcc>
  <rcc rId="4918" sId="24" odxf="1" dxf="1">
    <nc r="C18" t="inlineStr">
      <is>
        <t>Net interest income annualised on a year-to-date basis (excluding interest income from the portfolio of debt securities held for trading and other exposures related to trading) to average net earning assets as at the end of consecutive quarters after the end of the year preceding a given accounting year (excluding financial assets held for trading, hedging derivatives, other exposures related to trading and other loans and advances to customers).</t>
      </is>
    </nc>
    <ndxf>
      <font>
        <i/>
        <sz val="6"/>
        <color theme="1"/>
        <name val="Open Sans"/>
        <scheme val="none"/>
      </font>
      <alignment horizontal="justify" vertical="top" wrapText="1" readingOrder="0"/>
    </ndxf>
  </rcc>
  <rfmt sheetId="24" s="1" sqref="D18" start="0" length="0">
    <dxf>
      <font>
        <sz val="8"/>
        <color auto="1"/>
        <name val="Open Sans"/>
        <scheme val="none"/>
      </font>
      <numFmt numFmtId="4" formatCode="#,##0.00"/>
      <alignment vertical="center" readingOrder="0"/>
    </dxf>
  </rfmt>
  <rfmt sheetId="24" s="1" sqref="E18" start="0" length="0">
    <dxf>
      <font>
        <sz val="8"/>
        <color auto="1"/>
        <name val="Open Sans"/>
        <scheme val="none"/>
      </font>
      <numFmt numFmtId="4" formatCode="#,##0.00"/>
      <alignment vertical="center" readingOrder="0"/>
    </dxf>
  </rfmt>
  <rfmt sheetId="24" s="1" sqref="F18" start="0" length="0">
    <dxf>
      <font>
        <sz val="8"/>
        <color auto="1"/>
        <name val="Open Sans"/>
        <scheme val="none"/>
      </font>
      <numFmt numFmtId="4" formatCode="#,##0.00"/>
      <alignment vertical="center" readingOrder="0"/>
    </dxf>
  </rfmt>
  <rfmt sheetId="24" s="1" sqref="G18" start="0" length="0">
    <dxf>
      <font>
        <sz val="8"/>
        <color auto="1"/>
        <name val="Open Sans"/>
        <scheme val="none"/>
      </font>
      <numFmt numFmtId="4" formatCode="#,##0.00"/>
      <alignment vertical="center" readingOrder="0"/>
    </dxf>
  </rfmt>
  <rfmt sheetId="24" s="1" sqref="H18" start="0" length="0">
    <dxf>
      <font>
        <sz val="8"/>
        <color auto="1"/>
        <name val="Open Sans"/>
        <scheme val="none"/>
      </font>
      <numFmt numFmtId="4" formatCode="#,##0.00"/>
      <alignment vertical="center" readingOrder="0"/>
    </dxf>
  </rfmt>
  <rfmt sheetId="24" s="1" sqref="I18" start="0" length="0">
    <dxf>
      <font>
        <sz val="8"/>
        <color auto="1"/>
        <name val="Open Sans"/>
        <scheme val="none"/>
      </font>
      <numFmt numFmtId="4" formatCode="#,##0.00"/>
      <alignment vertical="center" readingOrder="0"/>
    </dxf>
  </rfmt>
  <rfmt sheetId="24" s="1" sqref="J18" start="0" length="0">
    <dxf>
      <font>
        <sz val="8"/>
        <color auto="1"/>
        <name val="Open Sans"/>
        <scheme val="none"/>
      </font>
      <numFmt numFmtId="4" formatCode="#,##0.00"/>
      <alignment vertical="center" readingOrder="0"/>
    </dxf>
  </rfmt>
  <rfmt sheetId="24" s="1" sqref="K18" start="0" length="0">
    <dxf>
      <font>
        <sz val="8"/>
        <color auto="1"/>
        <name val="Open Sans"/>
        <scheme val="none"/>
      </font>
      <numFmt numFmtId="4" formatCode="#,##0.00"/>
      <alignment vertical="center" readingOrder="0"/>
    </dxf>
  </rfmt>
  <rfmt sheetId="24" s="1" sqref="L18" start="0" length="0">
    <dxf>
      <font>
        <sz val="8"/>
        <color auto="1"/>
        <name val="Open Sans"/>
        <scheme val="none"/>
      </font>
      <numFmt numFmtId="4" formatCode="#,##0.00"/>
      <alignment vertical="center" readingOrder="0"/>
    </dxf>
  </rfmt>
  <rfmt sheetId="24" s="1" sqref="M18" start="0" length="0">
    <dxf>
      <font>
        <sz val="8"/>
        <color auto="1"/>
        <name val="Open Sans"/>
        <scheme val="none"/>
      </font>
      <numFmt numFmtId="4" formatCode="#,##0.00"/>
      <alignment vertical="center" readingOrder="0"/>
    </dxf>
  </rfmt>
  <rfmt sheetId="24" s="1" sqref="N18" start="0" length="0">
    <dxf>
      <font>
        <sz val="8"/>
        <color auto="1"/>
        <name val="Open Sans"/>
        <scheme val="none"/>
      </font>
      <numFmt numFmtId="4" formatCode="#,##0.00"/>
      <alignment vertical="center" readingOrder="0"/>
    </dxf>
  </rfmt>
  <rfmt sheetId="24" s="1" sqref="O18" start="0" length="0">
    <dxf>
      <font>
        <sz val="8"/>
        <color auto="1"/>
        <name val="Open Sans"/>
        <scheme val="none"/>
      </font>
      <numFmt numFmtId="4" formatCode="#,##0.00"/>
      <alignment vertical="center" readingOrder="0"/>
    </dxf>
  </rfmt>
  <rfmt sheetId="24" s="1" sqref="P18" start="0" length="0">
    <dxf>
      <font>
        <sz val="8"/>
        <color auto="1"/>
        <name val="Open Sans"/>
        <scheme val="none"/>
      </font>
      <numFmt numFmtId="4" formatCode="#,##0.00"/>
      <alignment vertical="center" readingOrder="0"/>
    </dxf>
  </rfmt>
  <rfmt sheetId="24" s="1" sqref="Q18" start="0" length="0">
    <dxf>
      <font>
        <sz val="8"/>
        <color auto="1"/>
        <name val="Open Sans"/>
        <scheme val="none"/>
      </font>
      <numFmt numFmtId="4" formatCode="#,##0.00"/>
      <alignment vertical="center" readingOrder="0"/>
    </dxf>
  </rfmt>
  <rfmt sheetId="24" s="1" sqref="R18" start="0" length="0">
    <dxf>
      <font>
        <sz val="8"/>
        <color auto="1"/>
        <name val="Open Sans"/>
        <scheme val="none"/>
      </font>
      <numFmt numFmtId="4" formatCode="#,##0.00"/>
      <alignment vertical="center" readingOrder="0"/>
    </dxf>
  </rfmt>
  <rfmt sheetId="24" s="1" sqref="A18:XFD18" start="0" length="0">
    <dxf>
      <font>
        <sz val="10"/>
        <color auto="1"/>
        <name val="Arial"/>
        <scheme val="none"/>
      </font>
    </dxf>
  </rfmt>
  <rcc rId="4919" sId="24" odxf="1" dxf="1">
    <nc r="A19" t="inlineStr">
      <is>
        <t>2)</t>
      </is>
    </nc>
    <ndxf>
      <font>
        <i/>
        <sz val="6"/>
        <color theme="1"/>
        <name val="Open Sans"/>
        <scheme val="none"/>
      </font>
      <alignment horizontal="right" vertical="top" wrapText="1" indent="1" readingOrder="0"/>
    </ndxf>
  </rcc>
  <rcc rId="4920" sId="24" odxf="1" dxf="1">
    <nc r="B19" t="inlineStr">
      <is>
        <t xml:space="preserve">Należności brutto od klientów zakwalifikowane do koszyka 3 i ekspozycji POCI przez wyceniany w zamortyzowanym koszcie portfel należności brutto od klientów na koniec okresu sprawozdawczego (kalkulacja obowiązująca od I kw. 2018 r.). </t>
      </is>
    </nc>
    <ndxf>
      <font>
        <i/>
        <sz val="6"/>
        <color theme="1"/>
        <name val="Open Sans"/>
        <scheme val="none"/>
      </font>
      <alignment horizontal="justify" vertical="center" readingOrder="0"/>
    </ndxf>
  </rcc>
  <rcc rId="4921" sId="24" odxf="1" dxf="1">
    <nc r="C19" t="inlineStr">
      <is>
        <t xml:space="preserve">Gross loans and advances to customers classified to stage 3 and POCI exposures to the portfolio of gross loans and advances to customers measured at amortised cost at the end of the reporting period (calculation in use from Q1 2018). </t>
      </is>
    </nc>
    <ndxf>
      <font>
        <i/>
        <sz val="6"/>
        <color theme="1"/>
        <name val="Open Sans"/>
        <scheme val="none"/>
      </font>
      <alignment horizontal="justify" vertical="top" wrapText="1" readingOrder="0"/>
    </ndxf>
  </rcc>
  <rfmt sheetId="24" s="1" sqref="D19" start="0" length="0">
    <dxf>
      <font>
        <sz val="8"/>
        <color auto="1"/>
        <name val="Open Sans"/>
        <scheme val="none"/>
      </font>
      <numFmt numFmtId="4" formatCode="#,##0.00"/>
      <alignment vertical="center" readingOrder="0"/>
    </dxf>
  </rfmt>
  <rfmt sheetId="24" s="1" sqref="E19" start="0" length="0">
    <dxf>
      <font>
        <sz val="8"/>
        <color auto="1"/>
        <name val="Open Sans"/>
        <scheme val="none"/>
      </font>
      <numFmt numFmtId="4" formatCode="#,##0.00"/>
      <alignment vertical="center" readingOrder="0"/>
    </dxf>
  </rfmt>
  <rfmt sheetId="24" s="1" sqref="F19" start="0" length="0">
    <dxf>
      <font>
        <sz val="8"/>
        <color auto="1"/>
        <name val="Open Sans"/>
        <scheme val="none"/>
      </font>
      <numFmt numFmtId="4" formatCode="#,##0.00"/>
      <alignment vertical="center" readingOrder="0"/>
    </dxf>
  </rfmt>
  <rfmt sheetId="24" s="1" sqref="G19" start="0" length="0">
    <dxf>
      <font>
        <sz val="8"/>
        <color auto="1"/>
        <name val="Open Sans"/>
        <scheme val="none"/>
      </font>
      <numFmt numFmtId="4" formatCode="#,##0.00"/>
      <alignment vertical="center" readingOrder="0"/>
    </dxf>
  </rfmt>
  <rfmt sheetId="24" s="1" sqref="H19" start="0" length="0">
    <dxf>
      <font>
        <sz val="8"/>
        <color auto="1"/>
        <name val="Open Sans"/>
        <scheme val="none"/>
      </font>
      <numFmt numFmtId="4" formatCode="#,##0.00"/>
      <alignment vertical="center" readingOrder="0"/>
    </dxf>
  </rfmt>
  <rfmt sheetId="24" s="1" sqref="I19" start="0" length="0">
    <dxf>
      <font>
        <sz val="8"/>
        <color auto="1"/>
        <name val="Open Sans"/>
        <scheme val="none"/>
      </font>
      <numFmt numFmtId="4" formatCode="#,##0.00"/>
      <alignment vertical="center" readingOrder="0"/>
    </dxf>
  </rfmt>
  <rfmt sheetId="24" s="1" sqref="J19" start="0" length="0">
    <dxf>
      <font>
        <sz val="8"/>
        <color auto="1"/>
        <name val="Open Sans"/>
        <scheme val="none"/>
      </font>
      <numFmt numFmtId="4" formatCode="#,##0.00"/>
      <alignment vertical="center" readingOrder="0"/>
    </dxf>
  </rfmt>
  <rfmt sheetId="24" s="1" sqref="K19" start="0" length="0">
    <dxf>
      <font>
        <sz val="8"/>
        <color auto="1"/>
        <name val="Open Sans"/>
        <scheme val="none"/>
      </font>
      <numFmt numFmtId="4" formatCode="#,##0.00"/>
      <alignment vertical="center" readingOrder="0"/>
    </dxf>
  </rfmt>
  <rfmt sheetId="24" s="1" sqref="L19" start="0" length="0">
    <dxf>
      <font>
        <sz val="8"/>
        <color auto="1"/>
        <name val="Open Sans"/>
        <scheme val="none"/>
      </font>
      <numFmt numFmtId="4" formatCode="#,##0.00"/>
      <alignment vertical="center" readingOrder="0"/>
    </dxf>
  </rfmt>
  <rfmt sheetId="24" s="1" sqref="M19" start="0" length="0">
    <dxf>
      <font>
        <sz val="8"/>
        <color auto="1"/>
        <name val="Open Sans"/>
        <scheme val="none"/>
      </font>
      <numFmt numFmtId="4" formatCode="#,##0.00"/>
      <alignment vertical="center" readingOrder="0"/>
    </dxf>
  </rfmt>
  <rfmt sheetId="24" s="1" sqref="N19" start="0" length="0">
    <dxf>
      <font>
        <sz val="8"/>
        <color auto="1"/>
        <name val="Open Sans"/>
        <scheme val="none"/>
      </font>
      <numFmt numFmtId="4" formatCode="#,##0.00"/>
      <alignment vertical="center" readingOrder="0"/>
    </dxf>
  </rfmt>
  <rfmt sheetId="24" s="1" sqref="O19" start="0" length="0">
    <dxf>
      <font>
        <sz val="8"/>
        <color auto="1"/>
        <name val="Open Sans"/>
        <scheme val="none"/>
      </font>
      <numFmt numFmtId="4" formatCode="#,##0.00"/>
      <alignment vertical="center" readingOrder="0"/>
    </dxf>
  </rfmt>
  <rfmt sheetId="24" s="1" sqref="P19" start="0" length="0">
    <dxf>
      <font>
        <sz val="8"/>
        <color auto="1"/>
        <name val="Open Sans"/>
        <scheme val="none"/>
      </font>
      <numFmt numFmtId="4" formatCode="#,##0.00"/>
      <alignment vertical="center" readingOrder="0"/>
    </dxf>
  </rfmt>
  <rfmt sheetId="24" s="1" sqref="Q19" start="0" length="0">
    <dxf>
      <font>
        <sz val="8"/>
        <color auto="1"/>
        <name val="Open Sans"/>
        <scheme val="none"/>
      </font>
      <numFmt numFmtId="4" formatCode="#,##0.00"/>
      <alignment vertical="center" readingOrder="0"/>
    </dxf>
  </rfmt>
  <rfmt sheetId="24" s="1" sqref="R19" start="0" length="0">
    <dxf>
      <font>
        <sz val="8"/>
        <color auto="1"/>
        <name val="Open Sans"/>
        <scheme val="none"/>
      </font>
      <numFmt numFmtId="4" formatCode="#,##0.00"/>
      <alignment vertical="center" readingOrder="0"/>
    </dxf>
  </rfmt>
  <rfmt sheetId="24" s="1" sqref="A19:XFD19" start="0" length="0">
    <dxf>
      <font>
        <sz val="10"/>
        <color auto="1"/>
        <name val="Arial"/>
        <scheme val="none"/>
      </font>
    </dxf>
  </rfmt>
  <rcc rId="4922" sId="24" odxf="1" dxf="1">
    <nc r="A20" t="inlineStr">
      <is>
        <t>3)</t>
      </is>
    </nc>
    <ndxf>
      <font>
        <i/>
        <sz val="6"/>
        <color theme="1"/>
        <name val="Open Sans"/>
        <scheme val="none"/>
      </font>
      <alignment horizontal="right" vertical="top" wrapText="1" indent="1" readingOrder="0"/>
    </ndxf>
  </rcc>
  <rcc rId="4923" sId="24" odxf="1" dxf="1">
    <nc r="B20" t="inlineStr">
      <is>
        <t xml:space="preserve">Odpisy aktualizacyjne na wyceniane w zamortyzowanym koszcie należności od klientów zakwalifikowane do koszyka 3 oraz na ekspozycje z koszyka POCI przez wartość brutto tych należności na koniec okresu sprawozdawczego. </t>
      </is>
    </nc>
    <ndxf>
      <font>
        <i/>
        <sz val="6"/>
        <color theme="1"/>
        <name val="Open Sans"/>
        <scheme val="none"/>
      </font>
      <alignment horizontal="justify" vertical="top" wrapText="1" readingOrder="0"/>
    </ndxf>
  </rcc>
  <rcc rId="4924" sId="24" odxf="1" dxf="1">
    <nc r="C20" t="inlineStr">
      <is>
        <t>Impairment allowances for loans and advances to customers measured at amortised cost which are classified to stage 3 and POCI exposures to gross value of such loans and advances at the end of the reporting period.</t>
      </is>
    </nc>
    <ndxf>
      <font>
        <i/>
        <sz val="6"/>
        <color theme="1"/>
        <name val="Open Sans"/>
        <scheme val="none"/>
      </font>
      <alignment horizontal="justify" vertical="top" wrapText="1" readingOrder="0"/>
    </ndxf>
  </rcc>
  <rfmt sheetId="24" s="1" sqref="D20" start="0" length="0">
    <dxf>
      <font>
        <sz val="8"/>
        <color auto="1"/>
        <name val="Open Sans"/>
        <scheme val="none"/>
      </font>
      <numFmt numFmtId="4" formatCode="#,##0.00"/>
      <alignment vertical="center" readingOrder="0"/>
    </dxf>
  </rfmt>
  <rfmt sheetId="24" s="1" sqref="E20" start="0" length="0">
    <dxf>
      <font>
        <sz val="8"/>
        <color auto="1"/>
        <name val="Open Sans"/>
        <scheme val="none"/>
      </font>
      <numFmt numFmtId="4" formatCode="#,##0.00"/>
      <alignment vertical="center" readingOrder="0"/>
    </dxf>
  </rfmt>
  <rfmt sheetId="24" s="1" sqref="F20" start="0" length="0">
    <dxf>
      <font>
        <sz val="8"/>
        <color auto="1"/>
        <name val="Open Sans"/>
        <scheme val="none"/>
      </font>
      <numFmt numFmtId="4" formatCode="#,##0.00"/>
      <alignment vertical="center" readingOrder="0"/>
    </dxf>
  </rfmt>
  <rfmt sheetId="24" s="1" sqref="G20" start="0" length="0">
    <dxf>
      <font>
        <sz val="8"/>
        <color auto="1"/>
        <name val="Open Sans"/>
        <scheme val="none"/>
      </font>
      <numFmt numFmtId="4" formatCode="#,##0.00"/>
      <alignment vertical="center" readingOrder="0"/>
    </dxf>
  </rfmt>
  <rfmt sheetId="24" s="1" sqref="H20" start="0" length="0">
    <dxf>
      <font>
        <sz val="8"/>
        <color auto="1"/>
        <name val="Open Sans"/>
        <scheme val="none"/>
      </font>
      <numFmt numFmtId="4" formatCode="#,##0.00"/>
      <alignment vertical="center" readingOrder="0"/>
    </dxf>
  </rfmt>
  <rfmt sheetId="24" s="1" sqref="I20" start="0" length="0">
    <dxf>
      <font>
        <sz val="8"/>
        <color auto="1"/>
        <name val="Open Sans"/>
        <scheme val="none"/>
      </font>
      <numFmt numFmtId="4" formatCode="#,##0.00"/>
      <alignment vertical="center" readingOrder="0"/>
    </dxf>
  </rfmt>
  <rfmt sheetId="24" s="1" sqref="J20" start="0" length="0">
    <dxf>
      <font>
        <sz val="8"/>
        <color auto="1"/>
        <name val="Open Sans"/>
        <scheme val="none"/>
      </font>
      <numFmt numFmtId="4" formatCode="#,##0.00"/>
      <alignment vertical="center" readingOrder="0"/>
    </dxf>
  </rfmt>
  <rfmt sheetId="24" s="1" sqref="K20" start="0" length="0">
    <dxf>
      <font>
        <sz val="8"/>
        <color auto="1"/>
        <name val="Open Sans"/>
        <scheme val="none"/>
      </font>
      <numFmt numFmtId="4" formatCode="#,##0.00"/>
      <alignment vertical="center" readingOrder="0"/>
    </dxf>
  </rfmt>
  <rfmt sheetId="24" s="1" sqref="L20" start="0" length="0">
    <dxf>
      <font>
        <sz val="8"/>
        <color auto="1"/>
        <name val="Open Sans"/>
        <scheme val="none"/>
      </font>
      <numFmt numFmtId="4" formatCode="#,##0.00"/>
      <alignment vertical="center" readingOrder="0"/>
    </dxf>
  </rfmt>
  <rfmt sheetId="24" s="1" sqref="M20" start="0" length="0">
    <dxf>
      <font>
        <sz val="8"/>
        <color auto="1"/>
        <name val="Open Sans"/>
        <scheme val="none"/>
      </font>
      <numFmt numFmtId="4" formatCode="#,##0.00"/>
      <alignment vertical="center" readingOrder="0"/>
    </dxf>
  </rfmt>
  <rfmt sheetId="24" s="1" sqref="N20" start="0" length="0">
    <dxf>
      <font>
        <sz val="8"/>
        <color auto="1"/>
        <name val="Open Sans"/>
        <scheme val="none"/>
      </font>
      <numFmt numFmtId="4" formatCode="#,##0.00"/>
      <alignment vertical="center" readingOrder="0"/>
    </dxf>
  </rfmt>
  <rfmt sheetId="24" s="1" sqref="O20" start="0" length="0">
    <dxf>
      <font>
        <sz val="8"/>
        <color auto="1"/>
        <name val="Open Sans"/>
        <scheme val="none"/>
      </font>
      <numFmt numFmtId="4" formatCode="#,##0.00"/>
      <alignment vertical="center" readingOrder="0"/>
    </dxf>
  </rfmt>
  <rfmt sheetId="24" s="1" sqref="P20" start="0" length="0">
    <dxf>
      <font>
        <sz val="8"/>
        <color auto="1"/>
        <name val="Open Sans"/>
        <scheme val="none"/>
      </font>
      <numFmt numFmtId="4" formatCode="#,##0.00"/>
      <alignment vertical="center" readingOrder="0"/>
    </dxf>
  </rfmt>
  <rfmt sheetId="24" s="1" sqref="Q20" start="0" length="0">
    <dxf>
      <font>
        <sz val="8"/>
        <color auto="1"/>
        <name val="Open Sans"/>
        <scheme val="none"/>
      </font>
      <numFmt numFmtId="4" formatCode="#,##0.00"/>
      <alignment vertical="center" readingOrder="0"/>
    </dxf>
  </rfmt>
  <rfmt sheetId="24" s="1" sqref="R20" start="0" length="0">
    <dxf>
      <font>
        <sz val="8"/>
        <color auto="1"/>
        <name val="Open Sans"/>
        <scheme val="none"/>
      </font>
      <numFmt numFmtId="4" formatCode="#,##0.00"/>
      <alignment vertical="center" readingOrder="0"/>
    </dxf>
  </rfmt>
  <rfmt sheetId="24" s="1" sqref="A20:XFD20" start="0" length="0">
    <dxf>
      <font>
        <sz val="10"/>
        <color auto="1"/>
        <name val="Arial"/>
        <scheme val="none"/>
      </font>
    </dxf>
  </rfmt>
  <rcc rId="4925" sId="24" odxf="1" dxf="1">
    <nc r="A21" t="inlineStr">
      <is>
        <t>4)</t>
      </is>
    </nc>
    <ndxf>
      <font>
        <i/>
        <sz val="6"/>
        <color theme="1"/>
        <name val="Open Sans"/>
        <scheme val="none"/>
      </font>
      <alignment horizontal="right" vertical="top" wrapText="1" indent="1" readingOrder="0"/>
    </ndxf>
  </rcc>
  <rcc rId="4926" sId="24" odxf="1" dxf="1">
    <nc r="B21" t="inlineStr">
      <is>
        <t>Odpis aktualizacyjny z tytułu oczekiwanych strat kredytowych za cztery kolejne kwartały do średniego stanu wycenianych w zamortyzowanym koszcie należności kredytowych brutto od klientów (z końca poprzedniego roku i końca bieżącego okresu sprawozdawczego).</t>
      </is>
    </nc>
    <ndxf>
      <font>
        <i/>
        <sz val="6"/>
        <color theme="1"/>
        <name val="Open Sans"/>
        <scheme val="none"/>
      </font>
      <alignment horizontal="justify" vertical="top" wrapText="1" readingOrder="0"/>
    </ndxf>
  </rcc>
  <rcc rId="4927" sId="24" odxf="1" dxf="1">
    <nc r="C21" t="inlineStr">
      <is>
        <t>ECL allowances (for four consecutive quarters) to average gross loans and advances to customers (as at the end of the preceding year and the end of the current reporting period).</t>
      </is>
    </nc>
    <ndxf>
      <font>
        <i/>
        <sz val="6"/>
        <color theme="1"/>
        <name val="Open Sans"/>
        <scheme val="none"/>
      </font>
      <alignment horizontal="justify" vertical="top" wrapText="1" readingOrder="0"/>
    </ndxf>
  </rcc>
  <rfmt sheetId="24" s="1" sqref="D21" start="0" length="0">
    <dxf>
      <font>
        <sz val="8"/>
        <color auto="1"/>
        <name val="Open Sans"/>
        <scheme val="none"/>
      </font>
      <numFmt numFmtId="4" formatCode="#,##0.00"/>
      <alignment vertical="center" readingOrder="0"/>
    </dxf>
  </rfmt>
  <rfmt sheetId="24" s="1" sqref="E21" start="0" length="0">
    <dxf>
      <font>
        <sz val="8"/>
        <color auto="1"/>
        <name val="Open Sans"/>
        <scheme val="none"/>
      </font>
      <numFmt numFmtId="4" formatCode="#,##0.00"/>
      <alignment vertical="center" readingOrder="0"/>
    </dxf>
  </rfmt>
  <rfmt sheetId="24" s="1" sqref="F21" start="0" length="0">
    <dxf>
      <font>
        <sz val="8"/>
        <color auto="1"/>
        <name val="Open Sans"/>
        <scheme val="none"/>
      </font>
      <numFmt numFmtId="4" formatCode="#,##0.00"/>
      <alignment vertical="center" readingOrder="0"/>
    </dxf>
  </rfmt>
  <rfmt sheetId="24" s="1" sqref="G21" start="0" length="0">
    <dxf>
      <font>
        <sz val="8"/>
        <color auto="1"/>
        <name val="Open Sans"/>
        <scheme val="none"/>
      </font>
      <numFmt numFmtId="4" formatCode="#,##0.00"/>
      <alignment vertical="center" readingOrder="0"/>
    </dxf>
  </rfmt>
  <rfmt sheetId="24" s="1" sqref="H21" start="0" length="0">
    <dxf>
      <font>
        <sz val="8"/>
        <color auto="1"/>
        <name val="Open Sans"/>
        <scheme val="none"/>
      </font>
      <numFmt numFmtId="4" formatCode="#,##0.00"/>
      <alignment vertical="center" readingOrder="0"/>
    </dxf>
  </rfmt>
  <rfmt sheetId="24" s="1" sqref="I21" start="0" length="0">
    <dxf>
      <font>
        <sz val="8"/>
        <color auto="1"/>
        <name val="Open Sans"/>
        <scheme val="none"/>
      </font>
      <numFmt numFmtId="4" formatCode="#,##0.00"/>
      <alignment vertical="center" readingOrder="0"/>
    </dxf>
  </rfmt>
  <rfmt sheetId="24" s="1" sqref="J21" start="0" length="0">
    <dxf>
      <font>
        <sz val="8"/>
        <color auto="1"/>
        <name val="Open Sans"/>
        <scheme val="none"/>
      </font>
      <numFmt numFmtId="4" formatCode="#,##0.00"/>
      <alignment vertical="center" readingOrder="0"/>
    </dxf>
  </rfmt>
  <rfmt sheetId="24" s="1" sqref="K21" start="0" length="0">
    <dxf>
      <font>
        <sz val="8"/>
        <color auto="1"/>
        <name val="Open Sans"/>
        <scheme val="none"/>
      </font>
      <numFmt numFmtId="4" formatCode="#,##0.00"/>
      <alignment vertical="center" readingOrder="0"/>
    </dxf>
  </rfmt>
  <rfmt sheetId="24" s="1" sqref="L21" start="0" length="0">
    <dxf>
      <font>
        <sz val="8"/>
        <color auto="1"/>
        <name val="Open Sans"/>
        <scheme val="none"/>
      </font>
      <numFmt numFmtId="4" formatCode="#,##0.00"/>
      <alignment vertical="center" readingOrder="0"/>
    </dxf>
  </rfmt>
  <rfmt sheetId="24" s="1" sqref="M21" start="0" length="0">
    <dxf>
      <font>
        <sz val="8"/>
        <color auto="1"/>
        <name val="Open Sans"/>
        <scheme val="none"/>
      </font>
      <numFmt numFmtId="4" formatCode="#,##0.00"/>
      <alignment vertical="center" readingOrder="0"/>
    </dxf>
  </rfmt>
  <rfmt sheetId="24" s="1" sqref="N21" start="0" length="0">
    <dxf>
      <font>
        <sz val="8"/>
        <color auto="1"/>
        <name val="Open Sans"/>
        <scheme val="none"/>
      </font>
      <numFmt numFmtId="4" formatCode="#,##0.00"/>
      <alignment vertical="center" readingOrder="0"/>
    </dxf>
  </rfmt>
  <rfmt sheetId="24" s="1" sqref="O21" start="0" length="0">
    <dxf>
      <font>
        <sz val="8"/>
        <color auto="1"/>
        <name val="Open Sans"/>
        <scheme val="none"/>
      </font>
      <numFmt numFmtId="4" formatCode="#,##0.00"/>
      <alignment vertical="center" readingOrder="0"/>
    </dxf>
  </rfmt>
  <rfmt sheetId="24" s="1" sqref="P21" start="0" length="0">
    <dxf>
      <font>
        <sz val="8"/>
        <color auto="1"/>
        <name val="Open Sans"/>
        <scheme val="none"/>
      </font>
      <numFmt numFmtId="4" formatCode="#,##0.00"/>
      <alignment vertical="center" readingOrder="0"/>
    </dxf>
  </rfmt>
  <rfmt sheetId="24" s="1" sqref="Q21" start="0" length="0">
    <dxf>
      <font>
        <sz val="8"/>
        <color auto="1"/>
        <name val="Open Sans"/>
        <scheme val="none"/>
      </font>
      <numFmt numFmtId="4" formatCode="#,##0.00"/>
      <alignment vertical="center" readingOrder="0"/>
    </dxf>
  </rfmt>
  <rfmt sheetId="24" s="1" sqref="R21" start="0" length="0">
    <dxf>
      <font>
        <sz val="8"/>
        <color auto="1"/>
        <name val="Open Sans"/>
        <scheme val="none"/>
      </font>
      <numFmt numFmtId="4" formatCode="#,##0.00"/>
      <alignment vertical="center" readingOrder="0"/>
    </dxf>
  </rfmt>
  <rfmt sheetId="24" s="1" sqref="A21:XFD21" start="0" length="0">
    <dxf>
      <font>
        <sz val="10"/>
        <color auto="1"/>
        <name val="Arial"/>
        <scheme val="none"/>
      </font>
    </dxf>
  </rfmt>
  <rcc rId="4928" sId="24" odxf="1" dxf="1">
    <nc r="A22" t="inlineStr">
      <is>
        <t>5)</t>
      </is>
    </nc>
    <ndxf>
      <font>
        <i/>
        <sz val="6"/>
        <color theme="1"/>
        <name val="Open Sans"/>
        <scheme val="none"/>
      </font>
      <alignment horizontal="right" vertical="top" wrapText="1" indent="1" readingOrder="0"/>
    </ndxf>
  </rcc>
  <rcc rId="4929" sId="24" odxf="1" dxf="1">
    <nc r="B22" t="inlineStr">
      <is>
        <t>Zysk należny akcjonariuszom jednostki dominującej za cztery kolejne kwartały do średniego stanu kapitałów (z końca poprzedniego roku i końca bieżącego okresu sprawozdawczego) z wyłączeniem udziałów niekontrolujących, wyniku roku bieżącego i niepodzielonej części zysku.</t>
      </is>
    </nc>
    <ndxf>
      <font>
        <i/>
        <sz val="6"/>
        <color theme="1"/>
        <name val="Open Sans"/>
        <scheme val="none"/>
      </font>
      <alignment horizontal="justify" vertical="top" wrapText="1" readingOrder="0"/>
    </ndxf>
  </rcc>
  <rcc rId="4930" sId="24" odxf="1" dxf="1">
    <nc r="C22" t="inlineStr">
      <is>
        <t>Profit attributable to the parent’s shareholders (for four consecutive quarters) to average equity (as at the end of the preceding year and the end of the current reporting period), net of non-controlling interests, current period profit and the undistributed portion of the profit.</t>
      </is>
    </nc>
    <ndxf>
      <font>
        <i/>
        <sz val="6"/>
        <color theme="1"/>
        <name val="Open Sans"/>
        <scheme val="none"/>
      </font>
      <alignment horizontal="justify" vertical="top" wrapText="1" readingOrder="0"/>
    </ndxf>
  </rcc>
  <rfmt sheetId="24" s="1" sqref="D22" start="0" length="0">
    <dxf>
      <font>
        <sz val="8"/>
        <color auto="1"/>
        <name val="Open Sans"/>
        <scheme val="none"/>
      </font>
      <numFmt numFmtId="4" formatCode="#,##0.00"/>
      <alignment vertical="center" readingOrder="0"/>
    </dxf>
  </rfmt>
  <rfmt sheetId="24" s="1" sqref="E22" start="0" length="0">
    <dxf>
      <font>
        <sz val="8"/>
        <color auto="1"/>
        <name val="Open Sans"/>
        <scheme val="none"/>
      </font>
      <numFmt numFmtId="4" formatCode="#,##0.00"/>
      <alignment vertical="center" readingOrder="0"/>
    </dxf>
  </rfmt>
  <rfmt sheetId="24" s="1" sqref="F22" start="0" length="0">
    <dxf>
      <font>
        <sz val="8"/>
        <color auto="1"/>
        <name val="Open Sans"/>
        <scheme val="none"/>
      </font>
      <numFmt numFmtId="4" formatCode="#,##0.00"/>
      <alignment vertical="center" readingOrder="0"/>
    </dxf>
  </rfmt>
  <rfmt sheetId="24" s="1" sqref="G22" start="0" length="0">
    <dxf>
      <font>
        <sz val="8"/>
        <color auto="1"/>
        <name val="Open Sans"/>
        <scheme val="none"/>
      </font>
      <numFmt numFmtId="4" formatCode="#,##0.00"/>
      <alignment vertical="center" readingOrder="0"/>
    </dxf>
  </rfmt>
  <rfmt sheetId="24" s="1" sqref="H22" start="0" length="0">
    <dxf>
      <font>
        <sz val="8"/>
        <color auto="1"/>
        <name val="Open Sans"/>
        <scheme val="none"/>
      </font>
      <numFmt numFmtId="4" formatCode="#,##0.00"/>
      <alignment vertical="center" readingOrder="0"/>
    </dxf>
  </rfmt>
  <rfmt sheetId="24" s="1" sqref="I22" start="0" length="0">
    <dxf>
      <font>
        <sz val="8"/>
        <color auto="1"/>
        <name val="Open Sans"/>
        <scheme val="none"/>
      </font>
      <numFmt numFmtId="4" formatCode="#,##0.00"/>
      <alignment vertical="center" readingOrder="0"/>
    </dxf>
  </rfmt>
  <rfmt sheetId="24" s="1" sqref="J22" start="0" length="0">
    <dxf>
      <font>
        <sz val="8"/>
        <color auto="1"/>
        <name val="Open Sans"/>
        <scheme val="none"/>
      </font>
      <numFmt numFmtId="4" formatCode="#,##0.00"/>
      <alignment vertical="center" readingOrder="0"/>
    </dxf>
  </rfmt>
  <rfmt sheetId="24" s="1" sqref="K22" start="0" length="0">
    <dxf>
      <font>
        <sz val="8"/>
        <color auto="1"/>
        <name val="Open Sans"/>
        <scheme val="none"/>
      </font>
      <numFmt numFmtId="4" formatCode="#,##0.00"/>
      <alignment vertical="center" readingOrder="0"/>
    </dxf>
  </rfmt>
  <rfmt sheetId="24" s="1" sqref="L22" start="0" length="0">
    <dxf>
      <font>
        <sz val="8"/>
        <color auto="1"/>
        <name val="Open Sans"/>
        <scheme val="none"/>
      </font>
      <numFmt numFmtId="4" formatCode="#,##0.00"/>
      <alignment vertical="center" readingOrder="0"/>
    </dxf>
  </rfmt>
  <rfmt sheetId="24" s="1" sqref="M22" start="0" length="0">
    <dxf>
      <font>
        <sz val="8"/>
        <color auto="1"/>
        <name val="Open Sans"/>
        <scheme val="none"/>
      </font>
      <numFmt numFmtId="4" formatCode="#,##0.00"/>
      <alignment vertical="center" readingOrder="0"/>
    </dxf>
  </rfmt>
  <rfmt sheetId="24" s="1" sqref="N22" start="0" length="0">
    <dxf>
      <font>
        <sz val="8"/>
        <color auto="1"/>
        <name val="Open Sans"/>
        <scheme val="none"/>
      </font>
      <numFmt numFmtId="4" formatCode="#,##0.00"/>
      <alignment vertical="center" readingOrder="0"/>
    </dxf>
  </rfmt>
  <rfmt sheetId="24" s="1" sqref="O22" start="0" length="0">
    <dxf>
      <font>
        <sz val="8"/>
        <color auto="1"/>
        <name val="Open Sans"/>
        <scheme val="none"/>
      </font>
      <numFmt numFmtId="4" formatCode="#,##0.00"/>
      <alignment vertical="center" readingOrder="0"/>
    </dxf>
  </rfmt>
  <rfmt sheetId="24" s="1" sqref="P22" start="0" length="0">
    <dxf>
      <font>
        <sz val="8"/>
        <color auto="1"/>
        <name val="Open Sans"/>
        <scheme val="none"/>
      </font>
      <numFmt numFmtId="4" formatCode="#,##0.00"/>
      <alignment vertical="center" readingOrder="0"/>
    </dxf>
  </rfmt>
  <rfmt sheetId="24" s="1" sqref="Q22" start="0" length="0">
    <dxf>
      <font>
        <sz val="8"/>
        <color auto="1"/>
        <name val="Open Sans"/>
        <scheme val="none"/>
      </font>
      <numFmt numFmtId="4" formatCode="#,##0.00"/>
      <alignment vertical="center" readingOrder="0"/>
    </dxf>
  </rfmt>
  <rfmt sheetId="24" s="1" sqref="R22" start="0" length="0">
    <dxf>
      <font>
        <sz val="8"/>
        <color auto="1"/>
        <name val="Open Sans"/>
        <scheme val="none"/>
      </font>
      <numFmt numFmtId="4" formatCode="#,##0.00"/>
      <alignment vertical="center" readingOrder="0"/>
    </dxf>
  </rfmt>
  <rfmt sheetId="24" s="1" sqref="A22:XFD22" start="0" length="0">
    <dxf>
      <font>
        <sz val="10"/>
        <color auto="1"/>
        <name val="Arial"/>
        <scheme val="none"/>
      </font>
    </dxf>
  </rfmt>
  <rcc rId="4931" sId="24" odxf="1" dxf="1">
    <nc r="A23" t="inlineStr">
      <is>
        <t>6)</t>
      </is>
    </nc>
    <ndxf>
      <font>
        <i/>
        <sz val="6"/>
        <color theme="1"/>
        <name val="Open Sans"/>
        <scheme val="none"/>
      </font>
      <alignment horizontal="right" vertical="top" wrapText="1" indent="1" readingOrder="0"/>
    </ndxf>
  </rcc>
  <rcc rId="4932" sId="24" odxf="1" dxf="1">
    <nc r="B23" t="inlineStr">
      <is>
        <t>Zysk należny akcjonariuszom jednostki dominującej za cztery kolejne kwartały do średniego stanu kapitału materialnego (z końca poprzedniego roku obrotowego i końca bieżącego okresu sprawozdawczego) definiowanego jako kapitał własny należny akcjonariuszom jednostki dominującej pomniejszony o kapitał z aktualizacji wyceny, wynik roku bieżącego, dywidendę, niepodzieloną część zysku, wartości niematerialne i prawne oraz wartość firmy.</t>
      </is>
    </nc>
    <ndxf>
      <font>
        <i/>
        <sz val="6"/>
        <color theme="1"/>
        <name val="Open Sans"/>
        <scheme val="none"/>
      </font>
      <alignment horizontal="justify" vertical="top" wrapText="1" readingOrder="0"/>
    </ndxf>
  </rcc>
  <rcc rId="4933" sId="24" odxf="1" dxf="1">
    <nc r="C23" t="inlineStr">
      <is>
        <t>Profit attributable to the parent’s shareholders (for four consecutive quarters) to average tangible equity (as at the end of the current reporting period and the end of the previous year) defined as common equity attributable to the parent’s shareholders less revaluation reserve, current year profit, dividend, undistributed portion of the profit, intangible assets and goodwill.</t>
      </is>
    </nc>
    <ndxf>
      <font>
        <i/>
        <sz val="6"/>
        <color theme="1"/>
        <name val="Open Sans"/>
        <scheme val="none"/>
      </font>
      <alignment horizontal="justify" vertical="top" wrapText="1" readingOrder="0"/>
    </ndxf>
  </rcc>
  <rfmt sheetId="24" s="1" sqref="D23" start="0" length="0">
    <dxf>
      <font>
        <sz val="8"/>
        <color auto="1"/>
        <name val="Open Sans"/>
        <scheme val="none"/>
      </font>
      <numFmt numFmtId="4" formatCode="#,##0.00"/>
      <alignment vertical="center" readingOrder="0"/>
    </dxf>
  </rfmt>
  <rfmt sheetId="24" s="1" sqref="E23" start="0" length="0">
    <dxf>
      <font>
        <sz val="8"/>
        <color auto="1"/>
        <name val="Open Sans"/>
        <scheme val="none"/>
      </font>
      <numFmt numFmtId="4" formatCode="#,##0.00"/>
      <alignment vertical="center" readingOrder="0"/>
    </dxf>
  </rfmt>
  <rfmt sheetId="24" s="1" sqref="F23" start="0" length="0">
    <dxf>
      <font>
        <sz val="8"/>
        <color auto="1"/>
        <name val="Open Sans"/>
        <scheme val="none"/>
      </font>
      <numFmt numFmtId="4" formatCode="#,##0.00"/>
      <alignment vertical="center" readingOrder="0"/>
    </dxf>
  </rfmt>
  <rfmt sheetId="24" s="1" sqref="G23" start="0" length="0">
    <dxf>
      <font>
        <sz val="8"/>
        <color auto="1"/>
        <name val="Open Sans"/>
        <scheme val="none"/>
      </font>
      <numFmt numFmtId="4" formatCode="#,##0.00"/>
      <alignment vertical="center" readingOrder="0"/>
    </dxf>
  </rfmt>
  <rfmt sheetId="24" s="1" sqref="H23" start="0" length="0">
    <dxf>
      <font>
        <sz val="8"/>
        <color auto="1"/>
        <name val="Open Sans"/>
        <scheme val="none"/>
      </font>
      <numFmt numFmtId="4" formatCode="#,##0.00"/>
      <alignment vertical="center" readingOrder="0"/>
    </dxf>
  </rfmt>
  <rfmt sheetId="24" s="1" sqref="I23" start="0" length="0">
    <dxf>
      <font>
        <sz val="8"/>
        <color auto="1"/>
        <name val="Open Sans"/>
        <scheme val="none"/>
      </font>
      <numFmt numFmtId="4" formatCode="#,##0.00"/>
      <alignment vertical="center" readingOrder="0"/>
    </dxf>
  </rfmt>
  <rfmt sheetId="24" s="1" sqref="J23" start="0" length="0">
    <dxf>
      <font>
        <sz val="8"/>
        <color auto="1"/>
        <name val="Open Sans"/>
        <scheme val="none"/>
      </font>
      <numFmt numFmtId="4" formatCode="#,##0.00"/>
      <alignment vertical="center" readingOrder="0"/>
    </dxf>
  </rfmt>
  <rfmt sheetId="24" s="1" sqref="K23" start="0" length="0">
    <dxf>
      <font>
        <sz val="8"/>
        <color auto="1"/>
        <name val="Open Sans"/>
        <scheme val="none"/>
      </font>
      <numFmt numFmtId="4" formatCode="#,##0.00"/>
      <alignment vertical="center" readingOrder="0"/>
    </dxf>
  </rfmt>
  <rfmt sheetId="24" s="1" sqref="L23" start="0" length="0">
    <dxf>
      <font>
        <sz val="8"/>
        <color auto="1"/>
        <name val="Open Sans"/>
        <scheme val="none"/>
      </font>
      <numFmt numFmtId="4" formatCode="#,##0.00"/>
      <alignment vertical="center" readingOrder="0"/>
    </dxf>
  </rfmt>
  <rfmt sheetId="24" s="1" sqref="M23" start="0" length="0">
    <dxf>
      <font>
        <sz val="8"/>
        <color auto="1"/>
        <name val="Open Sans"/>
        <scheme val="none"/>
      </font>
      <numFmt numFmtId="4" formatCode="#,##0.00"/>
      <alignment vertical="center" readingOrder="0"/>
    </dxf>
  </rfmt>
  <rfmt sheetId="24" s="1" sqref="N23" start="0" length="0">
    <dxf>
      <font>
        <sz val="8"/>
        <color auto="1"/>
        <name val="Open Sans"/>
        <scheme val="none"/>
      </font>
      <numFmt numFmtId="4" formatCode="#,##0.00"/>
      <alignment vertical="center" readingOrder="0"/>
    </dxf>
  </rfmt>
  <rfmt sheetId="24" s="1" sqref="O23" start="0" length="0">
    <dxf>
      <font>
        <sz val="8"/>
        <color auto="1"/>
        <name val="Open Sans"/>
        <scheme val="none"/>
      </font>
      <numFmt numFmtId="4" formatCode="#,##0.00"/>
      <alignment vertical="center" readingOrder="0"/>
    </dxf>
  </rfmt>
  <rfmt sheetId="24" s="1" sqref="P23" start="0" length="0">
    <dxf>
      <font>
        <sz val="8"/>
        <color auto="1"/>
        <name val="Open Sans"/>
        <scheme val="none"/>
      </font>
      <numFmt numFmtId="4" formatCode="#,##0.00"/>
      <alignment vertical="center" readingOrder="0"/>
    </dxf>
  </rfmt>
  <rfmt sheetId="24" s="1" sqref="Q23" start="0" length="0">
    <dxf>
      <font>
        <sz val="8"/>
        <color auto="1"/>
        <name val="Open Sans"/>
        <scheme val="none"/>
      </font>
      <numFmt numFmtId="4" formatCode="#,##0.00"/>
      <alignment vertical="center" readingOrder="0"/>
    </dxf>
  </rfmt>
  <rfmt sheetId="24" s="1" sqref="R23" start="0" length="0">
    <dxf>
      <font>
        <sz val="8"/>
        <color auto="1"/>
        <name val="Open Sans"/>
        <scheme val="none"/>
      </font>
      <numFmt numFmtId="4" formatCode="#,##0.00"/>
      <alignment vertical="center" readingOrder="0"/>
    </dxf>
  </rfmt>
  <rfmt sheetId="24" s="1" sqref="A23:XFD23" start="0" length="0">
    <dxf>
      <font>
        <sz val="10"/>
        <color auto="1"/>
        <name val="Arial"/>
        <scheme val="none"/>
      </font>
    </dxf>
  </rfmt>
  <rcc rId="4934" sId="24" odxf="1" dxf="1">
    <nc r="A24" t="inlineStr">
      <is>
        <t>7)</t>
      </is>
    </nc>
    <ndxf>
      <font>
        <i/>
        <sz val="6"/>
        <color theme="1"/>
        <name val="Open Sans"/>
        <scheme val="none"/>
      </font>
      <alignment horizontal="right" vertical="top" wrapText="1" indent="1" readingOrder="0"/>
    </ndxf>
  </rcc>
  <rcc rId="4935" sId="24" odxf="1" dxf="1">
    <nc r="B24" t="inlineStr">
      <is>
        <t>Zysk należny akcjonariuszom jednostki dominującej za cztery kolejne kwartały do średniego stanu aktywów ogółem (z końca poprzedniego roku obrotowego i bieżącego okresu sprawozdawczego).</t>
      </is>
    </nc>
    <ndxf>
      <font>
        <i/>
        <sz val="6"/>
        <color theme="1"/>
        <name val="Open Sans"/>
        <scheme val="none"/>
      </font>
      <alignment horizontal="justify" vertical="top" wrapText="1" readingOrder="0"/>
    </ndxf>
  </rcc>
  <rcc rId="4936" sId="24" odxf="1" dxf="1">
    <nc r="C24" t="inlineStr">
      <is>
        <t>Profit attributable to the parent’s shareholders (for four consecutive quarters) to average total assets (as at the end of the previous year and the end of the current reporting period).</t>
      </is>
    </nc>
    <ndxf>
      <font>
        <i/>
        <sz val="6"/>
        <color theme="1"/>
        <name val="Open Sans"/>
        <scheme val="none"/>
      </font>
      <alignment horizontal="justify" vertical="top" wrapText="1" readingOrder="0"/>
    </ndxf>
  </rcc>
  <rfmt sheetId="24" s="1" sqref="D24" start="0" length="0">
    <dxf>
      <font>
        <sz val="8"/>
        <color auto="1"/>
        <name val="Open Sans"/>
        <scheme val="none"/>
      </font>
      <numFmt numFmtId="4" formatCode="#,##0.00"/>
      <alignment vertical="center" readingOrder="0"/>
    </dxf>
  </rfmt>
  <rfmt sheetId="24" s="1" sqref="E24" start="0" length="0">
    <dxf>
      <font>
        <sz val="8"/>
        <color auto="1"/>
        <name val="Open Sans"/>
        <scheme val="none"/>
      </font>
      <numFmt numFmtId="4" formatCode="#,##0.00"/>
      <alignment vertical="center" readingOrder="0"/>
    </dxf>
  </rfmt>
  <rfmt sheetId="24" s="1" sqref="F24" start="0" length="0">
    <dxf>
      <font>
        <sz val="8"/>
        <color auto="1"/>
        <name val="Open Sans"/>
        <scheme val="none"/>
      </font>
      <numFmt numFmtId="4" formatCode="#,##0.00"/>
      <alignment vertical="center" readingOrder="0"/>
    </dxf>
  </rfmt>
  <rfmt sheetId="24" s="1" sqref="G24" start="0" length="0">
    <dxf>
      <font>
        <sz val="8"/>
        <color auto="1"/>
        <name val="Open Sans"/>
        <scheme val="none"/>
      </font>
      <numFmt numFmtId="4" formatCode="#,##0.00"/>
      <alignment vertical="center" readingOrder="0"/>
    </dxf>
  </rfmt>
  <rfmt sheetId="24" s="1" sqref="H24" start="0" length="0">
    <dxf>
      <font>
        <sz val="8"/>
        <color auto="1"/>
        <name val="Open Sans"/>
        <scheme val="none"/>
      </font>
      <numFmt numFmtId="4" formatCode="#,##0.00"/>
      <alignment vertical="center" readingOrder="0"/>
    </dxf>
  </rfmt>
  <rfmt sheetId="24" s="1" sqref="I24" start="0" length="0">
    <dxf>
      <font>
        <sz val="8"/>
        <color auto="1"/>
        <name val="Open Sans"/>
        <scheme val="none"/>
      </font>
      <numFmt numFmtId="4" formatCode="#,##0.00"/>
      <alignment vertical="center" readingOrder="0"/>
    </dxf>
  </rfmt>
  <rfmt sheetId="24" s="1" sqref="J24" start="0" length="0">
    <dxf>
      <font>
        <sz val="8"/>
        <color auto="1"/>
        <name val="Open Sans"/>
        <scheme val="none"/>
      </font>
      <numFmt numFmtId="4" formatCode="#,##0.00"/>
      <alignment vertical="center" readingOrder="0"/>
    </dxf>
  </rfmt>
  <rfmt sheetId="24" s="1" sqref="K24" start="0" length="0">
    <dxf>
      <font>
        <sz val="8"/>
        <color auto="1"/>
        <name val="Open Sans"/>
        <scheme val="none"/>
      </font>
      <numFmt numFmtId="4" formatCode="#,##0.00"/>
      <alignment vertical="center" readingOrder="0"/>
    </dxf>
  </rfmt>
  <rfmt sheetId="24" s="1" sqref="L24" start="0" length="0">
    <dxf>
      <font>
        <sz val="8"/>
        <color auto="1"/>
        <name val="Open Sans"/>
        <scheme val="none"/>
      </font>
      <numFmt numFmtId="4" formatCode="#,##0.00"/>
      <alignment vertical="center" readingOrder="0"/>
    </dxf>
  </rfmt>
  <rfmt sheetId="24" s="1" sqref="M24" start="0" length="0">
    <dxf>
      <font>
        <sz val="8"/>
        <color auto="1"/>
        <name val="Open Sans"/>
        <scheme val="none"/>
      </font>
      <numFmt numFmtId="4" formatCode="#,##0.00"/>
      <alignment vertical="center" readingOrder="0"/>
    </dxf>
  </rfmt>
  <rfmt sheetId="24" s="1" sqref="N24" start="0" length="0">
    <dxf>
      <font>
        <sz val="8"/>
        <color auto="1"/>
        <name val="Open Sans"/>
        <scheme val="none"/>
      </font>
      <numFmt numFmtId="4" formatCode="#,##0.00"/>
      <alignment vertical="center" readingOrder="0"/>
    </dxf>
  </rfmt>
  <rfmt sheetId="24" s="1" sqref="O24" start="0" length="0">
    <dxf>
      <font>
        <sz val="8"/>
        <color auto="1"/>
        <name val="Open Sans"/>
        <scheme val="none"/>
      </font>
      <numFmt numFmtId="4" formatCode="#,##0.00"/>
      <alignment vertical="center" readingOrder="0"/>
    </dxf>
  </rfmt>
  <rfmt sheetId="24" s="1" sqref="P24" start="0" length="0">
    <dxf>
      <font>
        <sz val="8"/>
        <color auto="1"/>
        <name val="Open Sans"/>
        <scheme val="none"/>
      </font>
      <numFmt numFmtId="4" formatCode="#,##0.00"/>
      <alignment vertical="center" readingOrder="0"/>
    </dxf>
  </rfmt>
  <rfmt sheetId="24" s="1" sqref="Q24" start="0" length="0">
    <dxf>
      <font>
        <sz val="8"/>
        <color auto="1"/>
        <name val="Open Sans"/>
        <scheme val="none"/>
      </font>
      <numFmt numFmtId="4" formatCode="#,##0.00"/>
      <alignment vertical="center" readingOrder="0"/>
    </dxf>
  </rfmt>
  <rfmt sheetId="24" s="1" sqref="R24" start="0" length="0">
    <dxf>
      <font>
        <sz val="8"/>
        <color auto="1"/>
        <name val="Open Sans"/>
        <scheme val="none"/>
      </font>
      <numFmt numFmtId="4" formatCode="#,##0.00"/>
      <alignment vertical="center" readingOrder="0"/>
    </dxf>
  </rfmt>
  <rfmt sheetId="24" s="1" sqref="A24:XFD24" start="0" length="0">
    <dxf>
      <font>
        <sz val="10"/>
        <color auto="1"/>
        <name val="Arial"/>
        <scheme val="none"/>
      </font>
    </dxf>
  </rfmt>
  <rcc rId="4937" sId="24" odxf="1" dxf="1">
    <nc r="A25" t="inlineStr">
      <is>
        <t>8)</t>
      </is>
    </nc>
    <ndxf>
      <font>
        <i/>
        <sz val="6"/>
        <color theme="1"/>
        <name val="Open Sans"/>
        <scheme val="none"/>
      </font>
      <alignment horizontal="right" vertical="top" wrapText="1" indent="1" readingOrder="0"/>
    </ndxf>
  </rcc>
  <rcc rId="4938" sId="24" odxf="1" dxf="1">
    <nc r="B25" t="inlineStr">
      <is>
        <t xml:space="preserve">Kalkulacja współczynnika kapitałowego uwzględnia fundusze własne oraz całkowity wymóg kapitałowy wyznaczony przy zastosowaniu metody standardowej dla poszczególnych rodzajów ryzyka zgodnie z przepisami  CRR i CRR II.  Wskażniki kapitałowe w okresach oznaczonych gwiazdką obejmują zyski zaliczone do funduszy własnych na podstawie decyzji NBP. </t>
      </is>
    </nc>
    <ndxf>
      <font>
        <i/>
        <sz val="6"/>
        <color theme="1"/>
        <name val="Open Sans"/>
        <scheme val="none"/>
      </font>
      <alignment horizontal="justify" vertical="top" wrapText="1" readingOrder="0"/>
    </ndxf>
  </rcc>
  <rcc rId="4939" sId="24" odxf="1" dxf="1">
    <nc r="C25" t="inlineStr">
      <is>
        <t xml:space="preserve">The capital adequacy ratio was calculated on the basis of own funds and the total capital requirements established for the individual risk types by means of the standardised approach, in line with CRR and CRR II.  Capital ratios for periods indicated with an asterisk take account of profits allocated to own funds based on the NBP decision.  </t>
      </is>
    </nc>
    <ndxf>
      <font>
        <i/>
        <sz val="6"/>
        <color theme="1"/>
        <name val="Open Sans"/>
        <scheme val="none"/>
      </font>
      <alignment horizontal="justify" vertical="top" wrapText="1" readingOrder="0"/>
    </ndxf>
  </rcc>
  <rfmt sheetId="24" s="1" sqref="D25" start="0" length="0">
    <dxf>
      <font>
        <sz val="8"/>
        <color auto="1"/>
        <name val="Open Sans"/>
        <scheme val="none"/>
      </font>
      <numFmt numFmtId="4" formatCode="#,##0.00"/>
      <alignment vertical="center" readingOrder="0"/>
    </dxf>
  </rfmt>
  <rfmt sheetId="24" s="1" sqref="E25" start="0" length="0">
    <dxf>
      <font>
        <sz val="8"/>
        <color auto="1"/>
        <name val="Open Sans"/>
        <scheme val="none"/>
      </font>
      <numFmt numFmtId="4" formatCode="#,##0.00"/>
      <alignment vertical="center" readingOrder="0"/>
    </dxf>
  </rfmt>
  <rfmt sheetId="24" s="1" sqref="F25" start="0" length="0">
    <dxf>
      <font>
        <sz val="8"/>
        <color auto="1"/>
        <name val="Open Sans"/>
        <scheme val="none"/>
      </font>
      <numFmt numFmtId="4" formatCode="#,##0.00"/>
      <alignment vertical="center" readingOrder="0"/>
    </dxf>
  </rfmt>
  <rfmt sheetId="24" s="1" sqref="G25" start="0" length="0">
    <dxf>
      <font>
        <sz val="8"/>
        <color auto="1"/>
        <name val="Open Sans"/>
        <scheme val="none"/>
      </font>
      <numFmt numFmtId="4" formatCode="#,##0.00"/>
      <alignment vertical="center" readingOrder="0"/>
    </dxf>
  </rfmt>
  <rfmt sheetId="24" s="1" sqref="H25" start="0" length="0">
    <dxf>
      <font>
        <sz val="8"/>
        <color auto="1"/>
        <name val="Open Sans"/>
        <scheme val="none"/>
      </font>
      <numFmt numFmtId="4" formatCode="#,##0.00"/>
      <alignment vertical="center" readingOrder="0"/>
    </dxf>
  </rfmt>
  <rfmt sheetId="24" s="1" sqref="I25" start="0" length="0">
    <dxf>
      <font>
        <sz val="8"/>
        <color auto="1"/>
        <name val="Open Sans"/>
        <scheme val="none"/>
      </font>
      <numFmt numFmtId="4" formatCode="#,##0.00"/>
      <alignment vertical="center" readingOrder="0"/>
    </dxf>
  </rfmt>
  <rfmt sheetId="24" s="1" sqref="J25" start="0" length="0">
    <dxf>
      <font>
        <sz val="8"/>
        <color auto="1"/>
        <name val="Open Sans"/>
        <scheme val="none"/>
      </font>
      <numFmt numFmtId="4" formatCode="#,##0.00"/>
      <alignment vertical="center" readingOrder="0"/>
    </dxf>
  </rfmt>
  <rfmt sheetId="24" s="1" sqref="K25" start="0" length="0">
    <dxf>
      <font>
        <sz val="8"/>
        <color auto="1"/>
        <name val="Open Sans"/>
        <scheme val="none"/>
      </font>
      <numFmt numFmtId="4" formatCode="#,##0.00"/>
      <alignment vertical="center" readingOrder="0"/>
    </dxf>
  </rfmt>
  <rfmt sheetId="24" s="1" sqref="L25" start="0" length="0">
    <dxf>
      <font>
        <sz val="8"/>
        <color auto="1"/>
        <name val="Open Sans"/>
        <scheme val="none"/>
      </font>
      <numFmt numFmtId="4" formatCode="#,##0.00"/>
      <alignment vertical="center" readingOrder="0"/>
    </dxf>
  </rfmt>
  <rfmt sheetId="24" s="1" sqref="M25" start="0" length="0">
    <dxf>
      <font>
        <sz val="8"/>
        <color auto="1"/>
        <name val="Open Sans"/>
        <scheme val="none"/>
      </font>
      <numFmt numFmtId="4" formatCode="#,##0.00"/>
      <alignment vertical="center" readingOrder="0"/>
    </dxf>
  </rfmt>
  <rfmt sheetId="24" s="1" sqref="N25" start="0" length="0">
    <dxf>
      <font>
        <sz val="8"/>
        <color auto="1"/>
        <name val="Open Sans"/>
        <scheme val="none"/>
      </font>
      <numFmt numFmtId="4" formatCode="#,##0.00"/>
      <alignment vertical="center" readingOrder="0"/>
    </dxf>
  </rfmt>
  <rfmt sheetId="24" s="1" sqref="O25" start="0" length="0">
    <dxf>
      <font>
        <sz val="8"/>
        <color auto="1"/>
        <name val="Open Sans"/>
        <scheme val="none"/>
      </font>
      <numFmt numFmtId="4" formatCode="#,##0.00"/>
      <alignment vertical="center" readingOrder="0"/>
    </dxf>
  </rfmt>
  <rfmt sheetId="24" s="1" sqref="P25" start="0" length="0">
    <dxf>
      <font>
        <sz val="8"/>
        <color auto="1"/>
        <name val="Open Sans"/>
        <scheme val="none"/>
      </font>
      <numFmt numFmtId="4" formatCode="#,##0.00"/>
      <alignment vertical="center" readingOrder="0"/>
    </dxf>
  </rfmt>
  <rfmt sheetId="24" s="1" sqref="Q25" start="0" length="0">
    <dxf>
      <font>
        <sz val="8"/>
        <color auto="1"/>
        <name val="Open Sans"/>
        <scheme val="none"/>
      </font>
      <numFmt numFmtId="4" formatCode="#,##0.00"/>
      <alignment vertical="center" readingOrder="0"/>
    </dxf>
  </rfmt>
  <rfmt sheetId="24" s="1" sqref="R25" start="0" length="0">
    <dxf>
      <font>
        <sz val="8"/>
        <color auto="1"/>
        <name val="Open Sans"/>
        <scheme val="none"/>
      </font>
      <numFmt numFmtId="4" formatCode="#,##0.00"/>
      <alignment vertical="center" readingOrder="0"/>
    </dxf>
  </rfmt>
  <rfmt sheetId="24" s="1" sqref="A25:XFD25" start="0" length="0">
    <dxf>
      <font>
        <sz val="10"/>
        <color auto="1"/>
        <name val="Arial"/>
        <scheme val="none"/>
      </font>
    </dxf>
  </rfmt>
  <rcc rId="4940" sId="24" odxf="1" dxf="1">
    <nc r="A26" t="inlineStr">
      <is>
        <t>9)</t>
      </is>
    </nc>
    <ndxf>
      <font>
        <i/>
        <sz val="6"/>
        <color theme="1"/>
        <name val="Open Sans"/>
        <scheme val="none"/>
      </font>
      <alignment horizontal="right" vertical="top" wrapText="1" indent="1" readingOrder="0"/>
    </ndxf>
  </rcc>
  <rcc rId="4941" sId="24" odxf="1" dxf="1">
    <nc r="B26" t="inlineStr">
      <is>
        <t xml:space="preserve">Współczynnik kapitału Tier I liczony jako iloraz kapitału Tier I i aktywów ważonych ryzykiem dla ryzyka kredytowego (w tym ryzyka kredytowego kontrahenta i CVA), rynkowego i operacyjnego. Wskażniki kapitałowe w okresach oznaczonych gwiazdką obejmują zyski zaliczone do funduszy własnych na podstawie decyzji NBP. </t>
      </is>
    </nc>
    <ndxf>
      <font>
        <i/>
        <sz val="6"/>
        <color theme="1"/>
        <name val="Open Sans"/>
        <scheme val="none"/>
      </font>
      <alignment horizontal="justify" vertical="top" wrapText="1" readingOrder="0"/>
    </ndxf>
  </rcc>
  <rcc rId="4942" sId="24" odxf="1" dxf="1">
    <nc r="C26" t="inlineStr">
      <is>
        <t xml:space="preserve">Tier 1 capital ratio calculated as a quotient of Tier 1 capital and risk-weighted assets for credit risk (including counterparty and CVA risk) and market and operational risk. Wskażniki kapitałowe w okresach oznaczonych gwiazdką obejmują zyski zaliczone do funduszy własnych na podstawie decyzji NBP. </t>
      </is>
    </nc>
    <ndxf>
      <font>
        <i/>
        <sz val="6"/>
        <color theme="1"/>
        <name val="Open Sans"/>
        <scheme val="none"/>
      </font>
      <alignment horizontal="justify" vertical="top" wrapText="1" readingOrder="0"/>
    </ndxf>
  </rcc>
  <rfmt sheetId="24" s="1" sqref="D26" start="0" length="0">
    <dxf>
      <font>
        <sz val="8"/>
        <color auto="1"/>
        <name val="Open Sans"/>
        <scheme val="none"/>
      </font>
      <numFmt numFmtId="4" formatCode="#,##0.00"/>
      <alignment vertical="center" readingOrder="0"/>
    </dxf>
  </rfmt>
  <rfmt sheetId="24" s="1" sqref="E26" start="0" length="0">
    <dxf>
      <font>
        <sz val="8"/>
        <color auto="1"/>
        <name val="Open Sans"/>
        <scheme val="none"/>
      </font>
      <numFmt numFmtId="4" formatCode="#,##0.00"/>
      <alignment vertical="center" readingOrder="0"/>
    </dxf>
  </rfmt>
  <rfmt sheetId="24" s="1" sqref="F26" start="0" length="0">
    <dxf>
      <font>
        <sz val="8"/>
        <color auto="1"/>
        <name val="Open Sans"/>
        <scheme val="none"/>
      </font>
      <numFmt numFmtId="4" formatCode="#,##0.00"/>
      <alignment vertical="center" readingOrder="0"/>
    </dxf>
  </rfmt>
  <rfmt sheetId="24" s="1" sqref="G26" start="0" length="0">
    <dxf>
      <font>
        <sz val="8"/>
        <color auto="1"/>
        <name val="Open Sans"/>
        <scheme val="none"/>
      </font>
      <numFmt numFmtId="4" formatCode="#,##0.00"/>
      <alignment vertical="center" readingOrder="0"/>
    </dxf>
  </rfmt>
  <rfmt sheetId="24" s="1" sqref="H26" start="0" length="0">
    <dxf>
      <font>
        <sz val="8"/>
        <color auto="1"/>
        <name val="Open Sans"/>
        <scheme val="none"/>
      </font>
      <numFmt numFmtId="4" formatCode="#,##0.00"/>
      <alignment vertical="center" readingOrder="0"/>
    </dxf>
  </rfmt>
  <rfmt sheetId="24" s="1" sqref="I26" start="0" length="0">
    <dxf>
      <font>
        <sz val="8"/>
        <color auto="1"/>
        <name val="Open Sans"/>
        <scheme val="none"/>
      </font>
      <numFmt numFmtId="4" formatCode="#,##0.00"/>
      <alignment vertical="center" readingOrder="0"/>
    </dxf>
  </rfmt>
  <rfmt sheetId="24" s="1" sqref="J26" start="0" length="0">
    <dxf>
      <font>
        <sz val="8"/>
        <color auto="1"/>
        <name val="Open Sans"/>
        <scheme val="none"/>
      </font>
      <numFmt numFmtId="4" formatCode="#,##0.00"/>
      <alignment vertical="center" readingOrder="0"/>
    </dxf>
  </rfmt>
  <rfmt sheetId="24" s="1" sqref="K26" start="0" length="0">
    <dxf>
      <font>
        <sz val="8"/>
        <color auto="1"/>
        <name val="Open Sans"/>
        <scheme val="none"/>
      </font>
      <numFmt numFmtId="4" formatCode="#,##0.00"/>
      <alignment vertical="center" readingOrder="0"/>
    </dxf>
  </rfmt>
  <rfmt sheetId="24" s="1" sqref="L26" start="0" length="0">
    <dxf>
      <font>
        <sz val="8"/>
        <color auto="1"/>
        <name val="Open Sans"/>
        <scheme val="none"/>
      </font>
      <numFmt numFmtId="4" formatCode="#,##0.00"/>
      <alignment vertical="center" readingOrder="0"/>
    </dxf>
  </rfmt>
  <rfmt sheetId="24" s="1" sqref="M26" start="0" length="0">
    <dxf>
      <font>
        <sz val="8"/>
        <color auto="1"/>
        <name val="Open Sans"/>
        <scheme val="none"/>
      </font>
      <numFmt numFmtId="4" formatCode="#,##0.00"/>
      <alignment vertical="center" readingOrder="0"/>
    </dxf>
  </rfmt>
  <rfmt sheetId="24" s="1" sqref="N26" start="0" length="0">
    <dxf>
      <font>
        <sz val="8"/>
        <color auto="1"/>
        <name val="Open Sans"/>
        <scheme val="none"/>
      </font>
      <numFmt numFmtId="4" formatCode="#,##0.00"/>
      <alignment vertical="center" readingOrder="0"/>
    </dxf>
  </rfmt>
  <rfmt sheetId="24" s="1" sqref="O26" start="0" length="0">
    <dxf>
      <font>
        <sz val="8"/>
        <color auto="1"/>
        <name val="Open Sans"/>
        <scheme val="none"/>
      </font>
      <numFmt numFmtId="4" formatCode="#,##0.00"/>
      <alignment vertical="center" readingOrder="0"/>
    </dxf>
  </rfmt>
  <rfmt sheetId="24" s="1" sqref="P26" start="0" length="0">
    <dxf>
      <font>
        <sz val="8"/>
        <color auto="1"/>
        <name val="Open Sans"/>
        <scheme val="none"/>
      </font>
      <numFmt numFmtId="4" formatCode="#,##0.00"/>
      <alignment vertical="center" readingOrder="0"/>
    </dxf>
  </rfmt>
  <rfmt sheetId="24" s="1" sqref="Q26" start="0" length="0">
    <dxf>
      <font>
        <sz val="8"/>
        <color auto="1"/>
        <name val="Open Sans"/>
        <scheme val="none"/>
      </font>
      <numFmt numFmtId="4" formatCode="#,##0.00"/>
      <alignment vertical="center" readingOrder="0"/>
    </dxf>
  </rfmt>
  <rfmt sheetId="24" s="1" sqref="R26" start="0" length="0">
    <dxf>
      <font>
        <sz val="8"/>
        <color auto="1"/>
        <name val="Open Sans"/>
        <scheme val="none"/>
      </font>
      <numFmt numFmtId="4" formatCode="#,##0.00"/>
      <alignment vertical="center" readingOrder="0"/>
    </dxf>
  </rfmt>
  <rfmt sheetId="24" s="1" sqref="A26:XFD26" start="0" length="0">
    <dxf>
      <font>
        <sz val="10"/>
        <color auto="1"/>
        <name val="Arial"/>
        <scheme val="none"/>
      </font>
    </dxf>
  </rfmt>
  <rcc rId="4943" sId="24" odxf="1" dxf="1">
    <nc r="A27" t="inlineStr">
      <is>
        <t>10)</t>
      </is>
    </nc>
    <ndxf>
      <font>
        <i/>
        <sz val="6"/>
        <color theme="1"/>
        <name val="Open Sans"/>
        <scheme val="none"/>
      </font>
      <alignment horizontal="right" vertical="top" wrapText="1" indent="1" readingOrder="0"/>
    </ndxf>
  </rcc>
  <rcc rId="4944" sId="24" odxf="1" dxf="1">
    <nc r="B27" t="inlineStr">
      <is>
        <t>Zysk należny udziałowcom jednostki dominującej za dany okres przez średnią ważoną liczbę akcji zwykłych.</t>
      </is>
    </nc>
    <ndxf>
      <font>
        <i/>
        <sz val="6"/>
        <color theme="1"/>
        <name val="Open Sans"/>
        <scheme val="none"/>
      </font>
      <alignment horizontal="justify" vertical="top" wrapText="1" readingOrder="0"/>
    </ndxf>
  </rcc>
  <rcc rId="4945" sId="24" odxf="1" dxf="1">
    <nc r="C27" t="inlineStr">
      <is>
        <t>Net profit for the period attributable to shareholders of the parent entity divided by the average weighted number of ordinary shares.</t>
      </is>
    </nc>
    <ndxf>
      <font>
        <i/>
        <sz val="6"/>
        <color theme="1"/>
        <name val="Open Sans"/>
        <scheme val="none"/>
      </font>
      <alignment horizontal="justify" vertical="top" wrapText="1" readingOrder="0"/>
    </ndxf>
  </rcc>
  <rfmt sheetId="24" s="1" sqref="D27" start="0" length="0">
    <dxf>
      <font>
        <sz val="8"/>
        <color auto="1"/>
        <name val="Open Sans"/>
        <scheme val="none"/>
      </font>
      <numFmt numFmtId="4" formatCode="#,##0.00"/>
      <alignment vertical="center" readingOrder="0"/>
    </dxf>
  </rfmt>
  <rfmt sheetId="24" s="1" sqref="E27" start="0" length="0">
    <dxf>
      <font>
        <sz val="8"/>
        <color auto="1"/>
        <name val="Open Sans"/>
        <scheme val="none"/>
      </font>
      <numFmt numFmtId="4" formatCode="#,##0.00"/>
      <alignment vertical="center" readingOrder="0"/>
    </dxf>
  </rfmt>
  <rfmt sheetId="24" s="1" sqref="F27" start="0" length="0">
    <dxf>
      <font>
        <sz val="8"/>
        <color auto="1"/>
        <name val="Open Sans"/>
        <scheme val="none"/>
      </font>
      <numFmt numFmtId="4" formatCode="#,##0.00"/>
      <alignment vertical="center" readingOrder="0"/>
    </dxf>
  </rfmt>
  <rfmt sheetId="24" s="1" sqref="G27" start="0" length="0">
    <dxf>
      <font>
        <sz val="8"/>
        <color auto="1"/>
        <name val="Open Sans"/>
        <scheme val="none"/>
      </font>
      <numFmt numFmtId="4" formatCode="#,##0.00"/>
      <alignment vertical="center" readingOrder="0"/>
    </dxf>
  </rfmt>
  <rfmt sheetId="24" s="1" sqref="H27" start="0" length="0">
    <dxf>
      <font>
        <sz val="8"/>
        <color auto="1"/>
        <name val="Open Sans"/>
        <scheme val="none"/>
      </font>
      <numFmt numFmtId="4" formatCode="#,##0.00"/>
      <alignment vertical="center" readingOrder="0"/>
    </dxf>
  </rfmt>
  <rfmt sheetId="24" s="1" sqref="I27" start="0" length="0">
    <dxf>
      <font>
        <sz val="8"/>
        <color auto="1"/>
        <name val="Open Sans"/>
        <scheme val="none"/>
      </font>
      <numFmt numFmtId="4" formatCode="#,##0.00"/>
      <alignment vertical="center" readingOrder="0"/>
    </dxf>
  </rfmt>
  <rfmt sheetId="24" s="1" sqref="J27" start="0" length="0">
    <dxf>
      <font>
        <sz val="8"/>
        <color auto="1"/>
        <name val="Open Sans"/>
        <scheme val="none"/>
      </font>
      <numFmt numFmtId="4" formatCode="#,##0.00"/>
      <alignment vertical="center" readingOrder="0"/>
    </dxf>
  </rfmt>
  <rfmt sheetId="24" s="1" sqref="K27" start="0" length="0">
    <dxf>
      <font>
        <sz val="8"/>
        <color auto="1"/>
        <name val="Open Sans"/>
        <scheme val="none"/>
      </font>
      <numFmt numFmtId="4" formatCode="#,##0.00"/>
      <alignment vertical="center" readingOrder="0"/>
    </dxf>
  </rfmt>
  <rfmt sheetId="24" s="1" sqref="L27" start="0" length="0">
    <dxf>
      <font>
        <sz val="8"/>
        <color auto="1"/>
        <name val="Open Sans"/>
        <scheme val="none"/>
      </font>
      <numFmt numFmtId="4" formatCode="#,##0.00"/>
      <alignment vertical="center" readingOrder="0"/>
    </dxf>
  </rfmt>
  <rfmt sheetId="24" s="1" sqref="M27" start="0" length="0">
    <dxf>
      <font>
        <sz val="8"/>
        <color auto="1"/>
        <name val="Open Sans"/>
        <scheme val="none"/>
      </font>
      <numFmt numFmtId="4" formatCode="#,##0.00"/>
      <alignment vertical="center" readingOrder="0"/>
    </dxf>
  </rfmt>
  <rfmt sheetId="24" s="1" sqref="N27" start="0" length="0">
    <dxf>
      <font>
        <sz val="8"/>
        <color auto="1"/>
        <name val="Open Sans"/>
        <scheme val="none"/>
      </font>
      <numFmt numFmtId="4" formatCode="#,##0.00"/>
      <alignment vertical="center" readingOrder="0"/>
    </dxf>
  </rfmt>
  <rfmt sheetId="24" s="1" sqref="O27" start="0" length="0">
    <dxf>
      <font>
        <sz val="8"/>
        <color auto="1"/>
        <name val="Open Sans"/>
        <scheme val="none"/>
      </font>
      <numFmt numFmtId="4" formatCode="#,##0.00"/>
      <alignment vertical="center" readingOrder="0"/>
    </dxf>
  </rfmt>
  <rfmt sheetId="24" s="1" sqref="P27" start="0" length="0">
    <dxf>
      <font>
        <sz val="8"/>
        <color auto="1"/>
        <name val="Open Sans"/>
        <scheme val="none"/>
      </font>
      <numFmt numFmtId="4" formatCode="#,##0.00"/>
      <alignment vertical="center" readingOrder="0"/>
    </dxf>
  </rfmt>
  <rfmt sheetId="24" s="1" sqref="Q27" start="0" length="0">
    <dxf>
      <font>
        <sz val="8"/>
        <color auto="1"/>
        <name val="Open Sans"/>
        <scheme val="none"/>
      </font>
      <numFmt numFmtId="4" formatCode="#,##0.00"/>
      <alignment vertical="center" readingOrder="0"/>
    </dxf>
  </rfmt>
  <rfmt sheetId="24" s="1" sqref="R27" start="0" length="0">
    <dxf>
      <font>
        <sz val="8"/>
        <color auto="1"/>
        <name val="Open Sans"/>
        <scheme val="none"/>
      </font>
      <numFmt numFmtId="4" formatCode="#,##0.00"/>
      <alignment vertical="center" readingOrder="0"/>
    </dxf>
  </rfmt>
  <rfmt sheetId="24" s="1" sqref="A27:XFD27" start="0" length="0">
    <dxf>
      <font>
        <sz val="10"/>
        <color auto="1"/>
        <name val="Arial"/>
        <scheme val="none"/>
      </font>
    </dxf>
  </rfmt>
  <rcc rId="4946" sId="24" odxf="1" dxf="1">
    <nc r="A28" t="inlineStr">
      <is>
        <t>*</t>
      </is>
    </nc>
    <ndxf>
      <font>
        <i/>
        <sz val="6"/>
        <color theme="1"/>
        <name val="Open Sans"/>
        <scheme val="none"/>
      </font>
      <alignment horizontal="right" vertical="top" wrapText="1" indent="1" readingOrder="0"/>
    </ndxf>
  </rcc>
  <rcc rId="4947" sId="24" odxf="1" dxf="1">
    <nc r="B28" t="inlineStr">
      <is>
        <t xml:space="preserve">Wskażniki kapitałowe w okresach oznaczonych gwiazdką obejmują zyski zaliczone do funduszy własnych na podstawie decyzji NBP. </t>
      </is>
    </nc>
    <ndxf>
      <font>
        <i/>
        <sz val="6"/>
        <color theme="1"/>
        <name val="Open Sans"/>
        <scheme val="none"/>
      </font>
      <alignment horizontal="justify" vertical="top" wrapText="1" readingOrder="0"/>
    </ndxf>
  </rcc>
  <rcc rId="4948" sId="24" odxf="1" dxf="1">
    <nc r="C28" t="inlineStr">
      <is>
        <t xml:space="preserve">Capital ratios for periods indicated with an asterisk take account of profits allocated to own funds based on the NBP decision.  </t>
      </is>
    </nc>
    <ndxf>
      <font>
        <i/>
        <sz val="6"/>
        <color theme="1"/>
        <name val="Open Sans"/>
        <scheme val="none"/>
      </font>
      <alignment horizontal="justify" vertical="top" wrapText="1" readingOrder="0"/>
    </ndxf>
  </rcc>
  <rfmt sheetId="24" s="1" sqref="D28" start="0" length="0">
    <dxf>
      <font>
        <sz val="8"/>
        <color auto="1"/>
        <name val="Open Sans"/>
        <scheme val="none"/>
      </font>
      <numFmt numFmtId="4" formatCode="#,##0.00"/>
      <alignment vertical="center" readingOrder="0"/>
    </dxf>
  </rfmt>
  <rfmt sheetId="24" s="1" sqref="E28" start="0" length="0">
    <dxf>
      <font>
        <sz val="8"/>
        <color auto="1"/>
        <name val="Open Sans"/>
        <scheme val="none"/>
      </font>
      <numFmt numFmtId="4" formatCode="#,##0.00"/>
      <alignment vertical="center" readingOrder="0"/>
    </dxf>
  </rfmt>
  <rfmt sheetId="24" s="1" sqref="F28" start="0" length="0">
    <dxf>
      <font>
        <sz val="8"/>
        <color auto="1"/>
        <name val="Open Sans"/>
        <scheme val="none"/>
      </font>
      <numFmt numFmtId="4" formatCode="#,##0.00"/>
      <alignment vertical="center" readingOrder="0"/>
    </dxf>
  </rfmt>
  <rfmt sheetId="24" s="1" sqref="G28" start="0" length="0">
    <dxf>
      <font>
        <sz val="8"/>
        <color auto="1"/>
        <name val="Open Sans"/>
        <scheme val="none"/>
      </font>
      <numFmt numFmtId="4" formatCode="#,##0.00"/>
      <alignment vertical="center" readingOrder="0"/>
    </dxf>
  </rfmt>
  <rfmt sheetId="24" s="1" sqref="H28" start="0" length="0">
    <dxf>
      <font>
        <sz val="8"/>
        <color auto="1"/>
        <name val="Open Sans"/>
        <scheme val="none"/>
      </font>
      <numFmt numFmtId="4" formatCode="#,##0.00"/>
      <alignment vertical="center" readingOrder="0"/>
    </dxf>
  </rfmt>
  <rfmt sheetId="24" s="1" sqref="I28" start="0" length="0">
    <dxf>
      <font>
        <sz val="8"/>
        <color auto="1"/>
        <name val="Open Sans"/>
        <scheme val="none"/>
      </font>
      <numFmt numFmtId="4" formatCode="#,##0.00"/>
      <alignment vertical="center" readingOrder="0"/>
    </dxf>
  </rfmt>
  <rfmt sheetId="24" s="1" sqref="J28" start="0" length="0">
    <dxf>
      <font>
        <sz val="8"/>
        <color auto="1"/>
        <name val="Open Sans"/>
        <scheme val="none"/>
      </font>
      <numFmt numFmtId="4" formatCode="#,##0.00"/>
      <alignment vertical="center" readingOrder="0"/>
    </dxf>
  </rfmt>
  <rfmt sheetId="24" s="1" sqref="K28" start="0" length="0">
    <dxf>
      <font>
        <sz val="8"/>
        <color auto="1"/>
        <name val="Open Sans"/>
        <scheme val="none"/>
      </font>
      <numFmt numFmtId="4" formatCode="#,##0.00"/>
      <alignment vertical="center" readingOrder="0"/>
    </dxf>
  </rfmt>
  <rfmt sheetId="24" s="1" sqref="L28" start="0" length="0">
    <dxf>
      <font>
        <sz val="8"/>
        <color auto="1"/>
        <name val="Open Sans"/>
        <scheme val="none"/>
      </font>
      <numFmt numFmtId="4" formatCode="#,##0.00"/>
      <alignment vertical="center" readingOrder="0"/>
    </dxf>
  </rfmt>
  <rfmt sheetId="24" s="1" sqref="M28" start="0" length="0">
    <dxf>
      <font>
        <sz val="8"/>
        <color auto="1"/>
        <name val="Open Sans"/>
        <scheme val="none"/>
      </font>
      <numFmt numFmtId="4" formatCode="#,##0.00"/>
      <alignment vertical="center" readingOrder="0"/>
    </dxf>
  </rfmt>
  <rfmt sheetId="24" s="1" sqref="N28" start="0" length="0">
    <dxf>
      <font>
        <sz val="8"/>
        <color auto="1"/>
        <name val="Open Sans"/>
        <scheme val="none"/>
      </font>
      <numFmt numFmtId="4" formatCode="#,##0.00"/>
      <alignment vertical="center" readingOrder="0"/>
    </dxf>
  </rfmt>
  <rfmt sheetId="24" s="1" sqref="O28" start="0" length="0">
    <dxf>
      <font>
        <sz val="8"/>
        <color auto="1"/>
        <name val="Open Sans"/>
        <scheme val="none"/>
      </font>
      <numFmt numFmtId="4" formatCode="#,##0.00"/>
      <alignment vertical="center" readingOrder="0"/>
    </dxf>
  </rfmt>
  <rfmt sheetId="24" s="1" sqref="P28" start="0" length="0">
    <dxf>
      <font>
        <sz val="8"/>
        <color auto="1"/>
        <name val="Open Sans"/>
        <scheme val="none"/>
      </font>
      <numFmt numFmtId="4" formatCode="#,##0.00"/>
      <alignment vertical="center" readingOrder="0"/>
    </dxf>
  </rfmt>
  <rfmt sheetId="24" s="1" sqref="Q28" start="0" length="0">
    <dxf>
      <font>
        <sz val="8"/>
        <color auto="1"/>
        <name val="Open Sans"/>
        <scheme val="none"/>
      </font>
      <numFmt numFmtId="4" formatCode="#,##0.00"/>
      <alignment vertical="center" readingOrder="0"/>
    </dxf>
  </rfmt>
  <rfmt sheetId="24" s="1" sqref="R28" start="0" length="0">
    <dxf>
      <font>
        <sz val="8"/>
        <color auto="1"/>
        <name val="Open Sans"/>
        <scheme val="none"/>
      </font>
      <numFmt numFmtId="4" formatCode="#,##0.00"/>
      <alignment vertical="center" readingOrder="0"/>
    </dxf>
  </rfmt>
  <rfmt sheetId="24" s="1" sqref="A28:XFD28" start="0" length="0">
    <dxf>
      <font>
        <sz val="10"/>
        <color auto="1"/>
        <name val="Arial"/>
        <scheme val="none"/>
      </font>
    </dxf>
  </rfmt>
  <rfmt sheetId="24" s="1" sqref="A29" start="0" length="0">
    <dxf>
      <font>
        <sz val="10"/>
        <color auto="1"/>
        <name val="Arial"/>
        <scheme val="none"/>
      </font>
    </dxf>
  </rfmt>
  <rfmt sheetId="24" s="1" sqref="B29" start="0" length="0">
    <dxf>
      <font>
        <sz val="8"/>
        <color auto="1"/>
        <name val="Swis721CnEU"/>
        <scheme val="none"/>
      </font>
    </dxf>
  </rfmt>
  <rfmt sheetId="24" s="1" sqref="C29" start="0" length="0">
    <dxf>
      <font>
        <sz val="8"/>
        <color auto="1"/>
        <name val="Swis721CnEU"/>
        <scheme val="none"/>
      </font>
    </dxf>
  </rfmt>
  <rfmt sheetId="24" s="1" sqref="D29" start="0" length="0">
    <dxf>
      <font>
        <sz val="8"/>
        <color auto="1"/>
        <name val="Open Sans"/>
        <scheme val="none"/>
      </font>
      <numFmt numFmtId="4" formatCode="#,##0.00"/>
      <alignment vertical="center" readingOrder="0"/>
    </dxf>
  </rfmt>
  <rfmt sheetId="24" s="1" sqref="E29" start="0" length="0">
    <dxf>
      <font>
        <sz val="8"/>
        <color auto="1"/>
        <name val="Open Sans"/>
        <scheme val="none"/>
      </font>
      <numFmt numFmtId="4" formatCode="#,##0.00"/>
      <alignment vertical="center" readingOrder="0"/>
    </dxf>
  </rfmt>
  <rfmt sheetId="24" s="1" sqref="F29" start="0" length="0">
    <dxf>
      <font>
        <sz val="8"/>
        <color auto="1"/>
        <name val="Open Sans"/>
        <scheme val="none"/>
      </font>
      <numFmt numFmtId="4" formatCode="#,##0.00"/>
      <alignment vertical="center" readingOrder="0"/>
    </dxf>
  </rfmt>
  <rfmt sheetId="24" s="1" sqref="G29" start="0" length="0">
    <dxf>
      <font>
        <sz val="8"/>
        <color auto="1"/>
        <name val="Open Sans"/>
        <scheme val="none"/>
      </font>
      <numFmt numFmtId="4" formatCode="#,##0.00"/>
      <alignment vertical="center" readingOrder="0"/>
    </dxf>
  </rfmt>
  <rfmt sheetId="24" s="1" sqref="H29" start="0" length="0">
    <dxf>
      <font>
        <sz val="8"/>
        <color auto="1"/>
        <name val="Open Sans"/>
        <scheme val="none"/>
      </font>
      <numFmt numFmtId="4" formatCode="#,##0.00"/>
      <alignment vertical="center" readingOrder="0"/>
    </dxf>
  </rfmt>
  <rfmt sheetId="24" s="1" sqref="I29" start="0" length="0">
    <dxf>
      <font>
        <sz val="8"/>
        <color auto="1"/>
        <name val="Open Sans"/>
        <scheme val="none"/>
      </font>
      <numFmt numFmtId="4" formatCode="#,##0.00"/>
      <alignment vertical="center" readingOrder="0"/>
    </dxf>
  </rfmt>
  <rfmt sheetId="24" s="1" sqref="J29" start="0" length="0">
    <dxf>
      <font>
        <sz val="8"/>
        <color auto="1"/>
        <name val="Open Sans"/>
        <scheme val="none"/>
      </font>
      <numFmt numFmtId="4" formatCode="#,##0.00"/>
      <alignment vertical="center" readingOrder="0"/>
    </dxf>
  </rfmt>
  <rfmt sheetId="24" s="1" sqref="K29" start="0" length="0">
    <dxf>
      <font>
        <sz val="8"/>
        <color auto="1"/>
        <name val="Open Sans"/>
        <scheme val="none"/>
      </font>
      <numFmt numFmtId="4" formatCode="#,##0.00"/>
      <alignment vertical="center" readingOrder="0"/>
    </dxf>
  </rfmt>
  <rfmt sheetId="24" s="1" sqref="L29" start="0" length="0">
    <dxf>
      <font>
        <sz val="8"/>
        <color auto="1"/>
        <name val="Open Sans"/>
        <scheme val="none"/>
      </font>
      <numFmt numFmtId="4" formatCode="#,##0.00"/>
      <alignment vertical="center" readingOrder="0"/>
    </dxf>
  </rfmt>
  <rfmt sheetId="24" s="1" sqref="M29" start="0" length="0">
    <dxf>
      <font>
        <sz val="8"/>
        <color auto="1"/>
        <name val="Open Sans"/>
        <scheme val="none"/>
      </font>
      <numFmt numFmtId="4" formatCode="#,##0.00"/>
      <alignment vertical="center" readingOrder="0"/>
    </dxf>
  </rfmt>
  <rfmt sheetId="24" s="1" sqref="N29" start="0" length="0">
    <dxf>
      <font>
        <sz val="8"/>
        <color auto="1"/>
        <name val="Open Sans"/>
        <scheme val="none"/>
      </font>
      <numFmt numFmtId="4" formatCode="#,##0.00"/>
      <alignment vertical="center" readingOrder="0"/>
    </dxf>
  </rfmt>
  <rfmt sheetId="24" s="1" sqref="O29" start="0" length="0">
    <dxf>
      <font>
        <sz val="8"/>
        <color auto="1"/>
        <name val="Open Sans"/>
        <scheme val="none"/>
      </font>
      <numFmt numFmtId="4" formatCode="#,##0.00"/>
      <alignment vertical="center" readingOrder="0"/>
    </dxf>
  </rfmt>
  <rfmt sheetId="24" s="1" sqref="P29" start="0" length="0">
    <dxf>
      <font>
        <sz val="8"/>
        <color auto="1"/>
        <name val="Open Sans"/>
        <scheme val="none"/>
      </font>
      <numFmt numFmtId="4" formatCode="#,##0.00"/>
      <alignment vertical="center" readingOrder="0"/>
    </dxf>
  </rfmt>
  <rfmt sheetId="24" s="1" sqref="Q29" start="0" length="0">
    <dxf>
      <font>
        <sz val="8"/>
        <color auto="1"/>
        <name val="Open Sans"/>
        <scheme val="none"/>
      </font>
      <numFmt numFmtId="4" formatCode="#,##0.00"/>
      <alignment vertical="center" readingOrder="0"/>
    </dxf>
  </rfmt>
  <rfmt sheetId="24" s="1" sqref="R29" start="0" length="0">
    <dxf>
      <font>
        <sz val="8"/>
        <color auto="1"/>
        <name val="Open Sans"/>
        <scheme val="none"/>
      </font>
      <numFmt numFmtId="4" formatCode="#,##0.00"/>
      <alignment vertical="center" readingOrder="0"/>
    </dxf>
  </rfmt>
  <rfmt sheetId="24" s="1" sqref="A29:XFD29" start="0" length="0">
    <dxf>
      <font>
        <sz val="10"/>
        <color auto="1"/>
        <name val="Arial"/>
        <scheme val="none"/>
      </font>
    </dxf>
  </rfmt>
  <rfmt sheetId="24" s="1" sqref="A30" start="0" length="0">
    <dxf>
      <font>
        <sz val="10"/>
        <color auto="1"/>
        <name val="Arial"/>
        <scheme val="none"/>
      </font>
    </dxf>
  </rfmt>
  <rfmt sheetId="24" s="1" sqref="B30" start="0" length="0">
    <dxf>
      <font>
        <sz val="8"/>
        <color auto="1"/>
        <name val="Swis721CnEU"/>
        <scheme val="none"/>
      </font>
    </dxf>
  </rfmt>
  <rfmt sheetId="24" s="1" sqref="C30" start="0" length="0">
    <dxf>
      <font>
        <sz val="8"/>
        <color auto="1"/>
        <name val="Swis721CnEU"/>
        <scheme val="none"/>
      </font>
    </dxf>
  </rfmt>
  <rfmt sheetId="24" s="1" sqref="D30" start="0" length="0">
    <dxf>
      <font>
        <sz val="8"/>
        <color auto="1"/>
        <name val="Open Sans"/>
        <scheme val="none"/>
      </font>
      <numFmt numFmtId="4" formatCode="#,##0.00"/>
      <alignment vertical="center" readingOrder="0"/>
    </dxf>
  </rfmt>
  <rfmt sheetId="24" s="1" sqref="E30" start="0" length="0">
    <dxf>
      <font>
        <sz val="8"/>
        <color auto="1"/>
        <name val="Open Sans"/>
        <scheme val="none"/>
      </font>
      <numFmt numFmtId="4" formatCode="#,##0.00"/>
      <alignment vertical="center" readingOrder="0"/>
    </dxf>
  </rfmt>
  <rfmt sheetId="24" s="1" sqref="F30" start="0" length="0">
    <dxf>
      <font>
        <sz val="8"/>
        <color auto="1"/>
        <name val="Open Sans"/>
        <scheme val="none"/>
      </font>
      <numFmt numFmtId="4" formatCode="#,##0.00"/>
      <alignment vertical="center" readingOrder="0"/>
    </dxf>
  </rfmt>
  <rfmt sheetId="24" s="1" sqref="G30" start="0" length="0">
    <dxf>
      <font>
        <sz val="8"/>
        <color auto="1"/>
        <name val="Open Sans"/>
        <scheme val="none"/>
      </font>
      <numFmt numFmtId="4" formatCode="#,##0.00"/>
      <alignment vertical="center" readingOrder="0"/>
    </dxf>
  </rfmt>
  <rfmt sheetId="24" s="1" sqref="H30" start="0" length="0">
    <dxf>
      <font>
        <sz val="8"/>
        <color auto="1"/>
        <name val="Open Sans"/>
        <scheme val="none"/>
      </font>
      <numFmt numFmtId="4" formatCode="#,##0.00"/>
      <alignment vertical="center" readingOrder="0"/>
    </dxf>
  </rfmt>
  <rfmt sheetId="24" s="1" sqref="I30" start="0" length="0">
    <dxf>
      <font>
        <sz val="8"/>
        <color auto="1"/>
        <name val="Open Sans"/>
        <scheme val="none"/>
      </font>
      <numFmt numFmtId="4" formatCode="#,##0.00"/>
      <alignment vertical="center" readingOrder="0"/>
    </dxf>
  </rfmt>
  <rfmt sheetId="24" s="1" sqref="J30" start="0" length="0">
    <dxf>
      <font>
        <sz val="8"/>
        <color auto="1"/>
        <name val="Open Sans"/>
        <scheme val="none"/>
      </font>
      <numFmt numFmtId="4" formatCode="#,##0.00"/>
      <alignment vertical="center" readingOrder="0"/>
    </dxf>
  </rfmt>
  <rfmt sheetId="24" s="1" sqref="K30" start="0" length="0">
    <dxf>
      <font>
        <sz val="8"/>
        <color auto="1"/>
        <name val="Open Sans"/>
        <scheme val="none"/>
      </font>
      <numFmt numFmtId="4" formatCode="#,##0.00"/>
      <alignment vertical="center" readingOrder="0"/>
    </dxf>
  </rfmt>
  <rfmt sheetId="24" s="1" sqref="L30" start="0" length="0">
    <dxf>
      <font>
        <sz val="8"/>
        <color auto="1"/>
        <name val="Open Sans"/>
        <scheme val="none"/>
      </font>
      <numFmt numFmtId="4" formatCode="#,##0.00"/>
      <alignment vertical="center" readingOrder="0"/>
    </dxf>
  </rfmt>
  <rfmt sheetId="24" s="1" sqref="M30" start="0" length="0">
    <dxf>
      <font>
        <sz val="8"/>
        <color auto="1"/>
        <name val="Open Sans"/>
        <scheme val="none"/>
      </font>
      <numFmt numFmtId="4" formatCode="#,##0.00"/>
      <alignment vertical="center" readingOrder="0"/>
    </dxf>
  </rfmt>
  <rfmt sheetId="24" s="1" sqref="N30" start="0" length="0">
    <dxf>
      <font>
        <sz val="8"/>
        <color auto="1"/>
        <name val="Open Sans"/>
        <scheme val="none"/>
      </font>
      <numFmt numFmtId="4" formatCode="#,##0.00"/>
      <alignment vertical="center" readingOrder="0"/>
    </dxf>
  </rfmt>
  <rfmt sheetId="24" s="1" sqref="O30" start="0" length="0">
    <dxf>
      <font>
        <sz val="8"/>
        <color auto="1"/>
        <name val="Open Sans"/>
        <scheme val="none"/>
      </font>
      <numFmt numFmtId="4" formatCode="#,##0.00"/>
      <alignment vertical="center" readingOrder="0"/>
    </dxf>
  </rfmt>
  <rfmt sheetId="24" s="1" sqref="P30" start="0" length="0">
    <dxf>
      <font>
        <sz val="8"/>
        <color auto="1"/>
        <name val="Open Sans"/>
        <scheme val="none"/>
      </font>
      <numFmt numFmtId="4" formatCode="#,##0.00"/>
      <alignment vertical="center" readingOrder="0"/>
    </dxf>
  </rfmt>
  <rfmt sheetId="24" s="1" sqref="Q30" start="0" length="0">
    <dxf>
      <font>
        <sz val="8"/>
        <color auto="1"/>
        <name val="Open Sans"/>
        <scheme val="none"/>
      </font>
      <numFmt numFmtId="4" formatCode="#,##0.00"/>
      <alignment vertical="center" readingOrder="0"/>
    </dxf>
  </rfmt>
  <rfmt sheetId="24" s="1" sqref="R30" start="0" length="0">
    <dxf>
      <font>
        <sz val="8"/>
        <color auto="1"/>
        <name val="Open Sans"/>
        <scheme val="none"/>
      </font>
      <numFmt numFmtId="4" formatCode="#,##0.00"/>
      <alignment vertical="center" readingOrder="0"/>
    </dxf>
  </rfmt>
  <rfmt sheetId="24" s="1" sqref="A30:XFD30" start="0" length="0">
    <dxf>
      <font>
        <sz val="10"/>
        <color auto="1"/>
        <name val="Arial"/>
        <scheme val="none"/>
      </font>
    </dxf>
  </rfmt>
  <rfmt sheetId="24" s="1" sqref="A31" start="0" length="0">
    <dxf>
      <font>
        <sz val="10"/>
        <color auto="1"/>
        <name val="Arial"/>
        <scheme val="none"/>
      </font>
    </dxf>
  </rfmt>
  <rfmt sheetId="24" s="1" sqref="B31" start="0" length="0">
    <dxf>
      <font>
        <sz val="8"/>
        <color auto="1"/>
        <name val="Swis721CnEU"/>
        <scheme val="none"/>
      </font>
    </dxf>
  </rfmt>
  <rfmt sheetId="24" s="1" sqref="C31" start="0" length="0">
    <dxf>
      <font>
        <sz val="8"/>
        <color auto="1"/>
        <name val="Swis721CnEU"/>
        <scheme val="none"/>
      </font>
    </dxf>
  </rfmt>
  <rfmt sheetId="24" s="1" sqref="D31" start="0" length="0">
    <dxf>
      <font>
        <sz val="8"/>
        <color auto="1"/>
        <name val="Open Sans"/>
        <scheme val="none"/>
      </font>
      <numFmt numFmtId="4" formatCode="#,##0.00"/>
      <alignment vertical="center" readingOrder="0"/>
    </dxf>
  </rfmt>
  <rfmt sheetId="24" s="1" sqref="E31" start="0" length="0">
    <dxf>
      <font>
        <sz val="8"/>
        <color auto="1"/>
        <name val="Open Sans"/>
        <scheme val="none"/>
      </font>
      <numFmt numFmtId="4" formatCode="#,##0.00"/>
      <alignment vertical="center" readingOrder="0"/>
    </dxf>
  </rfmt>
  <rfmt sheetId="24" s="1" sqref="F31" start="0" length="0">
    <dxf>
      <font>
        <sz val="8"/>
        <color auto="1"/>
        <name val="Open Sans"/>
        <scheme val="none"/>
      </font>
      <numFmt numFmtId="4" formatCode="#,##0.00"/>
      <alignment vertical="center" readingOrder="0"/>
    </dxf>
  </rfmt>
  <rfmt sheetId="24" s="1" sqref="G31" start="0" length="0">
    <dxf>
      <font>
        <sz val="8"/>
        <color auto="1"/>
        <name val="Open Sans"/>
        <scheme val="none"/>
      </font>
      <numFmt numFmtId="4" formatCode="#,##0.00"/>
      <alignment vertical="center" readingOrder="0"/>
    </dxf>
  </rfmt>
  <rfmt sheetId="24" s="1" sqref="H31" start="0" length="0">
    <dxf>
      <font>
        <sz val="8"/>
        <color auto="1"/>
        <name val="Open Sans"/>
        <scheme val="none"/>
      </font>
      <numFmt numFmtId="4" formatCode="#,##0.00"/>
      <alignment vertical="center" readingOrder="0"/>
    </dxf>
  </rfmt>
  <rfmt sheetId="24" s="1" sqref="I31" start="0" length="0">
    <dxf>
      <font>
        <sz val="8"/>
        <color auto="1"/>
        <name val="Open Sans"/>
        <scheme val="none"/>
      </font>
      <numFmt numFmtId="4" formatCode="#,##0.00"/>
      <alignment vertical="center" readingOrder="0"/>
    </dxf>
  </rfmt>
  <rfmt sheetId="24" s="1" sqref="J31" start="0" length="0">
    <dxf>
      <font>
        <sz val="8"/>
        <color auto="1"/>
        <name val="Open Sans"/>
        <scheme val="none"/>
      </font>
      <numFmt numFmtId="4" formatCode="#,##0.00"/>
      <alignment vertical="center" readingOrder="0"/>
    </dxf>
  </rfmt>
  <rfmt sheetId="24" s="1" sqref="K31" start="0" length="0">
    <dxf>
      <font>
        <sz val="8"/>
        <color auto="1"/>
        <name val="Open Sans"/>
        <scheme val="none"/>
      </font>
      <numFmt numFmtId="4" formatCode="#,##0.00"/>
      <alignment vertical="center" readingOrder="0"/>
    </dxf>
  </rfmt>
  <rfmt sheetId="24" s="1" sqref="L31" start="0" length="0">
    <dxf>
      <font>
        <sz val="8"/>
        <color auto="1"/>
        <name val="Open Sans"/>
        <scheme val="none"/>
      </font>
      <numFmt numFmtId="4" formatCode="#,##0.00"/>
      <alignment vertical="center" readingOrder="0"/>
    </dxf>
  </rfmt>
  <rfmt sheetId="24" s="1" sqref="M31" start="0" length="0">
    <dxf>
      <font>
        <sz val="8"/>
        <color auto="1"/>
        <name val="Open Sans"/>
        <scheme val="none"/>
      </font>
      <numFmt numFmtId="4" formatCode="#,##0.00"/>
      <alignment vertical="center" readingOrder="0"/>
    </dxf>
  </rfmt>
  <rfmt sheetId="24" s="1" sqref="N31" start="0" length="0">
    <dxf>
      <font>
        <sz val="8"/>
        <color auto="1"/>
        <name val="Open Sans"/>
        <scheme val="none"/>
      </font>
      <numFmt numFmtId="4" formatCode="#,##0.00"/>
      <alignment vertical="center" readingOrder="0"/>
    </dxf>
  </rfmt>
  <rfmt sheetId="24" s="1" sqref="O31" start="0" length="0">
    <dxf>
      <font>
        <sz val="8"/>
        <color auto="1"/>
        <name val="Open Sans"/>
        <scheme val="none"/>
      </font>
      <numFmt numFmtId="4" formatCode="#,##0.00"/>
      <alignment vertical="center" readingOrder="0"/>
    </dxf>
  </rfmt>
  <rfmt sheetId="24" s="1" sqref="P31" start="0" length="0">
    <dxf>
      <font>
        <sz val="8"/>
        <color auto="1"/>
        <name val="Open Sans"/>
        <scheme val="none"/>
      </font>
      <numFmt numFmtId="4" formatCode="#,##0.00"/>
      <alignment vertical="center" readingOrder="0"/>
    </dxf>
  </rfmt>
  <rfmt sheetId="24" s="1" sqref="Q31" start="0" length="0">
    <dxf>
      <font>
        <sz val="8"/>
        <color auto="1"/>
        <name val="Open Sans"/>
        <scheme val="none"/>
      </font>
      <numFmt numFmtId="4" formatCode="#,##0.00"/>
      <alignment vertical="center" readingOrder="0"/>
    </dxf>
  </rfmt>
  <rfmt sheetId="24" s="1" sqref="R31" start="0" length="0">
    <dxf>
      <font>
        <sz val="8"/>
        <color auto="1"/>
        <name val="Open Sans"/>
        <scheme val="none"/>
      </font>
      <numFmt numFmtId="4" formatCode="#,##0.00"/>
      <alignment vertical="center" readingOrder="0"/>
    </dxf>
  </rfmt>
  <rfmt sheetId="24" s="1" sqref="A31:XFD31" start="0" length="0">
    <dxf>
      <font>
        <sz val="10"/>
        <color auto="1"/>
        <name val="Arial"/>
        <scheme val="none"/>
      </font>
    </dxf>
  </rfmt>
  <rfmt sheetId="24" s="1" sqref="A1:A1048576" start="0" length="0">
    <dxf>
      <font>
        <sz val="10"/>
        <color auto="1"/>
        <name val="Arial"/>
        <scheme val="none"/>
      </font>
    </dxf>
  </rfmt>
  <rfmt sheetId="24" s="1" sqref="B1:B1048576" start="0" length="0">
    <dxf>
      <font>
        <sz val="8"/>
        <color auto="1"/>
        <name val="Swis721CnEU"/>
        <scheme val="none"/>
      </font>
    </dxf>
  </rfmt>
  <rfmt sheetId="24" s="1" sqref="C1:C1048576" start="0" length="0">
    <dxf>
      <font>
        <sz val="8"/>
        <color auto="1"/>
        <name val="Swis721CnEU"/>
        <scheme val="none"/>
      </font>
    </dxf>
  </rfmt>
  <rfmt sheetId="24" s="1" sqref="D1:D1048576" start="0" length="0">
    <dxf>
      <font>
        <sz val="8"/>
        <color auto="1"/>
        <name val="Swis721CnEU"/>
        <scheme val="none"/>
      </font>
    </dxf>
  </rfmt>
  <rfmt sheetId="24" s="1" sqref="E1:E1048576" start="0" length="0">
    <dxf>
      <font>
        <sz val="8"/>
        <color auto="1"/>
        <name val="Swis721CnEU"/>
        <scheme val="none"/>
      </font>
    </dxf>
  </rfmt>
  <rfmt sheetId="24" s="1" sqref="F1:F1048576" start="0" length="0">
    <dxf>
      <font>
        <sz val="8"/>
        <color auto="1"/>
        <name val="Swis721CnEU"/>
        <scheme val="none"/>
      </font>
    </dxf>
  </rfmt>
  <rfmt sheetId="24" s="1" sqref="G1:G1048576" start="0" length="0">
    <dxf>
      <font>
        <sz val="8"/>
        <color auto="1"/>
        <name val="Swis721CnEU"/>
        <scheme val="none"/>
      </font>
    </dxf>
  </rfmt>
  <rfmt sheetId="24" s="1" sqref="H1:H1048576" start="0" length="0">
    <dxf>
      <font>
        <sz val="8"/>
        <color auto="1"/>
        <name val="Swis721CnEU"/>
        <scheme val="none"/>
      </font>
    </dxf>
  </rfmt>
  <rfmt sheetId="24" s="1" sqref="I1:I1048576" start="0" length="0">
    <dxf>
      <font>
        <sz val="8"/>
        <color auto="1"/>
        <name val="Swis721CnEU"/>
        <scheme val="none"/>
      </font>
    </dxf>
  </rfmt>
  <rfmt sheetId="24" s="1" sqref="J1:J1048576" start="0" length="0">
    <dxf>
      <font>
        <sz val="8"/>
        <color auto="1"/>
        <name val="Swis721CnEU"/>
        <scheme val="none"/>
      </font>
    </dxf>
  </rfmt>
  <rfmt sheetId="24" s="1" sqref="K1:K1048576" start="0" length="0">
    <dxf>
      <font>
        <sz val="8"/>
        <color auto="1"/>
        <name val="Swis721CnEU"/>
        <scheme val="none"/>
      </font>
    </dxf>
  </rfmt>
  <rfmt sheetId="24" s="1" sqref="L1:L1048576" start="0" length="0">
    <dxf>
      <font>
        <sz val="8"/>
        <color auto="1"/>
        <name val="Swis721CnEU"/>
        <scheme val="none"/>
      </font>
    </dxf>
  </rfmt>
  <rfmt sheetId="24" s="1" sqref="M1:M1048576" start="0" length="0">
    <dxf>
      <font>
        <sz val="8"/>
        <color auto="1"/>
        <name val="Swis721CnEU"/>
        <scheme val="none"/>
      </font>
    </dxf>
  </rfmt>
  <rfmt sheetId="24" s="1" sqref="N1:N1048576" start="0" length="0">
    <dxf>
      <font>
        <sz val="8"/>
        <color auto="1"/>
        <name val="Swis721CnEU"/>
        <scheme val="none"/>
      </font>
    </dxf>
  </rfmt>
  <rfmt sheetId="24" s="1" sqref="O1:O1048576" start="0" length="0">
    <dxf>
      <font>
        <sz val="8"/>
        <color auto="1"/>
        <name val="Swis721CnEU"/>
        <scheme val="none"/>
      </font>
    </dxf>
  </rfmt>
  <rfmt sheetId="24" s="1" sqref="P1:P1048576" start="0" length="0">
    <dxf>
      <font>
        <sz val="8"/>
        <color auto="1"/>
        <name val="Swis721CnEU"/>
        <scheme val="none"/>
      </font>
    </dxf>
  </rfmt>
  <rfmt sheetId="24" s="1" sqref="Q1:Q1048576" start="0" length="0">
    <dxf>
      <font>
        <sz val="8"/>
        <color auto="1"/>
        <name val="Swis721CnEU"/>
        <scheme val="none"/>
      </font>
    </dxf>
  </rfmt>
  <rfmt sheetId="24" s="1" sqref="R1:R1048576" start="0" length="0">
    <dxf>
      <font>
        <sz val="8"/>
        <color auto="1"/>
        <name val="Swis721CnEU"/>
        <scheme val="none"/>
      </font>
    </dxf>
  </rfmt>
  <rfmt sheetId="24" s="1" sqref="S1:S1048576" start="0" length="0">
    <dxf>
      <font>
        <sz val="10"/>
        <color auto="1"/>
        <name val="Arial"/>
        <scheme val="none"/>
      </font>
    </dxf>
  </rfmt>
  <rfmt sheetId="24" s="1" sqref="T1:T1048576" start="0" length="0">
    <dxf>
      <font>
        <sz val="10"/>
        <color auto="1"/>
        <name val="Arial"/>
        <scheme val="none"/>
      </font>
    </dxf>
  </rfmt>
  <rfmt sheetId="24" s="1" sqref="U1:U1048576" start="0" length="0">
    <dxf>
      <font>
        <sz val="10"/>
        <color auto="1"/>
        <name val="Arial"/>
        <scheme val="none"/>
      </font>
    </dxf>
  </rfmt>
  <rfmt sheetId="24" s="1" sqref="V1:V1048576" start="0" length="0">
    <dxf>
      <font>
        <sz val="10"/>
        <color auto="1"/>
        <name val="Arial"/>
        <scheme val="none"/>
      </font>
    </dxf>
  </rfmt>
  <rfmt sheetId="24" s="1" sqref="W1:W1048576" start="0" length="0">
    <dxf>
      <font>
        <sz val="10"/>
        <color auto="1"/>
        <name val="Arial"/>
        <scheme val="none"/>
      </font>
    </dxf>
  </rfmt>
  <rcc rId="4949" sId="25" odxf="1" dxf="1">
    <nc r="A2" t="inlineStr">
      <is>
        <t xml:space="preserve">Należności od klientów wyceniane w zamortyzowanym koszcie </t>
      </is>
    </nc>
    <odxf>
      <font>
        <b val="0"/>
        <sz val="11"/>
        <color theme="1"/>
        <name val="Calibri"/>
        <scheme val="minor"/>
      </font>
      <alignment horizontal="general" vertical="bottom" wrapText="0" readingOrder="0"/>
      <border outline="0">
        <top/>
        <bottom/>
      </border>
    </odxf>
    <ndxf>
      <font>
        <b/>
        <sz val="8"/>
        <color rgb="FFCC0000"/>
        <name val="Open Sans"/>
        <scheme val="none"/>
      </font>
      <alignment horizontal="left" vertical="top" wrapText="1" readingOrder="0"/>
      <border outline="0">
        <top style="thin">
          <color indexed="9"/>
        </top>
        <bottom style="medium">
          <color rgb="FFCC0000"/>
        </bottom>
      </border>
    </ndxf>
  </rcc>
  <rcc rId="4950" sId="25" odxf="1" dxf="1">
    <nc r="B2" t="inlineStr">
      <is>
        <t xml:space="preserve">Loans and advances to customers measured at amortised costs </t>
      </is>
    </nc>
    <odxf>
      <font>
        <b val="0"/>
        <sz val="11"/>
        <color theme="1"/>
        <name val="Calibri"/>
        <scheme val="minor"/>
      </font>
      <alignment horizontal="general" vertical="bottom" wrapText="0" readingOrder="0"/>
      <border outline="0">
        <top/>
        <bottom/>
      </border>
    </odxf>
    <ndxf>
      <font>
        <b/>
        <sz val="8"/>
        <color rgb="FFCC0000"/>
        <name val="Open Sans"/>
        <scheme val="none"/>
      </font>
      <alignment horizontal="left" vertical="top" wrapText="1" readingOrder="0"/>
      <border outline="0">
        <top style="thin">
          <color indexed="9"/>
        </top>
        <bottom style="medium">
          <color rgb="FFCC0000"/>
        </bottom>
      </border>
    </ndxf>
  </rcc>
  <rcc rId="4951" sId="25" odxf="1" dxf="1">
    <nc r="C2" t="inlineStr">
      <is>
        <t>31.12.2018</t>
      </is>
    </nc>
    <odxf>
      <font>
        <b val="0"/>
        <sz val="11"/>
        <color theme="1"/>
        <name val="Calibri"/>
        <scheme val="minor"/>
      </font>
      <alignment horizontal="general" vertical="bottom" wrapText="0" readingOrder="0"/>
      <border outline="0">
        <top/>
        <bottom/>
      </border>
    </odxf>
    <ndxf>
      <font>
        <b/>
        <sz val="8"/>
        <color rgb="FFCC0000"/>
        <name val="Open Sans"/>
        <scheme val="none"/>
      </font>
      <alignment horizontal="right" vertical="top" wrapText="1" readingOrder="0"/>
      <border outline="0">
        <top style="thin">
          <color indexed="9"/>
        </top>
        <bottom style="medium">
          <color rgb="FFCC0000"/>
        </bottom>
      </border>
    </ndxf>
  </rcc>
  <rcc rId="4952" sId="25" odxf="1" dxf="1">
    <nc r="D2" t="inlineStr">
      <is>
        <t>31.03.2019</t>
      </is>
    </nc>
    <odxf>
      <font>
        <b val="0"/>
        <sz val="11"/>
        <color theme="1"/>
        <name val="Calibri"/>
        <scheme val="minor"/>
      </font>
      <alignment horizontal="general" vertical="bottom" wrapText="0" readingOrder="0"/>
      <border outline="0">
        <top/>
        <bottom/>
      </border>
    </odxf>
    <ndxf>
      <font>
        <b/>
        <sz val="8"/>
        <color rgb="FFCC0000"/>
        <name val="Open Sans"/>
        <scheme val="none"/>
      </font>
      <alignment horizontal="right" vertical="top" wrapText="1" readingOrder="0"/>
      <border outline="0">
        <top style="thin">
          <color indexed="9"/>
        </top>
        <bottom style="medium">
          <color rgb="FFCC0000"/>
        </bottom>
      </border>
    </ndxf>
  </rcc>
  <rcc rId="4953" sId="25" odxf="1" dxf="1">
    <nc r="E2" t="inlineStr">
      <is>
        <t>30.06.2019</t>
      </is>
    </nc>
    <odxf>
      <font>
        <b val="0"/>
        <sz val="11"/>
        <color theme="1"/>
        <name val="Calibri"/>
        <scheme val="minor"/>
      </font>
      <numFmt numFmtId="0" formatCode="General"/>
      <alignment horizontal="general" vertical="bottom" wrapText="0" readingOrder="0"/>
      <border outline="0">
        <top/>
        <bottom/>
      </border>
    </odxf>
    <ndxf>
      <font>
        <b/>
        <sz val="8"/>
        <color rgb="FFCC0000"/>
        <name val="Open Sans"/>
        <scheme val="none"/>
      </font>
      <numFmt numFmtId="19" formatCode="dd/mm/yyyy"/>
      <alignment horizontal="right" vertical="top" wrapText="1" readingOrder="0"/>
      <border outline="0">
        <top style="thin">
          <color indexed="9"/>
        </top>
        <bottom style="medium">
          <color rgb="FFCC0000"/>
        </bottom>
      </border>
    </ndxf>
  </rcc>
  <rcc rId="4954" sId="25" odxf="1" dxf="1">
    <nc r="F2" t="inlineStr">
      <is>
        <t>30.09.2019</t>
      </is>
    </nc>
    <odxf>
      <font>
        <b val="0"/>
        <sz val="11"/>
        <color theme="1"/>
        <name val="Calibri"/>
        <scheme val="minor"/>
      </font>
      <numFmt numFmtId="0" formatCode="General"/>
      <alignment horizontal="general" vertical="bottom" wrapText="0" readingOrder="0"/>
      <border outline="0">
        <top/>
        <bottom/>
      </border>
    </odxf>
    <ndxf>
      <font>
        <b/>
        <sz val="8"/>
        <color rgb="FFCC0000"/>
        <name val="Open Sans"/>
        <scheme val="none"/>
      </font>
      <numFmt numFmtId="19" formatCode="dd/mm/yyyy"/>
      <alignment horizontal="right" vertical="top" wrapText="1" readingOrder="0"/>
      <border outline="0">
        <top style="thin">
          <color indexed="9"/>
        </top>
        <bottom style="medium">
          <color rgb="FFCC0000"/>
        </bottom>
      </border>
    </ndxf>
  </rcc>
  <rcc rId="4955" sId="25" odxf="1" dxf="1">
    <nc r="G2" t="inlineStr">
      <is>
        <t>31.12.2019</t>
      </is>
    </nc>
    <odxf>
      <font>
        <b val="0"/>
        <sz val="11"/>
        <color theme="1"/>
        <name val="Calibri"/>
        <scheme val="minor"/>
      </font>
      <numFmt numFmtId="0" formatCode="General"/>
      <alignment horizontal="general" vertical="bottom" wrapText="0" readingOrder="0"/>
      <border outline="0">
        <top/>
        <bottom/>
      </border>
    </odxf>
    <ndxf>
      <font>
        <b/>
        <sz val="8"/>
        <color rgb="FFCC0000"/>
        <name val="Open Sans"/>
        <scheme val="none"/>
      </font>
      <numFmt numFmtId="19" formatCode="dd/mm/yyyy"/>
      <alignment horizontal="right" vertical="top" wrapText="1" readingOrder="0"/>
      <border outline="0">
        <top style="thin">
          <color indexed="9"/>
        </top>
        <bottom style="medium">
          <color rgb="FFCC0000"/>
        </bottom>
      </border>
    </ndxf>
  </rcc>
  <rcc rId="4956" sId="25" odxf="1" dxf="1" numFmtId="19">
    <nc r="H2">
      <v>43921</v>
    </nc>
    <odxf>
      <font>
        <b val="0"/>
        <sz val="11"/>
        <color theme="1"/>
        <name val="Calibri"/>
        <scheme val="minor"/>
      </font>
      <numFmt numFmtId="0" formatCode="General"/>
      <alignment horizontal="general" vertical="bottom" wrapText="0" readingOrder="0"/>
      <border outline="0">
        <top/>
        <bottom/>
      </border>
    </odxf>
    <ndxf>
      <font>
        <b/>
        <sz val="8"/>
        <color rgb="FFCC0000"/>
        <name val="Open Sans"/>
        <scheme val="none"/>
      </font>
      <numFmt numFmtId="19" formatCode="dd/mm/yyyy"/>
      <alignment horizontal="right" vertical="top" wrapText="1" readingOrder="0"/>
      <border outline="0">
        <top style="thin">
          <color indexed="9"/>
        </top>
        <bottom style="medium">
          <color rgb="FFCC0000"/>
        </bottom>
      </border>
    </ndxf>
  </rcc>
  <rcc rId="4957" sId="25" odxf="1" dxf="1" numFmtId="19">
    <nc r="I2">
      <v>44012</v>
    </nc>
    <odxf>
      <font>
        <b val="0"/>
        <sz val="11"/>
        <color theme="1"/>
        <name val="Calibri"/>
        <scheme val="minor"/>
      </font>
      <numFmt numFmtId="0" formatCode="General"/>
      <alignment horizontal="general" vertical="bottom" wrapText="0" readingOrder="0"/>
      <border outline="0">
        <top/>
        <bottom/>
      </border>
    </odxf>
    <ndxf>
      <font>
        <b/>
        <sz val="8"/>
        <color rgb="FFCC0000"/>
        <name val="Open Sans"/>
        <scheme val="none"/>
      </font>
      <numFmt numFmtId="19" formatCode="dd/mm/yyyy"/>
      <alignment horizontal="right" vertical="top" wrapText="1" readingOrder="0"/>
      <border outline="0">
        <top style="thin">
          <color indexed="9"/>
        </top>
        <bottom style="medium">
          <color rgb="FFCC0000"/>
        </bottom>
      </border>
    </ndxf>
  </rcc>
  <rcc rId="4958" sId="25" odxf="1" dxf="1" numFmtId="19">
    <nc r="J2">
      <v>44104</v>
    </nc>
    <odxf>
      <font>
        <b val="0"/>
        <sz val="11"/>
        <color theme="1"/>
        <name val="Calibri"/>
        <scheme val="minor"/>
      </font>
      <numFmt numFmtId="0" formatCode="General"/>
      <alignment horizontal="general" vertical="bottom" wrapText="0" readingOrder="0"/>
      <border outline="0">
        <top/>
        <bottom/>
      </border>
    </odxf>
    <ndxf>
      <font>
        <b/>
        <sz val="8"/>
        <color rgb="FFCC0000"/>
        <name val="Open Sans"/>
        <scheme val="none"/>
      </font>
      <numFmt numFmtId="19" formatCode="dd/mm/yyyy"/>
      <alignment horizontal="right" vertical="top" wrapText="1" readingOrder="0"/>
      <border outline="0">
        <top style="thin">
          <color indexed="9"/>
        </top>
        <bottom style="medium">
          <color rgb="FFCC0000"/>
        </bottom>
      </border>
    </ndxf>
  </rcc>
  <rcc rId="4959" sId="25" odxf="1" dxf="1" numFmtId="19">
    <nc r="K2">
      <v>44196</v>
    </nc>
    <odxf>
      <font>
        <b val="0"/>
        <sz val="11"/>
        <color theme="1"/>
        <name val="Calibri"/>
        <scheme val="minor"/>
      </font>
      <numFmt numFmtId="0" formatCode="General"/>
      <alignment horizontal="general" vertical="bottom" wrapText="0" readingOrder="0"/>
      <border outline="0">
        <top/>
        <bottom/>
      </border>
    </odxf>
    <ndxf>
      <font>
        <b/>
        <sz val="8"/>
        <color rgb="FFCC0000"/>
        <name val="Open Sans"/>
        <scheme val="none"/>
      </font>
      <numFmt numFmtId="19" formatCode="dd/mm/yyyy"/>
      <alignment horizontal="right" vertical="top" wrapText="1" readingOrder="0"/>
      <border outline="0">
        <top style="thin">
          <color indexed="9"/>
        </top>
        <bottom style="medium">
          <color rgb="FFCC0000"/>
        </bottom>
      </border>
    </ndxf>
  </rcc>
  <rcc rId="4960" sId="25" odxf="1" dxf="1" numFmtId="19">
    <nc r="L2">
      <v>44286</v>
    </nc>
    <odxf>
      <font>
        <b val="0"/>
        <sz val="11"/>
        <color theme="1"/>
        <name val="Calibri"/>
        <scheme val="minor"/>
      </font>
      <numFmt numFmtId="0" formatCode="General"/>
      <alignment horizontal="general" vertical="bottom" wrapText="0" readingOrder="0"/>
      <border outline="0">
        <top/>
        <bottom/>
      </border>
    </odxf>
    <ndxf>
      <font>
        <b/>
        <sz val="8"/>
        <color rgb="FFCC0000"/>
        <name val="Open Sans"/>
        <scheme val="none"/>
      </font>
      <numFmt numFmtId="19" formatCode="dd/mm/yyyy"/>
      <alignment horizontal="right" vertical="top" wrapText="1" readingOrder="0"/>
      <border outline="0">
        <top style="thin">
          <color indexed="9"/>
        </top>
        <bottom style="medium">
          <color rgb="FFCC0000"/>
        </bottom>
      </border>
    </ndxf>
  </rcc>
  <rcc rId="4961" sId="25" odxf="1" dxf="1" numFmtId="19">
    <nc r="M2">
      <v>44377</v>
    </nc>
    <odxf>
      <font>
        <b val="0"/>
        <sz val="11"/>
        <color theme="1"/>
        <name val="Calibri"/>
        <scheme val="minor"/>
      </font>
      <numFmt numFmtId="0" formatCode="General"/>
      <alignment horizontal="general" vertical="bottom" wrapText="0" readingOrder="0"/>
      <border outline="0">
        <top/>
        <bottom/>
      </border>
    </odxf>
    <ndxf>
      <font>
        <b/>
        <sz val="8"/>
        <color rgb="FFCC0000"/>
        <name val="Open Sans"/>
        <scheme val="none"/>
      </font>
      <numFmt numFmtId="19" formatCode="dd/mm/yyyy"/>
      <alignment horizontal="right" vertical="top" wrapText="1" readingOrder="0"/>
      <border outline="0">
        <top style="thin">
          <color indexed="9"/>
        </top>
        <bottom style="medium">
          <color rgb="FFCC0000"/>
        </bottom>
      </border>
    </ndxf>
  </rcc>
  <rcc rId="4962" sId="25" odxf="1" dxf="1" numFmtId="19">
    <nc r="N2">
      <v>44469</v>
    </nc>
    <odxf>
      <font>
        <b val="0"/>
        <sz val="11"/>
        <color theme="1"/>
        <name val="Calibri"/>
        <scheme val="minor"/>
      </font>
      <numFmt numFmtId="0" formatCode="General"/>
      <alignment horizontal="general" vertical="bottom" wrapText="0" readingOrder="0"/>
      <border outline="0">
        <top/>
        <bottom/>
      </border>
    </odxf>
    <ndxf>
      <font>
        <b/>
        <sz val="8"/>
        <color rgb="FFCC0000"/>
        <name val="Open Sans"/>
        <scheme val="none"/>
      </font>
      <numFmt numFmtId="19" formatCode="dd/mm/yyyy"/>
      <alignment horizontal="right" vertical="top" wrapText="1" readingOrder="0"/>
      <border outline="0">
        <top style="thin">
          <color indexed="9"/>
        </top>
        <bottom style="medium">
          <color rgb="FFCC0000"/>
        </bottom>
      </border>
    </ndxf>
  </rcc>
  <rcc rId="4963" sId="25" odxf="1" dxf="1" numFmtId="19">
    <nc r="O2">
      <v>44561</v>
    </nc>
    <odxf>
      <font>
        <b val="0"/>
        <sz val="11"/>
        <color theme="1"/>
        <name val="Calibri"/>
        <scheme val="minor"/>
      </font>
      <numFmt numFmtId="0" formatCode="General"/>
      <alignment horizontal="general" vertical="bottom" wrapText="0" readingOrder="0"/>
      <border outline="0">
        <top/>
        <bottom/>
      </border>
    </odxf>
    <ndxf>
      <font>
        <b/>
        <sz val="8"/>
        <color rgb="FFCC0000"/>
        <name val="Open Sans"/>
        <scheme val="none"/>
      </font>
      <numFmt numFmtId="19" formatCode="dd/mm/yyyy"/>
      <alignment horizontal="right" vertical="top" wrapText="1" readingOrder="0"/>
      <border outline="0">
        <top style="thin">
          <color indexed="9"/>
        </top>
        <bottom style="medium">
          <color rgb="FFCC0000"/>
        </bottom>
      </border>
    </ndxf>
  </rcc>
  <rfmt sheetId="25" sqref="A2:XFD2" start="0" length="0">
    <dxf>
      <font>
        <sz val="10"/>
        <color theme="1"/>
        <name val="Open Sans"/>
        <scheme val="none"/>
      </font>
    </dxf>
  </rfmt>
  <rcc rId="4964" sId="25" odxf="1" dxf="1">
    <nc r="A3" t="inlineStr">
      <is>
        <t xml:space="preserve">Koszyk 1 </t>
      </is>
    </nc>
    <odxf>
      <font>
        <b val="0"/>
        <sz val="11"/>
        <color theme="1"/>
        <name val="Calibri"/>
        <scheme val="minor"/>
      </font>
      <alignment horizontal="general" vertical="bottom" readingOrder="0"/>
      <border outline="0">
        <top/>
        <bottom/>
      </border>
    </odxf>
    <ndxf>
      <font>
        <b/>
        <sz val="8"/>
        <color auto="1"/>
        <name val="Open Sans"/>
        <scheme val="none"/>
      </font>
      <alignment horizontal="left" vertical="top" readingOrder="0"/>
      <border outline="0">
        <top style="medium">
          <color rgb="FFCC0000"/>
        </top>
        <bottom style="thin">
          <color rgb="FFC00000"/>
        </bottom>
      </border>
    </ndxf>
  </rcc>
  <rcc rId="4965" sId="25" odxf="1" dxf="1">
    <nc r="B3" t="inlineStr">
      <is>
        <t xml:space="preserve">Stage 1 </t>
      </is>
    </nc>
    <odxf>
      <font>
        <b val="0"/>
        <sz val="11"/>
        <color theme="1"/>
        <name val="Calibri"/>
        <scheme val="minor"/>
      </font>
      <alignment horizontal="general" vertical="bottom" readingOrder="0"/>
      <border outline="0">
        <top/>
        <bottom/>
      </border>
    </odxf>
    <ndxf>
      <font>
        <b/>
        <sz val="8"/>
        <color auto="1"/>
        <name val="Open Sans"/>
        <scheme val="none"/>
      </font>
      <alignment horizontal="left" vertical="top" readingOrder="0"/>
      <border outline="0">
        <top style="medium">
          <color rgb="FFCC0000"/>
        </top>
        <bottom style="thin">
          <color rgb="FFC00000"/>
        </bottom>
      </border>
    </ndxf>
  </rcc>
  <rfmt sheetId="25" sqref="C3" start="0" length="0">
    <dxf>
      <font>
        <b/>
        <sz val="8"/>
        <color auto="1"/>
        <name val="Open Sans"/>
        <scheme val="none"/>
      </font>
      <numFmt numFmtId="166" formatCode="_(* #\ ###\ ##0_);_(* \(#\ ###\ ##0\);_(* &quot;-&quot;_);_(@_)"/>
      <alignment horizontal="right" vertical="top" readingOrder="0"/>
      <border outline="0">
        <top style="medium">
          <color rgb="FFCC0000"/>
        </top>
        <bottom style="thin">
          <color rgb="FFC00000"/>
        </bottom>
      </border>
    </dxf>
  </rfmt>
  <rfmt sheetId="25" sqref="D3" start="0" length="0">
    <dxf>
      <font>
        <b/>
        <sz val="8"/>
        <color auto="1"/>
        <name val="Open Sans"/>
        <scheme val="none"/>
      </font>
      <numFmt numFmtId="166" formatCode="_(* #\ ###\ ##0_);_(* \(#\ ###\ ##0\);_(* &quot;-&quot;_);_(@_)"/>
      <alignment horizontal="right" vertical="top" readingOrder="0"/>
      <border outline="0">
        <top style="medium">
          <color rgb="FFCC0000"/>
        </top>
        <bottom style="thin">
          <color rgb="FFC00000"/>
        </bottom>
      </border>
    </dxf>
  </rfmt>
  <rfmt sheetId="25" sqref="E3" start="0" length="0">
    <dxf>
      <font>
        <b/>
        <sz val="8"/>
        <color auto="1"/>
        <name val="Open Sans"/>
        <scheme val="none"/>
      </font>
      <numFmt numFmtId="166" formatCode="_(* #\ ###\ ##0_);_(* \(#\ ###\ ##0\);_(* &quot;-&quot;_);_(@_)"/>
      <alignment horizontal="right" vertical="top" readingOrder="0"/>
      <border outline="0">
        <top style="medium">
          <color rgb="FFCC0000"/>
        </top>
        <bottom style="thin">
          <color rgb="FFC00000"/>
        </bottom>
      </border>
    </dxf>
  </rfmt>
  <rfmt sheetId="25" sqref="F3" start="0" length="0">
    <dxf>
      <font>
        <b/>
        <sz val="8"/>
        <color auto="1"/>
        <name val="Open Sans"/>
        <scheme val="none"/>
      </font>
      <numFmt numFmtId="166" formatCode="_(* #\ ###\ ##0_);_(* \(#\ ###\ ##0\);_(* &quot;-&quot;_);_(@_)"/>
      <alignment horizontal="right" vertical="top" readingOrder="0"/>
      <border outline="0">
        <top style="medium">
          <color rgb="FFCC0000"/>
        </top>
        <bottom style="thin">
          <color rgb="FFC00000"/>
        </bottom>
      </border>
    </dxf>
  </rfmt>
  <rfmt sheetId="25" sqref="G3" start="0" length="0">
    <dxf>
      <font>
        <b/>
        <sz val="8"/>
        <color auto="1"/>
        <name val="Open Sans"/>
        <scheme val="none"/>
      </font>
      <numFmt numFmtId="166" formatCode="_(* #\ ###\ ##0_);_(* \(#\ ###\ ##0\);_(* &quot;-&quot;_);_(@_)"/>
      <alignment horizontal="right" vertical="top" readingOrder="0"/>
      <border outline="0">
        <top style="medium">
          <color rgb="FFCC0000"/>
        </top>
        <bottom style="thin">
          <color rgb="FFC00000"/>
        </bottom>
      </border>
    </dxf>
  </rfmt>
  <rfmt sheetId="25" sqref="H3" start="0" length="0">
    <dxf>
      <font>
        <b/>
        <sz val="8"/>
        <color auto="1"/>
        <name val="Open Sans"/>
        <scheme val="none"/>
      </font>
      <numFmt numFmtId="166" formatCode="_(* #\ ###\ ##0_);_(* \(#\ ###\ ##0\);_(* &quot;-&quot;_);_(@_)"/>
      <alignment horizontal="right" vertical="top" readingOrder="0"/>
      <border outline="0">
        <top style="medium">
          <color rgb="FFCC0000"/>
        </top>
        <bottom style="thin">
          <color rgb="FFC00000"/>
        </bottom>
      </border>
    </dxf>
  </rfmt>
  <rfmt sheetId="25" sqref="I3" start="0" length="0">
    <dxf>
      <font>
        <b/>
        <sz val="8"/>
        <color auto="1"/>
        <name val="Open Sans"/>
        <scheme val="none"/>
      </font>
      <numFmt numFmtId="166" formatCode="_(* #\ ###\ ##0_);_(* \(#\ ###\ ##0\);_(* &quot;-&quot;_);_(@_)"/>
      <alignment horizontal="right" vertical="top" readingOrder="0"/>
      <border outline="0">
        <top style="medium">
          <color rgb="FFCC0000"/>
        </top>
        <bottom style="thin">
          <color rgb="FFC00000"/>
        </bottom>
      </border>
    </dxf>
  </rfmt>
  <rfmt sheetId="25" sqref="J3" start="0" length="0">
    <dxf>
      <font>
        <b/>
        <sz val="8"/>
        <color auto="1"/>
        <name val="Open Sans"/>
        <scheme val="none"/>
      </font>
      <numFmt numFmtId="166" formatCode="_(* #\ ###\ ##0_);_(* \(#\ ###\ ##0\);_(* &quot;-&quot;_);_(@_)"/>
      <alignment horizontal="right" vertical="top" readingOrder="0"/>
      <border outline="0">
        <top style="medium">
          <color rgb="FFCC0000"/>
        </top>
        <bottom style="thin">
          <color rgb="FFC00000"/>
        </bottom>
      </border>
    </dxf>
  </rfmt>
  <rfmt sheetId="25" sqref="K3" start="0" length="0">
    <dxf>
      <font>
        <b/>
        <sz val="8"/>
        <color auto="1"/>
        <name val="Open Sans"/>
        <scheme val="none"/>
      </font>
      <numFmt numFmtId="166" formatCode="_(* #\ ###\ ##0_);_(* \(#\ ###\ ##0\);_(* &quot;-&quot;_);_(@_)"/>
      <alignment horizontal="right" vertical="top" readingOrder="0"/>
      <border outline="0">
        <top style="medium">
          <color rgb="FFCC0000"/>
        </top>
        <bottom style="thin">
          <color rgb="FFC00000"/>
        </bottom>
      </border>
    </dxf>
  </rfmt>
  <rfmt sheetId="25" sqref="L3" start="0" length="0">
    <dxf>
      <font>
        <b/>
        <sz val="8"/>
        <color auto="1"/>
        <name val="Open Sans"/>
        <scheme val="none"/>
      </font>
      <numFmt numFmtId="166" formatCode="_(* #\ ###\ ##0_);_(* \(#\ ###\ ##0\);_(* &quot;-&quot;_);_(@_)"/>
      <alignment horizontal="right" vertical="top" readingOrder="0"/>
      <border outline="0">
        <top style="medium">
          <color rgb="FFCC0000"/>
        </top>
        <bottom style="thin">
          <color rgb="FFC00000"/>
        </bottom>
      </border>
    </dxf>
  </rfmt>
  <rfmt sheetId="25" sqref="M3" start="0" length="0">
    <dxf>
      <font>
        <b/>
        <sz val="8"/>
        <color auto="1"/>
        <name val="Open Sans"/>
        <scheme val="none"/>
      </font>
      <numFmt numFmtId="166" formatCode="_(* #\ ###\ ##0_);_(* \(#\ ###\ ##0\);_(* &quot;-&quot;_);_(@_)"/>
      <alignment horizontal="right" vertical="top" readingOrder="0"/>
      <border outline="0">
        <top style="medium">
          <color rgb="FFCC0000"/>
        </top>
        <bottom style="thin">
          <color rgb="FFC00000"/>
        </bottom>
      </border>
    </dxf>
  </rfmt>
  <rfmt sheetId="25" sqref="N3" start="0" length="0">
    <dxf>
      <font>
        <b/>
        <sz val="8"/>
        <color auto="1"/>
        <name val="Open Sans"/>
        <scheme val="none"/>
      </font>
      <numFmt numFmtId="166" formatCode="_(* #\ ###\ ##0_);_(* \(#\ ###\ ##0\);_(* &quot;-&quot;_);_(@_)"/>
      <alignment horizontal="right" vertical="top" readingOrder="0"/>
      <border outline="0">
        <top style="medium">
          <color rgb="FFCC0000"/>
        </top>
        <bottom style="thin">
          <color rgb="FFC00000"/>
        </bottom>
      </border>
    </dxf>
  </rfmt>
  <rfmt sheetId="25" sqref="O3" start="0" length="0">
    <dxf>
      <font>
        <b/>
        <sz val="8"/>
        <color auto="1"/>
        <name val="Open Sans"/>
        <scheme val="none"/>
      </font>
      <numFmt numFmtId="166" formatCode="_(* #\ ###\ ##0_);_(* \(#\ ###\ ##0\);_(* &quot;-&quot;_);_(@_)"/>
      <alignment horizontal="right" vertical="top" readingOrder="0"/>
      <border outline="0">
        <top style="medium">
          <color rgb="FFCC0000"/>
        </top>
        <bottom style="thin">
          <color rgb="FFC00000"/>
        </bottom>
      </border>
    </dxf>
  </rfmt>
  <rfmt sheetId="25" sqref="A3:XFD3" start="0" length="0">
    <dxf>
      <font>
        <sz val="10"/>
        <color theme="1"/>
        <name val="Open Sans"/>
        <scheme val="none"/>
      </font>
    </dxf>
  </rfmt>
  <rcc rId="4966" sId="25" odxf="1" dxf="1">
    <nc r="A4" t="inlineStr">
      <is>
        <t xml:space="preserve">Wartość brutto </t>
      </is>
    </nc>
    <odxf>
      <font>
        <sz val="11"/>
        <color theme="1"/>
        <name val="Calibri"/>
        <scheme val="minor"/>
      </font>
      <alignment horizontal="general" vertical="bottom" readingOrder="0"/>
      <border outline="0">
        <bottom/>
      </border>
    </odxf>
    <ndxf>
      <font>
        <sz val="8"/>
        <color auto="1"/>
        <name val="Open Sans"/>
        <scheme val="none"/>
      </font>
      <alignment horizontal="left" vertical="top" readingOrder="0"/>
      <border outline="0">
        <bottom style="dotted">
          <color rgb="FF6F7779"/>
        </bottom>
      </border>
    </ndxf>
  </rcc>
  <rcc rId="4967" sId="25" odxf="1" dxf="1">
    <nc r="B4" t="inlineStr">
      <is>
        <t>Gross receivables</t>
      </is>
    </nc>
    <odxf>
      <font>
        <sz val="11"/>
        <color theme="1"/>
        <name val="Calibri"/>
        <scheme val="minor"/>
      </font>
      <alignment horizontal="general" vertical="bottom" readingOrder="0"/>
      <border outline="0">
        <bottom/>
      </border>
    </odxf>
    <ndxf>
      <font>
        <sz val="8"/>
        <color auto="1"/>
        <name val="Open Sans"/>
        <scheme val="none"/>
      </font>
      <alignment horizontal="left" vertical="top" readingOrder="0"/>
      <border outline="0">
        <bottom style="dotted">
          <color rgb="FF6F7779"/>
        </bottom>
      </border>
    </ndxf>
  </rcc>
  <rcc rId="4968" sId="25" odxf="1" dxf="1" numFmtId="34">
    <nc r="C4">
      <v>127863304</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6" formatCode="_(* #\ ###\ ##0_);_(* \(#\ ###\ ##0\);_(* &quot;-&quot;_);_(@_)"/>
      <alignment horizontal="right" vertical="top" readingOrder="0"/>
      <border outline="0">
        <bottom style="dotted">
          <color rgb="FF6F7779"/>
        </bottom>
      </border>
    </ndxf>
  </rcc>
  <rcc rId="4969" sId="25" odxf="1" dxf="1" numFmtId="34">
    <nc r="D4">
      <v>128673847</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6" formatCode="_(* #\ ###\ ##0_);_(* \(#\ ###\ ##0\);_(* &quot;-&quot;_);_(@_)"/>
      <alignment horizontal="right" vertical="top" readingOrder="0"/>
      <border outline="0">
        <bottom style="dotted">
          <color rgb="FF6F7779"/>
        </bottom>
      </border>
    </ndxf>
  </rcc>
  <rcc rId="4970" sId="25" odxf="1" dxf="1" numFmtId="34">
    <nc r="E4">
      <v>130272454</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6" formatCode="_(* #\ ###\ ##0_);_(* \(#\ ###\ ##0\);_(* &quot;-&quot;_);_(@_)"/>
      <alignment horizontal="right" vertical="top" readingOrder="0"/>
      <border outline="0">
        <bottom style="dotted">
          <color rgb="FF6F7779"/>
        </bottom>
      </border>
    </ndxf>
  </rcc>
  <rcc rId="4971" sId="25" odxf="1" dxf="1" numFmtId="34">
    <nc r="F4">
      <v>132561589</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6" formatCode="_(* #\ ###\ ##0_);_(* \(#\ ###\ ##0\);_(* &quot;-&quot;_);_(@_)"/>
      <alignment horizontal="right" vertical="top" readingOrder="0"/>
      <border outline="0">
        <bottom style="dotted">
          <color rgb="FF6F7779"/>
        </bottom>
      </border>
    </ndxf>
  </rcc>
  <rcc rId="4972" sId="25" odxf="1" dxf="1" numFmtId="34">
    <nc r="G4">
      <v>132377036</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6" formatCode="_(* #\ ###\ ##0_);_(* \(#\ ###\ ##0\);_(* &quot;-&quot;_);_(@_)"/>
      <alignment horizontal="right" vertical="top" readingOrder="0"/>
      <border outline="0">
        <bottom style="dotted">
          <color rgb="FF6F7779"/>
        </bottom>
      </border>
    </ndxf>
  </rcc>
  <rcc rId="4973" sId="25" odxf="1" dxf="1" numFmtId="34">
    <nc r="H4">
      <v>136527701</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6" formatCode="_(* #\ ###\ ##0_);_(* \(#\ ###\ ##0\);_(* &quot;-&quot;_);_(@_)"/>
      <alignment horizontal="right" vertical="top" readingOrder="0"/>
      <border outline="0">
        <bottom style="dotted">
          <color rgb="FF6F7779"/>
        </bottom>
      </border>
    </ndxf>
  </rcc>
  <rcc rId="4974" sId="25" odxf="1" dxf="1" numFmtId="34">
    <nc r="I4">
      <v>130427157</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6" formatCode="_(* #\ ###\ ##0_);_(* \(#\ ###\ ##0\);_(* &quot;-&quot;_);_(@_)"/>
      <alignment horizontal="right" vertical="top" readingOrder="0"/>
      <border outline="0">
        <bottom style="dotted">
          <color rgb="FF6F7779"/>
        </bottom>
      </border>
    </ndxf>
  </rcc>
  <rcc rId="4975" sId="25" odxf="1" dxf="1" numFmtId="34">
    <nc r="J4">
      <v>129855264</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6" formatCode="_(* #\ ###\ ##0_);_(* \(#\ ###\ ##0\);_(* &quot;-&quot;_);_(@_)"/>
      <alignment horizontal="right" vertical="top" readingOrder="0"/>
      <border outline="0">
        <bottom style="dotted">
          <color rgb="FF6F7779"/>
        </bottom>
      </border>
    </ndxf>
  </rcc>
  <rcc rId="4976" sId="25" odxf="1" dxf="1" numFmtId="34">
    <nc r="K4">
      <v>128731412</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6" formatCode="_(* #\ ###\ ##0_);_(* \(#\ ###\ ##0\);_(* &quot;-&quot;_);_(@_)"/>
      <alignment horizontal="right" vertical="top" readingOrder="0"/>
      <border outline="0">
        <bottom style="dotted">
          <color rgb="FF6F7779"/>
        </bottom>
      </border>
    </ndxf>
  </rcc>
  <rcc rId="4977" sId="25" odxf="1" dxf="1" numFmtId="34">
    <nc r="L4">
      <v>129415833</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6" formatCode="_(* #\ ###\ ##0_);_(* \(#\ ###\ ##0\);_(* &quot;-&quot;_);_(@_)"/>
      <alignment horizontal="right" vertical="top" readingOrder="0"/>
      <border outline="0">
        <bottom style="dotted">
          <color rgb="FF6F7779"/>
        </bottom>
      </border>
    </ndxf>
  </rcc>
  <rcc rId="4978" sId="25" odxf="1" dxf="1" numFmtId="34">
    <nc r="M4">
      <v>129253163</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6" formatCode="_(* #\ ###\ ##0_);_(* \(#\ ###\ ##0\);_(* &quot;-&quot;_);_(@_)"/>
      <alignment horizontal="right" vertical="top" readingOrder="0"/>
      <border outline="0">
        <bottom style="dotted">
          <color rgb="FF6F7779"/>
        </bottom>
      </border>
    </ndxf>
  </rcc>
  <rcc rId="4979" sId="25" odxf="1" dxf="1" numFmtId="34">
    <nc r="N4">
      <v>133491982</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6" formatCode="_(* #\ ###\ ##0_);_(* \(#\ ###\ ##0\);_(* &quot;-&quot;_);_(@_)"/>
      <alignment horizontal="right" vertical="top" readingOrder="0"/>
      <border outline="0">
        <bottom style="dotted">
          <color rgb="FF6F7779"/>
        </bottom>
      </border>
    </ndxf>
  </rcc>
  <rcc rId="4980" sId="25" odxf="1" dxf="1" numFmtId="34">
    <nc r="O4">
      <v>136842887</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6" formatCode="_(* #\ ###\ ##0_);_(* \(#\ ###\ ##0\);_(* &quot;-&quot;_);_(@_)"/>
      <alignment horizontal="right" vertical="top" readingOrder="0"/>
      <border outline="0">
        <bottom style="dotted">
          <color rgb="FF6F7779"/>
        </bottom>
      </border>
    </ndxf>
  </rcc>
  <rfmt sheetId="25" sqref="A4:XFD4" start="0" length="0">
    <dxf>
      <font>
        <sz val="10"/>
        <color theme="1"/>
        <name val="Open Sans"/>
        <scheme val="none"/>
      </font>
    </dxf>
  </rfmt>
  <rcc rId="4981" sId="25" odxf="1" dxf="1">
    <nc r="A5" t="inlineStr">
      <is>
        <t xml:space="preserve">Odpis na oczekiwane straty kredytowe </t>
      </is>
    </nc>
    <odxf>
      <font>
        <sz val="11"/>
        <color theme="1"/>
        <name val="Calibri"/>
        <scheme val="minor"/>
      </font>
      <alignment horizontal="general" vertical="bottom" readingOrder="0"/>
      <border outline="0">
        <top/>
      </border>
    </odxf>
    <ndxf>
      <font>
        <sz val="8"/>
        <color auto="1"/>
        <name val="Open Sans"/>
        <scheme val="none"/>
      </font>
      <alignment horizontal="left" vertical="top" readingOrder="0"/>
      <border outline="0">
        <top style="dotted">
          <color rgb="FF6F7779"/>
        </top>
      </border>
    </ndxf>
  </rcc>
  <rcc rId="4982" sId="25" odxf="1" dxf="1">
    <nc r="B5" t="inlineStr">
      <is>
        <t xml:space="preserve">Impairment allowance for expected credit losses </t>
      </is>
    </nc>
    <odxf>
      <font>
        <sz val="11"/>
        <color theme="1"/>
        <name val="Calibri"/>
        <scheme val="minor"/>
      </font>
      <alignment horizontal="general" vertical="bottom" readingOrder="0"/>
      <border outline="0">
        <top/>
      </border>
    </odxf>
    <ndxf>
      <font>
        <sz val="8"/>
        <color auto="1"/>
        <name val="Open Sans"/>
        <scheme val="none"/>
      </font>
      <alignment horizontal="left" vertical="top" readingOrder="0"/>
      <border outline="0">
        <top style="dotted">
          <color rgb="FF6F7779"/>
        </top>
      </border>
    </ndxf>
  </rcc>
  <rcc rId="4983" sId="25" odxf="1" dxf="1" numFmtId="34">
    <nc r="C5">
      <v>-564638</v>
    </nc>
    <odxf>
      <font>
        <sz val="11"/>
        <color theme="1"/>
        <name val="Calibri"/>
        <scheme val="minor"/>
      </font>
      <numFmt numFmtId="0" formatCode="General"/>
      <alignment horizontal="general" vertical="bottom" readingOrder="0"/>
      <border outline="0">
        <top/>
      </border>
    </odxf>
    <ndxf>
      <font>
        <sz val="8"/>
        <color auto="1"/>
        <name val="Open Sans"/>
        <scheme val="none"/>
      </font>
      <numFmt numFmtId="166" formatCode="_(* #\ ###\ ##0_);_(* \(#\ ###\ ##0\);_(* &quot;-&quot;_);_(@_)"/>
      <alignment horizontal="right" vertical="top" readingOrder="0"/>
      <border outline="0">
        <top style="dotted">
          <color rgb="FF6F7779"/>
        </top>
      </border>
    </ndxf>
  </rcc>
  <rcc rId="4984" sId="25" odxf="1" dxf="1" numFmtId="34">
    <nc r="D5">
      <v>-557472</v>
    </nc>
    <odxf>
      <font>
        <sz val="11"/>
        <color theme="1"/>
        <name val="Calibri"/>
        <scheme val="minor"/>
      </font>
      <numFmt numFmtId="0" formatCode="General"/>
      <alignment horizontal="general" vertical="bottom" readingOrder="0"/>
      <border outline="0">
        <top/>
      </border>
    </odxf>
    <ndxf>
      <font>
        <sz val="8"/>
        <color auto="1"/>
        <name val="Open Sans"/>
        <scheme val="none"/>
      </font>
      <numFmt numFmtId="166" formatCode="_(* #\ ###\ ##0_);_(* \(#\ ###\ ##0\);_(* &quot;-&quot;_);_(@_)"/>
      <alignment horizontal="right" vertical="top" readingOrder="0"/>
      <border outline="0">
        <top style="dotted">
          <color rgb="FF6F7779"/>
        </top>
      </border>
    </ndxf>
  </rcc>
  <rcc rId="4985" sId="25" odxf="1" dxf="1" numFmtId="34">
    <nc r="E5">
      <v>-552330</v>
    </nc>
    <odxf>
      <font>
        <sz val="11"/>
        <color theme="1"/>
        <name val="Calibri"/>
        <scheme val="minor"/>
      </font>
      <numFmt numFmtId="0" formatCode="General"/>
      <alignment horizontal="general" vertical="bottom" readingOrder="0"/>
      <border outline="0">
        <top/>
      </border>
    </odxf>
    <ndxf>
      <font>
        <sz val="8"/>
        <color auto="1"/>
        <name val="Open Sans"/>
        <scheme val="none"/>
      </font>
      <numFmt numFmtId="166" formatCode="_(* #\ ###\ ##0_);_(* \(#\ ###\ ##0\);_(* &quot;-&quot;_);_(@_)"/>
      <alignment horizontal="right" vertical="top" readingOrder="0"/>
      <border outline="0">
        <top style="dotted">
          <color rgb="FF6F7779"/>
        </top>
      </border>
    </ndxf>
  </rcc>
  <rcc rId="4986" sId="25" odxf="1" dxf="1" numFmtId="34">
    <nc r="F5">
      <v>-574167</v>
    </nc>
    <odxf>
      <font>
        <sz val="11"/>
        <color theme="1"/>
        <name val="Calibri"/>
        <scheme val="minor"/>
      </font>
      <numFmt numFmtId="0" formatCode="General"/>
      <alignment horizontal="general" vertical="bottom" readingOrder="0"/>
      <border outline="0">
        <top/>
      </border>
    </odxf>
    <ndxf>
      <font>
        <sz val="8"/>
        <color auto="1"/>
        <name val="Open Sans"/>
        <scheme val="none"/>
      </font>
      <numFmt numFmtId="166" formatCode="_(* #\ ###\ ##0_);_(* \(#\ ###\ ##0\);_(* &quot;-&quot;_);_(@_)"/>
      <alignment horizontal="right" vertical="top" readingOrder="0"/>
      <border outline="0">
        <top style="dotted">
          <color rgb="FF6F7779"/>
        </top>
      </border>
    </ndxf>
  </rcc>
  <rcc rId="4987" sId="25" odxf="1" dxf="1" numFmtId="34">
    <nc r="G5">
      <v>-571396</v>
    </nc>
    <odxf>
      <font>
        <sz val="11"/>
        <color theme="1"/>
        <name val="Calibri"/>
        <scheme val="minor"/>
      </font>
      <numFmt numFmtId="0" formatCode="General"/>
      <alignment horizontal="general" vertical="bottom" readingOrder="0"/>
      <border outline="0">
        <top/>
      </border>
    </odxf>
    <ndxf>
      <font>
        <sz val="8"/>
        <color auto="1"/>
        <name val="Open Sans"/>
        <scheme val="none"/>
      </font>
      <numFmt numFmtId="166" formatCode="_(* #\ ###\ ##0_);_(* \(#\ ###\ ##0\);_(* &quot;-&quot;_);_(@_)"/>
      <alignment horizontal="right" vertical="top" readingOrder="0"/>
      <border outline="0">
        <top style="dotted">
          <color rgb="FF6F7779"/>
        </top>
      </border>
    </ndxf>
  </rcc>
  <rcc rId="4988" sId="25" odxf="1" dxf="1" numFmtId="34">
    <nc r="H5">
      <v>-561675</v>
    </nc>
    <odxf>
      <font>
        <sz val="11"/>
        <color theme="1"/>
        <name val="Calibri"/>
        <scheme val="minor"/>
      </font>
      <numFmt numFmtId="0" formatCode="General"/>
      <alignment horizontal="general" vertical="bottom" readingOrder="0"/>
      <border outline="0">
        <top/>
      </border>
    </odxf>
    <ndxf>
      <font>
        <sz val="8"/>
        <color auto="1"/>
        <name val="Open Sans"/>
        <scheme val="none"/>
      </font>
      <numFmt numFmtId="166" formatCode="_(* #\ ###\ ##0_);_(* \(#\ ###\ ##0\);_(* &quot;-&quot;_);_(@_)"/>
      <alignment horizontal="right" vertical="top" readingOrder="0"/>
      <border outline="0">
        <top style="dotted">
          <color rgb="FF6F7779"/>
        </top>
      </border>
    </ndxf>
  </rcc>
  <rcc rId="4989" sId="25" odxf="1" dxf="1" numFmtId="34">
    <nc r="I5">
      <v>-564395</v>
    </nc>
    <odxf>
      <font>
        <sz val="11"/>
        <color theme="1"/>
        <name val="Calibri"/>
        <scheme val="minor"/>
      </font>
      <numFmt numFmtId="0" formatCode="General"/>
      <alignment horizontal="general" vertical="bottom" readingOrder="0"/>
      <border outline="0">
        <top/>
      </border>
    </odxf>
    <ndxf>
      <font>
        <sz val="8"/>
        <color auto="1"/>
        <name val="Open Sans"/>
        <scheme val="none"/>
      </font>
      <numFmt numFmtId="166" formatCode="_(* #\ ###\ ##0_);_(* \(#\ ###\ ##0\);_(* &quot;-&quot;_);_(@_)"/>
      <alignment horizontal="right" vertical="top" readingOrder="0"/>
      <border outline="0">
        <top style="dotted">
          <color rgb="FF6F7779"/>
        </top>
      </border>
    </ndxf>
  </rcc>
  <rcc rId="4990" sId="25" odxf="1" dxf="1" numFmtId="34">
    <nc r="J5">
      <v>-559747</v>
    </nc>
    <odxf>
      <font>
        <sz val="11"/>
        <color theme="1"/>
        <name val="Calibri"/>
        <scheme val="minor"/>
      </font>
      <numFmt numFmtId="0" formatCode="General"/>
      <alignment horizontal="general" vertical="bottom" readingOrder="0"/>
      <border outline="0">
        <top/>
      </border>
    </odxf>
    <ndxf>
      <font>
        <sz val="8"/>
        <color auto="1"/>
        <name val="Open Sans"/>
        <scheme val="none"/>
      </font>
      <numFmt numFmtId="166" formatCode="_(* #\ ###\ ##0_);_(* \(#\ ###\ ##0\);_(* &quot;-&quot;_);_(@_)"/>
      <alignment horizontal="right" vertical="top" readingOrder="0"/>
      <border outline="0">
        <top style="dotted">
          <color rgb="FF6F7779"/>
        </top>
      </border>
    </ndxf>
  </rcc>
  <rcc rId="4991" sId="25" odxf="1" dxf="1" numFmtId="34">
    <nc r="K5">
      <v>-586945</v>
    </nc>
    <odxf>
      <font>
        <sz val="11"/>
        <color theme="1"/>
        <name val="Calibri"/>
        <scheme val="minor"/>
      </font>
      <numFmt numFmtId="0" formatCode="General"/>
      <alignment horizontal="general" vertical="bottom" readingOrder="0"/>
      <border outline="0">
        <top/>
      </border>
    </odxf>
    <ndxf>
      <font>
        <sz val="8"/>
        <color auto="1"/>
        <name val="Open Sans"/>
        <scheme val="none"/>
      </font>
      <numFmt numFmtId="166" formatCode="_(* #\ ###\ ##0_);_(* \(#\ ###\ ##0\);_(* &quot;-&quot;_);_(@_)"/>
      <alignment horizontal="right" vertical="top" readingOrder="0"/>
      <border outline="0">
        <top style="dotted">
          <color rgb="FF6F7779"/>
        </top>
      </border>
    </ndxf>
  </rcc>
  <rcc rId="4992" sId="25" odxf="1" dxf="1" numFmtId="34">
    <nc r="L5">
      <v>-635468</v>
    </nc>
    <odxf>
      <font>
        <sz val="11"/>
        <color theme="1"/>
        <name val="Calibri"/>
        <scheme val="minor"/>
      </font>
      <numFmt numFmtId="0" formatCode="General"/>
      <alignment horizontal="general" vertical="bottom" readingOrder="0"/>
      <border outline="0">
        <top/>
      </border>
    </odxf>
    <ndxf>
      <font>
        <sz val="8"/>
        <color auto="1"/>
        <name val="Open Sans"/>
        <scheme val="none"/>
      </font>
      <numFmt numFmtId="166" formatCode="_(* #\ ###\ ##0_);_(* \(#\ ###\ ##0\);_(* &quot;-&quot;_);_(@_)"/>
      <alignment horizontal="right" vertical="top" readingOrder="0"/>
      <border outline="0">
        <top style="dotted">
          <color rgb="FF6F7779"/>
        </top>
      </border>
    </ndxf>
  </rcc>
  <rcc rId="4993" sId="25" odxf="1" dxf="1" numFmtId="34">
    <nc r="M5">
      <v>-655172</v>
    </nc>
    <odxf>
      <font>
        <sz val="11"/>
        <color theme="1"/>
        <name val="Calibri"/>
        <scheme val="minor"/>
      </font>
      <numFmt numFmtId="0" formatCode="General"/>
      <alignment horizontal="general" vertical="bottom" readingOrder="0"/>
      <border outline="0">
        <top/>
      </border>
    </odxf>
    <ndxf>
      <font>
        <sz val="8"/>
        <color auto="1"/>
        <name val="Open Sans"/>
        <scheme val="none"/>
      </font>
      <numFmt numFmtId="166" formatCode="_(* #\ ###\ ##0_);_(* \(#\ ###\ ##0\);_(* &quot;-&quot;_);_(@_)"/>
      <alignment horizontal="right" vertical="top" readingOrder="0"/>
      <border outline="0">
        <top style="dotted">
          <color rgb="FF6F7779"/>
        </top>
      </border>
    </ndxf>
  </rcc>
  <rcc rId="4994" sId="25" odxf="1" dxf="1" numFmtId="34">
    <nc r="N5">
      <v>-684202</v>
    </nc>
    <odxf>
      <font>
        <sz val="11"/>
        <color theme="1"/>
        <name val="Calibri"/>
        <scheme val="minor"/>
      </font>
      <numFmt numFmtId="0" formatCode="General"/>
      <alignment horizontal="general" vertical="bottom" readingOrder="0"/>
      <border outline="0">
        <top/>
      </border>
    </odxf>
    <ndxf>
      <font>
        <sz val="8"/>
        <color auto="1"/>
        <name val="Open Sans"/>
        <scheme val="none"/>
      </font>
      <numFmt numFmtId="166" formatCode="_(* #\ ###\ ##0_);_(* \(#\ ###\ ##0\);_(* &quot;-&quot;_);_(@_)"/>
      <alignment horizontal="right" vertical="top" readingOrder="0"/>
      <border outline="0">
        <top style="dotted">
          <color rgb="FF6F7779"/>
        </top>
      </border>
    </ndxf>
  </rcc>
  <rcc rId="4995" sId="25" odxf="1" dxf="1" numFmtId="34">
    <nc r="O5">
      <v>-694132</v>
    </nc>
    <odxf>
      <font>
        <sz val="11"/>
        <color theme="1"/>
        <name val="Calibri"/>
        <scheme val="minor"/>
      </font>
      <numFmt numFmtId="0" formatCode="General"/>
      <alignment horizontal="general" vertical="bottom" readingOrder="0"/>
      <border outline="0">
        <top/>
      </border>
    </odxf>
    <ndxf>
      <font>
        <sz val="8"/>
        <color auto="1"/>
        <name val="Open Sans"/>
        <scheme val="none"/>
      </font>
      <numFmt numFmtId="166" formatCode="_(* #\ ###\ ##0_);_(* \(#\ ###\ ##0\);_(* &quot;-&quot;_);_(@_)"/>
      <alignment horizontal="right" vertical="top" readingOrder="0"/>
      <border outline="0">
        <top style="dotted">
          <color rgb="FF6F7779"/>
        </top>
      </border>
    </ndxf>
  </rcc>
  <rfmt sheetId="25" sqref="A5:XFD5" start="0" length="0">
    <dxf>
      <font>
        <sz val="10"/>
        <color theme="1"/>
        <name val="Open Sans"/>
        <scheme val="none"/>
      </font>
    </dxf>
  </rfmt>
  <rcc rId="4996" sId="25" odxf="1" dxf="1">
    <nc r="A6" t="inlineStr">
      <is>
        <t>Koszyk 2</t>
      </is>
    </nc>
    <odxf>
      <font>
        <b val="0"/>
        <sz val="11"/>
        <color theme="1"/>
        <name val="Calibri"/>
        <scheme val="minor"/>
      </font>
      <alignment horizontal="general" vertical="bottom" readingOrder="0"/>
      <border outline="0">
        <top/>
        <bottom/>
      </border>
    </odxf>
    <ndxf>
      <font>
        <b/>
        <sz val="8"/>
        <color auto="1"/>
        <name val="Open Sans"/>
        <scheme val="none"/>
      </font>
      <alignment horizontal="left" vertical="top" readingOrder="0"/>
      <border outline="0">
        <top style="thin">
          <color rgb="FFC00000"/>
        </top>
        <bottom style="thin">
          <color rgb="FFC00000"/>
        </bottom>
      </border>
    </ndxf>
  </rcc>
  <rcc rId="4997" sId="25" odxf="1" dxf="1">
    <nc r="B6" t="inlineStr">
      <is>
        <t>Stage 2</t>
      </is>
    </nc>
    <odxf>
      <font>
        <b val="0"/>
        <sz val="11"/>
        <color theme="1"/>
        <name val="Calibri"/>
        <scheme val="minor"/>
      </font>
      <alignment horizontal="general" vertical="bottom" readingOrder="0"/>
      <border outline="0">
        <top/>
        <bottom/>
      </border>
    </odxf>
    <ndxf>
      <font>
        <b/>
        <sz val="8"/>
        <color auto="1"/>
        <name val="Open Sans"/>
        <scheme val="none"/>
      </font>
      <alignment horizontal="left" vertical="top" readingOrder="0"/>
      <border outline="0">
        <top style="thin">
          <color rgb="FFC00000"/>
        </top>
        <bottom style="thin">
          <color rgb="FFC00000"/>
        </bottom>
      </border>
    </ndxf>
  </rcc>
  <rfmt sheetId="25" sqref="C6"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25" sqref="D6"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25" sqref="E6"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25" sqref="F6"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25" sqref="G6"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25" sqref="H6"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25" sqref="I6"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25" sqref="J6"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25" sqref="K6"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25" sqref="L6"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25" sqref="M6"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25" sqref="N6"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25" sqref="O6"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25" sqref="A6:XFD6" start="0" length="0">
    <dxf>
      <font>
        <sz val="10"/>
        <color theme="1"/>
        <name val="Open Sans"/>
        <scheme val="none"/>
      </font>
    </dxf>
  </rfmt>
  <rcc rId="4998" sId="25" odxf="1" dxf="1">
    <nc r="A7" t="inlineStr">
      <is>
        <t xml:space="preserve">Wartość brutto </t>
      </is>
    </nc>
    <odxf>
      <font>
        <sz val="11"/>
        <color theme="1"/>
        <name val="Calibri"/>
        <scheme val="minor"/>
      </font>
      <alignment horizontal="general" vertical="bottom" readingOrder="0"/>
      <border outline="0">
        <bottom/>
      </border>
    </odxf>
    <ndxf>
      <font>
        <sz val="8"/>
        <color auto="1"/>
        <name val="Open Sans"/>
        <scheme val="none"/>
      </font>
      <alignment horizontal="left" vertical="top" readingOrder="0"/>
      <border outline="0">
        <bottom style="dotted">
          <color rgb="FF6F7779"/>
        </bottom>
      </border>
    </ndxf>
  </rcc>
  <rcc rId="4999" sId="25" odxf="1" dxf="1">
    <nc r="B7" t="inlineStr">
      <is>
        <t>Gross receivables</t>
      </is>
    </nc>
    <odxf>
      <font>
        <sz val="11"/>
        <color theme="1"/>
        <name val="Calibri"/>
        <scheme val="minor"/>
      </font>
      <alignment horizontal="general" vertical="bottom" readingOrder="0"/>
      <border outline="0">
        <bottom/>
      </border>
    </odxf>
    <ndxf>
      <font>
        <sz val="8"/>
        <color auto="1"/>
        <name val="Open Sans"/>
        <scheme val="none"/>
      </font>
      <alignment horizontal="left" vertical="top" readingOrder="0"/>
      <border outline="0">
        <bottom style="dotted">
          <color rgb="FF6F7779"/>
        </bottom>
      </border>
    </ndxf>
  </rcc>
  <rcc rId="5000" sId="25" odxf="1" dxf="1" numFmtId="34">
    <nc r="C7">
      <v>5696092</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6" formatCode="_(* #\ ###\ ##0_);_(* \(#\ ###\ ##0\);_(* &quot;-&quot;_);_(@_)"/>
      <alignment horizontal="right" vertical="top" readingOrder="0"/>
      <border outline="0">
        <bottom style="dotted">
          <color rgb="FF6F7779"/>
        </bottom>
      </border>
    </ndxf>
  </rcc>
  <rcc rId="5001" sId="25" odxf="1" dxf="1" numFmtId="34">
    <nc r="D7">
      <v>6093723</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6" formatCode="_(* #\ ###\ ##0_);_(* \(#\ ###\ ##0\);_(* &quot;-&quot;_);_(@_)"/>
      <alignment horizontal="right" vertical="top" readingOrder="0"/>
      <border outline="0">
        <bottom style="dotted">
          <color rgb="FF6F7779"/>
        </bottom>
      </border>
    </ndxf>
  </rcc>
  <rcc rId="5002" sId="25" odxf="1" dxf="1" numFmtId="34">
    <nc r="E7">
      <v>6783875</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6" formatCode="_(* #\ ###\ ##0_);_(* \(#\ ###\ ##0\);_(* &quot;-&quot;_);_(@_)"/>
      <alignment horizontal="right" vertical="top" readingOrder="0"/>
      <border outline="0">
        <bottom style="dotted">
          <color rgb="FF6F7779"/>
        </bottom>
      </border>
    </ndxf>
  </rcc>
  <rcc rId="5003" sId="25" odxf="1" dxf="1" numFmtId="34">
    <nc r="F7">
      <v>6863173</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6" formatCode="_(* #\ ###\ ##0_);_(* \(#\ ###\ ##0\);_(* &quot;-&quot;_);_(@_)"/>
      <alignment horizontal="right" vertical="top" readingOrder="0"/>
      <border outline="0">
        <bottom style="dotted">
          <color rgb="FF6F7779"/>
        </bottom>
      </border>
    </ndxf>
  </rcc>
  <rcc rId="5004" sId="25" odxf="1" dxf="1" numFmtId="34">
    <nc r="G7">
      <v>6546106</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6" formatCode="_(* #\ ###\ ##0_);_(* \(#\ ###\ ##0\);_(* &quot;-&quot;_);_(@_)"/>
      <alignment horizontal="right" vertical="top" readingOrder="0"/>
      <border outline="0">
        <bottom style="dotted">
          <color rgb="FF6F7779"/>
        </bottom>
      </border>
    </ndxf>
  </rcc>
  <rcc rId="5005" sId="25" odxf="1" dxf="1" numFmtId="34">
    <nc r="H7">
      <v>6762337</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6" formatCode="_(* #\ ###\ ##0_);_(* \(#\ ###\ ##0\);_(* &quot;-&quot;_);_(@_)"/>
      <alignment horizontal="right" vertical="top" readingOrder="0"/>
      <border outline="0">
        <bottom style="dotted">
          <color rgb="FF6F7779"/>
        </bottom>
      </border>
    </ndxf>
  </rcc>
  <rcc rId="5006" sId="25" odxf="1" dxf="1" numFmtId="34">
    <nc r="I7">
      <v>7674190</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6" formatCode="_(* #\ ###\ ##0_);_(* \(#\ ###\ ##0\);_(* &quot;-&quot;_);_(@_)"/>
      <alignment horizontal="right" vertical="top" readingOrder="0"/>
      <border outline="0">
        <bottom style="dotted">
          <color rgb="FF6F7779"/>
        </bottom>
      </border>
    </ndxf>
  </rcc>
  <rcc rId="5007" sId="25" odxf="1" dxf="1" numFmtId="34">
    <nc r="J7">
      <v>7784160</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6" formatCode="_(* #\ ###\ ##0_);_(* \(#\ ###\ ##0\);_(* &quot;-&quot;_);_(@_)"/>
      <alignment horizontal="right" vertical="top" readingOrder="0"/>
      <border outline="0">
        <bottom style="dotted">
          <color rgb="FF6F7779"/>
        </bottom>
      </border>
    </ndxf>
  </rcc>
  <rcc rId="5008" sId="25" odxf="1" dxf="1" numFmtId="34">
    <nc r="K7">
      <v>8657703</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6" formatCode="_(* #\ ###\ ##0_);_(* \(#\ ###\ ##0\);_(* &quot;-&quot;_);_(@_)"/>
      <alignment horizontal="right" vertical="top" readingOrder="0"/>
      <border outline="0">
        <bottom style="dotted">
          <color rgb="FF6F7779"/>
        </bottom>
      </border>
    </ndxf>
  </rcc>
  <rcc rId="5009" sId="25" odxf="1" dxf="1" numFmtId="34">
    <nc r="L7">
      <v>7616780</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6" formatCode="_(* #\ ###\ ##0_);_(* \(#\ ###\ ##0\);_(* &quot;-&quot;_);_(@_)"/>
      <alignment horizontal="right" vertical="top" readingOrder="0"/>
      <border outline="0">
        <bottom style="dotted">
          <color rgb="FF6F7779"/>
        </bottom>
      </border>
    </ndxf>
  </rcc>
  <rcc rId="5010" sId="25" odxf="1" dxf="1" numFmtId="34">
    <nc r="M7">
      <v>7829342</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6" formatCode="_(* #\ ###\ ##0_);_(* \(#\ ###\ ##0\);_(* &quot;-&quot;_);_(@_)"/>
      <alignment horizontal="right" vertical="top" readingOrder="0"/>
      <border outline="0">
        <bottom style="dotted">
          <color rgb="FF6F7779"/>
        </bottom>
      </border>
    </ndxf>
  </rcc>
  <rcc rId="5011" sId="25" odxf="1" dxf="1" numFmtId="34">
    <nc r="N7">
      <v>7441833</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6" formatCode="_(* #\ ###\ ##0_);_(* \(#\ ###\ ##0\);_(* &quot;-&quot;_);_(@_)"/>
      <alignment horizontal="right" vertical="top" readingOrder="0"/>
      <border outline="0">
        <bottom style="dotted">
          <color rgb="FF6F7779"/>
        </bottom>
      </border>
    </ndxf>
  </rcc>
  <rcc rId="5012" sId="25" odxf="1" dxf="1" numFmtId="34">
    <nc r="O7">
      <v>7418365</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6" formatCode="_(* #\ ###\ ##0_);_(* \(#\ ###\ ##0\);_(* &quot;-&quot;_);_(@_)"/>
      <alignment horizontal="right" vertical="top" readingOrder="0"/>
      <border outline="0">
        <bottom style="dotted">
          <color rgb="FF6F7779"/>
        </bottom>
      </border>
    </ndxf>
  </rcc>
  <rfmt sheetId="25" sqref="A7:XFD7" start="0" length="0">
    <dxf>
      <font>
        <sz val="10"/>
        <color theme="1"/>
        <name val="Open Sans"/>
        <scheme val="none"/>
      </font>
    </dxf>
  </rfmt>
  <rcc rId="5013" sId="25" odxf="1" dxf="1">
    <nc r="A8" t="inlineStr">
      <is>
        <t xml:space="preserve">Odpis na oczekiwane straty kredytowe </t>
      </is>
    </nc>
    <odxf>
      <font>
        <sz val="11"/>
        <color theme="1"/>
        <name val="Calibri"/>
        <scheme val="minor"/>
      </font>
      <alignment horizontal="general" vertical="bottom" readingOrder="0"/>
      <border outline="0">
        <top/>
      </border>
    </odxf>
    <ndxf>
      <font>
        <sz val="8"/>
        <color auto="1"/>
        <name val="Open Sans"/>
        <scheme val="none"/>
      </font>
      <alignment horizontal="left" vertical="top" readingOrder="0"/>
      <border outline="0">
        <top style="dotted">
          <color rgb="FF6F7779"/>
        </top>
      </border>
    </ndxf>
  </rcc>
  <rcc rId="5014" sId="25" odxf="1" dxf="1">
    <nc r="B8" t="inlineStr">
      <is>
        <t xml:space="preserve">Impairment allowance for expected credit losses </t>
      </is>
    </nc>
    <odxf>
      <font>
        <sz val="11"/>
        <color theme="1"/>
        <name val="Calibri"/>
        <scheme val="minor"/>
      </font>
      <alignment horizontal="general" vertical="bottom" readingOrder="0"/>
      <border outline="0">
        <top/>
      </border>
    </odxf>
    <ndxf>
      <font>
        <sz val="8"/>
        <color auto="1"/>
        <name val="Open Sans"/>
        <scheme val="none"/>
      </font>
      <alignment horizontal="left" vertical="top" readingOrder="0"/>
      <border outline="0">
        <top style="dotted">
          <color rgb="FF6F7779"/>
        </top>
      </border>
    </ndxf>
  </rcc>
  <rcc rId="5015" sId="25" odxf="1" dxf="1" numFmtId="34">
    <nc r="C8">
      <v>-530276</v>
    </nc>
    <odxf>
      <font>
        <sz val="11"/>
        <color theme="1"/>
        <name val="Calibri"/>
        <scheme val="minor"/>
      </font>
      <numFmt numFmtId="0" formatCode="General"/>
      <alignment horizontal="general" vertical="bottom" readingOrder="0"/>
      <border outline="0">
        <top/>
      </border>
    </odxf>
    <ndxf>
      <font>
        <sz val="8"/>
        <color auto="1"/>
        <name val="Open Sans"/>
        <scheme val="none"/>
      </font>
      <numFmt numFmtId="166" formatCode="_(* #\ ###\ ##0_);_(* \(#\ ###\ ##0\);_(* &quot;-&quot;_);_(@_)"/>
      <alignment horizontal="right" vertical="top" readingOrder="0"/>
      <border outline="0">
        <top style="dotted">
          <color rgb="FF6F7779"/>
        </top>
      </border>
    </ndxf>
  </rcc>
  <rcc rId="5016" sId="25" odxf="1" dxf="1" numFmtId="34">
    <nc r="D8">
      <v>-552727</v>
    </nc>
    <odxf>
      <font>
        <sz val="11"/>
        <color theme="1"/>
        <name val="Calibri"/>
        <scheme val="minor"/>
      </font>
      <numFmt numFmtId="0" formatCode="General"/>
      <alignment horizontal="general" vertical="bottom" readingOrder="0"/>
      <border outline="0">
        <top/>
      </border>
    </odxf>
    <ndxf>
      <font>
        <sz val="8"/>
        <color auto="1"/>
        <name val="Open Sans"/>
        <scheme val="none"/>
      </font>
      <numFmt numFmtId="166" formatCode="_(* #\ ###\ ##0_);_(* \(#\ ###\ ##0\);_(* &quot;-&quot;_);_(@_)"/>
      <alignment horizontal="right" vertical="top" readingOrder="0"/>
      <border outline="0">
        <top style="dotted">
          <color rgb="FF6F7779"/>
        </top>
      </border>
    </ndxf>
  </rcc>
  <rcc rId="5017" sId="25" odxf="1" dxf="1" numFmtId="34">
    <nc r="E8">
      <v>-615669</v>
    </nc>
    <odxf>
      <font>
        <sz val="11"/>
        <color theme="1"/>
        <name val="Calibri"/>
        <scheme val="minor"/>
      </font>
      <numFmt numFmtId="0" formatCode="General"/>
      <alignment horizontal="general" vertical="bottom" readingOrder="0"/>
      <border outline="0">
        <top/>
      </border>
    </odxf>
    <ndxf>
      <font>
        <sz val="8"/>
        <color auto="1"/>
        <name val="Open Sans"/>
        <scheme val="none"/>
      </font>
      <numFmt numFmtId="166" formatCode="_(* #\ ###\ ##0_);_(* \(#\ ###\ ##0\);_(* &quot;-&quot;_);_(@_)"/>
      <alignment horizontal="right" vertical="top" readingOrder="0"/>
      <border outline="0">
        <top style="dotted">
          <color rgb="FF6F7779"/>
        </top>
      </border>
    </ndxf>
  </rcc>
  <rcc rId="5018" sId="25" odxf="1" dxf="1" numFmtId="34">
    <nc r="F8">
      <v>-639951</v>
    </nc>
    <odxf>
      <font>
        <sz val="11"/>
        <color theme="1"/>
        <name val="Calibri"/>
        <scheme val="minor"/>
      </font>
      <numFmt numFmtId="0" formatCode="General"/>
      <alignment horizontal="general" vertical="bottom" readingOrder="0"/>
      <border outline="0">
        <top/>
      </border>
    </odxf>
    <ndxf>
      <font>
        <sz val="8"/>
        <color auto="1"/>
        <name val="Open Sans"/>
        <scheme val="none"/>
      </font>
      <numFmt numFmtId="166" formatCode="_(* #\ ###\ ##0_);_(* \(#\ ###\ ##0\);_(* &quot;-&quot;_);_(@_)"/>
      <alignment horizontal="right" vertical="top" readingOrder="0"/>
      <border outline="0">
        <top style="dotted">
          <color rgb="FF6F7779"/>
        </top>
      </border>
    </ndxf>
  </rcc>
  <rcc rId="5019" sId="25" odxf="1" dxf="1" numFmtId="34">
    <nc r="G8">
      <v>-582541</v>
    </nc>
    <odxf>
      <font>
        <sz val="11"/>
        <color theme="1"/>
        <name val="Calibri"/>
        <scheme val="minor"/>
      </font>
      <numFmt numFmtId="0" formatCode="General"/>
      <alignment horizontal="general" vertical="bottom" readingOrder="0"/>
      <border outline="0">
        <top/>
      </border>
    </odxf>
    <ndxf>
      <font>
        <sz val="8"/>
        <color auto="1"/>
        <name val="Open Sans"/>
        <scheme val="none"/>
      </font>
      <numFmt numFmtId="166" formatCode="_(* #\ ###\ ##0_);_(* \(#\ ###\ ##0\);_(* &quot;-&quot;_);_(@_)"/>
      <alignment horizontal="right" vertical="top" readingOrder="0"/>
      <border outline="0">
        <top style="dotted">
          <color rgb="FF6F7779"/>
        </top>
      </border>
    </ndxf>
  </rcc>
  <rcc rId="5020" sId="25" odxf="1" dxf="1" numFmtId="34">
    <nc r="H8">
      <v>-741693</v>
    </nc>
    <odxf>
      <font>
        <sz val="11"/>
        <color theme="1"/>
        <name val="Calibri"/>
        <scheme val="minor"/>
      </font>
      <numFmt numFmtId="0" formatCode="General"/>
      <alignment horizontal="general" vertical="bottom" readingOrder="0"/>
      <border outline="0">
        <top/>
      </border>
    </odxf>
    <ndxf>
      <font>
        <sz val="8"/>
        <color auto="1"/>
        <name val="Open Sans"/>
        <scheme val="none"/>
      </font>
      <numFmt numFmtId="166" formatCode="_(* #\ ###\ ##0_);_(* \(#\ ###\ ##0\);_(* &quot;-&quot;_);_(@_)"/>
      <alignment horizontal="right" vertical="top" readingOrder="0"/>
      <border outline="0">
        <top style="dotted">
          <color rgb="FF6F7779"/>
        </top>
      </border>
    </ndxf>
  </rcc>
  <rcc rId="5021" sId="25" odxf="1" dxf="1" numFmtId="34">
    <nc r="I8">
      <v>-817540</v>
    </nc>
    <odxf>
      <font>
        <sz val="11"/>
        <color theme="1"/>
        <name val="Calibri"/>
        <scheme val="minor"/>
      </font>
      <numFmt numFmtId="0" formatCode="General"/>
      <alignment horizontal="general" vertical="bottom" readingOrder="0"/>
      <border outline="0">
        <top/>
      </border>
    </odxf>
    <ndxf>
      <font>
        <sz val="8"/>
        <color auto="1"/>
        <name val="Open Sans"/>
        <scheme val="none"/>
      </font>
      <numFmt numFmtId="166" formatCode="_(* #\ ###\ ##0_);_(* \(#\ ###\ ##0\);_(* &quot;-&quot;_);_(@_)"/>
      <alignment horizontal="right" vertical="top" readingOrder="0"/>
      <border outline="0">
        <top style="dotted">
          <color rgb="FF6F7779"/>
        </top>
      </border>
    </ndxf>
  </rcc>
  <rcc rId="5022" sId="25" odxf="1" dxf="1" numFmtId="34">
    <nc r="J8">
      <v>-819377</v>
    </nc>
    <odxf>
      <font>
        <sz val="11"/>
        <color theme="1"/>
        <name val="Calibri"/>
        <scheme val="minor"/>
      </font>
      <numFmt numFmtId="0" formatCode="General"/>
      <alignment horizontal="general" vertical="bottom" readingOrder="0"/>
      <border outline="0">
        <top/>
      </border>
    </odxf>
    <ndxf>
      <font>
        <sz val="8"/>
        <color auto="1"/>
        <name val="Open Sans"/>
        <scheme val="none"/>
      </font>
      <numFmt numFmtId="166" formatCode="_(* #\ ###\ ##0_);_(* \(#\ ###\ ##0\);_(* &quot;-&quot;_);_(@_)"/>
      <alignment horizontal="right" vertical="top" readingOrder="0"/>
      <border outline="0">
        <top style="dotted">
          <color rgb="FF6F7779"/>
        </top>
      </border>
    </ndxf>
  </rcc>
  <rcc rId="5023" sId="25" odxf="1" dxf="1" numFmtId="34">
    <nc r="K8">
      <v>-801265</v>
    </nc>
    <odxf>
      <font>
        <sz val="11"/>
        <color theme="1"/>
        <name val="Calibri"/>
        <scheme val="minor"/>
      </font>
      <numFmt numFmtId="0" formatCode="General"/>
      <alignment horizontal="general" vertical="bottom" readingOrder="0"/>
      <border outline="0">
        <top/>
      </border>
    </odxf>
    <ndxf>
      <font>
        <sz val="8"/>
        <color auto="1"/>
        <name val="Open Sans"/>
        <scheme val="none"/>
      </font>
      <numFmt numFmtId="166" formatCode="_(* #\ ###\ ##0_);_(* \(#\ ###\ ##0\);_(* &quot;-&quot;_);_(@_)"/>
      <alignment horizontal="right" vertical="top" readingOrder="0"/>
      <border outline="0">
        <top style="dotted">
          <color rgb="FF6F7779"/>
        </top>
      </border>
    </ndxf>
  </rcc>
  <rcc rId="5024" sId="25" odxf="1" dxf="1" numFmtId="34">
    <nc r="L8">
      <v>-691011</v>
    </nc>
    <odxf>
      <font>
        <sz val="11"/>
        <color theme="1"/>
        <name val="Calibri"/>
        <scheme val="minor"/>
      </font>
      <numFmt numFmtId="0" formatCode="General"/>
      <alignment horizontal="general" vertical="bottom" readingOrder="0"/>
      <border outline="0">
        <top/>
      </border>
    </odxf>
    <ndxf>
      <font>
        <sz val="8"/>
        <color auto="1"/>
        <name val="Open Sans"/>
        <scheme val="none"/>
      </font>
      <numFmt numFmtId="166" formatCode="_(* #\ ###\ ##0_);_(* \(#\ ###\ ##0\);_(* &quot;-&quot;_);_(@_)"/>
      <alignment horizontal="right" vertical="top" readingOrder="0"/>
      <border outline="0">
        <top style="dotted">
          <color rgb="FF6F7779"/>
        </top>
      </border>
    </ndxf>
  </rcc>
  <rcc rId="5025" sId="25" odxf="1" dxf="1" numFmtId="34">
    <nc r="M8">
      <v>-597941</v>
    </nc>
    <odxf>
      <font>
        <sz val="11"/>
        <color theme="1"/>
        <name val="Calibri"/>
        <scheme val="minor"/>
      </font>
      <numFmt numFmtId="0" formatCode="General"/>
      <alignment horizontal="general" vertical="bottom" readingOrder="0"/>
      <border outline="0">
        <top/>
      </border>
    </odxf>
    <ndxf>
      <font>
        <sz val="8"/>
        <color auto="1"/>
        <name val="Open Sans"/>
        <scheme val="none"/>
      </font>
      <numFmt numFmtId="166" formatCode="_(* #\ ###\ ##0_);_(* \(#\ ###\ ##0\);_(* &quot;-&quot;_);_(@_)"/>
      <alignment horizontal="right" vertical="top" readingOrder="0"/>
      <border outline="0">
        <top style="dotted">
          <color rgb="FF6F7779"/>
        </top>
      </border>
    </ndxf>
  </rcc>
  <rcc rId="5026" sId="25" odxf="1" dxf="1" numFmtId="34">
    <nc r="N8">
      <v>-566375</v>
    </nc>
    <odxf>
      <font>
        <sz val="11"/>
        <color theme="1"/>
        <name val="Calibri"/>
        <scheme val="minor"/>
      </font>
      <numFmt numFmtId="0" formatCode="General"/>
      <alignment horizontal="general" vertical="bottom" readingOrder="0"/>
      <border outline="0">
        <top/>
      </border>
    </odxf>
    <ndxf>
      <font>
        <sz val="8"/>
        <color auto="1"/>
        <name val="Open Sans"/>
        <scheme val="none"/>
      </font>
      <numFmt numFmtId="166" formatCode="_(* #\ ###\ ##0_);_(* \(#\ ###\ ##0\);_(* &quot;-&quot;_);_(@_)"/>
      <alignment horizontal="right" vertical="top" readingOrder="0"/>
      <border outline="0">
        <top style="dotted">
          <color rgb="FF6F7779"/>
        </top>
      </border>
    </ndxf>
  </rcc>
  <rcc rId="5027" sId="25" odxf="1" dxf="1" numFmtId="34">
    <nc r="O8">
      <v>-594211</v>
    </nc>
    <odxf>
      <font>
        <sz val="11"/>
        <color theme="1"/>
        <name val="Calibri"/>
        <scheme val="minor"/>
      </font>
      <numFmt numFmtId="0" formatCode="General"/>
      <alignment horizontal="general" vertical="bottom" readingOrder="0"/>
      <border outline="0">
        <top/>
      </border>
    </odxf>
    <ndxf>
      <font>
        <sz val="8"/>
        <color auto="1"/>
        <name val="Open Sans"/>
        <scheme val="none"/>
      </font>
      <numFmt numFmtId="166" formatCode="_(* #\ ###\ ##0_);_(* \(#\ ###\ ##0\);_(* &quot;-&quot;_);_(@_)"/>
      <alignment horizontal="right" vertical="top" readingOrder="0"/>
      <border outline="0">
        <top style="dotted">
          <color rgb="FF6F7779"/>
        </top>
      </border>
    </ndxf>
  </rcc>
  <rfmt sheetId="25" sqref="A8:XFD8" start="0" length="0">
    <dxf>
      <font>
        <sz val="10"/>
        <color theme="1"/>
        <name val="Open Sans"/>
        <scheme val="none"/>
      </font>
    </dxf>
  </rfmt>
  <rcc rId="5028" sId="25" odxf="1" dxf="1">
    <nc r="A9" t="inlineStr">
      <is>
        <t>Koszyk 3</t>
      </is>
    </nc>
    <odxf>
      <font>
        <b val="0"/>
        <sz val="11"/>
        <color theme="1"/>
        <name val="Calibri"/>
        <scheme val="minor"/>
      </font>
      <alignment horizontal="general" vertical="bottom" readingOrder="0"/>
      <border outline="0">
        <top/>
        <bottom/>
      </border>
    </odxf>
    <ndxf>
      <font>
        <b/>
        <sz val="8"/>
        <color auto="1"/>
        <name val="Open Sans"/>
        <scheme val="none"/>
      </font>
      <alignment horizontal="left" vertical="top" readingOrder="0"/>
      <border outline="0">
        <top style="thin">
          <color rgb="FFC00000"/>
        </top>
        <bottom style="thin">
          <color rgb="FFC00000"/>
        </bottom>
      </border>
    </ndxf>
  </rcc>
  <rcc rId="5029" sId="25" odxf="1" dxf="1">
    <nc r="B9" t="inlineStr">
      <is>
        <t>Stage 3</t>
      </is>
    </nc>
    <odxf>
      <font>
        <b val="0"/>
        <sz val="11"/>
        <color theme="1"/>
        <name val="Calibri"/>
        <scheme val="minor"/>
      </font>
      <alignment horizontal="general" vertical="bottom" readingOrder="0"/>
      <border outline="0">
        <top/>
        <bottom/>
      </border>
    </odxf>
    <ndxf>
      <font>
        <b/>
        <sz val="8"/>
        <color auto="1"/>
        <name val="Open Sans"/>
        <scheme val="none"/>
      </font>
      <alignment horizontal="left" vertical="top" readingOrder="0"/>
      <border outline="0">
        <top style="thin">
          <color rgb="FFC00000"/>
        </top>
        <bottom style="thin">
          <color rgb="FFC00000"/>
        </bottom>
      </border>
    </ndxf>
  </rcc>
  <rfmt sheetId="25" sqref="C9"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25" sqref="D9"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25" sqref="E9"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25" sqref="F9"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25" sqref="G9"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25" sqref="H9"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25" sqref="I9"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25" sqref="J9"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25" sqref="K9"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25" sqref="L9"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25" sqref="M9"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25" sqref="N9"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25" sqref="O9"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25" sqref="A9:XFD9" start="0" length="0">
    <dxf>
      <font>
        <sz val="10"/>
        <color theme="1"/>
        <name val="Open Sans"/>
        <scheme val="none"/>
      </font>
    </dxf>
  </rfmt>
  <rcc rId="5030" sId="25" odxf="1" dxf="1">
    <nc r="A10" t="inlineStr">
      <is>
        <t xml:space="preserve">Wartość brutto </t>
      </is>
    </nc>
    <odxf>
      <font>
        <sz val="11"/>
        <color theme="1"/>
        <name val="Calibri"/>
        <scheme val="minor"/>
      </font>
      <alignment horizontal="general" vertical="bottom" readingOrder="0"/>
      <border outline="0">
        <bottom/>
      </border>
    </odxf>
    <ndxf>
      <font>
        <sz val="8"/>
        <color auto="1"/>
        <name val="Open Sans"/>
        <scheme val="none"/>
      </font>
      <alignment horizontal="left" vertical="top" readingOrder="0"/>
      <border outline="0">
        <bottom style="dotted">
          <color rgb="FF6F7779"/>
        </bottom>
      </border>
    </ndxf>
  </rcc>
  <rcc rId="5031" sId="25" odxf="1" dxf="1">
    <nc r="B10" t="inlineStr">
      <is>
        <t>Gross receivables</t>
      </is>
    </nc>
    <odxf>
      <font>
        <sz val="11"/>
        <color theme="1"/>
        <name val="Calibri"/>
        <scheme val="minor"/>
      </font>
      <alignment horizontal="general" vertical="bottom" readingOrder="0"/>
      <border outline="0">
        <bottom/>
      </border>
    </odxf>
    <ndxf>
      <font>
        <sz val="8"/>
        <color auto="1"/>
        <name val="Open Sans"/>
        <scheme val="none"/>
      </font>
      <alignment horizontal="left" vertical="top" readingOrder="0"/>
      <border outline="0">
        <bottom style="dotted">
          <color rgb="FF6F7779"/>
        </bottom>
      </border>
    </ndxf>
  </rcc>
  <rcc rId="5032" sId="25" odxf="1" dxf="1" numFmtId="34">
    <nc r="C10">
      <v>5703661</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6" formatCode="_(* #\ ###\ ##0_);_(* \(#\ ###\ ##0\);_(* &quot;-&quot;_);_(@_)"/>
      <alignment horizontal="right" vertical="top" readingOrder="0"/>
      <border outline="0">
        <bottom style="dotted">
          <color rgb="FF6F7779"/>
        </bottom>
      </border>
    </ndxf>
  </rcc>
  <rcc rId="5033" sId="25" odxf="1" dxf="1" numFmtId="34">
    <nc r="D10">
      <v>6091077</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6" formatCode="_(* #\ ###\ ##0_);_(* \(#\ ###\ ##0\);_(* &quot;-&quot;_);_(@_)"/>
      <alignment horizontal="right" vertical="top" readingOrder="0"/>
      <border outline="0">
        <bottom style="dotted">
          <color rgb="FF6F7779"/>
        </bottom>
      </border>
    </ndxf>
  </rcc>
  <rcc rId="5034" sId="25" odxf="1" dxf="1" numFmtId="34">
    <nc r="E10">
      <v>6095285</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6" formatCode="_(* #\ ###\ ##0_);_(* \(#\ ###\ ##0\);_(* &quot;-&quot;_);_(@_)"/>
      <alignment horizontal="right" vertical="top" readingOrder="0"/>
      <border outline="0">
        <bottom style="dotted">
          <color rgb="FF6F7779"/>
        </bottom>
      </border>
    </ndxf>
  </rcc>
  <rcc rId="5035" sId="25" odxf="1" dxf="1" numFmtId="34">
    <nc r="F10">
      <v>6539299</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6" formatCode="_(* #\ ###\ ##0_);_(* \(#\ ###\ ##0\);_(* &quot;-&quot;_);_(@_)"/>
      <alignment horizontal="right" vertical="top" readingOrder="0"/>
      <border outline="0">
        <bottom style="dotted">
          <color rgb="FF6F7779"/>
        </bottom>
      </border>
    </ndxf>
  </rcc>
  <rcc rId="5036" sId="25" odxf="1" dxf="1" numFmtId="34">
    <nc r="G10">
      <v>6834385</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6" formatCode="_(* #\ ###\ ##0_);_(* \(#\ ###\ ##0\);_(* &quot;-&quot;_);_(@_)"/>
      <alignment horizontal="right" vertical="top" readingOrder="0"/>
      <border outline="0">
        <bottom style="dotted">
          <color rgb="FF6F7779"/>
        </bottom>
      </border>
    </ndxf>
  </rcc>
  <rcc rId="5037" sId="25" odxf="1" dxf="1" numFmtId="34">
    <nc r="H10">
      <v>7142136</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6" formatCode="_(* #\ ###\ ##0_);_(* \(#\ ###\ ##0\);_(* &quot;-&quot;_);_(@_)"/>
      <alignment horizontal="right" vertical="top" readingOrder="0"/>
      <border outline="0">
        <bottom style="dotted">
          <color rgb="FF6F7779"/>
        </bottom>
      </border>
    </ndxf>
  </rcc>
  <rcc rId="5038" sId="25" odxf="1" dxf="1" numFmtId="34">
    <nc r="I10">
      <v>7506574</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6" formatCode="_(* #\ ###\ ##0_);_(* \(#\ ###\ ##0\);_(* &quot;-&quot;_);_(@_)"/>
      <alignment horizontal="right" vertical="top" readingOrder="0"/>
      <border outline="0">
        <bottom style="dotted">
          <color rgb="FF6F7779"/>
        </bottom>
      </border>
    </ndxf>
  </rcc>
  <rcc rId="5039" sId="25" odxf="1" dxf="1" numFmtId="34">
    <nc r="J10">
      <v>7629025</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6" formatCode="_(* #\ ###\ ##0_);_(* \(#\ ###\ ##0\);_(* &quot;-&quot;_);_(@_)"/>
      <alignment horizontal="right" vertical="top" readingOrder="0"/>
      <border outline="0">
        <bottom style="dotted">
          <color rgb="FF6F7779"/>
        </bottom>
      </border>
    </ndxf>
  </rcc>
  <rcc rId="5040" sId="25" odxf="1" dxf="1" numFmtId="34">
    <nc r="K10">
      <v>7710686</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6" formatCode="_(* #\ ###\ ##0_);_(* \(#\ ###\ ##0\);_(* &quot;-&quot;_);_(@_)"/>
      <alignment horizontal="right" vertical="top" readingOrder="0"/>
      <border outline="0">
        <bottom style="dotted">
          <color rgb="FF6F7779"/>
        </bottom>
      </border>
    </ndxf>
  </rcc>
  <rcc rId="5041" sId="25" odxf="1" dxf="1" numFmtId="34">
    <nc r="L10">
      <v>8049896</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6" formatCode="_(* #\ ###\ ##0_);_(* \(#\ ###\ ##0\);_(* &quot;-&quot;_);_(@_)"/>
      <alignment horizontal="right" vertical="top" readingOrder="0"/>
      <border outline="0">
        <bottom style="dotted">
          <color rgb="FF6F7779"/>
        </bottom>
      </border>
    </ndxf>
  </rcc>
  <rcc rId="5042" sId="25" odxf="1" dxf="1" numFmtId="34">
    <nc r="M10">
      <v>7681315</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6" formatCode="_(* #\ ###\ ##0_);_(* \(#\ ###\ ##0\);_(* &quot;-&quot;_);_(@_)"/>
      <alignment horizontal="right" vertical="top" readingOrder="0"/>
      <border outline="0">
        <bottom style="dotted">
          <color rgb="FF6F7779"/>
        </bottom>
      </border>
    </ndxf>
  </rcc>
  <rcc rId="5043" sId="25" odxf="1" dxf="1" numFmtId="34">
    <nc r="N10">
      <v>7428657</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6" formatCode="_(* #\ ###\ ##0_);_(* \(#\ ###\ ##0\);_(* &quot;-&quot;_);_(@_)"/>
      <alignment horizontal="right" vertical="top" readingOrder="0"/>
      <border outline="0">
        <bottom style="dotted">
          <color rgb="FF6F7779"/>
        </bottom>
      </border>
    </ndxf>
  </rcc>
  <rcc rId="5044" sId="25" odxf="1" dxf="1" numFmtId="34">
    <nc r="O10">
      <v>6927582</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6" formatCode="_(* #\ ###\ ##0_);_(* \(#\ ###\ ##0\);_(* &quot;-&quot;_);_(@_)"/>
      <alignment horizontal="right" vertical="top" readingOrder="0"/>
      <border outline="0">
        <bottom style="dotted">
          <color rgb="FF6F7779"/>
        </bottom>
      </border>
    </ndxf>
  </rcc>
  <rfmt sheetId="25" sqref="A10:XFD10" start="0" length="0">
    <dxf>
      <font>
        <sz val="10"/>
        <color theme="1"/>
        <name val="Open Sans"/>
        <scheme val="none"/>
      </font>
    </dxf>
  </rfmt>
  <rcc rId="5045" sId="25" odxf="1" dxf="1">
    <nc r="A11" t="inlineStr">
      <is>
        <t xml:space="preserve">Odpis na oczekiwane straty kredytowe </t>
      </is>
    </nc>
    <odxf>
      <font>
        <sz val="11"/>
        <color theme="1"/>
        <name val="Calibri"/>
        <scheme val="minor"/>
      </font>
      <alignment horizontal="general" vertical="bottom" readingOrder="0"/>
      <border outline="0">
        <top/>
      </border>
    </odxf>
    <ndxf>
      <font>
        <sz val="8"/>
        <color auto="1"/>
        <name val="Open Sans"/>
        <scheme val="none"/>
      </font>
      <alignment horizontal="left" vertical="top" readingOrder="0"/>
      <border outline="0">
        <top style="dotted">
          <color rgb="FF6F7779"/>
        </top>
      </border>
    </ndxf>
  </rcc>
  <rcc rId="5046" sId="25" odxf="1" dxf="1">
    <nc r="B11" t="inlineStr">
      <is>
        <t xml:space="preserve">Impairment allowance for expected credit losses </t>
      </is>
    </nc>
    <odxf>
      <font>
        <sz val="11"/>
        <color theme="1"/>
        <name val="Calibri"/>
        <scheme val="minor"/>
      </font>
      <alignment horizontal="general" vertical="bottom" readingOrder="0"/>
      <border outline="0">
        <top/>
      </border>
    </odxf>
    <ndxf>
      <font>
        <sz val="8"/>
        <color auto="1"/>
        <name val="Open Sans"/>
        <scheme val="none"/>
      </font>
      <alignment horizontal="left" vertical="top" readingOrder="0"/>
      <border outline="0">
        <top style="dotted">
          <color rgb="FF6F7779"/>
        </top>
      </border>
    </ndxf>
  </rcc>
  <rcc rId="5047" sId="25" odxf="1" dxf="1" numFmtId="34">
    <nc r="C11">
      <v>-3236293</v>
    </nc>
    <odxf>
      <font>
        <sz val="11"/>
        <color theme="1"/>
        <name val="Calibri"/>
        <scheme val="minor"/>
      </font>
      <numFmt numFmtId="0" formatCode="General"/>
      <alignment horizontal="general" vertical="bottom" readingOrder="0"/>
      <border outline="0">
        <top/>
      </border>
    </odxf>
    <ndxf>
      <font>
        <sz val="8"/>
        <color auto="1"/>
        <name val="Open Sans"/>
        <scheme val="none"/>
      </font>
      <numFmt numFmtId="166" formatCode="_(* #\ ###\ ##0_);_(* \(#\ ###\ ##0\);_(* &quot;-&quot;_);_(@_)"/>
      <alignment horizontal="right" vertical="top" readingOrder="0"/>
      <border outline="0">
        <top style="dotted">
          <color rgb="FF6F7779"/>
        </top>
      </border>
    </ndxf>
  </rcc>
  <rcc rId="5048" sId="25" odxf="1" dxf="1" numFmtId="34">
    <nc r="D11">
      <v>-3480014</v>
    </nc>
    <odxf>
      <font>
        <sz val="11"/>
        <color theme="1"/>
        <name val="Calibri"/>
        <scheme val="minor"/>
      </font>
      <numFmt numFmtId="0" formatCode="General"/>
      <alignment horizontal="general" vertical="bottom" readingOrder="0"/>
      <border outline="0">
        <top/>
      </border>
    </odxf>
    <ndxf>
      <font>
        <sz val="8"/>
        <color auto="1"/>
        <name val="Open Sans"/>
        <scheme val="none"/>
      </font>
      <numFmt numFmtId="166" formatCode="_(* #\ ###\ ##0_);_(* \(#\ ###\ ##0\);_(* &quot;-&quot;_);_(@_)"/>
      <alignment horizontal="right" vertical="top" readingOrder="0"/>
      <border outline="0">
        <top style="dotted">
          <color rgb="FF6F7779"/>
        </top>
      </border>
    </ndxf>
  </rcc>
  <rcc rId="5049" sId="25" odxf="1" dxf="1" numFmtId="34">
    <nc r="E11">
      <v>-3562717</v>
    </nc>
    <odxf>
      <font>
        <sz val="11"/>
        <color theme="1"/>
        <name val="Calibri"/>
        <scheme val="minor"/>
      </font>
      <numFmt numFmtId="0" formatCode="General"/>
      <alignment horizontal="general" vertical="bottom" readingOrder="0"/>
      <border outline="0">
        <top/>
      </border>
    </odxf>
    <ndxf>
      <font>
        <sz val="8"/>
        <color auto="1"/>
        <name val="Open Sans"/>
        <scheme val="none"/>
      </font>
      <numFmt numFmtId="166" formatCode="_(* #\ ###\ ##0_);_(* \(#\ ###\ ##0\);_(* &quot;-&quot;_);_(@_)"/>
      <alignment horizontal="right" vertical="top" readingOrder="0"/>
      <border outline="0">
        <top style="dotted">
          <color rgb="FF6F7779"/>
        </top>
      </border>
    </ndxf>
  </rcc>
  <rcc rId="5050" sId="25" odxf="1" dxf="1" numFmtId="34">
    <nc r="F11">
      <v>-3751732</v>
    </nc>
    <odxf>
      <font>
        <sz val="11"/>
        <color theme="1"/>
        <name val="Calibri"/>
        <scheme val="minor"/>
      </font>
      <numFmt numFmtId="0" formatCode="General"/>
      <alignment horizontal="general" vertical="bottom" readingOrder="0"/>
      <border outline="0">
        <top/>
      </border>
    </odxf>
    <ndxf>
      <font>
        <sz val="8"/>
        <color auto="1"/>
        <name val="Open Sans"/>
        <scheme val="none"/>
      </font>
      <numFmt numFmtId="166" formatCode="_(* #\ ###\ ##0_);_(* \(#\ ###\ ##0\);_(* &quot;-&quot;_);_(@_)"/>
      <alignment horizontal="right" vertical="top" readingOrder="0"/>
      <border outline="0">
        <top style="dotted">
          <color rgb="FF6F7779"/>
        </top>
      </border>
    </ndxf>
  </rcc>
  <rcc rId="5051" sId="25" odxf="1" dxf="1" numFmtId="34">
    <nc r="G11">
      <v>-3886229</v>
    </nc>
    <odxf>
      <font>
        <sz val="11"/>
        <color theme="1"/>
        <name val="Calibri"/>
        <scheme val="minor"/>
      </font>
      <numFmt numFmtId="0" formatCode="General"/>
      <alignment horizontal="general" vertical="bottom" readingOrder="0"/>
      <border outline="0">
        <top/>
      </border>
    </odxf>
    <ndxf>
      <font>
        <sz val="8"/>
        <color auto="1"/>
        <name val="Open Sans"/>
        <scheme val="none"/>
      </font>
      <numFmt numFmtId="166" formatCode="_(* #\ ###\ ##0_);_(* \(#\ ###\ ##0\);_(* &quot;-&quot;_);_(@_)"/>
      <alignment horizontal="right" vertical="top" readingOrder="0"/>
      <border outline="0">
        <top style="dotted">
          <color rgb="FF6F7779"/>
        </top>
      </border>
    </ndxf>
  </rcc>
  <rcc rId="5052" sId="25" odxf="1" dxf="1" numFmtId="34">
    <nc r="H11">
      <v>-4043474</v>
    </nc>
    <odxf>
      <font>
        <sz val="11"/>
        <color theme="1"/>
        <name val="Calibri"/>
        <scheme val="minor"/>
      </font>
      <numFmt numFmtId="0" formatCode="General"/>
      <alignment horizontal="general" vertical="bottom" readingOrder="0"/>
      <border outline="0">
        <top/>
      </border>
    </odxf>
    <ndxf>
      <font>
        <sz val="8"/>
        <color auto="1"/>
        <name val="Open Sans"/>
        <scheme val="none"/>
      </font>
      <numFmt numFmtId="166" formatCode="_(* #\ ###\ ##0_);_(* \(#\ ###\ ##0\);_(* &quot;-&quot;_);_(@_)"/>
      <alignment horizontal="right" vertical="top" readingOrder="0"/>
      <border outline="0">
        <top style="dotted">
          <color rgb="FF6F7779"/>
        </top>
      </border>
    </ndxf>
  </rcc>
  <rcc rId="5053" sId="25" odxf="1" dxf="1" numFmtId="34">
    <nc r="I11">
      <v>-4288048</v>
    </nc>
    <odxf>
      <font>
        <sz val="11"/>
        <color theme="1"/>
        <name val="Calibri"/>
        <scheme val="minor"/>
      </font>
      <numFmt numFmtId="0" formatCode="General"/>
      <alignment horizontal="general" vertical="bottom" readingOrder="0"/>
      <border outline="0">
        <top/>
      </border>
    </odxf>
    <ndxf>
      <font>
        <sz val="8"/>
        <color auto="1"/>
        <name val="Open Sans"/>
        <scheme val="none"/>
      </font>
      <numFmt numFmtId="166" formatCode="_(* #\ ###\ ##0_);_(* \(#\ ###\ ##0\);_(* &quot;-&quot;_);_(@_)"/>
      <alignment horizontal="right" vertical="top" readingOrder="0"/>
      <border outline="0">
        <top style="dotted">
          <color rgb="FF6F7779"/>
        </top>
      </border>
    </ndxf>
  </rcc>
  <rcc rId="5054" sId="25" odxf="1" dxf="1" numFmtId="34">
    <nc r="J11">
      <v>-4530127</v>
    </nc>
    <odxf>
      <font>
        <sz val="11"/>
        <color theme="1"/>
        <name val="Calibri"/>
        <scheme val="minor"/>
      </font>
      <numFmt numFmtId="0" formatCode="General"/>
      <alignment horizontal="general" vertical="bottom" readingOrder="0"/>
      <border outline="0">
        <top/>
      </border>
    </odxf>
    <ndxf>
      <font>
        <sz val="8"/>
        <color auto="1"/>
        <name val="Open Sans"/>
        <scheme val="none"/>
      </font>
      <numFmt numFmtId="166" formatCode="_(* #\ ###\ ##0_);_(* \(#\ ###\ ##0\);_(* &quot;-&quot;_);_(@_)"/>
      <alignment horizontal="right" vertical="top" readingOrder="0"/>
      <border outline="0">
        <top style="dotted">
          <color rgb="FF6F7779"/>
        </top>
      </border>
    </ndxf>
  </rcc>
  <rcc rId="5055" sId="25" odxf="1" dxf="1" numFmtId="34">
    <nc r="K11">
      <v>-4666098</v>
    </nc>
    <odxf>
      <font>
        <sz val="11"/>
        <color theme="1"/>
        <name val="Calibri"/>
        <scheme val="minor"/>
      </font>
      <numFmt numFmtId="0" formatCode="General"/>
      <alignment horizontal="general" vertical="bottom" readingOrder="0"/>
      <border outline="0">
        <top/>
      </border>
    </odxf>
    <ndxf>
      <font>
        <sz val="8"/>
        <color auto="1"/>
        <name val="Open Sans"/>
        <scheme val="none"/>
      </font>
      <numFmt numFmtId="166" formatCode="_(* #\ ###\ ##0_);_(* \(#\ ###\ ##0\);_(* &quot;-&quot;_);_(@_)"/>
      <alignment horizontal="right" vertical="top" readingOrder="0"/>
      <border outline="0">
        <top style="dotted">
          <color rgb="FF6F7779"/>
        </top>
      </border>
    </ndxf>
  </rcc>
  <rcc rId="5056" sId="25" odxf="1" dxf="1" numFmtId="34">
    <nc r="L11">
      <v>-4778336</v>
    </nc>
    <odxf>
      <font>
        <sz val="11"/>
        <color theme="1"/>
        <name val="Calibri"/>
        <scheme val="minor"/>
      </font>
      <numFmt numFmtId="0" formatCode="General"/>
      <alignment horizontal="general" vertical="bottom" readingOrder="0"/>
      <border outline="0">
        <top/>
      </border>
    </odxf>
    <ndxf>
      <font>
        <sz val="8"/>
        <color auto="1"/>
        <name val="Open Sans"/>
        <scheme val="none"/>
      </font>
      <numFmt numFmtId="166" formatCode="_(* #\ ###\ ##0_);_(* \(#\ ###\ ##0\);_(* &quot;-&quot;_);_(@_)"/>
      <alignment horizontal="right" vertical="top" readingOrder="0"/>
      <border outline="0">
        <top style="dotted">
          <color rgb="FF6F7779"/>
        </top>
      </border>
    </ndxf>
  </rcc>
  <rcc rId="5057" sId="25" odxf="1" dxf="1" numFmtId="34">
    <nc r="M11">
      <v>-4731311</v>
    </nc>
    <odxf>
      <font>
        <sz val="11"/>
        <color theme="1"/>
        <name val="Calibri"/>
        <scheme val="minor"/>
      </font>
      <numFmt numFmtId="0" formatCode="General"/>
      <alignment horizontal="general" vertical="bottom" readingOrder="0"/>
      <border outline="0">
        <top/>
      </border>
    </odxf>
    <ndxf>
      <font>
        <sz val="8"/>
        <color auto="1"/>
        <name val="Open Sans"/>
        <scheme val="none"/>
      </font>
      <numFmt numFmtId="166" formatCode="_(* #\ ###\ ##0_);_(* \(#\ ###\ ##0\);_(* &quot;-&quot;_);_(@_)"/>
      <alignment horizontal="right" vertical="top" readingOrder="0"/>
      <border outline="0">
        <top style="dotted">
          <color rgb="FF6F7779"/>
        </top>
      </border>
    </ndxf>
  </rcc>
  <rcc rId="5058" sId="25" odxf="1" dxf="1" numFmtId="34">
    <nc r="N11">
      <v>-4660193</v>
    </nc>
    <odxf>
      <font>
        <sz val="11"/>
        <color theme="1"/>
        <name val="Calibri"/>
        <scheme val="minor"/>
      </font>
      <numFmt numFmtId="0" formatCode="General"/>
      <alignment horizontal="general" vertical="bottom" readingOrder="0"/>
      <border outline="0">
        <top/>
      </border>
    </odxf>
    <ndxf>
      <font>
        <sz val="8"/>
        <color auto="1"/>
        <name val="Open Sans"/>
        <scheme val="none"/>
      </font>
      <numFmt numFmtId="166" formatCode="_(* #\ ###\ ##0_);_(* \(#\ ###\ ##0\);_(* &quot;-&quot;_);_(@_)"/>
      <alignment horizontal="right" vertical="top" readingOrder="0"/>
      <border outline="0">
        <top style="dotted">
          <color rgb="FF6F7779"/>
        </top>
      </border>
    </ndxf>
  </rcc>
  <rcc rId="5059" sId="25" odxf="1" dxf="1" numFmtId="34">
    <nc r="O11">
      <v>-4356658</v>
    </nc>
    <odxf>
      <font>
        <sz val="11"/>
        <color theme="1"/>
        <name val="Calibri"/>
        <scheme val="minor"/>
      </font>
      <numFmt numFmtId="0" formatCode="General"/>
      <alignment horizontal="general" vertical="bottom" readingOrder="0"/>
      <border outline="0">
        <top/>
      </border>
    </odxf>
    <ndxf>
      <font>
        <sz val="8"/>
        <color auto="1"/>
        <name val="Open Sans"/>
        <scheme val="none"/>
      </font>
      <numFmt numFmtId="166" formatCode="_(* #\ ###\ ##0_);_(* \(#\ ###\ ##0\);_(* &quot;-&quot;_);_(@_)"/>
      <alignment horizontal="right" vertical="top" readingOrder="0"/>
      <border outline="0">
        <top style="dotted">
          <color rgb="FF6F7779"/>
        </top>
      </border>
    </ndxf>
  </rcc>
  <rfmt sheetId="25" sqref="A11:XFD11" start="0" length="0">
    <dxf>
      <font>
        <sz val="10"/>
        <color theme="1"/>
        <name val="Open Sans"/>
        <scheme val="none"/>
      </font>
    </dxf>
  </rfmt>
  <rcc rId="5060" sId="25" odxf="1" dxf="1">
    <nc r="A12" t="inlineStr">
      <is>
        <t xml:space="preserve">POCI </t>
      </is>
    </nc>
    <odxf>
      <font>
        <b val="0"/>
        <sz val="11"/>
        <color theme="1"/>
        <name val="Calibri"/>
        <scheme val="minor"/>
      </font>
      <alignment horizontal="general" vertical="bottom" readingOrder="0"/>
      <border outline="0">
        <top/>
        <bottom/>
      </border>
    </odxf>
    <ndxf>
      <font>
        <b/>
        <sz val="8"/>
        <color auto="1"/>
        <name val="Open Sans"/>
        <scheme val="none"/>
      </font>
      <alignment horizontal="left" vertical="top" readingOrder="0"/>
      <border outline="0">
        <top style="thin">
          <color rgb="FFC00000"/>
        </top>
        <bottom style="thin">
          <color rgb="FFC00000"/>
        </bottom>
      </border>
    </ndxf>
  </rcc>
  <rcc rId="5061" sId="25" odxf="1" dxf="1">
    <nc r="B12" t="inlineStr">
      <is>
        <t xml:space="preserve">POCI </t>
      </is>
    </nc>
    <odxf>
      <font>
        <b val="0"/>
        <sz val="11"/>
        <color theme="1"/>
        <name val="Calibri"/>
        <scheme val="minor"/>
      </font>
      <alignment horizontal="general" vertical="bottom" readingOrder="0"/>
      <border outline="0">
        <top/>
        <bottom/>
      </border>
    </odxf>
    <ndxf>
      <font>
        <b/>
        <sz val="8"/>
        <color auto="1"/>
        <name val="Open Sans"/>
        <scheme val="none"/>
      </font>
      <alignment horizontal="left" vertical="top" readingOrder="0"/>
      <border outline="0">
        <top style="thin">
          <color rgb="FFC00000"/>
        </top>
        <bottom style="thin">
          <color rgb="FFC00000"/>
        </bottom>
      </border>
    </ndxf>
  </rcc>
  <rfmt sheetId="25" sqref="C12"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25" sqref="D12"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25" sqref="E12"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25" sqref="F12"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25" sqref="G12"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25" sqref="H12"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25" sqref="I12"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25" sqref="J12"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25" sqref="K12"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25" sqref="L12"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25" sqref="M12"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25" sqref="N12"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25" sqref="O12"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25" sqref="A12:XFD12" start="0" length="0">
    <dxf>
      <font>
        <sz val="10"/>
        <color theme="1"/>
        <name val="Open Sans"/>
        <scheme val="none"/>
      </font>
    </dxf>
  </rfmt>
  <rcc rId="5062" sId="25" odxf="1" dxf="1">
    <nc r="A13" t="inlineStr">
      <is>
        <t xml:space="preserve">Wartość brutto </t>
      </is>
    </nc>
    <odxf>
      <font>
        <sz val="11"/>
        <color theme="1"/>
        <name val="Calibri"/>
        <scheme val="minor"/>
      </font>
      <alignment horizontal="general" vertical="bottom" readingOrder="0"/>
      <border outline="0">
        <bottom/>
      </border>
    </odxf>
    <ndxf>
      <font>
        <sz val="8"/>
        <color auto="1"/>
        <name val="Open Sans"/>
        <scheme val="none"/>
      </font>
      <alignment horizontal="left" vertical="top" readingOrder="0"/>
      <border outline="0">
        <bottom style="dotted">
          <color rgb="FF6F7779"/>
        </bottom>
      </border>
    </ndxf>
  </rcc>
  <rcc rId="5063" sId="25" odxf="1" dxf="1">
    <nc r="B13" t="inlineStr">
      <is>
        <t>Gross receivables</t>
      </is>
    </nc>
    <odxf>
      <font>
        <sz val="11"/>
        <color theme="1"/>
        <name val="Calibri"/>
        <scheme val="minor"/>
      </font>
      <alignment horizontal="general" vertical="bottom" readingOrder="0"/>
      <border outline="0">
        <bottom/>
      </border>
    </odxf>
    <ndxf>
      <font>
        <sz val="8"/>
        <color auto="1"/>
        <name val="Open Sans"/>
        <scheme val="none"/>
      </font>
      <alignment horizontal="left" vertical="top" readingOrder="0"/>
      <border outline="0">
        <bottom style="dotted">
          <color rgb="FF6F7779"/>
        </bottom>
      </border>
    </ndxf>
  </rcc>
  <rcc rId="5064" sId="25" odxf="1" dxf="1" numFmtId="34">
    <nc r="C13">
      <v>764562</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6" formatCode="_(* #\ ###\ ##0_);_(* \(#\ ###\ ##0\);_(* &quot;-&quot;_);_(@_)"/>
      <alignment horizontal="right" vertical="top" readingOrder="0"/>
      <border outline="0">
        <bottom style="dotted">
          <color rgb="FF6F7779"/>
        </bottom>
      </border>
    </ndxf>
  </rcc>
  <rcc rId="5065" sId="25" odxf="1" dxf="1" numFmtId="34">
    <nc r="D13">
      <v>738455</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6" formatCode="_(* #\ ###\ ##0_);_(* \(#\ ###\ ##0\);_(* &quot;-&quot;_);_(@_)"/>
      <alignment horizontal="right" vertical="top" readingOrder="0"/>
      <border outline="0">
        <bottom style="dotted">
          <color rgb="FF6F7779"/>
        </bottom>
      </border>
    </ndxf>
  </rcc>
  <rcc rId="5066" sId="25" odxf="1" dxf="1" numFmtId="34">
    <nc r="E13">
      <v>720352</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6" formatCode="_(* #\ ###\ ##0_);_(* \(#\ ###\ ##0\);_(* &quot;-&quot;_);_(@_)"/>
      <alignment horizontal="right" vertical="top" readingOrder="0"/>
      <border outline="0">
        <bottom style="dotted">
          <color rgb="FF6F7779"/>
        </bottom>
      </border>
    </ndxf>
  </rcc>
  <rcc rId="5067" sId="25" odxf="1" dxf="1" numFmtId="34">
    <nc r="F13">
      <v>768655</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6" formatCode="_(* #\ ###\ ##0_);_(* \(#\ ###\ ##0\);_(* &quot;-&quot;_);_(@_)"/>
      <alignment horizontal="right" vertical="top" readingOrder="0"/>
      <border outline="0">
        <bottom style="dotted">
          <color rgb="FF6F7779"/>
        </bottom>
      </border>
    </ndxf>
  </rcc>
  <rcc rId="5068" sId="25" odxf="1" dxf="1" numFmtId="34">
    <nc r="G13">
      <v>769208</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6" formatCode="_(* #\ ###\ ##0_);_(* \(#\ ###\ ##0\);_(* &quot;-&quot;_);_(@_)"/>
      <alignment horizontal="right" vertical="top" readingOrder="0"/>
      <border outline="0">
        <bottom style="dotted">
          <color rgb="FF6F7779"/>
        </bottom>
      </border>
    </ndxf>
  </rcc>
  <rcc rId="5069" sId="25" odxf="1" dxf="1" numFmtId="34">
    <nc r="H13">
      <v>756701</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6" formatCode="_(* #\ ###\ ##0_);_(* \(#\ ###\ ##0\);_(* &quot;-&quot;_);_(@_)"/>
      <alignment horizontal="right" vertical="top" readingOrder="0"/>
      <border outline="0">
        <bottom style="dotted">
          <color rgb="FF6F7779"/>
        </bottom>
      </border>
    </ndxf>
  </rcc>
  <rcc rId="5070" sId="25" odxf="1" dxf="1" numFmtId="34">
    <nc r="I13">
      <v>723074</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6" formatCode="_(* #\ ###\ ##0_);_(* \(#\ ###\ ##0\);_(* &quot;-&quot;_);_(@_)"/>
      <alignment horizontal="right" vertical="top" readingOrder="0"/>
      <border outline="0">
        <bottom style="dotted">
          <color rgb="FF6F7779"/>
        </bottom>
      </border>
    </ndxf>
  </rcc>
  <rcc rId="5071" sId="25" odxf="1" dxf="1" numFmtId="34">
    <nc r="J13">
      <v>718820</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6" formatCode="_(* #\ ###\ ##0_);_(* \(#\ ###\ ##0\);_(* &quot;-&quot;_);_(@_)"/>
      <alignment horizontal="right" vertical="top" readingOrder="0"/>
      <border outline="0">
        <bottom style="dotted">
          <color rgb="FF6F7779"/>
        </bottom>
      </border>
    </ndxf>
  </rcc>
  <rcc rId="5072" sId="25" odxf="1" dxf="1" numFmtId="34">
    <nc r="K13">
      <v>725705</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6" formatCode="_(* #\ ###\ ##0_);_(* \(#\ ###\ ##0\);_(* &quot;-&quot;_);_(@_)"/>
      <alignment horizontal="right" vertical="top" readingOrder="0"/>
      <border outline="0">
        <bottom style="dotted">
          <color rgb="FF6F7779"/>
        </bottom>
      </border>
    </ndxf>
  </rcc>
  <rcc rId="5073" sId="25" odxf="1" dxf="1" numFmtId="34">
    <nc r="L13">
      <v>697068</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6" formatCode="_(* #\ ###\ ##0_);_(* \(#\ ###\ ##0\);_(* &quot;-&quot;_);_(@_)"/>
      <alignment horizontal="right" vertical="top" readingOrder="0"/>
      <border outline="0">
        <bottom style="dotted">
          <color rgb="FF6F7779"/>
        </bottom>
      </border>
    </ndxf>
  </rcc>
  <rcc rId="5074" sId="25" odxf="1" dxf="1" numFmtId="34">
    <nc r="M13">
      <v>685701</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6" formatCode="_(* #\ ###\ ##0_);_(* \(#\ ###\ ##0\);_(* &quot;-&quot;_);_(@_)"/>
      <alignment horizontal="right" vertical="top" readingOrder="0"/>
      <border outline="0">
        <bottom style="dotted">
          <color rgb="FF6F7779"/>
        </bottom>
      </border>
    </ndxf>
  </rcc>
  <rcc rId="5075" sId="25" odxf="1" dxf="1" numFmtId="34">
    <nc r="N13">
      <v>664552</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6" formatCode="_(* #\ ###\ ##0_);_(* \(#\ ###\ ##0\);_(* &quot;-&quot;_);_(@_)"/>
      <alignment horizontal="right" vertical="top" readingOrder="0"/>
      <border outline="0">
        <bottom style="dotted">
          <color rgb="FF6F7779"/>
        </bottom>
      </border>
    </ndxf>
  </rcc>
  <rcc rId="5076" sId="25" odxf="1" dxf="1" numFmtId="34">
    <nc r="O13">
      <v>635202</v>
    </nc>
    <odxf>
      <font>
        <sz val="11"/>
        <color theme="1"/>
        <name val="Calibri"/>
        <scheme val="minor"/>
      </font>
      <numFmt numFmtId="0" formatCode="General"/>
      <alignment horizontal="general" vertical="bottom" readingOrder="0"/>
      <border outline="0">
        <bottom/>
      </border>
    </odxf>
    <ndxf>
      <font>
        <sz val="8"/>
        <color auto="1"/>
        <name val="Open Sans"/>
        <scheme val="none"/>
      </font>
      <numFmt numFmtId="166" formatCode="_(* #\ ###\ ##0_);_(* \(#\ ###\ ##0\);_(* &quot;-&quot;_);_(@_)"/>
      <alignment horizontal="right" vertical="top" readingOrder="0"/>
      <border outline="0">
        <bottom style="dotted">
          <color rgb="FF6F7779"/>
        </bottom>
      </border>
    </ndxf>
  </rcc>
  <rfmt sheetId="25" sqref="A13:XFD13" start="0" length="0">
    <dxf>
      <font>
        <sz val="10"/>
        <color theme="1"/>
        <name val="Open Sans"/>
        <scheme val="none"/>
      </font>
    </dxf>
  </rfmt>
  <rcc rId="5077" sId="25" odxf="1" dxf="1">
    <nc r="A14" t="inlineStr">
      <is>
        <t xml:space="preserve">Odpis na oczekiwane straty kredytowe </t>
      </is>
    </nc>
    <odxf>
      <font>
        <sz val="11"/>
        <color theme="1"/>
        <name val="Calibri"/>
        <scheme val="minor"/>
      </font>
      <alignment horizontal="general" vertical="bottom" readingOrder="0"/>
      <border outline="0">
        <top/>
        <bottom/>
      </border>
    </odxf>
    <ndxf>
      <font>
        <sz val="8"/>
        <color auto="1"/>
        <name val="Open Sans"/>
        <scheme val="none"/>
      </font>
      <alignment horizontal="left" vertical="top" readingOrder="0"/>
      <border outline="0">
        <top style="dotted">
          <color rgb="FF6F7779"/>
        </top>
        <bottom style="medium">
          <color rgb="FFC00000"/>
        </bottom>
      </border>
    </ndxf>
  </rcc>
  <rcc rId="5078" sId="25" odxf="1" dxf="1">
    <nc r="B14" t="inlineStr">
      <is>
        <t xml:space="preserve">Impairment allowance for expected credit losses </t>
      </is>
    </nc>
    <odxf>
      <font>
        <sz val="11"/>
        <color theme="1"/>
        <name val="Calibri"/>
        <scheme val="minor"/>
      </font>
      <alignment horizontal="general" vertical="bottom" readingOrder="0"/>
      <border outline="0">
        <top/>
        <bottom/>
      </border>
    </odxf>
    <ndxf>
      <font>
        <sz val="8"/>
        <color auto="1"/>
        <name val="Open Sans"/>
        <scheme val="none"/>
      </font>
      <alignment horizontal="left" vertical="top" readingOrder="0"/>
      <border outline="0">
        <top style="dotted">
          <color rgb="FF6F7779"/>
        </top>
        <bottom style="medium">
          <color rgb="FFC00000"/>
        </bottom>
      </border>
    </ndxf>
  </rcc>
  <rcc rId="5079" sId="25" odxf="1" dxf="1" numFmtId="34">
    <nc r="C14">
      <v>-53115</v>
    </nc>
    <odxf>
      <font>
        <sz val="11"/>
        <color theme="1"/>
        <name val="Calibri"/>
        <scheme val="minor"/>
      </font>
      <numFmt numFmtId="0" formatCode="General"/>
      <alignment horizontal="general" vertical="bottom" readingOrder="0"/>
      <border outline="0">
        <top/>
        <bottom/>
      </border>
    </odxf>
    <ndxf>
      <font>
        <sz val="8"/>
        <color auto="1"/>
        <name val="Open Sans"/>
        <scheme val="none"/>
      </font>
      <numFmt numFmtId="166" formatCode="_(* #\ ###\ ##0_);_(* \(#\ ###\ ##0\);_(* &quot;-&quot;_);_(@_)"/>
      <alignment horizontal="right" vertical="top" readingOrder="0"/>
      <border outline="0">
        <top style="dotted">
          <color rgb="FF6F7779"/>
        </top>
        <bottom style="medium">
          <color rgb="FFC00000"/>
        </bottom>
      </border>
    </ndxf>
  </rcc>
  <rcc rId="5080" sId="25" odxf="1" dxf="1" numFmtId="34">
    <nc r="D14">
      <v>-74297</v>
    </nc>
    <odxf>
      <font>
        <sz val="11"/>
        <color theme="1"/>
        <name val="Calibri"/>
        <scheme val="minor"/>
      </font>
      <numFmt numFmtId="0" formatCode="General"/>
      <alignment horizontal="general" vertical="bottom" readingOrder="0"/>
      <border outline="0">
        <top/>
        <bottom/>
      </border>
    </odxf>
    <ndxf>
      <font>
        <sz val="8"/>
        <color auto="1"/>
        <name val="Open Sans"/>
        <scheme val="none"/>
      </font>
      <numFmt numFmtId="166" formatCode="_(* #\ ###\ ##0_);_(* \(#\ ###\ ##0\);_(* &quot;-&quot;_);_(@_)"/>
      <alignment horizontal="right" vertical="top" readingOrder="0"/>
      <border outline="0">
        <top style="dotted">
          <color rgb="FF6F7779"/>
        </top>
        <bottom style="medium">
          <color rgb="FFC00000"/>
        </bottom>
      </border>
    </ndxf>
  </rcc>
  <rcc rId="5081" sId="25" odxf="1" dxf="1" numFmtId="34">
    <nc r="E14">
      <v>-89355</v>
    </nc>
    <odxf>
      <font>
        <sz val="11"/>
        <color theme="1"/>
        <name val="Calibri"/>
        <scheme val="minor"/>
      </font>
      <numFmt numFmtId="0" formatCode="General"/>
      <alignment horizontal="general" vertical="bottom" readingOrder="0"/>
      <border outline="0">
        <top/>
        <bottom/>
      </border>
    </odxf>
    <ndxf>
      <font>
        <sz val="8"/>
        <color auto="1"/>
        <name val="Open Sans"/>
        <scheme val="none"/>
      </font>
      <numFmt numFmtId="166" formatCode="_(* #\ ###\ ##0_);_(* \(#\ ###\ ##0\);_(* &quot;-&quot;_);_(@_)"/>
      <alignment horizontal="right" vertical="top" readingOrder="0"/>
      <border outline="0">
        <top style="dotted">
          <color rgb="FF6F7779"/>
        </top>
        <bottom style="medium">
          <color rgb="FFC00000"/>
        </bottom>
      </border>
    </ndxf>
  </rcc>
  <rcc rId="5082" sId="25" odxf="1" dxf="1" numFmtId="34">
    <nc r="F14">
      <v>-151498</v>
    </nc>
    <odxf>
      <font>
        <sz val="11"/>
        <color theme="1"/>
        <name val="Calibri"/>
        <scheme val="minor"/>
      </font>
      <numFmt numFmtId="0" formatCode="General"/>
      <alignment horizontal="general" vertical="bottom" readingOrder="0"/>
      <border outline="0">
        <top/>
        <bottom/>
      </border>
    </odxf>
    <ndxf>
      <font>
        <sz val="8"/>
        <color auto="1"/>
        <name val="Open Sans"/>
        <scheme val="none"/>
      </font>
      <numFmt numFmtId="166" formatCode="_(* #\ ###\ ##0_);_(* \(#\ ###\ ##0\);_(* &quot;-&quot;_);_(@_)"/>
      <alignment horizontal="right" vertical="top" readingOrder="0"/>
      <border outline="0">
        <top style="dotted">
          <color rgb="FF6F7779"/>
        </top>
        <bottom style="medium">
          <color rgb="FFC00000"/>
        </bottom>
      </border>
    </ndxf>
  </rcc>
  <rcc rId="5083" sId="25" odxf="1" dxf="1" numFmtId="34">
    <nc r="G14">
      <v>-204198</v>
    </nc>
    <odxf>
      <font>
        <sz val="11"/>
        <color theme="1"/>
        <name val="Calibri"/>
        <scheme val="minor"/>
      </font>
      <numFmt numFmtId="0" formatCode="General"/>
      <alignment horizontal="general" vertical="bottom" readingOrder="0"/>
      <border outline="0">
        <top/>
        <bottom/>
      </border>
    </odxf>
    <ndxf>
      <font>
        <sz val="8"/>
        <color auto="1"/>
        <name val="Open Sans"/>
        <scheme val="none"/>
      </font>
      <numFmt numFmtId="166" formatCode="_(* #\ ###\ ##0_);_(* \(#\ ###\ ##0\);_(* &quot;-&quot;_);_(@_)"/>
      <alignment horizontal="right" vertical="top" readingOrder="0"/>
      <border outline="0">
        <top style="dotted">
          <color rgb="FF6F7779"/>
        </top>
        <bottom style="medium">
          <color rgb="FFC00000"/>
        </bottom>
      </border>
    </ndxf>
  </rcc>
  <rcc rId="5084" sId="25" odxf="1" dxf="1" numFmtId="34">
    <nc r="H14">
      <v>-216716</v>
    </nc>
    <odxf>
      <font>
        <sz val="11"/>
        <color theme="1"/>
        <name val="Calibri"/>
        <scheme val="minor"/>
      </font>
      <numFmt numFmtId="0" formatCode="General"/>
      <alignment horizontal="general" vertical="bottom" readingOrder="0"/>
      <border outline="0">
        <top/>
        <bottom/>
      </border>
    </odxf>
    <ndxf>
      <font>
        <sz val="8"/>
        <color auto="1"/>
        <name val="Open Sans"/>
        <scheme val="none"/>
      </font>
      <numFmt numFmtId="166" formatCode="_(* #\ ###\ ##0_);_(* \(#\ ###\ ##0\);_(* &quot;-&quot;_);_(@_)"/>
      <alignment horizontal="right" vertical="top" readingOrder="0"/>
      <border outline="0">
        <top style="dotted">
          <color rgb="FF6F7779"/>
        </top>
        <bottom style="medium">
          <color rgb="FFC00000"/>
        </bottom>
      </border>
    </ndxf>
  </rcc>
  <rcc rId="5085" sId="25" odxf="1" dxf="1" numFmtId="34">
    <nc r="I14">
      <v>-224036</v>
    </nc>
    <odxf>
      <font>
        <sz val="11"/>
        <color theme="1"/>
        <name val="Calibri"/>
        <scheme val="minor"/>
      </font>
      <numFmt numFmtId="0" formatCode="General"/>
      <alignment horizontal="general" vertical="bottom" readingOrder="0"/>
      <border outline="0">
        <top/>
        <bottom/>
      </border>
    </odxf>
    <ndxf>
      <font>
        <sz val="8"/>
        <color auto="1"/>
        <name val="Open Sans"/>
        <scheme val="none"/>
      </font>
      <numFmt numFmtId="166" formatCode="_(* #\ ###\ ##0_);_(* \(#\ ###\ ##0\);_(* &quot;-&quot;_);_(@_)"/>
      <alignment horizontal="right" vertical="top" readingOrder="0"/>
      <border outline="0">
        <top style="dotted">
          <color rgb="FF6F7779"/>
        </top>
        <bottom style="medium">
          <color rgb="FFC00000"/>
        </bottom>
      </border>
    </ndxf>
  </rcc>
  <rcc rId="5086" sId="25" odxf="1" dxf="1" numFmtId="34">
    <nc r="J14">
      <v>-222906</v>
    </nc>
    <odxf>
      <font>
        <sz val="11"/>
        <color theme="1"/>
        <name val="Calibri"/>
        <scheme val="minor"/>
      </font>
      <numFmt numFmtId="0" formatCode="General"/>
      <alignment horizontal="general" vertical="bottom" readingOrder="0"/>
      <border outline="0">
        <top/>
        <bottom/>
      </border>
    </odxf>
    <ndxf>
      <font>
        <sz val="8"/>
        <color auto="1"/>
        <name val="Open Sans"/>
        <scheme val="none"/>
      </font>
      <numFmt numFmtId="166" formatCode="_(* #\ ###\ ##0_);_(* \(#\ ###\ ##0\);_(* &quot;-&quot;_);_(@_)"/>
      <alignment horizontal="right" vertical="top" readingOrder="0"/>
      <border outline="0">
        <top style="dotted">
          <color rgb="FF6F7779"/>
        </top>
        <bottom style="medium">
          <color rgb="FFC00000"/>
        </bottom>
      </border>
    </ndxf>
  </rcc>
  <rcc rId="5087" sId="25" odxf="1" dxf="1" numFmtId="34">
    <nc r="K14">
      <v>-221470</v>
    </nc>
    <odxf>
      <font>
        <sz val="11"/>
        <color theme="1"/>
        <name val="Calibri"/>
        <scheme val="minor"/>
      </font>
      <numFmt numFmtId="0" formatCode="General"/>
      <alignment horizontal="general" vertical="bottom" readingOrder="0"/>
      <border outline="0">
        <top/>
        <bottom/>
      </border>
    </odxf>
    <ndxf>
      <font>
        <sz val="8"/>
        <color auto="1"/>
        <name val="Open Sans"/>
        <scheme val="none"/>
      </font>
      <numFmt numFmtId="166" formatCode="_(* #\ ###\ ##0_);_(* \(#\ ###\ ##0\);_(* &quot;-&quot;_);_(@_)"/>
      <alignment horizontal="right" vertical="top" readingOrder="0"/>
      <border outline="0">
        <top style="dotted">
          <color rgb="FF6F7779"/>
        </top>
        <bottom style="medium">
          <color rgb="FFC00000"/>
        </bottom>
      </border>
    </ndxf>
  </rcc>
  <rcc rId="5088" sId="25" odxf="1" dxf="1" numFmtId="34">
    <nc r="L14">
      <v>-223129</v>
    </nc>
    <odxf>
      <font>
        <sz val="11"/>
        <color theme="1"/>
        <name val="Calibri"/>
        <scheme val="minor"/>
      </font>
      <numFmt numFmtId="0" formatCode="General"/>
      <alignment horizontal="general" vertical="bottom" readingOrder="0"/>
      <border outline="0">
        <top/>
        <bottom/>
      </border>
    </odxf>
    <ndxf>
      <font>
        <sz val="8"/>
        <color auto="1"/>
        <name val="Open Sans"/>
        <scheme val="none"/>
      </font>
      <numFmt numFmtId="166" formatCode="_(* #\ ###\ ##0_);_(* \(#\ ###\ ##0\);_(* &quot;-&quot;_);_(@_)"/>
      <alignment horizontal="right" vertical="top" readingOrder="0"/>
      <border outline="0">
        <top style="dotted">
          <color rgb="FF6F7779"/>
        </top>
        <bottom style="medium">
          <color rgb="FFC00000"/>
        </bottom>
      </border>
    </ndxf>
  </rcc>
  <rcc rId="5089" sId="25" odxf="1" dxf="1" numFmtId="34">
    <nc r="M14">
      <v>-234837</v>
    </nc>
    <odxf>
      <font>
        <sz val="11"/>
        <color theme="1"/>
        <name val="Calibri"/>
        <scheme val="minor"/>
      </font>
      <numFmt numFmtId="0" formatCode="General"/>
      <alignment horizontal="general" vertical="bottom" readingOrder="0"/>
      <border outline="0">
        <top/>
        <bottom/>
      </border>
    </odxf>
    <ndxf>
      <font>
        <sz val="8"/>
        <color auto="1"/>
        <name val="Open Sans"/>
        <scheme val="none"/>
      </font>
      <numFmt numFmtId="166" formatCode="_(* #\ ###\ ##0_);_(* \(#\ ###\ ##0\);_(* &quot;-&quot;_);_(@_)"/>
      <alignment horizontal="right" vertical="top" readingOrder="0"/>
      <border outline="0">
        <top style="dotted">
          <color rgb="FF6F7779"/>
        </top>
        <bottom style="medium">
          <color rgb="FFC00000"/>
        </bottom>
      </border>
    </ndxf>
  </rcc>
  <rcc rId="5090" sId="25" odxf="1" dxf="1" numFmtId="34">
    <nc r="N14">
      <v>-222211</v>
    </nc>
    <odxf>
      <font>
        <sz val="11"/>
        <color theme="1"/>
        <name val="Calibri"/>
        <scheme val="minor"/>
      </font>
      <numFmt numFmtId="0" formatCode="General"/>
      <alignment horizontal="general" vertical="bottom" readingOrder="0"/>
      <border outline="0">
        <top/>
        <bottom/>
      </border>
    </odxf>
    <ndxf>
      <font>
        <sz val="8"/>
        <color auto="1"/>
        <name val="Open Sans"/>
        <scheme val="none"/>
      </font>
      <numFmt numFmtId="166" formatCode="_(* #\ ###\ ##0_);_(* \(#\ ###\ ##0\);_(* &quot;-&quot;_);_(@_)"/>
      <alignment horizontal="right" vertical="top" readingOrder="0"/>
      <border outline="0">
        <top style="dotted">
          <color rgb="FF6F7779"/>
        </top>
        <bottom style="medium">
          <color rgb="FFC00000"/>
        </bottom>
      </border>
    </ndxf>
  </rcc>
  <rcc rId="5091" sId="25" odxf="1" dxf="1" numFmtId="34">
    <nc r="O14">
      <v>-212291</v>
    </nc>
    <odxf>
      <font>
        <sz val="11"/>
        <color theme="1"/>
        <name val="Calibri"/>
        <scheme val="minor"/>
      </font>
      <numFmt numFmtId="0" formatCode="General"/>
      <alignment horizontal="general" vertical="bottom" readingOrder="0"/>
      <border outline="0">
        <top/>
        <bottom/>
      </border>
    </odxf>
    <ndxf>
      <font>
        <sz val="8"/>
        <color auto="1"/>
        <name val="Open Sans"/>
        <scheme val="none"/>
      </font>
      <numFmt numFmtId="166" formatCode="_(* #\ ###\ ##0_);_(* \(#\ ###\ ##0\);_(* &quot;-&quot;_);_(@_)"/>
      <alignment horizontal="right" vertical="top" readingOrder="0"/>
      <border outline="0">
        <top style="dotted">
          <color rgb="FF6F7779"/>
        </top>
        <bottom style="medium">
          <color rgb="FFC00000"/>
        </bottom>
      </border>
    </ndxf>
  </rcc>
  <rfmt sheetId="25" sqref="A14:XFD14" start="0" length="0">
    <dxf>
      <font>
        <sz val="10"/>
        <color theme="1"/>
        <name val="Open Sans"/>
        <scheme val="none"/>
      </font>
    </dxf>
  </rfmt>
  <rcc rId="5092" sId="25" odxf="1" dxf="1">
    <nc r="A15" t="inlineStr">
      <is>
        <t>Należności brutto razem</t>
      </is>
    </nc>
    <odxf>
      <font>
        <b val="0"/>
        <sz val="11"/>
        <color theme="1"/>
        <name val="Calibri"/>
        <scheme val="minor"/>
      </font>
      <alignment horizontal="general" vertical="bottom" readingOrder="0"/>
      <border outline="0">
        <bottom/>
      </border>
    </odxf>
    <ndxf>
      <font>
        <b/>
        <sz val="8"/>
        <color auto="1"/>
        <name val="Open Sans"/>
        <scheme val="none"/>
      </font>
      <alignment horizontal="left" vertical="top" readingOrder="0"/>
      <border outline="0">
        <bottom style="dotted">
          <color theme="0" tint="-0.499984740745262"/>
        </bottom>
      </border>
    </ndxf>
  </rcc>
  <rcc rId="5093" sId="25" odxf="1" dxf="1">
    <nc r="B15" t="inlineStr">
      <is>
        <t>Total gross receivables</t>
      </is>
    </nc>
    <odxf>
      <font>
        <b val="0"/>
        <sz val="11"/>
        <color theme="1"/>
        <name val="Calibri"/>
        <scheme val="minor"/>
      </font>
      <alignment horizontal="general" vertical="bottom" readingOrder="0"/>
      <border outline="0">
        <bottom/>
      </border>
    </odxf>
    <ndxf>
      <font>
        <b/>
        <sz val="8"/>
        <color auto="1"/>
        <name val="Open Sans"/>
        <scheme val="none"/>
      </font>
      <alignment horizontal="left" vertical="top" readingOrder="0"/>
      <border outline="0">
        <bottom style="dotted">
          <color theme="0" tint="-0.499984740745262"/>
        </bottom>
      </border>
    </ndxf>
  </rcc>
  <rcc rId="5094" sId="25" odxf="1" dxf="1" numFmtId="34">
    <nc r="C15">
      <v>140027619</v>
    </nc>
    <odxf>
      <font>
        <b val="0"/>
        <sz val="11"/>
        <color theme="1"/>
        <name val="Calibri"/>
        <scheme val="minor"/>
      </font>
      <numFmt numFmtId="0" formatCode="General"/>
      <alignment horizontal="general" vertical="bottom" readingOrder="0"/>
      <border outline="0">
        <bottom/>
      </border>
    </odxf>
    <ndxf>
      <font>
        <b/>
        <sz val="8"/>
        <color auto="1"/>
        <name val="Open Sans"/>
        <scheme val="none"/>
      </font>
      <numFmt numFmtId="166" formatCode="_(* #\ ###\ ##0_);_(* \(#\ ###\ ##0\);_(* &quot;-&quot;_);_(@_)"/>
      <alignment horizontal="right" vertical="top" readingOrder="0"/>
      <border outline="0">
        <bottom style="dotted">
          <color theme="0" tint="-0.499984740745262"/>
        </bottom>
      </border>
    </ndxf>
  </rcc>
  <rcc rId="5095" sId="25" odxf="1" dxf="1" numFmtId="34">
    <nc r="D15">
      <v>141597102</v>
    </nc>
    <odxf>
      <font>
        <b val="0"/>
        <sz val="11"/>
        <color theme="1"/>
        <name val="Calibri"/>
        <scheme val="minor"/>
      </font>
      <numFmt numFmtId="0" formatCode="General"/>
      <alignment horizontal="general" vertical="bottom" readingOrder="0"/>
      <border outline="0">
        <bottom/>
      </border>
    </odxf>
    <ndxf>
      <font>
        <b/>
        <sz val="8"/>
        <color auto="1"/>
        <name val="Open Sans"/>
        <scheme val="none"/>
      </font>
      <numFmt numFmtId="166" formatCode="_(* #\ ###\ ##0_);_(* \(#\ ###\ ##0\);_(* &quot;-&quot;_);_(@_)"/>
      <alignment horizontal="right" vertical="top" readingOrder="0"/>
      <border outline="0">
        <bottom style="dotted">
          <color theme="0" tint="-0.499984740745262"/>
        </bottom>
      </border>
    </ndxf>
  </rcc>
  <rcc rId="5096" sId="25" odxf="1" dxf="1" numFmtId="34">
    <nc r="E15">
      <v>143871966</v>
    </nc>
    <odxf>
      <font>
        <b val="0"/>
        <sz val="11"/>
        <color theme="1"/>
        <name val="Calibri"/>
        <scheme val="minor"/>
      </font>
      <numFmt numFmtId="0" formatCode="General"/>
      <alignment horizontal="general" vertical="bottom" readingOrder="0"/>
      <border outline="0">
        <bottom/>
      </border>
    </odxf>
    <ndxf>
      <font>
        <b/>
        <sz val="8"/>
        <color auto="1"/>
        <name val="Open Sans"/>
        <scheme val="none"/>
      </font>
      <numFmt numFmtId="166" formatCode="_(* #\ ###\ ##0_);_(* \(#\ ###\ ##0\);_(* &quot;-&quot;_);_(@_)"/>
      <alignment horizontal="right" vertical="top" readingOrder="0"/>
      <border outline="0">
        <bottom style="dotted">
          <color theme="0" tint="-0.499984740745262"/>
        </bottom>
      </border>
    </ndxf>
  </rcc>
  <rcc rId="5097" sId="25" odxf="1" dxf="1">
    <nc r="F15">
      <f>F13+F10+F7+F4</f>
    </nc>
    <odxf>
      <font>
        <b val="0"/>
        <sz val="11"/>
        <color theme="1"/>
        <name val="Calibri"/>
        <scheme val="minor"/>
      </font>
      <numFmt numFmtId="0" formatCode="General"/>
      <alignment horizontal="general" vertical="bottom" readingOrder="0"/>
      <border outline="0">
        <bottom/>
      </border>
    </odxf>
    <ndxf>
      <font>
        <b/>
        <sz val="8"/>
        <color auto="1"/>
        <name val="Open Sans"/>
        <scheme val="none"/>
      </font>
      <numFmt numFmtId="166" formatCode="_(* #\ ###\ ##0_);_(* \(#\ ###\ ##0\);_(* &quot;-&quot;_);_(@_)"/>
      <alignment horizontal="right" vertical="top" readingOrder="0"/>
      <border outline="0">
        <bottom style="dotted">
          <color theme="0" tint="-0.499984740745262"/>
        </bottom>
      </border>
    </ndxf>
  </rcc>
  <rcc rId="5098" sId="25" odxf="1" dxf="1">
    <nc r="G15">
      <f>G13+G10+G7+G4</f>
    </nc>
    <odxf>
      <font>
        <b val="0"/>
        <sz val="11"/>
        <color theme="1"/>
        <name val="Calibri"/>
        <scheme val="minor"/>
      </font>
      <numFmt numFmtId="0" formatCode="General"/>
      <alignment horizontal="general" vertical="bottom" readingOrder="0"/>
      <border outline="0">
        <bottom/>
      </border>
    </odxf>
    <ndxf>
      <font>
        <b/>
        <sz val="8"/>
        <color auto="1"/>
        <name val="Open Sans"/>
        <scheme val="none"/>
      </font>
      <numFmt numFmtId="166" formatCode="_(* #\ ###\ ##0_);_(* \(#\ ###\ ##0\);_(* &quot;-&quot;_);_(@_)"/>
      <alignment horizontal="right" vertical="top" readingOrder="0"/>
      <border outline="0">
        <bottom style="dotted">
          <color theme="0" tint="-0.499984740745262"/>
        </bottom>
      </border>
    </ndxf>
  </rcc>
  <rcc rId="5099" sId="25" odxf="1" dxf="1" numFmtId="34">
    <nc r="H15">
      <v>151188875</v>
    </nc>
    <odxf>
      <font>
        <b val="0"/>
        <sz val="11"/>
        <color theme="1"/>
        <name val="Calibri"/>
        <scheme val="minor"/>
      </font>
      <numFmt numFmtId="0" formatCode="General"/>
      <alignment horizontal="general" vertical="bottom" readingOrder="0"/>
      <border outline="0">
        <bottom/>
      </border>
    </odxf>
    <ndxf>
      <font>
        <b/>
        <sz val="8"/>
        <color auto="1"/>
        <name val="Open Sans"/>
        <scheme val="none"/>
      </font>
      <numFmt numFmtId="166" formatCode="_(* #\ ###\ ##0_);_(* \(#\ ###\ ##0\);_(* &quot;-&quot;_);_(@_)"/>
      <alignment horizontal="right" vertical="top" readingOrder="0"/>
      <border outline="0">
        <bottom style="dotted">
          <color theme="0" tint="-0.499984740745262"/>
        </bottom>
      </border>
    </ndxf>
  </rcc>
  <rcc rId="5100" sId="25" odxf="1" dxf="1" numFmtId="34">
    <nc r="I15">
      <v>146330995</v>
    </nc>
    <odxf>
      <font>
        <b val="0"/>
        <sz val="11"/>
        <color theme="1"/>
        <name val="Calibri"/>
        <scheme val="minor"/>
      </font>
      <numFmt numFmtId="0" formatCode="General"/>
      <alignment horizontal="general" vertical="bottom" readingOrder="0"/>
      <border outline="0">
        <bottom/>
      </border>
    </odxf>
    <ndxf>
      <font>
        <b/>
        <sz val="8"/>
        <color auto="1"/>
        <name val="Open Sans"/>
        <scheme val="none"/>
      </font>
      <numFmt numFmtId="166" formatCode="_(* #\ ###\ ##0_);_(* \(#\ ###\ ##0\);_(* &quot;-&quot;_);_(@_)"/>
      <alignment horizontal="right" vertical="top" readingOrder="0"/>
      <border outline="0">
        <bottom style="dotted">
          <color theme="0" tint="-0.499984740745262"/>
        </bottom>
      </border>
    </ndxf>
  </rcc>
  <rcc rId="5101" sId="25" odxf="1" dxf="1" numFmtId="34">
    <nc r="J15">
      <v>145987269</v>
    </nc>
    <odxf>
      <font>
        <b val="0"/>
        <sz val="11"/>
        <color theme="1"/>
        <name val="Calibri"/>
        <scheme val="minor"/>
      </font>
      <numFmt numFmtId="0" formatCode="General"/>
      <alignment horizontal="general" vertical="bottom" readingOrder="0"/>
      <border outline="0">
        <bottom/>
      </border>
    </odxf>
    <ndxf>
      <font>
        <b/>
        <sz val="8"/>
        <color auto="1"/>
        <name val="Open Sans"/>
        <scheme val="none"/>
      </font>
      <numFmt numFmtId="166" formatCode="_(* #\ ###\ ##0_);_(* \(#\ ###\ ##0\);_(* &quot;-&quot;_);_(@_)"/>
      <alignment horizontal="right" vertical="top" readingOrder="0"/>
      <border outline="0">
        <bottom style="dotted">
          <color theme="0" tint="-0.499984740745262"/>
        </bottom>
      </border>
    </ndxf>
  </rcc>
  <rcc rId="5102" sId="25" odxf="1" dxf="1">
    <nc r="K15">
      <f>K4+K7+K10+K13</f>
    </nc>
    <odxf>
      <font>
        <b val="0"/>
        <sz val="11"/>
        <color theme="1"/>
        <name val="Calibri"/>
        <scheme val="minor"/>
      </font>
      <numFmt numFmtId="0" formatCode="General"/>
      <alignment horizontal="general" vertical="bottom" readingOrder="0"/>
      <border outline="0">
        <bottom/>
      </border>
    </odxf>
    <ndxf>
      <font>
        <b/>
        <sz val="8"/>
        <color auto="1"/>
        <name val="Open Sans"/>
        <scheme val="none"/>
      </font>
      <numFmt numFmtId="166" formatCode="_(* #\ ###\ ##0_);_(* \(#\ ###\ ##0\);_(* &quot;-&quot;_);_(@_)"/>
      <alignment horizontal="right" vertical="top" readingOrder="0"/>
      <border outline="0">
        <bottom style="dotted">
          <color theme="0" tint="-0.499984740745262"/>
        </bottom>
      </border>
    </ndxf>
  </rcc>
  <rcc rId="5103" sId="25" odxf="1" dxf="1">
    <nc r="L15">
      <f>L4+L7+L10+L13</f>
    </nc>
    <odxf>
      <font>
        <b val="0"/>
        <sz val="11"/>
        <color theme="1"/>
        <name val="Calibri"/>
        <scheme val="minor"/>
      </font>
      <numFmt numFmtId="0" formatCode="General"/>
      <alignment horizontal="general" vertical="bottom" readingOrder="0"/>
      <border outline="0">
        <bottom/>
      </border>
    </odxf>
    <ndxf>
      <font>
        <b/>
        <sz val="8"/>
        <color auto="1"/>
        <name val="Open Sans"/>
        <scheme val="none"/>
      </font>
      <numFmt numFmtId="166" formatCode="_(* #\ ###\ ##0_);_(* \(#\ ###\ ##0\);_(* &quot;-&quot;_);_(@_)"/>
      <alignment horizontal="right" vertical="top" readingOrder="0"/>
      <border outline="0">
        <bottom style="dotted">
          <color theme="0" tint="-0.499984740745262"/>
        </bottom>
      </border>
    </ndxf>
  </rcc>
  <rcc rId="5104" sId="25" odxf="1" dxf="1">
    <nc r="M15">
      <f>M4+M7+M10+M13</f>
    </nc>
    <odxf>
      <font>
        <b val="0"/>
        <sz val="11"/>
        <color theme="1"/>
        <name val="Calibri"/>
        <scheme val="minor"/>
      </font>
      <numFmt numFmtId="0" formatCode="General"/>
      <alignment horizontal="general" vertical="bottom" readingOrder="0"/>
      <border outline="0">
        <bottom/>
      </border>
    </odxf>
    <ndxf>
      <font>
        <b/>
        <sz val="8"/>
        <color auto="1"/>
        <name val="Open Sans"/>
        <scheme val="none"/>
      </font>
      <numFmt numFmtId="166" formatCode="_(* #\ ###\ ##0_);_(* \(#\ ###\ ##0\);_(* &quot;-&quot;_);_(@_)"/>
      <alignment horizontal="right" vertical="top" readingOrder="0"/>
      <border outline="0">
        <bottom style="dotted">
          <color theme="0" tint="-0.499984740745262"/>
        </bottom>
      </border>
    </ndxf>
  </rcc>
  <rcc rId="5105" sId="25" odxf="1" dxf="1">
    <nc r="N15">
      <f>N4+N7+N10+N13</f>
    </nc>
    <odxf>
      <font>
        <b val="0"/>
        <sz val="11"/>
        <color theme="1"/>
        <name val="Calibri"/>
        <scheme val="minor"/>
      </font>
      <numFmt numFmtId="0" formatCode="General"/>
      <alignment horizontal="general" vertical="bottom" readingOrder="0"/>
      <border outline="0">
        <bottom/>
      </border>
    </odxf>
    <ndxf>
      <font>
        <b/>
        <sz val="8"/>
        <color auto="1"/>
        <name val="Open Sans"/>
        <scheme val="none"/>
      </font>
      <numFmt numFmtId="166" formatCode="_(* #\ ###\ ##0_);_(* \(#\ ###\ ##0\);_(* &quot;-&quot;_);_(@_)"/>
      <alignment horizontal="right" vertical="top" readingOrder="0"/>
      <border outline="0">
        <bottom style="dotted">
          <color theme="0" tint="-0.499984740745262"/>
        </bottom>
      </border>
    </ndxf>
  </rcc>
  <rcc rId="5106" sId="25" odxf="1" dxf="1">
    <nc r="O15">
      <f>O4+O7+O10+O13</f>
    </nc>
    <odxf>
      <font>
        <b val="0"/>
        <sz val="11"/>
        <color theme="1"/>
        <name val="Calibri"/>
        <scheme val="minor"/>
      </font>
      <numFmt numFmtId="0" formatCode="General"/>
      <alignment horizontal="general" vertical="bottom" readingOrder="0"/>
      <border outline="0">
        <bottom/>
      </border>
    </odxf>
    <ndxf>
      <font>
        <b/>
        <sz val="8"/>
        <color auto="1"/>
        <name val="Open Sans"/>
        <scheme val="none"/>
      </font>
      <numFmt numFmtId="166" formatCode="_(* #\ ###\ ##0_);_(* \(#\ ###\ ##0\);_(* &quot;-&quot;_);_(@_)"/>
      <alignment horizontal="right" vertical="top" readingOrder="0"/>
      <border outline="0">
        <bottom style="dotted">
          <color theme="0" tint="-0.499984740745262"/>
        </bottom>
      </border>
    </ndxf>
  </rcc>
  <rfmt sheetId="25" sqref="A15:XFD15" start="0" length="0">
    <dxf>
      <font>
        <sz val="10"/>
        <color theme="1"/>
        <name val="Open Sans"/>
        <scheme val="none"/>
      </font>
    </dxf>
  </rfmt>
  <rcc rId="5107" sId="25" odxf="1" dxf="1">
    <nc r="A16" t="inlineStr">
      <is>
        <t xml:space="preserve">Odpis na oczekiwane straty kredytowe </t>
      </is>
    </nc>
    <odxf>
      <font>
        <b val="0"/>
        <sz val="11"/>
        <color theme="1"/>
        <name val="Calibri"/>
        <scheme val="minor"/>
      </font>
      <alignment horizontal="general" vertical="bottom" readingOrder="0"/>
      <border outline="0">
        <top/>
      </border>
    </odxf>
    <ndxf>
      <font>
        <b/>
        <sz val="8"/>
        <color auto="1"/>
        <name val="Open Sans"/>
        <scheme val="none"/>
      </font>
      <alignment horizontal="left" vertical="top" readingOrder="0"/>
      <border outline="0">
        <top style="dotted">
          <color theme="0" tint="-0.499984740745262"/>
        </top>
      </border>
    </ndxf>
  </rcc>
  <rcc rId="5108" sId="25" odxf="1" dxf="1">
    <nc r="B16" t="inlineStr">
      <is>
        <t xml:space="preserve">Total impairment allowance for expecetd credit losses </t>
      </is>
    </nc>
    <odxf>
      <font>
        <b val="0"/>
        <sz val="11"/>
        <color theme="1"/>
        <name val="Calibri"/>
        <scheme val="minor"/>
      </font>
      <alignment horizontal="general" vertical="bottom" readingOrder="0"/>
      <border outline="0">
        <top/>
        <bottom/>
      </border>
    </odxf>
    <ndxf>
      <font>
        <b/>
        <sz val="8"/>
        <color auto="1"/>
        <name val="Open Sans"/>
        <scheme val="none"/>
      </font>
      <alignment horizontal="left" vertical="top" readingOrder="0"/>
      <border outline="0">
        <top style="dotted">
          <color theme="0" tint="-0.499984740745262"/>
        </top>
        <bottom style="thin">
          <color rgb="FFC00000"/>
        </bottom>
      </border>
    </ndxf>
  </rcc>
  <rcc rId="5109" sId="25" odxf="1" dxf="1" numFmtId="34">
    <nc r="C16">
      <v>-4384322</v>
    </nc>
    <odxf>
      <font>
        <b val="0"/>
        <sz val="11"/>
        <color theme="1"/>
        <name val="Calibri"/>
        <scheme val="minor"/>
      </font>
      <numFmt numFmtId="0" formatCode="General"/>
      <alignment horizontal="general" vertical="bottom" readingOrder="0"/>
      <border outline="0">
        <top/>
      </border>
    </odxf>
    <ndxf>
      <font>
        <b/>
        <sz val="8"/>
        <color auto="1"/>
        <name val="Open Sans"/>
        <scheme val="none"/>
      </font>
      <numFmt numFmtId="166" formatCode="_(* #\ ###\ ##0_);_(* \(#\ ###\ ##0\);_(* &quot;-&quot;_);_(@_)"/>
      <alignment horizontal="right" vertical="top" readingOrder="0"/>
      <border outline="0">
        <top style="dotted">
          <color theme="0" tint="-0.499984740745262"/>
        </top>
      </border>
    </ndxf>
  </rcc>
  <rcc rId="5110" sId="25" odxf="1" dxf="1" numFmtId="34">
    <nc r="D16">
      <v>-4664510</v>
    </nc>
    <odxf>
      <font>
        <b val="0"/>
        <sz val="11"/>
        <color theme="1"/>
        <name val="Calibri"/>
        <scheme val="minor"/>
      </font>
      <numFmt numFmtId="0" formatCode="General"/>
      <alignment horizontal="general" vertical="bottom" readingOrder="0"/>
      <border outline="0">
        <top/>
      </border>
    </odxf>
    <ndxf>
      <font>
        <b/>
        <sz val="8"/>
        <color auto="1"/>
        <name val="Open Sans"/>
        <scheme val="none"/>
      </font>
      <numFmt numFmtId="166" formatCode="_(* #\ ###\ ##0_);_(* \(#\ ###\ ##0\);_(* &quot;-&quot;_);_(@_)"/>
      <alignment horizontal="right" vertical="top" readingOrder="0"/>
      <border outline="0">
        <top style="dotted">
          <color theme="0" tint="-0.499984740745262"/>
        </top>
      </border>
    </ndxf>
  </rcc>
  <rcc rId="5111" sId="25" odxf="1" dxf="1" numFmtId="34">
    <nc r="E16">
      <v>-4820071</v>
    </nc>
    <odxf>
      <font>
        <b val="0"/>
        <sz val="11"/>
        <color theme="1"/>
        <name val="Calibri"/>
        <scheme val="minor"/>
      </font>
      <numFmt numFmtId="0" formatCode="General"/>
      <alignment horizontal="general" vertical="bottom" readingOrder="0"/>
      <border outline="0">
        <top/>
      </border>
    </odxf>
    <ndxf>
      <font>
        <b/>
        <sz val="8"/>
        <color auto="1"/>
        <name val="Open Sans"/>
        <scheme val="none"/>
      </font>
      <numFmt numFmtId="166" formatCode="_(* #\ ###\ ##0_);_(* \(#\ ###\ ##0\);_(* &quot;-&quot;_);_(@_)"/>
      <alignment horizontal="right" vertical="top" readingOrder="0"/>
      <border outline="0">
        <top style="dotted">
          <color theme="0" tint="-0.499984740745262"/>
        </top>
      </border>
    </ndxf>
  </rcc>
  <rcc rId="5112" sId="25" odxf="1" dxf="1">
    <nc r="F16">
      <f>F14+F11+F8+F5</f>
    </nc>
    <odxf>
      <font>
        <b val="0"/>
        <sz val="11"/>
        <color theme="1"/>
        <name val="Calibri"/>
        <scheme val="minor"/>
      </font>
      <numFmt numFmtId="0" formatCode="General"/>
      <alignment horizontal="general" vertical="bottom" readingOrder="0"/>
      <border outline="0">
        <top/>
      </border>
    </odxf>
    <ndxf>
      <font>
        <b/>
        <sz val="8"/>
        <color auto="1"/>
        <name val="Open Sans"/>
        <scheme val="none"/>
      </font>
      <numFmt numFmtId="166" formatCode="_(* #\ ###\ ##0_);_(* \(#\ ###\ ##0\);_(* &quot;-&quot;_);_(@_)"/>
      <alignment horizontal="right" vertical="top" readingOrder="0"/>
      <border outline="0">
        <top style="dotted">
          <color theme="0" tint="-0.499984740745262"/>
        </top>
      </border>
    </ndxf>
  </rcc>
  <rcc rId="5113" sId="25" odxf="1" dxf="1">
    <nc r="G16">
      <f>G14+G11+G8+G5</f>
    </nc>
    <odxf>
      <font>
        <b val="0"/>
        <sz val="11"/>
        <color theme="1"/>
        <name val="Calibri"/>
        <scheme val="minor"/>
      </font>
      <numFmt numFmtId="0" formatCode="General"/>
      <alignment horizontal="general" vertical="bottom" readingOrder="0"/>
      <border outline="0">
        <top/>
      </border>
    </odxf>
    <ndxf>
      <font>
        <b/>
        <sz val="8"/>
        <color auto="1"/>
        <name val="Open Sans"/>
        <scheme val="none"/>
      </font>
      <numFmt numFmtId="166" formatCode="_(* #\ ###\ ##0_);_(* \(#\ ###\ ##0\);_(* &quot;-&quot;_);_(@_)"/>
      <alignment horizontal="right" vertical="top" readingOrder="0"/>
      <border outline="0">
        <top style="dotted">
          <color theme="0" tint="-0.499984740745262"/>
        </top>
      </border>
    </ndxf>
  </rcc>
  <rcc rId="5114" sId="25" odxf="1" dxf="1" numFmtId="34">
    <nc r="H16">
      <v>-5563558</v>
    </nc>
    <odxf>
      <font>
        <b val="0"/>
        <sz val="11"/>
        <color theme="1"/>
        <name val="Calibri"/>
        <scheme val="minor"/>
      </font>
      <numFmt numFmtId="0" formatCode="General"/>
      <alignment horizontal="general" vertical="bottom" readingOrder="0"/>
      <border outline="0">
        <top/>
      </border>
    </odxf>
    <ndxf>
      <font>
        <b/>
        <sz val="8"/>
        <color auto="1"/>
        <name val="Open Sans"/>
        <scheme val="none"/>
      </font>
      <numFmt numFmtId="166" formatCode="_(* #\ ###\ ##0_);_(* \(#\ ###\ ##0\);_(* &quot;-&quot;_);_(@_)"/>
      <alignment horizontal="right" vertical="top" readingOrder="0"/>
      <border outline="0">
        <top style="dotted">
          <color theme="0" tint="-0.499984740745262"/>
        </top>
      </border>
    </ndxf>
  </rcc>
  <rcc rId="5115" sId="25" odxf="1" dxf="1" numFmtId="34">
    <nc r="I16">
      <v>-5894019</v>
    </nc>
    <odxf>
      <font>
        <b val="0"/>
        <sz val="11"/>
        <color theme="1"/>
        <name val="Calibri"/>
        <scheme val="minor"/>
      </font>
      <numFmt numFmtId="0" formatCode="General"/>
      <alignment horizontal="general" vertical="bottom" readingOrder="0"/>
      <border outline="0">
        <top/>
      </border>
    </odxf>
    <ndxf>
      <font>
        <b/>
        <sz val="8"/>
        <color auto="1"/>
        <name val="Open Sans"/>
        <scheme val="none"/>
      </font>
      <numFmt numFmtId="166" formatCode="_(* #\ ###\ ##0_);_(* \(#\ ###\ ##0\);_(* &quot;-&quot;_);_(@_)"/>
      <alignment horizontal="right" vertical="top" readingOrder="0"/>
      <border outline="0">
        <top style="dotted">
          <color theme="0" tint="-0.499984740745262"/>
        </top>
      </border>
    </ndxf>
  </rcc>
  <rcc rId="5116" sId="25" odxf="1" dxf="1" numFmtId="34">
    <nc r="J16">
      <v>-6132157</v>
    </nc>
    <odxf>
      <font>
        <b val="0"/>
        <sz val="11"/>
        <color theme="1"/>
        <name val="Calibri"/>
        <scheme val="minor"/>
      </font>
      <numFmt numFmtId="0" formatCode="General"/>
      <alignment horizontal="general" vertical="bottom" readingOrder="0"/>
      <border outline="0">
        <top/>
      </border>
    </odxf>
    <ndxf>
      <font>
        <b/>
        <sz val="8"/>
        <color auto="1"/>
        <name val="Open Sans"/>
        <scheme val="none"/>
      </font>
      <numFmt numFmtId="166" formatCode="_(* #\ ###\ ##0_);_(* \(#\ ###\ ##0\);_(* &quot;-&quot;_);_(@_)"/>
      <alignment horizontal="right" vertical="top" readingOrder="0"/>
      <border outline="0">
        <top style="dotted">
          <color theme="0" tint="-0.499984740745262"/>
        </top>
      </border>
    </ndxf>
  </rcc>
  <rcc rId="5117" sId="25" odxf="1" dxf="1">
    <nc r="K16">
      <f>K5+K8+K11+K14</f>
    </nc>
    <odxf>
      <font>
        <b val="0"/>
        <sz val="11"/>
        <color theme="1"/>
        <name val="Calibri"/>
        <scheme val="minor"/>
      </font>
      <numFmt numFmtId="0" formatCode="General"/>
      <alignment horizontal="general" vertical="bottom" readingOrder="0"/>
      <border outline="0">
        <top/>
      </border>
    </odxf>
    <ndxf>
      <font>
        <b/>
        <sz val="8"/>
        <color auto="1"/>
        <name val="Open Sans"/>
        <scheme val="none"/>
      </font>
      <numFmt numFmtId="166" formatCode="_(* #\ ###\ ##0_);_(* \(#\ ###\ ##0\);_(* &quot;-&quot;_);_(@_)"/>
      <alignment horizontal="right" vertical="top" readingOrder="0"/>
      <border outline="0">
        <top style="dotted">
          <color theme="0" tint="-0.499984740745262"/>
        </top>
      </border>
    </ndxf>
  </rcc>
  <rcc rId="5118" sId="25" odxf="1" dxf="1">
    <nc r="L16">
      <f>L5+L8+L11+L14</f>
    </nc>
    <odxf>
      <font>
        <b val="0"/>
        <sz val="11"/>
        <color theme="1"/>
        <name val="Calibri"/>
        <scheme val="minor"/>
      </font>
      <numFmt numFmtId="0" formatCode="General"/>
      <alignment horizontal="general" vertical="bottom" readingOrder="0"/>
      <border outline="0">
        <top/>
      </border>
    </odxf>
    <ndxf>
      <font>
        <b/>
        <sz val="8"/>
        <color auto="1"/>
        <name val="Open Sans"/>
        <scheme val="none"/>
      </font>
      <numFmt numFmtId="166" formatCode="_(* #\ ###\ ##0_);_(* \(#\ ###\ ##0\);_(* &quot;-&quot;_);_(@_)"/>
      <alignment horizontal="right" vertical="top" readingOrder="0"/>
      <border outline="0">
        <top style="dotted">
          <color theme="0" tint="-0.499984740745262"/>
        </top>
      </border>
    </ndxf>
  </rcc>
  <rcc rId="5119" sId="25" odxf="1" dxf="1">
    <nc r="M16">
      <f>M5+M8+M11+M14</f>
    </nc>
    <odxf>
      <font>
        <b val="0"/>
        <sz val="11"/>
        <color theme="1"/>
        <name val="Calibri"/>
        <scheme val="minor"/>
      </font>
      <numFmt numFmtId="0" formatCode="General"/>
      <alignment horizontal="general" vertical="bottom" readingOrder="0"/>
      <border outline="0">
        <top/>
      </border>
    </odxf>
    <ndxf>
      <font>
        <b/>
        <sz val="8"/>
        <color auto="1"/>
        <name val="Open Sans"/>
        <scheme val="none"/>
      </font>
      <numFmt numFmtId="166" formatCode="_(* #\ ###\ ##0_);_(* \(#\ ###\ ##0\);_(* &quot;-&quot;_);_(@_)"/>
      <alignment horizontal="right" vertical="top" readingOrder="0"/>
      <border outline="0">
        <top style="dotted">
          <color theme="0" tint="-0.499984740745262"/>
        </top>
      </border>
    </ndxf>
  </rcc>
  <rcc rId="5120" sId="25" odxf="1" dxf="1">
    <nc r="N16">
      <f>N5+N8+N11+N14</f>
    </nc>
    <odxf>
      <font>
        <b val="0"/>
        <sz val="11"/>
        <color theme="1"/>
        <name val="Calibri"/>
        <scheme val="minor"/>
      </font>
      <numFmt numFmtId="0" formatCode="General"/>
      <alignment horizontal="general" vertical="bottom" readingOrder="0"/>
      <border outline="0">
        <top/>
      </border>
    </odxf>
    <ndxf>
      <font>
        <b/>
        <sz val="8"/>
        <color auto="1"/>
        <name val="Open Sans"/>
        <scheme val="none"/>
      </font>
      <numFmt numFmtId="166" formatCode="_(* #\ ###\ ##0_);_(* \(#\ ###\ ##0\);_(* &quot;-&quot;_);_(@_)"/>
      <alignment horizontal="right" vertical="top" readingOrder="0"/>
      <border outline="0">
        <top style="dotted">
          <color theme="0" tint="-0.499984740745262"/>
        </top>
      </border>
    </ndxf>
  </rcc>
  <rcc rId="5121" sId="25" odxf="1" dxf="1" numFmtId="34">
    <nc r="O16">
      <v>-5857293</v>
    </nc>
    <odxf>
      <font>
        <b val="0"/>
        <sz val="11"/>
        <color theme="1"/>
        <name val="Calibri"/>
        <scheme val="minor"/>
      </font>
      <numFmt numFmtId="0" formatCode="General"/>
      <alignment horizontal="general" vertical="bottom" readingOrder="0"/>
      <border outline="0">
        <top/>
      </border>
    </odxf>
    <ndxf>
      <font>
        <b/>
        <sz val="8"/>
        <color auto="1"/>
        <name val="Open Sans"/>
        <scheme val="none"/>
      </font>
      <numFmt numFmtId="166" formatCode="_(* #\ ###\ ##0_);_(* \(#\ ###\ ##0\);_(* &quot;-&quot;_);_(@_)"/>
      <alignment horizontal="right" vertical="top" readingOrder="0"/>
      <border outline="0">
        <top style="dotted">
          <color theme="0" tint="-0.499984740745262"/>
        </top>
      </border>
    </ndxf>
  </rcc>
  <rfmt sheetId="25" sqref="A16:XFD16" start="0" length="0">
    <dxf>
      <font>
        <sz val="10"/>
        <color theme="1"/>
        <name val="Open Sans"/>
        <scheme val="none"/>
      </font>
    </dxf>
  </rfmt>
  <rcc rId="5122" sId="25" odxf="1" dxf="1">
    <nc r="A17" t="inlineStr">
      <is>
        <t xml:space="preserve">Należności netto od klientów wyceniane w zamortyzowanym koszcie </t>
      </is>
    </nc>
    <odxf>
      <font>
        <b val="0"/>
        <sz val="11"/>
        <color theme="1"/>
        <name val="Calibri"/>
        <scheme val="minor"/>
      </font>
      <alignment horizontal="general" vertical="bottom" readingOrder="0"/>
      <border outline="0">
        <top/>
        <bottom/>
      </border>
    </odxf>
    <ndxf>
      <font>
        <b/>
        <sz val="8"/>
        <color rgb="FFC00000"/>
        <name val="Open Sans"/>
        <scheme val="none"/>
      </font>
      <alignment horizontal="left" vertical="top" readingOrder="0"/>
      <border outline="0">
        <top style="thin">
          <color rgb="FFC00000"/>
        </top>
        <bottom style="medium">
          <color rgb="FFC00000"/>
        </bottom>
      </border>
    </ndxf>
  </rcc>
  <rcc rId="5123" sId="25" odxf="1" dxf="1">
    <nc r="B17" t="inlineStr">
      <is>
        <t xml:space="preserve">Net loans and advances to customers measured at amortised costs </t>
      </is>
    </nc>
    <odxf>
      <font>
        <b val="0"/>
        <sz val="11"/>
        <color theme="1"/>
        <name val="Calibri"/>
        <scheme val="minor"/>
      </font>
      <alignment horizontal="general" vertical="bottom" wrapText="0" readingOrder="0"/>
      <border outline="0">
        <bottom/>
      </border>
    </odxf>
    <ndxf>
      <font>
        <b/>
        <sz val="8"/>
        <color rgb="FFCC0000"/>
        <name val="Open Sans"/>
        <scheme val="none"/>
      </font>
      <alignment horizontal="left" vertical="top" wrapText="1" readingOrder="0"/>
      <border outline="0">
        <bottom style="medium">
          <color rgb="FFCC0000"/>
        </bottom>
      </border>
    </ndxf>
  </rcc>
  <rcc rId="5124" sId="25" odxf="1" dxf="1" numFmtId="34">
    <nc r="C17">
      <v>135643297</v>
    </nc>
    <odxf>
      <font>
        <b val="0"/>
        <sz val="11"/>
        <color theme="1"/>
        <name val="Calibri"/>
        <scheme val="minor"/>
      </font>
      <numFmt numFmtId="0" formatCode="General"/>
      <alignment horizontal="general" vertical="bottom" readingOrder="0"/>
      <border outline="0">
        <top/>
        <bottom/>
      </border>
    </odxf>
    <ndxf>
      <font>
        <b/>
        <sz val="8"/>
        <color rgb="FFEC0000"/>
        <name val="Open Sans"/>
        <scheme val="none"/>
      </font>
      <numFmt numFmtId="166" formatCode="_(* #\ ###\ ##0_);_(* \(#\ ###\ ##0\);_(* &quot;-&quot;_);_(@_)"/>
      <alignment horizontal="right" vertical="top" readingOrder="0"/>
      <border outline="0">
        <top style="thin">
          <color rgb="FFC00000"/>
        </top>
        <bottom style="medium">
          <color rgb="FFC00000"/>
        </bottom>
      </border>
    </ndxf>
  </rcc>
  <rcc rId="5125" sId="25" odxf="1" dxf="1" numFmtId="34">
    <nc r="D17">
      <v>136932592</v>
    </nc>
    <odxf>
      <font>
        <b val="0"/>
        <sz val="11"/>
        <color theme="1"/>
        <name val="Calibri"/>
        <scheme val="minor"/>
      </font>
      <numFmt numFmtId="0" formatCode="General"/>
      <alignment horizontal="general" vertical="bottom" readingOrder="0"/>
      <border outline="0">
        <top/>
        <bottom/>
      </border>
    </odxf>
    <ndxf>
      <font>
        <b/>
        <sz val="8"/>
        <color rgb="FFEC0000"/>
        <name val="Open Sans"/>
        <scheme val="none"/>
      </font>
      <numFmt numFmtId="166" formatCode="_(* #\ ###\ ##0_);_(* \(#\ ###\ ##0\);_(* &quot;-&quot;_);_(@_)"/>
      <alignment horizontal="right" vertical="top" readingOrder="0"/>
      <border outline="0">
        <top style="thin">
          <color rgb="FFC00000"/>
        </top>
        <bottom style="medium">
          <color rgb="FFC00000"/>
        </bottom>
      </border>
    </ndxf>
  </rcc>
  <rcc rId="5126" sId="25" odxf="1" dxf="1" numFmtId="34">
    <nc r="E17">
      <v>139051895</v>
    </nc>
    <odxf>
      <font>
        <b val="0"/>
        <sz val="11"/>
        <color theme="1"/>
        <name val="Calibri"/>
        <scheme val="minor"/>
      </font>
      <numFmt numFmtId="0" formatCode="General"/>
      <alignment horizontal="general" vertical="bottom" readingOrder="0"/>
      <border outline="0">
        <top/>
        <bottom/>
      </border>
    </odxf>
    <ndxf>
      <font>
        <b/>
        <sz val="8"/>
        <color rgb="FFEC0000"/>
        <name val="Open Sans"/>
        <scheme val="none"/>
      </font>
      <numFmt numFmtId="166" formatCode="_(* #\ ###\ ##0_);_(* \(#\ ###\ ##0\);_(* &quot;-&quot;_);_(@_)"/>
      <alignment horizontal="right" vertical="top" readingOrder="0"/>
      <border outline="0">
        <top style="thin">
          <color rgb="FFC00000"/>
        </top>
        <bottom style="medium">
          <color rgb="FFC00000"/>
        </bottom>
      </border>
    </ndxf>
  </rcc>
  <rcc rId="5127" sId="25" odxf="1" dxf="1">
    <nc r="F17">
      <f>SUM(F15:F16)</f>
    </nc>
    <odxf>
      <font>
        <b val="0"/>
        <sz val="11"/>
        <color theme="1"/>
        <name val="Calibri"/>
        <scheme val="minor"/>
      </font>
      <numFmt numFmtId="0" formatCode="General"/>
      <alignment horizontal="general" vertical="bottom" readingOrder="0"/>
      <border outline="0">
        <top/>
        <bottom/>
      </border>
    </odxf>
    <ndxf>
      <font>
        <b/>
        <sz val="8"/>
        <color rgb="FFEC0000"/>
        <name val="Open Sans"/>
        <scheme val="none"/>
      </font>
      <numFmt numFmtId="166" formatCode="_(* #\ ###\ ##0_);_(* \(#\ ###\ ##0\);_(* &quot;-&quot;_);_(@_)"/>
      <alignment horizontal="right" vertical="top" readingOrder="0"/>
      <border outline="0">
        <top style="thin">
          <color rgb="FFC00000"/>
        </top>
        <bottom style="medium">
          <color rgb="FFC00000"/>
        </bottom>
      </border>
    </ndxf>
  </rcc>
  <rcc rId="5128" sId="25" odxf="1" dxf="1">
    <nc r="G17">
      <f>SUM(G15:G16)</f>
    </nc>
    <odxf>
      <font>
        <b val="0"/>
        <sz val="11"/>
        <color theme="1"/>
        <name val="Calibri"/>
        <scheme val="minor"/>
      </font>
      <numFmt numFmtId="0" formatCode="General"/>
      <alignment horizontal="general" vertical="bottom" readingOrder="0"/>
      <border outline="0">
        <top/>
        <bottom/>
      </border>
    </odxf>
    <ndxf>
      <font>
        <b/>
        <sz val="8"/>
        <color rgb="FFEC0000"/>
        <name val="Open Sans"/>
        <scheme val="none"/>
      </font>
      <numFmt numFmtId="166" formatCode="_(* #\ ###\ ##0_);_(* \(#\ ###\ ##0\);_(* &quot;-&quot;_);_(@_)"/>
      <alignment horizontal="right" vertical="top" readingOrder="0"/>
      <border outline="0">
        <top style="thin">
          <color rgb="FFC00000"/>
        </top>
        <bottom style="medium">
          <color rgb="FFC00000"/>
        </bottom>
      </border>
    </ndxf>
  </rcc>
  <rcc rId="5129" sId="25" odxf="1" dxf="1" numFmtId="34">
    <nc r="H17">
      <v>145625317</v>
    </nc>
    <odxf>
      <font>
        <b val="0"/>
        <sz val="11"/>
        <color theme="1"/>
        <name val="Calibri"/>
        <scheme val="minor"/>
      </font>
      <numFmt numFmtId="0" formatCode="General"/>
      <alignment horizontal="general" vertical="bottom" readingOrder="0"/>
      <border outline="0">
        <top/>
        <bottom/>
      </border>
    </odxf>
    <ndxf>
      <font>
        <b/>
        <sz val="8"/>
        <color rgb="FFEC0000"/>
        <name val="Open Sans"/>
        <scheme val="none"/>
      </font>
      <numFmt numFmtId="166" formatCode="_(* #\ ###\ ##0_);_(* \(#\ ###\ ##0\);_(* &quot;-&quot;_);_(@_)"/>
      <alignment horizontal="right" vertical="top" readingOrder="0"/>
      <border outline="0">
        <top style="thin">
          <color rgb="FFC00000"/>
        </top>
        <bottom style="medium">
          <color rgb="FFC00000"/>
        </bottom>
      </border>
    </ndxf>
  </rcc>
  <rcc rId="5130" sId="25" odxf="1" dxf="1" numFmtId="34">
    <nc r="I17">
      <v>140436976</v>
    </nc>
    <odxf>
      <font>
        <b val="0"/>
        <sz val="11"/>
        <color theme="1"/>
        <name val="Calibri"/>
        <scheme val="minor"/>
      </font>
      <numFmt numFmtId="0" formatCode="General"/>
      <alignment horizontal="general" vertical="bottom" readingOrder="0"/>
      <border outline="0">
        <top/>
        <bottom/>
      </border>
    </odxf>
    <ndxf>
      <font>
        <b/>
        <sz val="8"/>
        <color rgb="FFEC0000"/>
        <name val="Open Sans"/>
        <scheme val="none"/>
      </font>
      <numFmt numFmtId="166" formatCode="_(* #\ ###\ ##0_);_(* \(#\ ###\ ##0\);_(* &quot;-&quot;_);_(@_)"/>
      <alignment horizontal="right" vertical="top" readingOrder="0"/>
      <border outline="0">
        <top style="thin">
          <color rgb="FFC00000"/>
        </top>
        <bottom style="medium">
          <color rgb="FFC00000"/>
        </bottom>
      </border>
    </ndxf>
  </rcc>
  <rcc rId="5131" sId="25" odxf="1" dxf="1" numFmtId="34">
    <nc r="J17">
      <v>139855112</v>
    </nc>
    <odxf>
      <font>
        <b val="0"/>
        <sz val="11"/>
        <color theme="1"/>
        <name val="Calibri"/>
        <scheme val="minor"/>
      </font>
      <numFmt numFmtId="0" formatCode="General"/>
      <alignment horizontal="general" vertical="bottom" readingOrder="0"/>
      <border outline="0">
        <top/>
        <bottom/>
      </border>
    </odxf>
    <ndxf>
      <font>
        <b/>
        <sz val="8"/>
        <color rgb="FFEC0000"/>
        <name val="Open Sans"/>
        <scheme val="none"/>
      </font>
      <numFmt numFmtId="166" formatCode="_(* #\ ###\ ##0_);_(* \(#\ ###\ ##0\);_(* &quot;-&quot;_);_(@_)"/>
      <alignment horizontal="right" vertical="top" readingOrder="0"/>
      <border outline="0">
        <top style="thin">
          <color rgb="FFC00000"/>
        </top>
        <bottom style="medium">
          <color rgb="FFC00000"/>
        </bottom>
      </border>
    </ndxf>
  </rcc>
  <rcc rId="5132" sId="25" odxf="1" dxf="1">
    <nc r="K17">
      <f>SUM(K15:K16)</f>
    </nc>
    <odxf>
      <font>
        <b val="0"/>
        <sz val="11"/>
        <color theme="1"/>
        <name val="Calibri"/>
        <scheme val="minor"/>
      </font>
      <numFmt numFmtId="0" formatCode="General"/>
      <alignment horizontal="general" vertical="bottom" readingOrder="0"/>
      <border outline="0">
        <top/>
        <bottom/>
      </border>
    </odxf>
    <ndxf>
      <font>
        <b/>
        <sz val="8"/>
        <color rgb="FFEC0000"/>
        <name val="Open Sans"/>
        <scheme val="none"/>
      </font>
      <numFmt numFmtId="166" formatCode="_(* #\ ###\ ##0_);_(* \(#\ ###\ ##0\);_(* &quot;-&quot;_);_(@_)"/>
      <alignment horizontal="right" vertical="top" readingOrder="0"/>
      <border outline="0">
        <top style="thin">
          <color rgb="FFC00000"/>
        </top>
        <bottom style="medium">
          <color rgb="FFC00000"/>
        </bottom>
      </border>
    </ndxf>
  </rcc>
  <rcc rId="5133" sId="25" odxf="1" dxf="1">
    <nc r="L17">
      <f>SUM(L15:L16)</f>
    </nc>
    <odxf>
      <font>
        <b val="0"/>
        <sz val="11"/>
        <color theme="1"/>
        <name val="Calibri"/>
        <scheme val="minor"/>
      </font>
      <numFmt numFmtId="0" formatCode="General"/>
      <alignment horizontal="general" vertical="bottom" readingOrder="0"/>
      <border outline="0">
        <top/>
        <bottom/>
      </border>
    </odxf>
    <ndxf>
      <font>
        <b/>
        <sz val="8"/>
        <color rgb="FFEC0000"/>
        <name val="Open Sans"/>
        <scheme val="none"/>
      </font>
      <numFmt numFmtId="166" formatCode="_(* #\ ###\ ##0_);_(* \(#\ ###\ ##0\);_(* &quot;-&quot;_);_(@_)"/>
      <alignment horizontal="right" vertical="top" readingOrder="0"/>
      <border outline="0">
        <top style="thin">
          <color rgb="FFC00000"/>
        </top>
        <bottom style="medium">
          <color rgb="FFC00000"/>
        </bottom>
      </border>
    </ndxf>
  </rcc>
  <rcc rId="5134" sId="25" odxf="1" dxf="1">
    <nc r="M17">
      <f>SUM(M15:M16)</f>
    </nc>
    <odxf>
      <font>
        <b val="0"/>
        <sz val="11"/>
        <color theme="1"/>
        <name val="Calibri"/>
        <scheme val="minor"/>
      </font>
      <numFmt numFmtId="0" formatCode="General"/>
      <alignment horizontal="general" vertical="bottom" readingOrder="0"/>
      <border outline="0">
        <top/>
        <bottom/>
      </border>
    </odxf>
    <ndxf>
      <font>
        <b/>
        <sz val="8"/>
        <color rgb="FFEC0000"/>
        <name val="Open Sans"/>
        <scheme val="none"/>
      </font>
      <numFmt numFmtId="166" formatCode="_(* #\ ###\ ##0_);_(* \(#\ ###\ ##0\);_(* &quot;-&quot;_);_(@_)"/>
      <alignment horizontal="right" vertical="top" readingOrder="0"/>
      <border outline="0">
        <top style="thin">
          <color rgb="FFC00000"/>
        </top>
        <bottom style="medium">
          <color rgb="FFC00000"/>
        </bottom>
      </border>
    </ndxf>
  </rcc>
  <rcc rId="5135" sId="25" odxf="1" dxf="1">
    <nc r="N17">
      <f>SUM(N15:N16)</f>
    </nc>
    <odxf>
      <font>
        <b val="0"/>
        <sz val="11"/>
        <color theme="1"/>
        <name val="Calibri"/>
        <scheme val="minor"/>
      </font>
      <numFmt numFmtId="0" formatCode="General"/>
      <alignment horizontal="general" vertical="bottom" readingOrder="0"/>
      <border outline="0">
        <top/>
        <bottom/>
      </border>
    </odxf>
    <ndxf>
      <font>
        <b/>
        <sz val="8"/>
        <color rgb="FFEC0000"/>
        <name val="Open Sans"/>
        <scheme val="none"/>
      </font>
      <numFmt numFmtId="166" formatCode="_(* #\ ###\ ##0_);_(* \(#\ ###\ ##0\);_(* &quot;-&quot;_);_(@_)"/>
      <alignment horizontal="right" vertical="top" readingOrder="0"/>
      <border outline="0">
        <top style="thin">
          <color rgb="FFC00000"/>
        </top>
        <bottom style="medium">
          <color rgb="FFC00000"/>
        </bottom>
      </border>
    </ndxf>
  </rcc>
  <rcc rId="5136" sId="25" odxf="1" dxf="1" numFmtId="34">
    <nc r="O17">
      <v>145966743</v>
    </nc>
    <odxf>
      <font>
        <b val="0"/>
        <sz val="11"/>
        <color theme="1"/>
        <name val="Calibri"/>
        <scheme val="minor"/>
      </font>
      <numFmt numFmtId="0" formatCode="General"/>
      <alignment horizontal="general" vertical="bottom" readingOrder="0"/>
      <border outline="0">
        <top/>
        <bottom/>
      </border>
    </odxf>
    <ndxf>
      <font>
        <b/>
        <sz val="8"/>
        <color rgb="FFEC0000"/>
        <name val="Open Sans"/>
        <scheme val="none"/>
      </font>
      <numFmt numFmtId="166" formatCode="_(* #\ ###\ ##0_);_(* \(#\ ###\ ##0\);_(* &quot;-&quot;_);_(@_)"/>
      <alignment horizontal="right" vertical="top" readingOrder="0"/>
      <border outline="0">
        <top style="thin">
          <color rgb="FFC00000"/>
        </top>
        <bottom style="medium">
          <color rgb="FFC00000"/>
        </bottom>
      </border>
    </ndxf>
  </rcc>
  <rfmt sheetId="25" sqref="A17:XFD17" start="0" length="0">
    <dxf>
      <font>
        <sz val="10"/>
        <color theme="1"/>
        <name val="Open Sans"/>
        <scheme val="none"/>
      </font>
    </dxf>
  </rfmt>
  <rcv guid="{0A5A8AAD-17C2-42D7-A411-AE31312C904E}" action="delete"/>
  <rdn rId="0" localSheetId="3" customView="1" name="Z_0A5A8AAD_17C2_42D7_A411_AE31312C904E_.wvu.PrintArea" hidden="1" oldHidden="1">
    <formula>BS!$A$1:$P$53</formula>
    <oldFormula>BS!$A$1:$P$53</oldFormula>
  </rdn>
  <rdn rId="0" localSheetId="9" customView="1" name="Z_0A5A8AAD_17C2_42D7_A411_AE31312C904E_.wvu.Rows" hidden="1" oldHidden="1">
    <formula>'Należności od klientów'!$8:$8</formula>
    <oldFormula>'Należności od klientów'!$8:$8</oldFormula>
  </rdn>
  <rcv guid="{0A5A8AAD-17C2-42D7-A411-AE31312C904E}" action="add"/>
</revisions>
</file>

<file path=xl/revisions/revisionLog1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139" sId="2">
    <oc r="A15" t="inlineStr">
      <is>
        <t>Wynik z tytułu zaprzestania ujmowania instrumentów finansowych wycenianych w zamortyzowanym koszcie</t>
      </is>
    </oc>
    <nc r="A15" t="inlineStr">
      <is>
        <t xml:space="preserve"> </t>
      </is>
    </nc>
  </rcc>
  <rcv guid="{0A5A8AAD-17C2-42D7-A411-AE31312C904E}" action="delete"/>
  <rdn rId="0" localSheetId="3" customView="1" name="Z_0A5A8AAD_17C2_42D7_A411_AE31312C904E_.wvu.PrintArea" hidden="1" oldHidden="1">
    <formula>BS!$A$1:$P$53</formula>
    <oldFormula>BS!$A$1:$P$53</oldFormula>
  </rdn>
  <rdn rId="0" localSheetId="9" customView="1" name="Z_0A5A8AAD_17C2_42D7_A411_AE31312C904E_.wvu.Rows" hidden="1" oldHidden="1">
    <formula>'Należności od klientów'!$8:$8</formula>
    <oldFormula>'Należności od klientów'!$8:$8</oldFormula>
  </rdn>
  <rcv guid="{0A5A8AAD-17C2-42D7-A411-AE31312C904E}" action="add"/>
</revisions>
</file>

<file path=xl/revisions/revisionLog1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142" sId="2">
    <oc r="A15" t="inlineStr">
      <is>
        <t xml:space="preserve"> </t>
      </is>
    </oc>
    <nc r="A15" t="inlineStr">
      <is>
        <t>Wynik z tytułu zaprzestania ujmowania instrumentów finansowych wycenianych w zamortyzowanym koszcie</t>
      </is>
    </nc>
  </rcc>
  <rcc rId="5143" sId="2">
    <oc r="B15" t="inlineStr">
      <is>
        <t>Gain/loss on derecognition of financial liabilities measured at amortised cost</t>
      </is>
    </oc>
    <nc r="B15" t="inlineStr">
      <is>
        <t>Gains(losses) on derecognition of financial instruments measured at amortised cost</t>
      </is>
    </nc>
  </rcc>
  <rcv guid="{0A5A8AAD-17C2-42D7-A411-AE31312C904E}" action="delete"/>
  <rdn rId="0" localSheetId="3" customView="1" name="Z_0A5A8AAD_17C2_42D7_A411_AE31312C904E_.wvu.PrintArea" hidden="1" oldHidden="1">
    <formula>BS!$A$1:$P$53</formula>
    <oldFormula>BS!$A$1:$P$53</oldFormula>
  </rdn>
  <rdn rId="0" localSheetId="9" customView="1" name="Z_0A5A8AAD_17C2_42D7_A411_AE31312C904E_.wvu.Rows" hidden="1" oldHidden="1">
    <formula>'Należności od klientów'!$8:$8</formula>
    <oldFormula>'Należności od klientów'!$8:$8</oldFormula>
  </rdn>
  <rcv guid="{0A5A8AAD-17C2-42D7-A411-AE31312C904E}" action="add"/>
</revisions>
</file>

<file path=xl/revisions/revisionLog1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5146" sId="2" ref="T1:T1048576" action="deleteCol">
    <undo index="1" exp="ref" ref3D="1" v="1" dr="T17" r="T15" sId="13"/>
    <undo index="1" exp="ref" ref3D="1" v="1" dr="T25" r="T13" sId="12"/>
    <rfmt sheetId="2" xfDxf="1" sqref="T1:T1048576" start="0" length="0">
      <dxf>
        <font>
          <sz val="9"/>
          <color theme="0"/>
          <name val="Open Sans"/>
          <scheme val="none"/>
        </font>
      </dxf>
    </rfmt>
    <rcc rId="0" sId="2" s="1" dxf="1">
      <nc r="T1" t="inlineStr">
        <is>
          <t>2Q 2021</t>
        </is>
      </nc>
      <ndxf>
        <font>
          <b/>
          <sz val="9"/>
          <color rgb="FFCC0000"/>
          <name val="Open Sans"/>
          <scheme val="none"/>
        </font>
        <alignment horizontal="right" wrapText="1" readingOrder="0"/>
        <border outline="0">
          <left style="thin">
            <color indexed="9"/>
          </left>
          <right style="thin">
            <color indexed="9"/>
          </right>
          <top style="thin">
            <color indexed="9"/>
          </top>
          <bottom style="medium">
            <color rgb="FFCC0000"/>
          </bottom>
        </border>
      </ndxf>
    </rcc>
    <rcc rId="0" sId="2" s="1" dxf="1" numFmtId="34">
      <nc r="T2">
        <v>1503872</v>
      </nc>
      <ndxf>
        <font>
          <b/>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T3">
        <v>1205474</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T4">
        <v>216694</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T5">
        <v>3926</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T6">
        <v>77778</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T7">
        <v>-93501</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T8">
        <v>1410371</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T9">
        <v>720477</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T10">
        <v>-120397</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T11">
        <v>600080</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T12">
        <v>101972</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T13">
        <v>57741</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T14">
        <v>37575</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T15">
        <v>717</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T16">
        <v>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T17">
        <v>53387</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T18">
        <v>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T19">
        <v>-263847</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T20">
        <v>-529834</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T21">
        <v>-909559</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T22">
        <v>-730985</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T23">
        <v>-98287</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T24">
        <v>-45470</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T25">
        <v>-34817</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T26">
        <v>19825</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T27">
        <v>-147545</v>
      </nc>
      <n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T28">
        <v>430883</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T29">
        <v>-185362</v>
      </nc>
      <n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T30">
        <v>245521</v>
      </nc>
      <ndxf>
        <font>
          <b/>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fmt sheetId="2" s="1" sqref="T31"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dxf>
    </rfmt>
    <rcc rId="0" sId="2" s="1" dxf="1" numFmtId="34">
      <nc r="T32">
        <v>222543</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T33">
        <v>22978</v>
      </nc>
      <ndxf>
        <font>
          <sz val="9"/>
          <color auto="1"/>
          <name val="Open Sans"/>
          <scheme val="none"/>
        </font>
        <numFmt numFmtId="168" formatCode="_-* #,##0\ _z_ł_-;\-* #,##0\ _z_ł_-;_-* &quot;-&quot;??\ _z_ł_-;_-@_-"/>
        <alignment horizontal="right" vertical="center" indent="1" readingOrder="0"/>
        <border outline="0">
          <left style="thin">
            <color indexed="9"/>
          </left>
          <bottom style="thin">
            <color rgb="FFEC0000"/>
          </bottom>
        </border>
      </ndxf>
    </rcc>
    <rfmt sheetId="2" sqref="T35" start="0" length="0">
      <dxf>
        <numFmt numFmtId="35" formatCode="_-* #,##0.00_-;\-* #,##0.00_-;_-* &quot;-&quot;??_-;_-@_-"/>
      </dxf>
    </rfmt>
    <rfmt sheetId="2" sqref="T36" start="0" length="0">
      <dxf>
        <numFmt numFmtId="35" formatCode="_-* #,##0.00_-;\-* #,##0.00_-;_-* &quot;-&quot;??_-;_-@_-"/>
      </dxf>
    </rfmt>
    <rfmt sheetId="2" sqref="T37" start="0" length="0">
      <dxf>
        <numFmt numFmtId="35" formatCode="_-* #,##0.00_-;\-* #,##0.00_-;_-* &quot;-&quot;??_-;_-@_-"/>
      </dxf>
    </rfmt>
    <rcc rId="0" sId="2" dxf="1" numFmtId="34">
      <nc r="T38">
        <v>2261843</v>
      </nc>
      <ndxf>
        <numFmt numFmtId="166" formatCode="_(* #\ ###\ ##0_);_(* \(#\ ###\ ##0\);_(* &quot;-&quot;_);_(@_)"/>
      </ndxf>
    </rcc>
    <rcc rId="0" sId="2" dxf="1" numFmtId="34">
      <nc r="T39">
        <v>430883</v>
      </nc>
      <ndxf>
        <numFmt numFmtId="166" formatCode="_(* #\ ###\ ##0_);_(* \(#\ ###\ ##0\);_(* &quot;-&quot;_);_(@_)"/>
      </ndxf>
    </rcc>
    <rfmt sheetId="2" sqref="T40" start="0" length="0">
      <dxf>
        <numFmt numFmtId="35" formatCode="_-* #,##0.00_-;\-* #,##0.00_-;_-* &quot;-&quot;??_-;_-@_-"/>
      </dxf>
    </rfmt>
    <rfmt sheetId="2" sqref="T41" start="0" length="0">
      <dxf>
        <numFmt numFmtId="35" formatCode="_-* #,##0.00_-;\-* #,##0.00_-;_-* &quot;-&quot;??_-;_-@_-"/>
      </dxf>
    </rfmt>
    <rcc rId="0" sId="2" s="1" dxf="1" numFmtId="34">
      <nc r="T42">
        <v>1411088</v>
      </nc>
      <ndxf>
        <font>
          <b/>
          <sz val="9"/>
          <color theme="0"/>
          <name val="Open Sans"/>
          <scheme val="none"/>
        </font>
        <numFmt numFmtId="35" formatCode="_-* #,##0.00_-;\-* #,##0.00_-;_-* &quot;-&quot;??_-;_-@_-"/>
        <alignment horizontal="center" vertical="center" readingOrder="0"/>
      </ndxf>
    </rcc>
    <rfmt sheetId="2" sqref="T43" start="0" length="0">
      <dxf>
        <numFmt numFmtId="35" formatCode="_-* #,##0.00_-;\-* #,##0.00_-;_-* &quot;-&quot;??_-;_-@_-"/>
      </dxf>
    </rfmt>
    <rfmt sheetId="2" sqref="T44" start="0" length="0">
      <dxf>
        <numFmt numFmtId="35" formatCode="_-* #,##0.00_-;\-* #,##0.00_-;_-* &quot;-&quot;??_-;_-@_-"/>
      </dxf>
    </rfmt>
    <rfmt sheetId="2" sqref="T45" start="0" length="0">
      <dxf>
        <numFmt numFmtId="35" formatCode="_-* #,##0.00_-;\-* #,##0.00_-;_-* &quot;-&quot;??_-;_-@_-"/>
      </dxf>
    </rfmt>
    <rfmt sheetId="2" sqref="T46" start="0" length="0">
      <dxf>
        <numFmt numFmtId="35" formatCode="_-* #,##0.00_-;\-* #,##0.00_-;_-* &quot;-&quot;??_-;_-@_-"/>
      </dxf>
    </rfmt>
    <rfmt sheetId="2" sqref="T47" start="0" length="0">
      <dxf/>
    </rfmt>
    <rfmt sheetId="2" sqref="T48" start="0" length="0">
      <dxf>
        <numFmt numFmtId="35" formatCode="_-* #,##0.00_-;\-* #,##0.00_-;_-* &quot;-&quot;??_-;_-@_-"/>
      </dxf>
    </rfmt>
    <rfmt sheetId="2" sqref="T49" start="0" length="0">
      <dxf>
        <numFmt numFmtId="35" formatCode="_-* #,##0.00_-;\-* #,##0.00_-;_-* &quot;-&quot;??_-;_-@_-"/>
      </dxf>
    </rfmt>
    <rfmt sheetId="2" sqref="T50" start="0" length="0">
      <dxf>
        <numFmt numFmtId="35" formatCode="_-* #,##0.00_-;\-* #,##0.00_-;_-* &quot;-&quot;??_-;_-@_-"/>
      </dxf>
    </rfmt>
    <rfmt sheetId="2" sqref="T51" start="0" length="0">
      <dxf/>
    </rfmt>
  </rrc>
  <rrc rId="5147" sId="2" ref="T1:T1048576" action="deleteCol">
    <undo index="1" exp="ref" ref3D="1" v="1" dr="T17" r="U15" sId="13"/>
    <undo index="1" exp="ref" ref3D="1" v="1" dr="T25" r="U13" sId="12"/>
    <rfmt sheetId="2" xfDxf="1" sqref="T1:T1048576" start="0" length="0">
      <dxf>
        <font>
          <sz val="9"/>
          <color theme="0"/>
          <name val="Open Sans"/>
          <scheme val="none"/>
        </font>
      </dxf>
    </rfmt>
    <rcc rId="0" sId="2" s="1" dxf="1">
      <nc r="T1" t="inlineStr">
        <is>
          <t>3Q 2021</t>
        </is>
      </nc>
      <ndxf>
        <font>
          <b/>
          <sz val="9"/>
          <color rgb="FFCC0000"/>
          <name val="Open Sans"/>
          <scheme val="none"/>
        </font>
        <alignment horizontal="right" wrapText="1" readingOrder="0"/>
        <border outline="0">
          <left style="thin">
            <color indexed="9"/>
          </left>
          <right style="thin">
            <color indexed="9"/>
          </right>
          <top style="thin">
            <color indexed="9"/>
          </top>
          <bottom style="medium">
            <color rgb="FFCC0000"/>
          </bottom>
        </border>
      </ndxf>
    </rcc>
    <rcc rId="0" sId="2" s="1" dxf="1" numFmtId="34">
      <nc r="T2">
        <v>1532526</v>
      </nc>
      <ndxf>
        <font>
          <b/>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T3">
        <v>1247077</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T4">
        <v>201680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T5">
        <v>3186</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T6">
        <v>80583</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T7">
        <v>-89113</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T8">
        <v>1443413</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T9">
        <v>758226</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T10">
        <v>-123373</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T11">
        <v>634853</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T12">
        <v>1392</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T13">
        <v>45044</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T14">
        <v>55240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T15">
        <v>482</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T16">
        <v>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T17">
        <v>25842</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T18">
        <v>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T19">
        <v>-223561</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T20">
        <v>-108144</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T21">
        <v>-925583</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T22">
        <v>-735577</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T23">
        <v>-100046</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T24">
        <v>-44210</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T25">
        <v>-45750</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T26">
        <v>18096</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T27">
        <v>-149589</v>
      </nc>
      <n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T28">
        <v>817485</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T29">
        <v>-212657</v>
      </nc>
      <n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T30">
        <v>604828</v>
      </nc>
      <ndxf>
        <font>
          <b/>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fmt sheetId="2" s="1" sqref="T31"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dxf>
    </rfmt>
    <rcc rId="0" sId="2" s="1" dxf="1" numFmtId="34">
      <nc r="T32">
        <v>543826</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T33">
        <v>61002</v>
      </nc>
      <ndxf>
        <font>
          <sz val="9"/>
          <color auto="1"/>
          <name val="Open Sans"/>
          <scheme val="none"/>
        </font>
        <numFmt numFmtId="168" formatCode="_-* #,##0\ _z_ł_-;\-* #,##0\ _z_ł_-;_-* &quot;-&quot;??\ _z_ł_-;_-@_-"/>
        <alignment horizontal="right" vertical="center" indent="1" readingOrder="0"/>
        <border outline="0">
          <left style="thin">
            <color indexed="9"/>
          </left>
          <bottom style="thin">
            <color rgb="FFEC0000"/>
          </bottom>
        </border>
      </ndxf>
    </rcc>
    <rfmt sheetId="2" sqref="T35" start="0" length="0">
      <dxf>
        <numFmt numFmtId="35" formatCode="_-* #,##0.00_-;\-* #,##0.00_-;_-* &quot;-&quot;??_-;_-@_-"/>
      </dxf>
    </rfmt>
    <rfmt sheetId="2" sqref="T36" start="0" length="0">
      <dxf>
        <numFmt numFmtId="35" formatCode="_-* #,##0.00_-;\-* #,##0.00_-;_-* &quot;-&quot;??_-;_-@_-"/>
      </dxf>
    </rfmt>
    <rfmt sheetId="2" sqref="T37" start="0" length="0">
      <dxf>
        <numFmt numFmtId="35" formatCode="_-* #,##0.00_-;\-* #,##0.00_-;_-* &quot;-&quot;??_-;_-@_-"/>
      </dxf>
    </rfmt>
    <rcc rId="0" sId="2" dxf="1" numFmtId="34">
      <nc r="T38">
        <v>2206266</v>
      </nc>
      <ndxf>
        <numFmt numFmtId="166" formatCode="_(* #\ ###\ ##0_);_(* \(#\ ###\ ##0\);_(* &quot;-&quot;_);_(@_)"/>
      </ndxf>
    </rcc>
    <rcc rId="0" sId="2" dxf="1" numFmtId="34">
      <nc r="T39">
        <v>817485</v>
      </nc>
      <ndxf>
        <numFmt numFmtId="166" formatCode="_(* #\ ###\ ##0_);_(* \(#\ ###\ ##0\);_(* &quot;-&quot;_);_(@_)"/>
      </ndxf>
    </rcc>
    <rfmt sheetId="2" sqref="T40" start="0" length="0">
      <dxf>
        <numFmt numFmtId="35" formatCode="_-* #,##0.00_-;\-* #,##0.00_-;_-* &quot;-&quot;??_-;_-@_-"/>
      </dxf>
    </rfmt>
    <rfmt sheetId="2" sqref="T41" start="0" length="0">
      <dxf>
        <numFmt numFmtId="35" formatCode="_-* #,##0.00_-;\-* #,##0.00_-;_-* &quot;-&quot;??_-;_-@_-"/>
      </dxf>
    </rfmt>
    <rcc rId="0" sId="2" s="1" dxf="1" numFmtId="34">
      <nc r="T42">
        <v>1443413</v>
      </nc>
      <ndxf>
        <font>
          <b/>
          <sz val="9"/>
          <color theme="0"/>
          <name val="Open Sans"/>
          <scheme val="none"/>
        </font>
        <numFmt numFmtId="35" formatCode="_-* #,##0.00_-;\-* #,##0.00_-;_-* &quot;-&quot;??_-;_-@_-"/>
        <alignment horizontal="center" vertical="center" readingOrder="0"/>
      </ndxf>
    </rcc>
    <rfmt sheetId="2" sqref="T43" start="0" length="0">
      <dxf>
        <numFmt numFmtId="35" formatCode="_-* #,##0.00_-;\-* #,##0.00_-;_-* &quot;-&quot;??_-;_-@_-"/>
      </dxf>
    </rfmt>
    <rfmt sheetId="2" sqref="T44" start="0" length="0">
      <dxf>
        <numFmt numFmtId="35" formatCode="_-* #,##0.00_-;\-* #,##0.00_-;_-* &quot;-&quot;??_-;_-@_-"/>
      </dxf>
    </rfmt>
    <rfmt sheetId="2" sqref="T45" start="0" length="0">
      <dxf>
        <numFmt numFmtId="35" formatCode="_-* #,##0.00_-;\-* #,##0.00_-;_-* &quot;-&quot;??_-;_-@_-"/>
      </dxf>
    </rfmt>
    <rfmt sheetId="2" sqref="T46" start="0" length="0">
      <dxf>
        <numFmt numFmtId="35" formatCode="_-* #,##0.00_-;\-* #,##0.00_-;_-* &quot;-&quot;??_-;_-@_-"/>
      </dxf>
    </rfmt>
    <rfmt sheetId="2" sqref="T47" start="0" length="0">
      <dxf>
        <numFmt numFmtId="35" formatCode="_-* #,##0.00_-;\-* #,##0.00_-;_-* &quot;-&quot;??_-;_-@_-"/>
      </dxf>
    </rfmt>
    <rfmt sheetId="2" sqref="T48" start="0" length="0">
      <dxf>
        <numFmt numFmtId="35" formatCode="_-* #,##0.00_-;\-* #,##0.00_-;_-* &quot;-&quot;??_-;_-@_-"/>
      </dxf>
    </rfmt>
    <rfmt sheetId="2" sqref="T49" start="0" length="0">
      <dxf>
        <numFmt numFmtId="35" formatCode="_-* #,##0.00_-;\-* #,##0.00_-;_-* &quot;-&quot;??_-;_-@_-"/>
      </dxf>
    </rfmt>
    <rfmt sheetId="2" sqref="T50" start="0" length="0">
      <dxf>
        <numFmt numFmtId="35" formatCode="_-* #,##0.00_-;\-* #,##0.00_-;_-* &quot;-&quot;??_-;_-@_-"/>
      </dxf>
    </rfmt>
    <rfmt sheetId="2" sqref="T51" start="0" length="0">
      <dxf/>
    </rfmt>
  </rrc>
  <rrc rId="5148" sId="2" ref="T1:T1048576" action="deleteCol">
    <undo index="1" exp="ref" ref3D="1" v="1" dr="T17" r="V15" sId="13"/>
    <undo index="1" exp="ref" ref3D="1" v="1" dr="T25" r="V13" sId="12"/>
    <rfmt sheetId="2" xfDxf="1" sqref="T1:T1048576" start="0" length="0">
      <dxf>
        <font>
          <sz val="9"/>
          <color theme="0"/>
          <name val="Open Sans"/>
          <scheme val="none"/>
        </font>
      </dxf>
    </rfmt>
    <rcc rId="0" sId="2" s="1" dxf="1">
      <nc r="T1" t="inlineStr">
        <is>
          <t>4Q 2021</t>
        </is>
      </nc>
      <ndxf>
        <font>
          <b/>
          <sz val="9"/>
          <color rgb="FFCC0000"/>
          <name val="Open Sans"/>
          <scheme val="none"/>
        </font>
        <alignment horizontal="right" wrapText="1" readingOrder="0"/>
        <border outline="0">
          <left style="thin">
            <color indexed="9"/>
          </left>
          <right style="thin">
            <color indexed="9"/>
          </right>
          <top style="thin">
            <color indexed="9"/>
          </top>
          <bottom style="medium">
            <color rgb="FFCC0000"/>
          </bottom>
        </border>
      </ndxf>
    </rcc>
    <rcc rId="0" sId="2" s="1" dxf="1" numFmtId="34">
      <nc r="T2">
        <v>1843809</v>
      </nc>
      <ndxf>
        <font>
          <b/>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T3">
        <v>1422814</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T4">
        <v>323901</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T5">
        <v>6725</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T6">
        <v>90369</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T7">
        <v>-111611</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T8">
        <v>1732198</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T9">
        <v>776357</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T10">
        <v>-135479</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T11">
        <v>640878</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T12">
        <v>8632</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T13">
        <v>94138</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T14">
        <v>-24688</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T15">
        <v>-1656</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T16">
        <v>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T17">
        <v>106700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T18">
        <v>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T19">
        <v>-273701</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T20">
        <v>-586306</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T21">
        <v>-1100617</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T22">
        <v>-833701</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T23">
        <v>-112406</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T24">
        <v>-30624</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T25">
        <v>-123886</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T26">
        <v>16696</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T27">
        <v>-164344</v>
      </nc>
      <n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T28">
        <v>447930</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T29">
        <v>-238735</v>
      </nc>
      <n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T30">
        <v>209195</v>
      </nc>
      <ndxf>
        <font>
          <b/>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fmt sheetId="2" s="1" sqref="T31"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dxf>
    </rfmt>
    <rcc rId="0" sId="2" s="1" dxf="1" numFmtId="34">
      <nc r="T32">
        <v>193558</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T33">
        <v>15637</v>
      </nc>
      <ndxf>
        <font>
          <sz val="9"/>
          <color auto="1"/>
          <name val="Open Sans"/>
          <scheme val="none"/>
        </font>
        <numFmt numFmtId="168" formatCode="_-* #,##0\ _z_ł_-;\-* #,##0\ _z_ł_-;_-* &quot;-&quot;??\ _z_ł_-;_-@_-"/>
        <alignment horizontal="right" vertical="center" indent="1" readingOrder="0"/>
        <border outline="0">
          <left style="thin">
            <color indexed="9"/>
          </left>
          <bottom style="thin">
            <color rgb="FFEC0000"/>
          </bottom>
        </border>
      </ndxf>
    </rcc>
    <rcc rId="0" sId="2">
      <nc r="T34">
        <v>15637</v>
      </nc>
    </rcc>
    <rfmt sheetId="2" sqref="T35" start="0" length="0">
      <dxf>
        <numFmt numFmtId="35" formatCode="_-* #,##0.00_-;\-* #,##0.00_-;_-* &quot;-&quot;??_-;_-@_-"/>
      </dxf>
    </rfmt>
    <rfmt sheetId="2" sqref="T36" start="0" length="0">
      <dxf>
        <numFmt numFmtId="35" formatCode="_-* #,##0.00_-;\-* #,##0.00_-;_-* &quot;-&quot;??_-;_-@_-"/>
      </dxf>
    </rfmt>
    <rfmt sheetId="2" sqref="T37" start="0" length="0">
      <dxf>
        <numFmt numFmtId="35" formatCode="_-* #,##0.00_-;\-* #,##0.00_-;_-* &quot;-&quot;??_-;_-@_-"/>
      </dxf>
    </rfmt>
    <rcc rId="0" sId="2" dxf="1" numFmtId="34">
      <nc r="T38">
        <v>2556202</v>
      </nc>
      <ndxf>
        <numFmt numFmtId="166" formatCode="_(* #\ ###\ ##0_);_(* \(#\ ###\ ##0\);_(* &quot;-&quot;_);_(@_)"/>
      </ndxf>
    </rcc>
    <rcc rId="0" sId="2" dxf="1" numFmtId="34">
      <nc r="T39">
        <v>447930</v>
      </nc>
      <ndxf>
        <numFmt numFmtId="166" formatCode="_(* #\ ###\ ##0_);_(* \(#\ ###\ ##0\);_(* &quot;-&quot;_);_(@_)"/>
      </ndxf>
    </rcc>
    <rfmt sheetId="2" sqref="T40" start="0" length="0">
      <dxf>
        <numFmt numFmtId="35" formatCode="_-* #,##0.00_-;\-* #,##0.00_-;_-* &quot;-&quot;??_-;_-@_-"/>
      </dxf>
    </rfmt>
    <rfmt sheetId="2" sqref="T41" start="0" length="0">
      <dxf>
        <numFmt numFmtId="35" formatCode="_-* #,##0.00_-;\-* #,##0.00_-;_-* &quot;-&quot;??_-;_-@_-"/>
      </dxf>
    </rfmt>
    <rcc rId="0" sId="2" s="1" dxf="1" numFmtId="34">
      <nc r="T42">
        <v>1732198</v>
      </nc>
      <ndxf>
        <font>
          <b/>
          <sz val="9"/>
          <color theme="0"/>
          <name val="Open Sans"/>
          <scheme val="none"/>
        </font>
        <numFmt numFmtId="35" formatCode="_-* #,##0.00_-;\-* #,##0.00_-;_-* &quot;-&quot;??_-;_-@_-"/>
        <alignment horizontal="center" vertical="center" readingOrder="0"/>
      </ndxf>
    </rcc>
    <rfmt sheetId="2" sqref="T43" start="0" length="0">
      <dxf>
        <numFmt numFmtId="35" formatCode="_-* #,##0.00_-;\-* #,##0.00_-;_-* &quot;-&quot;??_-;_-@_-"/>
      </dxf>
    </rfmt>
    <rfmt sheetId="2" sqref="T44" start="0" length="0">
      <dxf>
        <numFmt numFmtId="35" formatCode="_-* #,##0.00_-;\-* #,##0.00_-;_-* &quot;-&quot;??_-;_-@_-"/>
      </dxf>
    </rfmt>
    <rfmt sheetId="2" sqref="T45" start="0" length="0">
      <dxf>
        <numFmt numFmtId="35" formatCode="_-* #,##0.00_-;\-* #,##0.00_-;_-* &quot;-&quot;??_-;_-@_-"/>
      </dxf>
    </rfmt>
    <rfmt sheetId="2" sqref="T46" start="0" length="0">
      <dxf>
        <numFmt numFmtId="35" formatCode="_-* #,##0.00_-;\-* #,##0.00_-;_-* &quot;-&quot;??_-;_-@_-"/>
      </dxf>
    </rfmt>
    <rfmt sheetId="2" sqref="T47" start="0" length="0">
      <dxf>
        <numFmt numFmtId="35" formatCode="_-* #,##0.00_-;\-* #,##0.00_-;_-* &quot;-&quot;??_-;_-@_-"/>
      </dxf>
    </rfmt>
    <rfmt sheetId="2" sqref="T48" start="0" length="0">
      <dxf>
        <numFmt numFmtId="35" formatCode="_-* #,##0.00_-;\-* #,##0.00_-;_-* &quot;-&quot;??_-;_-@_-"/>
      </dxf>
    </rfmt>
    <rfmt sheetId="2" sqref="T49" start="0" length="0">
      <dxf>
        <numFmt numFmtId="35" formatCode="_-* #,##0.00_-;\-* #,##0.00_-;_-* &quot;-&quot;??_-;_-@_-"/>
      </dxf>
    </rfmt>
    <rfmt sheetId="2" sqref="T50" start="0" length="0">
      <dxf>
        <numFmt numFmtId="35" formatCode="_-* #,##0.00_-;\-* #,##0.00_-;_-* &quot;-&quot;??_-;_-@_-"/>
      </dxf>
    </rfmt>
    <rfmt sheetId="2" sqref="T51" start="0" length="0">
      <dxf/>
    </rfmt>
  </rrc>
  <rrc rId="5149" sId="2" ref="C1:C1048576" action="deleteCol">
    <undo index="0" exp="area" ref3D="1" dr="$C$1:$J$1048576" dn="Z_8DA78CF1_615A_4626_9893_6751995631A4_.wvu.Cols" sId="2"/>
    <undo index="1" exp="area" ref3D="1" dr="$C$1:$R$1048576" dn="Z_9AF4A83C_CF57_4B40_8A74_6A0EA6C2FE5C_.wvu.Cols" sId="2"/>
    <undo index="0" exp="area" ref3D="1" dr="$C$1:$R$1048576" dn="Z_687A4863_1825_4D63_B732_E76682E6DE4F_.wvu.Cols" sId="2"/>
    <undo index="0" exp="area" ref3D="1" dr="$D$1:$D$1048576" dn="Z_6587DC74_DEB6_4452_A434_417A9595CDDC_.wvu.Cols" sId="2"/>
    <undo index="0" exp="area" ref3D="1" dr="$C$1:$F$1048576" dn="Z_52EFF634_6180_488B_AC31_853256997E5C_.wvu.Cols" sId="2"/>
    <rfmt sheetId="2" xfDxf="1" sqref="C1:C1048576" start="0" length="0">
      <dxf>
        <font>
          <sz val="9"/>
          <name val="Open Sans"/>
          <scheme val="none"/>
        </font>
      </dxf>
    </rfmt>
    <rcc rId="0" sId="2" s="1" dxf="1">
      <nc r="C1" t="inlineStr">
        <is>
          <t>1Q 2017</t>
        </is>
      </nc>
      <ndxf>
        <font>
          <b/>
          <sz val="9"/>
          <color rgb="FFCC0000"/>
          <name val="Open Sans"/>
          <scheme val="none"/>
        </font>
        <alignment horizontal="right" wrapText="1" readingOrder="0"/>
        <border outline="0">
          <left style="thin">
            <color indexed="9"/>
          </left>
          <right style="thin">
            <color indexed="9"/>
          </right>
          <top style="thin">
            <color indexed="9"/>
          </top>
          <bottom style="medium">
            <color rgb="FFCC0000"/>
          </bottom>
        </border>
      </ndxf>
    </rcc>
    <rcc rId="0" sId="2" s="1" dxf="1" numFmtId="34">
      <nc r="C2">
        <v>1559802</v>
      </nc>
      <ndxf>
        <font>
          <b/>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C3">
        <v>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4">
        <v>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5">
        <v>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6"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7">
        <v>-305806</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8">
        <v>1253996</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9">
        <v>571025</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0">
        <v>-95832</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1">
        <v>475193</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2">
        <v>345</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3">
        <v>55858</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4">
        <v>17177</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15"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16">
        <v>3757</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7">
        <v>42340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18"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19">
        <v>-145512</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20"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21">
        <v>-865972</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2">
        <v>-763710</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3">
        <v>-74269</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24" start="0" length="0">
      <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25">
        <v>-27993</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6">
        <v>8655</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7">
        <v>-106392</v>
      </nc>
      <n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C28">
        <v>739445</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9">
        <v>-212812</v>
      </nc>
      <n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C30">
        <v>526633</v>
      </nc>
      <ndxf>
        <font>
          <b/>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fmt sheetId="2" s="1" sqref="C31"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dxf>
    </rfmt>
    <rcc rId="0" sId="2" s="1" dxf="1" numFmtId="34">
      <nc r="C32">
        <v>452461</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33">
        <v>74172</v>
      </nc>
      <ndxf>
        <font>
          <sz val="9"/>
          <color auto="1"/>
          <name val="Open Sans"/>
          <scheme val="none"/>
        </font>
        <numFmt numFmtId="168" formatCode="_-* #,##0\ _z_ł_-;\-* #,##0\ _z_ł_-;_-* &quot;-&quot;??\ _z_ł_-;_-@_-"/>
        <alignment horizontal="center" vertical="center" readingOrder="0"/>
        <border outline="0">
          <left style="thin">
            <color indexed="9"/>
          </left>
          <bottom style="thin">
            <color rgb="FFEC0000"/>
          </bottom>
        </border>
      </ndxf>
    </rcc>
    <rfmt sheetId="2" sqref="C34" start="0" length="0">
      <dxf>
        <font>
          <sz val="9"/>
          <color theme="0"/>
          <name val="Open Sans"/>
          <scheme val="none"/>
        </font>
      </dxf>
    </rfmt>
    <rfmt sheetId="2" sqref="C35" start="0" length="0">
      <dxf>
        <font>
          <sz val="9"/>
          <color theme="0"/>
          <name val="Open Sans"/>
          <scheme val="none"/>
        </font>
      </dxf>
    </rfmt>
    <rfmt sheetId="2" sqref="C36" start="0" length="0">
      <dxf>
        <font>
          <sz val="9"/>
          <color theme="0"/>
          <name val="Open Sans"/>
          <scheme val="none"/>
        </font>
      </dxf>
    </rfmt>
    <rfmt sheetId="2" sqref="C37" start="0" length="0">
      <dxf>
        <font>
          <sz val="9"/>
          <color theme="0"/>
          <name val="Open Sans"/>
          <scheme val="none"/>
        </font>
      </dxf>
    </rfmt>
    <rfmt sheetId="2" sqref="C38" start="0" length="0">
      <dxf>
        <font>
          <sz val="9"/>
          <color theme="0"/>
          <name val="Open Sans"/>
          <scheme val="none"/>
        </font>
      </dxf>
    </rfmt>
    <rfmt sheetId="2" sqref="C39" start="0" length="0">
      <dxf>
        <font>
          <sz val="9"/>
          <color theme="0"/>
          <name val="Open Sans"/>
          <scheme val="none"/>
        </font>
      </dxf>
    </rfmt>
    <rfmt sheetId="2" sqref="C40" start="0" length="0">
      <dxf>
        <font>
          <sz val="9"/>
          <color theme="0"/>
          <name val="Open Sans"/>
          <scheme val="none"/>
        </font>
      </dxf>
    </rfmt>
    <rfmt sheetId="2" sqref="C41" start="0" length="0">
      <dxf>
        <font>
          <sz val="9"/>
          <color theme="0"/>
          <name val="Open Sans"/>
          <scheme val="none"/>
        </font>
      </dxf>
    </rfmt>
    <rfmt sheetId="2" sqref="C42" start="0" length="0">
      <dxf>
        <font>
          <sz val="9"/>
          <color theme="0"/>
          <name val="Open Sans"/>
          <scheme val="none"/>
        </font>
      </dxf>
    </rfmt>
    <rfmt sheetId="2" sqref="C43" start="0" length="0">
      <dxf>
        <font>
          <sz val="9"/>
          <color theme="0"/>
          <name val="Open Sans"/>
          <scheme val="none"/>
        </font>
      </dxf>
    </rfmt>
    <rfmt sheetId="2" sqref="C44" start="0" length="0">
      <dxf>
        <font>
          <sz val="9"/>
          <color theme="0"/>
          <name val="Open Sans"/>
          <scheme val="none"/>
        </font>
      </dxf>
    </rfmt>
    <rfmt sheetId="2" sqref="C45" start="0" length="0">
      <dxf>
        <font>
          <sz val="9"/>
          <color theme="0"/>
          <name val="Open Sans"/>
          <scheme val="none"/>
        </font>
      </dxf>
    </rfmt>
    <rfmt sheetId="2" sqref="C46" start="0" length="0">
      <dxf>
        <font>
          <sz val="9"/>
          <color theme="0"/>
          <name val="Open Sans"/>
          <scheme val="none"/>
        </font>
      </dxf>
    </rfmt>
    <rfmt sheetId="2" sqref="C47" start="0" length="0">
      <dxf>
        <font>
          <sz val="9"/>
          <color theme="0"/>
          <name val="Open Sans"/>
          <scheme val="none"/>
        </font>
      </dxf>
    </rfmt>
    <rfmt sheetId="2" sqref="C48" start="0" length="0">
      <dxf>
        <font>
          <sz val="9"/>
          <color theme="0"/>
          <name val="Open Sans"/>
          <scheme val="none"/>
        </font>
      </dxf>
    </rfmt>
  </rrc>
  <rrc rId="5150" sId="2" ref="C1:C1048576" action="deleteCol">
    <undo index="0" exp="area" ref3D="1" dr="$B$1:$C$33" dn="Z_EB23FC34_EB9F_4A12_8CA9_C3B8F6F151C1_.wvu.PrintArea" sId="2"/>
    <undo index="0" exp="area" ref3D="1" dr="$C$1:$I$1048576" dn="Z_8DA78CF1_615A_4626_9893_6751995631A4_.wvu.Cols" sId="2"/>
    <undo index="1" exp="area" ref3D="1" dr="$C$1:$Q$1048576" dn="Z_9AF4A83C_CF57_4B40_8A74_6A0EA6C2FE5C_.wvu.Cols" sId="2"/>
    <undo index="0" exp="area" ref3D="1" dr="$C$1:$Q$1048576" dn="Z_687A4863_1825_4D63_B732_E76682E6DE4F_.wvu.Cols" sId="2"/>
    <undo index="0" exp="area" ref3D="1" dr="$C$1:$C$1048576" dn="Z_6587DC74_DEB6_4452_A434_417A9595CDDC_.wvu.Cols" sId="2"/>
    <undo index="0" exp="area" ref3D="1" dr="$C$1:$E$1048576" dn="Z_52EFF634_6180_488B_AC31_853256997E5C_.wvu.Cols" sId="2"/>
    <rfmt sheetId="2" xfDxf="1" sqref="C1:C1048576" start="0" length="0">
      <dxf>
        <font>
          <sz val="9"/>
          <name val="Open Sans"/>
          <scheme val="none"/>
        </font>
      </dxf>
    </rfmt>
    <rcc rId="0" sId="2" s="1" dxf="1">
      <nc r="C1" t="inlineStr">
        <is>
          <t>2Q 2017</t>
        </is>
      </nc>
      <ndxf>
        <font>
          <b/>
          <sz val="9"/>
          <color rgb="FFCC0000"/>
          <name val="Open Sans"/>
          <scheme val="none"/>
        </font>
        <alignment horizontal="right" wrapText="1" readingOrder="0"/>
        <border outline="0">
          <left style="thin">
            <color indexed="9"/>
          </left>
          <right style="thin">
            <color indexed="9"/>
          </right>
          <top style="thin">
            <color indexed="9"/>
          </top>
          <bottom style="medium">
            <color rgb="FFCC0000"/>
          </bottom>
        </border>
      </ndxf>
    </rcc>
    <rcc rId="0" sId="2" s="1" dxf="1" numFmtId="34">
      <nc r="C2">
        <v>1620968</v>
      </nc>
      <ndxf>
        <font>
          <b/>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C3">
        <v>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4">
        <v>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5">
        <v>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6"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7">
        <v>-318481</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8">
        <v>1302487</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9">
        <v>607881</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0">
        <v>-112239</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1">
        <v>495642</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2">
        <v>75579</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3">
        <v>36228</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4">
        <v>10770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15"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16">
        <v>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7">
        <v>32204</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18"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19">
        <v>-100366</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20"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21">
        <v>-828582</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2">
        <v>-734087</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3">
        <v>-77840</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24" start="0" length="0">
      <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25">
        <v>-16655</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6">
        <v>15157</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7">
        <v>-108320</v>
      </nc>
      <n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C28">
        <v>930799</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9">
        <v>-199737</v>
      </nc>
      <n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C30">
        <v>731062</v>
      </nc>
      <ndxf>
        <font>
          <b/>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fmt sheetId="2" s="1" sqref="C31"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dxf>
    </rfmt>
    <rcc rId="0" sId="2" s="1" dxf="1" numFmtId="34">
      <nc r="C32">
        <v>647914</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33">
        <v>83148</v>
      </nc>
      <ndxf>
        <font>
          <sz val="9"/>
          <color auto="1"/>
          <name val="Open Sans"/>
          <scheme val="none"/>
        </font>
        <numFmt numFmtId="168" formatCode="_-* #,##0\ _z_ł_-;\-* #,##0\ _z_ł_-;_-* &quot;-&quot;??\ _z_ł_-;_-@_-"/>
        <alignment horizontal="center" vertical="center" readingOrder="0"/>
        <border outline="0">
          <left style="thin">
            <color indexed="9"/>
          </left>
          <bottom style="thin">
            <color rgb="FFEC0000"/>
          </bottom>
        </border>
      </ndxf>
    </rcc>
    <rfmt sheetId="2" sqref="C34" start="0" length="0">
      <dxf>
        <font>
          <sz val="9"/>
          <color theme="0"/>
          <name val="Open Sans"/>
          <scheme val="none"/>
        </font>
      </dxf>
    </rfmt>
    <rfmt sheetId="2" sqref="C35" start="0" length="0">
      <dxf>
        <font>
          <sz val="9"/>
          <color theme="0"/>
          <name val="Open Sans"/>
          <scheme val="none"/>
        </font>
      </dxf>
    </rfmt>
    <rfmt sheetId="2" sqref="C36" start="0" length="0">
      <dxf>
        <font>
          <sz val="9"/>
          <color theme="0"/>
          <name val="Open Sans"/>
          <scheme val="none"/>
        </font>
      </dxf>
    </rfmt>
    <rfmt sheetId="2" sqref="C37" start="0" length="0">
      <dxf>
        <font>
          <sz val="9"/>
          <color theme="0"/>
          <name val="Open Sans"/>
          <scheme val="none"/>
        </font>
      </dxf>
    </rfmt>
    <rfmt sheetId="2" sqref="C38" start="0" length="0">
      <dxf>
        <font>
          <sz val="9"/>
          <color theme="0"/>
          <name val="Open Sans"/>
          <scheme val="none"/>
        </font>
      </dxf>
    </rfmt>
    <rfmt sheetId="2" sqref="C39" start="0" length="0">
      <dxf>
        <font>
          <sz val="9"/>
          <color theme="0"/>
          <name val="Open Sans"/>
          <scheme val="none"/>
        </font>
      </dxf>
    </rfmt>
    <rfmt sheetId="2" sqref="C40" start="0" length="0">
      <dxf>
        <font>
          <sz val="9"/>
          <color theme="0"/>
          <name val="Open Sans"/>
          <scheme val="none"/>
        </font>
      </dxf>
    </rfmt>
    <rfmt sheetId="2" sqref="C41" start="0" length="0">
      <dxf>
        <font>
          <sz val="9"/>
          <color theme="0"/>
          <name val="Open Sans"/>
          <scheme val="none"/>
        </font>
      </dxf>
    </rfmt>
    <rfmt sheetId="2" sqref="C42" start="0" length="0">
      <dxf>
        <font>
          <sz val="9"/>
          <color theme="0"/>
          <name val="Open Sans"/>
          <scheme val="none"/>
        </font>
      </dxf>
    </rfmt>
    <rfmt sheetId="2" sqref="C43" start="0" length="0">
      <dxf>
        <font>
          <sz val="9"/>
          <color theme="0"/>
          <name val="Open Sans"/>
          <scheme val="none"/>
        </font>
      </dxf>
    </rfmt>
    <rfmt sheetId="2" sqref="C44" start="0" length="0">
      <dxf>
        <font>
          <sz val="9"/>
          <color theme="0"/>
          <name val="Open Sans"/>
          <scheme val="none"/>
        </font>
      </dxf>
    </rfmt>
    <rfmt sheetId="2" sqref="C45" start="0" length="0">
      <dxf>
        <font>
          <sz val="9"/>
          <color theme="0"/>
          <name val="Open Sans"/>
          <scheme val="none"/>
        </font>
      </dxf>
    </rfmt>
    <rfmt sheetId="2" sqref="C46" start="0" length="0">
      <dxf>
        <font>
          <sz val="9"/>
          <color theme="0"/>
          <name val="Open Sans"/>
          <scheme val="none"/>
        </font>
      </dxf>
    </rfmt>
    <rfmt sheetId="2" sqref="C47" start="0" length="0">
      <dxf>
        <font>
          <sz val="9"/>
          <color theme="0"/>
          <name val="Open Sans"/>
          <scheme val="none"/>
        </font>
      </dxf>
    </rfmt>
    <rfmt sheetId="2" sqref="C48" start="0" length="0">
      <dxf>
        <font>
          <sz val="9"/>
          <color theme="0"/>
          <name val="Open Sans"/>
          <scheme val="none"/>
        </font>
      </dxf>
    </rfmt>
    <rfmt sheetId="2" sqref="C49" start="0" length="0">
      <dxf>
        <font>
          <sz val="9"/>
          <color theme="0"/>
          <name val="Open Sans"/>
          <scheme val="none"/>
        </font>
      </dxf>
    </rfmt>
    <rfmt sheetId="2" sqref="C50" start="0" length="0">
      <dxf>
        <font>
          <sz val="9"/>
          <color theme="0"/>
          <name val="Open Sans"/>
          <scheme val="none"/>
        </font>
      </dxf>
    </rfmt>
    <rfmt sheetId="2" sqref="C51" start="0" length="0">
      <dxf>
        <font>
          <sz val="9"/>
          <color theme="0"/>
          <name val="Open Sans"/>
          <scheme val="none"/>
        </font>
      </dxf>
    </rfmt>
  </rrc>
  <rrc rId="5151" sId="2" ref="C1:C1048576" action="deleteCol">
    <undo index="0" exp="area" ref3D="1" dr="$C$1:$H$1048576" dn="Z_8DA78CF1_615A_4626_9893_6751995631A4_.wvu.Cols" sId="2"/>
    <undo index="1" exp="area" ref3D="1" dr="$C$1:$P$1048576" dn="Z_9AF4A83C_CF57_4B40_8A74_6A0EA6C2FE5C_.wvu.Cols" sId="2"/>
    <undo index="0" exp="area" ref3D="1" dr="$C$1:$P$1048576" dn="Z_687A4863_1825_4D63_B732_E76682E6DE4F_.wvu.Cols" sId="2"/>
    <undo index="0" exp="area" ref3D="1" dr="$C$1:$D$1048576" dn="Z_52EFF634_6180_488B_AC31_853256997E5C_.wvu.Cols" sId="2"/>
    <rfmt sheetId="2" xfDxf="1" sqref="C1:C1048576" start="0" length="0">
      <dxf>
        <font>
          <sz val="9"/>
          <name val="Open Sans"/>
          <scheme val="none"/>
        </font>
      </dxf>
    </rfmt>
    <rcc rId="0" sId="2" s="1" dxf="1">
      <nc r="C1" t="inlineStr">
        <is>
          <t>3Q 2017</t>
        </is>
      </nc>
      <ndxf>
        <font>
          <b/>
          <sz val="9"/>
          <color rgb="FFCC0000"/>
          <name val="Open Sans"/>
          <scheme val="none"/>
        </font>
        <alignment horizontal="right" wrapText="1" readingOrder="0"/>
        <border outline="0">
          <left style="thin">
            <color indexed="9"/>
          </left>
          <right style="thin">
            <color indexed="9"/>
          </right>
          <top style="thin">
            <color indexed="9"/>
          </top>
          <bottom style="medium">
            <color rgb="FFCC0000"/>
          </bottom>
        </border>
      </ndxf>
    </rcc>
    <rcc rId="0" sId="2" s="1" dxf="1" numFmtId="34">
      <nc r="C2">
        <v>1663808</v>
      </nc>
      <ndxf>
        <font>
          <b/>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C3">
        <v>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4">
        <v>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5">
        <v>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6"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7">
        <v>-322842</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8">
        <v>1340966</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9">
        <v>654490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0">
        <v>-127585</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1">
        <v>526905</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2">
        <v>712</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3">
        <v>55567</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4">
        <v>3962</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15"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16">
        <v>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7">
        <v>23671</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18"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19">
        <v>-231653</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20"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21">
        <v>-807694</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2">
        <v>-686366</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3">
        <v>-82167</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24" start="0" length="0">
      <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25">
        <v>-39161</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6">
        <v>14734</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7">
        <v>-109373</v>
      </nc>
      <n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C28">
        <v>817797</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9">
        <v>-188610</v>
      </nc>
      <n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C30">
        <v>629187</v>
      </nc>
      <ndxf>
        <font>
          <b/>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fmt sheetId="2" s="1" sqref="C31"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dxf>
    </rfmt>
    <rcc rId="0" sId="2" s="1" dxf="1" numFmtId="34">
      <nc r="C32">
        <v>556427</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33">
        <v>72760</v>
      </nc>
      <ndxf>
        <font>
          <sz val="9"/>
          <color auto="1"/>
          <name val="Open Sans"/>
          <scheme val="none"/>
        </font>
        <numFmt numFmtId="168" formatCode="_-* #,##0\ _z_ł_-;\-* #,##0\ _z_ł_-;_-* &quot;-&quot;??\ _z_ł_-;_-@_-"/>
        <alignment horizontal="center" vertical="center" readingOrder="0"/>
        <border outline="0">
          <left style="thin">
            <color indexed="9"/>
          </left>
          <bottom style="thin">
            <color rgb="FFEC0000"/>
          </bottom>
        </border>
      </ndxf>
    </rcc>
    <rfmt sheetId="2" sqref="C34" start="0" length="0">
      <dxf>
        <font>
          <sz val="9"/>
          <color theme="0"/>
          <name val="Open Sans"/>
          <scheme val="none"/>
        </font>
      </dxf>
    </rfmt>
    <rfmt sheetId="2" sqref="C35" start="0" length="0">
      <dxf>
        <font>
          <sz val="9"/>
          <color theme="0"/>
          <name val="Open Sans"/>
          <scheme val="none"/>
        </font>
      </dxf>
    </rfmt>
    <rfmt sheetId="2" sqref="C36" start="0" length="0">
      <dxf>
        <font>
          <sz val="9"/>
          <color theme="0"/>
          <name val="Open Sans"/>
          <scheme val="none"/>
        </font>
      </dxf>
    </rfmt>
    <rfmt sheetId="2" sqref="C37" start="0" length="0">
      <dxf>
        <font>
          <sz val="9"/>
          <color theme="0"/>
          <name val="Open Sans"/>
          <scheme val="none"/>
        </font>
      </dxf>
    </rfmt>
    <rfmt sheetId="2" sqref="C38" start="0" length="0">
      <dxf>
        <font>
          <sz val="9"/>
          <color theme="0"/>
          <name val="Open Sans"/>
          <scheme val="none"/>
        </font>
      </dxf>
    </rfmt>
    <rfmt sheetId="2" sqref="C39" start="0" length="0">
      <dxf>
        <font>
          <sz val="9"/>
          <color theme="0"/>
          <name val="Open Sans"/>
          <scheme val="none"/>
        </font>
      </dxf>
    </rfmt>
    <rfmt sheetId="2" sqref="C40" start="0" length="0">
      <dxf>
        <font>
          <sz val="9"/>
          <color theme="0"/>
          <name val="Open Sans"/>
          <scheme val="none"/>
        </font>
      </dxf>
    </rfmt>
    <rfmt sheetId="2" sqref="C41" start="0" length="0">
      <dxf>
        <font>
          <sz val="9"/>
          <color theme="0"/>
          <name val="Open Sans"/>
          <scheme val="none"/>
        </font>
      </dxf>
    </rfmt>
    <rfmt sheetId="2" sqref="C42" start="0" length="0">
      <dxf>
        <font>
          <sz val="9"/>
          <color theme="0"/>
          <name val="Open Sans"/>
          <scheme val="none"/>
        </font>
      </dxf>
    </rfmt>
    <rfmt sheetId="2" sqref="C43" start="0" length="0">
      <dxf>
        <font>
          <sz val="9"/>
          <color theme="0"/>
          <name val="Open Sans"/>
          <scheme val="none"/>
        </font>
      </dxf>
    </rfmt>
    <rfmt sheetId="2" sqref="C44" start="0" length="0">
      <dxf>
        <font>
          <sz val="9"/>
          <color theme="0"/>
          <name val="Open Sans"/>
          <scheme val="none"/>
        </font>
      </dxf>
    </rfmt>
    <rfmt sheetId="2" sqref="C45" start="0" length="0">
      <dxf>
        <font>
          <sz val="9"/>
          <color theme="0"/>
          <name val="Open Sans"/>
          <scheme val="none"/>
        </font>
      </dxf>
    </rfmt>
    <rfmt sheetId="2" sqref="C46" start="0" length="0">
      <dxf>
        <font>
          <sz val="9"/>
          <color theme="0"/>
          <name val="Open Sans"/>
          <scheme val="none"/>
        </font>
      </dxf>
    </rfmt>
    <rfmt sheetId="2" sqref="C47" start="0" length="0">
      <dxf>
        <font>
          <sz val="9"/>
          <color theme="0"/>
          <name val="Open Sans"/>
          <scheme val="none"/>
        </font>
      </dxf>
    </rfmt>
    <rfmt sheetId="2" sqref="C48" start="0" length="0">
      <dxf>
        <font>
          <sz val="9"/>
          <color theme="0"/>
          <name val="Open Sans"/>
          <scheme val="none"/>
        </font>
      </dxf>
    </rfmt>
    <rfmt sheetId="2" sqref="C49" start="0" length="0">
      <dxf>
        <font>
          <sz val="9"/>
          <color theme="0"/>
          <name val="Open Sans"/>
          <scheme val="none"/>
        </font>
      </dxf>
    </rfmt>
    <rfmt sheetId="2" sqref="C50" start="0" length="0">
      <dxf>
        <font>
          <sz val="9"/>
          <color theme="0"/>
          <name val="Open Sans"/>
          <scheme val="none"/>
        </font>
      </dxf>
    </rfmt>
    <rfmt sheetId="2" sqref="C51" start="0" length="0">
      <dxf>
        <font>
          <sz val="9"/>
          <color theme="0"/>
          <name val="Open Sans"/>
          <scheme val="none"/>
        </font>
      </dxf>
    </rfmt>
  </rrc>
  <rrc rId="5152" sId="2" ref="C1:C1048576" action="deleteCol">
    <undo index="0" exp="area" ref3D="1" dr="$C$1:$G$1048576" dn="Z_8DA78CF1_615A_4626_9893_6751995631A4_.wvu.Cols" sId="2"/>
    <undo index="1" exp="area" ref3D="1" dr="$C$1:$O$1048576" dn="Z_9AF4A83C_CF57_4B40_8A74_6A0EA6C2FE5C_.wvu.Cols" sId="2"/>
    <undo index="0" exp="area" ref3D="1" dr="$C$1:$O$1048576" dn="Z_687A4863_1825_4D63_B732_E76682E6DE4F_.wvu.Cols" sId="2"/>
    <undo index="0" exp="area" ref3D="1" dr="$C$1:$C$1048576" dn="Z_52EFF634_6180_488B_AC31_853256997E5C_.wvu.Cols" sId="2"/>
    <rfmt sheetId="2" xfDxf="1" sqref="C1:C1048576" start="0" length="0">
      <dxf>
        <font>
          <sz val="9"/>
          <name val="Open Sans"/>
          <scheme val="none"/>
        </font>
      </dxf>
    </rfmt>
    <rcc rId="0" sId="2" s="1" dxf="1">
      <nc r="C1" t="inlineStr">
        <is>
          <t>4Q 2017</t>
        </is>
      </nc>
      <ndxf>
        <font>
          <b/>
          <sz val="9"/>
          <color rgb="FFCC0000"/>
          <name val="Open Sans"/>
          <scheme val="none"/>
        </font>
        <alignment horizontal="right" wrapText="1" readingOrder="0"/>
        <border outline="0">
          <left style="thin">
            <color indexed="9"/>
          </left>
          <right style="thin">
            <color indexed="9"/>
          </right>
          <top style="thin">
            <color indexed="9"/>
          </top>
          <bottom style="medium">
            <color rgb="FFCC0000"/>
          </bottom>
        </border>
      </ndxf>
    </rcc>
    <rcc rId="0" sId="2" s="1" dxf="1" numFmtId="34">
      <nc r="C2">
        <v>1684729</v>
      </nc>
      <ndxf>
        <font>
          <b/>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C3">
        <v>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4">
        <v>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5">
        <v>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6"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7">
        <v>-305281</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8">
        <v>1379448</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9">
        <v>642813</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0">
        <v>-127427</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1">
        <v>515386</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2">
        <v>180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3">
        <v>47321</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4">
        <v>15593</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15"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16">
        <v>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7">
        <v>52372</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18"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19">
        <v>-212942</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20"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21">
        <v>-870166</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2">
        <v>-755269</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3">
        <v>-84657</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24" start="0" length="0">
      <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25">
        <v>-30240</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6">
        <v>19718</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7">
        <v>-113471</v>
      </nc>
      <n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C28">
        <v>833439</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9">
        <v>-215548</v>
      </nc>
      <n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C30">
        <v>617891</v>
      </nc>
      <ndxf>
        <font>
          <b/>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fmt sheetId="2" s="1" sqref="C31"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dxf>
    </rfmt>
    <rcc rId="0" sId="2" s="1" dxf="1" numFmtId="34">
      <nc r="C32">
        <v>542511</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33">
        <v>75380</v>
      </nc>
      <ndxf>
        <font>
          <sz val="9"/>
          <color auto="1"/>
          <name val="Open Sans"/>
          <scheme val="none"/>
        </font>
        <numFmt numFmtId="168" formatCode="_-* #,##0\ _z_ł_-;\-* #,##0\ _z_ł_-;_-* &quot;-&quot;??\ _z_ł_-;_-@_-"/>
        <alignment horizontal="center" vertical="center" readingOrder="0"/>
        <border outline="0">
          <left style="thin">
            <color indexed="9"/>
          </left>
          <bottom style="thin">
            <color rgb="FFEC0000"/>
          </bottom>
        </border>
      </ndxf>
    </rcc>
    <rfmt sheetId="2" sqref="C34" start="0" length="0">
      <dxf>
        <font>
          <sz val="9"/>
          <color theme="0"/>
          <name val="Open Sans"/>
          <scheme val="none"/>
        </font>
      </dxf>
    </rfmt>
    <rfmt sheetId="2" sqref="C35" start="0" length="0">
      <dxf>
        <font>
          <sz val="9"/>
          <color theme="0"/>
          <name val="Open Sans"/>
          <scheme val="none"/>
        </font>
      </dxf>
    </rfmt>
    <rfmt sheetId="2" sqref="C36" start="0" length="0">
      <dxf>
        <font>
          <sz val="9"/>
          <color theme="0"/>
          <name val="Open Sans"/>
          <scheme val="none"/>
        </font>
      </dxf>
    </rfmt>
    <rfmt sheetId="2" sqref="C37" start="0" length="0">
      <dxf>
        <font>
          <sz val="9"/>
          <color theme="0"/>
          <name val="Open Sans"/>
          <scheme val="none"/>
        </font>
        <numFmt numFmtId="4" formatCode="#,##0.00"/>
      </dxf>
    </rfmt>
    <rfmt sheetId="2" sqref="C38" start="0" length="0">
      <dxf>
        <font>
          <sz val="9"/>
          <color theme="0"/>
          <name val="Open Sans"/>
          <scheme val="none"/>
        </font>
      </dxf>
    </rfmt>
    <rfmt sheetId="2" sqref="C39" start="0" length="0">
      <dxf>
        <font>
          <sz val="9"/>
          <color theme="0"/>
          <name val="Open Sans"/>
          <scheme val="none"/>
        </font>
      </dxf>
    </rfmt>
    <rfmt sheetId="2" sqref="C40" start="0" length="0">
      <dxf>
        <font>
          <sz val="9"/>
          <color theme="0"/>
          <name val="Open Sans"/>
          <scheme val="none"/>
        </font>
      </dxf>
    </rfmt>
    <rfmt sheetId="2" sqref="C41" start="0" length="0">
      <dxf>
        <font>
          <sz val="9"/>
          <color theme="0"/>
          <name val="Open Sans"/>
          <scheme val="none"/>
        </font>
      </dxf>
    </rfmt>
    <rfmt sheetId="2" sqref="C42" start="0" length="0">
      <dxf>
        <font>
          <sz val="9"/>
          <color theme="0"/>
          <name val="Open Sans"/>
          <scheme val="none"/>
        </font>
      </dxf>
    </rfmt>
    <rfmt sheetId="2" sqref="C43" start="0" length="0">
      <dxf>
        <font>
          <sz val="9"/>
          <color theme="0"/>
          <name val="Open Sans"/>
          <scheme val="none"/>
        </font>
      </dxf>
    </rfmt>
    <rfmt sheetId="2" sqref="C44" start="0" length="0">
      <dxf>
        <font>
          <sz val="9"/>
          <color theme="0"/>
          <name val="Open Sans"/>
          <scheme val="none"/>
        </font>
      </dxf>
    </rfmt>
    <rfmt sheetId="2" sqref="C45" start="0" length="0">
      <dxf>
        <font>
          <sz val="9"/>
          <color theme="0"/>
          <name val="Open Sans"/>
          <scheme val="none"/>
        </font>
      </dxf>
    </rfmt>
    <rfmt sheetId="2" sqref="C46" start="0" length="0">
      <dxf>
        <font>
          <sz val="9"/>
          <color theme="0"/>
          <name val="Open Sans"/>
          <scheme val="none"/>
        </font>
      </dxf>
    </rfmt>
    <rfmt sheetId="2" sqref="C47" start="0" length="0">
      <dxf>
        <font>
          <sz val="9"/>
          <color theme="0"/>
          <name val="Open Sans"/>
          <scheme val="none"/>
        </font>
      </dxf>
    </rfmt>
    <rfmt sheetId="2" sqref="C48" start="0" length="0">
      <dxf>
        <font>
          <sz val="9"/>
          <color theme="0"/>
          <name val="Open Sans"/>
          <scheme val="none"/>
        </font>
      </dxf>
    </rfmt>
    <rfmt sheetId="2" sqref="C49" start="0" length="0">
      <dxf>
        <font>
          <sz val="9"/>
          <color theme="0"/>
          <name val="Open Sans"/>
          <scheme val="none"/>
        </font>
      </dxf>
    </rfmt>
    <rfmt sheetId="2" sqref="C50" start="0" length="0">
      <dxf>
        <font>
          <sz val="9"/>
          <color theme="0"/>
          <name val="Open Sans"/>
          <scheme val="none"/>
        </font>
      </dxf>
    </rfmt>
    <rfmt sheetId="2" sqref="C51" start="0" length="0">
      <dxf>
        <font>
          <sz val="9"/>
          <color theme="0"/>
          <name val="Open Sans"/>
          <scheme val="none"/>
        </font>
      </dxf>
    </rfmt>
  </rrc>
  <rrc rId="5153" sId="2" ref="C1:C1048576" action="deleteCol">
    <undo index="0" exp="ref" ref3D="1" v="1" dr="C19" r="C24" sId="11"/>
    <undo index="0" exp="area" ref3D="1" dr="$C$1:$F$1048576" dn="Z_8DA78CF1_615A_4626_9893_6751995631A4_.wvu.Cols" sId="2"/>
    <undo index="1" exp="area" ref3D="1" dr="$C$1:$N$1048576" dn="Z_9AF4A83C_CF57_4B40_8A74_6A0EA6C2FE5C_.wvu.Cols" sId="2"/>
    <undo index="0" exp="area" ref3D="1" dr="$C$1:$N$1048576" dn="Z_687A4863_1825_4D63_B732_E76682E6DE4F_.wvu.Cols" sId="2"/>
    <rfmt sheetId="2" xfDxf="1" sqref="C1:C1048576" start="0" length="0">
      <dxf>
        <font>
          <sz val="9"/>
          <name val="Open Sans"/>
          <scheme val="none"/>
        </font>
      </dxf>
    </rfmt>
    <rcc rId="0" sId="2" s="1" dxf="1">
      <nc r="C1" t="inlineStr">
        <is>
          <t>1Q 2018</t>
        </is>
      </nc>
      <ndxf>
        <font>
          <b/>
          <sz val="9"/>
          <color rgb="FFCC0000"/>
          <name val="Open Sans"/>
          <scheme val="none"/>
        </font>
        <alignment horizontal="right" wrapText="1" readingOrder="0"/>
        <border outline="0">
          <left style="thin">
            <color indexed="9"/>
          </left>
          <right style="thin">
            <color indexed="9"/>
          </right>
          <top style="thin">
            <color indexed="9"/>
          </top>
          <bottom style="medium">
            <color rgb="FFCC0000"/>
          </bottom>
        </border>
      </ndxf>
    </rcc>
    <rcc rId="0" sId="2" s="1" dxf="1" numFmtId="34">
      <nc r="C2">
        <v>1688501</v>
      </nc>
      <ndxf>
        <font>
          <b/>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C3">
        <v>1487943</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4">
        <v>163239</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5">
        <v>37319</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6"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7">
        <v>-298675</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8">
        <v>1389826</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9">
        <v>603973</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0">
        <v>-88859</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1">
        <v>515114</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2">
        <v>185</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3">
        <v>-1083</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4">
        <v>3927</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15"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16">
        <v>-65</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7">
        <v>77448</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8">
        <v>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9">
        <v>-203364</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20"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21">
        <v>-971151</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2">
        <v>-862454</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3">
        <v>-82536</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4">
        <v>0</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5">
        <v>-26161</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6">
        <v>10998</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7">
        <v>-113444</v>
      </nc>
      <n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C28">
        <v>708391</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9">
        <v>-180987</v>
      </nc>
      <n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C30">
        <v>527404</v>
      </nc>
      <ndxf>
        <font>
          <b/>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fmt sheetId="2" s="1" sqref="C31"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dxf>
    </rfmt>
    <rcc rId="0" sId="2" s="1" dxf="1" numFmtId="34">
      <nc r="C32">
        <v>433933</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33">
        <v>93471</v>
      </nc>
      <ndxf>
        <font>
          <sz val="9"/>
          <color auto="1"/>
          <name val="Open Sans"/>
          <scheme val="none"/>
        </font>
        <numFmt numFmtId="168" formatCode="_-* #,##0\ _z_ł_-;\-* #,##0\ _z_ł_-;_-* &quot;-&quot;??\ _z_ł_-;_-@_-"/>
        <alignment horizontal="center" vertical="center" readingOrder="0"/>
        <border outline="0">
          <left style="thin">
            <color indexed="9"/>
          </left>
          <bottom style="thin">
            <color rgb="FFEC0000"/>
          </bottom>
        </border>
      </ndxf>
    </rcc>
    <rfmt sheetId="2" sqref="C34" start="0" length="0">
      <dxf>
        <font>
          <sz val="9"/>
          <color theme="0"/>
          <name val="Open Sans"/>
          <scheme val="none"/>
        </font>
      </dxf>
    </rfmt>
    <rfmt sheetId="2" sqref="C35" start="0" length="0">
      <dxf>
        <font>
          <sz val="9"/>
          <color theme="0"/>
          <name val="Open Sans"/>
          <scheme val="none"/>
        </font>
      </dxf>
    </rfmt>
    <rfmt sheetId="2" sqref="C36" start="0" length="0">
      <dxf>
        <font>
          <sz val="9"/>
          <color theme="0"/>
          <name val="Open Sans"/>
          <scheme val="none"/>
        </font>
      </dxf>
    </rfmt>
    <rfmt sheetId="2" sqref="C37" start="0" length="0">
      <dxf>
        <font>
          <sz val="9"/>
          <color theme="0"/>
          <name val="Open Sans"/>
          <scheme val="none"/>
        </font>
        <numFmt numFmtId="4" formatCode="#,##0.00"/>
      </dxf>
    </rfmt>
    <rfmt sheetId="2" sqref="C38" start="0" length="0">
      <dxf>
        <font>
          <sz val="9"/>
          <color theme="0"/>
          <name val="Open Sans"/>
          <scheme val="none"/>
        </font>
      </dxf>
    </rfmt>
    <rfmt sheetId="2" sqref="C39" start="0" length="0">
      <dxf>
        <font>
          <sz val="9"/>
          <color theme="0"/>
          <name val="Open Sans"/>
          <scheme val="none"/>
        </font>
      </dxf>
    </rfmt>
    <rfmt sheetId="2" sqref="C40" start="0" length="0">
      <dxf>
        <font>
          <sz val="9"/>
          <color theme="0"/>
          <name val="Open Sans"/>
          <scheme val="none"/>
        </font>
      </dxf>
    </rfmt>
    <rfmt sheetId="2" sqref="C41" start="0" length="0">
      <dxf>
        <font>
          <sz val="9"/>
          <color theme="0"/>
          <name val="Open Sans"/>
          <scheme val="none"/>
        </font>
      </dxf>
    </rfmt>
    <rfmt sheetId="2" sqref="C42" start="0" length="0">
      <dxf>
        <font>
          <sz val="9"/>
          <color theme="0"/>
          <name val="Open Sans"/>
          <scheme val="none"/>
        </font>
      </dxf>
    </rfmt>
    <rfmt sheetId="2" sqref="C43" start="0" length="0">
      <dxf>
        <font>
          <sz val="9"/>
          <color theme="0"/>
          <name val="Open Sans"/>
          <scheme val="none"/>
        </font>
      </dxf>
    </rfmt>
    <rfmt sheetId="2" sqref="C44" start="0" length="0">
      <dxf>
        <font>
          <sz val="9"/>
          <color theme="0"/>
          <name val="Open Sans"/>
          <scheme val="none"/>
        </font>
      </dxf>
    </rfmt>
    <rfmt sheetId="2" sqref="C45" start="0" length="0">
      <dxf>
        <font>
          <sz val="9"/>
          <color theme="0"/>
          <name val="Open Sans"/>
          <scheme val="none"/>
        </font>
      </dxf>
    </rfmt>
    <rfmt sheetId="2" sqref="C46" start="0" length="0">
      <dxf>
        <font>
          <sz val="9"/>
          <color theme="0"/>
          <name val="Open Sans"/>
          <scheme val="none"/>
        </font>
      </dxf>
    </rfmt>
    <rfmt sheetId="2" sqref="C47" start="0" length="0">
      <dxf>
        <font>
          <sz val="9"/>
          <color theme="0"/>
          <name val="Open Sans"/>
          <scheme val="none"/>
        </font>
      </dxf>
    </rfmt>
    <rfmt sheetId="2" sqref="C48" start="0" length="0">
      <dxf>
        <font>
          <sz val="9"/>
          <color theme="0"/>
          <name val="Open Sans"/>
          <scheme val="none"/>
        </font>
      </dxf>
    </rfmt>
    <rfmt sheetId="2" sqref="C49" start="0" length="0">
      <dxf>
        <font>
          <sz val="9"/>
          <color theme="0"/>
          <name val="Open Sans"/>
          <scheme val="none"/>
        </font>
      </dxf>
    </rfmt>
    <rfmt sheetId="2" sqref="C50" start="0" length="0">
      <dxf>
        <font>
          <sz val="9"/>
          <color theme="0"/>
          <name val="Open Sans"/>
          <scheme val="none"/>
        </font>
      </dxf>
    </rfmt>
    <rfmt sheetId="2" sqref="C51" start="0" length="0">
      <dxf>
        <font>
          <sz val="9"/>
          <color theme="0"/>
          <name val="Open Sans"/>
          <scheme val="none"/>
        </font>
      </dxf>
    </rfmt>
  </rrc>
  <rrc rId="5154" sId="2" ref="C1:C1048576" action="deleteCol">
    <undo index="0" exp="ref" ref3D="1" v="1" dr="C19" r="D24" sId="11"/>
    <undo index="0" exp="area" ref3D="1" dr="$C$1:$E$1048576" dn="Z_8DA78CF1_615A_4626_9893_6751995631A4_.wvu.Cols" sId="2"/>
    <undo index="1" exp="area" ref3D="1" dr="$C$1:$M$1048576" dn="Z_9AF4A83C_CF57_4B40_8A74_6A0EA6C2FE5C_.wvu.Cols" sId="2"/>
    <undo index="0" exp="area" ref3D="1" dr="$C$1:$M$1048576" dn="Z_687A4863_1825_4D63_B732_E76682E6DE4F_.wvu.Cols" sId="2"/>
    <rfmt sheetId="2" xfDxf="1" sqref="C1:C1048576" start="0" length="0">
      <dxf>
        <font>
          <sz val="9"/>
          <name val="Open Sans"/>
          <scheme val="none"/>
        </font>
      </dxf>
    </rfmt>
    <rcc rId="0" sId="2" s="1" dxf="1">
      <nc r="C1" t="inlineStr">
        <is>
          <t>2Q 2018</t>
        </is>
      </nc>
      <ndxf>
        <font>
          <b/>
          <sz val="9"/>
          <color rgb="FFCC0000"/>
          <name val="Open Sans"/>
          <scheme val="none"/>
        </font>
        <alignment horizontal="right" wrapText="1" readingOrder="0"/>
        <border outline="0">
          <left style="thin">
            <color indexed="9"/>
          </left>
          <right style="thin">
            <color indexed="9"/>
          </right>
          <top style="thin">
            <color indexed="9"/>
          </top>
          <bottom style="medium">
            <color rgb="FFCC0000"/>
          </bottom>
        </border>
      </ndxf>
    </rcc>
    <rcc rId="0" sId="2" s="1" dxf="1" numFmtId="34">
      <nc r="C2">
        <v>1736743</v>
      </nc>
      <ndxf>
        <font>
          <b/>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C3">
        <v>1537794</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4">
        <v>174832</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5">
        <v>24117</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6"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7">
        <v>-340536</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8">
        <v>1396207</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9">
        <v>649627</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0">
        <v>-119867</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1">
        <v>529760</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2">
        <v>98323</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3">
        <v>69249</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4">
        <v>16900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15"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16">
        <v>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7">
        <v>76421</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8">
        <v>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9">
        <v>-257876</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20"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21">
        <v>-915827</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2">
        <v>-751413</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3">
        <v>-79866</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4">
        <v>0</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5">
        <v>-84548</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6">
        <v>14504</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7">
        <v>-119546</v>
      </nc>
      <n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C28">
        <v>908115</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9">
        <v>-176520</v>
      </nc>
      <n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C30">
        <v>731595</v>
      </nc>
      <ndxf>
        <font>
          <b/>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fmt sheetId="2" s="1" sqref="C31"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dxf>
    </rfmt>
    <rcc rId="0" sId="2" s="1" dxf="1" numFmtId="34">
      <nc r="C32">
        <v>643810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33">
        <v>87785</v>
      </nc>
      <ndxf>
        <font>
          <sz val="9"/>
          <color auto="1"/>
          <name val="Open Sans"/>
          <scheme val="none"/>
        </font>
        <numFmt numFmtId="168" formatCode="_-* #,##0\ _z_ł_-;\-* #,##0\ _z_ł_-;_-* &quot;-&quot;??\ _z_ł_-;_-@_-"/>
        <alignment horizontal="center" vertical="center" readingOrder="0"/>
        <border outline="0">
          <left style="thin">
            <color indexed="9"/>
          </left>
          <bottom style="thin">
            <color rgb="FFEC0000"/>
          </bottom>
        </border>
      </ndxf>
    </rcc>
    <rfmt sheetId="2" sqref="C34" start="0" length="0">
      <dxf>
        <font>
          <sz val="9"/>
          <color theme="0"/>
          <name val="Open Sans"/>
          <scheme val="none"/>
        </font>
      </dxf>
    </rfmt>
    <rfmt sheetId="2" sqref="C35" start="0" length="0">
      <dxf>
        <font>
          <sz val="9"/>
          <color theme="0"/>
          <name val="Open Sans"/>
          <scheme val="none"/>
        </font>
      </dxf>
    </rfmt>
    <rfmt sheetId="2" sqref="C36" start="0" length="0">
      <dxf>
        <font>
          <sz val="9"/>
          <color theme="0"/>
          <name val="Open Sans"/>
          <scheme val="none"/>
        </font>
      </dxf>
    </rfmt>
    <rfmt sheetId="2" sqref="C37" start="0" length="0">
      <dxf>
        <font>
          <sz val="9"/>
          <color theme="0"/>
          <name val="Open Sans"/>
          <scheme val="none"/>
        </font>
        <numFmt numFmtId="4" formatCode="#,##0.00"/>
      </dxf>
    </rfmt>
    <rfmt sheetId="2" sqref="C38" start="0" length="0">
      <dxf>
        <font>
          <sz val="9"/>
          <color theme="0"/>
          <name val="Open Sans"/>
          <scheme val="none"/>
        </font>
      </dxf>
    </rfmt>
    <rfmt sheetId="2" sqref="C39" start="0" length="0">
      <dxf>
        <font>
          <sz val="9"/>
          <color theme="0"/>
          <name val="Open Sans"/>
          <scheme val="none"/>
        </font>
      </dxf>
    </rfmt>
    <rfmt sheetId="2" sqref="C40" start="0" length="0">
      <dxf>
        <font>
          <sz val="9"/>
          <color theme="0"/>
          <name val="Open Sans"/>
          <scheme val="none"/>
        </font>
      </dxf>
    </rfmt>
    <rfmt sheetId="2" sqref="C41" start="0" length="0">
      <dxf>
        <font>
          <sz val="9"/>
          <color theme="0"/>
          <name val="Open Sans"/>
          <scheme val="none"/>
        </font>
      </dxf>
    </rfmt>
    <rfmt sheetId="2" sqref="C42" start="0" length="0">
      <dxf>
        <font>
          <sz val="9"/>
          <color theme="0"/>
          <name val="Open Sans"/>
          <scheme val="none"/>
        </font>
      </dxf>
    </rfmt>
    <rfmt sheetId="2" sqref="C43" start="0" length="0">
      <dxf>
        <font>
          <sz val="9"/>
          <color theme="0"/>
          <name val="Open Sans"/>
          <scheme val="none"/>
        </font>
      </dxf>
    </rfmt>
    <rfmt sheetId="2" sqref="C44" start="0" length="0">
      <dxf>
        <font>
          <sz val="9"/>
          <color theme="0"/>
          <name val="Open Sans"/>
          <scheme val="none"/>
        </font>
      </dxf>
    </rfmt>
    <rfmt sheetId="2" sqref="C45" start="0" length="0">
      <dxf>
        <font>
          <sz val="9"/>
          <color theme="0"/>
          <name val="Open Sans"/>
          <scheme val="none"/>
        </font>
      </dxf>
    </rfmt>
    <rfmt sheetId="2" sqref="C46" start="0" length="0">
      <dxf>
        <font>
          <sz val="9"/>
          <color theme="0"/>
          <name val="Open Sans"/>
          <scheme val="none"/>
        </font>
      </dxf>
    </rfmt>
    <rfmt sheetId="2" sqref="C47" start="0" length="0">
      <dxf>
        <font>
          <sz val="9"/>
          <color theme="0"/>
          <name val="Open Sans"/>
          <scheme val="none"/>
        </font>
      </dxf>
    </rfmt>
    <rfmt sheetId="2" sqref="C48" start="0" length="0">
      <dxf>
        <font>
          <sz val="9"/>
          <color theme="0"/>
          <name val="Open Sans"/>
          <scheme val="none"/>
        </font>
      </dxf>
    </rfmt>
    <rfmt sheetId="2" sqref="C49" start="0" length="0">
      <dxf>
        <font>
          <sz val="9"/>
          <color theme="0"/>
          <name val="Open Sans"/>
          <scheme val="none"/>
        </font>
      </dxf>
    </rfmt>
    <rfmt sheetId="2" sqref="C50" start="0" length="0">
      <dxf>
        <font>
          <sz val="9"/>
          <color theme="0"/>
          <name val="Open Sans"/>
          <scheme val="none"/>
        </font>
      </dxf>
    </rfmt>
    <rfmt sheetId="2" sqref="C51" start="0" length="0">
      <dxf>
        <font>
          <sz val="9"/>
          <color theme="0"/>
          <name val="Open Sans"/>
          <scheme val="none"/>
        </font>
      </dxf>
    </rfmt>
  </rrc>
  <rrc rId="5155" sId="2" ref="C1:C1048576" action="deleteCol">
    <undo index="0" exp="ref" ref3D="1" v="1" dr="C19" r="E24" sId="11"/>
    <undo index="0" exp="area" ref3D="1" dr="$C$1:$D$1048576" dn="Z_8DA78CF1_615A_4626_9893_6751995631A4_.wvu.Cols" sId="2"/>
    <undo index="1" exp="area" ref3D="1" dr="$C$1:$L$1048576" dn="Z_9AF4A83C_CF57_4B40_8A74_6A0EA6C2FE5C_.wvu.Cols" sId="2"/>
    <undo index="0" exp="area" ref3D="1" dr="$C$1:$L$1048576" dn="Z_687A4863_1825_4D63_B732_E76682E6DE4F_.wvu.Cols" sId="2"/>
    <rfmt sheetId="2" xfDxf="1" sqref="C1:C1048576" start="0" length="0">
      <dxf>
        <font>
          <sz val="9"/>
          <name val="Open Sans"/>
          <scheme val="none"/>
        </font>
      </dxf>
    </rfmt>
    <rcc rId="0" sId="2" s="1" dxf="1">
      <nc r="C1" t="inlineStr">
        <is>
          <t>3Q 2018</t>
        </is>
      </nc>
      <ndxf>
        <font>
          <b/>
          <sz val="9"/>
          <color rgb="FFCC0000"/>
          <name val="Open Sans"/>
          <scheme val="none"/>
        </font>
        <alignment horizontal="right" wrapText="1" readingOrder="0"/>
        <border outline="0">
          <left style="thin">
            <color indexed="9"/>
          </left>
          <right style="thin">
            <color indexed="9"/>
          </right>
          <top style="thin">
            <color indexed="9"/>
          </top>
          <bottom style="medium">
            <color rgb="FFCC0000"/>
          </bottom>
        </border>
      </ndxf>
    </rcc>
    <rcc rId="0" sId="2" s="1" dxf="1" numFmtId="34">
      <nc r="C2">
        <v>1805709</v>
      </nc>
      <ndxf>
        <font>
          <b/>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C3">
        <v>1584506</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4">
        <v>189226</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5">
        <v>31977</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6"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7">
        <v>-383490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8">
        <v>1422219</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9">
        <v>608742</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0">
        <v>-93092</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1">
        <v>515650</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2">
        <v>1353</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3">
        <v>60451</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4">
        <v>29449</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15"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16">
        <v>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7">
        <v>25814</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8">
        <v>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9">
        <v>-253665</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20"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21">
        <v>-916628</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2">
        <v>-800454</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3">
        <v>-82093</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4">
        <v>0</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5">
        <v>-34081</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6">
        <v>16752</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7">
        <v>-123515</v>
      </nc>
      <n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C28">
        <v>777880</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9">
        <v>-201320</v>
      </nc>
      <n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C30">
        <v>576560</v>
      </nc>
      <ndxf>
        <font>
          <b/>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fmt sheetId="2" s="1" sqref="C31"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dxf>
    </rfmt>
    <rcc rId="0" sId="2" s="1" dxf="1" numFmtId="34">
      <nc r="C32">
        <v>497466</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33">
        <v>79094</v>
      </nc>
      <ndxf>
        <font>
          <sz val="9"/>
          <color auto="1"/>
          <name val="Open Sans"/>
          <scheme val="none"/>
        </font>
        <numFmt numFmtId="168" formatCode="_-* #,##0\ _z_ł_-;\-* #,##0\ _z_ł_-;_-* &quot;-&quot;??\ _z_ł_-;_-@_-"/>
        <alignment horizontal="center" vertical="center" readingOrder="0"/>
        <border outline="0">
          <left style="thin">
            <color indexed="9"/>
          </left>
          <bottom style="thin">
            <color rgb="FFEC0000"/>
          </bottom>
        </border>
      </ndxf>
    </rcc>
    <rfmt sheetId="2" sqref="C34" start="0" length="0">
      <dxf>
        <font>
          <sz val="9"/>
          <color theme="0"/>
          <name val="Open Sans"/>
          <scheme val="none"/>
        </font>
      </dxf>
    </rfmt>
    <rfmt sheetId="2" sqref="C35" start="0" length="0">
      <dxf>
        <font>
          <sz val="9"/>
          <color theme="0"/>
          <name val="Open Sans"/>
          <scheme val="none"/>
        </font>
      </dxf>
    </rfmt>
    <rfmt sheetId="2" sqref="C36" start="0" length="0">
      <dxf>
        <font>
          <sz val="9"/>
          <color theme="0"/>
          <name val="Open Sans"/>
          <scheme val="none"/>
        </font>
      </dxf>
    </rfmt>
    <rfmt sheetId="2" sqref="C37" start="0" length="0">
      <dxf>
        <font>
          <sz val="9"/>
          <color theme="0"/>
          <name val="Open Sans"/>
          <scheme val="none"/>
        </font>
        <numFmt numFmtId="4" formatCode="#,##0.00"/>
      </dxf>
    </rfmt>
    <rfmt sheetId="2" sqref="C38" start="0" length="0">
      <dxf>
        <font>
          <sz val="9"/>
          <color theme="0"/>
          <name val="Open Sans"/>
          <scheme val="none"/>
        </font>
      </dxf>
    </rfmt>
    <rfmt sheetId="2" sqref="C39" start="0" length="0">
      <dxf>
        <font>
          <sz val="9"/>
          <color theme="0"/>
          <name val="Open Sans"/>
          <scheme val="none"/>
        </font>
      </dxf>
    </rfmt>
    <rfmt sheetId="2" sqref="C40" start="0" length="0">
      <dxf>
        <font>
          <sz val="9"/>
          <color theme="0"/>
          <name val="Open Sans"/>
          <scheme val="none"/>
        </font>
      </dxf>
    </rfmt>
    <rfmt sheetId="2" sqref="C41" start="0" length="0">
      <dxf>
        <font>
          <sz val="9"/>
          <color theme="0"/>
          <name val="Open Sans"/>
          <scheme val="none"/>
        </font>
      </dxf>
    </rfmt>
    <rfmt sheetId="2" sqref="C42" start="0" length="0">
      <dxf>
        <font>
          <sz val="9"/>
          <color theme="0"/>
          <name val="Open Sans"/>
          <scheme val="none"/>
        </font>
      </dxf>
    </rfmt>
    <rfmt sheetId="2" sqref="C43" start="0" length="0">
      <dxf>
        <font>
          <sz val="9"/>
          <color theme="0"/>
          <name val="Open Sans"/>
          <scheme val="none"/>
        </font>
      </dxf>
    </rfmt>
    <rfmt sheetId="2" sqref="C44" start="0" length="0">
      <dxf>
        <font>
          <sz val="9"/>
          <color theme="0"/>
          <name val="Open Sans"/>
          <scheme val="none"/>
        </font>
      </dxf>
    </rfmt>
    <rfmt sheetId="2" sqref="C45" start="0" length="0">
      <dxf>
        <font>
          <sz val="9"/>
          <color theme="0"/>
          <name val="Open Sans"/>
          <scheme val="none"/>
        </font>
      </dxf>
    </rfmt>
    <rfmt sheetId="2" sqref="C46" start="0" length="0">
      <dxf>
        <font>
          <sz val="9"/>
          <color theme="0"/>
          <name val="Open Sans"/>
          <scheme val="none"/>
        </font>
      </dxf>
    </rfmt>
    <rfmt sheetId="2" sqref="C47" start="0" length="0">
      <dxf>
        <font>
          <sz val="9"/>
          <color theme="0"/>
          <name val="Open Sans"/>
          <scheme val="none"/>
        </font>
      </dxf>
    </rfmt>
    <rfmt sheetId="2" sqref="C48" start="0" length="0">
      <dxf>
        <font>
          <sz val="9"/>
          <color theme="0"/>
          <name val="Open Sans"/>
          <scheme val="none"/>
        </font>
      </dxf>
    </rfmt>
    <rfmt sheetId="2" sqref="C49" start="0" length="0">
      <dxf>
        <font>
          <sz val="9"/>
          <color theme="0"/>
          <name val="Open Sans"/>
          <scheme val="none"/>
        </font>
      </dxf>
    </rfmt>
    <rfmt sheetId="2" sqref="C50" start="0" length="0">
      <dxf>
        <font>
          <sz val="9"/>
          <color theme="0"/>
          <name val="Open Sans"/>
          <scheme val="none"/>
        </font>
      </dxf>
    </rfmt>
    <rfmt sheetId="2" sqref="C51" start="0" length="0">
      <dxf>
        <font>
          <sz val="9"/>
          <color theme="0"/>
          <name val="Open Sans"/>
          <scheme val="none"/>
        </font>
      </dxf>
    </rfmt>
  </rrc>
  <rrc rId="5156" sId="2" ref="C1:C1048576" action="deleteCol">
    <undo index="0" exp="area" ref3D="1" dr="$C$1:$C$1048576" dn="Z_8DA78CF1_615A_4626_9893_6751995631A4_.wvu.Cols" sId="2"/>
    <undo index="1" exp="area" ref3D="1" dr="$C$1:$K$1048576" dn="Z_9AF4A83C_CF57_4B40_8A74_6A0EA6C2FE5C_.wvu.Cols" sId="2"/>
    <undo index="0" exp="area" ref3D="1" dr="$C$1:$K$1048576" dn="Z_687A4863_1825_4D63_B732_E76682E6DE4F_.wvu.Cols" sId="2"/>
    <rfmt sheetId="2" xfDxf="1" sqref="C1:C1048576" start="0" length="0">
      <dxf>
        <font>
          <sz val="9"/>
          <name val="Open Sans"/>
          <scheme val="none"/>
        </font>
      </dxf>
    </rfmt>
    <rcc rId="0" sId="2" s="1" dxf="1">
      <nc r="C1" t="inlineStr">
        <is>
          <t>4Q 2018</t>
        </is>
      </nc>
      <ndxf>
        <font>
          <b/>
          <sz val="9"/>
          <color rgb="FFCC0000"/>
          <name val="Open Sans"/>
          <scheme val="none"/>
        </font>
        <alignment horizontal="right" wrapText="1" readingOrder="0"/>
        <border outline="0">
          <left style="thin">
            <color indexed="9"/>
          </left>
          <right style="thin">
            <color indexed="9"/>
          </right>
          <top style="thin">
            <color indexed="9"/>
          </top>
          <bottom style="medium">
            <color rgb="FFCC0000"/>
          </bottom>
        </border>
      </ndxf>
    </rcc>
    <rcc rId="0" sId="2" s="1" dxf="1" numFmtId="34">
      <nc r="C2">
        <v>1982843</v>
      </nc>
      <ndxf>
        <font>
          <b/>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C3">
        <v>1734889</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4">
        <v>206081</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5">
        <v>41873</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6"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7">
        <v>-448690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8">
        <v>1534153</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9">
        <v>664230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0">
        <v>-166952</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1">
        <v>497278</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2">
        <v>255</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3">
        <v>15922</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4">
        <v>-12796</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15"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16">
        <v>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7">
        <v>34159</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8">
        <v>419295</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9">
        <v>-370163</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20"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21">
        <v>-965363</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2">
        <v>-828437</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3">
        <v>-88975</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4">
        <v>0</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5">
        <v>-47951</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6">
        <v>20413</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7">
        <v>-143255</v>
      </nc>
      <n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C28">
        <v>1029898</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9">
        <v>-168312</v>
      </nc>
      <n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C30">
        <v>861586</v>
      </nc>
      <ndxf>
        <font>
          <b/>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fmt sheetId="2" s="1" sqref="C31"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dxf>
    </rfmt>
    <rcc rId="0" sId="2" s="1" dxf="1" numFmtId="34">
      <nc r="C32">
        <v>788145</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33">
        <v>73441</v>
      </nc>
      <ndxf>
        <font>
          <sz val="9"/>
          <color auto="1"/>
          <name val="Open Sans"/>
          <scheme val="none"/>
        </font>
        <numFmt numFmtId="168" formatCode="_-* #,##0\ _z_ł_-;\-* #,##0\ _z_ł_-;_-* &quot;-&quot;??\ _z_ł_-;_-@_-"/>
        <alignment horizontal="center" vertical="center" readingOrder="0"/>
        <border outline="0">
          <left style="thin">
            <color indexed="9"/>
          </left>
          <bottom style="thin">
            <color rgb="FFEC0000"/>
          </bottom>
        </border>
      </ndxf>
    </rcc>
    <rfmt sheetId="2" sqref="C34" start="0" length="0">
      <dxf>
        <font>
          <sz val="9"/>
          <color theme="0"/>
          <name val="Open Sans"/>
          <scheme val="none"/>
        </font>
      </dxf>
    </rfmt>
    <rfmt sheetId="2" sqref="C35" start="0" length="0">
      <dxf>
        <font>
          <sz val="9"/>
          <color theme="0"/>
          <name val="Open Sans"/>
          <scheme val="none"/>
        </font>
      </dxf>
    </rfmt>
    <rfmt sheetId="2" sqref="C36" start="0" length="0">
      <dxf>
        <font>
          <sz val="9"/>
          <color theme="0"/>
          <name val="Open Sans"/>
          <scheme val="none"/>
        </font>
      </dxf>
    </rfmt>
    <rfmt sheetId="2" sqref="C37" start="0" length="0">
      <dxf>
        <font>
          <sz val="9"/>
          <color theme="0"/>
          <name val="Open Sans"/>
          <scheme val="none"/>
        </font>
        <numFmt numFmtId="4" formatCode="#,##0.00"/>
      </dxf>
    </rfmt>
    <rfmt sheetId="2" sqref="C38" start="0" length="0">
      <dxf>
        <font>
          <sz val="9"/>
          <color theme="0"/>
          <name val="Open Sans"/>
          <scheme val="none"/>
        </font>
      </dxf>
    </rfmt>
    <rfmt sheetId="2" sqref="C39" start="0" length="0">
      <dxf>
        <font>
          <sz val="9"/>
          <color theme="0"/>
          <name val="Open Sans"/>
          <scheme val="none"/>
        </font>
      </dxf>
    </rfmt>
    <rfmt sheetId="2" sqref="C40" start="0" length="0">
      <dxf>
        <font>
          <sz val="9"/>
          <color theme="0"/>
          <name val="Open Sans"/>
          <scheme val="none"/>
        </font>
      </dxf>
    </rfmt>
    <rfmt sheetId="2" sqref="C41" start="0" length="0">
      <dxf>
        <font>
          <sz val="9"/>
          <color theme="0"/>
          <name val="Open Sans"/>
          <scheme val="none"/>
        </font>
      </dxf>
    </rfmt>
    <rfmt sheetId="2" sqref="C42" start="0" length="0">
      <dxf>
        <font>
          <sz val="9"/>
          <color theme="0"/>
          <name val="Open Sans"/>
          <scheme val="none"/>
        </font>
      </dxf>
    </rfmt>
    <rfmt sheetId="2" sqref="C43" start="0" length="0">
      <dxf>
        <font>
          <sz val="9"/>
          <color theme="0"/>
          <name val="Open Sans"/>
          <scheme val="none"/>
        </font>
      </dxf>
    </rfmt>
    <rfmt sheetId="2" sqref="C44" start="0" length="0">
      <dxf>
        <font>
          <sz val="9"/>
          <color theme="0"/>
          <name val="Open Sans"/>
          <scheme val="none"/>
        </font>
      </dxf>
    </rfmt>
    <rfmt sheetId="2" sqref="C45" start="0" length="0">
      <dxf>
        <font>
          <sz val="9"/>
          <color theme="0"/>
          <name val="Open Sans"/>
          <scheme val="none"/>
        </font>
      </dxf>
    </rfmt>
    <rfmt sheetId="2" sqref="C46" start="0" length="0">
      <dxf>
        <font>
          <sz val="9"/>
          <color theme="0"/>
          <name val="Open Sans"/>
          <scheme val="none"/>
        </font>
      </dxf>
    </rfmt>
    <rfmt sheetId="2" sqref="C47" start="0" length="0">
      <dxf>
        <font>
          <sz val="9"/>
          <color theme="0"/>
          <name val="Open Sans"/>
          <scheme val="none"/>
        </font>
      </dxf>
    </rfmt>
    <rfmt sheetId="2" sqref="C48" start="0" length="0">
      <dxf>
        <font>
          <sz val="9"/>
          <color theme="0"/>
          <name val="Open Sans"/>
          <scheme val="none"/>
        </font>
      </dxf>
    </rfmt>
    <rfmt sheetId="2" sqref="C49" start="0" length="0">
      <dxf>
        <font>
          <sz val="9"/>
          <color theme="0"/>
          <name val="Open Sans"/>
          <scheme val="none"/>
        </font>
      </dxf>
    </rfmt>
    <rfmt sheetId="2" sqref="C50" start="0" length="0">
      <dxf>
        <font>
          <sz val="9"/>
          <color theme="0"/>
          <name val="Open Sans"/>
          <scheme val="none"/>
        </font>
      </dxf>
    </rfmt>
    <rfmt sheetId="2" sqref="C51" start="0" length="0">
      <dxf>
        <font>
          <sz val="9"/>
          <color theme="0"/>
          <name val="Open Sans"/>
          <scheme val="none"/>
        </font>
      </dxf>
    </rfmt>
  </rrc>
  <rrc rId="5157" sId="2" ref="C1:C1048576" action="deleteCol">
    <undo index="0" exp="ref" ref3D="1" v="1" dr="C19" r="G24" sId="11"/>
    <undo index="1" exp="area" ref3D="1" dr="$C$1:$J$1048576" dn="Z_9AF4A83C_CF57_4B40_8A74_6A0EA6C2FE5C_.wvu.Cols" sId="2"/>
    <undo index="0" exp="area" ref3D="1" dr="$C$1:$J$1048576" dn="Z_687A4863_1825_4D63_B732_E76682E6DE4F_.wvu.Cols" sId="2"/>
    <rfmt sheetId="2" xfDxf="1" sqref="C1:C1048576" start="0" length="0">
      <dxf>
        <font>
          <sz val="9"/>
          <name val="Open Sans"/>
          <scheme val="none"/>
        </font>
      </dxf>
    </rfmt>
    <rcc rId="0" sId="2" s="1" dxf="1">
      <nc r="C1" t="inlineStr">
        <is>
          <t>1Q 2019</t>
        </is>
      </nc>
      <ndxf>
        <font>
          <b/>
          <sz val="9"/>
          <color rgb="FFCC0000"/>
          <name val="Open Sans"/>
          <scheme val="none"/>
        </font>
        <alignment horizontal="right" wrapText="1" readingOrder="0"/>
        <border outline="0">
          <left style="thin">
            <color indexed="9"/>
          </left>
          <right style="thin">
            <color indexed="9"/>
          </right>
          <top style="thin">
            <color indexed="9"/>
          </top>
          <bottom style="medium">
            <color rgb="FFCC0000"/>
          </bottom>
        </border>
      </ndxf>
    </rcc>
    <rcc rId="0" sId="2" s="1" dxf="1" numFmtId="34">
      <nc r="C2">
        <v>2081699</v>
      </nc>
      <ndxf>
        <font>
          <b/>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C3">
        <v>1821282</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4">
        <v>209674</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5">
        <v>50743</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6"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7">
        <v>-473099</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8">
        <v>1608600</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9">
        <v>629803</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0">
        <v>-109741</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1">
        <v>520062</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2">
        <v>247</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3">
        <v>48432</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4">
        <v>32855</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15"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16">
        <v>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7">
        <v>32270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8">
        <v>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9">
        <v>-262688</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20"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21">
        <v>-1236233</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2">
        <v>-1056859</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3">
        <v>-99583</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4">
        <v>-52998</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5">
        <v>-26793</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6">
        <v>14338</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7">
        <v>-153693</v>
      </nc>
      <n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C28">
        <v>604190</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9">
        <v>-191634</v>
      </nc>
      <n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C30">
        <v>412556</v>
      </nc>
      <ndxf>
        <font>
          <b/>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fmt sheetId="2" s="1" sqref="C31"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dxf>
    </rfmt>
    <rcc rId="0" sId="2" s="1" dxf="1" numFmtId="34">
      <nc r="C32">
        <v>339007</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33">
        <v>73549</v>
      </nc>
      <ndxf>
        <font>
          <sz val="9"/>
          <color auto="1"/>
          <name val="Open Sans"/>
          <scheme val="none"/>
        </font>
        <numFmt numFmtId="168" formatCode="_-* #,##0\ _z_ł_-;\-* #,##0\ _z_ł_-;_-* &quot;-&quot;??\ _z_ł_-;_-@_-"/>
        <alignment horizontal="center" vertical="center" readingOrder="0"/>
        <border outline="0">
          <left style="thin">
            <color indexed="9"/>
          </left>
          <bottom style="thin">
            <color rgb="FFEC0000"/>
          </bottom>
        </border>
      </ndxf>
    </rcc>
    <rfmt sheetId="2" sqref="C34" start="0" length="0">
      <dxf>
        <font>
          <sz val="9"/>
          <color theme="0"/>
          <name val="Open Sans"/>
          <scheme val="none"/>
        </font>
      </dxf>
    </rfmt>
    <rcc rId="0" sId="2" dxf="1" numFmtId="4">
      <nc r="C35">
        <v>604190</v>
      </nc>
      <ndxf>
        <font>
          <sz val="9"/>
          <color theme="0"/>
          <name val="Open Sans"/>
          <scheme val="none"/>
        </font>
        <numFmt numFmtId="4" formatCode="#,##0.00"/>
      </ndxf>
    </rcc>
    <rfmt sheetId="2" sqref="C36" start="0" length="0">
      <dxf>
        <font>
          <sz val="9"/>
          <color theme="0"/>
          <name val="Open Sans"/>
          <scheme val="none"/>
        </font>
      </dxf>
    </rfmt>
    <rfmt sheetId="2" sqref="C37" start="0" length="0">
      <dxf>
        <font>
          <sz val="9"/>
          <color theme="0"/>
          <name val="Open Sans"/>
          <scheme val="none"/>
        </font>
        <numFmt numFmtId="4" formatCode="#,##0.00"/>
      </dxf>
    </rfmt>
    <rfmt sheetId="2" sqref="C38" start="0" length="0">
      <dxf>
        <font>
          <sz val="9"/>
          <color theme="0"/>
          <name val="Open Sans"/>
          <scheme val="none"/>
        </font>
      </dxf>
    </rfmt>
    <rfmt sheetId="2" sqref="C39" start="0" length="0">
      <dxf>
        <font>
          <sz val="9"/>
          <color theme="0"/>
          <name val="Open Sans"/>
          <scheme val="none"/>
        </font>
      </dxf>
    </rfmt>
    <rfmt sheetId="2" sqref="C40" start="0" length="0">
      <dxf>
        <font>
          <sz val="9"/>
          <color theme="0"/>
          <name val="Open Sans"/>
          <scheme val="none"/>
        </font>
      </dxf>
    </rfmt>
    <rfmt sheetId="2" sqref="C41" start="0" length="0">
      <dxf>
        <font>
          <sz val="9"/>
          <color theme="0"/>
          <name val="Open Sans"/>
          <scheme val="none"/>
        </font>
      </dxf>
    </rfmt>
    <rfmt sheetId="2" sqref="C42" start="0" length="0">
      <dxf>
        <font>
          <sz val="9"/>
          <color theme="0"/>
          <name val="Open Sans"/>
          <scheme val="none"/>
        </font>
      </dxf>
    </rfmt>
    <rfmt sheetId="2" sqref="C43" start="0" length="0">
      <dxf>
        <font>
          <sz val="9"/>
          <color theme="0"/>
          <name val="Open Sans"/>
          <scheme val="none"/>
        </font>
      </dxf>
    </rfmt>
    <rfmt sheetId="2" sqref="C44" start="0" length="0">
      <dxf>
        <font>
          <sz val="9"/>
          <color theme="0"/>
          <name val="Open Sans"/>
          <scheme val="none"/>
        </font>
      </dxf>
    </rfmt>
    <rfmt sheetId="2" sqref="C45" start="0" length="0">
      <dxf>
        <font>
          <sz val="9"/>
          <color theme="0"/>
          <name val="Open Sans"/>
          <scheme val="none"/>
        </font>
      </dxf>
    </rfmt>
    <rfmt sheetId="2" sqref="C46" start="0" length="0">
      <dxf>
        <font>
          <sz val="9"/>
          <color theme="0"/>
          <name val="Open Sans"/>
          <scheme val="none"/>
        </font>
      </dxf>
    </rfmt>
    <rfmt sheetId="2" sqref="C47" start="0" length="0">
      <dxf>
        <font>
          <sz val="9"/>
          <color theme="0"/>
          <name val="Open Sans"/>
          <scheme val="none"/>
        </font>
      </dxf>
    </rfmt>
    <rfmt sheetId="2" sqref="C48" start="0" length="0">
      <dxf>
        <font>
          <sz val="9"/>
          <color theme="0"/>
          <name val="Open Sans"/>
          <scheme val="none"/>
        </font>
      </dxf>
    </rfmt>
    <rfmt sheetId="2" sqref="C49" start="0" length="0">
      <dxf>
        <font>
          <sz val="9"/>
          <color theme="0"/>
          <name val="Open Sans"/>
          <scheme val="none"/>
        </font>
      </dxf>
    </rfmt>
    <rfmt sheetId="2" sqref="C50" start="0" length="0">
      <dxf>
        <font>
          <sz val="9"/>
          <color theme="0"/>
          <name val="Open Sans"/>
          <scheme val="none"/>
        </font>
      </dxf>
    </rfmt>
    <rfmt sheetId="2" sqref="C51" start="0" length="0">
      <dxf>
        <font>
          <sz val="9"/>
          <color theme="0"/>
          <name val="Open Sans"/>
          <scheme val="none"/>
        </font>
      </dxf>
    </rfmt>
  </rrc>
  <rrc rId="5158" sId="2" ref="C1:C1048576" action="deleteCol">
    <undo index="0" exp="ref" ref3D="1" v="1" dr="C19" r="H24" sId="11"/>
    <undo index="1" exp="area" ref3D="1" dr="$C$1:$I$1048576" dn="Z_9AF4A83C_CF57_4B40_8A74_6A0EA6C2FE5C_.wvu.Cols" sId="2"/>
    <undo index="0" exp="area" ref3D="1" dr="$C$1:$I$1048576" dn="Z_687A4863_1825_4D63_B732_E76682E6DE4F_.wvu.Cols" sId="2"/>
    <rfmt sheetId="2" xfDxf="1" sqref="C1:C1048576" start="0" length="0">
      <dxf>
        <font>
          <sz val="9"/>
          <color theme="0"/>
          <name val="Open Sans"/>
          <scheme val="none"/>
        </font>
      </dxf>
    </rfmt>
    <rcc rId="0" sId="2" s="1" dxf="1">
      <nc r="C1" t="inlineStr">
        <is>
          <t>2Q 2019</t>
        </is>
      </nc>
      <ndxf>
        <font>
          <b/>
          <sz val="9"/>
          <color rgb="FFCC0000"/>
          <name val="Open Sans"/>
          <scheme val="none"/>
        </font>
        <alignment horizontal="right" wrapText="1" readingOrder="0"/>
        <border outline="0">
          <left style="thin">
            <color indexed="9"/>
          </left>
          <right style="thin">
            <color indexed="9"/>
          </right>
          <top style="thin">
            <color indexed="9"/>
          </top>
          <bottom style="medium">
            <color rgb="FFCC0000"/>
          </bottom>
        </border>
      </ndxf>
    </rcc>
    <rcc rId="0" sId="2" s="1" dxf="1" numFmtId="34">
      <nc r="C2">
        <v>2116449</v>
      </nc>
      <ndxf>
        <font>
          <b/>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C3">
        <v>1869671</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4">
        <v>199210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5">
        <v>47568</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6"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7">
        <v>-492917</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8">
        <v>1623532</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9">
        <v>661065</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0">
        <v>-138708</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1">
        <v>522357</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2">
        <v>96993</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3">
        <v>30201</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4">
        <v>61896</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15"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16">
        <v>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7">
        <v>50602</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8">
        <v>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9">
        <v>-356558</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20"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21">
        <v>-1016451</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2">
        <v>-813201</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3">
        <v>-102806</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4">
        <v>-54412</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5">
        <v>-46032</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6">
        <v>15945</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7">
        <v>-151603</v>
      </nc>
      <n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C28">
        <v>876914</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9">
        <v>-198989</v>
      </nc>
      <n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C30">
        <v>677925</v>
      </nc>
      <ndxf>
        <font>
          <b/>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fmt sheetId="2" s="1" sqref="C31"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dxf>
    </rfmt>
    <rcc rId="0" sId="2" s="1" dxf="1" numFmtId="34">
      <nc r="C32">
        <v>596465</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33">
        <v>81460</v>
      </nc>
      <ndxf>
        <font>
          <sz val="9"/>
          <color auto="1"/>
          <name val="Open Sans"/>
          <scheme val="none"/>
        </font>
        <numFmt numFmtId="168" formatCode="_-* #,##0\ _z_ł_-;\-* #,##0\ _z_ł_-;_-* &quot;-&quot;??\ _z_ł_-;_-@_-"/>
        <alignment horizontal="center" vertical="center" readingOrder="0"/>
        <border outline="0">
          <left style="thin">
            <color indexed="9"/>
          </left>
          <bottom style="thin">
            <color rgb="FFEC0000"/>
          </bottom>
        </border>
      </ndxf>
    </rcc>
    <rcc rId="0" sId="2" dxf="1" numFmtId="4">
      <nc r="C35">
        <v>876914</v>
      </nc>
      <ndxf>
        <numFmt numFmtId="4" formatCode="#,##0.00"/>
      </ndxf>
    </rcc>
    <rfmt sheetId="2" sqref="C36" start="0" length="0">
      <dxf/>
    </rfmt>
    <rfmt sheetId="2" sqref="C37" start="0" length="0">
      <dxf>
        <numFmt numFmtId="4" formatCode="#,##0.00"/>
      </dxf>
    </rfmt>
    <rfmt sheetId="2" sqref="C38" start="0" length="0">
      <dxf/>
    </rfmt>
    <rfmt sheetId="2" sqref="C39" start="0" length="0">
      <dxf/>
    </rfmt>
    <rfmt sheetId="2" sqref="C40" start="0" length="0">
      <dxf/>
    </rfmt>
    <rfmt sheetId="2" sqref="C41" start="0" length="0">
      <dxf/>
    </rfmt>
    <rfmt sheetId="2" sqref="C42" start="0" length="0">
      <dxf/>
    </rfmt>
    <rfmt sheetId="2" sqref="C43" start="0" length="0">
      <dxf/>
    </rfmt>
    <rfmt sheetId="2" sqref="C44" start="0" length="0">
      <dxf/>
    </rfmt>
    <rfmt sheetId="2" sqref="C45" start="0" length="0">
      <dxf/>
    </rfmt>
    <rfmt sheetId="2" sqref="C46" start="0" length="0">
      <dxf/>
    </rfmt>
    <rfmt sheetId="2" sqref="C47" start="0" length="0">
      <dxf/>
    </rfmt>
    <rfmt sheetId="2" sqref="C48" start="0" length="0">
      <dxf/>
    </rfmt>
    <rfmt sheetId="2" sqref="C49" start="0" length="0">
      <dxf/>
    </rfmt>
    <rfmt sheetId="2" sqref="C50" start="0" length="0">
      <dxf/>
    </rfmt>
    <rfmt sheetId="2" sqref="C51" start="0" length="0">
      <dxf/>
    </rfmt>
  </rrc>
  <rrc rId="5159" sId="2" ref="C1:C1048576" action="deleteCol">
    <undo index="0" exp="ref" ref3D="1" v="1" dr="C19" r="I24" sId="11"/>
    <undo index="1" exp="area" ref3D="1" dr="$C$1:$H$1048576" dn="Z_9AF4A83C_CF57_4B40_8A74_6A0EA6C2FE5C_.wvu.Cols" sId="2"/>
    <undo index="0" exp="area" ref3D="1" dr="$C$1:$H$1048576" dn="Z_687A4863_1825_4D63_B732_E76682E6DE4F_.wvu.Cols" sId="2"/>
    <rfmt sheetId="2" xfDxf="1" sqref="C1:C1048576" start="0" length="0">
      <dxf>
        <font>
          <sz val="9"/>
          <color theme="0"/>
          <name val="Open Sans"/>
          <scheme val="none"/>
        </font>
      </dxf>
    </rfmt>
    <rcc rId="0" sId="2" s="1" dxf="1">
      <nc r="C1" t="inlineStr">
        <is>
          <t>3Q 2019</t>
        </is>
      </nc>
      <ndxf>
        <font>
          <b/>
          <sz val="9"/>
          <color rgb="FFCC0000"/>
          <name val="Open Sans"/>
          <scheme val="none"/>
        </font>
        <alignment horizontal="right" wrapText="1" readingOrder="0"/>
        <border outline="0">
          <left style="thin">
            <color indexed="9"/>
          </left>
          <right style="thin">
            <color indexed="9"/>
          </right>
          <top style="thin">
            <color indexed="9"/>
          </top>
          <bottom style="medium">
            <color rgb="FFCC0000"/>
          </bottom>
        </border>
      </ndxf>
    </rcc>
    <rcc rId="0" sId="2" s="1" dxf="1" numFmtId="34">
      <nc r="C2">
        <v>2166156</v>
      </nc>
      <ndxf>
        <font>
          <b/>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C3">
        <v>1923854</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4">
        <v>209193</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5">
        <v>33109</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6"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7">
        <v>-465122</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8">
        <v>1701034</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9">
        <v>662229</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0">
        <v>-118182</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1">
        <v>544047</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2">
        <v>1468</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3">
        <v>63780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4">
        <v>42341</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15"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16">
        <v>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7">
        <v>100791</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8">
        <v>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9">
        <v>-336556</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20"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21">
        <v>-982177</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2">
        <v>-789211</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3">
        <v>-103264</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4">
        <v>-54283</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5">
        <v>-35419</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6">
        <v>18641</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7">
        <v>-146433</v>
      </nc>
      <n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C28">
        <v>1006936</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9">
        <v>-227709</v>
      </nc>
      <n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C30">
        <v>779227</v>
      </nc>
      <ndxf>
        <font>
          <b/>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fmt sheetId="2" s="1" sqref="C31"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dxf>
    </rfmt>
    <rcc rId="0" sId="2" s="1" dxf="1" numFmtId="34">
      <nc r="C32">
        <v>695841</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33">
        <v>83386</v>
      </nc>
      <ndxf>
        <font>
          <sz val="9"/>
          <color auto="1"/>
          <name val="Open Sans"/>
          <scheme val="none"/>
        </font>
        <numFmt numFmtId="168" formatCode="_-* #,##0\ _z_ł_-;\-* #,##0\ _z_ł_-;_-* &quot;-&quot;??\ _z_ł_-;_-@_-"/>
        <alignment horizontal="center" vertical="center" readingOrder="0"/>
        <border outline="0">
          <left style="thin">
            <color indexed="9"/>
          </left>
          <bottom style="thin">
            <color rgb="FFEC0000"/>
          </bottom>
        </border>
      </ndxf>
    </rcc>
    <rfmt sheetId="2" sqref="C34" start="0" length="0">
      <dxf>
        <font>
          <sz val="9"/>
          <color auto="1"/>
          <name val="Open Sans"/>
          <scheme val="none"/>
        </font>
        <numFmt numFmtId="166" formatCode="_(* #\ ###\ ##0_);_(* \(#\ ###\ ##0\);_(* &quot;-&quot;_);_(@_)"/>
      </dxf>
    </rfmt>
    <rcc rId="0" sId="2" dxf="1" numFmtId="4">
      <nc r="C35">
        <v>1006936</v>
      </nc>
      <ndxf>
        <numFmt numFmtId="4" formatCode="#,##0.00"/>
      </ndxf>
    </rcc>
    <rfmt sheetId="2" sqref="C36" start="0" length="0">
      <dxf/>
    </rfmt>
    <rfmt sheetId="2" sqref="C37" start="0" length="0">
      <dxf>
        <numFmt numFmtId="4" formatCode="#,##0.00"/>
      </dxf>
    </rfmt>
    <rfmt sheetId="2" sqref="C38" start="0" length="0">
      <dxf/>
    </rfmt>
    <rfmt sheetId="2" sqref="C39" start="0" length="0">
      <dxf/>
    </rfmt>
    <rfmt sheetId="2" sqref="C40" start="0" length="0">
      <dxf/>
    </rfmt>
    <rfmt sheetId="2" sqref="C41" start="0" length="0">
      <dxf/>
    </rfmt>
    <rfmt sheetId="2" sqref="C42" start="0" length="0">
      <dxf/>
    </rfmt>
    <rfmt sheetId="2" sqref="C43" start="0" length="0">
      <dxf/>
    </rfmt>
    <rfmt sheetId="2" sqref="C44" start="0" length="0">
      <dxf/>
    </rfmt>
    <rfmt sheetId="2" sqref="C45" start="0" length="0">
      <dxf/>
    </rfmt>
    <rfmt sheetId="2" sqref="C46" start="0" length="0">
      <dxf/>
    </rfmt>
    <rfmt sheetId="2" sqref="C47" start="0" length="0">
      <dxf/>
    </rfmt>
    <rfmt sheetId="2" sqref="C48" start="0" length="0">
      <dxf/>
    </rfmt>
    <rfmt sheetId="2" sqref="C49" start="0" length="0">
      <dxf/>
    </rfmt>
    <rfmt sheetId="2" sqref="C50" start="0" length="0">
      <dxf/>
    </rfmt>
    <rfmt sheetId="2" sqref="C51" start="0" length="0">
      <dxf/>
    </rfmt>
  </rrc>
  <rrc rId="5160" sId="2" ref="C1:C1048576" action="deleteCol">
    <undo index="0" exp="ref" ref3D="1" v="1" dr="C19" r="J24" sId="11"/>
    <undo index="1" exp="area" ref3D="1" dr="$C$1:$G$1048576" dn="Z_9AF4A83C_CF57_4B40_8A74_6A0EA6C2FE5C_.wvu.Cols" sId="2"/>
    <undo index="0" exp="area" ref3D="1" dr="$C$1:$G$1048576" dn="Z_687A4863_1825_4D63_B732_E76682E6DE4F_.wvu.Cols" sId="2"/>
    <rfmt sheetId="2" xfDxf="1" sqref="C1:C1048576" start="0" length="0">
      <dxf>
        <font>
          <sz val="9"/>
          <color theme="0"/>
          <name val="Open Sans"/>
          <scheme val="none"/>
        </font>
      </dxf>
    </rfmt>
    <rcc rId="0" sId="2" s="1" dxf="1">
      <nc r="C1" t="inlineStr">
        <is>
          <t>4Q 2019</t>
        </is>
      </nc>
      <ndxf>
        <font>
          <b/>
          <sz val="9"/>
          <color rgb="FFCC0000"/>
          <name val="Open Sans"/>
          <scheme val="none"/>
        </font>
        <alignment horizontal="right" wrapText="1" readingOrder="0"/>
        <border outline="0">
          <left style="thin">
            <color indexed="9"/>
          </left>
          <right style="thin">
            <color indexed="9"/>
          </right>
          <top style="thin">
            <color indexed="9"/>
          </top>
          <bottom style="medium">
            <color rgb="FFCC0000"/>
          </bottom>
        </border>
      </ndxf>
    </rcc>
    <rcc rId="0" sId="2" s="1" dxf="1" numFmtId="34">
      <nc r="C2">
        <v>2097532</v>
      </nc>
      <ndxf>
        <font>
          <b/>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C3">
        <v>1852731</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4">
        <v>215747</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5">
        <v>29054</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6"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7">
        <v>-450529</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8">
        <v>1647003</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9">
        <v>694952</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0">
        <v>-153246</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1">
        <v>541706</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2">
        <v>513</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3">
        <v>73136</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4">
        <v>48383</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15"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16">
        <v>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7">
        <v>69832</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8">
        <v>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9">
        <v>-263551</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20"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21">
        <v>-1231429</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2">
        <v>-766961</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3">
        <v>-119571</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4">
        <v>-41258</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5">
        <v>-303639</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6">
        <v>18268</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7">
        <v>-147305</v>
      </nc>
      <n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C28">
        <v>756556</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9">
        <v>-182156</v>
      </nc>
      <n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C30">
        <v>574400</v>
      </nc>
      <ndxf>
        <font>
          <b/>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fmt sheetId="2" s="1" sqref="C31"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dxf>
    </rfmt>
    <rcc rId="0" sId="2" s="1" dxf="1" numFmtId="34">
      <nc r="C32">
        <v>507034</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33">
        <v>67366</v>
      </nc>
      <ndxf>
        <font>
          <sz val="9"/>
          <color auto="1"/>
          <name val="Open Sans"/>
          <scheme val="none"/>
        </font>
        <numFmt numFmtId="168" formatCode="_-* #,##0\ _z_ł_-;\-* #,##0\ _z_ł_-;_-* &quot;-&quot;??\ _z_ł_-;_-@_-"/>
        <alignment horizontal="center" vertical="center" readingOrder="0"/>
        <border outline="0">
          <left style="thin">
            <color indexed="9"/>
          </left>
          <bottom style="thin">
            <color rgb="FFEC0000"/>
          </bottom>
        </border>
      </ndxf>
    </rcc>
    <rcc rId="0" sId="2" dxf="1" numFmtId="4">
      <nc r="C35">
        <v>756556</v>
      </nc>
      <ndxf>
        <numFmt numFmtId="4" formatCode="#,##0.00"/>
      </ndxf>
    </rcc>
    <rfmt sheetId="2" sqref="C36" start="0" length="0">
      <dxf/>
    </rfmt>
    <rfmt sheetId="2" sqref="C37" start="0" length="0">
      <dxf>
        <numFmt numFmtId="4" formatCode="#,##0.00"/>
      </dxf>
    </rfmt>
    <rfmt sheetId="2" sqref="C38" start="0" length="0">
      <dxf>
        <numFmt numFmtId="4" formatCode="#,##0.00"/>
      </dxf>
    </rfmt>
    <rfmt sheetId="2" sqref="C39" start="0" length="0">
      <dxf/>
    </rfmt>
    <rfmt sheetId="2" sqref="C40" start="0" length="0">
      <dxf/>
    </rfmt>
    <rfmt sheetId="2" sqref="C41" start="0" length="0">
      <dxf/>
    </rfmt>
    <rfmt sheetId="2" sqref="C42" start="0" length="0">
      <dxf/>
    </rfmt>
    <rfmt sheetId="2" sqref="C43" start="0" length="0">
      <dxf/>
    </rfmt>
    <rfmt sheetId="2" sqref="C44" start="0" length="0">
      <dxf/>
    </rfmt>
    <rfmt sheetId="2" sqref="C45" start="0" length="0">
      <dxf/>
    </rfmt>
    <rfmt sheetId="2" sqref="C46" start="0" length="0">
      <dxf/>
    </rfmt>
    <rfmt sheetId="2" sqref="C47" start="0" length="0">
      <dxf/>
    </rfmt>
    <rfmt sheetId="2" sqref="C48" start="0" length="0">
      <dxf/>
    </rfmt>
    <rfmt sheetId="2" sqref="C49" start="0" length="0">
      <dxf/>
    </rfmt>
    <rfmt sheetId="2" sqref="C50" start="0" length="0">
      <dxf/>
    </rfmt>
    <rfmt sheetId="2" sqref="C51" start="0" length="0">
      <dxf/>
    </rfmt>
  </rrc>
  <rrc rId="5161" sId="2" ref="C1:C1048576" action="deleteCol">
    <undo index="0" exp="ref" ref3D="1" v="1" dr="C19" r="K24" sId="11"/>
    <undo index="1" exp="area" ref3D="1" dr="$C$1:$F$1048576" dn="Z_9AF4A83C_CF57_4B40_8A74_6A0EA6C2FE5C_.wvu.Cols" sId="2"/>
    <undo index="0" exp="area" ref3D="1" dr="$C$1:$F$1048576" dn="Z_687A4863_1825_4D63_B732_E76682E6DE4F_.wvu.Cols" sId="2"/>
    <rfmt sheetId="2" xfDxf="1" sqref="C1:C1048576" start="0" length="0">
      <dxf>
        <font>
          <sz val="9"/>
          <color theme="0"/>
          <name val="Open Sans"/>
          <scheme val="none"/>
        </font>
      </dxf>
    </rfmt>
    <rcc rId="0" sId="2" s="1" dxf="1">
      <nc r="C1" t="inlineStr">
        <is>
          <t>1Q 2020</t>
        </is>
      </nc>
      <ndxf>
        <font>
          <b/>
          <sz val="9"/>
          <color rgb="FFCC0000"/>
          <name val="Open Sans"/>
          <scheme val="none"/>
        </font>
        <alignment horizontal="right" wrapText="1" readingOrder="0"/>
        <border outline="0">
          <left style="thin">
            <color indexed="9"/>
          </left>
          <right style="thin">
            <color indexed="9"/>
          </right>
          <top style="thin">
            <color indexed="9"/>
          </top>
          <bottom style="medium">
            <color rgb="FFCC0000"/>
          </bottom>
        </border>
      </ndxf>
    </rcc>
    <rcc rId="0" sId="2" s="1" dxf="1" numFmtId="34">
      <nc r="C2">
        <v>2040719</v>
      </nc>
      <ndxf>
        <font>
          <b/>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C3">
        <v>1806790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4">
        <v>206593</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5">
        <v>27336</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6"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7">
        <v>-404406</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8">
        <v>1636313</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9">
        <v>661836</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0">
        <v>-123592</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1">
        <v>538244</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2">
        <v>349</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3">
        <v>6303</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4">
        <v>26486</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15"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16">
        <v>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7">
        <v>40816</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8">
        <v>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9">
        <v>-466300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20"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21">
        <v>-1265327</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2">
        <v>-1021684</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3">
        <v>-99142</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4">
        <v>-53160</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5">
        <v>-91341</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6">
        <v>16699</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7">
        <v>-148629</v>
      </nc>
      <n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C28">
        <v>384954</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9">
        <v>-152077</v>
      </nc>
      <n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C30">
        <v>232877</v>
      </nc>
      <ndxf>
        <font>
          <b/>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fmt sheetId="2" s="1" sqref="C31"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dxf>
    </rfmt>
    <rcc rId="0" sId="2" s="1" dxf="1" numFmtId="34">
      <nc r="C32">
        <v>170934</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33">
        <v>61943</v>
      </nc>
      <ndxf>
        <font>
          <sz val="9"/>
          <color auto="1"/>
          <name val="Open Sans"/>
          <scheme val="none"/>
        </font>
        <numFmt numFmtId="168" formatCode="_-* #,##0\ _z_ł_-;\-* #,##0\ _z_ł_-;_-* &quot;-&quot;??\ _z_ł_-;_-@_-"/>
        <alignment horizontal="right" vertical="center" indent="1" readingOrder="0"/>
        <border outline="0">
          <left style="thin">
            <color indexed="9"/>
          </left>
          <bottom style="thin">
            <color rgb="FFEC0000"/>
          </bottom>
        </border>
      </ndxf>
    </rcc>
    <rcc rId="0" sId="2" dxf="1" numFmtId="4">
      <nc r="C35">
        <v>384954</v>
      </nc>
      <ndxf>
        <numFmt numFmtId="4" formatCode="#,##0.00"/>
      </ndxf>
    </rcc>
    <rfmt sheetId="2" sqref="C36" start="0" length="0">
      <dxf/>
    </rfmt>
    <rcc rId="0" sId="2" dxf="1" numFmtId="34">
      <nc r="C37">
        <v>612198</v>
      </nc>
      <ndxf>
        <numFmt numFmtId="166" formatCode="_(* #\ ###\ ##0_);_(* \(#\ ###\ ##0\);_(* &quot;-&quot;_);_(@_)"/>
      </ndxf>
    </rcc>
    <rcc rId="0" sId="2" dxf="1" numFmtId="34">
      <nc r="C38">
        <v>2248511</v>
      </nc>
      <ndxf>
        <numFmt numFmtId="166" formatCode="_(* #\ ###\ ##0_);_(* \(#\ ###\ ##0\);_(* &quot;-&quot;_);_(@_)"/>
      </ndxf>
    </rcc>
    <rcc rId="0" sId="2" dxf="1" numFmtId="34">
      <nc r="C39">
        <v>384954</v>
      </nc>
      <ndxf>
        <numFmt numFmtId="166" formatCode="_(* #\ ###\ ##0_);_(* \(#\ ###\ ##0\);_(* &quot;-&quot;_);_(@_)"/>
      </ndxf>
    </rcc>
    <rfmt sheetId="2" sqref="C40" start="0" length="0">
      <dxf/>
    </rfmt>
    <rfmt sheetId="2" sqref="C41" start="0" length="0">
      <dxf/>
    </rfmt>
    <rcc rId="0" sId="2" s="1" dxf="1" numFmtId="34">
      <nc r="C42">
        <v>1636313</v>
      </nc>
      <ndxf>
        <font>
          <b/>
          <sz val="9"/>
          <color theme="0"/>
          <name val="Open Sans"/>
          <scheme val="none"/>
        </font>
        <numFmt numFmtId="166" formatCode="_(* #\ ###\ ##0_);_(* \(#\ ###\ ##0\);_(* &quot;-&quot;_);_(@_)"/>
        <alignment horizontal="center" vertical="center" readingOrder="0"/>
      </ndxf>
    </rcc>
    <rcc rId="0" sId="2" dxf="1" numFmtId="34">
      <nc r="C43">
        <v>0</v>
      </nc>
      <ndxf>
        <numFmt numFmtId="166" formatCode="_(* #\ ###\ ##0_);_(* \(#\ ###\ ##0\);_(* &quot;-&quot;_);_(@_)"/>
      </ndxf>
    </rcc>
    <rfmt sheetId="2" sqref="C44" start="0" length="0">
      <dxf/>
    </rfmt>
    <rfmt sheetId="2" sqref="C45" start="0" length="0">
      <dxf/>
    </rfmt>
    <rfmt sheetId="2" sqref="C46" start="0" length="0">
      <dxf/>
    </rfmt>
    <rfmt sheetId="2" sqref="C47" start="0" length="0">
      <dxf/>
    </rfmt>
    <rfmt sheetId="2" sqref="C48" start="0" length="0">
      <dxf/>
    </rfmt>
    <rfmt sheetId="2" sqref="C49" start="0" length="0">
      <dxf/>
    </rfmt>
    <rfmt sheetId="2" sqref="C50" start="0" length="0">
      <dxf/>
    </rfmt>
    <rfmt sheetId="2" sqref="C51" start="0" length="0">
      <dxf/>
    </rfmt>
  </rrc>
  <rrc rId="5162" sId="2" ref="C1:C1048576" action="deleteCol">
    <undo index="0" exp="ref" ref3D="1" v="1" dr="C19" r="L24" sId="11"/>
    <undo index="1" exp="area" ref3D="1" dr="$C$1:$E$1048576" dn="Z_9AF4A83C_CF57_4B40_8A74_6A0EA6C2FE5C_.wvu.Cols" sId="2"/>
    <undo index="0" exp="area" ref3D="1" dr="$C$1:$E$1048576" dn="Z_687A4863_1825_4D63_B732_E76682E6DE4F_.wvu.Cols" sId="2"/>
    <rfmt sheetId="2" xfDxf="1" sqref="C1:C1048576" start="0" length="0">
      <dxf>
        <font>
          <sz val="9"/>
          <color theme="0"/>
          <name val="Open Sans"/>
          <scheme val="none"/>
        </font>
      </dxf>
    </rfmt>
    <rcc rId="0" sId="2" s="1" dxf="1">
      <nc r="C1" t="inlineStr">
        <is>
          <t>2Q 2020</t>
        </is>
      </nc>
      <ndxf>
        <font>
          <b/>
          <sz val="9"/>
          <color rgb="FFCC0000"/>
          <name val="Open Sans"/>
          <scheme val="none"/>
        </font>
        <alignment horizontal="right" wrapText="1" readingOrder="0"/>
        <border outline="0">
          <left style="thin">
            <color indexed="9"/>
          </left>
          <right style="thin">
            <color indexed="9"/>
          </right>
          <top style="thin">
            <color indexed="9"/>
          </top>
          <bottom style="medium">
            <color rgb="FFCC0000"/>
          </bottom>
        </border>
      </ndxf>
    </rcc>
    <rcc rId="0" sId="2" s="1" dxf="1" numFmtId="34">
      <nc r="C2">
        <v>1748376</v>
      </nc>
      <ndxf>
        <font>
          <b/>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C3">
        <v>1525476</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4">
        <v>209592</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5">
        <v>13308</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6"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7">
        <v>-289941</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8">
        <v>1458435</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9">
        <v>603635</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0">
        <v>-111804</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1">
        <v>491831</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2">
        <v>20322</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3">
        <v>58612</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4">
        <v>27056</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15"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16">
        <v>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7">
        <v>25724</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8">
        <v>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9">
        <v>-480919</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20"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21">
        <v>-963782</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2">
        <v>-667015</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3">
        <v>-95630</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4">
        <v>-51080</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5">
        <v>-150057</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6">
        <v>20140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7">
        <v>-152499</v>
      </nc>
      <n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C28">
        <v>504920</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9">
        <v>-157779</v>
      </nc>
      <n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C30">
        <v>347141</v>
      </nc>
      <ndxf>
        <font>
          <b/>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fmt sheetId="2" s="1" sqref="C31"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dxf>
    </rfmt>
    <rcc rId="0" sId="2" s="1" dxf="1" numFmtId="34">
      <nc r="C32">
        <v>304853</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33">
        <v>42288</v>
      </nc>
      <ndxf>
        <font>
          <sz val="9"/>
          <color auto="1"/>
          <name val="Open Sans"/>
          <scheme val="none"/>
        </font>
        <numFmt numFmtId="168" formatCode="_-* #,##0\ _z_ł_-;\-* #,##0\ _z_ł_-;_-* &quot;-&quot;??\ _z_ł_-;_-@_-"/>
        <alignment horizontal="right" vertical="center" indent="1" readingOrder="0"/>
        <border outline="0">
          <left style="thin">
            <color indexed="9"/>
          </left>
          <bottom style="thin">
            <color rgb="FFEC0000"/>
          </bottom>
        </border>
      </ndxf>
    </rcc>
    <rcc rId="0" sId="2" dxf="1" numFmtId="4">
      <nc r="C35">
        <v>504920</v>
      </nc>
      <ndxf>
        <numFmt numFmtId="4" formatCode="#,##0.00"/>
      </ndxf>
    </rcc>
    <rfmt sheetId="2" sqref="C36" start="0" length="0">
      <dxf/>
    </rfmt>
    <rfmt sheetId="2" sqref="C37" start="0" length="0">
      <dxf/>
    </rfmt>
    <rcc rId="0" sId="2" dxf="1" numFmtId="34">
      <nc r="C38">
        <v>2081980</v>
      </nc>
      <ndxf>
        <numFmt numFmtId="166" formatCode="_(* #\ ###\ ##0_);_(* \(#\ ###\ ##0\);_(* &quot;-&quot;_);_(@_)"/>
      </ndxf>
    </rcc>
    <rcc rId="0" sId="2" dxf="1" numFmtId="34">
      <nc r="C39">
        <v>504920</v>
      </nc>
      <ndxf>
        <numFmt numFmtId="166" formatCode="_(* #\ ###\ ##0_);_(* \(#\ ###\ ##0\);_(* &quot;-&quot;_);_(@_)"/>
      </ndxf>
    </rcc>
    <rfmt sheetId="2" sqref="C40" start="0" length="0">
      <dxf/>
    </rfmt>
    <rfmt sheetId="2" sqref="C41" start="0" length="0">
      <dxf/>
    </rfmt>
    <rcc rId="0" sId="2" s="1" dxf="1" numFmtId="34">
      <nc r="C42">
        <v>1458435</v>
      </nc>
      <ndxf>
        <font>
          <b/>
          <sz val="9"/>
          <color theme="0"/>
          <name val="Open Sans"/>
          <scheme val="none"/>
        </font>
        <numFmt numFmtId="166" formatCode="_(* #\ ###\ ##0_);_(* \(#\ ###\ ##0\);_(* &quot;-&quot;_);_(@_)"/>
        <alignment horizontal="center" vertical="center" readingOrder="0"/>
      </ndxf>
    </rcc>
    <rcc rId="0" sId="2" dxf="1" numFmtId="34">
      <nc r="C43">
        <v>0</v>
      </nc>
      <ndxf>
        <numFmt numFmtId="166" formatCode="_(* #\ ###\ ##0_);_(* \(#\ ###\ ##0\);_(* &quot;-&quot;_);_(@_)"/>
      </ndxf>
    </rcc>
    <rfmt sheetId="2" sqref="C44" start="0" length="0">
      <dxf/>
    </rfmt>
    <rfmt sheetId="2" sqref="C45" start="0" length="0">
      <dxf/>
    </rfmt>
    <rfmt sheetId="2" sqref="C46" start="0" length="0">
      <dxf/>
    </rfmt>
    <rfmt sheetId="2" sqref="C47" start="0" length="0">
      <dxf/>
    </rfmt>
    <rfmt sheetId="2" sqref="C48" start="0" length="0">
      <dxf/>
    </rfmt>
    <rfmt sheetId="2" sqref="C49" start="0" length="0">
      <dxf/>
    </rfmt>
    <rfmt sheetId="2" sqref="C50" start="0" length="0">
      <dxf/>
    </rfmt>
    <rfmt sheetId="2" sqref="C51" start="0" length="0">
      <dxf/>
    </rfmt>
  </rrc>
  <rrc rId="5163" sId="2" ref="C1:C1048576" action="deleteCol">
    <undo index="1" exp="area" ref3D="1" dr="$C$1:$D$1048576" dn="Z_9AF4A83C_CF57_4B40_8A74_6A0EA6C2FE5C_.wvu.Cols" sId="2"/>
    <undo index="0" exp="area" ref3D="1" dr="$C$1:$D$1048576" dn="Z_687A4863_1825_4D63_B732_E76682E6DE4F_.wvu.Cols" sId="2"/>
    <rfmt sheetId="2" xfDxf="1" sqref="C1:C1048576" start="0" length="0">
      <dxf>
        <font>
          <sz val="9"/>
          <color theme="0"/>
          <name val="Open Sans"/>
          <scheme val="none"/>
        </font>
      </dxf>
    </rfmt>
    <rcc rId="0" sId="2" s="1" dxf="1">
      <nc r="C1" t="inlineStr">
        <is>
          <t>3Q 2020</t>
        </is>
      </nc>
      <ndxf>
        <font>
          <b/>
          <sz val="9"/>
          <color rgb="FFCC0000"/>
          <name val="Open Sans"/>
          <scheme val="none"/>
        </font>
        <alignment horizontal="right" wrapText="1" readingOrder="0"/>
        <border outline="0">
          <left style="thin">
            <color indexed="9"/>
          </left>
          <right style="thin">
            <color indexed="9"/>
          </right>
          <top style="thin">
            <color indexed="9"/>
          </top>
          <bottom style="medium">
            <color rgb="FFCC0000"/>
          </bottom>
        </border>
      </ndxf>
    </rcc>
    <rcc rId="0" sId="2" s="1" dxf="1" numFmtId="34">
      <nc r="C2">
        <v>1538368</v>
      </nc>
      <ndxf>
        <font>
          <b/>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C3">
        <v>1312827</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4">
        <v>219908</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5">
        <v>5633</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6"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7">
        <v>-155686</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8">
        <v>1382682</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9">
        <v>668754</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0">
        <v>-116024</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1">
        <v>552730</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2">
        <v>1825</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3">
        <v>28321</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4">
        <v>128102</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15"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16">
        <v>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7">
        <v>40773</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8">
        <v>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9">
        <v>-358898</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20"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21">
        <v>-929893</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2">
        <v>-729211</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3">
        <v>-98185</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4">
        <v>-48048</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5">
        <v>-54449</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6">
        <v>31620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7">
        <v>-147835</v>
      </nc>
      <n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C28">
        <v>729427</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9">
        <v>-189459</v>
      </nc>
      <n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C30">
        <v>539968</v>
      </nc>
      <ndxf>
        <font>
          <b/>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fmt sheetId="2" s="1" sqref="C31"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dxf>
    </rfmt>
    <rcc rId="0" sId="2" s="1" dxf="1" numFmtId="34">
      <nc r="C32">
        <v>479834</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33">
        <v>60134</v>
      </nc>
      <ndxf>
        <font>
          <sz val="9"/>
          <color auto="1"/>
          <name val="Open Sans"/>
          <scheme val="none"/>
        </font>
        <numFmt numFmtId="168" formatCode="_-* #,##0\ _z_ł_-;\-* #,##0\ _z_ł_-;_-* &quot;-&quot;??\ _z_ł_-;_-@_-"/>
        <alignment horizontal="right" vertical="center" indent="1" readingOrder="0"/>
        <border outline="0">
          <left style="thin">
            <color indexed="9"/>
          </left>
          <bottom style="thin">
            <color rgb="FFEC0000"/>
          </bottom>
        </border>
      </ndxf>
    </rcc>
    <rcc rId="0" sId="2" dxf="1" numFmtId="4">
      <nc r="C35">
        <v>729427</v>
      </nc>
      <ndxf>
        <numFmt numFmtId="4" formatCode="#,##0.00"/>
      </ndxf>
    </rcc>
    <rfmt sheetId="2" sqref="C36" start="0" length="0">
      <dxf/>
    </rfmt>
    <rfmt sheetId="2" sqref="C37" start="0" length="0">
      <dxf/>
    </rfmt>
    <rcc rId="0" sId="2" dxf="1" numFmtId="34">
      <nc r="C38">
        <v>2134433</v>
      </nc>
      <ndxf>
        <numFmt numFmtId="166" formatCode="_(* #\ ###\ ##0_);_(* \(#\ ###\ ##0\);_(* &quot;-&quot;_);_(@_)"/>
      </ndxf>
    </rcc>
    <rcc rId="0" sId="2" dxf="1" numFmtId="34">
      <nc r="C39">
        <v>729427</v>
      </nc>
      <ndxf>
        <numFmt numFmtId="166" formatCode="_(* #\ ###\ ##0_);_(* \(#\ ###\ ##0\);_(* &quot;-&quot;_);_(@_)"/>
      </ndxf>
    </rcc>
    <rfmt sheetId="2" sqref="C40" start="0" length="0">
      <dxf/>
    </rfmt>
    <rfmt sheetId="2" sqref="C41" start="0" length="0">
      <dxf/>
    </rfmt>
    <rcc rId="0" sId="2" s="1" dxf="1" numFmtId="34">
      <nc r="C42">
        <v>1382682</v>
      </nc>
      <ndxf>
        <font>
          <b/>
          <sz val="9"/>
          <color theme="0"/>
          <name val="Open Sans"/>
          <scheme val="none"/>
        </font>
        <numFmt numFmtId="166" formatCode="_(* #\ ###\ ##0_);_(* \(#\ ###\ ##0\);_(* &quot;-&quot;_);_(@_)"/>
        <alignment horizontal="center" vertical="center" readingOrder="0"/>
      </ndxf>
    </rcc>
    <rcc rId="0" sId="2" dxf="1" numFmtId="34">
      <nc r="C43">
        <v>0</v>
      </nc>
      <ndxf>
        <numFmt numFmtId="166" formatCode="_(* #\ ###\ ##0_);_(* \(#\ ###\ ##0\);_(* &quot;-&quot;_);_(@_)"/>
      </ndxf>
    </rcc>
    <rfmt sheetId="2" sqref="C44" start="0" length="0">
      <dxf/>
    </rfmt>
    <rfmt sheetId="2" sqref="C45" start="0" length="0">
      <dxf/>
    </rfmt>
    <rfmt sheetId="2" sqref="C46" start="0" length="0">
      <dxf/>
    </rfmt>
    <rfmt sheetId="2" sqref="C47" start="0" length="0">
      <dxf/>
    </rfmt>
    <rfmt sheetId="2" sqref="C48" start="0" length="0">
      <dxf/>
    </rfmt>
    <rfmt sheetId="2" sqref="C49" start="0" length="0">
      <dxf/>
    </rfmt>
    <rfmt sheetId="2" sqref="C50" start="0" length="0">
      <dxf/>
    </rfmt>
    <rfmt sheetId="2" sqref="C51" start="0" length="0">
      <dxf/>
    </rfmt>
  </rrc>
  <rrc rId="5164" sId="2" ref="C1:C1048576" action="deleteCol">
    <undo index="1" exp="area" ref3D="1" dr="$C$1:$C$1048576" dn="Z_9AF4A83C_CF57_4B40_8A74_6A0EA6C2FE5C_.wvu.Cols" sId="2"/>
    <undo index="0" exp="area" ref3D="1" dr="$C$1:$C$1048576" dn="Z_687A4863_1825_4D63_B732_E76682E6DE4F_.wvu.Cols" sId="2"/>
    <rfmt sheetId="2" xfDxf="1" sqref="C1:C1048576" start="0" length="0">
      <dxf>
        <font>
          <sz val="9"/>
          <color theme="0"/>
          <name val="Open Sans"/>
          <scheme val="none"/>
        </font>
      </dxf>
    </rfmt>
    <rcc rId="0" sId="2" s="1" dxf="1">
      <nc r="C1" t="inlineStr">
        <is>
          <t>4Q 2020</t>
        </is>
      </nc>
      <ndxf>
        <font>
          <b/>
          <sz val="9"/>
          <color rgb="FFCC0000"/>
          <name val="Open Sans"/>
          <scheme val="none"/>
        </font>
        <alignment horizontal="right" wrapText="1" readingOrder="0"/>
        <border outline="0">
          <left style="thin">
            <color indexed="9"/>
          </left>
          <right style="thin">
            <color indexed="9"/>
          </right>
          <top style="thin">
            <color indexed="9"/>
          </top>
          <bottom style="medium">
            <color rgb="FFCC0000"/>
          </bottom>
        </border>
      </ndxf>
    </rcc>
    <rcc rId="0" sId="2" s="1" dxf="1" numFmtId="34">
      <nc r="C2">
        <v>1529697</v>
      </nc>
      <ndxf>
        <font>
          <b/>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C3">
        <v>1301683</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4">
        <v>217748</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5">
        <v>10266</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6"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7">
        <v>-118978</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8">
        <v>1410719</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9">
        <v>704582</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0">
        <v>-135281</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1">
        <v>569301</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2">
        <v>387</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3">
        <v>57273</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4">
        <v>76068</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15"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16">
        <v>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7">
        <v>68666</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8">
        <v>0</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19">
        <v>-456695</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fmt sheetId="2" s="1" sqref="C20"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cc rId="0" sId="2" s="1" dxf="1" numFmtId="34">
      <nc r="C21">
        <v>-1328984</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2">
        <v>-844631</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3">
        <v>-112306</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4">
        <v>-36044</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5">
        <v>-336003</v>
      </nc>
      <ndxf>
        <font>
          <i/>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6">
        <v>17901</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7">
        <v>-153040</v>
      </nc>
      <n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C28">
        <v>261596</v>
      </nc>
      <n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29">
        <v>-144408</v>
      </nc>
      <n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cc rId="0" sId="2" s="1" dxf="1" numFmtId="34">
      <nc r="C30">
        <v>117188</v>
      </nc>
      <ndxf>
        <font>
          <b/>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ndxf>
    </rcc>
    <rfmt sheetId="2" s="1" sqref="C31"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dxf>
    </rfmt>
    <rcc rId="0" sId="2" s="1" dxf="1" numFmtId="34">
      <nc r="C32">
        <v>81546</v>
      </nc>
      <n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ndxf>
    </rcc>
    <rcc rId="0" sId="2" s="1" dxf="1" numFmtId="34">
      <nc r="C33">
        <v>35642</v>
      </nc>
      <ndxf>
        <font>
          <sz val="9"/>
          <color auto="1"/>
          <name val="Open Sans"/>
          <scheme val="none"/>
        </font>
        <numFmt numFmtId="168" formatCode="_-* #,##0\ _z_ł_-;\-* #,##0\ _z_ł_-;_-* &quot;-&quot;??\ _z_ł_-;_-@_-"/>
        <alignment horizontal="right" vertical="center" indent="1" readingOrder="0"/>
        <border outline="0">
          <left style="thin">
            <color indexed="9"/>
          </left>
          <bottom style="thin">
            <color rgb="FFEC0000"/>
          </bottom>
        </border>
      </ndxf>
    </rcc>
    <rfmt sheetId="2" sqref="C35" start="0" length="0">
      <dxf>
        <numFmt numFmtId="35" formatCode="_-* #,##0.00_-;\-* #,##0.00_-;_-* &quot;-&quot;??_-;_-@_-"/>
      </dxf>
    </rfmt>
    <rfmt sheetId="2" sqref="C36" start="0" length="0">
      <dxf>
        <numFmt numFmtId="35" formatCode="_-* #,##0.00_-;\-* #,##0.00_-;_-* &quot;-&quot;??_-;_-@_-"/>
      </dxf>
    </rfmt>
    <rfmt sheetId="2" sqref="C37" start="0" length="0">
      <dxf>
        <numFmt numFmtId="35" formatCode="_-* #,##0.00_-;\-* #,##0.00_-;_-* &quot;-&quot;??_-;_-@_-"/>
      </dxf>
    </rfmt>
    <rcc rId="0" sId="2" dxf="1" numFmtId="34">
      <nc r="C38">
        <v>2182414</v>
      </nc>
      <ndxf>
        <numFmt numFmtId="166" formatCode="_(* #\ ###\ ##0_);_(* \(#\ ###\ ##0\);_(* &quot;-&quot;_);_(@_)"/>
      </ndxf>
    </rcc>
    <rcc rId="0" sId="2" dxf="1" numFmtId="34">
      <nc r="C39">
        <v>261596</v>
      </nc>
      <ndxf>
        <numFmt numFmtId="166" formatCode="_(* #\ ###\ ##0_);_(* \(#\ ###\ ##0\);_(* &quot;-&quot;_);_(@_)"/>
      </ndxf>
    </rcc>
    <rfmt sheetId="2" sqref="C40" start="0" length="0">
      <dxf>
        <numFmt numFmtId="35" formatCode="_-* #,##0.00_-;\-* #,##0.00_-;_-* &quot;-&quot;??_-;_-@_-"/>
      </dxf>
    </rfmt>
    <rfmt sheetId="2" sqref="C41" start="0" length="0">
      <dxf>
        <numFmt numFmtId="35" formatCode="_-* #,##0.00_-;\-* #,##0.00_-;_-* &quot;-&quot;??_-;_-@_-"/>
      </dxf>
    </rfmt>
    <rcc rId="0" sId="2" s="1" dxf="1" numFmtId="34">
      <nc r="C42">
        <v>1410719</v>
      </nc>
      <ndxf>
        <font>
          <b/>
          <sz val="9"/>
          <color theme="0"/>
          <name val="Open Sans"/>
          <scheme val="none"/>
        </font>
        <numFmt numFmtId="35" formatCode="_-* #,##0.00_-;\-* #,##0.00_-;_-* &quot;-&quot;??_-;_-@_-"/>
        <alignment horizontal="center" vertical="center" readingOrder="0"/>
      </ndxf>
    </rcc>
    <rcc rId="0" sId="2" dxf="1" numFmtId="34">
      <nc r="C43">
        <v>0</v>
      </nc>
      <ndxf>
        <numFmt numFmtId="35" formatCode="_-* #,##0.00_-;\-* #,##0.00_-;_-* &quot;-&quot;??_-;_-@_-"/>
      </ndxf>
    </rcc>
    <rfmt sheetId="2" sqref="C44" start="0" length="0">
      <dxf>
        <numFmt numFmtId="35" formatCode="_-* #,##0.00_-;\-* #,##0.00_-;_-* &quot;-&quot;??_-;_-@_-"/>
      </dxf>
    </rfmt>
    <rfmt sheetId="2" sqref="C45" start="0" length="0">
      <dxf>
        <numFmt numFmtId="35" formatCode="_-* #,##0.00_-;\-* #,##0.00_-;_-* &quot;-&quot;??_-;_-@_-"/>
      </dxf>
    </rfmt>
    <rfmt sheetId="2" sqref="C46" start="0" length="0">
      <dxf>
        <numFmt numFmtId="35" formatCode="_-* #,##0.00_-;\-* #,##0.00_-;_-* &quot;-&quot;??_-;_-@_-"/>
      </dxf>
    </rfmt>
    <rfmt sheetId="2" sqref="C47" start="0" length="0">
      <dxf>
        <numFmt numFmtId="35" formatCode="_-* #,##0.00_-;\-* #,##0.00_-;_-* &quot;-&quot;??_-;_-@_-"/>
      </dxf>
    </rfmt>
    <rfmt sheetId="2" sqref="C48" start="0" length="0">
      <dxf>
        <numFmt numFmtId="35" formatCode="_-* #,##0.00_-;\-* #,##0.00_-;_-* &quot;-&quot;??_-;_-@_-"/>
      </dxf>
    </rfmt>
    <rfmt sheetId="2" sqref="C49" start="0" length="0">
      <dxf>
        <numFmt numFmtId="35" formatCode="_-* #,##0.00_-;\-* #,##0.00_-;_-* &quot;-&quot;??_-;_-@_-"/>
      </dxf>
    </rfmt>
    <rfmt sheetId="2" sqref="C50" start="0" length="0">
      <dxf>
        <numFmt numFmtId="35" formatCode="_-* #,##0.00_-;\-* #,##0.00_-;_-* &quot;-&quot;??_-;_-@_-"/>
      </dxf>
    </rfmt>
    <rfmt sheetId="2" sqref="C51" start="0" length="0">
      <dxf/>
    </rfmt>
  </rrc>
  <rrc rId="5165" sId="3" ref="V1:V1048576" action="deleteCol">
    <undo index="3" exp="ref" ref3D="1" v="1" dr="V32" r="U39" sId="16"/>
    <undo index="3" exp="ref" ref3D="1" v="1" dr="V5" r="U22" sId="16"/>
    <undo index="0" exp="ref" ref3D="1" v="1" dr="V13" r="U21" sId="10"/>
    <undo index="1" exp="area" ref3D="1" dr="$A$25:$XFD$25" dn="Z_EB23FC34_EB9F_4A12_8CA9_C3B8F6F151C1_.wvu.Rows" sId="3"/>
    <rfmt sheetId="3" xfDxf="1" sqref="V1:V1048576" start="0" length="0">
      <dxf>
        <font>
          <sz val="9"/>
          <name val="Open Sans"/>
          <scheme val="none"/>
        </font>
      </dxf>
    </rfmt>
    <rcc rId="0" sId="3" dxf="1" numFmtId="19">
      <nc r="V1">
        <v>44377</v>
      </nc>
      <ndxf>
        <font>
          <b/>
          <sz val="9"/>
          <color rgb="FFCC0000"/>
          <name val="Open Sans"/>
          <scheme val="none"/>
        </font>
        <numFmt numFmtId="19" formatCode="dd/mm/yyyy"/>
        <alignment horizontal="right" vertical="top" wrapText="1" readingOrder="0"/>
        <border outline="0">
          <top style="thin">
            <color indexed="9"/>
          </top>
          <bottom style="medium">
            <color rgb="FFCC0000"/>
          </bottom>
        </border>
      </ndxf>
    </rcc>
    <rcc rId="0" sId="3" s="1" dxf="1" numFmtId="34">
      <nc r="V3">
        <v>3165563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V4">
        <v>2935494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V5">
        <v>2874705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V6">
        <v>140822024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V7">
        <v>127978833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V8">
        <v>1980668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V9">
        <v>779038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V10">
        <v>10083485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V11">
        <v>587269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V12">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V13">
        <v>71165386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V14">
        <v>69713676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V15">
        <v>118325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V16">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V17">
        <v>1329921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V18">
        <v>3464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V19">
        <v>542154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V20">
        <v>917143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V21">
        <v>658384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V22">
        <v>1712056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V23">
        <v>756603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V24">
        <v>633445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V25">
        <v>151826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V26">
        <v>1922827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V27">
        <v>4674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V28">
        <v>1361046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V29">
        <v>230210599</v>
      </nc>
      <ndxf>
        <font>
          <b/>
          <sz val="9"/>
          <color rgb="FFEC0000"/>
          <name val="Open Sans"/>
          <scheme val="none"/>
        </font>
        <numFmt numFmtId="3" formatCode="#,##0"/>
        <alignment horizontal="right" readingOrder="0"/>
        <border outline="0">
          <left style="thin">
            <color indexed="9"/>
          </left>
          <bottom style="thin">
            <color rgb="FFEC0000"/>
          </bottom>
        </border>
      </ndxf>
    </rcc>
    <rcc rId="0" sId="3" s="1" dxf="1" numFmtId="34">
      <nc r="V31">
        <v>4212994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V32">
        <v>3464562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V33">
        <v>173180148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V34">
        <v>504734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V35">
        <v>13068826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V36">
        <v>529478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V37">
        <v>2720923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V38">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V39">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V40">
        <v>53612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V41">
        <v>422764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V42">
        <v>3120164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V43">
        <v>201278205</v>
      </nc>
      <ndxf>
        <font>
          <sz val="9"/>
          <color rgb="FFEC0000"/>
          <name val="Open Sans"/>
          <scheme val="none"/>
        </font>
        <numFmt numFmtId="3" formatCode="#,##0"/>
        <alignment horizontal="right" readingOrder="0"/>
        <border outline="0">
          <left style="thin">
            <color indexed="9"/>
          </left>
          <bottom style="thin">
            <color rgb="FFEC0000"/>
          </bottom>
        </border>
      </ndxf>
    </rcc>
    <rfmt sheetId="3" s="1" sqref="V44"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4">
      <nc r="V45">
        <v>27284247</v>
      </nc>
      <ndxf>
        <font>
          <sz val="9"/>
          <color rgb="FFEC0000"/>
          <name val="Open Sans"/>
          <scheme val="none"/>
        </font>
        <numFmt numFmtId="3" formatCode="#,##0"/>
        <alignment horizontal="right" readingOrder="0"/>
        <border outline="0">
          <left style="thin">
            <color indexed="9"/>
          </left>
          <bottom style="thin">
            <color rgb="FFEC0000"/>
          </bottom>
        </border>
      </ndxf>
    </rcc>
    <rcc rId="0" sId="3" s="1" dxf="1" numFmtId="34">
      <nc r="V46">
        <v>1021893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V47">
        <v>22399073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V48">
        <v>1754592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V49">
        <v>1734392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V50">
        <v>374297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V51">
        <v>1648147</v>
      </nc>
      <ndxf>
        <font>
          <sz val="9"/>
          <color rgb="FFEC0000"/>
          <name val="Open Sans"/>
          <scheme val="none"/>
        </font>
        <numFmt numFmtId="3" formatCode="#,##0"/>
        <alignment horizontal="right" readingOrder="0"/>
        <border outline="0">
          <left style="thin">
            <color indexed="9"/>
          </left>
          <bottom style="thin">
            <color rgb="FFEC0000"/>
          </bottom>
        </border>
      </ndxf>
    </rcc>
    <rcc rId="0" sId="3" s="1" dxf="1" numFmtId="4">
      <nc r="V52">
        <v>28932394</v>
      </nc>
      <ndxf>
        <font>
          <sz val="9"/>
          <color rgb="FFEC0000"/>
          <name val="Open Sans"/>
          <scheme val="none"/>
        </font>
        <numFmt numFmtId="3" formatCode="#,##0"/>
        <alignment horizontal="right" readingOrder="0"/>
        <border outline="0">
          <left style="thin">
            <color indexed="9"/>
          </left>
          <bottom style="thin">
            <color rgb="FFEC0000"/>
          </bottom>
        </border>
      </ndxf>
    </rcc>
    <rcc rId="0" sId="3" s="1" dxf="1" numFmtId="4">
      <nc r="V53">
        <v>230210599</v>
      </nc>
      <ndxf>
        <font>
          <b/>
          <sz val="9"/>
          <color auto="1"/>
          <name val="Open Sans"/>
          <scheme val="none"/>
        </font>
        <numFmt numFmtId="3" formatCode="#,##0"/>
        <alignment horizontal="right" readingOrder="0"/>
        <border outline="0">
          <left style="thin">
            <color indexed="9"/>
          </left>
          <bottom style="thin">
            <color rgb="FFEC0000"/>
          </bottom>
        </border>
      </ndxf>
    </rcc>
    <rfmt sheetId="3" sqref="V54" start="0" length="0">
      <dxf>
        <font>
          <sz val="9"/>
          <color auto="1"/>
          <name val="Open Sans"/>
          <scheme val="none"/>
        </font>
        <numFmt numFmtId="3" formatCode="#,##0"/>
      </dxf>
    </rfmt>
    <rfmt sheetId="3" sqref="V55" start="0" length="0">
      <dxf>
        <font>
          <sz val="8"/>
          <color auto="1"/>
          <name val="Open Sans"/>
          <scheme val="none"/>
        </font>
        <numFmt numFmtId="3" formatCode="#,##0"/>
      </dxf>
    </rfmt>
    <rfmt sheetId="3" sqref="V56" start="0" length="0">
      <dxf>
        <font>
          <sz val="8"/>
          <color auto="1"/>
          <name val="Open Sans"/>
          <scheme val="none"/>
        </font>
        <numFmt numFmtId="3" formatCode="#,##0"/>
      </dxf>
    </rfmt>
    <rfmt sheetId="3" sqref="V57" start="0" length="0">
      <dxf>
        <font>
          <sz val="8"/>
          <color auto="1"/>
          <name val="Open Sans"/>
          <scheme val="none"/>
        </font>
        <numFmt numFmtId="3" formatCode="#,##0"/>
      </dxf>
    </rfmt>
    <rfmt sheetId="3" sqref="V58" start="0" length="0">
      <dxf>
        <font>
          <sz val="8"/>
          <color auto="1"/>
          <name val="Open Sans"/>
          <scheme val="none"/>
        </font>
        <numFmt numFmtId="3" formatCode="#,##0"/>
      </dxf>
    </rfmt>
    <rfmt sheetId="3" sqref="V59" start="0" length="0">
      <dxf>
        <font>
          <sz val="9"/>
          <color auto="1"/>
          <name val="Open Sans"/>
          <scheme val="none"/>
        </font>
      </dxf>
    </rfmt>
    <rfmt sheetId="3" sqref="V60" start="0" length="0">
      <dxf>
        <font>
          <sz val="8"/>
          <color auto="1"/>
          <name val="Open Sans"/>
          <scheme val="none"/>
        </font>
        <numFmt numFmtId="3" formatCode="#,##0"/>
      </dxf>
    </rfmt>
    <rfmt sheetId="3" sqref="V61" start="0" length="0">
      <dxf>
        <font>
          <sz val="8"/>
          <color auto="1"/>
          <name val="Open Sans"/>
          <scheme val="none"/>
        </font>
        <numFmt numFmtId="3" formatCode="#,##0"/>
      </dxf>
    </rfmt>
    <rfmt sheetId="3" sqref="V62" start="0" length="0">
      <dxf>
        <font>
          <sz val="8"/>
          <color auto="1"/>
          <name val="Open Sans"/>
          <scheme val="none"/>
        </font>
        <numFmt numFmtId="3" formatCode="#,##0"/>
      </dxf>
    </rfmt>
    <rfmt sheetId="3" sqref="V63" start="0" length="0">
      <dxf>
        <font>
          <sz val="9"/>
          <name val="Open Sans"/>
          <scheme val="none"/>
        </font>
      </dxf>
    </rfmt>
    <rfmt sheetId="3" sqref="V65" start="0" length="0">
      <dxf>
        <font>
          <sz val="8"/>
          <color auto="1"/>
          <name val="Open Sans"/>
          <scheme val="none"/>
        </font>
        <numFmt numFmtId="3" formatCode="#,##0"/>
      </dxf>
    </rfmt>
    <rfmt sheetId="3" sqref="V66" start="0" length="0">
      <dxf>
        <font>
          <sz val="8"/>
          <color auto="1"/>
          <name val="Open Sans"/>
          <scheme val="none"/>
        </font>
        <numFmt numFmtId="3" formatCode="#,##0"/>
      </dxf>
    </rfmt>
    <rfmt sheetId="3" sqref="V67" start="0" length="0">
      <dxf>
        <font>
          <sz val="8"/>
          <color auto="1"/>
          <name val="Open Sans"/>
          <scheme val="none"/>
        </font>
        <numFmt numFmtId="3" formatCode="#,##0"/>
      </dxf>
    </rfmt>
    <rfmt sheetId="3" sqref="V68" start="0" length="0">
      <dxf>
        <font>
          <sz val="9"/>
          <name val="Open Sans"/>
          <scheme val="none"/>
        </font>
      </dxf>
    </rfmt>
    <rfmt sheetId="3" sqref="V69" start="0" length="0">
      <dxf>
        <font>
          <sz val="9"/>
          <name val="Open Sans"/>
          <scheme val="none"/>
        </font>
      </dxf>
    </rfmt>
    <rfmt sheetId="3" sqref="V70" start="0" length="0">
      <dxf>
        <font>
          <sz val="9"/>
          <name val="Open Sans"/>
          <scheme val="none"/>
        </font>
      </dxf>
    </rfmt>
    <rfmt sheetId="3" sqref="V71" start="0" length="0">
      <dxf>
        <font>
          <sz val="9"/>
          <color auto="1"/>
          <name val="Open Sans"/>
          <scheme val="none"/>
        </font>
      </dxf>
    </rfmt>
    <rfmt sheetId="3" sqref="V72" start="0" length="0">
      <dxf>
        <font>
          <sz val="9"/>
          <name val="Open Sans"/>
          <scheme val="none"/>
        </font>
      </dxf>
    </rfmt>
    <rfmt sheetId="3" sqref="V73" start="0" length="0">
      <dxf>
        <font>
          <sz val="9"/>
          <name val="Open Sans"/>
          <scheme val="none"/>
        </font>
      </dxf>
    </rfmt>
    <rfmt sheetId="3" sqref="V74" start="0" length="0">
      <dxf>
        <font>
          <sz val="9"/>
          <name val="Open Sans"/>
          <scheme val="none"/>
        </font>
      </dxf>
    </rfmt>
    <rfmt sheetId="3" sqref="V75" start="0" length="0">
      <dxf>
        <font>
          <sz val="9"/>
          <name val="Open Sans"/>
          <scheme val="none"/>
        </font>
      </dxf>
    </rfmt>
    <rfmt sheetId="3" sqref="V76" start="0" length="0">
      <dxf>
        <font>
          <sz val="9"/>
          <name val="Open Sans"/>
          <scheme val="none"/>
        </font>
      </dxf>
    </rfmt>
    <rfmt sheetId="3" sqref="V77" start="0" length="0">
      <dxf>
        <font>
          <sz val="9"/>
          <name val="Open Sans"/>
          <scheme val="none"/>
        </font>
      </dxf>
    </rfmt>
    <rfmt sheetId="3" sqref="V78" start="0" length="0">
      <dxf>
        <font>
          <sz val="9"/>
          <name val="Open Sans"/>
          <scheme val="none"/>
        </font>
      </dxf>
    </rfmt>
    <rfmt sheetId="3" sqref="V79" start="0" length="0">
      <dxf>
        <font>
          <sz val="9"/>
          <name val="Open Sans"/>
          <scheme val="none"/>
        </font>
      </dxf>
    </rfmt>
    <rfmt sheetId="3" sqref="V80" start="0" length="0">
      <dxf>
        <font>
          <sz val="9"/>
          <color auto="1"/>
          <name val="Open Sans"/>
          <scheme val="none"/>
        </font>
      </dxf>
    </rfmt>
    <rfmt sheetId="3" sqref="V81" start="0" length="0">
      <dxf>
        <font>
          <sz val="9"/>
          <color auto="1"/>
          <name val="Open Sans"/>
          <scheme val="none"/>
        </font>
      </dxf>
    </rfmt>
    <rfmt sheetId="3" sqref="V82" start="0" length="0">
      <dxf>
        <font>
          <sz val="9"/>
          <color auto="1"/>
          <name val="Open Sans"/>
          <scheme val="none"/>
        </font>
      </dxf>
    </rfmt>
    <rfmt sheetId="3" sqref="V83" start="0" length="0">
      <dxf>
        <font>
          <sz val="9"/>
          <color auto="1"/>
          <name val="Open Sans"/>
          <scheme val="none"/>
        </font>
      </dxf>
    </rfmt>
    <rfmt sheetId="3" sqref="V84" start="0" length="0">
      <dxf>
        <font>
          <sz val="9"/>
          <color auto="1"/>
          <name val="Open Sans"/>
          <scheme val="none"/>
        </font>
      </dxf>
    </rfmt>
    <rfmt sheetId="3" sqref="V85" start="0" length="0">
      <dxf>
        <font>
          <sz val="9"/>
          <color auto="1"/>
          <name val="Open Sans"/>
          <scheme val="none"/>
        </font>
      </dxf>
    </rfmt>
    <rfmt sheetId="3" sqref="V86" start="0" length="0">
      <dxf>
        <font>
          <sz val="9"/>
          <color auto="1"/>
          <name val="Open Sans"/>
          <scheme val="none"/>
        </font>
      </dxf>
    </rfmt>
    <rfmt sheetId="3" sqref="V87" start="0" length="0">
      <dxf>
        <font>
          <sz val="9"/>
          <color auto="1"/>
          <name val="Open Sans"/>
          <scheme val="none"/>
        </font>
      </dxf>
    </rfmt>
  </rrc>
  <rrc rId="5166" sId="3" ref="V1:V1048576" action="deleteCol">
    <undo index="3" exp="ref" ref3D="1" v="1" dr="V32" r="V39" sId="16"/>
    <undo index="3" exp="ref" ref3D="1" v="1" dr="V5" r="V22" sId="16"/>
    <undo index="0" exp="ref" ref3D="1" v="1" dr="V13" r="V21" sId="10"/>
    <undo index="1" exp="area" ref3D="1" dr="$A$25:$XFD$25" dn="Z_EB23FC34_EB9F_4A12_8CA9_C3B8F6F151C1_.wvu.Rows" sId="3"/>
    <rfmt sheetId="3" xfDxf="1" sqref="V1:V1048576" start="0" length="0">
      <dxf>
        <font>
          <sz val="9"/>
          <name val="Open Sans"/>
          <scheme val="none"/>
        </font>
      </dxf>
    </rfmt>
    <rcc rId="0" sId="3" dxf="1" numFmtId="19">
      <nc r="V1">
        <v>44469</v>
      </nc>
      <ndxf>
        <font>
          <b/>
          <sz val="9"/>
          <color rgb="FFCC0000"/>
          <name val="Open Sans"/>
          <scheme val="none"/>
        </font>
        <numFmt numFmtId="19" formatCode="dd/mm/yyyy"/>
        <alignment horizontal="right" vertical="top" wrapText="1" readingOrder="0"/>
        <border outline="0">
          <top style="thin">
            <color indexed="9"/>
          </top>
          <bottom style="medium">
            <color rgb="FFCC0000"/>
          </bottom>
        </border>
      </ndxf>
    </rcc>
    <rcc rId="0" sId="3" s="1" dxf="1" numFmtId="34">
      <nc r="V3">
        <v>2774695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V4">
        <v>3139913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V5">
        <v>3180399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V6">
        <v>144087376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V7">
        <v>131167579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V8">
        <v>1768501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V9">
        <v>684840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V10">
        <v>10466456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V11">
        <v>430465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V12">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V13">
        <v>70048917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V14">
        <v>68563302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V15">
        <v>118325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V16">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V17">
        <v>1363826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V18">
        <v>3464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V19">
        <v>544553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V20">
        <v>934292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V21">
        <v>637320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V22">
        <v>1712056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V23">
        <v>719636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V24">
        <v>579199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V25">
        <v>174717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V26">
        <v>1995352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V27">
        <v>4608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V28">
        <v>1429745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V29">
        <v>232393243</v>
      </nc>
      <ndxf>
        <font>
          <b/>
          <sz val="9"/>
          <color rgb="FFEC0000"/>
          <name val="Open Sans"/>
          <scheme val="none"/>
        </font>
        <numFmt numFmtId="3" formatCode="#,##0"/>
        <alignment horizontal="right" readingOrder="0"/>
        <border outline="0">
          <left style="thin">
            <color indexed="9"/>
          </left>
          <bottom style="thin">
            <color rgb="FFEC0000"/>
          </bottom>
        </border>
      </ndxf>
    </rcc>
    <rcc rId="0" sId="3" s="1" dxf="1" numFmtId="34">
      <nc r="V31">
        <v>3671924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V32">
        <v>4017702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V33">
        <v>177320494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V34">
        <v>512342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V35">
        <v>10924120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V36">
        <v>495337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V37">
        <v>2765158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V38">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V39">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V40">
        <v>58139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V41">
        <v>451757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V42">
        <v>3187891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V43">
        <v>203404864</v>
      </nc>
      <ndxf>
        <font>
          <sz val="9"/>
          <color rgb="FFEC0000"/>
          <name val="Open Sans"/>
          <scheme val="none"/>
        </font>
        <numFmt numFmtId="3" formatCode="#,##0"/>
        <alignment horizontal="right" readingOrder="0"/>
        <border outline="0">
          <left style="thin">
            <color indexed="9"/>
          </left>
          <bottom style="thin">
            <color rgb="FFEC0000"/>
          </bottom>
        </border>
      </ndxf>
    </rcc>
    <rfmt sheetId="3" s="1" sqref="V44"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4">
      <nc r="V45">
        <v>27278905</v>
      </nc>
      <ndxf>
        <font>
          <sz val="9"/>
          <color rgb="FFEC0000"/>
          <name val="Open Sans"/>
          <scheme val="none"/>
        </font>
        <numFmt numFmtId="3" formatCode="#,##0"/>
        <alignment horizontal="right" readingOrder="0"/>
        <border outline="0">
          <left style="thin">
            <color indexed="9"/>
          </left>
          <bottom style="thin">
            <color rgb="FFEC0000"/>
          </bottom>
        </border>
      </ndxf>
    </rcc>
    <rcc rId="0" sId="3" s="1" dxf="1" numFmtId="34">
      <nc r="V46">
        <v>1021893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V47">
        <v>22178344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V48">
        <v>1426190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V49">
        <v>1734352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V50">
        <v>918126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V51">
        <v>1709474</v>
      </nc>
      <ndxf>
        <font>
          <sz val="9"/>
          <color rgb="FFEC0000"/>
          <name val="Open Sans"/>
          <scheme val="none"/>
        </font>
        <numFmt numFmtId="3" formatCode="#,##0"/>
        <alignment horizontal="right" readingOrder="0"/>
        <border outline="0">
          <left style="thin">
            <color indexed="9"/>
          </left>
          <bottom style="thin">
            <color rgb="FFEC0000"/>
          </bottom>
        </border>
      </ndxf>
    </rcc>
    <rcc rId="0" sId="3" s="1" dxf="1" numFmtId="4">
      <nc r="V52">
        <v>28988379</v>
      </nc>
      <ndxf>
        <font>
          <sz val="9"/>
          <color rgb="FFEC0000"/>
          <name val="Open Sans"/>
          <scheme val="none"/>
        </font>
        <numFmt numFmtId="3" formatCode="#,##0"/>
        <alignment horizontal="right" readingOrder="0"/>
        <border outline="0">
          <left style="thin">
            <color indexed="9"/>
          </left>
          <bottom style="thin">
            <color rgb="FFEC0000"/>
          </bottom>
        </border>
      </ndxf>
    </rcc>
    <rcc rId="0" sId="3" s="1" dxf="1" numFmtId="4">
      <nc r="V53">
        <v>232393243</v>
      </nc>
      <ndxf>
        <font>
          <b/>
          <sz val="9"/>
          <color auto="1"/>
          <name val="Open Sans"/>
          <scheme val="none"/>
        </font>
        <numFmt numFmtId="3" formatCode="#,##0"/>
        <alignment horizontal="right" readingOrder="0"/>
        <border outline="0">
          <left style="thin">
            <color indexed="9"/>
          </left>
          <bottom style="thin">
            <color rgb="FFEC0000"/>
          </bottom>
        </border>
      </ndxf>
    </rcc>
    <rfmt sheetId="3" sqref="V54" start="0" length="0">
      <dxf>
        <font>
          <sz val="9"/>
          <color auto="1"/>
          <name val="Open Sans"/>
          <scheme val="none"/>
        </font>
        <numFmt numFmtId="3" formatCode="#,##0"/>
      </dxf>
    </rfmt>
    <rfmt sheetId="3" sqref="V55" start="0" length="0">
      <dxf>
        <font>
          <sz val="8"/>
          <color auto="1"/>
          <name val="Open Sans"/>
          <scheme val="none"/>
        </font>
        <numFmt numFmtId="3" formatCode="#,##0"/>
      </dxf>
    </rfmt>
    <rfmt sheetId="3" sqref="V56" start="0" length="0">
      <dxf>
        <font>
          <sz val="8"/>
          <color auto="1"/>
          <name val="Open Sans"/>
          <scheme val="none"/>
        </font>
        <numFmt numFmtId="3" formatCode="#,##0"/>
      </dxf>
    </rfmt>
    <rfmt sheetId="3" sqref="V57" start="0" length="0">
      <dxf>
        <font>
          <sz val="8"/>
          <color auto="1"/>
          <name val="Open Sans"/>
          <scheme val="none"/>
        </font>
        <numFmt numFmtId="3" formatCode="#,##0"/>
      </dxf>
    </rfmt>
    <rfmt sheetId="3" sqref="V58" start="0" length="0">
      <dxf>
        <font>
          <sz val="8"/>
          <color auto="1"/>
          <name val="Open Sans"/>
          <scheme val="none"/>
        </font>
        <numFmt numFmtId="3" formatCode="#,##0"/>
      </dxf>
    </rfmt>
    <rfmt sheetId="3" sqref="V59" start="0" length="0">
      <dxf>
        <font>
          <sz val="9"/>
          <color auto="1"/>
          <name val="Open Sans"/>
          <scheme val="none"/>
        </font>
      </dxf>
    </rfmt>
    <rfmt sheetId="3" sqref="V60" start="0" length="0">
      <dxf>
        <font>
          <sz val="8"/>
          <color auto="1"/>
          <name val="Open Sans"/>
          <scheme val="none"/>
        </font>
        <numFmt numFmtId="3" formatCode="#,##0"/>
      </dxf>
    </rfmt>
    <rfmt sheetId="3" sqref="V61" start="0" length="0">
      <dxf>
        <font>
          <sz val="8"/>
          <color auto="1"/>
          <name val="Open Sans"/>
          <scheme val="none"/>
        </font>
        <numFmt numFmtId="3" formatCode="#,##0"/>
      </dxf>
    </rfmt>
    <rfmt sheetId="3" sqref="V62" start="0" length="0">
      <dxf>
        <font>
          <sz val="8"/>
          <color auto="1"/>
          <name val="Open Sans"/>
          <scheme val="none"/>
        </font>
        <numFmt numFmtId="3" formatCode="#,##0"/>
      </dxf>
    </rfmt>
    <rfmt sheetId="3" sqref="V63" start="0" length="0">
      <dxf>
        <font>
          <sz val="9"/>
          <name val="Open Sans"/>
          <scheme val="none"/>
        </font>
      </dxf>
    </rfmt>
    <rfmt sheetId="3" sqref="V65" start="0" length="0">
      <dxf>
        <font>
          <sz val="8"/>
          <color auto="1"/>
          <name val="Open Sans"/>
          <scheme val="none"/>
        </font>
        <numFmt numFmtId="3" formatCode="#,##0"/>
      </dxf>
    </rfmt>
    <rfmt sheetId="3" sqref="V66" start="0" length="0">
      <dxf>
        <font>
          <sz val="8"/>
          <color auto="1"/>
          <name val="Open Sans"/>
          <scheme val="none"/>
        </font>
        <numFmt numFmtId="3" formatCode="#,##0"/>
      </dxf>
    </rfmt>
    <rfmt sheetId="3" sqref="V67" start="0" length="0">
      <dxf>
        <font>
          <sz val="8"/>
          <color auto="1"/>
          <name val="Open Sans"/>
          <scheme val="none"/>
        </font>
        <numFmt numFmtId="3" formatCode="#,##0"/>
      </dxf>
    </rfmt>
    <rfmt sheetId="3" sqref="V68" start="0" length="0">
      <dxf>
        <font>
          <sz val="9"/>
          <name val="Open Sans"/>
          <scheme val="none"/>
        </font>
      </dxf>
    </rfmt>
    <rfmt sheetId="3" sqref="V69" start="0" length="0">
      <dxf>
        <font>
          <sz val="9"/>
          <name val="Open Sans"/>
          <scheme val="none"/>
        </font>
      </dxf>
    </rfmt>
    <rfmt sheetId="3" sqref="V70" start="0" length="0">
      <dxf>
        <font>
          <sz val="9"/>
          <name val="Open Sans"/>
          <scheme val="none"/>
        </font>
      </dxf>
    </rfmt>
    <rfmt sheetId="3" sqref="V71" start="0" length="0">
      <dxf>
        <font>
          <sz val="9"/>
          <color auto="1"/>
          <name val="Open Sans"/>
          <scheme val="none"/>
        </font>
      </dxf>
    </rfmt>
    <rfmt sheetId="3" sqref="V72" start="0" length="0">
      <dxf>
        <font>
          <sz val="9"/>
          <name val="Open Sans"/>
          <scheme val="none"/>
        </font>
      </dxf>
    </rfmt>
    <rfmt sheetId="3" sqref="V73" start="0" length="0">
      <dxf>
        <font>
          <sz val="9"/>
          <name val="Open Sans"/>
          <scheme val="none"/>
        </font>
      </dxf>
    </rfmt>
    <rfmt sheetId="3" sqref="V74" start="0" length="0">
      <dxf>
        <font>
          <sz val="9"/>
          <name val="Open Sans"/>
          <scheme val="none"/>
        </font>
      </dxf>
    </rfmt>
    <rfmt sheetId="3" sqref="V75" start="0" length="0">
      <dxf>
        <font>
          <sz val="9"/>
          <name val="Open Sans"/>
          <scheme val="none"/>
        </font>
      </dxf>
    </rfmt>
    <rfmt sheetId="3" sqref="V76" start="0" length="0">
      <dxf>
        <font>
          <sz val="9"/>
          <name val="Open Sans"/>
          <scheme val="none"/>
        </font>
      </dxf>
    </rfmt>
    <rfmt sheetId="3" sqref="V77" start="0" length="0">
      <dxf>
        <font>
          <sz val="9"/>
          <name val="Open Sans"/>
          <scheme val="none"/>
        </font>
      </dxf>
    </rfmt>
    <rfmt sheetId="3" sqref="V78" start="0" length="0">
      <dxf>
        <font>
          <sz val="9"/>
          <name val="Open Sans"/>
          <scheme val="none"/>
        </font>
      </dxf>
    </rfmt>
    <rfmt sheetId="3" sqref="V79" start="0" length="0">
      <dxf>
        <font>
          <sz val="9"/>
          <name val="Open Sans"/>
          <scheme val="none"/>
        </font>
      </dxf>
    </rfmt>
    <rfmt sheetId="3" sqref="V80" start="0" length="0">
      <dxf>
        <font>
          <sz val="9"/>
          <color auto="1"/>
          <name val="Open Sans"/>
          <scheme val="none"/>
        </font>
      </dxf>
    </rfmt>
    <rfmt sheetId="3" sqref="V81" start="0" length="0">
      <dxf>
        <font>
          <sz val="9"/>
          <color auto="1"/>
          <name val="Open Sans"/>
          <scheme val="none"/>
        </font>
      </dxf>
    </rfmt>
    <rfmt sheetId="3" sqref="V82" start="0" length="0">
      <dxf>
        <font>
          <sz val="9"/>
          <color auto="1"/>
          <name val="Open Sans"/>
          <scheme val="none"/>
        </font>
      </dxf>
    </rfmt>
    <rfmt sheetId="3" sqref="V83" start="0" length="0">
      <dxf>
        <font>
          <sz val="9"/>
          <color auto="1"/>
          <name val="Open Sans"/>
          <scheme val="none"/>
        </font>
      </dxf>
    </rfmt>
    <rfmt sheetId="3" sqref="V84" start="0" length="0">
      <dxf>
        <font>
          <sz val="9"/>
          <color auto="1"/>
          <name val="Open Sans"/>
          <scheme val="none"/>
        </font>
      </dxf>
    </rfmt>
    <rfmt sheetId="3" sqref="V85" start="0" length="0">
      <dxf>
        <font>
          <sz val="9"/>
          <color auto="1"/>
          <name val="Open Sans"/>
          <scheme val="none"/>
        </font>
      </dxf>
    </rfmt>
    <rfmt sheetId="3" sqref="V86" start="0" length="0">
      <dxf>
        <font>
          <sz val="9"/>
          <color auto="1"/>
          <name val="Open Sans"/>
          <scheme val="none"/>
        </font>
      </dxf>
    </rfmt>
    <rfmt sheetId="3" sqref="V87" start="0" length="0">
      <dxf>
        <font>
          <sz val="9"/>
          <color auto="1"/>
          <name val="Open Sans"/>
          <scheme val="none"/>
        </font>
      </dxf>
    </rfmt>
  </rrc>
  <rrc rId="5167" sId="3" ref="D1:D1048576" action="deleteCol">
    <undo index="3" exp="ref" ref3D="1" v="1" dr="D32" r="C39" sId="16"/>
    <undo index="3" exp="ref" ref3D="1" v="1" dr="D5" r="C22" sId="16"/>
    <undo index="1" exp="ref" ref3D="1" v="1" dr="D12" r="C21" sId="10"/>
    <undo index="1" exp="area" ref3D="1" dr="$A$25:$XFD$25" dn="Z_EB23FC34_EB9F_4A12_8CA9_C3B8F6F151C1_.wvu.Rows" sId="3"/>
    <undo index="0" exp="area" ref3D="1" dr="$C$1:$D$53" dn="Z_ED54A16F_4B72_4859_9335_463F05020B50_.wvu.PrintArea" sId="3"/>
    <undo index="0" exp="area" ref3D="1" dr="$C$1:$D$53" dn="Z_EB23FC34_EB9F_4A12_8CA9_C3B8F6F151C1_.wvu.PrintArea" sId="3"/>
    <undo index="0" exp="area" ref3D="1" dr="$D$1:$O$1048576" dn="Z_9AF4A83C_CF57_4B40_8A74_6A0EA6C2FE5C_.wvu.Cols" sId="3"/>
    <undo index="0" exp="area" ref3D="1" dr="$D$1:$O$1048576" dn="Z_8DA78CF1_615A_4626_9893_6751995631A4_.wvu.Cols" sId="3"/>
    <undo index="0" exp="area" ref3D="1" dr="$C$1:$D$53" dn="Z_125C78BA_D867_47D1_A11F_3136D301DF29_.wvu.PrintArea" sId="3"/>
    <undo index="0" exp="area" ref3D="1" dr="$D$1:$G$1048576" dn="Z_52EFF634_6180_488B_AC31_853256997E5C_.wvu.Cols" sId="3"/>
    <undo index="0" exp="area" ref3D="1" dr="$C$1:$T$1048576" dn="Z_687A4863_1825_4D63_B732_E76682E6DE4F_.wvu.Cols" sId="3"/>
    <undo index="0" exp="area" ref3D="1" dr="$C$1:$D$53" dn="BS_2" sId="3"/>
    <rfmt sheetId="3" xfDxf="1" sqref="D1:D1048576" start="0" length="0">
      <dxf>
        <font>
          <sz val="9"/>
          <name val="Open Sans"/>
          <scheme val="none"/>
        </font>
      </dxf>
    </rfmt>
    <rcc rId="0" sId="3" dxf="1">
      <nc r="D1" t="inlineStr">
        <is>
          <t>31.03.2017</t>
        </is>
      </nc>
      <ndxf>
        <font>
          <b/>
          <sz val="9"/>
          <color rgb="FFCC0000"/>
          <name val="Open Sans"/>
          <scheme val="none"/>
        </font>
        <alignment horizontal="right" vertical="top" wrapText="1" readingOrder="0"/>
        <border outline="0">
          <top style="thin">
            <color indexed="9"/>
          </top>
          <bottom style="medium">
            <color rgb="FFCC0000"/>
          </bottom>
        </border>
      </ndxf>
    </rcc>
    <rcc rId="0" sId="3" s="1" dxf="1" numFmtId="34">
      <nc r="D3">
        <v>4150507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
        <v>2618114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5">
        <v>2598913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6">
        <v>104018178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7">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8">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9">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0">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1">
        <v>769937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2">
        <v>25090751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3">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4">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5">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6">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7">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fmt sheetId="3" s="1" sqref="D18"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34">
      <nc r="D19">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0">
        <v>880163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1">
        <v>452759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2">
        <v>1688516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3">
        <v>858934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4">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5">
        <v>24228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6">
        <v>1383737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7">
        <v>637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8">
        <v>951249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29">
        <v>147038306</v>
      </nc>
      <ndxf>
        <font>
          <b/>
          <sz val="9"/>
          <color rgb="FFEC0000"/>
          <name val="Open Sans"/>
          <scheme val="none"/>
        </font>
        <numFmt numFmtId="3" formatCode="#,##0"/>
        <alignment horizontal="right" readingOrder="0"/>
        <border outline="0">
          <left style="thin">
            <color indexed="9"/>
          </left>
          <bottom style="thin">
            <color rgb="FFEC0000"/>
          </bottom>
        </border>
      </ndxf>
    </rcc>
    <rfmt sheetId="3" s="1" sqref="D30"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34">
      <nc r="D31">
        <v>2635608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2">
        <v>3707502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3">
        <v>108452441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4">
        <v>1609089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5">
        <v>5384435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6">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7">
        <v>931147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8">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9">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0">
        <v>51497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1">
        <v>82727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2">
        <v>2493215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43">
        <v>125347661</v>
      </nc>
      <ndxf>
        <font>
          <sz val="9"/>
          <color rgb="FFEC0000"/>
          <name val="Open Sans"/>
          <scheme val="none"/>
        </font>
        <numFmt numFmtId="3" formatCode="#,##0"/>
        <alignment horizontal="right" readingOrder="0"/>
        <border outline="0">
          <left style="thin">
            <color indexed="9"/>
          </left>
          <bottom style="thin">
            <color rgb="FFEC0000"/>
          </bottom>
        </border>
      </ndxf>
    </rcc>
    <rfmt sheetId="3" s="1" sqref="D44"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4">
      <nc r="D45">
        <v>20357769</v>
      </nc>
      <ndxf>
        <font>
          <sz val="9"/>
          <color rgb="FFEC0000"/>
          <name val="Open Sans"/>
          <scheme val="none"/>
        </font>
        <numFmt numFmtId="3" formatCode="#,##0"/>
        <alignment horizontal="right" readingOrder="0"/>
        <border outline="0">
          <left style="thin">
            <color indexed="9"/>
          </left>
          <bottom style="thin">
            <color rgb="FFEC0000"/>
          </bottom>
        </border>
      </ndxf>
    </rcc>
    <rcc rId="0" sId="3" s="1" dxf="1" numFmtId="34">
      <nc r="D46">
        <v>992345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7">
        <v>15799143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8">
        <v>392443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9">
        <v>2721377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50">
        <v>452461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51">
        <v>1332876</v>
      </nc>
      <ndxf>
        <font>
          <sz val="9"/>
          <color auto="1"/>
          <name val="Open Sans"/>
          <scheme val="none"/>
        </font>
        <numFmt numFmtId="3" formatCode="#,##0"/>
        <alignment horizontal="right" readingOrder="0"/>
        <border outline="0">
          <left style="thin">
            <color indexed="9"/>
          </left>
          <bottom style="thin">
            <color rgb="FFEC0000"/>
          </bottom>
        </border>
      </ndxf>
    </rcc>
    <rcc rId="0" sId="3" s="1" dxf="1" numFmtId="4">
      <nc r="D52">
        <v>21690645</v>
      </nc>
      <ndxf>
        <font>
          <sz val="9"/>
          <color rgb="FFEC0000"/>
          <name val="Open Sans"/>
          <scheme val="none"/>
        </font>
        <numFmt numFmtId="3" formatCode="#,##0"/>
        <alignment horizontal="right" readingOrder="0"/>
        <border outline="0">
          <left style="thin">
            <color indexed="9"/>
          </left>
          <bottom style="thin">
            <color rgb="FFEC0000"/>
          </bottom>
        </border>
      </ndxf>
    </rcc>
    <rcc rId="0" sId="3" s="1" dxf="1" numFmtId="4">
      <nc r="D53">
        <v>147038306</v>
      </nc>
      <ndxf>
        <font>
          <b/>
          <sz val="9"/>
          <color auto="1"/>
          <name val="Open Sans"/>
          <scheme val="none"/>
        </font>
        <numFmt numFmtId="3" formatCode="#,##0"/>
        <alignment horizontal="right" readingOrder="0"/>
        <border outline="0">
          <left style="thin">
            <color indexed="9"/>
          </left>
          <bottom style="thin">
            <color rgb="FFEC0000"/>
          </bottom>
        </border>
      </ndxf>
    </rcc>
    <rfmt sheetId="3" sqref="D54" start="0" length="0">
      <dxf>
        <font>
          <sz val="9"/>
          <color auto="1"/>
          <name val="Open Sans"/>
          <scheme val="none"/>
        </font>
      </dxf>
    </rfmt>
    <rfmt sheetId="3" sqref="D55" start="0" length="0">
      <dxf>
        <font>
          <sz val="9"/>
          <color auto="1"/>
          <name val="Open Sans"/>
          <scheme val="none"/>
        </font>
      </dxf>
    </rfmt>
    <rfmt sheetId="3" sqref="D56" start="0" length="0">
      <dxf>
        <font>
          <sz val="9"/>
          <color auto="1"/>
          <name val="Open Sans"/>
          <scheme val="none"/>
        </font>
      </dxf>
    </rfmt>
    <rfmt sheetId="3" sqref="D57" start="0" length="0">
      <dxf>
        <font>
          <sz val="9"/>
          <color auto="1"/>
          <name val="Open Sans"/>
          <scheme val="none"/>
        </font>
      </dxf>
    </rfmt>
    <rfmt sheetId="3" sqref="D58" start="0" length="0">
      <dxf>
        <font>
          <sz val="9"/>
          <color auto="1"/>
          <name val="Open Sans"/>
          <scheme val="none"/>
        </font>
      </dxf>
    </rfmt>
  </rrc>
  <rrc rId="5168" sId="3" ref="D1:D1048576" action="deleteCol">
    <undo index="3" exp="ref" ref3D="1" v="1" dr="D32" r="D39" sId="16"/>
    <undo index="3" exp="ref" ref3D="1" v="1" dr="D5" r="D22" sId="16"/>
    <undo index="1" exp="ref" ref3D="1" v="1" dr="D12" r="D21" sId="10"/>
    <undo index="1" exp="area" ref3D="1" dr="$A$25:$XFD$25" dn="Z_EB23FC34_EB9F_4A12_8CA9_C3B8F6F151C1_.wvu.Rows" sId="3"/>
    <undo index="0" exp="area" ref3D="1" dr="$D$1:$N$1048576" dn="Z_9AF4A83C_CF57_4B40_8A74_6A0EA6C2FE5C_.wvu.Cols" sId="3"/>
    <undo index="0" exp="area" ref3D="1" dr="$D$1:$N$1048576" dn="Z_8DA78CF1_615A_4626_9893_6751995631A4_.wvu.Cols" sId="3"/>
    <undo index="0" exp="area" ref3D="1" dr="$D$1:$F$1048576" dn="Z_52EFF634_6180_488B_AC31_853256997E5C_.wvu.Cols" sId="3"/>
    <undo index="0" exp="area" ref3D="1" dr="$C$1:$S$1048576" dn="Z_687A4863_1825_4D63_B732_E76682E6DE4F_.wvu.Cols" sId="3"/>
    <rfmt sheetId="3" xfDxf="1" sqref="D1:D1048576" start="0" length="0">
      <dxf>
        <font>
          <sz val="9"/>
          <name val="Open Sans"/>
          <scheme val="none"/>
        </font>
      </dxf>
    </rfmt>
    <rcc rId="0" sId="3" dxf="1">
      <nc r="D1" t="inlineStr">
        <is>
          <t>30.06.2017</t>
        </is>
      </nc>
      <ndxf>
        <font>
          <b/>
          <sz val="9"/>
          <color rgb="FFCC0000"/>
          <name val="Open Sans"/>
          <scheme val="none"/>
        </font>
        <alignment horizontal="right" vertical="top" wrapText="1" readingOrder="0"/>
        <border outline="0">
          <top style="thin">
            <color indexed="9"/>
          </top>
          <bottom style="medium">
            <color rgb="FFCC0000"/>
          </bottom>
        </border>
      </ndxf>
    </rcc>
    <rcc rId="0" sId="3" s="1" dxf="1" numFmtId="34">
      <nc r="D3">
        <v>4112997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
        <v>1870753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5">
        <v>1928351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6">
        <v>105053727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7">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8">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9">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0">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1">
        <v>2441564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2">
        <v>25072507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3">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4">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5">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6">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7">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fmt sheetId="3" s="1" sqref="D18"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34">
      <nc r="D19">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0">
        <v>853327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1">
        <v>436761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2">
        <v>1688516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3">
        <v>858046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4">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5">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6">
        <v>1425284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7">
        <v>608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8">
        <v>1007263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29">
        <v>150005625</v>
      </nc>
      <ndxf>
        <font>
          <b/>
          <sz val="9"/>
          <color rgb="FFEC0000"/>
          <name val="Open Sans"/>
          <scheme val="none"/>
        </font>
        <numFmt numFmtId="3" formatCode="#,##0"/>
        <alignment horizontal="right" readingOrder="0"/>
        <border outline="0">
          <left style="thin">
            <color indexed="9"/>
          </left>
          <bottom style="thin">
            <color rgb="FFEC0000"/>
          </bottom>
        </border>
      </ndxf>
    </rcc>
    <rfmt sheetId="3" s="1" sqref="D30"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34">
      <nc r="D31">
        <v>2591607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2">
        <v>2870863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3">
        <v>109111159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4">
        <v>4232640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5">
        <v>5961983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6">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7">
        <v>929221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8">
        <v>87089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9">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0">
        <v>49198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1">
        <v>89589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2">
        <v>2185711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43">
        <v>128109060</v>
      </nc>
      <ndxf>
        <font>
          <sz val="9"/>
          <color rgb="FFEC0000"/>
          <name val="Open Sans"/>
          <scheme val="none"/>
        </font>
        <numFmt numFmtId="3" formatCode="#,##0"/>
        <alignment horizontal="right" readingOrder="0"/>
        <border outline="0">
          <left style="thin">
            <color indexed="9"/>
          </left>
          <bottom style="thin">
            <color rgb="FFEC0000"/>
          </bottom>
        </border>
      </ndxf>
    </rcc>
    <rfmt sheetId="3" s="1" sqref="D44"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4">
      <nc r="D45">
        <v>20611167</v>
      </nc>
      <ndxf>
        <font>
          <sz val="9"/>
          <color rgb="FFEC0000"/>
          <name val="Open Sans"/>
          <scheme val="none"/>
        </font>
        <numFmt numFmtId="3" formatCode="#,##0"/>
        <alignment horizontal="right" readingOrder="0"/>
        <border outline="0">
          <left style="thin">
            <color indexed="9"/>
          </left>
          <bottom style="thin">
            <color rgb="FFEC0000"/>
          </bottom>
        </border>
      </ndxf>
    </rcc>
    <rcc rId="0" sId="3" s="1" dxf="1" numFmtId="34">
      <nc r="D46">
        <v>992345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7">
        <v>16916409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8">
        <v>531471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9">
        <v>1070567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50">
        <v>1100375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51">
        <v>1285398</v>
      </nc>
      <ndxf>
        <font>
          <sz val="9"/>
          <color auto="1"/>
          <name val="Open Sans"/>
          <scheme val="none"/>
        </font>
        <numFmt numFmtId="3" formatCode="#,##0"/>
        <alignment horizontal="right" readingOrder="0"/>
        <border outline="0">
          <left style="thin">
            <color indexed="9"/>
          </left>
          <bottom style="thin">
            <color rgb="FFEC0000"/>
          </bottom>
        </border>
      </ndxf>
    </rcc>
    <rcc rId="0" sId="3" s="1" dxf="1" numFmtId="4">
      <nc r="D52">
        <v>21896565</v>
      </nc>
      <ndxf>
        <font>
          <sz val="9"/>
          <color rgb="FFEC0000"/>
          <name val="Open Sans"/>
          <scheme val="none"/>
        </font>
        <numFmt numFmtId="3" formatCode="#,##0"/>
        <alignment horizontal="right" readingOrder="0"/>
        <border outline="0">
          <left style="thin">
            <color indexed="9"/>
          </left>
          <bottom style="thin">
            <color rgb="FFEC0000"/>
          </bottom>
        </border>
      </ndxf>
    </rcc>
    <rcc rId="0" sId="3" s="1" dxf="1" numFmtId="4">
      <nc r="D53">
        <v>150005625</v>
      </nc>
      <ndxf>
        <font>
          <b/>
          <sz val="9"/>
          <color auto="1"/>
          <name val="Open Sans"/>
          <scheme val="none"/>
        </font>
        <numFmt numFmtId="3" formatCode="#,##0"/>
        <alignment horizontal="right" readingOrder="0"/>
        <border outline="0">
          <left style="thin">
            <color indexed="9"/>
          </left>
          <bottom style="thin">
            <color rgb="FFEC0000"/>
          </bottom>
        </border>
      </ndxf>
    </rcc>
    <rfmt sheetId="3" sqref="D54" start="0" length="0">
      <dxf>
        <font>
          <sz val="9"/>
          <color auto="1"/>
          <name val="Open Sans"/>
          <scheme val="none"/>
        </font>
      </dxf>
    </rfmt>
    <rfmt sheetId="3" sqref="D55" start="0" length="0">
      <dxf>
        <font>
          <sz val="9"/>
          <color auto="1"/>
          <name val="Open Sans"/>
          <scheme val="none"/>
        </font>
      </dxf>
    </rfmt>
    <rfmt sheetId="3" sqref="D56" start="0" length="0">
      <dxf>
        <font>
          <sz val="9"/>
          <color auto="1"/>
          <name val="Open Sans"/>
          <scheme val="none"/>
        </font>
      </dxf>
    </rfmt>
    <rfmt sheetId="3" sqref="D57" start="0" length="0">
      <dxf>
        <font>
          <sz val="9"/>
          <color auto="1"/>
          <name val="Open Sans"/>
          <scheme val="none"/>
        </font>
      </dxf>
    </rfmt>
    <rfmt sheetId="3" sqref="D58" start="0" length="0">
      <dxf>
        <font>
          <sz val="9"/>
          <color auto="1"/>
          <name val="Open Sans"/>
          <scheme val="none"/>
        </font>
      </dxf>
    </rfmt>
  </rrc>
  <rrc rId="5169" sId="3" ref="D1:D1048576" action="deleteCol">
    <undo index="3" exp="ref" ref3D="1" v="1" dr="D32" r="E39" sId="16"/>
    <undo index="3" exp="ref" ref3D="1" v="1" dr="D5" r="E22" sId="16"/>
    <undo index="1" exp="ref" ref3D="1" v="1" dr="D12" r="E21" sId="10"/>
    <undo index="1" exp="area" ref3D="1" dr="$A$25:$XFD$25" dn="Z_EB23FC34_EB9F_4A12_8CA9_C3B8F6F151C1_.wvu.Rows" sId="3"/>
    <undo index="0" exp="area" ref3D="1" dr="$D$1:$M$1048576" dn="Z_9AF4A83C_CF57_4B40_8A74_6A0EA6C2FE5C_.wvu.Cols" sId="3"/>
    <undo index="0" exp="area" ref3D="1" dr="$D$1:$M$1048576" dn="Z_8DA78CF1_615A_4626_9893_6751995631A4_.wvu.Cols" sId="3"/>
    <undo index="0" exp="area" ref3D="1" dr="$D$1:$E$1048576" dn="Z_52EFF634_6180_488B_AC31_853256997E5C_.wvu.Cols" sId="3"/>
    <undo index="0" exp="area" ref3D="1" dr="$C$1:$R$1048576" dn="Z_687A4863_1825_4D63_B732_E76682E6DE4F_.wvu.Cols" sId="3"/>
    <rfmt sheetId="3" xfDxf="1" sqref="D1:D1048576" start="0" length="0">
      <dxf>
        <font>
          <sz val="9"/>
          <name val="Open Sans"/>
          <scheme val="none"/>
        </font>
      </dxf>
    </rfmt>
    <rcc rId="0" sId="3" dxf="1">
      <nc r="D1" t="inlineStr">
        <is>
          <t>30.09.2017</t>
        </is>
      </nc>
      <ndxf>
        <font>
          <b/>
          <sz val="9"/>
          <color rgb="FFCC0000"/>
          <name val="Open Sans"/>
          <scheme val="none"/>
        </font>
        <alignment horizontal="right" vertical="top" wrapText="1" readingOrder="0"/>
        <border outline="0">
          <top style="thin">
            <color indexed="9"/>
          </top>
          <bottom style="medium">
            <color rgb="FFCC0000"/>
          </bottom>
        </border>
      </ndxf>
    </rcc>
    <rcc rId="0" sId="3" s="1" dxf="1" numFmtId="34">
      <nc r="D3">
        <v>5117186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
        <v>2179043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5">
        <v>2241690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6">
        <v>106475429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7">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8">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9">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0">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1">
        <v>1525925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2">
        <v>25926495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3">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4">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5">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6">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7">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fmt sheetId="3" s="1" sqref="D18"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34">
      <nc r="D19">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0">
        <v>868482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1">
        <v>430607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2">
        <v>1712056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3">
        <v>857240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4">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5">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6">
        <v>1430858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7">
        <v>733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8">
        <v>1290943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29">
        <v>152027395</v>
      </nc>
      <ndxf>
        <font>
          <b/>
          <sz val="9"/>
          <color rgb="FFEC0000"/>
          <name val="Open Sans"/>
          <scheme val="none"/>
        </font>
        <numFmt numFmtId="3" formatCode="#,##0"/>
        <alignment horizontal="right" readingOrder="0"/>
        <border outline="0">
          <left style="thin">
            <color indexed="9"/>
          </left>
          <bottom style="thin">
            <color rgb="FFEC0000"/>
          </bottom>
        </border>
      </ndxf>
    </rcc>
    <rfmt sheetId="3" s="1" sqref="D30"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34">
      <nc r="D31">
        <v>2730481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2">
        <v>2855030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3">
        <v>111022779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4">
        <v>3089265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5">
        <v>5895475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6">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7">
        <v>951054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8">
        <v>143726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9">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0">
        <v>49595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1">
        <v>111160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2">
        <v>2530310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43">
        <v>129378875</v>
      </nc>
      <ndxf>
        <font>
          <sz val="9"/>
          <color rgb="FFEC0000"/>
          <name val="Open Sans"/>
          <scheme val="none"/>
        </font>
        <numFmt numFmtId="3" formatCode="#,##0"/>
        <alignment horizontal="right" readingOrder="0"/>
        <border outline="0">
          <left style="thin">
            <color indexed="9"/>
          </left>
          <bottom style="thin">
            <color rgb="FFEC0000"/>
          </bottom>
        </border>
      </ndxf>
    </rcc>
    <rfmt sheetId="3" s="1" sqref="D44"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4">
      <nc r="D45">
        <v>21286695</v>
      </nc>
      <ndxf>
        <font>
          <sz val="9"/>
          <color rgb="FFEC0000"/>
          <name val="Open Sans"/>
          <scheme val="none"/>
        </font>
        <numFmt numFmtId="3" formatCode="#,##0"/>
        <alignment horizontal="right" readingOrder="0"/>
        <border outline="0">
          <left style="thin">
            <color indexed="9"/>
          </left>
          <bottom style="thin">
            <color rgb="FFEC0000"/>
          </bottom>
        </border>
      </ndxf>
    </rcc>
    <rcc rId="0" sId="3" s="1" dxf="1" numFmtId="34">
      <nc r="D46">
        <v>993335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7">
        <v>16920093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8">
        <v>645109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9">
        <v>1071356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50">
        <v>1656802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51">
        <v>1361825</v>
      </nc>
      <ndxf>
        <font>
          <sz val="9"/>
          <color auto="1"/>
          <name val="Open Sans"/>
          <scheme val="none"/>
        </font>
        <numFmt numFmtId="3" formatCode="#,##0"/>
        <alignment horizontal="right" readingOrder="0"/>
        <border outline="0">
          <left style="thin">
            <color indexed="9"/>
          </left>
          <bottom style="thin">
            <color rgb="FFEC0000"/>
          </bottom>
        </border>
      </ndxf>
    </rcc>
    <rcc rId="0" sId="3" s="1" dxf="1" numFmtId="4">
      <nc r="D52">
        <v>22648520</v>
      </nc>
      <ndxf>
        <font>
          <sz val="9"/>
          <color rgb="FFEC0000"/>
          <name val="Open Sans"/>
          <scheme val="none"/>
        </font>
        <numFmt numFmtId="3" formatCode="#,##0"/>
        <alignment horizontal="right" readingOrder="0"/>
        <border outline="0">
          <left style="thin">
            <color indexed="9"/>
          </left>
          <bottom style="thin">
            <color rgb="FFEC0000"/>
          </bottom>
        </border>
      </ndxf>
    </rcc>
    <rcc rId="0" sId="3" s="1" dxf="1" numFmtId="4">
      <nc r="D53">
        <v>152027395</v>
      </nc>
      <ndxf>
        <font>
          <b/>
          <sz val="9"/>
          <color auto="1"/>
          <name val="Open Sans"/>
          <scheme val="none"/>
        </font>
        <numFmt numFmtId="3" formatCode="#,##0"/>
        <alignment horizontal="right" readingOrder="0"/>
        <border outline="0">
          <left style="thin">
            <color indexed="9"/>
          </left>
          <bottom style="thin">
            <color rgb="FFEC0000"/>
          </bottom>
        </border>
      </ndxf>
    </rcc>
    <rfmt sheetId="3" sqref="D54" start="0" length="0">
      <dxf>
        <font>
          <sz val="9"/>
          <color auto="1"/>
          <name val="Open Sans"/>
          <scheme val="none"/>
        </font>
      </dxf>
    </rfmt>
    <rfmt sheetId="3" sqref="D55" start="0" length="0">
      <dxf>
        <font>
          <sz val="9"/>
          <color auto="1"/>
          <name val="Open Sans"/>
          <scheme val="none"/>
        </font>
      </dxf>
    </rfmt>
    <rfmt sheetId="3" sqref="D56" start="0" length="0">
      <dxf>
        <font>
          <sz val="9"/>
          <color auto="1"/>
          <name val="Open Sans"/>
          <scheme val="none"/>
        </font>
      </dxf>
    </rfmt>
    <rfmt sheetId="3" sqref="D57" start="0" length="0">
      <dxf>
        <font>
          <sz val="9"/>
          <color auto="1"/>
          <name val="Open Sans"/>
          <scheme val="none"/>
        </font>
      </dxf>
    </rfmt>
    <rfmt sheetId="3" sqref="D58" start="0" length="0">
      <dxf>
        <font>
          <sz val="9"/>
          <color auto="1"/>
          <name val="Open Sans"/>
          <scheme val="none"/>
        </font>
      </dxf>
    </rfmt>
  </rrc>
  <rrc rId="5170" sId="3" ref="D1:D1048576" action="deleteCol">
    <undo index="3" exp="ref" ref3D="1" v="1" dr="D32" r="F39" sId="16"/>
    <undo index="3" exp="ref" ref3D="1" v="1" dr="D5" r="F22" sId="16"/>
    <undo index="1" exp="ref" ref3D="1" v="1" dr="D12" r="F21" sId="10"/>
    <undo index="1" exp="area" ref3D="1" dr="$A$25:$XFD$25" dn="Z_EB23FC34_EB9F_4A12_8CA9_C3B8F6F151C1_.wvu.Rows" sId="3"/>
    <undo index="0" exp="area" ref3D="1" dr="$D$1:$L$1048576" dn="Z_9AF4A83C_CF57_4B40_8A74_6A0EA6C2FE5C_.wvu.Cols" sId="3"/>
    <undo index="0" exp="area" ref3D="1" dr="$D$1:$L$1048576" dn="Z_8DA78CF1_615A_4626_9893_6751995631A4_.wvu.Cols" sId="3"/>
    <undo index="0" exp="area" ref3D="1" dr="$D$1:$D$1048576" dn="Z_52EFF634_6180_488B_AC31_853256997E5C_.wvu.Cols" sId="3"/>
    <undo index="0" exp="area" ref3D="1" dr="$C$1:$Q$1048576" dn="Z_687A4863_1825_4D63_B732_E76682E6DE4F_.wvu.Cols" sId="3"/>
    <rfmt sheetId="3" xfDxf="1" sqref="D1:D1048576" start="0" length="0">
      <dxf>
        <font>
          <sz val="9"/>
          <name val="Open Sans"/>
          <scheme val="none"/>
        </font>
      </dxf>
    </rfmt>
    <rcc rId="0" sId="3" dxf="1">
      <nc r="D1" t="inlineStr">
        <is>
          <t>31.12.2017</t>
        </is>
      </nc>
      <ndxf>
        <font>
          <b/>
          <sz val="9"/>
          <color rgb="FFCC0000"/>
          <name val="Open Sans"/>
          <scheme val="none"/>
        </font>
        <alignment horizontal="right" vertical="top" wrapText="1" readingOrder="0"/>
        <border outline="0">
          <top style="thin">
            <color indexed="9"/>
          </top>
          <bottom style="medium">
            <color rgb="FFCC0000"/>
          </bottom>
        </border>
      </ndxf>
    </rcc>
    <rcc rId="0" sId="3" s="1" dxf="1" numFmtId="34">
      <nc r="D3">
        <v>4146222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
        <v>2136474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5">
        <v>1647823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6">
        <v>107839897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7">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8">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9">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0">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1">
        <v>5631488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2">
        <v>26905088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3">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4">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5">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6">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7">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fmt sheetId="3" s="1" sqref="D18"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34">
      <nc r="D19">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0">
        <v>889372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1">
        <v>490327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2">
        <v>1712056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3">
        <v>930717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4">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5">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6">
        <v>1414227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7">
        <v>103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8">
        <v>1065068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29">
        <v>157194589</v>
      </nc>
      <ndxf>
        <font>
          <b/>
          <sz val="9"/>
          <color rgb="FFEC0000"/>
          <name val="Open Sans"/>
          <scheme val="none"/>
        </font>
        <numFmt numFmtId="3" formatCode="#,##0"/>
        <alignment horizontal="right" readingOrder="0"/>
        <border outline="0">
          <left style="thin">
            <color indexed="9"/>
          </left>
          <bottom style="thin">
            <color rgb="FFEC0000"/>
          </bottom>
        </border>
      </ndxf>
    </rcc>
    <rfmt sheetId="3" s="1" sqref="D30"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34">
      <nc r="D31">
        <v>2783083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2">
        <v>2047397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3">
        <v>111481135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4">
        <v>6940096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5">
        <v>5895814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6">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7">
        <v>1488602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8">
        <v>192925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9">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0">
        <v>50652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1">
        <v>102482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2">
        <v>2882676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43">
        <v>133864862</v>
      </nc>
      <ndxf>
        <font>
          <sz val="9"/>
          <color rgb="FFEC0000"/>
          <name val="Open Sans"/>
          <scheme val="none"/>
        </font>
        <numFmt numFmtId="3" formatCode="#,##0"/>
        <alignment horizontal="right" readingOrder="0"/>
        <border outline="0">
          <left style="thin">
            <color indexed="9"/>
          </left>
          <bottom style="thin">
            <color rgb="FFEC0000"/>
          </bottom>
        </border>
      </ndxf>
    </rcc>
    <rfmt sheetId="3" s="1" sqref="D44"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4">
      <nc r="D45">
        <v>21893318</v>
      </nc>
      <ndxf>
        <font>
          <sz val="9"/>
          <color rgb="FFEC0000"/>
          <name val="Open Sans"/>
          <scheme val="none"/>
        </font>
        <numFmt numFmtId="3" formatCode="#,##0"/>
        <alignment horizontal="right" readingOrder="0"/>
        <border outline="0">
          <left style="thin">
            <color indexed="9"/>
          </left>
          <bottom style="thin">
            <color rgb="FFEC0000"/>
          </bottom>
        </border>
      </ndxf>
    </rcc>
    <rcc rId="0" sId="3" s="1" dxf="1" numFmtId="34">
      <nc r="D46">
        <v>993335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7">
        <v>16920129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8">
        <v>714466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9">
        <v>1066075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50">
        <v>2199313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51">
        <v>1436409</v>
      </nc>
      <ndxf>
        <font>
          <sz val="9"/>
          <color auto="1"/>
          <name val="Open Sans"/>
          <scheme val="none"/>
        </font>
        <numFmt numFmtId="3" formatCode="#,##0"/>
        <alignment horizontal="right" readingOrder="0"/>
        <border outline="0">
          <left style="thin">
            <color indexed="9"/>
          </left>
          <bottom style="thin">
            <color rgb="FFEC0000"/>
          </bottom>
        </border>
      </ndxf>
    </rcc>
    <rcc rId="0" sId="3" s="1" dxf="1" numFmtId="4">
      <nc r="D52">
        <v>23329727</v>
      </nc>
      <ndxf>
        <font>
          <sz val="9"/>
          <color rgb="FFEC0000"/>
          <name val="Open Sans"/>
          <scheme val="none"/>
        </font>
        <numFmt numFmtId="3" formatCode="#,##0"/>
        <alignment horizontal="right" readingOrder="0"/>
        <border outline="0">
          <left style="thin">
            <color indexed="9"/>
          </left>
          <bottom style="thin">
            <color rgb="FFEC0000"/>
          </bottom>
        </border>
      </ndxf>
    </rcc>
    <rcc rId="0" sId="3" s="1" dxf="1" numFmtId="4">
      <nc r="D53">
        <v>157194589</v>
      </nc>
      <ndxf>
        <font>
          <b/>
          <sz val="9"/>
          <color auto="1"/>
          <name val="Open Sans"/>
          <scheme val="none"/>
        </font>
        <numFmt numFmtId="3" formatCode="#,##0"/>
        <alignment horizontal="right" readingOrder="0"/>
        <border outline="0">
          <left style="thin">
            <color indexed="9"/>
          </left>
          <bottom style="thin">
            <color rgb="FFEC0000"/>
          </bottom>
        </border>
      </ndxf>
    </rcc>
    <rfmt sheetId="3" sqref="D54" start="0" length="0">
      <dxf>
        <font>
          <sz val="9"/>
          <color auto="1"/>
          <name val="Open Sans"/>
          <scheme val="none"/>
        </font>
      </dxf>
    </rfmt>
    <rfmt sheetId="3" sqref="D55" start="0" length="0">
      <dxf>
        <font>
          <sz val="9"/>
          <color auto="1"/>
          <name val="Open Sans"/>
          <scheme val="none"/>
        </font>
      </dxf>
    </rfmt>
    <rfmt sheetId="3" sqref="D56" start="0" length="0">
      <dxf>
        <font>
          <sz val="9"/>
          <color auto="1"/>
          <name val="Open Sans"/>
          <scheme val="none"/>
        </font>
      </dxf>
    </rfmt>
    <rfmt sheetId="3" sqref="D57" start="0" length="0">
      <dxf>
        <font>
          <sz val="9"/>
          <color auto="1"/>
          <name val="Open Sans"/>
          <scheme val="none"/>
        </font>
      </dxf>
    </rfmt>
    <rfmt sheetId="3" sqref="D58" start="0" length="0">
      <dxf>
        <font>
          <sz val="9"/>
          <color auto="1"/>
          <name val="Open Sans"/>
          <scheme val="none"/>
        </font>
      </dxf>
    </rfmt>
  </rrc>
  <rrc rId="5171" sId="3" ref="D1:D1048576" action="deleteCol">
    <undo index="3" exp="ref" ref3D="1" v="1" dr="D32" r="G39" sId="16"/>
    <undo index="0" exp="ref" ref3D="1" v="1" dr="D13" r="G21" sId="10"/>
    <undo index="1" exp="area" ref3D="1" dr="$A$25:$XFD$25" dn="Z_EB23FC34_EB9F_4A12_8CA9_C3B8F6F151C1_.wvu.Rows" sId="3"/>
    <undo index="0" exp="area" ref3D="1" dr="$D$1:$K$1048576" dn="Z_9AF4A83C_CF57_4B40_8A74_6A0EA6C2FE5C_.wvu.Cols" sId="3"/>
    <undo index="0" exp="area" ref3D="1" dr="$D$1:$K$1048576" dn="Z_8DA78CF1_615A_4626_9893_6751995631A4_.wvu.Cols" sId="3"/>
    <undo index="0" exp="area" ref3D="1" dr="$C$1:$P$1048576" dn="Z_687A4863_1825_4D63_B732_E76682E6DE4F_.wvu.Cols" sId="3"/>
    <rfmt sheetId="3" xfDxf="1" sqref="D1:D1048576" start="0" length="0">
      <dxf>
        <font>
          <sz val="9"/>
          <name val="Open Sans"/>
          <scheme val="none"/>
        </font>
      </dxf>
    </rfmt>
    <rcc rId="0" sId="3" dxf="1" numFmtId="19">
      <nc r="D1">
        <v>43101</v>
      </nc>
      <ndxf>
        <font>
          <b/>
          <sz val="9"/>
          <color rgb="FFCC0000"/>
          <name val="Open Sans"/>
          <scheme val="none"/>
        </font>
        <numFmt numFmtId="19" formatCode="dd/mm/yyyy"/>
        <alignment horizontal="right" vertical="top" wrapText="1" readingOrder="0"/>
        <border outline="0">
          <top style="thin">
            <color indexed="9"/>
          </top>
          <bottom style="medium">
            <color rgb="FFCC0000"/>
          </bottom>
        </border>
      </ndxf>
    </rcc>
    <rcc rId="0" sId="3" s="1" dxf="1" numFmtId="34">
      <nc r="D3">
        <v>4146222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
        <v>2136474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5">
        <v>1647823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6">
        <v>107556726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7">
        <v>105961354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8">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9">
        <v>1595372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0">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1">
        <v>5631488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fmt sheetId="3" s="1" sqref="D12"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34">
      <nc r="D13">
        <v>26889994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4">
        <v>25984209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5">
        <v>93165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6">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7">
        <v>812620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fmt sheetId="3" s="1" sqref="D18"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34">
      <nc r="D19">
        <v>2385727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0">
        <v>889372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1">
        <v>490327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2">
        <v>1712056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3">
        <v>930717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4">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5">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6">
        <v>1473247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7">
        <v>103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8">
        <v>1065068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29">
        <v>156955344</v>
      </nc>
      <ndxf>
        <font>
          <b/>
          <sz val="9"/>
          <color rgb="FFEC0000"/>
          <name val="Open Sans"/>
          <scheme val="none"/>
        </font>
        <numFmt numFmtId="3" formatCode="#,##0"/>
        <alignment horizontal="right" readingOrder="0"/>
        <border outline="0">
          <left style="thin">
            <color indexed="9"/>
          </left>
          <bottom style="thin">
            <color rgb="FFEC0000"/>
          </bottom>
        </border>
      </ndxf>
    </rcc>
    <rfmt sheetId="3" s="1" sqref="D30"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34">
      <nc r="D31">
        <v>2783083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2">
        <v>2047397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3">
        <v>111481135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4">
        <v>6940096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5">
        <v>5895814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6">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7">
        <v>1488602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8">
        <v>192925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9">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0">
        <v>65686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1">
        <v>102482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2">
        <v>2882850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43">
        <v>133880070</v>
      </nc>
      <ndxf>
        <font>
          <sz val="9"/>
          <color rgb="FFEC0000"/>
          <name val="Open Sans"/>
          <scheme val="none"/>
        </font>
        <numFmt numFmtId="3" formatCode="#,##0"/>
        <alignment horizontal="right" readingOrder="0"/>
        <border outline="0">
          <left style="thin">
            <color indexed="9"/>
          </left>
          <bottom style="thin">
            <color rgb="FFEC0000"/>
          </bottom>
        </border>
      </ndxf>
    </rcc>
    <rfmt sheetId="3" s="1" sqref="D44"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4">
      <nc r="D45">
        <v>21638865</v>
      </nc>
      <ndxf>
        <font>
          <sz val="9"/>
          <color rgb="FFEC0000"/>
          <name val="Open Sans"/>
          <scheme val="none"/>
        </font>
        <numFmt numFmtId="3" formatCode="#,##0"/>
        <alignment horizontal="right" readingOrder="0"/>
        <border outline="0">
          <left style="thin">
            <color indexed="9"/>
          </left>
          <bottom style="thin">
            <color rgb="FFEC0000"/>
          </bottom>
        </border>
      </ndxf>
    </rcc>
    <rcc rId="0" sId="3" s="1" dxf="1" numFmtId="34">
      <nc r="D46">
        <v>993335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7">
        <v>16920129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8">
        <v>670419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9">
        <v>855668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50">
        <v>2199314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51">
        <v>1436409</v>
      </nc>
      <ndxf>
        <font>
          <sz val="9"/>
          <color auto="1"/>
          <name val="Open Sans"/>
          <scheme val="none"/>
        </font>
        <numFmt numFmtId="3" formatCode="#,##0"/>
        <alignment horizontal="right" readingOrder="0"/>
        <border outline="0">
          <left style="thin">
            <color indexed="9"/>
          </left>
          <bottom style="thin">
            <color rgb="FFEC0000"/>
          </bottom>
        </border>
      </ndxf>
    </rcc>
    <rcc rId="0" sId="3" s="1" dxf="1" numFmtId="4">
      <nc r="D52">
        <v>23075274</v>
      </nc>
      <ndxf>
        <font>
          <sz val="9"/>
          <color rgb="FFEC0000"/>
          <name val="Open Sans"/>
          <scheme val="none"/>
        </font>
        <numFmt numFmtId="3" formatCode="#,##0"/>
        <alignment horizontal="right" readingOrder="0"/>
        <border outline="0">
          <left style="thin">
            <color indexed="9"/>
          </left>
          <bottom style="thin">
            <color rgb="FFEC0000"/>
          </bottom>
        </border>
      </ndxf>
    </rcc>
    <rcc rId="0" sId="3" s="1" dxf="1" numFmtId="4">
      <nc r="D53">
        <v>156955344</v>
      </nc>
      <ndxf>
        <font>
          <b/>
          <sz val="9"/>
          <color auto="1"/>
          <name val="Open Sans"/>
          <scheme val="none"/>
        </font>
        <numFmt numFmtId="3" formatCode="#,##0"/>
        <alignment horizontal="right" readingOrder="0"/>
        <border outline="0">
          <left style="thin">
            <color indexed="9"/>
          </left>
          <bottom style="thin">
            <color rgb="FFEC0000"/>
          </bottom>
        </border>
      </ndxf>
    </rcc>
    <rfmt sheetId="3" sqref="D54" start="0" length="0">
      <dxf>
        <font>
          <sz val="9"/>
          <color auto="1"/>
          <name val="Open Sans"/>
          <scheme val="none"/>
        </font>
      </dxf>
    </rfmt>
    <rfmt sheetId="3" sqref="D55" start="0" length="0">
      <dxf>
        <font>
          <sz val="9"/>
          <color auto="1"/>
          <name val="Open Sans"/>
          <scheme val="none"/>
        </font>
      </dxf>
    </rfmt>
    <rfmt sheetId="3" sqref="D56" start="0" length="0">
      <dxf>
        <font>
          <sz val="9"/>
          <color auto="1"/>
          <name val="Open Sans"/>
          <scheme val="none"/>
        </font>
      </dxf>
    </rfmt>
    <rfmt sheetId="3" sqref="D57" start="0" length="0">
      <dxf>
        <font>
          <sz val="9"/>
          <color auto="1"/>
          <name val="Open Sans"/>
          <scheme val="none"/>
        </font>
      </dxf>
    </rfmt>
    <rfmt sheetId="3" sqref="D58" start="0" length="0">
      <dxf>
        <font>
          <sz val="9"/>
          <color auto="1"/>
          <name val="Open Sans"/>
          <scheme val="none"/>
        </font>
      </dxf>
    </rfmt>
  </rrc>
  <rrc rId="5172" sId="3" ref="D1:D1048576" action="deleteCol">
    <undo index="3" exp="ref" ref3D="1" v="1" dr="D32" r="H39" sId="16"/>
    <undo index="3" exp="ref" ref3D="1" v="1" dr="D5" r="H22" sId="16"/>
    <undo index="1" exp="ref" ref3D="1" v="1" dr="D13" r="H21" sId="10"/>
    <undo index="1" exp="area" ref3D="1" dr="$A$25:$XFD$25" dn="Z_EB23FC34_EB9F_4A12_8CA9_C3B8F6F151C1_.wvu.Rows" sId="3"/>
    <undo index="0" exp="area" ref3D="1" dr="$D$1:$J$1048576" dn="Z_9AF4A83C_CF57_4B40_8A74_6A0EA6C2FE5C_.wvu.Cols" sId="3"/>
    <undo index="0" exp="area" ref3D="1" dr="$D$1:$J$1048576" dn="Z_8DA78CF1_615A_4626_9893_6751995631A4_.wvu.Cols" sId="3"/>
    <undo index="0" exp="area" ref3D="1" dr="$C$1:$O$1048576" dn="Z_687A4863_1825_4D63_B732_E76682E6DE4F_.wvu.Cols" sId="3"/>
    <rfmt sheetId="3" xfDxf="1" sqref="D1:D1048576" start="0" length="0">
      <dxf>
        <font>
          <sz val="9"/>
          <name val="Open Sans"/>
          <scheme val="none"/>
        </font>
      </dxf>
    </rfmt>
    <rcc rId="0" sId="3" dxf="1">
      <nc r="D1" t="inlineStr">
        <is>
          <t>31.03.2018</t>
        </is>
      </nc>
      <ndxf>
        <font>
          <b/>
          <sz val="9"/>
          <color rgb="FFCC0000"/>
          <name val="Open Sans"/>
          <scheme val="none"/>
        </font>
        <alignment horizontal="right" vertical="top" wrapText="1" readingOrder="0"/>
        <border outline="0">
          <top style="thin">
            <color indexed="9"/>
          </top>
          <bottom style="medium">
            <color rgb="FFCC0000"/>
          </bottom>
        </border>
      </ndxf>
    </rcc>
    <rcc rId="0" sId="3" s="1" dxf="1" numFmtId="34">
      <nc r="D3">
        <v>5202843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
        <v>1810599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5">
        <v>1415122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6">
        <v>109077791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7">
        <v>107577229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8">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9">
        <v>1500562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0">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1">
        <v>5567891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2">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3">
        <v>27661682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4">
        <v>26750860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5">
        <v>99238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6">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7">
        <v>811584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fmt sheetId="3" s="1" sqref="D18"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34">
      <nc r="D19">
        <v>2607112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0">
        <v>901864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1">
        <v>486567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2">
        <v>1712056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3">
        <v>898332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4">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5">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6">
        <v>1445532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7">
        <v>15261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8">
        <v>1039282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29">
        <v>159841934</v>
      </nc>
      <ndxf>
        <font>
          <b/>
          <sz val="9"/>
          <color rgb="FFEC0000"/>
          <name val="Open Sans"/>
          <scheme val="none"/>
        </font>
        <numFmt numFmtId="3" formatCode="#,##0"/>
        <alignment horizontal="right" readingOrder="0"/>
        <border outline="0">
          <left style="thin">
            <color indexed="9"/>
          </left>
          <bottom style="thin">
            <color rgb="FFEC0000"/>
          </bottom>
        </border>
      </ndxf>
    </rcc>
    <rfmt sheetId="3" s="1" sqref="D30"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34">
      <nc r="D31">
        <v>3838090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2">
        <v>2219765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3">
        <v>113576582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4">
        <v>7041622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5">
        <v>5164719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6">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7">
        <v>1500901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8">
        <v>147693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9">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0">
        <v>68036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1">
        <v>108114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2">
        <v>2431684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43">
        <v>136097206</v>
      </nc>
      <ndxf>
        <font>
          <sz val="9"/>
          <color rgb="FFEC0000"/>
          <name val="Open Sans"/>
          <scheme val="none"/>
        </font>
        <numFmt numFmtId="3" formatCode="#,##0"/>
        <alignment horizontal="right" readingOrder="0"/>
        <border outline="0">
          <left style="thin">
            <color indexed="9"/>
          </left>
          <bottom style="thin">
            <color rgb="FFEC0000"/>
          </bottom>
        </border>
      </ndxf>
    </rcc>
    <rfmt sheetId="3" s="1" sqref="D44"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4">
      <nc r="D45">
        <v>22214036</v>
      </nc>
      <ndxf>
        <font>
          <sz val="9"/>
          <color rgb="FFEC0000"/>
          <name val="Open Sans"/>
          <scheme val="none"/>
        </font>
        <numFmt numFmtId="3" formatCode="#,##0"/>
        <alignment horizontal="right" readingOrder="0"/>
        <border outline="0">
          <left style="thin">
            <color indexed="9"/>
          </left>
          <bottom style="thin">
            <color rgb="FFEC0000"/>
          </bottom>
        </border>
      </ndxf>
    </rcc>
    <rcc rId="0" sId="3" s="1" dxf="1" numFmtId="34">
      <nc r="D46">
        <v>993335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7">
        <v>16923096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8">
        <v>807876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9">
        <v>3055796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50">
        <v>433933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51">
        <v>1530692</v>
      </nc>
      <ndxf>
        <font>
          <sz val="9"/>
          <color auto="1"/>
          <name val="Open Sans"/>
          <scheme val="none"/>
        </font>
        <numFmt numFmtId="3" formatCode="#,##0"/>
        <alignment horizontal="right" readingOrder="0"/>
        <border outline="0">
          <left style="thin">
            <color indexed="9"/>
          </left>
          <bottom style="thin">
            <color rgb="FFEC0000"/>
          </bottom>
        </border>
      </ndxf>
    </rcc>
    <rcc rId="0" sId="3" s="1" dxf="1" numFmtId="4">
      <nc r="D52">
        <v>23744728</v>
      </nc>
      <ndxf>
        <font>
          <sz val="9"/>
          <color rgb="FFEC0000"/>
          <name val="Open Sans"/>
          <scheme val="none"/>
        </font>
        <numFmt numFmtId="3" formatCode="#,##0"/>
        <alignment horizontal="right" readingOrder="0"/>
        <border outline="0">
          <left style="thin">
            <color indexed="9"/>
          </left>
          <bottom style="thin">
            <color rgb="FFEC0000"/>
          </bottom>
        </border>
      </ndxf>
    </rcc>
    <rcc rId="0" sId="3" s="1" dxf="1" numFmtId="4">
      <nc r="D53">
        <v>159841934</v>
      </nc>
      <ndxf>
        <font>
          <b/>
          <sz val="9"/>
          <color auto="1"/>
          <name val="Open Sans"/>
          <scheme val="none"/>
        </font>
        <numFmt numFmtId="3" formatCode="#,##0"/>
        <alignment horizontal="right" readingOrder="0"/>
        <border outline="0">
          <left style="thin">
            <color indexed="9"/>
          </left>
          <bottom style="thin">
            <color rgb="FFEC0000"/>
          </bottom>
        </border>
      </ndxf>
    </rcc>
    <rfmt sheetId="3" sqref="D54" start="0" length="0">
      <dxf>
        <font>
          <sz val="9"/>
          <color auto="1"/>
          <name val="Open Sans"/>
          <scheme val="none"/>
        </font>
      </dxf>
    </rfmt>
    <rfmt sheetId="3" sqref="D55" start="0" length="0">
      <dxf>
        <font>
          <sz val="9"/>
          <color auto="1"/>
          <name val="Open Sans"/>
          <scheme val="none"/>
        </font>
      </dxf>
    </rfmt>
    <rfmt sheetId="3" sqref="D56" start="0" length="0">
      <dxf>
        <font>
          <sz val="9"/>
          <color auto="1"/>
          <name val="Open Sans"/>
          <scheme val="none"/>
        </font>
      </dxf>
    </rfmt>
    <rfmt sheetId="3" sqref="D57" start="0" length="0">
      <dxf>
        <font>
          <sz val="9"/>
          <color auto="1"/>
          <name val="Open Sans"/>
          <scheme val="none"/>
        </font>
      </dxf>
    </rfmt>
    <rfmt sheetId="3" sqref="D58" start="0" length="0">
      <dxf>
        <font>
          <sz val="9"/>
          <color auto="1"/>
          <name val="Open Sans"/>
          <scheme val="none"/>
        </font>
      </dxf>
    </rfmt>
  </rrc>
  <rrc rId="5173" sId="3" ref="D1:D1048576" action="deleteCol">
    <undo index="3" exp="ref" ref3D="1" v="1" dr="D32" r="I39" sId="16"/>
    <undo index="3" exp="ref" ref3D="1" v="1" dr="D5" r="I22" sId="16"/>
    <undo index="1" exp="ref" ref3D="1" v="1" dr="D13" r="I21" sId="10"/>
    <undo index="1" exp="area" ref3D="1" dr="$A$25:$XFD$25" dn="Z_EB23FC34_EB9F_4A12_8CA9_C3B8F6F151C1_.wvu.Rows" sId="3"/>
    <undo index="0" exp="area" ref3D="1" dr="$D$1:$I$1048576" dn="Z_9AF4A83C_CF57_4B40_8A74_6A0EA6C2FE5C_.wvu.Cols" sId="3"/>
    <undo index="0" exp="area" ref3D="1" dr="$D$1:$I$1048576" dn="Z_8DA78CF1_615A_4626_9893_6751995631A4_.wvu.Cols" sId="3"/>
    <undo index="0" exp="area" ref3D="1" dr="$C$1:$N$1048576" dn="Z_687A4863_1825_4D63_B732_E76682E6DE4F_.wvu.Cols" sId="3"/>
    <rfmt sheetId="3" xfDxf="1" sqref="D1:D1048576" start="0" length="0">
      <dxf>
        <font>
          <sz val="9"/>
          <name val="Open Sans"/>
          <scheme val="none"/>
        </font>
      </dxf>
    </rfmt>
    <rcc rId="0" sId="3" dxf="1">
      <nc r="D1" t="inlineStr">
        <is>
          <t>30.06.2018</t>
        </is>
      </nc>
      <ndxf>
        <font>
          <b/>
          <sz val="9"/>
          <color rgb="FFCC0000"/>
          <name val="Open Sans"/>
          <scheme val="none"/>
        </font>
        <alignment horizontal="right" vertical="top" wrapText="1" readingOrder="0"/>
        <border outline="0">
          <top style="thin">
            <color indexed="9"/>
          </top>
          <bottom style="medium">
            <color rgb="FFCC0000"/>
          </bottom>
        </border>
      </ndxf>
    </rcc>
    <rcc rId="0" sId="3" s="1" dxf="1" numFmtId="34">
      <nc r="D3">
        <v>4681443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
        <v>1704535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5">
        <v>1717630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6">
        <v>114176972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7">
        <v>112688503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8">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9">
        <v>1488469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0">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1">
        <v>7544762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2">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3">
        <v>33527451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4">
        <v>32565132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5">
        <v>118746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6">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7">
        <v>843573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fmt sheetId="3" s="1" sqref="D18"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34">
      <nc r="D19">
        <v>1638155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0">
        <v>855457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1">
        <v>495572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2">
        <v>1712056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3">
        <v>900490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4">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5">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6">
        <v>1534620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7">
        <v>12860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8">
        <v>1338337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29">
        <v>171840340</v>
      </nc>
      <ndxf>
        <font>
          <b/>
          <sz val="9"/>
          <color rgb="FFEC0000"/>
          <name val="Open Sans"/>
          <scheme val="none"/>
        </font>
        <numFmt numFmtId="3" formatCode="#,##0"/>
        <alignment horizontal="right" readingOrder="0"/>
        <border outline="0">
          <left style="thin">
            <color indexed="9"/>
          </left>
          <bottom style="thin">
            <color rgb="FFEC0000"/>
          </bottom>
        </border>
      </ndxf>
    </rcc>
    <rfmt sheetId="3" s="1" sqref="D30"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34">
      <nc r="D31">
        <v>3252586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2">
        <v>2250847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3">
        <v>122024315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4">
        <v>8654914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5">
        <v>2665741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6">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7">
        <v>6068808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8">
        <v>114479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9">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0">
        <v>64295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1">
        <v>152034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2">
        <v>2632224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43">
        <v>147880243</v>
      </nc>
      <ndxf>
        <font>
          <sz val="9"/>
          <color rgb="FFEC0000"/>
          <name val="Open Sans"/>
          <scheme val="none"/>
        </font>
        <numFmt numFmtId="3" formatCode="#,##0"/>
        <alignment horizontal="right" readingOrder="0"/>
        <border outline="0">
          <left style="thin">
            <color indexed="9"/>
          </left>
          <bottom style="thin">
            <color rgb="FFEC0000"/>
          </bottom>
        </border>
      </ndxf>
    </rcc>
    <rfmt sheetId="3" s="1" sqref="D44"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4">
      <nc r="D45">
        <v>22549097</v>
      </nc>
      <ndxf>
        <font>
          <sz val="9"/>
          <color rgb="FFEC0000"/>
          <name val="Open Sans"/>
          <scheme val="none"/>
        </font>
        <numFmt numFmtId="3" formatCode="#,##0"/>
        <alignment horizontal="right" readingOrder="0"/>
        <border outline="0">
          <left style="thin">
            <color indexed="9"/>
          </left>
          <bottom style="thin">
            <color rgb="FFEC0000"/>
          </bottom>
        </border>
      </ndxf>
    </rcc>
    <rcc rId="0" sId="3" s="1" dxf="1" numFmtId="34">
      <nc r="D46">
        <v>993335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7">
        <v>17959061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8">
        <v>803829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9">
        <v>1715129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50">
        <v>1077743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51">
        <v>1411000</v>
      </nc>
      <ndxf>
        <font>
          <sz val="9"/>
          <color auto="1"/>
          <name val="Open Sans"/>
          <scheme val="none"/>
        </font>
        <numFmt numFmtId="3" formatCode="#,##0"/>
        <alignment horizontal="right" readingOrder="0"/>
        <border outline="0">
          <left style="thin">
            <color indexed="9"/>
          </left>
          <bottom style="thin">
            <color rgb="FFEC0000"/>
          </bottom>
        </border>
      </ndxf>
    </rcc>
    <rcc rId="0" sId="3" s="1" dxf="1" numFmtId="4">
      <nc r="D52">
        <v>23960097</v>
      </nc>
      <ndxf>
        <font>
          <sz val="9"/>
          <color rgb="FFEC0000"/>
          <name val="Open Sans"/>
          <scheme val="none"/>
        </font>
        <numFmt numFmtId="3" formatCode="#,##0"/>
        <alignment horizontal="right" readingOrder="0"/>
        <border outline="0">
          <left style="thin">
            <color indexed="9"/>
          </left>
          <bottom style="thin">
            <color rgb="FFEC0000"/>
          </bottom>
        </border>
      </ndxf>
    </rcc>
    <rcc rId="0" sId="3" s="1" dxf="1" numFmtId="4">
      <nc r="D53">
        <v>171840340</v>
      </nc>
      <ndxf>
        <font>
          <b/>
          <sz val="9"/>
          <color auto="1"/>
          <name val="Open Sans"/>
          <scheme val="none"/>
        </font>
        <numFmt numFmtId="3" formatCode="#,##0"/>
        <alignment horizontal="right" readingOrder="0"/>
        <border outline="0">
          <left style="thin">
            <color indexed="9"/>
          </left>
          <bottom style="thin">
            <color rgb="FFEC0000"/>
          </bottom>
        </border>
      </ndxf>
    </rcc>
    <rfmt sheetId="3" sqref="D54" start="0" length="0">
      <dxf>
        <font>
          <sz val="9"/>
          <color auto="1"/>
          <name val="Open Sans"/>
          <scheme val="none"/>
        </font>
      </dxf>
    </rfmt>
    <rfmt sheetId="3" sqref="D55" start="0" length="0">
      <dxf>
        <font>
          <sz val="9"/>
          <color auto="1"/>
          <name val="Open Sans"/>
          <scheme val="none"/>
        </font>
      </dxf>
    </rfmt>
    <rfmt sheetId="3" sqref="D56" start="0" length="0">
      <dxf>
        <font>
          <sz val="9"/>
          <color auto="1"/>
          <name val="Open Sans"/>
          <scheme val="none"/>
        </font>
      </dxf>
    </rfmt>
    <rfmt sheetId="3" sqref="D57" start="0" length="0">
      <dxf>
        <font>
          <sz val="9"/>
          <color auto="1"/>
          <name val="Open Sans"/>
          <scheme val="none"/>
        </font>
      </dxf>
    </rfmt>
    <rfmt sheetId="3" sqref="D58" start="0" length="0">
      <dxf>
        <font>
          <sz val="9"/>
          <color auto="1"/>
          <name val="Open Sans"/>
          <scheme val="none"/>
        </font>
      </dxf>
    </rfmt>
  </rrc>
  <rrc rId="5174" sId="3" ref="D1:D1048576" action="deleteCol">
    <undo index="3" exp="ref" ref3D="1" v="1" dr="D32" r="J39" sId="16"/>
    <undo index="3" exp="ref" ref3D="1" v="1" dr="D5" r="J22" sId="16"/>
    <undo index="1" exp="ref" ref3D="1" v="1" dr="D13" r="J21" sId="10"/>
    <undo index="1" exp="area" ref3D="1" dr="$A$25:$XFD$25" dn="Z_EB23FC34_EB9F_4A12_8CA9_C3B8F6F151C1_.wvu.Rows" sId="3"/>
    <undo index="0" exp="area" ref3D="1" dr="$D$1:$H$1048576" dn="Z_9AF4A83C_CF57_4B40_8A74_6A0EA6C2FE5C_.wvu.Cols" sId="3"/>
    <undo index="0" exp="area" ref3D="1" dr="$D$1:$H$1048576" dn="Z_8DA78CF1_615A_4626_9893_6751995631A4_.wvu.Cols" sId="3"/>
    <undo index="0" exp="area" ref3D="1" dr="$C$1:$M$1048576" dn="Z_687A4863_1825_4D63_B732_E76682E6DE4F_.wvu.Cols" sId="3"/>
    <rfmt sheetId="3" xfDxf="1" sqref="D1:D1048576" start="0" length="0">
      <dxf>
        <font>
          <sz val="9"/>
          <name val="Open Sans"/>
          <scheme val="none"/>
        </font>
      </dxf>
    </rfmt>
    <rcc rId="0" sId="3" dxf="1">
      <nc r="D1" t="inlineStr">
        <is>
          <t>30.09.2018</t>
        </is>
      </nc>
      <ndxf>
        <font>
          <b/>
          <sz val="9"/>
          <color rgb="FFCC0000"/>
          <name val="Open Sans"/>
          <scheme val="none"/>
        </font>
        <alignment horizontal="right" vertical="top" wrapText="1" readingOrder="0"/>
        <border outline="0">
          <top style="thin">
            <color indexed="9"/>
          </top>
          <bottom style="medium">
            <color rgb="FFCC0000"/>
          </bottom>
        </border>
      </ndxf>
    </rcc>
    <rcc rId="0" sId="3" s="1" dxf="1" numFmtId="34">
      <nc r="D3">
        <v>6835281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
        <v>1743975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5">
        <v>1295044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6">
        <v>116590007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7">
        <v>115127536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fmt sheetId="3" s="1" sqref="D8"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34">
      <nc r="D9">
        <v>1462471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0">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1">
        <v>9887869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2">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3">
        <v>33986072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4">
        <v>33013402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5">
        <v>131330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6">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7">
        <v>841340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fmt sheetId="3" s="1" sqref="D18"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34">
      <nc r="D19">
        <v>2746983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0">
        <v>871776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1">
        <v>526149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2">
        <v>1712056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3">
        <v>918828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4">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5">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6">
        <v>1577736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7">
        <v>13985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8">
        <v>1189769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29">
        <v>179895530</v>
      </nc>
      <ndxf>
        <font>
          <b/>
          <sz val="9"/>
          <color rgb="FFEC0000"/>
          <name val="Open Sans"/>
          <scheme val="none"/>
        </font>
        <numFmt numFmtId="3" formatCode="#,##0"/>
        <alignment horizontal="right" readingOrder="0"/>
        <border outline="0">
          <left style="thin">
            <color indexed="9"/>
          </left>
          <bottom style="thin">
            <color rgb="FFEC0000"/>
          </bottom>
        </border>
      </ndxf>
    </rcc>
    <rfmt sheetId="3" s="1" sqref="D30"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34">
      <nc r="D31">
        <v>3646033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2">
        <v>2415070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3">
        <v>124629188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4">
        <v>10899542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5">
        <v>8208916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6">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7">
        <v>2641923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8">
        <v>140937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9">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0">
        <v>65656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1">
        <v>118947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2">
        <v>2619243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43">
        <v>155385455</v>
      </nc>
      <ndxf>
        <font>
          <sz val="9"/>
          <color rgb="FFEC0000"/>
          <name val="Open Sans"/>
          <scheme val="none"/>
        </font>
        <numFmt numFmtId="3" formatCode="#,##0"/>
        <alignment horizontal="right" readingOrder="0"/>
        <border outline="0">
          <left style="thin">
            <color indexed="9"/>
          </left>
          <bottom style="thin">
            <color rgb="FFEC0000"/>
          </bottom>
        </border>
      </ndxf>
    </rcc>
    <rfmt sheetId="3" s="1" sqref="D44"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4">
      <nc r="D45">
        <v>23020221</v>
      </nc>
      <ndxf>
        <font>
          <sz val="9"/>
          <color rgb="FFEC0000"/>
          <name val="Open Sans"/>
          <scheme val="none"/>
        </font>
        <numFmt numFmtId="3" formatCode="#,##0"/>
        <alignment horizontal="right" readingOrder="0"/>
        <border outline="0">
          <left style="thin">
            <color indexed="9"/>
          </left>
          <bottom style="thin">
            <color rgb="FFEC0000"/>
          </bottom>
        </border>
      </ndxf>
    </rcc>
    <rcc rId="0" sId="3" s="1" dxf="1" numFmtId="34">
      <nc r="D46">
        <v>993335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7">
        <v>17962140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8">
        <v>774943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9">
        <v>1714594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50">
        <v>1575209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51">
        <v>1489854</v>
      </nc>
      <ndxf>
        <font>
          <sz val="9"/>
          <color auto="1"/>
          <name val="Open Sans"/>
          <scheme val="none"/>
        </font>
        <numFmt numFmtId="3" formatCode="#,##0"/>
        <alignment horizontal="right" readingOrder="0"/>
        <border outline="0">
          <left style="thin">
            <color indexed="9"/>
          </left>
          <bottom style="thin">
            <color rgb="FFEC0000"/>
          </bottom>
        </border>
      </ndxf>
    </rcc>
    <rcc rId="0" sId="3" s="1" dxf="1" numFmtId="4">
      <nc r="D52">
        <v>24510075</v>
      </nc>
      <ndxf>
        <font>
          <sz val="9"/>
          <color rgb="FFEC0000"/>
          <name val="Open Sans"/>
          <scheme val="none"/>
        </font>
        <numFmt numFmtId="3" formatCode="#,##0"/>
        <alignment horizontal="right" readingOrder="0"/>
        <border outline="0">
          <left style="thin">
            <color indexed="9"/>
          </left>
          <bottom style="thin">
            <color rgb="FFEC0000"/>
          </bottom>
        </border>
      </ndxf>
    </rcc>
    <rcc rId="0" sId="3" s="1" dxf="1" numFmtId="4">
      <nc r="D53">
        <v>179895530</v>
      </nc>
      <ndxf>
        <font>
          <b/>
          <sz val="9"/>
          <color auto="1"/>
          <name val="Open Sans"/>
          <scheme val="none"/>
        </font>
        <numFmt numFmtId="3" formatCode="#,##0"/>
        <alignment horizontal="right" readingOrder="0"/>
        <border outline="0">
          <left style="thin">
            <color indexed="9"/>
          </left>
          <bottom style="thin">
            <color rgb="FFEC0000"/>
          </bottom>
        </border>
      </ndxf>
    </rcc>
    <rfmt sheetId="3" sqref="D54" start="0" length="0">
      <dxf>
        <font>
          <sz val="9"/>
          <color auto="1"/>
          <name val="Open Sans"/>
          <scheme val="none"/>
        </font>
      </dxf>
    </rfmt>
    <rfmt sheetId="3" sqref="D55" start="0" length="0">
      <dxf>
        <font>
          <sz val="9"/>
          <color auto="1"/>
          <name val="Open Sans"/>
          <scheme val="none"/>
        </font>
      </dxf>
    </rfmt>
    <rfmt sheetId="3" sqref="D56" start="0" length="0">
      <dxf>
        <font>
          <sz val="9"/>
          <color auto="1"/>
          <name val="Open Sans"/>
          <scheme val="none"/>
        </font>
      </dxf>
    </rfmt>
    <rfmt sheetId="3" sqref="D57" start="0" length="0">
      <dxf>
        <font>
          <sz val="9"/>
          <color auto="1"/>
          <name val="Open Sans"/>
          <scheme val="none"/>
        </font>
      </dxf>
    </rfmt>
    <rfmt sheetId="3" sqref="D58" start="0" length="0">
      <dxf>
        <font>
          <sz val="9"/>
          <color auto="1"/>
          <name val="Open Sans"/>
          <scheme val="none"/>
        </font>
      </dxf>
    </rfmt>
  </rrc>
  <rrc rId="5175" sId="3" ref="D1:D1048576" action="deleteCol">
    <undo index="3" exp="ref" ref3D="1" v="1" dr="D32" r="K39" sId="16"/>
    <undo index="3" exp="ref" ref3D="1" v="1" dr="D5" r="K22" sId="16"/>
    <undo index="1" exp="ref" ref3D="1" v="1" dr="D13" r="K21" sId="10"/>
    <undo index="1" exp="area" ref3D="1" dr="$A$25:$XFD$25" dn="Z_EB23FC34_EB9F_4A12_8CA9_C3B8F6F151C1_.wvu.Rows" sId="3"/>
    <undo index="0" exp="area" ref3D="1" dr="$D$1:$G$1048576" dn="Z_9AF4A83C_CF57_4B40_8A74_6A0EA6C2FE5C_.wvu.Cols" sId="3"/>
    <undo index="0" exp="area" ref3D="1" dr="$D$1:$G$1048576" dn="Z_8DA78CF1_615A_4626_9893_6751995631A4_.wvu.Cols" sId="3"/>
    <undo index="0" exp="area" ref3D="1" dr="$C$1:$L$1048576" dn="Z_687A4863_1825_4D63_B732_E76682E6DE4F_.wvu.Cols" sId="3"/>
    <rfmt sheetId="3" xfDxf="1" sqref="D1:D1048576" start="0" length="0">
      <dxf>
        <font>
          <sz val="9"/>
          <name val="Open Sans"/>
          <scheme val="none"/>
        </font>
      </dxf>
    </rfmt>
    <rcc rId="0" sId="3" dxf="1" numFmtId="19">
      <nc r="D1">
        <v>43465</v>
      </nc>
      <ndxf>
        <font>
          <b/>
          <sz val="9"/>
          <color rgb="FFCC0000"/>
          <name val="Open Sans"/>
          <scheme val="none"/>
        </font>
        <numFmt numFmtId="19" formatCode="dd/mm/yyyy"/>
        <alignment horizontal="right" vertical="top" wrapText="1" readingOrder="0"/>
        <border outline="0">
          <top style="thin">
            <color indexed="9"/>
          </top>
          <bottom style="medium">
            <color rgb="FFCC0000"/>
          </bottom>
        </border>
      </ndxf>
    </rcc>
    <rcc rId="0" sId="3" s="1" dxf="1" numFmtId="34">
      <nc r="D3">
        <v>8907552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
        <v>2936214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5">
        <v>1260084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6">
        <v>137460378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7">
        <v>135643297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8">
        <v>366751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9">
        <v>1450330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0">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1">
        <v>9189763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2">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3">
        <v>37844506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4">
        <v>36886457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5">
        <v>136511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6">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7">
        <v>821538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fmt sheetId="3" s="1" sqref="D18"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34">
      <nc r="D19">
        <v>1708744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0">
        <v>891952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1">
        <v>819409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2">
        <v>1712056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3">
        <v>986384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4">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5">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6">
        <v>1760121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7">
        <v>12145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8">
        <v>1166995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29">
        <v>206656303</v>
      </nc>
      <ndxf>
        <font>
          <b/>
          <sz val="9"/>
          <color rgb="FFEC0000"/>
          <name val="Open Sans"/>
          <scheme val="none"/>
        </font>
        <numFmt numFmtId="3" formatCode="#,##0"/>
        <alignment horizontal="right" readingOrder="0"/>
        <border outline="0">
          <left style="thin">
            <color indexed="9"/>
          </left>
          <bottom style="thin">
            <color rgb="FFEC0000"/>
          </bottom>
        </border>
      </ndxf>
    </rcc>
    <rfmt sheetId="3" s="1" sqref="D30"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34">
      <nc r="D31">
        <v>2832928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2">
        <v>2393883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3">
        <v>149616658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4">
        <v>9896543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5">
        <v>9368617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6">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7">
        <v>2644341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8">
        <v>288300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9">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0">
        <v>81048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1">
        <v>132881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2">
        <v>2806404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43">
        <v>180061603</v>
      </nc>
      <ndxf>
        <font>
          <sz val="9"/>
          <color rgb="FFEC0000"/>
          <name val="Open Sans"/>
          <scheme val="none"/>
        </font>
        <numFmt numFmtId="3" formatCode="#,##0"/>
        <alignment horizontal="right" readingOrder="0"/>
        <border outline="0">
          <left style="thin">
            <color indexed="9"/>
          </left>
          <bottom style="thin">
            <color rgb="FFEC0000"/>
          </bottom>
        </border>
      </ndxf>
    </rcc>
    <rfmt sheetId="3" s="1" sqref="D44"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4">
      <nc r="D45">
        <v>25030516</v>
      </nc>
      <ndxf>
        <font>
          <sz val="9"/>
          <color rgb="FFEC0000"/>
          <name val="Open Sans"/>
          <scheme val="none"/>
        </font>
        <numFmt numFmtId="3" formatCode="#,##0"/>
        <alignment horizontal="right" readingOrder="0"/>
        <border outline="0">
          <left style="thin">
            <color indexed="9"/>
          </left>
          <bottom style="thin">
            <color rgb="FFEC0000"/>
          </bottom>
        </border>
      </ndxf>
    </rcc>
    <rcc rId="0" sId="3" s="1" dxf="1" numFmtId="34">
      <nc r="D46">
        <v>1020883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7">
        <v>18911741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8">
        <v>1019373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9">
        <v>1715165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50">
        <v>2363354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51">
        <v>1564184</v>
      </nc>
      <ndxf>
        <font>
          <sz val="9"/>
          <color auto="1"/>
          <name val="Open Sans"/>
          <scheme val="none"/>
        </font>
        <numFmt numFmtId="3" formatCode="#,##0"/>
        <alignment horizontal="right" readingOrder="0"/>
        <border outline="0">
          <left style="thin">
            <color indexed="9"/>
          </left>
          <bottom style="thin">
            <color rgb="FFEC0000"/>
          </bottom>
        </border>
      </ndxf>
    </rcc>
    <rcc rId="0" sId="3" s="1" dxf="1" numFmtId="4">
      <nc r="D52">
        <v>26594700</v>
      </nc>
      <ndxf>
        <font>
          <sz val="9"/>
          <color rgb="FFEC0000"/>
          <name val="Open Sans"/>
          <scheme val="none"/>
        </font>
        <numFmt numFmtId="3" formatCode="#,##0"/>
        <alignment horizontal="right" readingOrder="0"/>
        <border outline="0">
          <left style="thin">
            <color indexed="9"/>
          </left>
          <bottom style="thin">
            <color rgb="FFEC0000"/>
          </bottom>
        </border>
      </ndxf>
    </rcc>
    <rcc rId="0" sId="3" s="1" dxf="1" numFmtId="4">
      <nc r="D53">
        <v>206656303</v>
      </nc>
      <ndxf>
        <font>
          <b/>
          <sz val="9"/>
          <color auto="1"/>
          <name val="Open Sans"/>
          <scheme val="none"/>
        </font>
        <numFmt numFmtId="3" formatCode="#,##0"/>
        <alignment horizontal="right" readingOrder="0"/>
        <border outline="0">
          <left style="thin">
            <color indexed="9"/>
          </left>
          <bottom style="thin">
            <color rgb="FFEC0000"/>
          </bottom>
        </border>
      </ndxf>
    </rcc>
    <rfmt sheetId="3" sqref="D54" start="0" length="0">
      <dxf>
        <font>
          <sz val="9"/>
          <color auto="1"/>
          <name val="Open Sans"/>
          <scheme val="none"/>
        </font>
      </dxf>
    </rfmt>
    <rfmt sheetId="3" sqref="D55" start="0" length="0">
      <dxf>
        <font>
          <sz val="9"/>
          <color auto="1"/>
          <name val="Open Sans"/>
          <scheme val="none"/>
        </font>
      </dxf>
    </rfmt>
    <rfmt sheetId="3" sqref="D56" start="0" length="0">
      <dxf>
        <font>
          <sz val="9"/>
          <color auto="1"/>
          <name val="Open Sans"/>
          <scheme val="none"/>
        </font>
      </dxf>
    </rfmt>
    <rfmt sheetId="3" sqref="D57" start="0" length="0">
      <dxf>
        <font>
          <sz val="9"/>
          <color auto="1"/>
          <name val="Open Sans"/>
          <scheme val="none"/>
        </font>
      </dxf>
    </rfmt>
    <rfmt sheetId="3" sqref="D58" start="0" length="0">
      <dxf>
        <font>
          <sz val="9"/>
          <color auto="1"/>
          <name val="Open Sans"/>
          <scheme val="none"/>
        </font>
      </dxf>
    </rfmt>
  </rrc>
  <rrc rId="5176" sId="3" ref="D1:D1048576" action="deleteCol">
    <undo index="3" exp="ref" ref3D="1" v="1" dr="D32" r="L39" sId="16"/>
    <undo index="3" exp="ref" ref3D="1" v="1" dr="D5" r="L22" sId="16"/>
    <undo index="1" exp="ref" ref3D="1" v="1" dr="D13" r="L21" sId="10"/>
    <undo index="1" exp="area" ref3D="1" dr="$A$25:$XFD$25" dn="Z_EB23FC34_EB9F_4A12_8CA9_C3B8F6F151C1_.wvu.Rows" sId="3"/>
    <undo index="0" exp="area" ref3D="1" dr="$D$1:$F$1048576" dn="Z_9AF4A83C_CF57_4B40_8A74_6A0EA6C2FE5C_.wvu.Cols" sId="3"/>
    <undo index="0" exp="area" ref3D="1" dr="$D$1:$F$1048576" dn="Z_8DA78CF1_615A_4626_9893_6751995631A4_.wvu.Cols" sId="3"/>
    <undo index="0" exp="area" ref3D="1" dr="$C$1:$K$1048576" dn="Z_687A4863_1825_4D63_B732_E76682E6DE4F_.wvu.Cols" sId="3"/>
    <rfmt sheetId="3" xfDxf="1" sqref="D1:D1048576" start="0" length="0">
      <dxf>
        <font>
          <sz val="9"/>
          <name val="Open Sans"/>
          <scheme val="none"/>
        </font>
      </dxf>
    </rfmt>
    <rcc rId="0" sId="3" dxf="1" numFmtId="19">
      <nc r="D1">
        <v>43555</v>
      </nc>
      <ndxf>
        <font>
          <b/>
          <sz val="9"/>
          <color rgb="FFCC0000"/>
          <name val="Open Sans"/>
          <scheme val="none"/>
        </font>
        <numFmt numFmtId="19" formatCode="dd/mm/yyyy"/>
        <alignment horizontal="right" vertical="top" wrapText="1" readingOrder="0"/>
        <border outline="0">
          <top style="thin">
            <color indexed="9"/>
          </top>
          <bottom style="medium">
            <color rgb="FFCC0000"/>
          </bottom>
        </border>
      </ndxf>
    </rcc>
    <rcc rId="0" sId="3" s="1" dxf="1" numFmtId="34">
      <nc r="D3">
        <v>7201578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
        <v>1700577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5">
        <v>1483868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6">
        <v>138667143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7">
        <v>136932592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8">
        <v>392279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9">
        <v>1342272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0">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1">
        <v>12353498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2">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3">
        <v>37976558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4">
        <v>36994963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5">
        <v>163878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6">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7">
        <v>817717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fmt sheetId="3" s="1" sqref="D18"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34">
      <nc r="D19">
        <v>1601898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0">
        <v>906884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1">
        <v>773264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2">
        <v>1712056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3">
        <v>752271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4">
        <v>984553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5">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6">
        <v>1750550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7">
        <v>10993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8">
        <v>1152820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29">
        <v>209028511</v>
      </nc>
      <ndxf>
        <font>
          <b/>
          <sz val="9"/>
          <color rgb="FFEC0000"/>
          <name val="Open Sans"/>
          <scheme val="none"/>
        </font>
        <numFmt numFmtId="3" formatCode="#,##0"/>
        <alignment horizontal="right" readingOrder="0"/>
        <border outline="0">
          <left style="thin">
            <color indexed="9"/>
          </left>
          <bottom style="thin">
            <color rgb="FFEC0000"/>
          </bottom>
        </border>
      </ndxf>
    </rcc>
    <rfmt sheetId="3" s="1" sqref="D30"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34">
      <nc r="D31">
        <v>2999969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2">
        <v>2799501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3">
        <v>147745854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4">
        <v>12276566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5">
        <v>9297910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6">
        <v>829328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7">
        <v>2652866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8">
        <v>244386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9">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0">
        <v>71081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1">
        <v>199142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2">
        <v>3122394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43">
        <v>182238997</v>
      </nc>
      <ndxf>
        <font>
          <sz val="9"/>
          <color rgb="FFEC0000"/>
          <name val="Open Sans"/>
          <scheme val="none"/>
        </font>
        <numFmt numFmtId="3" formatCode="#,##0"/>
        <alignment horizontal="right" readingOrder="0"/>
        <border outline="0">
          <left style="thin">
            <color indexed="9"/>
          </left>
          <bottom style="thin">
            <color rgb="FFEC0000"/>
          </bottom>
        </border>
      </ndxf>
    </rcc>
    <rfmt sheetId="3" s="1" sqref="D44"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4">
      <nc r="D45">
        <v>25379061</v>
      </nc>
      <ndxf>
        <font>
          <sz val="9"/>
          <color rgb="FFEC0000"/>
          <name val="Open Sans"/>
          <scheme val="none"/>
        </font>
        <numFmt numFmtId="3" formatCode="#,##0"/>
        <alignment horizontal="right" readingOrder="0"/>
        <border outline="0">
          <left style="thin">
            <color indexed="9"/>
          </left>
          <bottom style="thin">
            <color rgb="FFEC0000"/>
          </bottom>
        </border>
      </ndxf>
    </rcc>
    <rcc rId="0" sId="3" s="1" dxf="1" numFmtId="34">
      <nc r="D46">
        <v>1020883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7">
        <v>18914513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8">
        <v>1025050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9">
        <v>4079608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50">
        <v>339007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51">
        <v>1410453</v>
      </nc>
      <ndxf>
        <font>
          <sz val="9"/>
          <color auto="1"/>
          <name val="Open Sans"/>
          <scheme val="none"/>
        </font>
        <numFmt numFmtId="3" formatCode="#,##0"/>
        <alignment horizontal="right" readingOrder="0"/>
        <border outline="0">
          <left style="thin">
            <color indexed="9"/>
          </left>
          <bottom style="thin">
            <color rgb="FFEC0000"/>
          </bottom>
        </border>
      </ndxf>
    </rcc>
    <rcc rId="0" sId="3" s="1" dxf="1" numFmtId="4">
      <nc r="D52">
        <v>26789514</v>
      </nc>
      <ndxf>
        <font>
          <sz val="9"/>
          <color rgb="FFEC0000"/>
          <name val="Open Sans"/>
          <scheme val="none"/>
        </font>
        <numFmt numFmtId="3" formatCode="#,##0"/>
        <alignment horizontal="right" readingOrder="0"/>
        <border outline="0">
          <left style="thin">
            <color indexed="9"/>
          </left>
          <bottom style="thin">
            <color rgb="FFEC0000"/>
          </bottom>
        </border>
      </ndxf>
    </rcc>
    <rcc rId="0" sId="3" s="1" dxf="1" numFmtId="4">
      <nc r="D53">
        <v>209028511</v>
      </nc>
      <ndxf>
        <font>
          <b/>
          <sz val="9"/>
          <color auto="1"/>
          <name val="Open Sans"/>
          <scheme val="none"/>
        </font>
        <numFmt numFmtId="3" formatCode="#,##0"/>
        <alignment horizontal="right" readingOrder="0"/>
        <border outline="0">
          <left style="thin">
            <color indexed="9"/>
          </left>
          <bottom style="thin">
            <color rgb="FFEC0000"/>
          </bottom>
        </border>
      </ndxf>
    </rcc>
    <rfmt sheetId="3" sqref="D54" start="0" length="0">
      <dxf>
        <font>
          <sz val="9"/>
          <color auto="1"/>
          <name val="Open Sans"/>
          <scheme val="none"/>
        </font>
      </dxf>
    </rfmt>
    <rfmt sheetId="3" sqref="D55" start="0" length="0">
      <dxf>
        <font>
          <sz val="9"/>
          <color auto="1"/>
          <name val="Open Sans"/>
          <scheme val="none"/>
        </font>
      </dxf>
    </rfmt>
    <rfmt sheetId="3" sqref="D56" start="0" length="0">
      <dxf>
        <font>
          <sz val="9"/>
          <color auto="1"/>
          <name val="Open Sans"/>
          <scheme val="none"/>
        </font>
      </dxf>
    </rfmt>
    <rfmt sheetId="3" sqref="D57" start="0" length="0">
      <dxf>
        <font>
          <sz val="9"/>
          <color auto="1"/>
          <name val="Open Sans"/>
          <scheme val="none"/>
        </font>
      </dxf>
    </rfmt>
    <rfmt sheetId="3" sqref="D58" start="0" length="0">
      <dxf>
        <font>
          <sz val="9"/>
          <color auto="1"/>
          <name val="Open Sans"/>
          <scheme val="none"/>
        </font>
      </dxf>
    </rfmt>
  </rrc>
  <rrc rId="5177" sId="3" ref="D1:D1048576" action="deleteCol">
    <undo index="3" exp="ref" ref3D="1" v="1" dr="D32" r="M39" sId="16"/>
    <undo index="3" exp="ref" ref3D="1" v="1" dr="D5" r="M22" sId="16"/>
    <undo index="1" exp="ref" ref3D="1" v="1" dr="D13" r="M21" sId="10"/>
    <undo index="1" exp="area" ref3D="1" dr="$A$25:$XFD$25" dn="Z_EB23FC34_EB9F_4A12_8CA9_C3B8F6F151C1_.wvu.Rows" sId="3"/>
    <undo index="0" exp="area" ref3D="1" dr="$D$1:$E$1048576" dn="Z_9AF4A83C_CF57_4B40_8A74_6A0EA6C2FE5C_.wvu.Cols" sId="3"/>
    <undo index="0" exp="area" ref3D="1" dr="$D$1:$E$1048576" dn="Z_8DA78CF1_615A_4626_9893_6751995631A4_.wvu.Cols" sId="3"/>
    <undo index="0" exp="area" ref3D="1" dr="$C$1:$J$1048576" dn="Z_687A4863_1825_4D63_B732_E76682E6DE4F_.wvu.Cols" sId="3"/>
    <rfmt sheetId="3" xfDxf="1" sqref="D1:D1048576" start="0" length="0">
      <dxf>
        <font>
          <sz val="9"/>
          <name val="Open Sans"/>
          <scheme val="none"/>
        </font>
      </dxf>
    </rfmt>
    <rcc rId="0" sId="3" dxf="1" numFmtId="19">
      <nc r="D1">
        <v>43646</v>
      </nc>
      <ndxf>
        <font>
          <b/>
          <sz val="9"/>
          <color rgb="FFCC0000"/>
          <name val="Open Sans"/>
          <scheme val="none"/>
        </font>
        <numFmt numFmtId="19" formatCode="dd/mm/yyyy"/>
        <alignment horizontal="right" vertical="top" wrapText="1" readingOrder="0"/>
        <border outline="0">
          <top style="thin">
            <color indexed="9"/>
          </top>
          <bottom style="medium">
            <color rgb="FFCC0000"/>
          </bottom>
        </border>
      </ndxf>
    </rcc>
    <rcc rId="0" sId="3" s="1" dxf="1" numFmtId="34">
      <nc r="D3">
        <v>6041063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
        <v>2310836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5">
        <v>1615563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6">
        <v>140725703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7">
        <v>139051895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8">
        <v>419535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9">
        <v>1254273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0">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1">
        <v>8046822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2">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3">
        <v>38081452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4">
        <v>37097116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5">
        <v>177035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6">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7">
        <v>807301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fmt sheetId="3" s="1" sqref="D18"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34">
      <nc r="D19">
        <v>1216615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0">
        <v>865227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1">
        <v>742302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2">
        <v>1712056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3">
        <v>748294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4">
        <v>922098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5">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6">
        <v>1776340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7">
        <v>11044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8">
        <v>1085831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29">
        <v>205901246</v>
      </nc>
      <ndxf>
        <font>
          <b/>
          <sz val="9"/>
          <color rgb="FFEC0000"/>
          <name val="Open Sans"/>
          <scheme val="none"/>
        </font>
        <numFmt numFmtId="3" formatCode="#,##0"/>
        <alignment horizontal="right" readingOrder="0"/>
        <border outline="0">
          <left style="thin">
            <color indexed="9"/>
          </left>
          <bottom style="thin">
            <color rgb="FFEC0000"/>
          </bottom>
        </border>
      </ndxf>
    </rcc>
    <rfmt sheetId="3" s="1" sqref="D30"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34">
      <nc r="D31">
        <v>3456334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2">
        <v>2679022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3">
        <v>149675448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4">
        <v>7816340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5">
        <v>9888731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6">
        <v>783653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7">
        <v>2627382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8">
        <v>164102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9">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0">
        <v>54716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1">
        <v>179256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2">
        <v>3046579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43">
        <v>180371563</v>
      </nc>
      <ndxf>
        <font>
          <sz val="9"/>
          <color rgb="FFEC0000"/>
          <name val="Open Sans"/>
          <scheme val="none"/>
        </font>
        <numFmt numFmtId="3" formatCode="#,##0"/>
        <alignment horizontal="right" readingOrder="0"/>
        <border outline="0">
          <left style="thin">
            <color indexed="9"/>
          </left>
          <bottom style="thin">
            <color rgb="FFEC0000"/>
          </bottom>
        </border>
      </ndxf>
    </rcc>
    <rfmt sheetId="3" s="1" sqref="D44"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4">
      <nc r="D45">
        <v>24132374</v>
      </nc>
      <ndxf>
        <font>
          <sz val="9"/>
          <color rgb="FFEC0000"/>
          <name val="Open Sans"/>
          <scheme val="none"/>
        </font>
        <numFmt numFmtId="3" formatCode="#,##0"/>
        <alignment horizontal="right" readingOrder="0"/>
        <border outline="0">
          <left style="thin">
            <color indexed="9"/>
          </left>
          <bottom style="thin">
            <color rgb="FFEC0000"/>
          </bottom>
        </border>
      </ndxf>
    </rcc>
    <rcc rId="0" sId="3" s="1" dxf="1" numFmtId="34">
      <nc r="D46">
        <v>1020883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7">
        <v>20123479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8">
        <v>1213076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9">
        <v>839464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50">
        <v>935472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51">
        <v>1397309</v>
      </nc>
      <ndxf>
        <font>
          <sz val="9"/>
          <color auto="1"/>
          <name val="Open Sans"/>
          <scheme val="none"/>
        </font>
        <numFmt numFmtId="3" formatCode="#,##0"/>
        <alignment horizontal="right" readingOrder="0"/>
        <border outline="0">
          <left style="thin">
            <color indexed="9"/>
          </left>
          <bottom style="thin">
            <color rgb="FFEC0000"/>
          </bottom>
        </border>
      </ndxf>
    </rcc>
    <rcc rId="0" sId="3" s="1" dxf="1" numFmtId="4">
      <nc r="D52">
        <v>25529683</v>
      </nc>
      <ndxf>
        <font>
          <sz val="9"/>
          <color rgb="FFEC0000"/>
          <name val="Open Sans"/>
          <scheme val="none"/>
        </font>
        <numFmt numFmtId="3" formatCode="#,##0"/>
        <alignment horizontal="right" readingOrder="0"/>
        <border outline="0">
          <left style="thin">
            <color indexed="9"/>
          </left>
          <bottom style="thin">
            <color rgb="FFEC0000"/>
          </bottom>
        </border>
      </ndxf>
    </rcc>
    <rcc rId="0" sId="3" s="1" dxf="1" numFmtId="4">
      <nc r="D53">
        <v>205901246</v>
      </nc>
      <ndxf>
        <font>
          <b/>
          <sz val="9"/>
          <color auto="1"/>
          <name val="Open Sans"/>
          <scheme val="none"/>
        </font>
        <numFmt numFmtId="3" formatCode="#,##0"/>
        <alignment horizontal="right" readingOrder="0"/>
        <border outline="0">
          <left style="thin">
            <color indexed="9"/>
          </left>
          <bottom style="thin">
            <color rgb="FFEC0000"/>
          </bottom>
        </border>
      </ndxf>
    </rcc>
    <rfmt sheetId="3" sqref="D54" start="0" length="0">
      <dxf>
        <font>
          <sz val="9"/>
          <color auto="1"/>
          <name val="Open Sans"/>
          <scheme val="none"/>
        </font>
      </dxf>
    </rfmt>
    <rfmt sheetId="3" sqref="D55" start="0" length="0">
      <dxf>
        <font>
          <sz val="9"/>
          <color auto="1"/>
          <name val="Open Sans"/>
          <scheme val="none"/>
        </font>
      </dxf>
    </rfmt>
    <rfmt sheetId="3" sqref="D56" start="0" length="0">
      <dxf>
        <font>
          <sz val="9"/>
          <color auto="1"/>
          <name val="Open Sans"/>
          <scheme val="none"/>
        </font>
      </dxf>
    </rfmt>
    <rfmt sheetId="3" sqref="D57" start="0" length="0">
      <dxf>
        <font>
          <sz val="9"/>
          <color auto="1"/>
          <name val="Open Sans"/>
          <scheme val="none"/>
        </font>
      </dxf>
    </rfmt>
    <rfmt sheetId="3" sqref="D58" start="0" length="0">
      <dxf>
        <font>
          <sz val="9"/>
          <color auto="1"/>
          <name val="Open Sans"/>
          <scheme val="none"/>
        </font>
      </dxf>
    </rfmt>
  </rrc>
  <rrc rId="5178" sId="3" ref="D1:D1048576" action="deleteCol">
    <undo index="3" exp="ref" ref3D="1" v="1" dr="D32" r="N39" sId="16"/>
    <undo index="3" exp="ref" ref3D="1" v="1" dr="D5" r="N22" sId="16"/>
    <undo index="1" exp="ref" ref3D="1" v="1" dr="D13" r="N21" sId="10"/>
    <undo index="1" exp="area" ref3D="1" dr="$A$25:$XFD$25" dn="Z_EB23FC34_EB9F_4A12_8CA9_C3B8F6F151C1_.wvu.Rows" sId="3"/>
    <undo index="0" exp="area" ref3D="1" dr="$D$1:$D$1048576" dn="Z_9AF4A83C_CF57_4B40_8A74_6A0EA6C2FE5C_.wvu.Cols" sId="3"/>
    <undo index="0" exp="area" ref3D="1" dr="$D$1:$D$1048576" dn="Z_8DA78CF1_615A_4626_9893_6751995631A4_.wvu.Cols" sId="3"/>
    <undo index="0" exp="area" ref3D="1" dr="$C$1:$I$1048576" dn="Z_687A4863_1825_4D63_B732_E76682E6DE4F_.wvu.Cols" sId="3"/>
    <rfmt sheetId="3" xfDxf="1" sqref="D1:D1048576" start="0" length="0">
      <dxf>
        <font>
          <sz val="9"/>
          <name val="Open Sans"/>
          <scheme val="none"/>
        </font>
      </dxf>
    </rfmt>
    <rcc rId="0" sId="3" dxf="1" numFmtId="19">
      <nc r="D1">
        <v>43738</v>
      </nc>
      <ndxf>
        <font>
          <b/>
          <sz val="9"/>
          <color rgb="FFCC0000"/>
          <name val="Open Sans"/>
          <scheme val="none"/>
        </font>
        <numFmt numFmtId="19" formatCode="dd/mm/yyyy"/>
        <alignment horizontal="right" vertical="top" wrapText="1" readingOrder="0"/>
        <border outline="0">
          <top style="thin">
            <color indexed="9"/>
          </top>
          <bottom style="medium">
            <color rgb="FFCC0000"/>
          </bottom>
        </border>
      </ndxf>
    </rcc>
    <rcc rId="0" sId="3" s="1" dxf="1" numFmtId="34">
      <nc r="D3">
        <v>7689819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
        <v>2766181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5">
        <v>2799735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6">
        <v>143825386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7">
        <v>141615368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8">
        <v>984048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9">
        <v>1225970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0">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1">
        <v>223860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2">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3">
        <v>37581667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4">
        <v>36585574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5">
        <v>187335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6">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7">
        <v>808758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fmt sheetId="3" s="1" sqref="D18"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34">
      <nc r="D19">
        <v>1167517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0">
        <v>885208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1">
        <v>734570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2">
        <v>1712056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3">
        <v>744992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4">
        <v>894006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5">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6">
        <v>1879861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7">
        <v>11120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8">
        <v>1157007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29">
        <v>204072985</v>
      </nc>
      <ndxf>
        <font>
          <b/>
          <sz val="9"/>
          <color rgb="FFEC0000"/>
          <name val="Open Sans"/>
          <scheme val="none"/>
        </font>
        <numFmt numFmtId="3" formatCode="#,##0"/>
        <alignment horizontal="right" readingOrder="0"/>
        <border outline="0">
          <left style="thin">
            <color indexed="9"/>
          </left>
          <bottom style="thin">
            <color rgb="FFEC0000"/>
          </bottom>
        </border>
      </ndxf>
    </rcc>
    <rfmt sheetId="3" s="1" sqref="D30"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34">
      <nc r="D31">
        <v>3997194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2">
        <v>3294662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3">
        <v>151026677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4">
        <v>1024092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5">
        <v>11234769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6">
        <v>753151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7">
        <v>2679254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8">
        <v>350464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9">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0">
        <v>56080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1">
        <v>169423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2">
        <v>3069057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43">
        <v>177654823</v>
      </nc>
      <ndxf>
        <font>
          <sz val="9"/>
          <color rgb="FFEC0000"/>
          <name val="Open Sans"/>
          <scheme val="none"/>
        </font>
        <numFmt numFmtId="3" formatCode="#,##0"/>
        <alignment horizontal="right" readingOrder="0"/>
        <border outline="0">
          <left style="thin">
            <color indexed="9"/>
          </left>
          <bottom style="thin">
            <color rgb="FFEC0000"/>
          </bottom>
        </border>
      </ndxf>
    </rcc>
    <rfmt sheetId="3" s="1" sqref="D44"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4">
      <nc r="D45">
        <v>24937822</v>
      </nc>
      <ndxf>
        <font>
          <sz val="9"/>
          <color rgb="FFEC0000"/>
          <name val="Open Sans"/>
          <scheme val="none"/>
        </font>
        <numFmt numFmtId="3" formatCode="#,##0"/>
        <alignment horizontal="right" readingOrder="0"/>
        <border outline="0">
          <left style="thin">
            <color indexed="9"/>
          </left>
          <bottom style="thin">
            <color rgb="FFEC0000"/>
          </bottom>
        </border>
      </ndxf>
    </rcc>
    <rcc rId="0" sId="3" s="1" dxf="1" numFmtId="34">
      <nc r="D46">
        <v>1020883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7">
        <v>20126366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8">
        <v>1331334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9">
        <v>827926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50">
        <v>1631313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51">
        <v>1480340</v>
      </nc>
      <ndxf>
        <font>
          <sz val="9"/>
          <color auto="1"/>
          <name val="Open Sans"/>
          <scheme val="none"/>
        </font>
        <numFmt numFmtId="3" formatCode="#,##0"/>
        <alignment horizontal="right" readingOrder="0"/>
        <border outline="0">
          <left style="thin">
            <color indexed="9"/>
          </left>
          <bottom style="thin">
            <color rgb="FFEC0000"/>
          </bottom>
        </border>
      </ndxf>
    </rcc>
    <rcc rId="0" sId="3" s="1" dxf="1" numFmtId="4">
      <nc r="D52">
        <v>26418162</v>
      </nc>
      <ndxf>
        <font>
          <sz val="9"/>
          <color rgb="FFEC0000"/>
          <name val="Open Sans"/>
          <scheme val="none"/>
        </font>
        <numFmt numFmtId="3" formatCode="#,##0"/>
        <alignment horizontal="right" readingOrder="0"/>
        <border outline="0">
          <left style="thin">
            <color indexed="9"/>
          </left>
          <bottom style="thin">
            <color rgb="FFEC0000"/>
          </bottom>
        </border>
      </ndxf>
    </rcc>
    <rcc rId="0" sId="3" s="1" dxf="1" numFmtId="4">
      <nc r="D53">
        <v>204072985</v>
      </nc>
      <ndxf>
        <font>
          <b/>
          <sz val="9"/>
          <color auto="1"/>
          <name val="Open Sans"/>
          <scheme val="none"/>
        </font>
        <numFmt numFmtId="3" formatCode="#,##0"/>
        <alignment horizontal="right" readingOrder="0"/>
        <border outline="0">
          <left style="thin">
            <color indexed="9"/>
          </left>
          <bottom style="thin">
            <color rgb="FFEC0000"/>
          </bottom>
        </border>
      </ndxf>
    </rcc>
    <rfmt sheetId="3" sqref="D54" start="0" length="0">
      <dxf>
        <font>
          <sz val="9"/>
          <color auto="1"/>
          <name val="Open Sans"/>
          <scheme val="none"/>
        </font>
      </dxf>
    </rfmt>
    <rfmt sheetId="3" sqref="D55" start="0" length="0">
      <dxf>
        <font>
          <sz val="9"/>
          <color auto="1"/>
          <name val="Open Sans"/>
          <scheme val="none"/>
        </font>
      </dxf>
    </rfmt>
    <rfmt sheetId="3" sqref="D56" start="0" length="0">
      <dxf>
        <font>
          <sz val="9"/>
          <color auto="1"/>
          <name val="Open Sans"/>
          <scheme val="none"/>
        </font>
      </dxf>
    </rfmt>
    <rfmt sheetId="3" sqref="D57" start="0" length="0">
      <dxf>
        <font>
          <sz val="9"/>
          <color auto="1"/>
          <name val="Open Sans"/>
          <scheme val="none"/>
        </font>
      </dxf>
    </rfmt>
    <rfmt sheetId="3" sqref="D58" start="0" length="0">
      <dxf>
        <font>
          <sz val="9"/>
          <color auto="1"/>
          <name val="Open Sans"/>
          <scheme val="none"/>
        </font>
      </dxf>
    </rfmt>
  </rrc>
  <rrc rId="5179" sId="3" ref="D1:D1048576" action="deleteCol">
    <undo index="3" exp="ref" ref3D="1" v="1" dr="D32" r="O39" sId="16"/>
    <undo index="3" exp="ref" ref3D="1" v="1" dr="D5" r="O22" sId="16"/>
    <undo index="1" exp="ref" ref3D="1" v="1" dr="D13" r="O21" sId="10"/>
    <undo index="1" exp="area" ref3D="1" dr="$A$25:$XFD$25" dn="Z_EB23FC34_EB9F_4A12_8CA9_C3B8F6F151C1_.wvu.Rows" sId="3"/>
    <undo index="0" exp="area" ref3D="1" dr="$A$1:$D$53" dn="Z_9AF4A83C_CF57_4B40_8A74_6A0EA6C2FE5C_.wvu.PrintArea" sId="3"/>
    <undo index="0" exp="area" ref3D="1" dr="$A$1:$D$53" dn="Z_899D69CD_4B7E_42BC_9944_5BD922EB798C_.wvu.PrintArea" sId="3"/>
    <undo index="0" exp="area" ref3D="1" dr="$A$1:$D$53" dn="Z_8DA78CF1_615A_4626_9893_6751995631A4_.wvu.PrintArea" sId="3"/>
    <undo index="0" exp="area" ref3D="1" dr="$A$1:$D$53" dn="Z_687A4863_1825_4D63_B732_E76682E6DE4F_.wvu.PrintArea" sId="3"/>
    <undo index="0" exp="area" ref3D="1" dr="$A$1:$D$53" dn="Z_12F8D032_8143_430B_8DFF_852E8796C402_.wvu.PrintArea" sId="3"/>
    <undo index="0" exp="area" ref3D="1" dr="$C$1:$H$1048576" dn="Z_687A4863_1825_4D63_B732_E76682E6DE4F_.wvu.Cols" sId="3"/>
    <undo index="0" exp="area" ref3D="1" dr="$A$1:$D$53" dn="Z_25FAB884_5E17_4008_8139_33D910C7DEFE_.wvu.PrintArea" sId="3"/>
    <undo index="0" exp="area" ref3D="1" dr="$A$1:$D$53" dn="Z_0A5A8AAD_17C2_42D7_A411_AE31312C904E_.wvu.PrintArea" sId="3"/>
    <undo index="0" exp="area" ref3D="1" dr="$A$1:$D$53" dn="Obszar_wydruku" sId="3"/>
    <rfmt sheetId="3" xfDxf="1" sqref="D1:D1048576" start="0" length="0">
      <dxf>
        <font>
          <sz val="9"/>
          <name val="Open Sans"/>
          <scheme val="none"/>
        </font>
      </dxf>
    </rfmt>
    <rcc rId="0" sId="3" dxf="1" numFmtId="19">
      <nc r="D1">
        <v>43830</v>
      </nc>
      <ndxf>
        <font>
          <b/>
          <sz val="9"/>
          <color rgb="FFCC0000"/>
          <name val="Open Sans"/>
          <scheme val="none"/>
        </font>
        <numFmt numFmtId="19" formatCode="dd/mm/yyyy"/>
        <alignment horizontal="right" vertical="top" wrapText="1" readingOrder="0"/>
        <border outline="0">
          <top style="thin">
            <color indexed="9"/>
          </top>
          <bottom style="medium">
            <color rgb="FFCC0000"/>
          </bottom>
        </border>
      </ndxf>
    </rcc>
    <rcc rId="0" sId="3" s="1" dxf="1" numFmtId="34">
      <nc r="D3">
        <v>7973014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
        <v>3716582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5">
        <v>2102481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6">
        <v>143402629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7">
        <v>141282371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8">
        <v>923811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9">
        <v>1196447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0">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1">
        <v>1851171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2">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3">
        <v>41328134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4">
        <v>40248937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5">
        <v>194285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6">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7">
        <v>884912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fmt sheetId="3" s="1" sqref="D18"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34">
      <nc r="D19">
        <v>1089558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0">
        <v>903113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1">
        <v>772117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2">
        <v>1712056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3">
        <v>874078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4">
        <v>838792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5">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6">
        <v>1847916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7">
        <v>2679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8">
        <v>1061846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29">
        <v>209476166</v>
      </nc>
      <ndxf>
        <font>
          <b/>
          <sz val="9"/>
          <color rgb="FFEC0000"/>
          <name val="Open Sans"/>
          <scheme val="none"/>
        </font>
        <numFmt numFmtId="3" formatCode="#,##0"/>
        <alignment horizontal="right" readingOrder="0"/>
        <border outline="0">
          <left style="thin">
            <color indexed="9"/>
          </left>
          <bottom style="thin">
            <color rgb="FFEC0000"/>
          </bottom>
        </border>
      </ndxf>
    </rcc>
    <rfmt sheetId="3" s="1" sqref="D30"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34">
      <nc r="D31">
        <v>5031744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2">
        <v>2852440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3">
        <v>156480343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4">
        <v>990863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5">
        <v>10629516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6">
        <v>746632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7">
        <v>2630271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8">
        <v>343763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9">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0">
        <v>66109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1">
        <v>445615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2">
        <v>2279360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43">
        <v>182496656</v>
      </nc>
      <ndxf>
        <font>
          <sz val="9"/>
          <color rgb="FFEC0000"/>
          <name val="Open Sans"/>
          <scheme val="none"/>
        </font>
        <numFmt numFmtId="3" formatCode="#,##0"/>
        <alignment horizontal="right" readingOrder="0"/>
        <border outline="0">
          <left style="thin">
            <color indexed="9"/>
          </left>
          <bottom style="thin">
            <color rgb="FFEC0000"/>
          </bottom>
        </border>
      </ndxf>
    </rcc>
    <rfmt sheetId="3" s="1" sqref="D44"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4">
      <nc r="D45">
        <v>25431987</v>
      </nc>
      <ndxf>
        <font>
          <sz val="9"/>
          <color rgb="FFEC0000"/>
          <name val="Open Sans"/>
          <scheme val="none"/>
        </font>
        <numFmt numFmtId="3" formatCode="#,##0"/>
        <alignment horizontal="right" readingOrder="0"/>
        <border outline="0">
          <left style="thin">
            <color indexed="9"/>
          </left>
          <bottom style="thin">
            <color rgb="FFEC0000"/>
          </bottom>
        </border>
      </ndxf>
    </rcc>
    <rcc rId="0" sId="3" s="1" dxf="1" numFmtId="34">
      <nc r="D46">
        <v>1020883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7">
        <v>20141925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8">
        <v>1316061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9">
        <v>814771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50">
        <v>2138347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51">
        <v>1547523</v>
      </nc>
      <ndxf>
        <font>
          <sz val="9"/>
          <color rgb="FFEC0000"/>
          <name val="Open Sans"/>
          <scheme val="none"/>
        </font>
        <numFmt numFmtId="3" formatCode="#,##0"/>
        <alignment horizontal="right" readingOrder="0"/>
        <border outline="0">
          <left style="thin">
            <color indexed="9"/>
          </left>
          <bottom style="thin">
            <color rgb="FFEC0000"/>
          </bottom>
        </border>
      </ndxf>
    </rcc>
    <rcc rId="0" sId="3" s="1" dxf="1" numFmtId="4">
      <nc r="D52">
        <v>26979510</v>
      </nc>
      <ndxf>
        <font>
          <sz val="9"/>
          <color rgb="FFEC0000"/>
          <name val="Open Sans"/>
          <scheme val="none"/>
        </font>
        <numFmt numFmtId="3" formatCode="#,##0"/>
        <alignment horizontal="right" readingOrder="0"/>
        <border outline="0">
          <left style="thin">
            <color indexed="9"/>
          </left>
          <bottom style="thin">
            <color rgb="FFEC0000"/>
          </bottom>
        </border>
      </ndxf>
    </rcc>
    <rcc rId="0" sId="3" s="1" dxf="1" numFmtId="4">
      <nc r="D53">
        <v>209476166</v>
      </nc>
      <ndxf>
        <font>
          <b/>
          <sz val="9"/>
          <color auto="1"/>
          <name val="Open Sans"/>
          <scheme val="none"/>
        </font>
        <numFmt numFmtId="3" formatCode="#,##0"/>
        <alignment horizontal="right" readingOrder="0"/>
        <border outline="0">
          <left style="thin">
            <color indexed="9"/>
          </left>
          <bottom style="thin">
            <color rgb="FFEC0000"/>
          </bottom>
        </border>
      </ndxf>
    </rcc>
    <rfmt sheetId="3" sqref="D54" start="0" length="0">
      <dxf>
        <font>
          <sz val="9"/>
          <color auto="1"/>
          <name val="Open Sans"/>
          <scheme val="none"/>
        </font>
      </dxf>
    </rfmt>
    <rfmt sheetId="3" sqref="D55" start="0" length="0">
      <dxf>
        <font>
          <sz val="8"/>
          <color auto="1"/>
          <name val="Open Sans"/>
          <scheme val="none"/>
        </font>
        <numFmt numFmtId="3" formatCode="#,##0"/>
      </dxf>
    </rfmt>
    <rfmt sheetId="3" sqref="D56" start="0" length="0">
      <dxf>
        <font>
          <sz val="9"/>
          <color auto="1"/>
          <name val="Open Sans"/>
          <scheme val="none"/>
        </font>
      </dxf>
    </rfmt>
    <rfmt sheetId="3" sqref="D57" start="0" length="0">
      <dxf>
        <font>
          <sz val="9"/>
          <color auto="1"/>
          <name val="Open Sans"/>
          <scheme val="none"/>
        </font>
      </dxf>
    </rfmt>
    <rfmt sheetId="3" sqref="D58" start="0" length="0">
      <dxf>
        <font>
          <sz val="9"/>
          <color auto="1"/>
          <name val="Open Sans"/>
          <scheme val="none"/>
        </font>
      </dxf>
    </rfmt>
  </rrc>
  <rrc rId="5180" sId="3" ref="D1:D1048576" action="deleteCol">
    <undo index="3" exp="ref" ref3D="1" v="1" dr="D32" r="P39" sId="16"/>
    <undo index="3" exp="ref" ref3D="1" v="1" dr="D5" r="P22" sId="16"/>
    <undo index="0" exp="ref" ref3D="1" v="1" dr="D13" r="P21" sId="10"/>
    <undo index="1" exp="area" ref3D="1" dr="$A$25:$XFD$25" dn="Z_EB23FC34_EB9F_4A12_8CA9_C3B8F6F151C1_.wvu.Rows" sId="3"/>
    <undo index="0" exp="area" ref3D="1" dr="$C$1:$G$1048576" dn="Z_687A4863_1825_4D63_B732_E76682E6DE4F_.wvu.Cols" sId="3"/>
    <rfmt sheetId="3" xfDxf="1" sqref="D1:D1048576" start="0" length="0">
      <dxf>
        <font>
          <sz val="9"/>
          <name val="Open Sans"/>
          <scheme val="none"/>
        </font>
      </dxf>
    </rfmt>
    <rcc rId="0" sId="3" dxf="1" numFmtId="19">
      <nc r="D1">
        <v>43921</v>
      </nc>
      <ndxf>
        <font>
          <b/>
          <sz val="9"/>
          <color rgb="FFCC0000"/>
          <name val="Open Sans"/>
          <scheme val="none"/>
        </font>
        <numFmt numFmtId="19" formatCode="dd/mm/yyyy"/>
        <alignment horizontal="right" vertical="top" wrapText="1" readingOrder="0"/>
        <border outline="0">
          <top style="thin">
            <color indexed="9"/>
          </top>
          <bottom style="medium">
            <color rgb="FFCC0000"/>
          </bottom>
        </border>
      </ndxf>
    </rcc>
    <rcc rId="0" sId="3" s="1" dxf="1" numFmtId="34">
      <nc r="D3">
        <v>7106086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
        <v>5552427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5">
        <v>3924398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6">
        <v>147672910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7">
        <v>145625317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8">
        <v>946418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9">
        <v>1101175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0">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1">
        <v>1160328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2">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3">
        <v>41193093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4">
        <v>40130536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5">
        <v>181321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6">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7">
        <v>881236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fmt sheetId="3" s="1" sqref="D18"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34">
      <nc r="D19">
        <v>1152234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0">
        <v>920752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1">
        <v>728938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2">
        <v>1712056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3">
        <v>838877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4">
        <v>796671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5">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6">
        <v>1866048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7">
        <v>7184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8">
        <v>1267521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29">
        <v>215899523</v>
      </nc>
      <ndxf>
        <font>
          <b/>
          <sz val="9"/>
          <color rgb="FFEC0000"/>
          <name val="Open Sans"/>
          <scheme val="none"/>
        </font>
        <numFmt numFmtId="3" formatCode="#,##0"/>
        <alignment horizontal="right" readingOrder="0"/>
        <border outline="0">
          <left style="thin">
            <color indexed="9"/>
          </left>
          <bottom style="thin">
            <color rgb="FFEC0000"/>
          </bottom>
        </border>
      </ndxf>
    </rcc>
    <rfmt sheetId="3" s="1" sqref="D30"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34">
      <nc r="D31">
        <v>5392512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2">
        <v>5346307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3">
        <v>157756779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4">
        <v>1143063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5">
        <v>11812558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6">
        <v>726541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7">
        <v>2743390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8">
        <v>317142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9">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0">
        <v>62126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1">
        <v>484383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2">
        <v>2873209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43">
        <v>188658010</v>
      </nc>
      <ndxf>
        <font>
          <sz val="9"/>
          <color rgb="FFEC0000"/>
          <name val="Open Sans"/>
          <scheme val="none"/>
        </font>
        <numFmt numFmtId="3" formatCode="#,##0"/>
        <alignment horizontal="right" readingOrder="0"/>
        <border outline="0">
          <left style="thin">
            <color indexed="9"/>
          </left>
          <bottom style="thin">
            <color rgb="FFEC0000"/>
          </bottom>
        </border>
      </ndxf>
    </rcc>
    <rfmt sheetId="3" s="1" sqref="D44"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4">
      <nc r="D45">
        <v>25635076</v>
      </nc>
      <ndxf>
        <font>
          <sz val="9"/>
          <color rgb="FFEC0000"/>
          <name val="Open Sans"/>
          <scheme val="none"/>
        </font>
        <numFmt numFmtId="3" formatCode="#,##0"/>
        <alignment horizontal="right" readingOrder="0"/>
        <border outline="0">
          <left style="thin">
            <color indexed="9"/>
          </left>
          <bottom style="thin">
            <color rgb="FFEC0000"/>
          </bottom>
        </border>
      </ndxf>
    </rcc>
    <rcc rId="0" sId="3" s="1" dxf="1" numFmtId="34">
      <nc r="D46">
        <v>1020883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7">
        <v>20184917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8">
        <v>1346610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9">
        <v>2911732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50">
        <v>170934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51">
        <v>1606437</v>
      </nc>
      <ndxf>
        <font>
          <sz val="9"/>
          <color rgb="FFEC0000"/>
          <name val="Open Sans"/>
          <scheme val="none"/>
        </font>
        <numFmt numFmtId="3" formatCode="#,##0"/>
        <alignment horizontal="right" readingOrder="0"/>
        <border outline="0">
          <left style="thin">
            <color indexed="9"/>
          </left>
          <bottom style="thin">
            <color rgb="FFEC0000"/>
          </bottom>
        </border>
      </ndxf>
    </rcc>
    <rcc rId="0" sId="3" s="1" dxf="1" numFmtId="4">
      <nc r="D52">
        <v>27241513</v>
      </nc>
      <ndxf>
        <font>
          <sz val="9"/>
          <color rgb="FFEC0000"/>
          <name val="Open Sans"/>
          <scheme val="none"/>
        </font>
        <numFmt numFmtId="3" formatCode="#,##0"/>
        <alignment horizontal="right" readingOrder="0"/>
        <border outline="0">
          <left style="thin">
            <color indexed="9"/>
          </left>
          <bottom style="thin">
            <color rgb="FFEC0000"/>
          </bottom>
        </border>
      </ndxf>
    </rcc>
    <rcc rId="0" sId="3" s="1" dxf="1" numFmtId="4">
      <nc r="D53">
        <v>215899523</v>
      </nc>
      <ndxf>
        <font>
          <b/>
          <sz val="9"/>
          <color auto="1"/>
          <name val="Open Sans"/>
          <scheme val="none"/>
        </font>
        <numFmt numFmtId="3" formatCode="#,##0"/>
        <alignment horizontal="right" readingOrder="0"/>
        <border outline="0">
          <left style="thin">
            <color indexed="9"/>
          </left>
          <bottom style="thin">
            <color rgb="FFEC0000"/>
          </bottom>
        </border>
      </ndxf>
    </rcc>
    <rfmt sheetId="3" sqref="D54" start="0" length="0">
      <dxf>
        <font>
          <sz val="9"/>
          <color auto="1"/>
          <name val="Open Sans"/>
          <scheme val="none"/>
        </font>
      </dxf>
    </rfmt>
    <rfmt sheetId="3" sqref="D55" start="0" length="0">
      <dxf>
        <font>
          <sz val="8"/>
          <color auto="1"/>
          <name val="Open Sans"/>
          <scheme val="none"/>
        </font>
        <numFmt numFmtId="3" formatCode="#,##0"/>
      </dxf>
    </rfmt>
    <rfmt sheetId="3" sqref="D56" start="0" length="0">
      <dxf>
        <font>
          <sz val="9"/>
          <color auto="1"/>
          <name val="Open Sans"/>
          <scheme val="none"/>
        </font>
      </dxf>
    </rfmt>
    <rfmt sheetId="3" sqref="D57" start="0" length="0">
      <dxf>
        <font>
          <sz val="9"/>
          <color auto="1"/>
          <name val="Open Sans"/>
          <scheme val="none"/>
        </font>
      </dxf>
    </rfmt>
    <rfmt sheetId="3" sqref="D58" start="0" length="0">
      <dxf>
        <font>
          <sz val="9"/>
          <color auto="1"/>
          <name val="Open Sans"/>
          <scheme val="none"/>
        </font>
      </dxf>
    </rfmt>
  </rrc>
  <rrc rId="5181" sId="3" ref="D1:D1048576" action="deleteCol">
    <undo index="3" exp="ref" ref3D="1" v="1" dr="D32" r="Q39" sId="16"/>
    <undo index="3" exp="ref" ref3D="1" v="1" dr="D5" r="Q22" sId="16"/>
    <undo index="0" exp="ref" ref3D="1" v="1" dr="D13" r="Q21" sId="10"/>
    <undo index="1" exp="area" ref3D="1" dr="$A$25:$XFD$25" dn="Z_EB23FC34_EB9F_4A12_8CA9_C3B8F6F151C1_.wvu.Rows" sId="3"/>
    <undo index="0" exp="area" ref3D="1" dr="$C$1:$F$1048576" dn="Z_687A4863_1825_4D63_B732_E76682E6DE4F_.wvu.Cols" sId="3"/>
    <rfmt sheetId="3" xfDxf="1" sqref="D1:D1048576" start="0" length="0">
      <dxf>
        <font>
          <sz val="9"/>
          <name val="Open Sans"/>
          <scheme val="none"/>
        </font>
      </dxf>
    </rfmt>
    <rcc rId="0" sId="3" dxf="1" numFmtId="19">
      <nc r="D1">
        <v>44012</v>
      </nc>
      <ndxf>
        <font>
          <b/>
          <sz val="9"/>
          <color rgb="FFCC0000"/>
          <name val="Open Sans"/>
          <scheme val="none"/>
        </font>
        <numFmt numFmtId="19" formatCode="dd/mm/yyyy"/>
        <alignment horizontal="right" vertical="top" wrapText="1" readingOrder="0"/>
        <border outline="0">
          <top style="thin">
            <color indexed="9"/>
          </top>
          <bottom style="medium">
            <color rgb="FFCC0000"/>
          </bottom>
        </border>
      </ndxf>
    </rcc>
    <rcc rId="0" sId="3" s="1" dxf="1" numFmtId="34">
      <nc r="D3">
        <v>4211854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
        <v>3987575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5">
        <v>2750930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6">
        <v>142622135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7">
        <v>140436976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8">
        <v>1135482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9">
        <v>1049677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0">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1">
        <v>2169867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2">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3">
        <v>56806942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4">
        <v>55799648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5">
        <v>205854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6">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7">
        <v>801440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fmt sheetId="3" s="1" sqref="D18"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34">
      <nc r="D19">
        <v>1129955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0">
        <v>947922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1">
        <v>696945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2">
        <v>1712056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3">
        <v>796281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4">
        <v>751195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5">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6">
        <v>1910219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7">
        <v>10861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8">
        <v>1104493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29">
        <v>221609230</v>
      </nc>
      <ndxf>
        <font>
          <b/>
          <sz val="9"/>
          <color rgb="FFEC0000"/>
          <name val="Open Sans"/>
          <scheme val="none"/>
        </font>
        <numFmt numFmtId="3" formatCode="#,##0"/>
        <alignment horizontal="right" readingOrder="0"/>
        <border outline="0">
          <left style="thin">
            <color indexed="9"/>
          </left>
          <bottom style="thin">
            <color rgb="FFEC0000"/>
          </bottom>
        </border>
      </ndxf>
    </rcc>
    <rfmt sheetId="3" s="1" sqref="D30"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34">
      <nc r="D31">
        <v>5370650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2">
        <v>4509972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3">
        <v>165889547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4">
        <v>1084214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5">
        <v>9967063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6">
        <v>664663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7">
        <v>2703243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8">
        <v>60750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9">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0">
        <v>60684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1">
        <v>500450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2">
        <v>2910485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43">
        <v>193721721</v>
      </nc>
      <ndxf>
        <font>
          <sz val="9"/>
          <color rgb="FFEC0000"/>
          <name val="Open Sans"/>
          <scheme val="none"/>
        </font>
        <numFmt numFmtId="3" formatCode="#,##0"/>
        <alignment horizontal="right" readingOrder="0"/>
        <border outline="0">
          <left style="thin">
            <color indexed="9"/>
          </left>
          <bottom style="thin">
            <color rgb="FFEC0000"/>
          </bottom>
        </border>
      </ndxf>
    </rcc>
    <rfmt sheetId="3" s="1" sqref="D44"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4">
      <nc r="D45">
        <v>26317842</v>
      </nc>
      <ndxf>
        <font>
          <sz val="9"/>
          <color rgb="FFEC0000"/>
          <name val="Open Sans"/>
          <scheme val="none"/>
        </font>
        <numFmt numFmtId="3" formatCode="#,##0"/>
        <alignment horizontal="right" readingOrder="0"/>
        <border outline="0">
          <left style="thin">
            <color indexed="9"/>
          </left>
          <bottom style="thin">
            <color rgb="FFEC0000"/>
          </bottom>
        </border>
      </ndxf>
    </rcc>
    <rcc rId="0" sId="3" s="1" dxf="1" numFmtId="34">
      <nc r="D46">
        <v>1020883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7">
        <v>21296994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8">
        <v>1724523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9">
        <v>1799655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50">
        <v>475787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51">
        <v>1569667</v>
      </nc>
      <ndxf>
        <font>
          <sz val="9"/>
          <color rgb="FFEC0000"/>
          <name val="Open Sans"/>
          <scheme val="none"/>
        </font>
        <numFmt numFmtId="3" formatCode="#,##0"/>
        <alignment horizontal="right" readingOrder="0"/>
        <border outline="0">
          <left style="thin">
            <color indexed="9"/>
          </left>
          <bottom style="thin">
            <color rgb="FFEC0000"/>
          </bottom>
        </border>
      </ndxf>
    </rcc>
    <rcc rId="0" sId="3" s="1" dxf="1" numFmtId="4">
      <nc r="D52">
        <v>27887509</v>
      </nc>
      <ndxf>
        <font>
          <sz val="9"/>
          <color rgb="FFEC0000"/>
          <name val="Open Sans"/>
          <scheme val="none"/>
        </font>
        <numFmt numFmtId="3" formatCode="#,##0"/>
        <alignment horizontal="right" readingOrder="0"/>
        <border outline="0">
          <left style="thin">
            <color indexed="9"/>
          </left>
          <bottom style="thin">
            <color rgb="FFEC0000"/>
          </bottom>
        </border>
      </ndxf>
    </rcc>
    <rcc rId="0" sId="3" s="1" dxf="1" numFmtId="4">
      <nc r="D53">
        <v>221609230</v>
      </nc>
      <ndxf>
        <font>
          <b/>
          <sz val="9"/>
          <color auto="1"/>
          <name val="Open Sans"/>
          <scheme val="none"/>
        </font>
        <numFmt numFmtId="3" formatCode="#,##0"/>
        <alignment horizontal="right" readingOrder="0"/>
        <border outline="0">
          <left style="thin">
            <color indexed="9"/>
          </left>
          <bottom style="thin">
            <color rgb="FFEC0000"/>
          </bottom>
        </border>
      </ndxf>
    </rcc>
    <rfmt sheetId="3" sqref="D54" start="0" length="0">
      <dxf>
        <font>
          <sz val="9"/>
          <color auto="1"/>
          <name val="Open Sans"/>
          <scheme val="none"/>
        </font>
      </dxf>
    </rfmt>
    <rfmt sheetId="3" sqref="D55" start="0" length="0">
      <dxf>
        <font>
          <sz val="8"/>
          <color auto="1"/>
          <name val="Open Sans"/>
          <scheme val="none"/>
        </font>
        <numFmt numFmtId="3" formatCode="#,##0"/>
      </dxf>
    </rfmt>
    <rfmt sheetId="3" sqref="D56" start="0" length="0">
      <dxf>
        <font>
          <sz val="9"/>
          <color auto="1"/>
          <name val="Open Sans"/>
          <scheme val="none"/>
        </font>
      </dxf>
    </rfmt>
    <rfmt sheetId="3" sqref="D57" start="0" length="0">
      <dxf>
        <font>
          <sz val="9"/>
          <color auto="1"/>
          <name val="Open Sans"/>
          <scheme val="none"/>
        </font>
      </dxf>
    </rfmt>
    <rfmt sheetId="3" sqref="D58" start="0" length="0">
      <dxf>
        <font>
          <sz val="9"/>
          <color auto="1"/>
          <name val="Open Sans"/>
          <scheme val="none"/>
        </font>
      </dxf>
    </rfmt>
  </rrc>
  <rrc rId="5182" sId="3" ref="D1:D1048576" action="deleteCol">
    <undo index="3" exp="ref" ref3D="1" v="1" dr="D32" r="R39" sId="16"/>
    <undo index="3" exp="ref" ref3D="1" v="1" dr="D5" r="R22" sId="16"/>
    <undo index="0" exp="ref" ref3D="1" v="1" dr="D13" r="R21" sId="10"/>
    <undo index="1" exp="area" ref3D="1" dr="$A$25:$XFD$25" dn="Z_EB23FC34_EB9F_4A12_8CA9_C3B8F6F151C1_.wvu.Rows" sId="3"/>
    <undo index="0" exp="area" ref3D="1" dr="$C$1:$E$1048576" dn="Z_687A4863_1825_4D63_B732_E76682E6DE4F_.wvu.Cols" sId="3"/>
    <rfmt sheetId="3" xfDxf="1" sqref="D1:D1048576" start="0" length="0">
      <dxf>
        <font>
          <sz val="9"/>
          <name val="Open Sans"/>
          <scheme val="none"/>
        </font>
      </dxf>
    </rfmt>
    <rcc rId="0" sId="3" dxf="1" numFmtId="19">
      <nc r="D1">
        <v>44104</v>
      </nc>
      <ndxf>
        <font>
          <b/>
          <sz val="9"/>
          <color rgb="FFCC0000"/>
          <name val="Open Sans"/>
          <scheme val="none"/>
        </font>
        <numFmt numFmtId="19" formatCode="dd/mm/yyyy"/>
        <alignment horizontal="right" vertical="top" wrapText="1" readingOrder="0"/>
        <border outline="0">
          <top style="thin">
            <color indexed="9"/>
          </top>
          <bottom style="medium">
            <color rgb="FFCC0000"/>
          </bottom>
        </border>
      </ndxf>
    </rcc>
    <rcc rId="0" sId="3" s="1" dxf="1" numFmtId="34">
      <nc r="D3">
        <v>2907749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
        <v>2971312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5">
        <v>4730315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6">
        <v>142051438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7">
        <v>139855112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8">
        <v>1140320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9">
        <v>1056006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0">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1">
        <v>125828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2">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3">
        <v>61209949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4">
        <v>60192017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5">
        <v>103695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6">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7">
        <v>808264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8">
        <v>105973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9">
        <v>828689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0">
        <v>978234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1">
        <v>688811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2">
        <v>1712056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3">
        <v>784112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4">
        <v>735823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5">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6">
        <v>1964394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7">
        <v>10923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8">
        <v>1134331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29">
        <v>222833964</v>
      </nc>
      <ndxf>
        <font>
          <b/>
          <sz val="9"/>
          <color rgb="FFEC0000"/>
          <name val="Open Sans"/>
          <scheme val="none"/>
        </font>
        <numFmt numFmtId="3" formatCode="#,##0"/>
        <alignment horizontal="right" readingOrder="0"/>
        <border outline="0">
          <left style="thin">
            <color indexed="9"/>
          </left>
          <bottom style="thin">
            <color rgb="FFEC0000"/>
          </bottom>
        </border>
      </ndxf>
    </rcc>
    <rcc rId="0" sId="3" s="1" dxf="1" numFmtId="34">
      <nc r="D31">
        <v>5188853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2">
        <v>4568547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3">
        <v>166726404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4">
        <v>826814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5">
        <v>10312795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6">
        <v>645156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7">
        <v>2731657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8">
        <v>90245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9">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0">
        <v>59563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1">
        <v>507401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2">
        <v>2720500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43">
        <v>194377935</v>
      </nc>
      <ndxf>
        <font>
          <sz val="9"/>
          <color rgb="FFEC0000"/>
          <name val="Open Sans"/>
          <scheme val="none"/>
        </font>
        <numFmt numFmtId="3" formatCode="#,##0"/>
        <alignment horizontal="right" readingOrder="0"/>
        <border outline="0">
          <left style="thin">
            <color indexed="9"/>
          </left>
          <bottom style="thin">
            <color rgb="FFEC0000"/>
          </bottom>
        </border>
      </ndxf>
    </rcc>
    <rfmt sheetId="3" s="1" sqref="D44"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4">
      <nc r="D45">
        <v>26826490</v>
      </nc>
      <ndxf>
        <font>
          <sz val="9"/>
          <color rgb="FFEC0000"/>
          <name val="Open Sans"/>
          <scheme val="none"/>
        </font>
        <numFmt numFmtId="3" formatCode="#,##0"/>
        <alignment horizontal="right" readingOrder="0"/>
        <border outline="0">
          <left style="thin">
            <color indexed="9"/>
          </left>
          <bottom style="thin">
            <color rgb="FFEC0000"/>
          </bottom>
        </border>
      </ndxf>
    </rcc>
    <rcc rId="0" sId="3" s="1" dxf="1" numFmtId="34">
      <nc r="D46">
        <v>1021893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7">
        <v>21296994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8">
        <v>1752578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9">
        <v>1799404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50">
        <v>955621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51">
        <v>1629539</v>
      </nc>
      <ndxf>
        <font>
          <sz val="9"/>
          <color rgb="FFEC0000"/>
          <name val="Open Sans"/>
          <scheme val="none"/>
        </font>
        <numFmt numFmtId="3" formatCode="#,##0"/>
        <alignment horizontal="right" readingOrder="0"/>
        <border outline="0">
          <left style="thin">
            <color indexed="9"/>
          </left>
          <bottom style="thin">
            <color rgb="FFEC0000"/>
          </bottom>
        </border>
      </ndxf>
    </rcc>
    <rcc rId="0" sId="3" s="1" dxf="1" numFmtId="4">
      <nc r="D52">
        <v>28456029</v>
      </nc>
      <ndxf>
        <font>
          <sz val="9"/>
          <color rgb="FFEC0000"/>
          <name val="Open Sans"/>
          <scheme val="none"/>
        </font>
        <numFmt numFmtId="3" formatCode="#,##0"/>
        <alignment horizontal="right" readingOrder="0"/>
        <border outline="0">
          <left style="thin">
            <color indexed="9"/>
          </left>
          <bottom style="thin">
            <color rgb="FFEC0000"/>
          </bottom>
        </border>
      </ndxf>
    </rcc>
    <rcc rId="0" sId="3" s="1" dxf="1" numFmtId="4">
      <nc r="D53">
        <v>222833964</v>
      </nc>
      <ndxf>
        <font>
          <b/>
          <sz val="9"/>
          <color auto="1"/>
          <name val="Open Sans"/>
          <scheme val="none"/>
        </font>
        <numFmt numFmtId="3" formatCode="#,##0"/>
        <alignment horizontal="right" readingOrder="0"/>
        <border outline="0">
          <left style="thin">
            <color indexed="9"/>
          </left>
          <bottom style="thin">
            <color rgb="FFEC0000"/>
          </bottom>
        </border>
      </ndxf>
    </rcc>
    <rfmt sheetId="3" sqref="D54" start="0" length="0">
      <dxf>
        <font>
          <sz val="9"/>
          <color auto="1"/>
          <name val="Open Sans"/>
          <scheme val="none"/>
        </font>
      </dxf>
    </rfmt>
    <rfmt sheetId="3" sqref="D55" start="0" length="0">
      <dxf>
        <font>
          <sz val="8"/>
          <color auto="1"/>
          <name val="Open Sans"/>
          <scheme val="none"/>
        </font>
        <numFmt numFmtId="3" formatCode="#,##0"/>
      </dxf>
    </rfmt>
    <rfmt sheetId="3" sqref="D56" start="0" length="0">
      <dxf>
        <font>
          <sz val="9"/>
          <color auto="1"/>
          <name val="Open Sans"/>
          <scheme val="none"/>
        </font>
      </dxf>
    </rfmt>
    <rfmt sheetId="3" sqref="D57" start="0" length="0">
      <dxf>
        <font>
          <sz val="9"/>
          <color auto="1"/>
          <name val="Open Sans"/>
          <scheme val="none"/>
        </font>
      </dxf>
    </rfmt>
    <rfmt sheetId="3" sqref="D58" start="0" length="0">
      <dxf>
        <font>
          <sz val="9"/>
          <color auto="1"/>
          <name val="Open Sans"/>
          <scheme val="none"/>
        </font>
      </dxf>
    </rfmt>
    <rfmt sheetId="3" sqref="D59" start="0" length="0">
      <dxf>
        <font>
          <sz val="9"/>
          <color auto="1"/>
          <name val="Open Sans"/>
          <scheme val="none"/>
        </font>
      </dxf>
    </rfmt>
    <rfmt sheetId="3" sqref="D60" start="0" length="0">
      <dxf>
        <font>
          <sz val="9"/>
          <name val="Open Sans"/>
          <scheme val="none"/>
        </font>
      </dxf>
    </rfmt>
    <rfmt sheetId="3" sqref="D61" start="0" length="0">
      <dxf>
        <font>
          <sz val="9"/>
          <name val="Open Sans"/>
          <scheme val="none"/>
        </font>
      </dxf>
    </rfmt>
    <rfmt sheetId="3" sqref="D62" start="0" length="0">
      <dxf>
        <font>
          <sz val="9"/>
          <name val="Open Sans"/>
          <scheme val="none"/>
        </font>
      </dxf>
    </rfmt>
    <rfmt sheetId="3" sqref="D63" start="0" length="0">
      <dxf>
        <font>
          <sz val="9"/>
          <name val="Open Sans"/>
          <scheme val="none"/>
        </font>
      </dxf>
    </rfmt>
    <rfmt sheetId="3" sqref="D64" start="0" length="0">
      <dxf>
        <font>
          <sz val="9"/>
          <color auto="1"/>
          <name val="Open Sans"/>
          <scheme val="none"/>
        </font>
      </dxf>
    </rfmt>
    <rfmt sheetId="3" sqref="D65" start="0" length="0">
      <dxf>
        <font>
          <sz val="9"/>
          <color auto="1"/>
          <name val="Open Sans"/>
          <scheme val="none"/>
        </font>
      </dxf>
    </rfmt>
    <rfmt sheetId="3" sqref="D66" start="0" length="0">
      <dxf>
        <font>
          <sz val="9"/>
          <color auto="1"/>
          <name val="Open Sans"/>
          <scheme val="none"/>
        </font>
      </dxf>
    </rfmt>
    <rfmt sheetId="3" sqref="D67" start="0" length="0">
      <dxf>
        <font>
          <sz val="9"/>
          <name val="Open Sans"/>
          <scheme val="none"/>
        </font>
      </dxf>
    </rfmt>
    <rfmt sheetId="3" sqref="D68" start="0" length="0">
      <dxf>
        <font>
          <sz val="9"/>
          <name val="Open Sans"/>
          <scheme val="none"/>
        </font>
      </dxf>
    </rfmt>
    <rfmt sheetId="3" sqref="D69" start="0" length="0">
      <dxf>
        <font>
          <sz val="9"/>
          <name val="Open Sans"/>
          <scheme val="none"/>
        </font>
      </dxf>
    </rfmt>
    <rfmt sheetId="3" sqref="D70" start="0" length="0">
      <dxf>
        <font>
          <sz val="9"/>
          <name val="Open Sans"/>
          <scheme val="none"/>
        </font>
      </dxf>
    </rfmt>
    <rfmt sheetId="3" sqref="D71" start="0" length="0">
      <dxf>
        <font>
          <sz val="9"/>
          <color auto="1"/>
          <name val="Open Sans"/>
          <scheme val="none"/>
        </font>
      </dxf>
    </rfmt>
    <rfmt sheetId="3" sqref="D72" start="0" length="0">
      <dxf>
        <font>
          <sz val="9"/>
          <name val="Open Sans"/>
          <scheme val="none"/>
        </font>
      </dxf>
    </rfmt>
    <rfmt sheetId="3" sqref="D73" start="0" length="0">
      <dxf>
        <font>
          <sz val="9"/>
          <name val="Open Sans"/>
          <scheme val="none"/>
        </font>
      </dxf>
    </rfmt>
    <rfmt sheetId="3" sqref="D74" start="0" length="0">
      <dxf>
        <font>
          <sz val="9"/>
          <name val="Open Sans"/>
          <scheme val="none"/>
        </font>
      </dxf>
    </rfmt>
    <rfmt sheetId="3" sqref="D75" start="0" length="0">
      <dxf>
        <font>
          <sz val="9"/>
          <name val="Open Sans"/>
          <scheme val="none"/>
        </font>
      </dxf>
    </rfmt>
    <rfmt sheetId="3" sqref="D76" start="0" length="0">
      <dxf>
        <font>
          <sz val="9"/>
          <name val="Open Sans"/>
          <scheme val="none"/>
        </font>
      </dxf>
    </rfmt>
    <rfmt sheetId="3" sqref="D77" start="0" length="0">
      <dxf>
        <font>
          <sz val="9"/>
          <name val="Open Sans"/>
          <scheme val="none"/>
        </font>
      </dxf>
    </rfmt>
    <rfmt sheetId="3" sqref="D78" start="0" length="0">
      <dxf>
        <font>
          <sz val="9"/>
          <name val="Open Sans"/>
          <scheme val="none"/>
        </font>
      </dxf>
    </rfmt>
    <rfmt sheetId="3" sqref="D79" start="0" length="0">
      <dxf>
        <font>
          <sz val="9"/>
          <name val="Open Sans"/>
          <scheme val="none"/>
        </font>
      </dxf>
    </rfmt>
    <rfmt sheetId="3" sqref="D80" start="0" length="0">
      <dxf>
        <font>
          <sz val="9"/>
          <color auto="1"/>
          <name val="Open Sans"/>
          <scheme val="none"/>
        </font>
      </dxf>
    </rfmt>
    <rfmt sheetId="3" sqref="D81" start="0" length="0">
      <dxf>
        <font>
          <sz val="9"/>
          <color auto="1"/>
          <name val="Open Sans"/>
          <scheme val="none"/>
        </font>
      </dxf>
    </rfmt>
    <rfmt sheetId="3" sqref="D82" start="0" length="0">
      <dxf>
        <font>
          <sz val="9"/>
          <color auto="1"/>
          <name val="Open Sans"/>
          <scheme val="none"/>
        </font>
      </dxf>
    </rfmt>
    <rfmt sheetId="3" sqref="D83" start="0" length="0">
      <dxf>
        <font>
          <sz val="9"/>
          <color auto="1"/>
          <name val="Open Sans"/>
          <scheme val="none"/>
        </font>
      </dxf>
    </rfmt>
    <rfmt sheetId="3" sqref="D84" start="0" length="0">
      <dxf>
        <font>
          <sz val="9"/>
          <color auto="1"/>
          <name val="Open Sans"/>
          <scheme val="none"/>
        </font>
      </dxf>
    </rfmt>
    <rfmt sheetId="3" sqref="D85" start="0" length="0">
      <dxf>
        <font>
          <sz val="9"/>
          <color auto="1"/>
          <name val="Open Sans"/>
          <scheme val="none"/>
        </font>
      </dxf>
    </rfmt>
    <rfmt sheetId="3" sqref="D86" start="0" length="0">
      <dxf>
        <font>
          <sz val="9"/>
          <color auto="1"/>
          <name val="Open Sans"/>
          <scheme val="none"/>
        </font>
      </dxf>
    </rfmt>
    <rfmt sheetId="3" sqref="D87" start="0" length="0">
      <dxf>
        <font>
          <sz val="9"/>
          <color auto="1"/>
          <name val="Open Sans"/>
          <scheme val="none"/>
        </font>
      </dxf>
    </rfmt>
  </rrc>
  <rrc rId="5183" sId="3" ref="D1:D1048576" action="deleteCol">
    <undo index="3" exp="ref" ref3D="1" v="1" dr="D32" r="S39" sId="16"/>
    <undo index="3" exp="ref" ref3D="1" v="1" dr="D5" r="S22" sId="16"/>
    <undo index="0" exp="ref" ref3D="1" v="1" dr="D13" r="S21" sId="10"/>
    <undo index="1" exp="area" ref3D="1" dr="$A$25:$XFD$25" dn="Z_EB23FC34_EB9F_4A12_8CA9_C3B8F6F151C1_.wvu.Rows" sId="3"/>
    <undo index="0" exp="area" ref3D="1" dr="$C$1:$D$1048576" dn="Z_687A4863_1825_4D63_B732_E76682E6DE4F_.wvu.Cols" sId="3"/>
    <rfmt sheetId="3" xfDxf="1" sqref="D1:D1048576" start="0" length="0">
      <dxf>
        <font>
          <sz val="9"/>
          <name val="Open Sans"/>
          <scheme val="none"/>
        </font>
      </dxf>
    </rfmt>
    <rcc rId="0" sId="3" dxf="1" numFmtId="19">
      <nc r="D1">
        <v>44196</v>
      </nc>
      <ndxf>
        <font>
          <b/>
          <sz val="9"/>
          <color rgb="FFCC0000"/>
          <name val="Open Sans"/>
          <scheme val="none"/>
        </font>
        <numFmt numFmtId="19" formatCode="dd/mm/yyyy"/>
        <alignment horizontal="right" vertical="top" wrapText="1" readingOrder="0"/>
        <border outline="0">
          <top style="thin">
            <color indexed="9"/>
          </top>
          <bottom style="medium">
            <color rgb="FFCC0000"/>
          </bottom>
        </border>
      </ndxf>
    </rcc>
    <rcc rId="0" sId="3" s="1" dxf="1" numFmtId="34">
      <nc r="D3">
        <v>5489303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
        <v>2926522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5">
        <v>3190423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6">
        <v>141436291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7">
        <v>129357246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8">
        <v>1556791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9">
        <v>892226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0">
        <v>9630028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1">
        <v>293583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2">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3">
        <v>66783434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4">
        <v>65700052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5">
        <v>110155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6">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7">
        <v>857331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8">
        <v>115896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19">
        <v>657664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0">
        <v>998397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1">
        <v>708356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2">
        <v>1712056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3">
        <v>803429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4">
        <v>710657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5">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6">
        <v>1996552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7">
        <v>11901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28">
        <v>1030287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29">
        <v>228748855</v>
      </nc>
      <ndxf>
        <font>
          <b/>
          <sz val="9"/>
          <color rgb="FFEC0000"/>
          <name val="Open Sans"/>
          <scheme val="none"/>
        </font>
        <numFmt numFmtId="3" formatCode="#,##0"/>
        <alignment horizontal="right" readingOrder="0"/>
        <border outline="0">
          <left style="thin">
            <color indexed="9"/>
          </left>
          <bottom style="thin">
            <color rgb="FFEC0000"/>
          </bottom>
        </border>
      </ndxf>
    </rcc>
    <rcc rId="0" sId="3" s="1" dxf="1" numFmtId="34">
      <nc r="D31">
        <v>5373312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2">
        <v>4805438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3">
        <v>171522255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4">
        <v>653687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5">
        <v>11241312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6">
        <v>624690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7">
        <v>2754605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8">
        <v>79049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39">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0">
        <v>64541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1">
        <v>389661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2">
        <v>2582315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43">
        <v>200090865</v>
      </nc>
      <ndxf>
        <font>
          <sz val="9"/>
          <color rgb="FFEC0000"/>
          <name val="Open Sans"/>
          <scheme val="none"/>
        </font>
        <numFmt numFmtId="3" formatCode="#,##0"/>
        <alignment horizontal="right" readingOrder="0"/>
        <border outline="0">
          <left style="thin">
            <color indexed="9"/>
          </left>
          <bottom style="thin">
            <color rgb="FFEC0000"/>
          </bottom>
        </border>
      </ndxf>
    </rcc>
    <rfmt sheetId="3" s="1" sqref="D44"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3" s="1" dxf="1" numFmtId="4">
      <nc r="D45">
        <v>26994750</v>
      </nc>
      <ndxf>
        <font>
          <sz val="9"/>
          <color rgb="FFEC0000"/>
          <name val="Open Sans"/>
          <scheme val="none"/>
        </font>
        <numFmt numFmtId="3" formatCode="#,##0"/>
        <alignment horizontal="right" readingOrder="0"/>
        <border outline="0">
          <left style="thin">
            <color indexed="9"/>
          </left>
          <bottom style="thin">
            <color rgb="FFEC0000"/>
          </bottom>
        </border>
      </ndxf>
    </rcc>
    <rcc rId="0" sId="3" s="1" dxf="1" numFmtId="34">
      <nc r="D46">
        <v>1021893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7">
        <v>21296994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8">
        <v>1839292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49">
        <v>1799404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34">
      <nc r="D50">
        <v>1037167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3" s="1" dxf="1" numFmtId="4">
      <nc r="D51">
        <v>1663240</v>
      </nc>
      <ndxf>
        <font>
          <sz val="9"/>
          <color rgb="FFEC0000"/>
          <name val="Open Sans"/>
          <scheme val="none"/>
        </font>
        <numFmt numFmtId="3" formatCode="#,##0"/>
        <alignment horizontal="right" readingOrder="0"/>
        <border outline="0">
          <left style="thin">
            <color indexed="9"/>
          </left>
          <bottom style="thin">
            <color rgb="FFEC0000"/>
          </bottom>
        </border>
      </ndxf>
    </rcc>
    <rcc rId="0" sId="3" s="1" dxf="1" numFmtId="4">
      <nc r="D52">
        <v>28657990</v>
      </nc>
      <ndxf>
        <font>
          <sz val="9"/>
          <color rgb="FFEC0000"/>
          <name val="Open Sans"/>
          <scheme val="none"/>
        </font>
        <numFmt numFmtId="3" formatCode="#,##0"/>
        <alignment horizontal="right" readingOrder="0"/>
        <border outline="0">
          <left style="thin">
            <color indexed="9"/>
          </left>
          <bottom style="thin">
            <color rgb="FFEC0000"/>
          </bottom>
        </border>
      </ndxf>
    </rcc>
    <rcc rId="0" sId="3" s="1" dxf="1" numFmtId="4">
      <nc r="D53">
        <v>228748855</v>
      </nc>
      <ndxf>
        <font>
          <b/>
          <sz val="9"/>
          <color auto="1"/>
          <name val="Open Sans"/>
          <scheme val="none"/>
        </font>
        <numFmt numFmtId="3" formatCode="#,##0"/>
        <alignment horizontal="right" readingOrder="0"/>
        <border outline="0">
          <left style="thin">
            <color indexed="9"/>
          </left>
          <bottom style="thin">
            <color rgb="FFEC0000"/>
          </bottom>
        </border>
      </ndxf>
    </rcc>
    <rfmt sheetId="3" sqref="D54" start="0" length="0">
      <dxf>
        <font>
          <sz val="9"/>
          <color auto="1"/>
          <name val="Open Sans"/>
          <scheme val="none"/>
        </font>
        <numFmt numFmtId="3" formatCode="#,##0"/>
      </dxf>
    </rfmt>
    <rfmt sheetId="3" sqref="D55" start="0" length="0">
      <dxf>
        <font>
          <sz val="8"/>
          <color auto="1"/>
          <name val="Open Sans"/>
          <scheme val="none"/>
        </font>
        <numFmt numFmtId="3" formatCode="#,##0"/>
      </dxf>
    </rfmt>
    <rfmt sheetId="3" sqref="D56" start="0" length="0">
      <dxf>
        <font>
          <sz val="8"/>
          <color auto="1"/>
          <name val="Open Sans"/>
          <scheme val="none"/>
        </font>
        <numFmt numFmtId="3" formatCode="#,##0"/>
      </dxf>
    </rfmt>
    <rfmt sheetId="3" sqref="D57" start="0" length="0">
      <dxf>
        <font>
          <sz val="8"/>
          <color auto="1"/>
          <name val="Open Sans"/>
          <scheme val="none"/>
        </font>
        <numFmt numFmtId="3" formatCode="#,##0"/>
      </dxf>
    </rfmt>
    <rfmt sheetId="3" sqref="D58" start="0" length="0">
      <dxf>
        <font>
          <sz val="8"/>
          <color auto="1"/>
          <name val="Open Sans"/>
          <scheme val="none"/>
        </font>
        <numFmt numFmtId="3" formatCode="#,##0"/>
      </dxf>
    </rfmt>
    <rfmt sheetId="3" sqref="D59" start="0" length="0">
      <dxf>
        <font>
          <sz val="9"/>
          <color auto="1"/>
          <name val="Open Sans"/>
          <scheme val="none"/>
        </font>
      </dxf>
    </rfmt>
    <rfmt sheetId="3" sqref="D60" start="0" length="0">
      <dxf>
        <font>
          <sz val="8"/>
          <color auto="1"/>
          <name val="Open Sans"/>
          <scheme val="none"/>
        </font>
        <numFmt numFmtId="3" formatCode="#,##0"/>
      </dxf>
    </rfmt>
    <rfmt sheetId="3" sqref="D61" start="0" length="0">
      <dxf>
        <font>
          <sz val="8"/>
          <color auto="1"/>
          <name val="Open Sans"/>
          <scheme val="none"/>
        </font>
        <numFmt numFmtId="3" formatCode="#,##0"/>
      </dxf>
    </rfmt>
    <rfmt sheetId="3" sqref="D62" start="0" length="0">
      <dxf>
        <font>
          <sz val="8"/>
          <color auto="1"/>
          <name val="Open Sans"/>
          <scheme val="none"/>
        </font>
        <numFmt numFmtId="3" formatCode="#,##0"/>
      </dxf>
    </rfmt>
    <rfmt sheetId="3" sqref="D63" start="0" length="0">
      <dxf>
        <font>
          <sz val="9"/>
          <name val="Open Sans"/>
          <scheme val="none"/>
        </font>
      </dxf>
    </rfmt>
    <rfmt sheetId="3" sqref="D65" start="0" length="0">
      <dxf>
        <font>
          <sz val="8"/>
          <color auto="1"/>
          <name val="Open Sans"/>
          <scheme val="none"/>
        </font>
        <numFmt numFmtId="3" formatCode="#,##0"/>
      </dxf>
    </rfmt>
    <rfmt sheetId="3" sqref="D66" start="0" length="0">
      <dxf>
        <font>
          <sz val="8"/>
          <color auto="1"/>
          <name val="Open Sans"/>
          <scheme val="none"/>
        </font>
        <numFmt numFmtId="3" formatCode="#,##0"/>
      </dxf>
    </rfmt>
    <rfmt sheetId="3" sqref="D67" start="0" length="0">
      <dxf>
        <font>
          <sz val="8"/>
          <color auto="1"/>
          <name val="Open Sans"/>
          <scheme val="none"/>
        </font>
        <numFmt numFmtId="3" formatCode="#,##0"/>
      </dxf>
    </rfmt>
    <rfmt sheetId="3" sqref="D68" start="0" length="0">
      <dxf>
        <font>
          <sz val="9"/>
          <name val="Open Sans"/>
          <scheme val="none"/>
        </font>
      </dxf>
    </rfmt>
    <rfmt sheetId="3" sqref="D69" start="0" length="0">
      <dxf>
        <font>
          <sz val="9"/>
          <name val="Open Sans"/>
          <scheme val="none"/>
        </font>
      </dxf>
    </rfmt>
    <rfmt sheetId="3" sqref="D70" start="0" length="0">
      <dxf>
        <font>
          <sz val="9"/>
          <name val="Open Sans"/>
          <scheme val="none"/>
        </font>
      </dxf>
    </rfmt>
    <rfmt sheetId="3" sqref="D71" start="0" length="0">
      <dxf>
        <font>
          <sz val="9"/>
          <color auto="1"/>
          <name val="Open Sans"/>
          <scheme val="none"/>
        </font>
      </dxf>
    </rfmt>
    <rfmt sheetId="3" sqref="D72" start="0" length="0">
      <dxf>
        <font>
          <sz val="9"/>
          <name val="Open Sans"/>
          <scheme val="none"/>
        </font>
      </dxf>
    </rfmt>
    <rfmt sheetId="3" sqref="D73" start="0" length="0">
      <dxf>
        <font>
          <sz val="9"/>
          <name val="Open Sans"/>
          <scheme val="none"/>
        </font>
      </dxf>
    </rfmt>
    <rfmt sheetId="3" sqref="D74" start="0" length="0">
      <dxf>
        <font>
          <sz val="9"/>
          <name val="Open Sans"/>
          <scheme val="none"/>
        </font>
      </dxf>
    </rfmt>
    <rfmt sheetId="3" sqref="D75" start="0" length="0">
      <dxf>
        <font>
          <sz val="9"/>
          <name val="Open Sans"/>
          <scheme val="none"/>
        </font>
      </dxf>
    </rfmt>
    <rfmt sheetId="3" sqref="D76" start="0" length="0">
      <dxf>
        <font>
          <sz val="9"/>
          <name val="Open Sans"/>
          <scheme val="none"/>
        </font>
      </dxf>
    </rfmt>
    <rfmt sheetId="3" sqref="D77" start="0" length="0">
      <dxf>
        <font>
          <sz val="9"/>
          <name val="Open Sans"/>
          <scheme val="none"/>
        </font>
      </dxf>
    </rfmt>
    <rfmt sheetId="3" sqref="D78" start="0" length="0">
      <dxf>
        <font>
          <sz val="9"/>
          <name val="Open Sans"/>
          <scheme val="none"/>
        </font>
      </dxf>
    </rfmt>
    <rfmt sheetId="3" sqref="D79" start="0" length="0">
      <dxf>
        <font>
          <sz val="9"/>
          <name val="Open Sans"/>
          <scheme val="none"/>
        </font>
      </dxf>
    </rfmt>
    <rfmt sheetId="3" sqref="D80" start="0" length="0">
      <dxf>
        <font>
          <sz val="9"/>
          <color auto="1"/>
          <name val="Open Sans"/>
          <scheme val="none"/>
        </font>
      </dxf>
    </rfmt>
    <rfmt sheetId="3" sqref="D81" start="0" length="0">
      <dxf>
        <font>
          <sz val="9"/>
          <color auto="1"/>
          <name val="Open Sans"/>
          <scheme val="none"/>
        </font>
      </dxf>
    </rfmt>
    <rfmt sheetId="3" sqref="D82" start="0" length="0">
      <dxf>
        <font>
          <sz val="9"/>
          <color auto="1"/>
          <name val="Open Sans"/>
          <scheme val="none"/>
        </font>
      </dxf>
    </rfmt>
    <rfmt sheetId="3" sqref="D83" start="0" length="0">
      <dxf>
        <font>
          <sz val="9"/>
          <color auto="1"/>
          <name val="Open Sans"/>
          <scheme val="none"/>
        </font>
      </dxf>
    </rfmt>
    <rfmt sheetId="3" sqref="D84" start="0" length="0">
      <dxf>
        <font>
          <sz val="9"/>
          <color auto="1"/>
          <name val="Open Sans"/>
          <scheme val="none"/>
        </font>
      </dxf>
    </rfmt>
    <rfmt sheetId="3" sqref="D85" start="0" length="0">
      <dxf>
        <font>
          <sz val="9"/>
          <color auto="1"/>
          <name val="Open Sans"/>
          <scheme val="none"/>
        </font>
      </dxf>
    </rfmt>
    <rfmt sheetId="3" sqref="D86" start="0" length="0">
      <dxf>
        <font>
          <sz val="9"/>
          <color auto="1"/>
          <name val="Open Sans"/>
          <scheme val="none"/>
        </font>
      </dxf>
    </rfmt>
    <rfmt sheetId="3" sqref="D87" start="0" length="0">
      <dxf>
        <font>
          <sz val="9"/>
          <color auto="1"/>
          <name val="Open Sans"/>
          <scheme val="none"/>
        </font>
      </dxf>
    </rfmt>
  </rrc>
  <rrc rId="5184" sId="4" ref="C1:C1048576" action="deleteCol">
    <undo index="0" exp="area" ref3D="1" dr="$C$1:$R$1048576" dn="Z_687A4863_1825_4D63_B732_E76682E6DE4F_.wvu.Cols" sId="4"/>
    <rfmt sheetId="4" xfDxf="1" sqref="C1:C1048576" start="0" length="0">
      <dxf>
        <font>
          <sz val="9"/>
          <name val="Open Sans"/>
          <scheme val="none"/>
        </font>
      </dxf>
    </rfmt>
    <rcc rId="0" sId="4" s="1" dxf="1">
      <nc r="C1" t="inlineStr">
        <is>
          <t>I Q 2017</t>
        </is>
      </nc>
      <ndxf>
        <font>
          <b/>
          <sz val="9"/>
          <color rgb="FFCC0000"/>
          <name val="Open Sans"/>
          <scheme val="none"/>
        </font>
        <alignment horizontal="right" wrapText="1" readingOrder="0"/>
        <border outline="0">
          <left style="thin">
            <color indexed="9"/>
          </left>
          <right style="thin">
            <color indexed="9"/>
          </right>
          <top style="thin">
            <color indexed="9"/>
          </top>
          <bottom style="thick">
            <color rgb="FFC00000"/>
          </bottom>
        </border>
      </ndxf>
    </rcc>
    <rcc rId="0" sId="4" dxf="1" numFmtId="4">
      <nc r="C2">
        <v>1559802</v>
      </nc>
      <ndxf>
        <font>
          <b/>
          <sz val="9"/>
          <name val="Open Sans"/>
          <scheme val="none"/>
        </font>
        <numFmt numFmtId="3" formatCode="#,##0"/>
      </ndxf>
    </rcc>
    <rcc rId="0" sId="4" dxf="1" numFmtId="34">
      <nc r="C3">
        <v>460085</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4">
        <v>853134</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5">
        <v>250682</v>
      </nc>
      <ndxf>
        <font>
          <i/>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6">
        <v>161140</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7">
        <v>3093</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8">
        <v>15191</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9">
        <v>1710</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10">
        <v>65449</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fmt sheetId="4" sqref="C11"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C12"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cc rId="0" sId="4" s="1" dxf="1" numFmtId="34">
      <nc r="C13">
        <v>0</v>
      </nc>
      <ndxf>
        <font>
          <b/>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4">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5">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6">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7">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8">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9">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0">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fmt sheetId="4" s="1" sqref="C21"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4" s="1" dxf="1" numFmtId="34">
      <nc r="C22">
        <v>0</v>
      </nc>
      <ndxf>
        <font>
          <b/>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3">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4">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5">
        <v>0</v>
      </nc>
      <ndxf>
        <font>
          <b/>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6">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7">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8">
        <v>0</v>
      </nc>
      <ndxf>
        <font>
          <i/>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9">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fmt sheetId="4" s="1" sqref="C30"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4" dxf="1" numFmtId="34">
      <nc r="C31">
        <v>-305806</v>
      </nc>
      <ndxf>
        <font>
          <b/>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s="1" dxf="1" numFmtId="34">
      <nc r="C32">
        <v>-140425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3">
        <v>-89816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4">
        <v>-7225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5">
        <v>-10913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6">
        <v>-12773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7">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8">
        <v>-44654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dxf="1" numFmtId="34">
      <nc r="C39">
        <v>0</v>
      </nc>
      <ndxf>
        <font>
          <sz val="9"/>
          <color auto="1"/>
          <name val="Open Sans"/>
          <scheme val="none"/>
        </font>
        <numFmt numFmtId="166" formatCode="_(* #\ ###\ ##0_);_(* \(#\ ###\ ##0\);_(* &quot;-&quot;_);_(@_)"/>
        <alignment horizontal="right" vertical="top" indent="1" readingOrder="0"/>
      </ndxf>
    </rcc>
    <rcc rId="0" sId="4" dxf="1" numFmtId="34">
      <nc r="C40">
        <v>1253996</v>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rc>
  <rrc rId="5185" sId="4" ref="C1:C1048576" action="deleteCol">
    <undo index="0" exp="area" ref3D="1" dr="$C$1:$Q$1048576" dn="Z_687A4863_1825_4D63_B732_E76682E6DE4F_.wvu.Cols" sId="4"/>
    <rfmt sheetId="4" xfDxf="1" sqref="C1:C1048576" start="0" length="0">
      <dxf>
        <font>
          <sz val="9"/>
          <name val="Open Sans"/>
          <scheme val="none"/>
        </font>
      </dxf>
    </rfmt>
    <rcc rId="0" sId="4" s="1" dxf="1">
      <nc r="C1" t="inlineStr">
        <is>
          <t>II Q 2017</t>
        </is>
      </nc>
      <ndxf>
        <font>
          <b/>
          <sz val="9"/>
          <color rgb="FFCC0000"/>
          <name val="Open Sans"/>
          <scheme val="none"/>
        </font>
        <alignment horizontal="right" wrapText="1" readingOrder="0"/>
        <border outline="0">
          <left style="thin">
            <color indexed="9"/>
          </left>
          <right style="thin">
            <color indexed="9"/>
          </right>
          <top style="thin">
            <color indexed="9"/>
          </top>
          <bottom style="thick">
            <color rgb="FFC00000"/>
          </bottom>
        </border>
      </ndxf>
    </rcc>
    <rcc rId="0" sId="4" dxf="1" numFmtId="4">
      <nc r="C2">
        <v>1620968</v>
      </nc>
      <ndxf>
        <font>
          <b/>
          <sz val="9"/>
          <name val="Open Sans"/>
          <scheme val="none"/>
        </font>
        <numFmt numFmtId="3" formatCode="#,##0"/>
      </ndxf>
    </rcc>
    <rcc rId="0" sId="4" dxf="1" numFmtId="34">
      <nc r="C3">
        <v>487186</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4">
        <v>888127</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5">
        <v>262395</v>
      </nc>
      <ndxf>
        <font>
          <i/>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6">
        <v>162598</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7">
        <v>6082</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8">
        <v>16183</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9">
        <v>1518</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10">
        <v>59274</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fmt sheetId="4" sqref="C11"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C12"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cc rId="0" sId="4" s="1" dxf="1" numFmtId="34">
      <nc r="C13">
        <v>0</v>
      </nc>
      <ndxf>
        <font>
          <b/>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4">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5">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6">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7">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8">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9">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0">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fmt sheetId="4" s="1" sqref="C21"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4" s="1" dxf="1" numFmtId="34">
      <nc r="C22">
        <v>0</v>
      </nc>
      <ndxf>
        <font>
          <b/>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3">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4">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5">
        <v>0</v>
      </nc>
      <ndxf>
        <font>
          <b/>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6">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7">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8">
        <v>0</v>
      </nc>
      <ndxf>
        <font>
          <i/>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9">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fmt sheetId="4" s="1" sqref="C30"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4" dxf="1" numFmtId="34">
      <nc r="C31">
        <v>-318481</v>
      </nc>
      <ndxf>
        <font>
          <b/>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s="1" dxf="1" numFmtId="34">
      <nc r="C32">
        <v>-145984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3">
        <v>-82836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4">
        <v>-14282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5">
        <v>-14626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6">
        <v>-11739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7">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8">
        <v>-49014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dxf="1" numFmtId="34">
      <nc r="C39">
        <v>0</v>
      </nc>
      <ndxf>
        <font>
          <sz val="9"/>
          <color auto="1"/>
          <name val="Open Sans"/>
          <scheme val="none"/>
        </font>
        <numFmt numFmtId="166" formatCode="_(* #\ ###\ ##0_);_(* \(#\ ###\ ##0\);_(* &quot;-&quot;_);_(@_)"/>
        <alignment horizontal="right" vertical="top" indent="1" readingOrder="0"/>
      </ndxf>
    </rcc>
    <rcc rId="0" sId="4" dxf="1" numFmtId="34">
      <nc r="C40">
        <v>1302487</v>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rc>
  <rrc rId="5186" sId="4" ref="C1:C1048576" action="deleteCol">
    <undo index="0" exp="area" ref3D="1" dr="$C$1:$P$1048576" dn="Z_687A4863_1825_4D63_B732_E76682E6DE4F_.wvu.Cols" sId="4"/>
    <rfmt sheetId="4" xfDxf="1" sqref="C1:C1048576" start="0" length="0">
      <dxf>
        <font>
          <sz val="9"/>
          <name val="Open Sans"/>
          <scheme val="none"/>
        </font>
      </dxf>
    </rfmt>
    <rcc rId="0" sId="4" s="1" dxf="1">
      <nc r="C1" t="inlineStr">
        <is>
          <t>III Q 2017</t>
        </is>
      </nc>
      <ndxf>
        <font>
          <b/>
          <sz val="9"/>
          <color rgb="FFCC0000"/>
          <name val="Open Sans"/>
          <scheme val="none"/>
        </font>
        <alignment horizontal="right" wrapText="1" readingOrder="0"/>
        <border outline="0">
          <left style="thin">
            <color indexed="9"/>
          </left>
          <right style="thin">
            <color indexed="9"/>
          </right>
          <top style="thin">
            <color indexed="9"/>
          </top>
          <bottom style="thick">
            <color rgb="FFC00000"/>
          </bottom>
        </border>
      </ndxf>
    </rcc>
    <rcc rId="0" sId="4" dxf="1" numFmtId="4">
      <nc r="C2">
        <v>1663808</v>
      </nc>
      <ndxf>
        <font>
          <b/>
          <sz val="9"/>
          <name val="Open Sans"/>
          <scheme val="none"/>
        </font>
        <numFmt numFmtId="3" formatCode="#,##0"/>
      </ndxf>
    </rcc>
    <rcc rId="0" sId="4" dxf="1" numFmtId="34">
      <nc r="C3">
        <v>492361</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4">
        <v>920251</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5">
        <v>273039</v>
      </nc>
      <ndxf>
        <font>
          <i/>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6">
        <v>169278</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7">
        <v>9178</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8">
        <v>16367</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9">
        <v>1445</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10">
        <v>54928</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fmt sheetId="4" sqref="C11"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C12"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cc rId="0" sId="4" s="1" dxf="1" numFmtId="34">
      <nc r="C13">
        <v>0</v>
      </nc>
      <ndxf>
        <font>
          <b/>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4">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5">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6">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7">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8">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9">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0">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fmt sheetId="4" s="1" sqref="C21"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4" s="1" dxf="1" numFmtId="34">
      <nc r="C22">
        <v>0</v>
      </nc>
      <ndxf>
        <font>
          <b/>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3">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4">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5">
        <v>0</v>
      </nc>
      <ndxf>
        <font>
          <b/>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6">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7">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8">
        <v>0</v>
      </nc>
      <ndxf>
        <font>
          <i/>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9">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fmt sheetId="4" s="1" sqref="C30"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4" dxf="1" numFmtId="34">
      <nc r="C31">
        <v>-322842</v>
      </nc>
      <ndxf>
        <font>
          <b/>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s="1" dxf="1" numFmtId="34">
      <nc r="C32">
        <v>-142184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3">
        <v>-85502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4">
        <v>-19250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5">
        <v>-14428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6">
        <v>-10384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7">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8">
        <v>-51094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dxf="1" numFmtId="34">
      <nc r="C39">
        <v>0</v>
      </nc>
      <ndxf>
        <font>
          <sz val="9"/>
          <color auto="1"/>
          <name val="Open Sans"/>
          <scheme val="none"/>
        </font>
        <numFmt numFmtId="166" formatCode="_(* #\ ###\ ##0_);_(* \(#\ ###\ ##0\);_(* &quot;-&quot;_);_(@_)"/>
        <alignment horizontal="right" vertical="top" indent="1" readingOrder="0"/>
      </ndxf>
    </rcc>
    <rcc rId="0" sId="4" dxf="1" numFmtId="34">
      <nc r="C40">
        <v>1340966</v>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rc>
  <rrc rId="5187" sId="4" ref="C1:C1048576" action="deleteCol">
    <undo index="0" exp="area" ref3D="1" dr="$C$1:$O$1048576" dn="Z_687A4863_1825_4D63_B732_E76682E6DE4F_.wvu.Cols" sId="4"/>
    <rfmt sheetId="4" xfDxf="1" sqref="C1:C1048576" start="0" length="0">
      <dxf>
        <font>
          <sz val="9"/>
          <name val="Open Sans"/>
          <scheme val="none"/>
        </font>
      </dxf>
    </rfmt>
    <rcc rId="0" sId="4" s="1" dxf="1">
      <nc r="C1" t="inlineStr">
        <is>
          <t>IV Q 2017</t>
        </is>
      </nc>
      <ndxf>
        <font>
          <b/>
          <sz val="9"/>
          <color rgb="FFCC0000"/>
          <name val="Open Sans"/>
          <scheme val="none"/>
        </font>
        <alignment horizontal="right" wrapText="1" readingOrder="0"/>
        <border outline="0">
          <left style="thin">
            <color indexed="9"/>
          </left>
          <right style="thin">
            <color indexed="9"/>
          </right>
          <top style="thin">
            <color indexed="9"/>
          </top>
          <bottom style="thick">
            <color rgb="FFC00000"/>
          </bottom>
        </border>
      </ndxf>
    </rcc>
    <rcc rId="0" sId="4" dxf="1" numFmtId="4">
      <nc r="C2">
        <v>1684729</v>
      </nc>
      <ndxf>
        <font>
          <b/>
          <sz val="9"/>
          <name val="Open Sans"/>
          <scheme val="none"/>
        </font>
        <numFmt numFmtId="3" formatCode="#,##0"/>
      </ndxf>
    </rcc>
    <rcc rId="0" sId="4" dxf="1" numFmtId="34">
      <nc r="C3">
        <v>497431</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4">
        <v>940928</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5">
        <v>280480</v>
      </nc>
      <ndxf>
        <font>
          <i/>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6">
        <v>167983</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7">
        <v>8989</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8">
        <v>16484</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9">
        <v>1703</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10">
        <v>51211</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fmt sheetId="4" sqref="C11"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C12"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cc rId="0" sId="4" s="1" dxf="1" numFmtId="34">
      <nc r="C13">
        <v>0</v>
      </nc>
      <ndxf>
        <font>
          <b/>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4">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5">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6">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7">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8">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9">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0">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fmt sheetId="4" s="1" sqref="C21"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4" s="1" dxf="1" numFmtId="34">
      <nc r="C22">
        <v>0</v>
      </nc>
      <ndxf>
        <font>
          <b/>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3">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4">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5">
        <v>0</v>
      </nc>
      <ndxf>
        <font>
          <b/>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6">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7">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8">
        <v>0</v>
      </nc>
      <ndxf>
        <font>
          <i/>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9">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fmt sheetId="4" s="1" sqref="C30"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4" dxf="1" numFmtId="34">
      <nc r="C31">
        <v>-305281</v>
      </nc>
      <ndxf>
        <font>
          <b/>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s="1" dxf="1" numFmtId="34">
      <nc r="C32">
        <v>-129467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3">
        <v>-84026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4">
        <v>-13610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5">
        <v>-14094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6">
        <v>-11749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7">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8">
        <v>-52335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dxf="1" numFmtId="34">
      <nc r="C39">
        <v>0</v>
      </nc>
      <ndxf>
        <font>
          <sz val="9"/>
          <color auto="1"/>
          <name val="Open Sans"/>
          <scheme val="none"/>
        </font>
        <numFmt numFmtId="166" formatCode="_(* #\ ###\ ##0_);_(* \(#\ ###\ ##0\);_(* &quot;-&quot;_);_(@_)"/>
        <alignment horizontal="right" vertical="top" indent="1" readingOrder="0"/>
      </ndxf>
    </rcc>
    <rcc rId="0" sId="4" dxf="1" numFmtId="34">
      <nc r="C40">
        <v>1379448</v>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rc>
  <rrc rId="5188" sId="4" ref="C1:C1048576" action="deleteCol">
    <undo index="0" exp="area" ref3D="1" dr="$C$1:$N$1048576" dn="Z_687A4863_1825_4D63_B732_E76682E6DE4F_.wvu.Cols" sId="4"/>
    <rfmt sheetId="4" xfDxf="1" sqref="C1:C1048576" start="0" length="0">
      <dxf>
        <font>
          <sz val="9"/>
          <name val="Open Sans"/>
          <scheme val="none"/>
        </font>
      </dxf>
    </rfmt>
    <rcc rId="0" sId="4" s="1" dxf="1">
      <nc r="C1" t="inlineStr">
        <is>
          <t>I Q 2018</t>
        </is>
      </nc>
      <ndxf>
        <font>
          <b/>
          <sz val="9"/>
          <color rgb="FFCC0000"/>
          <name val="Open Sans"/>
          <scheme val="none"/>
        </font>
        <alignment horizontal="right" wrapText="1" readingOrder="0"/>
        <border outline="0">
          <left style="thin">
            <color indexed="9"/>
          </left>
          <right style="thin">
            <color indexed="9"/>
          </right>
          <top style="thin">
            <color indexed="9"/>
          </top>
          <bottom style="thick">
            <color rgb="FFC00000"/>
          </bottom>
        </border>
      </ndxf>
    </rcc>
    <rcc rId="0" sId="4" dxf="1" numFmtId="4">
      <nc r="C2">
        <v>1688501</v>
      </nc>
      <ndxf>
        <font>
          <b/>
          <sz val="9"/>
          <name val="Open Sans"/>
          <scheme val="none"/>
        </font>
        <numFmt numFmtId="3" formatCode="#,##0"/>
      </ndxf>
    </rcc>
    <rcc rId="0" sId="4" dxf="1" numFmtId="34">
      <nc r="C3">
        <v>496216</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4">
        <v>947745</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5">
        <v>280304</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6">
        <v>169101</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7">
        <v>13653</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8">
        <v>7691</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9">
        <v>1974</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10">
        <v>52121</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fmt sheetId="4" sqref="C11"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C12"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cc rId="0" sId="4" s="1" dxf="1" numFmtId="34">
      <nc r="C13">
        <v>1487943</v>
      </nc>
      <ndxf>
        <font>
          <b/>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4">
        <v>495715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5">
        <v>916789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6">
        <v>280304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7">
        <v>13653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8">
        <v>7691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9">
        <v>1974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0">
        <v>52121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fmt sheetId="4" s="1" sqref="C21"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4" s="1" dxf="1" numFmtId="34">
      <nc r="C22">
        <v>163239</v>
      </nc>
      <ndxf>
        <font>
          <b/>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3">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4">
        <v>163239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5">
        <v>37319</v>
      </nc>
      <ndxf>
        <font>
          <b/>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6">
        <v>501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7">
        <v>30956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8">
        <v>0</v>
      </nc>
      <ndxf>
        <font>
          <i/>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9">
        <v>5862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fmt sheetId="4" s="1" sqref="C30"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4" dxf="1" numFmtId="34">
      <nc r="C31">
        <v>-298674</v>
      </nc>
      <ndxf>
        <font>
          <b/>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s="1" dxf="1" numFmtId="34">
      <nc r="C32">
        <v>-118894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3">
        <v>-84594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4">
        <v>-17746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5">
        <v>-13305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6">
        <v>-13262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7">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8">
        <v>-50873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dxf="1" numFmtId="34">
      <nc r="C39">
        <v>0</v>
      </nc>
      <ndxf>
        <font>
          <sz val="9"/>
          <color auto="1"/>
          <name val="Open Sans"/>
          <scheme val="none"/>
        </font>
        <numFmt numFmtId="166" formatCode="_(* #\ ###\ ##0_);_(* \(#\ ###\ ##0\);_(* &quot;-&quot;_);_(@_)"/>
        <alignment horizontal="right" vertical="top" indent="1" readingOrder="0"/>
      </ndxf>
    </rcc>
    <rcc rId="0" sId="4" dxf="1" numFmtId="34">
      <nc r="C40">
        <v>1389827</v>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rc>
  <rrc rId="5189" sId="4" ref="C1:C1048576" action="deleteCol">
    <undo index="0" exp="area" ref3D="1" dr="$C$1:$M$1048576" dn="Z_687A4863_1825_4D63_B732_E76682E6DE4F_.wvu.Cols" sId="4"/>
    <rfmt sheetId="4" xfDxf="1" sqref="C1:C1048576" start="0" length="0">
      <dxf>
        <font>
          <sz val="9"/>
          <name val="Open Sans"/>
          <scheme val="none"/>
        </font>
      </dxf>
    </rfmt>
    <rcc rId="0" sId="4" s="1" dxf="1">
      <nc r="C1" t="inlineStr">
        <is>
          <t>II Q 2018</t>
        </is>
      </nc>
      <ndxf>
        <font>
          <b/>
          <sz val="9"/>
          <color rgb="FFCC0000"/>
          <name val="Open Sans"/>
          <scheme val="none"/>
        </font>
        <alignment horizontal="right" wrapText="1" readingOrder="0"/>
        <border outline="0">
          <left style="thin">
            <color indexed="9"/>
          </left>
          <right style="thin">
            <color indexed="9"/>
          </right>
          <top style="thin">
            <color indexed="9"/>
          </top>
          <bottom style="thick">
            <color rgb="FFC00000"/>
          </bottom>
        </border>
      </ndxf>
    </rcc>
    <rcc rId="0" sId="4" dxf="1" numFmtId="4">
      <nc r="C2">
        <v>1736743</v>
      </nc>
      <ndxf>
        <font>
          <b/>
          <sz val="9"/>
          <name val="Open Sans"/>
          <scheme val="none"/>
        </font>
        <numFmt numFmtId="3" formatCode="#,##0"/>
      </ndxf>
    </rcc>
    <rcc rId="0" sId="4" dxf="1" numFmtId="34">
      <nc r="C3">
        <v>511595</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4">
        <v>978260</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5">
        <v>293213</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6">
        <v>169183</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7">
        <v>15780</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8">
        <v>8378</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9">
        <v>1941</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10">
        <v>51606</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fmt sheetId="4" sqref="C11"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C12"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cc rId="0" sId="4" s="1" dxf="1" numFmtId="34">
      <nc r="C13">
        <v>1537794</v>
      </nc>
      <ndxf>
        <font>
          <b/>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4">
        <v>511085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5">
        <v>949004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6">
        <v>293213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7">
        <v>15780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8">
        <v>8378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9">
        <v>1941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0">
        <v>51606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fmt sheetId="4" s="1" sqref="C21"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4" s="1" dxf="1" numFmtId="34">
      <nc r="C22">
        <v>174832</v>
      </nc>
      <ndxf>
        <font>
          <b/>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3">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4">
        <v>174832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5">
        <v>24117</v>
      </nc>
      <ndxf>
        <font>
          <b/>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6">
        <v>510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7">
        <v>29256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8">
        <v>0</v>
      </nc>
      <ndxf>
        <font>
          <i/>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9">
        <v>-5649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fmt sheetId="4" s="1" sqref="C30"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4" dxf="1" numFmtId="34">
      <nc r="C31">
        <v>-340536</v>
      </nc>
      <ndxf>
        <font>
          <b/>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s="1" dxf="1" numFmtId="34">
      <nc r="C32">
        <v>-140819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3">
        <v>-94367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4">
        <v>-17766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5">
        <v>-16044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6">
        <v>-9675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7">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8">
        <v>-61865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dxf="1" numFmtId="34">
      <nc r="C39">
        <v>0</v>
      </nc>
      <ndxf>
        <font>
          <sz val="9"/>
          <color auto="1"/>
          <name val="Open Sans"/>
          <scheme val="none"/>
        </font>
        <numFmt numFmtId="166" formatCode="_(* #\ ###\ ##0_);_(* \(#\ ###\ ##0\);_(* &quot;-&quot;_);_(@_)"/>
        <alignment horizontal="right" vertical="top" indent="1" readingOrder="0"/>
      </ndxf>
    </rcc>
    <rcc rId="0" sId="4" dxf="1" numFmtId="34">
      <nc r="C40">
        <v>1396207</v>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rc>
  <rrc rId="5190" sId="4" ref="C1:C1048576" action="deleteCol">
    <undo index="0" exp="area" ref3D="1" dr="$C$1:$L$1048576" dn="Z_687A4863_1825_4D63_B732_E76682E6DE4F_.wvu.Cols" sId="4"/>
    <rfmt sheetId="4" xfDxf="1" sqref="C1:C1048576" start="0" length="0">
      <dxf>
        <font>
          <sz val="9"/>
          <name val="Open Sans"/>
          <scheme val="none"/>
        </font>
      </dxf>
    </rfmt>
    <rcc rId="0" sId="4" s="1" dxf="1">
      <nc r="C1" t="inlineStr">
        <is>
          <t>III Q 2018</t>
        </is>
      </nc>
      <ndxf>
        <font>
          <b/>
          <sz val="9"/>
          <color rgb="FFCC0000"/>
          <name val="Open Sans"/>
          <scheme val="none"/>
        </font>
        <alignment horizontal="right" wrapText="1" readingOrder="0"/>
        <border outline="0">
          <left style="thin">
            <color indexed="9"/>
          </left>
          <right style="thin">
            <color indexed="9"/>
          </right>
          <top style="thin">
            <color indexed="9"/>
          </top>
          <bottom style="thick">
            <color rgb="FFC00000"/>
          </bottom>
        </border>
      </ndxf>
    </rcc>
    <rcc rId="0" sId="4" dxf="1" numFmtId="4">
      <nc r="C2">
        <v>1805709</v>
      </nc>
      <ndxf>
        <font>
          <b/>
          <sz val="9"/>
          <name val="Open Sans"/>
          <scheme val="none"/>
        </font>
        <numFmt numFmtId="3" formatCode="#,##0"/>
      </ndxf>
    </rcc>
    <rcc rId="0" sId="4" dxf="1" numFmtId="34">
      <nc r="C3">
        <v>534737</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4">
        <v>1002343</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5">
        <v>303386</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6">
        <v>192883</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7">
        <v>16818</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8">
        <v>7816</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9">
        <v>2796</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10">
        <v>48316</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fmt sheetId="4" sqref="C11"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C12"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cc rId="0" sId="4" s="1" dxf="1" numFmtId="34">
      <nc r="C13">
        <v>1584506</v>
      </nc>
      <ndxf>
        <font>
          <b/>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4">
        <v>534228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5">
        <v>974532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6">
        <v>303386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7">
        <v>16818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8">
        <v>7816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9">
        <v>2796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0">
        <v>48316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fmt sheetId="4" s="1" sqref="C21"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4" s="1" dxf="1" numFmtId="34">
      <nc r="C22">
        <v>189226</v>
      </nc>
      <ndxf>
        <font>
          <b/>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3">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4">
        <v>189226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5">
        <v>31977</v>
      </nc>
      <ndxf>
        <font>
          <b/>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6">
        <v>509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7">
        <v>27811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8">
        <v>0</v>
      </nc>
      <ndxf>
        <font>
          <i/>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9">
        <v>3657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fmt sheetId="4" s="1" sqref="C30"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4" dxf="1" numFmtId="34">
      <nc r="C31">
        <v>-383490</v>
      </nc>
      <ndxf>
        <font>
          <b/>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s="1" dxf="1" numFmtId="34">
      <nc r="C32">
        <v>-163782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3">
        <v>-108436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4">
        <v>-18853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5">
        <v>-13544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6">
        <v>-14232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7">
        <v>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8">
        <v>-64643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dxf="1" numFmtId="34">
      <nc r="C39">
        <v>0</v>
      </nc>
      <ndxf>
        <font>
          <sz val="9"/>
          <color auto="1"/>
          <name val="Open Sans"/>
          <scheme val="none"/>
        </font>
        <numFmt numFmtId="166" formatCode="_(* #\ ###\ ##0_);_(* \(#\ ###\ ##0\);_(* &quot;-&quot;_);_(@_)"/>
        <alignment horizontal="right" vertical="top" indent="1" readingOrder="0"/>
      </ndxf>
    </rcc>
    <rcc rId="0" sId="4" dxf="1" numFmtId="34">
      <nc r="C40">
        <v>1422219</v>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rc>
  <rrc rId="5191" sId="4" ref="C1:C1048576" action="deleteCol">
    <undo index="0" exp="area" ref3D="1" dr="$C$1:$K$1048576" dn="Z_687A4863_1825_4D63_B732_E76682E6DE4F_.wvu.Cols" sId="4"/>
    <rfmt sheetId="4" xfDxf="1" sqref="C1:C1048576" start="0" length="0">
      <dxf>
        <font>
          <sz val="9"/>
          <name val="Open Sans"/>
          <scheme val="none"/>
        </font>
      </dxf>
    </rfmt>
    <rcc rId="0" sId="4" s="1" dxf="1">
      <nc r="C1" t="inlineStr">
        <is>
          <t>IV Q 2018</t>
        </is>
      </nc>
      <ndxf>
        <font>
          <b/>
          <sz val="9"/>
          <color rgb="FFCC0000"/>
          <name val="Open Sans"/>
          <scheme val="none"/>
        </font>
        <alignment horizontal="right" wrapText="1" readingOrder="0"/>
        <border outline="0">
          <left style="thin">
            <color indexed="9"/>
          </left>
          <right style="thin">
            <color indexed="9"/>
          </right>
          <top style="thin">
            <color indexed="9"/>
          </top>
          <bottom style="thick">
            <color rgb="FFC00000"/>
          </bottom>
        </border>
      </ndxf>
    </rcc>
    <rcc rId="0" sId="4" dxf="1" numFmtId="4">
      <nc r="C2">
        <v>1982843</v>
      </nc>
      <ndxf>
        <font>
          <b/>
          <sz val="9"/>
          <name val="Open Sans"/>
          <scheme val="none"/>
        </font>
        <numFmt numFmtId="3" formatCode="#,##0"/>
      </ndxf>
    </rcc>
    <rcc rId="0" sId="4" dxf="1" numFmtId="34">
      <nc r="C3">
        <v>580009</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4">
        <v>1100303</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5">
        <v>355178</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6">
        <v>211727</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7">
        <v>26701</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8">
        <v>11945</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9">
        <v>3083</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10">
        <v>49075</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fmt sheetId="4" sqref="C11"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C12"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cc rId="0" sId="4" s="1" dxf="1" numFmtId="34">
      <nc r="C13">
        <v>1734889</v>
      </nc>
      <ndxf>
        <font>
          <b/>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4">
        <v>575313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5">
        <v>1068772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6">
        <v>355178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7">
        <v>26701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8">
        <v>11945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9">
        <v>3083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0">
        <v>49075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fmt sheetId="4" s="1" sqref="C21"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4" s="1" dxf="1" numFmtId="34">
      <nc r="C22">
        <v>206081</v>
      </nc>
      <ndxf>
        <font>
          <b/>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3">
        <v>4179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4">
        <v>201902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5">
        <v>41873</v>
      </nc>
      <ndxf>
        <font>
          <b/>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6">
        <v>517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7">
        <v>31531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8">
        <v>0</v>
      </nc>
      <ndxf>
        <font>
          <i/>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9">
        <v>9825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fmt sheetId="4" s="1" sqref="C30"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4" dxf="1" numFmtId="34">
      <nc r="C31">
        <v>-448690</v>
      </nc>
      <ndxf>
        <font>
          <b/>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s="1" dxf="1" numFmtId="34">
      <nc r="C32">
        <v>-205129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3">
        <v>-118752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4">
        <v>-27315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5">
        <v>-12208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6">
        <v>-16187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fmt sheetId="4" s="1" sqref="C37"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4" s="1" dxf="1" numFmtId="34">
      <nc r="C38">
        <v>-69099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dxf="1" numFmtId="34">
      <nc r="C39">
        <v>0</v>
      </nc>
      <ndxf>
        <font>
          <sz val="9"/>
          <color auto="1"/>
          <name val="Open Sans"/>
          <scheme val="none"/>
        </font>
        <numFmt numFmtId="166" formatCode="_(* #\ ###\ ##0_);_(* \(#\ ###\ ##0\);_(* &quot;-&quot;_);_(@_)"/>
        <alignment horizontal="right" vertical="top" indent="1" readingOrder="0"/>
      </ndxf>
    </rcc>
    <rcc rId="0" sId="4" dxf="1" numFmtId="34">
      <nc r="C40">
        <v>1534153</v>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rc>
  <rrc rId="5192" sId="4" ref="C1:C1048576" action="deleteCol">
    <undo index="0" exp="area" ref3D="1" dr="$C$1:$J$1048576" dn="Z_687A4863_1825_4D63_B732_E76682E6DE4F_.wvu.Cols" sId="4"/>
    <rfmt sheetId="4" xfDxf="1" sqref="C1:C1048576" start="0" length="0">
      <dxf>
        <font>
          <sz val="9"/>
          <name val="Open Sans"/>
          <scheme val="none"/>
        </font>
      </dxf>
    </rfmt>
    <rcc rId="0" sId="4" s="1" dxf="1">
      <nc r="C1" t="inlineStr">
        <is>
          <t>I Q 2019</t>
        </is>
      </nc>
      <ndxf>
        <font>
          <b/>
          <sz val="9"/>
          <color rgb="FFCC0000"/>
          <name val="Open Sans"/>
          <scheme val="none"/>
        </font>
        <alignment horizontal="right" wrapText="1" readingOrder="0"/>
        <border outline="0">
          <left style="thin">
            <color indexed="9"/>
          </left>
          <right style="thin">
            <color indexed="9"/>
          </right>
          <top style="thin">
            <color indexed="9"/>
          </top>
          <bottom style="thick">
            <color rgb="FFC00000"/>
          </bottom>
        </border>
      </ndxf>
    </rcc>
    <rcc rId="0" sId="4" dxf="1" numFmtId="4">
      <nc r="C2">
        <v>2081699</v>
      </nc>
      <ndxf>
        <font>
          <b/>
          <sz val="9"/>
          <name val="Open Sans"/>
          <scheme val="none"/>
        </font>
        <numFmt numFmtId="3" formatCode="#,##0"/>
      </ndxf>
    </rcc>
    <rcc rId="0" sId="4" dxf="1" numFmtId="34">
      <nc r="C3">
        <v>612516</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4">
        <v>1156682</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5">
        <v>396264</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6">
        <v>228036</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7">
        <v>24615</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8">
        <v>12821</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9">
        <v>2762</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10">
        <v>44267</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fmt sheetId="4" sqref="C11"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C12"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cc rId="0" sId="4" s="1" dxf="1" numFmtId="34">
      <nc r="C13">
        <v>1821282</v>
      </nc>
      <ndxf>
        <font>
          <b/>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4">
        <v>607477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5">
        <v>1129340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6">
        <v>396264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7">
        <v>24615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8">
        <v>12821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9">
        <v>2762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0">
        <v>44267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fmt sheetId="4" s="1" sqref="C21"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4" s="1" dxf="1" numFmtId="34">
      <nc r="C22">
        <v>209674</v>
      </nc>
      <ndxf>
        <font>
          <b/>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3">
        <v>4538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4">
        <v>205136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5">
        <v>50743</v>
      </nc>
      <ndxf>
        <font>
          <b/>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6">
        <v>501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7">
        <v>27342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8">
        <v>0</v>
      </nc>
      <ndxf>
        <font>
          <i/>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9">
        <v>22900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fmt sheetId="4" s="1" sqref="C30"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4" dxf="1" numFmtId="34">
      <nc r="C31">
        <v>-473099</v>
      </nc>
      <ndxf>
        <font>
          <b/>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s="1" dxf="1" numFmtId="34">
      <nc r="C32">
        <v>-223733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3">
        <v>-120991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4">
        <v>-29378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5">
        <v>-12924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6">
        <v>-14066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7">
        <v>-4480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8">
        <v>-67527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dxf="1" numFmtId="34">
      <nc r="C39">
        <v>0</v>
      </nc>
      <ndxf>
        <font>
          <sz val="9"/>
          <color auto="1"/>
          <name val="Open Sans"/>
          <scheme val="none"/>
        </font>
        <numFmt numFmtId="166" formatCode="_(* #\ ###\ ##0_);_(* \(#\ ###\ ##0\);_(* &quot;-&quot;_);_(@_)"/>
        <alignment horizontal="right" vertical="top" indent="1" readingOrder="0"/>
      </ndxf>
    </rcc>
    <rcc rId="0" sId="4" dxf="1" numFmtId="34">
      <nc r="C40">
        <v>1608600</v>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rc>
  <rrc rId="5193" sId="4" ref="C1:C1048576" action="deleteCol">
    <undo index="0" exp="area" ref3D="1" dr="$C$1:$I$1048576" dn="Z_687A4863_1825_4D63_B732_E76682E6DE4F_.wvu.Cols" sId="4"/>
    <rfmt sheetId="4" xfDxf="1" sqref="C1:C1048576" start="0" length="0">
      <dxf>
        <font>
          <sz val="9"/>
          <name val="Open Sans"/>
          <scheme val="none"/>
        </font>
      </dxf>
    </rfmt>
    <rcc rId="0" sId="4" s="1" dxf="1">
      <nc r="C1" t="inlineStr">
        <is>
          <t>II Q 2019</t>
        </is>
      </nc>
      <ndxf>
        <font>
          <b/>
          <sz val="9"/>
          <color rgb="FFCC0000"/>
          <name val="Open Sans"/>
          <scheme val="none"/>
        </font>
        <alignment horizontal="right" wrapText="1" readingOrder="0"/>
        <border outline="0">
          <left style="thin">
            <color indexed="9"/>
          </left>
          <right style="thin">
            <color indexed="9"/>
          </right>
          <top style="thin">
            <color indexed="9"/>
          </top>
          <bottom style="thick">
            <color rgb="FFC00000"/>
          </bottom>
        </border>
      </ndxf>
    </rcc>
    <rcc rId="0" sId="4" dxf="1" numFmtId="4">
      <nc r="C2">
        <v>2116449</v>
      </nc>
      <ndxf>
        <font>
          <b/>
          <sz val="9"/>
          <name val="Open Sans"/>
          <scheme val="none"/>
        </font>
        <numFmt numFmtId="3" formatCode="#,##0"/>
      </ndxf>
    </rcc>
    <rcc rId="0" sId="4" dxf="1" numFmtId="34">
      <nc r="C3">
        <v>622815</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4">
        <v>1194984</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5">
        <v>407861</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6">
        <v>215282</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7">
        <v>25573</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8">
        <v>12562</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9">
        <v>2496</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10">
        <v>42737</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fmt sheetId="4" sqref="C11"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C12"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cc rId="0" sId="4" s="1" dxf="1" numFmtId="34">
      <nc r="C13">
        <v>1869671</v>
      </nc>
      <ndxf>
        <font>
          <b/>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4">
        <v>617598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5">
        <v>1168705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6">
        <v>407861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7">
        <v>25573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8">
        <v>12562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9">
        <v>2496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0">
        <v>42737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fmt sheetId="4" s="1" sqref="C21"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4" s="1" dxf="1" numFmtId="34">
      <nc r="C22">
        <v>199210</v>
      </nc>
      <ndxf>
        <font>
          <b/>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3">
        <v>4707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4">
        <v>194503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5">
        <v>47568</v>
      </nc>
      <ndxf>
        <font>
          <b/>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6">
        <v>510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7">
        <v>26279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8">
        <v>0</v>
      </nc>
      <ndxf>
        <font>
          <i/>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9">
        <v>20779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fmt sheetId="4" s="1" sqref="C30"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4" dxf="1" numFmtId="34">
      <nc r="C31">
        <v>-492917</v>
      </nc>
      <ndxf>
        <font>
          <b/>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s="1" dxf="1" numFmtId="34">
      <nc r="C32">
        <v>-231345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3">
        <v>-122607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4">
        <v>-33560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5">
        <v>-15138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6">
        <v>-17696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7">
        <v>-6272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8">
        <v>-66299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dxf="1" numFmtId="34">
      <nc r="C39">
        <v>0</v>
      </nc>
      <ndxf>
        <font>
          <sz val="9"/>
          <color auto="1"/>
          <name val="Open Sans"/>
          <scheme val="none"/>
        </font>
        <numFmt numFmtId="166" formatCode="_(* #\ ###\ ##0_);_(* \(#\ ###\ ##0\);_(* &quot;-&quot;_);_(@_)"/>
        <alignment horizontal="right" vertical="top" indent="1" readingOrder="0"/>
      </ndxf>
    </rcc>
    <rcc rId="0" sId="4" dxf="1" numFmtId="34">
      <nc r="C40">
        <v>1623532</v>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rc>
  <rrc rId="5194" sId="4" ref="C1:C1048576" action="deleteCol">
    <undo index="0" exp="area" ref3D="1" dr="$C$1:$H$1048576" dn="Z_687A4863_1825_4D63_B732_E76682E6DE4F_.wvu.Cols" sId="4"/>
    <rfmt sheetId="4" xfDxf="1" sqref="C1:C1048576" start="0" length="0">
      <dxf>
        <font>
          <sz val="9"/>
          <name val="Open Sans"/>
          <scheme val="none"/>
        </font>
      </dxf>
    </rfmt>
    <rcc rId="0" sId="4" s="1" dxf="1">
      <nc r="C1" t="inlineStr">
        <is>
          <t>III Q 2019</t>
        </is>
      </nc>
      <ndxf>
        <font>
          <b/>
          <sz val="9"/>
          <color rgb="FFCC0000"/>
          <name val="Open Sans"/>
          <scheme val="none"/>
        </font>
        <alignment horizontal="right" wrapText="1" readingOrder="0"/>
        <border outline="0">
          <left style="thin">
            <color indexed="9"/>
          </left>
          <right style="thin">
            <color indexed="9"/>
          </right>
          <top style="thin">
            <color indexed="9"/>
          </top>
          <bottom style="thick">
            <color rgb="FFC00000"/>
          </bottom>
        </border>
      </ndxf>
    </rcc>
    <rcc rId="0" sId="4" dxf="1" numFmtId="4">
      <nc r="C2">
        <v>2166156</v>
      </nc>
      <ndxf>
        <font>
          <b/>
          <sz val="9"/>
          <name val="Open Sans"/>
          <scheme val="none"/>
        </font>
        <numFmt numFmtId="3" formatCode="#,##0"/>
      </ndxf>
    </rcc>
    <rcc rId="0" sId="4" dxf="1" numFmtId="34">
      <nc r="C3">
        <v>638868</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4">
        <v>1239653</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5">
        <v>418730</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6">
        <v>203939</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7">
        <v>26866</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8">
        <v>11057</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9">
        <v>2448</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10">
        <v>43325</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fmt sheetId="4" sqref="C11"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C12"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cc rId="0" sId="4" s="1" dxf="1" numFmtId="34">
      <nc r="C13">
        <v>1923854</v>
      </nc>
      <ndxf>
        <font>
          <b/>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4">
        <v>627128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5">
        <v>1213030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6">
        <v>418730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7">
        <v>26866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8">
        <v>11057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9">
        <v>2448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0">
        <v>43325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fmt sheetId="4" s="1" sqref="C21"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4" s="1" dxf="1" numFmtId="34">
      <nc r="C22">
        <v>209193</v>
      </nc>
      <ndxf>
        <font>
          <b/>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3">
        <v>11223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4">
        <v>197970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5">
        <v>33109</v>
      </nc>
      <ndxf>
        <font>
          <b/>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6">
        <v>517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7">
        <v>26623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8">
        <v>0</v>
      </nc>
      <ndxf>
        <font>
          <i/>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9">
        <v>5969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fmt sheetId="4" s="1" sqref="C30"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4" dxf="1" numFmtId="34">
      <nc r="C31">
        <v>-465122</v>
      </nc>
      <ndxf>
        <font>
          <b/>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s="1" dxf="1" numFmtId="34">
      <nc r="C32">
        <v>-198159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3">
        <v>-135182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4">
        <v>-23616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5">
        <v>-15278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6">
        <v>-18754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7">
        <v>-5507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8">
        <v>-68626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dxf="1" numFmtId="34">
      <nc r="C39">
        <v>0</v>
      </nc>
      <ndxf>
        <font>
          <sz val="9"/>
          <color auto="1"/>
          <name val="Open Sans"/>
          <scheme val="none"/>
        </font>
        <numFmt numFmtId="166" formatCode="_(* #\ ###\ ##0_);_(* \(#\ ###\ ##0\);_(* &quot;-&quot;_);_(@_)"/>
        <alignment horizontal="right" vertical="top" indent="1" readingOrder="0"/>
      </ndxf>
    </rcc>
    <rcc rId="0" sId="4" dxf="1" numFmtId="34">
      <nc r="C40">
        <v>1701034</v>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rc>
  <rrc rId="5195" sId="4" ref="C1:C1048576" action="deleteCol">
    <undo index="0" exp="area" ref3D="1" dr="$C$1:$G$1048576" dn="Z_687A4863_1825_4D63_B732_E76682E6DE4F_.wvu.Cols" sId="4"/>
    <rfmt sheetId="4" xfDxf="1" sqref="C1:C1048576" start="0" length="0">
      <dxf>
        <font>
          <sz val="9"/>
          <name val="Open Sans"/>
          <scheme val="none"/>
        </font>
      </dxf>
    </rfmt>
    <rcc rId="0" sId="4" s="1" dxf="1">
      <nc r="C1" t="inlineStr">
        <is>
          <t>IV Q 2019</t>
        </is>
      </nc>
      <ndxf>
        <font>
          <b/>
          <sz val="9"/>
          <color rgb="FFCC0000"/>
          <name val="Open Sans"/>
          <scheme val="none"/>
        </font>
        <alignment horizontal="right" wrapText="1" readingOrder="0"/>
        <border outline="0">
          <left style="thin">
            <color indexed="9"/>
          </left>
          <right style="thin">
            <color indexed="9"/>
          </right>
          <top style="thin">
            <color indexed="9"/>
          </top>
          <bottom style="thick">
            <color rgb="FFC00000"/>
          </bottom>
        </border>
      </ndxf>
    </rcc>
    <rcc rId="0" sId="4" dxf="1" numFmtId="4">
      <nc r="C2">
        <v>2097532</v>
      </nc>
      <ndxf>
        <font>
          <b/>
          <sz val="9"/>
          <name val="Open Sans"/>
          <scheme val="none"/>
        </font>
        <numFmt numFmtId="3" formatCode="#,##0"/>
      </ndxf>
    </rcc>
    <rcc rId="0" sId="4" dxf="1" numFmtId="34">
      <nc r="C3">
        <v>645950</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4">
        <v>1173562</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5">
        <v>423653</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6">
        <v>207409</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7">
        <v>17314</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8">
        <v>11170</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9">
        <v>2447</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10">
        <v>39680</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fmt sheetId="4" sqref="C11"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C12"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cc rId="0" sId="4" s="1" dxf="1" numFmtId="34">
      <nc r="C13">
        <v>1852731</v>
      </nc>
      <ndxf>
        <font>
          <b/>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4">
        <v>634055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5">
        <v>1148065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6">
        <v>423653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7">
        <v>17314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8">
        <v>11170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9">
        <v>2447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0">
        <v>39680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fmt sheetId="4" s="1" sqref="C21"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4" s="1" dxf="1" numFmtId="34">
      <nc r="C22">
        <v>215747</v>
      </nc>
      <ndxf>
        <font>
          <b/>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3">
        <v>11553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4">
        <v>204194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5">
        <v>29054</v>
      </nc>
      <ndxf>
        <font>
          <b/>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6">
        <v>342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7">
        <v>25497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8">
        <v>0</v>
      </nc>
      <ndxf>
        <font>
          <i/>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9">
        <v>3215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fmt sheetId="4" s="1" sqref="C30"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4" dxf="1" numFmtId="34">
      <nc r="C31">
        <v>-450529</v>
      </nc>
      <ndxf>
        <font>
          <b/>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s="1" dxf="1" numFmtId="34">
      <nc r="C32">
        <v>-195265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3">
        <v>-136753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4">
        <v>-10051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5">
        <v>-14709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6">
        <v>-19905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7">
        <v>-5339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8">
        <v>-68507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dxf="1" numFmtId="34">
      <nc r="C39">
        <v>0</v>
      </nc>
      <ndxf>
        <font>
          <sz val="9"/>
          <color auto="1"/>
          <name val="Open Sans"/>
          <scheme val="none"/>
        </font>
        <numFmt numFmtId="166" formatCode="_(* #\ ###\ ##0_);_(* \(#\ ###\ ##0\);_(* &quot;-&quot;_);_(@_)"/>
        <alignment horizontal="right" vertical="top" indent="1" readingOrder="0"/>
      </ndxf>
    </rcc>
    <rcc rId="0" sId="4" dxf="1" numFmtId="34">
      <nc r="C40">
        <v>1647003</v>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rc>
  <rrc rId="5196" sId="4" ref="C1:C1048576" action="deleteCol">
    <undo index="0" exp="area" ref3D="1" dr="$C$1:$F$1048576" dn="Z_687A4863_1825_4D63_B732_E76682E6DE4F_.wvu.Cols" sId="4"/>
    <rfmt sheetId="4" xfDxf="1" sqref="C1:C1048576" start="0" length="0">
      <dxf>
        <font>
          <sz val="9"/>
          <name val="Open Sans"/>
          <scheme val="none"/>
        </font>
      </dxf>
    </rfmt>
    <rcc rId="0" sId="4" s="1" dxf="1">
      <nc r="C1" t="inlineStr">
        <is>
          <t>I Q 2020</t>
        </is>
      </nc>
      <ndxf>
        <font>
          <b/>
          <sz val="9"/>
          <color rgb="FFCC0000"/>
          <name val="Open Sans"/>
          <scheme val="none"/>
        </font>
        <alignment horizontal="right" wrapText="1" readingOrder="0"/>
        <border outline="0">
          <left style="thin">
            <color indexed="9"/>
          </left>
          <right style="thin">
            <color indexed="9"/>
          </right>
          <top style="thin">
            <color indexed="9"/>
          </top>
          <bottom style="thick">
            <color rgb="FFC00000"/>
          </bottom>
        </border>
      </ndxf>
    </rcc>
    <rcc rId="0" sId="4" dxf="1" numFmtId="4">
      <nc r="C2">
        <v>2040719</v>
      </nc>
      <ndxf>
        <font>
          <b/>
          <sz val="9"/>
          <name val="Open Sans"/>
          <scheme val="none"/>
        </font>
        <numFmt numFmtId="3" formatCode="#,##0"/>
      </ndxf>
    </rcc>
    <rcc rId="0" sId="4" dxf="1" numFmtId="34">
      <nc r="C3">
        <v>617256</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4">
        <v>1161883</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5">
        <v>423909</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6">
        <v>199946</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7">
        <v>11609</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8">
        <v>9889</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9">
        <v>2803</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10">
        <v>37333</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fmt sheetId="4" sqref="C11"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cc rId="0" sId="4" dxf="1" numFmtId="34">
      <nc r="C12">
        <v>211555</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s="1" dxf="1" numFmtId="34">
      <nc r="C13">
        <v>1806790</v>
      </nc>
      <ndxf>
        <font>
          <b/>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4">
        <v>606150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5">
        <v>1139006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6">
        <v>423909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7">
        <v>11609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8">
        <v>9889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9">
        <v>2803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0">
        <v>37333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fmt sheetId="4" s="1" sqref="C21"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4" s="1" dxf="1" numFmtId="34">
      <nc r="C22">
        <v>206593</v>
      </nc>
      <ndxf>
        <font>
          <b/>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3">
        <v>10598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4">
        <v>195995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5">
        <v>27336</v>
      </nc>
      <ndxf>
        <font>
          <b/>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6">
        <v>508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7">
        <v>22877</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8">
        <v>0</v>
      </nc>
      <ndxf>
        <font>
          <i/>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9">
        <v>3951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fmt sheetId="4" s="1" sqref="C30"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4" dxf="1" numFmtId="34">
      <nc r="C31">
        <v>-404406</v>
      </nc>
      <ndxf>
        <font>
          <b/>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s="1" dxf="1" numFmtId="34">
      <nc r="C32">
        <v>-181213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3">
        <v>-107596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4">
        <v>-6829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5">
        <v>-11898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6">
        <v>-23574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7">
        <v>-5268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8">
        <v>-68028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dxf="1" numFmtId="34">
      <nc r="C39">
        <v>0</v>
      </nc>
      <ndxf>
        <font>
          <sz val="9"/>
          <color auto="1"/>
          <name val="Open Sans"/>
          <scheme val="none"/>
        </font>
        <numFmt numFmtId="166" formatCode="_(* #\ ###\ ##0_);_(* \(#\ ###\ ##0\);_(* &quot;-&quot;_);_(@_)"/>
        <alignment horizontal="right" vertical="top" indent="1" readingOrder="0"/>
      </ndxf>
    </rcc>
    <rcc rId="0" sId="4" dxf="1" numFmtId="34">
      <nc r="C40">
        <v>1636313</v>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cc rId="0" sId="4">
      <nc r="C42">
        <v>1636313</v>
      </nc>
    </rcc>
  </rrc>
  <rrc rId="5197" sId="4" ref="C1:C1048576" action="deleteCol">
    <undo index="0" exp="area" ref3D="1" dr="$C$1:$E$1048576" dn="Z_687A4863_1825_4D63_B732_E76682E6DE4F_.wvu.Cols" sId="4"/>
    <rfmt sheetId="4" xfDxf="1" sqref="C1:C1048576" start="0" length="0">
      <dxf>
        <font>
          <sz val="9"/>
          <name val="Open Sans"/>
          <scheme val="none"/>
        </font>
      </dxf>
    </rfmt>
    <rcc rId="0" sId="4" s="1" dxf="1">
      <nc r="C1" t="inlineStr">
        <is>
          <t>II Q 2020</t>
        </is>
      </nc>
      <ndxf>
        <font>
          <b/>
          <sz val="9"/>
          <color rgb="FFCC0000"/>
          <name val="Open Sans"/>
          <scheme val="none"/>
        </font>
        <alignment horizontal="right" wrapText="1" readingOrder="0"/>
        <border outline="0">
          <left style="thin">
            <color indexed="9"/>
          </left>
          <right style="thin">
            <color indexed="9"/>
          </right>
          <top style="thin">
            <color indexed="9"/>
          </top>
          <bottom style="thick">
            <color rgb="FFC00000"/>
          </bottom>
        </border>
      </ndxf>
    </rcc>
    <rcc rId="0" sId="4" dxf="1" numFmtId="4">
      <nc r="C2">
        <v>1748376</v>
      </nc>
      <ndxf>
        <font>
          <b/>
          <sz val="9"/>
          <name val="Open Sans"/>
          <scheme val="none"/>
        </font>
        <numFmt numFmtId="3" formatCode="#,##0"/>
      </ndxf>
    </rcc>
    <rcc rId="0" sId="4" dxf="1" numFmtId="34">
      <nc r="C3">
        <v>517381</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4">
        <v>1000596</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5">
        <v>359484</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6">
        <v>204724</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7">
        <v>3725</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8">
        <v>2304</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9">
        <v>2330</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10">
        <v>17316</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fmt sheetId="4" sqref="C11"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C12"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cc rId="0" sId="4" s="1" dxf="1" numFmtId="34">
      <nc r="C13">
        <v>1525476</v>
      </nc>
      <ndxf>
        <font>
          <b/>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4">
        <v>507159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5">
        <v>992642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6">
        <v>359484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7">
        <v>3725</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8">
        <v>2304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19">
        <v>2330</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0">
        <v>17316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fmt sheetId="4" s="1" sqref="C21"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4" s="1" dxf="1" numFmtId="34">
      <nc r="C22">
        <v>209592</v>
      </nc>
      <ndxf>
        <font>
          <b/>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3">
        <v>9826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4">
        <v>199766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5">
        <v>13308</v>
      </nc>
      <ndxf>
        <font>
          <b/>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6">
        <v>396</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7">
        <v>7954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8">
        <v>0</v>
      </nc>
      <ndxf>
        <font>
          <i/>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29">
        <v>4958</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fmt sheetId="4" s="1" sqref="C30"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cc rId="0" sId="4" dxf="1" numFmtId="34">
      <nc r="C31">
        <v>-289941</v>
      </nc>
      <ndxf>
        <font>
          <b/>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s="1" dxf="1" numFmtId="34">
      <nc r="C32">
        <v>-148891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3">
        <v>-63211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4">
        <v>-1369</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5">
        <v>-5661</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6">
        <v>-15662</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7">
        <v>-5023</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s="1" dxf="1" numFmtId="34">
      <nc r="C38">
        <v>-50124</v>
      </nc>
      <n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dxf="1" numFmtId="34">
      <nc r="C39">
        <v>0</v>
      </nc>
      <ndxf>
        <font>
          <sz val="9"/>
          <color auto="1"/>
          <name val="Open Sans"/>
          <scheme val="none"/>
        </font>
        <numFmt numFmtId="166" formatCode="_(* #\ ###\ ##0_);_(* \(#\ ###\ ##0\);_(* &quot;-&quot;_);_(@_)"/>
        <alignment horizontal="right" vertical="top" indent="1" readingOrder="0"/>
      </ndxf>
    </rcc>
    <rcc rId="0" sId="4" dxf="1" numFmtId="34">
      <nc r="C40">
        <v>1458435</v>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cc rId="0" sId="4">
      <nc r="C42">
        <v>1458435</v>
      </nc>
    </rcc>
  </rrc>
  <rrc rId="5198" sId="4" ref="C1:C1048576" action="deleteCol">
    <undo index="0" exp="area" ref3D="1" dr="$C$1:$D$1048576" dn="Z_687A4863_1825_4D63_B732_E76682E6DE4F_.wvu.Cols" sId="4"/>
    <rfmt sheetId="4" xfDxf="1" sqref="C1:C1048576" start="0" length="0">
      <dxf>
        <font>
          <sz val="9"/>
          <name val="Open Sans"/>
          <scheme val="none"/>
        </font>
      </dxf>
    </rfmt>
    <rcc rId="0" sId="4" s="1" dxf="1">
      <nc r="C1" t="inlineStr">
        <is>
          <t>III Q 2020</t>
        </is>
      </nc>
      <ndxf>
        <font>
          <b/>
          <sz val="9"/>
          <color rgb="FFCC0000"/>
          <name val="Open Sans"/>
          <scheme val="none"/>
        </font>
        <alignment horizontal="right" wrapText="1" readingOrder="0"/>
        <border outline="0">
          <left style="thin">
            <color indexed="9"/>
          </left>
          <right style="thin">
            <color indexed="9"/>
          </right>
          <top style="thin">
            <color indexed="9"/>
          </top>
          <bottom style="thick">
            <color rgb="FFC00000"/>
          </bottom>
        </border>
      </ndxf>
    </rcc>
    <rcc rId="0" sId="4" dxf="1" numFmtId="4">
      <nc r="C2">
        <v>1538368</v>
      </nc>
      <ndxf>
        <font>
          <b/>
          <sz val="9"/>
          <name val="Open Sans"/>
          <scheme val="none"/>
        </font>
        <numFmt numFmtId="3" formatCode="#,##0"/>
      </ndxf>
    </rcc>
    <rcc rId="0" sId="4" dxf="1" numFmtId="34">
      <nc r="C3">
        <v>451572</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4">
        <v>868014</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5">
        <v>286950</v>
      </nc>
      <ndxf>
        <font>
          <sz val="9"/>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6">
        <v>213409</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7">
        <v>454</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8">
        <v>228</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9">
        <v>1514</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10">
        <v>3177</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fmt sheetId="4" sqref="C11"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C12"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cc rId="0" sId="4" s="1" dxf="1" numFmtId="34">
      <nc r="C13">
        <v>1312827</v>
      </nc>
      <ndxf>
        <font>
          <b/>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dxf="1" numFmtId="34">
      <nc r="C14">
        <v>443828</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15">
        <v>863626</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16">
        <v>286950</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17">
        <v>454</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18">
        <v>228</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19">
        <v>1514</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20">
        <v>3177</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fmt sheetId="4" sqref="C21" start="0" length="0">
      <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cc rId="0" sId="4" dxf="1" numFmtId="34">
      <nc r="C22">
        <v>219908</v>
      </nc>
      <ndxf>
        <font>
          <b/>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23">
        <v>7521</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24">
        <v>212387</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25">
        <v>5633</v>
      </nc>
      <ndxf>
        <font>
          <b/>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26">
        <v>223</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27">
        <v>4388</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28">
        <v>0</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29">
        <v>1022</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fmt sheetId="4" sqref="C30" start="0" length="0">
      <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cc rId="0" sId="4" dxf="1" numFmtId="34">
      <nc r="C31">
        <v>-155686</v>
      </nc>
      <ndxf>
        <font>
          <b/>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32">
        <v>-68976</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33">
        <v>-28993</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34">
        <v>329</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35">
        <v>-2077</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36">
        <v>-8907</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37">
        <v>-4568</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38">
        <v>-42494</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39">
        <v>0</v>
      </nc>
      <ndxf>
        <font>
          <sz val="9"/>
          <color auto="1"/>
          <name val="Open Sans"/>
          <scheme val="none"/>
        </font>
        <numFmt numFmtId="166" formatCode="_(* #\ ###\ ##0_);_(* \(#\ ###\ ##0\);_(* &quot;-&quot;_);_(@_)"/>
        <alignment horizontal="right" vertical="top" indent="1" readingOrder="0"/>
      </ndxf>
    </rcc>
    <rcc rId="0" sId="4" dxf="1" numFmtId="34">
      <nc r="C40">
        <v>1382682</v>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4" sqref="C41" start="0" length="0">
      <dxf>
        <numFmt numFmtId="166" formatCode="_(* #\ ###\ ##0_);_(* \(#\ ###\ ##0\);_(* &quot;-&quot;_);_(@_)"/>
      </dxf>
    </rfmt>
    <rcc rId="0" sId="4">
      <nc r="C42">
        <v>1382682</v>
      </nc>
    </rcc>
    <rfmt sheetId="4" sqref="C43" start="0" length="0">
      <dxf>
        <numFmt numFmtId="166" formatCode="_(* #\ ###\ ##0_);_(* \(#\ ###\ ##0\);_(* &quot;-&quot;_);_(@_)"/>
      </dxf>
    </rfmt>
    <rfmt sheetId="4" sqref="C44" start="0" length="0">
      <dxf>
        <numFmt numFmtId="166" formatCode="_(* #\ ###\ ##0_);_(* \(#\ ###\ ##0\);_(* &quot;-&quot;_);_(@_)"/>
      </dxf>
    </rfmt>
    <rfmt sheetId="4" sqref="C45" start="0" length="0">
      <dxf>
        <numFmt numFmtId="166" formatCode="_(* #\ ###\ ##0_);_(* \(#\ ###\ ##0\);_(* &quot;-&quot;_);_(@_)"/>
      </dxf>
    </rfmt>
  </rrc>
  <rrc rId="5199" sId="4" ref="C1:C1048576" action="deleteCol">
    <undo index="0" exp="area" ref3D="1" dr="$C$1:$C$1048576" dn="Z_687A4863_1825_4D63_B732_E76682E6DE4F_.wvu.Cols" sId="4"/>
    <rfmt sheetId="4" xfDxf="1" sqref="C1:C1048576" start="0" length="0">
      <dxf>
        <font>
          <sz val="9"/>
          <name val="Open Sans"/>
          <scheme val="none"/>
        </font>
      </dxf>
    </rfmt>
    <rcc rId="0" sId="4" s="1" dxf="1">
      <nc r="C1" t="inlineStr">
        <is>
          <t>IV Q 2020</t>
        </is>
      </nc>
      <ndxf>
        <font>
          <b/>
          <sz val="9"/>
          <color rgb="FFCC0000"/>
          <name val="Open Sans"/>
          <scheme val="none"/>
        </font>
        <alignment horizontal="right" wrapText="1" readingOrder="0"/>
        <border outline="0">
          <left style="thin">
            <color indexed="9"/>
          </left>
          <right style="thin">
            <color indexed="9"/>
          </right>
          <top style="thin">
            <color indexed="9"/>
          </top>
          <bottom style="thick">
            <color rgb="FFC00000"/>
          </bottom>
        </border>
      </ndxf>
    </rcc>
    <rcc rId="0" sId="4" dxf="1" numFmtId="4">
      <nc r="C2">
        <v>1529697</v>
      </nc>
      <ndxf>
        <font>
          <b/>
          <sz val="9"/>
          <name val="Open Sans"/>
          <scheme val="none"/>
        </font>
        <numFmt numFmtId="3" formatCode="#,##0"/>
      </ndxf>
    </rcc>
    <rcc rId="0" sId="4" dxf="1" numFmtId="34">
      <nc r="C3">
        <v>456894</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4">
        <v>871255</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5">
        <v>278684</v>
      </nc>
      <ndxf>
        <font>
          <sz val="9"/>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6">
        <v>208088</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7">
        <v>546</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8">
        <v>-318</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9">
        <v>1270</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10">
        <v>-8038</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fmt sheetId="4" sqref="C11"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C12"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cc rId="0" sId="4" s="1" dxf="1" numFmtId="34">
      <nc r="C13">
        <v>1301683</v>
      </nc>
      <ndxf>
        <font>
          <b/>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dxf="1" numFmtId="34">
      <nc r="C14">
        <v>444126</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15">
        <v>864097</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16">
        <v>278684</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17">
        <v>546</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18">
        <v>-318</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19">
        <v>1270</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20">
        <v>-8038</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fmt sheetId="4" sqref="C21" start="0" length="0">
      <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cc rId="0" sId="4" dxf="1" numFmtId="34">
      <nc r="C22">
        <v>217748</v>
      </nc>
      <ndxf>
        <font>
          <b/>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23">
        <v>12553</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24">
        <v>205195</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25">
        <v>10266</v>
      </nc>
      <ndxf>
        <font>
          <b/>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26">
        <v>215</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27">
        <v>7158</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28">
        <v>0</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29">
        <v>2893</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fmt sheetId="4" sqref="C30" start="0" length="0">
      <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cc rId="0" sId="4" dxf="1" numFmtId="34">
      <nc r="C31">
        <v>-118978</v>
      </nc>
      <ndxf>
        <font>
          <b/>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32">
        <v>-51400</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33">
        <v>-18273</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34">
        <v>469</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35">
        <v>-1277</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36">
        <v>-6223</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37">
        <v>-4093</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38">
        <v>-38181</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C39">
        <v>0</v>
      </nc>
      <ndxf>
        <font>
          <sz val="9"/>
          <color auto="1"/>
          <name val="Open Sans"/>
          <scheme val="none"/>
        </font>
        <numFmt numFmtId="166" formatCode="_(* #\ ###\ ##0_);_(* \(#\ ###\ ##0\);_(* &quot;-&quot;_);_(@_)"/>
        <alignment horizontal="right" vertical="top" indent="1" readingOrder="0"/>
      </ndxf>
    </rcc>
    <rcc rId="0" sId="4" dxf="1" numFmtId="34">
      <nc r="C40">
        <v>1410719</v>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4" sqref="C41" start="0" length="0">
      <dxf>
        <numFmt numFmtId="166" formatCode="_(* #\ ###\ ##0_);_(* \(#\ ###\ ##0\);_(* &quot;-&quot;_);_(@_)"/>
      </dxf>
    </rfmt>
    <rcc rId="0" sId="4">
      <nc r="C42">
        <v>1410719</v>
      </nc>
    </rcc>
    <rfmt sheetId="4" sqref="C43" start="0" length="0">
      <dxf>
        <numFmt numFmtId="166" formatCode="_(* #\ ###\ ##0_);_(* \(#\ ###\ ##0\);_(* &quot;-&quot;_);_(@_)"/>
      </dxf>
    </rfmt>
    <rfmt sheetId="4" sqref="C44" start="0" length="0">
      <dxf>
        <numFmt numFmtId="166" formatCode="_(* #\ ###\ ##0_);_(* \(#\ ###\ ##0\);_(* &quot;-&quot;_);_(@_)"/>
      </dxf>
    </rfmt>
    <rfmt sheetId="4" sqref="C45" start="0" length="0">
      <dxf>
        <numFmt numFmtId="166" formatCode="_(* #\ ###\ ##0_);_(* \(#\ ###\ ##0\);_(* &quot;-&quot;_);_(@_)"/>
      </dxf>
    </rfmt>
    <rfmt sheetId="4" sqref="C46" start="0" length="0">
      <dxf>
        <numFmt numFmtId="3" formatCode="#,##0"/>
      </dxf>
    </rfmt>
  </rrc>
  <rrc rId="5200" sId="4" ref="D1:D1048576" action="deleteCol">
    <rfmt sheetId="4" xfDxf="1" sqref="D1:D1048576" start="0" length="0">
      <dxf>
        <font>
          <sz val="9"/>
          <name val="Open Sans"/>
          <scheme val="none"/>
        </font>
      </dxf>
    </rfmt>
    <rcc rId="0" sId="4" s="1" dxf="1">
      <nc r="D1" t="inlineStr">
        <is>
          <t>II Q 2021</t>
        </is>
      </nc>
      <ndxf>
        <font>
          <b/>
          <sz val="9"/>
          <color rgb="FFCC0000"/>
          <name val="Open Sans"/>
          <scheme val="none"/>
        </font>
        <alignment horizontal="right" wrapText="1" readingOrder="0"/>
        <border outline="0">
          <left style="thin">
            <color indexed="9"/>
          </left>
          <right style="thin">
            <color indexed="9"/>
          </right>
          <top style="thin">
            <color indexed="9"/>
          </top>
          <bottom style="thick">
            <color rgb="FFC00000"/>
          </bottom>
        </border>
      </ndxf>
    </rcc>
    <rcc rId="0" sId="4" dxf="1" numFmtId="4">
      <nc r="D2">
        <v>1503872</v>
      </nc>
      <ndxf>
        <font>
          <b/>
          <sz val="9"/>
          <name val="Open Sans"/>
          <scheme val="none"/>
        </font>
        <numFmt numFmtId="3" formatCode="#,##0"/>
      </ndxf>
    </rcc>
    <rcc rId="0" sId="4" dxf="1" numFmtId="34">
      <nc r="D3">
        <v>369416</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D4">
        <v>851898</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D5">
        <v>279564</v>
      </nc>
      <ndxf>
        <font>
          <sz val="9"/>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D6">
        <v>204251</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D7">
        <v>112</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D8">
        <v>-877</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D9">
        <v>1294</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D10">
        <v>0</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D11">
        <v>77778</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D12">
        <v>204363</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s="1" dxf="1" numFmtId="34">
      <nc r="D13">
        <v>1205474</v>
      </nc>
      <ndxf>
        <font>
          <b/>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dxf="1" numFmtId="34">
      <nc r="D14">
        <v>356377</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D15">
        <v>848568</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D16">
        <v>279564</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D17">
        <v>112</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D18">
        <v>-877</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D19">
        <v>1294</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D20">
        <v>0</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D21">
        <v>0</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D22">
        <v>216694</v>
      </nc>
      <ndxf>
        <font>
          <b/>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D23">
        <v>12832</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D24">
        <v>203862</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D25">
        <v>3926</v>
      </nc>
      <ndxf>
        <font>
          <b/>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D26">
        <v>207</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D27">
        <v>3330</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D28">
        <v>0</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D29">
        <v>389</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D30">
        <v>77778</v>
      </nc>
      <ndxf>
        <font>
          <b/>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D31">
        <v>-93501</v>
      </nc>
      <ndxf>
        <font>
          <b/>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D32">
        <v>-25116</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D33">
        <v>-9756</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D34">
        <v>847</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D35">
        <v>-10</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D36">
        <v>-5883</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D37">
        <v>-3747</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D38">
        <v>-37835</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D39">
        <v>-12001</v>
      </nc>
      <ndxf>
        <font>
          <sz val="9"/>
          <color auto="1"/>
          <name val="Open Sans"/>
          <scheme val="none"/>
        </font>
        <numFmt numFmtId="166" formatCode="_(* #\ ###\ ##0_);_(* \(#\ ###\ ##0\);_(* &quot;-&quot;_);_(@_)"/>
        <alignment horizontal="right" vertical="top" indent="1" readingOrder="0"/>
      </ndxf>
    </rcc>
    <rcc rId="0" sId="4" dxf="1" numFmtId="34">
      <nc r="D40">
        <v>1410371</v>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4" sqref="D41" start="0" length="0">
      <dxf>
        <numFmt numFmtId="166" formatCode="_(* #\ ###\ ##0_);_(* \(#\ ###\ ##0\);_(* &quot;-&quot;_);_(@_)"/>
      </dxf>
    </rfmt>
    <rfmt sheetId="4" sqref="D43" start="0" length="0">
      <dxf>
        <numFmt numFmtId="166" formatCode="_(* #\ ###\ ##0_);_(* \(#\ ###\ ##0\);_(* &quot;-&quot;_);_(@_)"/>
      </dxf>
    </rfmt>
    <rfmt sheetId="4" sqref="D44" start="0" length="0">
      <dxf>
        <numFmt numFmtId="166" formatCode="_(* #\ ###\ ##0_);_(* \(#\ ###\ ##0\);_(* &quot;-&quot;_);_(@_)"/>
      </dxf>
    </rfmt>
    <rfmt sheetId="4" sqref="D45" start="0" length="0">
      <dxf>
        <numFmt numFmtId="166" formatCode="_(* #\ ###\ ##0_);_(* \(#\ ###\ ##0\);_(* &quot;-&quot;_);_(@_)"/>
      </dxf>
    </rfmt>
    <rfmt sheetId="4" sqref="D46" start="0" length="0">
      <dxf>
        <numFmt numFmtId="166" formatCode="_(* #\ ###\ ##0_);_(* \(#\ ###\ ##0\);_(* &quot;-&quot;_);_(@_)"/>
      </dxf>
    </rfmt>
    <rfmt sheetId="4" sqref="D47" start="0" length="0">
      <dxf>
        <numFmt numFmtId="166" formatCode="_(* #\ ###\ ##0_);_(* \(#\ ###\ ##0\);_(* &quot;-&quot;_);_(@_)"/>
      </dxf>
    </rfmt>
    <rfmt sheetId="4" sqref="D52" start="0" length="0">
      <dxf>
        <numFmt numFmtId="166" formatCode="_(* #\ ###\ ##0_);_(* \(#\ ###\ ##0\);_(* &quot;-&quot;_);_(@_)"/>
      </dxf>
    </rfmt>
    <rfmt sheetId="4" sqref="D53" start="0" length="0">
      <dxf>
        <numFmt numFmtId="3" formatCode="#,##0"/>
      </dxf>
    </rfmt>
  </rrc>
  <rrc rId="5201" sId="4" ref="D1:D1048576" action="deleteCol">
    <rfmt sheetId="4" xfDxf="1" sqref="D1:D1048576" start="0" length="0">
      <dxf>
        <font>
          <sz val="9"/>
          <name val="Open Sans"/>
          <scheme val="none"/>
        </font>
      </dxf>
    </rfmt>
    <rcc rId="0" sId="4" s="1" dxf="1">
      <nc r="D1" t="inlineStr">
        <is>
          <t>III Q 2021</t>
        </is>
      </nc>
      <ndxf>
        <font>
          <b/>
          <sz val="9"/>
          <color rgb="FFCC0000"/>
          <name val="Open Sans"/>
          <scheme val="none"/>
        </font>
        <alignment horizontal="right" wrapText="1" readingOrder="0"/>
        <border outline="0">
          <left style="thin">
            <color indexed="9"/>
          </left>
          <right style="thin">
            <color indexed="9"/>
          </right>
          <top style="thin">
            <color indexed="9"/>
          </top>
          <bottom style="thick">
            <color rgb="FFC00000"/>
          </bottom>
        </border>
      </ndxf>
    </rcc>
    <rcc rId="0" sId="4" dxf="1" numFmtId="4">
      <nc r="D2">
        <v>1532526</v>
      </nc>
      <ndxf>
        <font>
          <b/>
          <sz val="9"/>
          <name val="Open Sans"/>
          <scheme val="none"/>
        </font>
        <numFmt numFmtId="3" formatCode="#,##0"/>
      </ndxf>
    </rcc>
    <rcc rId="0" sId="4" dxf="1" numFmtId="34">
      <nc r="D3">
        <v>366404</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D4">
        <v>895167</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D5">
        <v>291927</v>
      </nc>
      <ndxf>
        <font>
          <sz val="9"/>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D6">
        <v>190646</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D7">
        <v>-100</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D8">
        <v>-1776</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D9">
        <v>1602</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D10">
        <v>0</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D11">
        <v>80583</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D12">
        <v>190546</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s="1" dxf="1" numFmtId="34">
      <nc r="D13">
        <v>1247077</v>
      </nc>
      <ndxf>
        <font>
          <b/>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ndxf>
    </rcc>
    <rcc rId="0" sId="4" dxf="1" numFmtId="34">
      <nc r="D14">
        <v>355155</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D15">
        <v>892196</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D16">
        <v>291927</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D17">
        <v>-100</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D18">
        <v>-1776</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D19">
        <v>1602</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D20">
        <v>0</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D21">
        <v>0</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D22">
        <v>201680</v>
      </nc>
      <ndxf>
        <font>
          <b/>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D23">
        <v>11034</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D24">
        <v>190646</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D25">
        <v>3186</v>
      </nc>
      <ndxf>
        <font>
          <b/>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D26">
        <v>215</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D27">
        <v>2971</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D28">
        <v>0</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D29">
        <v>0</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D30">
        <v>80583</v>
      </nc>
      <ndxf>
        <font>
          <b/>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D31">
        <v>-89113</v>
      </nc>
      <ndxf>
        <font>
          <b/>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D32">
        <v>-16288</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D33">
        <v>-8747</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D34">
        <v>758</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D35">
        <v>-3634</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D36">
        <v>-4807</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D37">
        <v>-3477</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D38">
        <v>-41379</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D39">
        <v>-11539</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D40">
        <v>1443413</v>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4" sqref="D41" start="0" length="0">
      <dxf>
        <numFmt numFmtId="166" formatCode="_(* #\ ###\ ##0_);_(* \(#\ ###\ ##0\);_(* &quot;-&quot;_);_(@_)"/>
      </dxf>
    </rfmt>
    <rfmt sheetId="4" sqref="D43" start="0" length="0">
      <dxf>
        <numFmt numFmtId="166" formatCode="_(* #\ ###\ ##0_);_(* \(#\ ###\ ##0\);_(* &quot;-&quot;_);_(@_)"/>
      </dxf>
    </rfmt>
    <rfmt sheetId="4" sqref="D44" start="0" length="0">
      <dxf>
        <numFmt numFmtId="166" formatCode="_(* #\ ###\ ##0_);_(* \(#\ ###\ ##0\);_(* &quot;-&quot;_);_(@_)"/>
      </dxf>
    </rfmt>
    <rfmt sheetId="4" sqref="D45" start="0" length="0">
      <dxf>
        <numFmt numFmtId="166" formatCode="_(* #\ ###\ ##0_);_(* \(#\ ###\ ##0\);_(* &quot;-&quot;_);_(@_)"/>
      </dxf>
    </rfmt>
    <rfmt sheetId="4" sqref="D46" start="0" length="0">
      <dxf>
        <numFmt numFmtId="166" formatCode="_(* #\ ###\ ##0_);_(* \(#\ ###\ ##0\);_(* &quot;-&quot;_);_(@_)"/>
      </dxf>
    </rfmt>
    <rfmt sheetId="4" sqref="D47" start="0" length="0">
      <dxf>
        <numFmt numFmtId="166" formatCode="_(* #\ ###\ ##0_);_(* \(#\ ###\ ##0\);_(* &quot;-&quot;_);_(@_)"/>
      </dxf>
    </rfmt>
    <rfmt sheetId="4" sqref="D52" start="0" length="0">
      <dxf>
        <numFmt numFmtId="166" formatCode="_(* #\ ###\ ##0_);_(* \(#\ ###\ ##0\);_(* &quot;-&quot;_);_(@_)"/>
      </dxf>
    </rfmt>
    <rfmt sheetId="4" sqref="D53" start="0" length="0">
      <dxf>
        <numFmt numFmtId="3" formatCode="#,##0"/>
      </dxf>
    </rfmt>
  </rrc>
  <rrc rId="5202" sId="4" ref="D1:D1048576" action="deleteCol">
    <rfmt sheetId="4" xfDxf="1" sqref="D1:D1048576" start="0" length="0">
      <dxf>
        <font>
          <sz val="9"/>
          <name val="Open Sans"/>
          <scheme val="none"/>
        </font>
      </dxf>
    </rfmt>
    <rcc rId="0" sId="4" s="1" dxf="1">
      <nc r="D1" t="inlineStr">
        <is>
          <t>IV Q 2021</t>
        </is>
      </nc>
      <ndxf>
        <font>
          <b/>
          <sz val="9"/>
          <color rgb="FFCC0000"/>
          <name val="Open Sans"/>
          <scheme val="none"/>
        </font>
        <alignment horizontal="right" wrapText="1" readingOrder="0"/>
        <border outline="0">
          <left style="thin">
            <color indexed="9"/>
          </left>
          <right style="thin">
            <color indexed="9"/>
          </right>
          <top style="thin">
            <color indexed="9"/>
          </top>
          <bottom style="thick">
            <color rgb="FFC00000"/>
          </bottom>
        </border>
      </ndxf>
    </rcc>
    <rcc rId="0" sId="4" dxf="1" numFmtId="4">
      <nc r="D2">
        <v>1843809</v>
      </nc>
      <ndxf>
        <font>
          <b/>
          <sz val="9"/>
          <name val="Open Sans"/>
          <scheme val="none"/>
        </font>
        <numFmt numFmtId="3" formatCode="#,##0"/>
      </ndxf>
    </rcc>
    <rcc rId="0" sId="4" dxf="1" numFmtId="34">
      <nc r="D3">
        <v>419715</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D4">
        <v>1004492</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D5">
        <v>350651</v>
      </nc>
      <ndxf>
        <font>
          <sz val="9"/>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D6">
        <v>316027</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D7">
        <v>6008</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D8">
        <v>5689</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D9">
        <v>1509</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D10">
        <v>0</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D11">
        <v>90369</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D12">
        <v>322035</v>
      </nc>
      <n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s="1" dxf="1" numFmtId="34">
      <nc r="D13">
        <v>1422814</v>
      </nc>
      <ndxf>
        <font>
          <b/>
          <sz val="9"/>
          <color auto="1"/>
          <name val="Open Sans"/>
          <scheme val="none"/>
        </font>
        <numFmt numFmtId="166" formatCode="_(* #\ ###\ ##0_);_(* \(#\ ###\ ##0\);_(* &quot;-&quot;_);_(@_)"/>
        <alignment horizontal="right" indent="1" readingOrder="0"/>
        <border outline="0">
          <left style="thin">
            <color indexed="9"/>
          </left>
          <top style="dotted">
            <color rgb="FF6F7779"/>
          </top>
          <bottom style="dotted">
            <color rgb="FF6F7779"/>
          </bottom>
        </border>
      </ndxf>
    </rcc>
    <rcc rId="0" sId="4" dxf="1" numFmtId="34">
      <nc r="D14">
        <v>408909</v>
      </nc>
      <n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ndxf>
    </rcc>
    <rcc rId="0" sId="4" dxf="1" numFmtId="34">
      <nc r="D15">
        <v>997987</v>
      </nc>
      <n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ndxf>
    </rcc>
    <rcc rId="0" sId="4" dxf="1" numFmtId="34">
      <nc r="D16">
        <v>350651</v>
      </nc>
      <n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ndxf>
    </rcc>
    <rcc rId="0" sId="4" dxf="1" numFmtId="34">
      <nc r="D17">
        <v>6008</v>
      </nc>
      <n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ndxf>
    </rcc>
    <rcc rId="0" sId="4" dxf="1" numFmtId="34">
      <nc r="D18">
        <v>5689</v>
      </nc>
      <n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ndxf>
    </rcc>
    <rcc rId="0" sId="4" dxf="1" numFmtId="34">
      <nc r="D19">
        <v>1509</v>
      </nc>
      <n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ndxf>
    </rcc>
    <rcc rId="0" sId="4" dxf="1" numFmtId="34">
      <nc r="D20">
        <v>0</v>
      </nc>
      <n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ndxf>
    </rcc>
    <rcc rId="0" sId="4" dxf="1" numFmtId="34">
      <nc r="D21">
        <v>2712</v>
      </nc>
      <n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ndxf>
    </rcc>
    <rcc rId="0" sId="4" dxf="1" numFmtId="34">
      <nc r="D22">
        <v>323901</v>
      </nc>
      <ndxf>
        <font>
          <b/>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D23">
        <v>10586</v>
      </nc>
      <n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ndxf>
    </rcc>
    <rcc rId="0" sId="4" dxf="1" numFmtId="34">
      <nc r="D24">
        <v>313315</v>
      </nc>
      <n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ndxf>
    </rcc>
    <rcc rId="0" sId="4" dxf="1" numFmtId="34">
      <nc r="D25">
        <v>6725</v>
      </nc>
      <ndxf>
        <font>
          <b/>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D26">
        <v>220</v>
      </nc>
      <n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ndxf>
    </rcc>
    <rcc rId="0" sId="4" dxf="1" numFmtId="34">
      <nc r="D27">
        <v>6505</v>
      </nc>
      <n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ndxf>
    </rcc>
    <rcc rId="0" sId="4" dxf="1" numFmtId="34">
      <nc r="D28">
        <v>0</v>
      </nc>
      <n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ndxf>
    </rcc>
    <rcc rId="0" sId="4" dxf="1" numFmtId="34">
      <nc r="D29">
        <v>0</v>
      </nc>
      <n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ndxf>
    </rcc>
    <rcc rId="0" sId="4" dxf="1" numFmtId="34">
      <nc r="D30">
        <v>90369</v>
      </nc>
      <ndxf>
        <font>
          <b/>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4" dxf="1" numFmtId="34">
      <nc r="D31">
        <v>-111611</v>
      </nc>
      <ndxf>
        <font>
          <b/>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ndxf>
    </rcc>
    <rcc rId="0" sId="4" dxf="1" numFmtId="34">
      <nc r="D32">
        <v>-13520</v>
      </nc>
      <n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ndxf>
    </rcc>
    <rcc rId="0" sId="4" dxf="1" numFmtId="34">
      <nc r="D33">
        <v>-17199</v>
      </nc>
      <n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ndxf>
    </rcc>
    <rcc rId="0" sId="4" dxf="1" numFmtId="34">
      <nc r="D34">
        <v>-4583</v>
      </nc>
      <n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ndxf>
    </rcc>
    <rcc rId="0" sId="4" dxf="1" numFmtId="34">
      <nc r="D35">
        <v>-9542</v>
      </nc>
      <n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ndxf>
    </rcc>
    <rcc rId="0" sId="4" dxf="1" numFmtId="34">
      <nc r="D36">
        <v>-9475</v>
      </nc>
      <n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ndxf>
    </rcc>
    <rcc rId="0" sId="4" dxf="1" numFmtId="34">
      <nc r="D37">
        <v>-3344</v>
      </nc>
      <n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ndxf>
    </rcc>
    <rcc rId="0" sId="4" dxf="1" numFmtId="34">
      <nc r="D38">
        <v>-45870</v>
      </nc>
      <n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ndxf>
    </rcc>
    <rcc rId="0" sId="4" dxf="1" numFmtId="34">
      <nc r="D39">
        <v>-8078</v>
      </nc>
      <n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ndxf>
    </rcc>
    <rcc rId="0" sId="4" dxf="1" numFmtId="34">
      <nc r="D40">
        <v>1732198</v>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4" sqref="D41" start="0" length="0">
      <dxf>
        <numFmt numFmtId="166" formatCode="_(* #\ ###\ ##0_);_(* \(#\ ###\ ##0\);_(* &quot;-&quot;_);_(@_)"/>
      </dxf>
    </rfmt>
    <rfmt sheetId="4" sqref="D43" start="0" length="0">
      <dxf>
        <numFmt numFmtId="166" formatCode="_(* #\ ###\ ##0_);_(* \(#\ ###\ ##0\);_(* &quot;-&quot;_);_(@_)"/>
      </dxf>
    </rfmt>
    <rfmt sheetId="4" sqref="D44" start="0" length="0">
      <dxf>
        <numFmt numFmtId="166" formatCode="_(* #\ ###\ ##0_);_(* \(#\ ###\ ##0\);_(* &quot;-&quot;_);_(@_)"/>
      </dxf>
    </rfmt>
    <rfmt sheetId="4" sqref="D45" start="0" length="0">
      <dxf>
        <numFmt numFmtId="166" formatCode="_(* #\ ###\ ##0_);_(* \(#\ ###\ ##0\);_(* &quot;-&quot;_);_(@_)"/>
      </dxf>
    </rfmt>
    <rfmt sheetId="4" sqref="D46" start="0" length="0">
      <dxf>
        <numFmt numFmtId="166" formatCode="_(* #\ ###\ ##0_);_(* \(#\ ###\ ##0\);_(* &quot;-&quot;_);_(@_)"/>
      </dxf>
    </rfmt>
    <rfmt sheetId="4" sqref="D47" start="0" length="0">
      <dxf>
        <numFmt numFmtId="166" formatCode="_(* #\ ###\ ##0_);_(* \(#\ ###\ ##0\);_(* &quot;-&quot;_);_(@_)"/>
      </dxf>
    </rfmt>
    <rfmt sheetId="4" sqref="D52" start="0" length="0">
      <dxf>
        <numFmt numFmtId="166" formatCode="_(* #\ ###\ ##0_);_(* \(#\ ###\ ##0\);_(* &quot;-&quot;_);_(@_)"/>
      </dxf>
    </rfmt>
    <rfmt sheetId="4" sqref="D53" start="0" length="0">
      <dxf>
        <numFmt numFmtId="3" formatCode="#,##0"/>
      </dxf>
    </rfmt>
  </rrc>
  <rrc rId="5203" sId="5" ref="T1:T1048576" action="deleteCol">
    <rfmt sheetId="5" xfDxf="1" sqref="T1:T1048576" start="0" length="0">
      <dxf>
        <font>
          <sz val="9"/>
          <name val="Open Sans"/>
          <scheme val="none"/>
        </font>
      </dxf>
    </rfmt>
    <rfmt sheetId="5" s="1" sqref="T1" start="0" length="0">
      <dxf>
        <font>
          <b/>
          <sz val="9"/>
          <color rgb="FFCC0000"/>
          <name val="Open Sans"/>
          <scheme val="none"/>
        </font>
        <numFmt numFmtId="19" formatCode="dd/mm/yyyy"/>
        <alignment horizontal="right" vertical="center" wrapText="1" readingOrder="0"/>
        <border outline="0">
          <top style="thin">
            <color indexed="9"/>
          </top>
          <bottom style="medium">
            <color rgb="FFCC0000"/>
          </bottom>
        </border>
      </dxf>
    </rfmt>
    <rcc rId="0" sId="5" s="1" dxf="1">
      <nc r="T2" t="inlineStr">
        <is>
          <t>II Q 2021</t>
        </is>
      </nc>
      <ndxf>
        <font>
          <b/>
          <sz val="9"/>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5" s="1" dxf="1" numFmtId="34">
      <nc r="T3">
        <v>94908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T4">
        <v>95712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T5">
        <v>26589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T6">
        <v>136633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T7">
        <v>60311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T8">
        <v>87008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T9">
        <v>35663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T10">
        <v>4354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T11">
        <v>70966</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T12">
        <v>56910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T13">
        <v>29860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T14">
        <v>6210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T15">
        <v>15353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T16">
        <v>720477</v>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1" sqref="T17" start="0" length="0">
      <dxf>
        <font>
          <sz val="9"/>
          <color rgb="FFCC0000"/>
          <name val="Open Sans"/>
          <scheme val="none"/>
        </font>
        <numFmt numFmtId="4" formatCode="#,##0.00"/>
        <alignment horizontal="right" vertical="center" wrapText="1" readingOrder="0"/>
        <border outline="0">
          <top style="thin">
            <color indexed="9"/>
          </top>
        </border>
      </dxf>
    </rfmt>
    <rcc rId="0" sId="5" s="1" dxf="1" numFmtId="34">
      <nc r="T18">
        <v>-1424</v>
      </nc>
      <ndxf>
        <font>
          <sz val="9"/>
          <color auto="1"/>
          <name val="Open Sans"/>
          <scheme val="none"/>
        </font>
        <numFmt numFmtId="166" formatCode="_(* #\ ###\ ##0_);_(* \(#\ ###\ ##0\);_(* &quot;-&quot;_);_(@_)"/>
        <alignment horizontal="right" indent="1" readingOrder="0"/>
        <border outline="0">
          <top style="medium">
            <color rgb="FFC00000"/>
          </top>
          <bottom style="dotted">
            <color rgb="FF6F7779"/>
          </bottom>
        </border>
      </ndxf>
    </rcc>
    <rcc rId="0" sId="5" s="1" dxf="1" numFmtId="34">
      <nc r="T19">
        <v>-25481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T20">
        <v>-14366</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T21">
        <v>-13738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T22">
        <v>-24503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T23">
        <v>-3411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T24">
        <v>-3595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T25">
        <v>-5615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T26">
        <v>-4489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T27">
        <v>-3413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T28">
        <v>-8008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T29">
        <v>-2709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dxf="1" numFmtId="34">
      <nc r="T30">
        <v>-9645</v>
      </nc>
      <ndxf>
        <numFmt numFmtId="166" formatCode="_(* #\ ###\ ##0_);_(* \(#\ ###\ ##0\);_(* &quot;-&quot;_);_(@_)"/>
      </ndxf>
    </rcc>
    <rcc rId="0" sId="5" s="1" dxf="1" numFmtId="34">
      <nc r="T31">
        <v>-120397</v>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cc rId="0" sId="5" s="1" dxf="1" numFmtId="34">
      <nc r="T33">
        <v>600080</v>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qref="T34" start="0" length="0">
      <dxf>
        <font>
          <sz val="9"/>
          <color rgb="FFFF0000"/>
          <name val="Open Sans"/>
          <scheme val="none"/>
        </font>
      </dxf>
    </rfmt>
    <rfmt sheetId="5" s="1" sqref="T35" start="0" length="0">
      <dxf>
        <font>
          <b/>
          <sz val="9"/>
          <color rgb="FFCC0000"/>
          <name val="Open Sans"/>
          <scheme val="none"/>
        </font>
        <numFmt numFmtId="19" formatCode="dd/mm/yyyy"/>
        <alignment horizontal="right" vertical="center" wrapText="1" readingOrder="0"/>
        <border outline="0">
          <top style="thin">
            <color indexed="9"/>
          </top>
          <bottom style="medium">
            <color rgb="FFCC0000"/>
          </bottom>
        </border>
      </dxf>
    </rfmt>
    <rcc rId="0" sId="5" s="1" dxf="1">
      <nc r="T36" t="inlineStr">
        <is>
          <t>II Q 2021</t>
        </is>
      </nc>
      <ndxf>
        <font>
          <b/>
          <sz val="9"/>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5" s="1" dxf="1" numFmtId="34">
      <nc r="T37">
        <v>93484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T38">
        <v>70231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T39">
        <v>12223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T40">
        <v>136633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T41">
        <v>46573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T42">
        <v>62505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T43">
        <v>32252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T44">
        <v>941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T45">
        <v>65351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T46">
        <v>52421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T47">
        <v>26265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T48">
        <v>-1798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T49">
        <v>15353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T50">
        <v>-12354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T51">
        <v>600080</v>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qref="T52" start="0" length="0">
      <dxf>
        <font>
          <sz val="9"/>
          <color auto="1"/>
          <name val="Open Sans"/>
          <scheme val="none"/>
        </font>
      </dxf>
    </rfmt>
    <rfmt sheetId="5" sqref="T53" start="0" length="0">
      <dxf>
        <font>
          <sz val="9"/>
          <color auto="1"/>
          <name val="Open Sans"/>
          <scheme val="none"/>
        </font>
      </dxf>
    </rfmt>
    <rcc rId="0" sId="5" s="1" dxf="1">
      <nc r="T54" t="inlineStr">
        <is>
          <t>II Q 2021</t>
        </is>
      </nc>
      <ndxf>
        <font>
          <b/>
          <sz val="9"/>
          <color rgb="FFCC0000"/>
          <name val="Open Sans"/>
          <scheme val="none"/>
        </font>
        <numFmt numFmtId="19" formatCode="dd/mm/yyyy"/>
        <alignment horizontal="right" vertical="center" wrapText="1" readingOrder="0"/>
        <border outline="0">
          <top style="medium">
            <color rgb="FFCC0000"/>
          </top>
          <bottom style="medium">
            <color rgb="FFCC0000"/>
          </bottom>
        </border>
      </ndxf>
    </rcc>
    <rfmt sheetId="5" s="1" sqref="T55" start="0" length="0">
      <dxf>
        <font>
          <sz val="9"/>
          <color auto="1"/>
          <name val="Open Sans"/>
          <scheme val="none"/>
        </font>
        <numFmt numFmtId="166" formatCode="_(* #\ ###\ ##0_);_(* \(#\ ###\ ##0\);_(* &quot;-&quot;_);_(@_)"/>
        <alignment horizontal="right" indent="1" readingOrder="0"/>
        <border outline="0">
          <top style="dotted">
            <color rgb="FF6F7779"/>
          </top>
          <bottom style="dotted">
            <color rgb="FF6F7779"/>
          </bottom>
        </border>
      </dxf>
    </rfmt>
    <rcc rId="0" sId="5" s="1" dxf="1" numFmtId="34">
      <nc r="T56">
        <v>65</v>
      </nc>
      <ndxf>
        <font>
          <sz val="9"/>
          <color auto="1"/>
          <name val="Open Sans"/>
          <scheme val="none"/>
        </font>
        <numFmt numFmtId="166" formatCode="_(* #\ ###\ ##0_);_(* \(#\ ###\ ##0\);_(* &quot;-&quot;_);_(@_)"/>
        <alignment horizontal="right" indent="1" readingOrder="0"/>
        <border outline="0">
          <bottom style="dotted">
            <color rgb="FF6F7779"/>
          </bottom>
        </border>
      </ndxf>
    </rcc>
    <rcc rId="0" sId="5" s="1" dxf="1" numFmtId="34">
      <nc r="T57">
        <v>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T58">
        <v>26</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T59">
        <v>12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T60">
        <v>93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T61">
        <v>137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T62">
        <v>47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T63">
        <v>131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T64">
        <v>52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T65">
        <v>35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T66">
        <v>599</v>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qref="T67" start="0" length="0">
      <dxf>
        <font>
          <sz val="9"/>
          <color theme="0"/>
          <name val="Open Sans"/>
          <scheme val="none"/>
        </font>
      </dxf>
    </rfmt>
    <rfmt sheetId="5" sqref="T70" start="0" length="0">
      <dxf>
        <numFmt numFmtId="166" formatCode="_(* #\ ###\ ##0_);_(* \(#\ ###\ ##0\);_(* &quot;-&quot;_);_(@_)"/>
      </dxf>
    </rfmt>
    <rfmt sheetId="5" sqref="T71" start="0" length="0">
      <dxf>
        <numFmt numFmtId="166" formatCode="_(* #\ ###\ ##0_);_(* \(#\ ###\ ##0\);_(* &quot;-&quot;_);_(@_)"/>
      </dxf>
    </rfmt>
  </rrc>
  <rrc rId="5204" sId="5" ref="T1:T1048576" action="deleteCol">
    <rfmt sheetId="5" xfDxf="1" sqref="T1:T1048576" start="0" length="0">
      <dxf>
        <font>
          <sz val="9"/>
          <name val="Open Sans"/>
          <scheme val="none"/>
        </font>
      </dxf>
    </rfmt>
    <rfmt sheetId="5" s="1" sqref="T1" start="0" length="0">
      <dxf>
        <font>
          <b/>
          <sz val="9"/>
          <color rgb="FFCC0000"/>
          <name val="Open Sans"/>
          <scheme val="none"/>
        </font>
        <numFmt numFmtId="19" formatCode="dd/mm/yyyy"/>
        <alignment horizontal="right" vertical="center" wrapText="1" readingOrder="0"/>
        <border outline="0">
          <top style="thin">
            <color indexed="9"/>
          </top>
          <bottom style="medium">
            <color rgb="FFCC0000"/>
          </bottom>
        </border>
      </dxf>
    </rfmt>
    <rcc rId="0" sId="5" s="1" dxf="1">
      <nc r="T2" t="inlineStr">
        <is>
          <t>III Q 2021</t>
        </is>
      </nc>
      <ndxf>
        <font>
          <b/>
          <sz val="9"/>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5" dxf="1" numFmtId="34">
      <nc r="T3">
        <v>102230</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T4">
        <v>110256</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T5">
        <v>30028</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T6">
        <v>153602</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T7">
        <v>63547</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T8">
        <v>83503</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T9">
        <v>37211</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T10">
        <v>5397</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T11">
        <v>77947</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T12">
        <v>63822</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T13">
        <v>23110</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T14">
        <v>6188</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T15">
        <v>1385</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T16">
        <v>758226</v>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5" sqref="T17" start="0" length="0">
      <dxf>
        <font>
          <sz val="11"/>
          <color theme="1"/>
          <name val="Calibri"/>
          <scheme val="minor"/>
        </font>
      </dxf>
    </rfmt>
    <rcc rId="0" sId="5" dxf="1" numFmtId="34">
      <nc r="T18">
        <v>-1586</v>
      </nc>
      <ndxf>
        <font>
          <sz val="9"/>
          <color auto="1"/>
          <name val="Open Sans"/>
          <scheme val="none"/>
        </font>
        <numFmt numFmtId="166" formatCode="_(* #\ ###\ ##0_);_(* \(#\ ###\ ##0\);_(* &quot;-&quot;_);_(@_)"/>
        <alignment horizontal="right" vertical="top" indent="1" readingOrder="0"/>
        <border outline="0">
          <top style="medium">
            <color rgb="FFC00000"/>
          </top>
          <bottom style="dotted">
            <color rgb="FF6F7779"/>
          </bottom>
        </border>
      </ndxf>
    </rcc>
    <rcc rId="0" sId="5" dxf="1" numFmtId="34">
      <nc r="T19">
        <v>-30695</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T20">
        <v>-14659</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T21">
        <v>-15491</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T22">
        <v>-19049</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T23">
        <v>-3347</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T24">
        <v>-3253</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T25">
        <v>-5524</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T26">
        <v>-4461</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T27">
        <v>-3159</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T28">
        <v>-8142</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T29">
        <v>-2554</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T30">
        <v>-11453</v>
      </nc>
      <ndxf>
        <numFmt numFmtId="166" formatCode="_(* #\ ###\ ##0_);_(* \(#\ ###\ ##0\);_(* &quot;-&quot;_);_(@_)"/>
      </ndxf>
    </rcc>
    <rcc rId="0" sId="5" dxf="1" numFmtId="34">
      <nc r="T31">
        <v>-123373</v>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cc rId="0" sId="5" dxf="1" numFmtId="34">
      <nc r="T33">
        <v>634853</v>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5" sqref="T34" start="0" length="0">
      <dxf>
        <font>
          <sz val="9"/>
          <color rgb="FFFF0000"/>
          <name val="Open Sans"/>
          <scheme val="none"/>
        </font>
      </dxf>
    </rfmt>
    <rfmt sheetId="5" sqref="T35" start="0" length="0">
      <dxf>
        <font>
          <b/>
          <sz val="9"/>
          <color rgb="FFCC0000"/>
          <name val="Open Sans"/>
          <scheme val="none"/>
        </font>
        <numFmt numFmtId="19" formatCode="dd/mm/yyyy"/>
        <alignment horizontal="right" vertical="center" wrapText="1" readingOrder="0"/>
        <border outline="0">
          <top style="thin">
            <color indexed="9"/>
          </top>
          <bottom style="medium">
            <color rgb="FFCC0000"/>
          </bottom>
        </border>
      </dxf>
    </rfmt>
    <rcc rId="0" sId="5" dxf="1">
      <nc r="T36" t="inlineStr">
        <is>
          <t>III Q 2021</t>
        </is>
      </nc>
      <ndxf>
        <font>
          <b/>
          <sz val="9"/>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5" dxf="1" numFmtId="34">
      <nc r="T37">
        <v>100644</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T38">
        <v>79561</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T39">
        <v>15369</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T40">
        <v>153602</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T41">
        <v>48056</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T42">
        <v>64454</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T43">
        <v>33864</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T44">
        <v>2238</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T45">
        <v>72423</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T46">
        <v>59361</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T47">
        <v>19857</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T48">
        <v>-1954</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T49">
        <v>1385</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T50">
        <v>-14007</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T51">
        <v>634853</v>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5" sqref="T52" start="0" length="0">
      <dxf>
        <font>
          <sz val="9"/>
          <color auto="1"/>
          <name val="Open Sans"/>
          <scheme val="none"/>
        </font>
      </dxf>
    </rfmt>
    <rfmt sheetId="5" sqref="T53" start="0" length="0">
      <dxf>
        <font>
          <sz val="9"/>
          <color auto="1"/>
          <name val="Open Sans"/>
          <scheme val="none"/>
        </font>
      </dxf>
    </rfmt>
    <rcc rId="0" sId="5" dxf="1">
      <nc r="T54" t="inlineStr">
        <is>
          <t>III Q 2021</t>
        </is>
      </nc>
      <ndxf>
        <font>
          <b/>
          <sz val="9"/>
          <color rgb="FFCC0000"/>
          <name val="Open Sans"/>
          <scheme val="none"/>
        </font>
        <numFmt numFmtId="19" formatCode="dd/mm/yyyy"/>
        <alignment horizontal="right" vertical="center" wrapText="1" readingOrder="0"/>
        <border outline="0">
          <top style="medium">
            <color rgb="FFCC0000"/>
          </top>
          <bottom style="medium">
            <color rgb="FFCC0000"/>
          </bottom>
        </border>
      </ndxf>
    </rcc>
    <rfmt sheetId="5" sqref="T55" start="0" length="0">
      <dxf>
        <font>
          <sz val="11"/>
          <color theme="1"/>
          <name val="Calibri"/>
          <scheme val="minor"/>
        </font>
        <numFmt numFmtId="166" formatCode="_(* #\ ###\ ##0_);_(* \(#\ ###\ ##0\);_(* &quot;-&quot;_);_(@_)"/>
        <alignment horizontal="right" vertical="top" indent="1" readingOrder="0"/>
        <border outline="0">
          <top style="dotted">
            <color rgb="FF6F7779"/>
          </top>
          <bottom style="dotted">
            <color rgb="FF6F7779"/>
          </bottom>
        </border>
      </dxf>
    </rfmt>
    <rcc rId="0" sId="5" dxf="1" numFmtId="34">
      <nc r="T56">
        <v>72</v>
      </nc>
      <ndxf>
        <font>
          <sz val="9"/>
          <color auto="1"/>
          <name val="Open Sans"/>
          <scheme val="none"/>
        </font>
        <numFmt numFmtId="166" formatCode="_(* #\ ###\ ##0_);_(* \(#\ ###\ ##0\);_(* &quot;-&quot;_);_(@_)"/>
        <alignment horizontal="right" vertical="top" indent="1" readingOrder="0"/>
        <border outline="0">
          <bottom style="dotted">
            <color rgb="FF6F7779"/>
          </bottom>
        </border>
      </ndxf>
    </rcc>
    <rcc rId="0" sId="5" dxf="1" numFmtId="34">
      <nc r="T57">
        <v>2</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T58">
        <v>20</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T59">
        <v>15</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T60">
        <v>101</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T61">
        <v>154</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T62">
        <v>48</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T63">
        <v>142</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T64">
        <v>59</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T65">
        <v>21</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T66">
        <v>634</v>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5" sqref="T67" start="0" length="0">
      <dxf>
        <font>
          <sz val="9"/>
          <color theme="0"/>
          <name val="Open Sans"/>
          <scheme val="none"/>
        </font>
      </dxf>
    </rfmt>
    <rfmt sheetId="5" sqref="T70" start="0" length="0">
      <dxf>
        <numFmt numFmtId="166" formatCode="_(* #\ ###\ ##0_);_(* \(#\ ###\ ##0\);_(* &quot;-&quot;_);_(@_)"/>
      </dxf>
    </rfmt>
    <rfmt sheetId="5" sqref="T71" start="0" length="0">
      <dxf>
        <numFmt numFmtId="166" formatCode="_(* #\ ###\ ##0_);_(* \(#\ ###\ ##0\);_(* &quot;-&quot;_);_(@_)"/>
      </dxf>
    </rfmt>
  </rrc>
  <rrc rId="5205" sId="5" ref="T1:T1048576" action="deleteCol">
    <rfmt sheetId="5" xfDxf="1" sqref="T1:T1048576" start="0" length="0">
      <dxf>
        <font>
          <sz val="9"/>
          <name val="Open Sans"/>
          <scheme val="none"/>
        </font>
      </dxf>
    </rfmt>
    <rfmt sheetId="5" s="1" sqref="T1" start="0" length="0">
      <dxf>
        <font>
          <b/>
          <sz val="9"/>
          <color rgb="FFCC0000"/>
          <name val="Open Sans"/>
          <scheme val="none"/>
        </font>
        <numFmt numFmtId="19" formatCode="dd/mm/yyyy"/>
        <alignment horizontal="right" vertical="center" wrapText="1" readingOrder="0"/>
        <border outline="0">
          <top style="thin">
            <color indexed="9"/>
          </top>
          <bottom style="medium">
            <color rgb="FFCC0000"/>
          </bottom>
        </border>
      </dxf>
    </rfmt>
    <rcc rId="0" sId="5" s="1" dxf="1">
      <nc r="T2" t="inlineStr">
        <is>
          <t>IV Q 2021</t>
        </is>
      </nc>
      <ndxf>
        <font>
          <b/>
          <sz val="9"/>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5" dxf="1" numFmtId="34">
      <nc r="T3">
        <v>104214</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T4">
        <v>120343</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T5">
        <v>28816</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T6">
        <v>162524</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T7">
        <v>66343</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T8">
        <v>88032</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T9">
        <v>35020</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T10">
        <v>5379</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T11">
        <v>76421</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T12">
        <v>53144</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T13">
        <v>31019</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T14">
        <v>4613</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T15">
        <v>489</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T16">
        <v>776357</v>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5" sqref="T17" start="0" length="0">
      <dxf>
        <font>
          <sz val="11"/>
          <color theme="1"/>
          <name val="Calibri"/>
          <scheme val="minor"/>
        </font>
      </dxf>
    </rfmt>
    <rcc rId="0" sId="5" dxf="1" numFmtId="34">
      <nc r="T18">
        <v>-2216</v>
      </nc>
      <ndxf>
        <font>
          <sz val="9"/>
          <color auto="1"/>
          <name val="Open Sans"/>
          <scheme val="none"/>
        </font>
        <numFmt numFmtId="166" formatCode="_(* #\ ###\ ##0_);_(* \(#\ ###\ ##0\);_(* &quot;-&quot;_);_(@_)"/>
        <alignment horizontal="right" vertical="top" indent="1" readingOrder="0"/>
        <border outline="0">
          <top style="medium">
            <color rgb="FFC00000"/>
          </top>
          <bottom style="dotted">
            <color rgb="FF6F7779"/>
          </bottom>
        </border>
      </ndxf>
    </rcc>
    <rcc rId="0" sId="5" dxf="1" numFmtId="34">
      <nc r="T19">
        <v>-24009</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T20">
        <v>-14606</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T21">
        <v>-17944</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T22">
        <v>-25588</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T23">
        <v>-3402</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T24">
        <v>-4328</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T25">
        <v>-6137</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T26">
        <v>-4681</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T27">
        <v>-3369</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T28">
        <v>-9803</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T29">
        <v>-3132</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T30">
        <v>-16262</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T31">
        <v>-135477</v>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cc rId="0" sId="5" dxf="1" numFmtId="34">
      <nc r="T33">
        <v>640880</v>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5" sqref="T34" start="0" length="0">
      <dxf>
        <font>
          <sz val="9"/>
          <color rgb="FFFF0000"/>
          <name val="Open Sans"/>
          <scheme val="none"/>
        </font>
      </dxf>
    </rfmt>
    <rfmt sheetId="5" sqref="T35" start="0" length="0">
      <dxf>
        <font>
          <b/>
          <sz val="9"/>
          <color rgb="FFCC0000"/>
          <name val="Open Sans"/>
          <scheme val="none"/>
        </font>
        <numFmt numFmtId="19" formatCode="dd/mm/yyyy"/>
        <alignment horizontal="right" vertical="center" wrapText="1" readingOrder="0"/>
        <border outline="0">
          <top style="thin">
            <color indexed="9"/>
          </top>
          <bottom style="medium">
            <color rgb="FFCC0000"/>
          </bottom>
        </border>
      </dxf>
    </rfmt>
    <rcc rId="0" sId="5" dxf="1">
      <nc r="T36" t="inlineStr">
        <is>
          <t>IV Q 2021</t>
        </is>
      </nc>
      <ndxf>
        <font>
          <b/>
          <sz val="9"/>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5" dxf="1" numFmtId="34">
      <nc r="T37">
        <v>101998</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T38">
        <v>96334</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T39">
        <v>14210</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T40">
        <v>162524</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T41">
        <v>48399</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T42">
        <v>62444</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T43">
        <v>31618</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T44">
        <v>2010</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T45">
        <v>70284</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T46">
        <v>48463</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T47">
        <v>26691</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T48">
        <v>-5190</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T49">
        <v>489</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T50">
        <v>-19394</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T51">
        <v>640880</v>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5" sqref="T52" start="0" length="0">
      <dxf>
        <font>
          <sz val="9"/>
          <color auto="1"/>
          <name val="Open Sans"/>
          <scheme val="none"/>
        </font>
      </dxf>
    </rfmt>
    <rfmt sheetId="5" sqref="T53" start="0" length="0">
      <dxf>
        <font>
          <sz val="9"/>
          <color auto="1"/>
          <name val="Open Sans"/>
          <scheme val="none"/>
        </font>
      </dxf>
    </rfmt>
    <rcc rId="0" sId="5" dxf="1">
      <nc r="T54" t="inlineStr">
        <is>
          <t>IV Q 2021</t>
        </is>
      </nc>
      <ndxf>
        <font>
          <b/>
          <sz val="9"/>
          <color rgb="FFCC0000"/>
          <name val="Open Sans"/>
          <scheme val="none"/>
        </font>
        <numFmt numFmtId="19" formatCode="dd/mm/yyyy"/>
        <alignment horizontal="right" vertical="center" wrapText="1" readingOrder="0"/>
        <border outline="0">
          <top style="medium">
            <color rgb="FFCC0000"/>
          </top>
          <bottom style="medium">
            <color rgb="FFCC0000"/>
          </bottom>
        </border>
      </ndxf>
    </rcc>
    <rfmt sheetId="5" sqref="T55" start="0" length="0">
      <dxf>
        <font>
          <sz val="11"/>
          <color theme="1"/>
          <name val="Calibri"/>
          <scheme val="minor"/>
        </font>
        <numFmt numFmtId="166" formatCode="_(* #\ ###\ ##0_);_(* \(#\ ###\ ##0\);_(* &quot;-&quot;_);_(@_)"/>
        <alignment horizontal="right" vertical="top" indent="1" readingOrder="0"/>
        <border outline="0">
          <top style="dotted">
            <color rgb="FF6F7779"/>
          </top>
          <bottom style="dotted">
            <color rgb="FF6F7779"/>
          </bottom>
        </border>
      </dxf>
    </rfmt>
    <rcc rId="0" sId="5" dxf="1" numFmtId="34">
      <nc r="T56">
        <v>70</v>
      </nc>
      <ndxf>
        <font>
          <sz val="9"/>
          <color auto="1"/>
          <name val="Open Sans"/>
          <scheme val="none"/>
        </font>
        <numFmt numFmtId="166" formatCode="_(* #\ ###\ ##0_);_(* \(#\ ###\ ##0\);_(* &quot;-&quot;_);_(@_)"/>
        <alignment horizontal="right" vertical="top" indent="1" readingOrder="0"/>
        <border outline="0">
          <bottom style="dotted">
            <color rgb="FF6F7779"/>
          </bottom>
        </border>
      </ndxf>
    </rcc>
    <rcc rId="0" sId="5" dxf="1" numFmtId="34">
      <nc r="T57">
        <v>2</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T58">
        <v>27</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T59">
        <v>14</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T60">
        <v>102</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T61">
        <v>163</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T62">
        <v>48</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T63">
        <v>154</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T64">
        <v>48</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T65">
        <v>13</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5" dxf="1" numFmtId="34">
      <nc r="T66">
        <v>641</v>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5" sqref="T67" start="0" length="0">
      <dxf>
        <font>
          <sz val="9"/>
          <color theme="0"/>
          <name val="Open Sans"/>
          <scheme val="none"/>
        </font>
      </dxf>
    </rfmt>
    <rfmt sheetId="5" sqref="T70" start="0" length="0">
      <dxf>
        <numFmt numFmtId="166" formatCode="_(* #\ ###\ ##0_);_(* \(#\ ###\ ##0\);_(* &quot;-&quot;_);_(@_)"/>
      </dxf>
    </rfmt>
    <rfmt sheetId="5" sqref="T71" start="0" length="0">
      <dxf>
        <numFmt numFmtId="166" formatCode="_(* #\ ###\ ##0_);_(* \(#\ ###\ ##0\);_(* &quot;-&quot;_);_(@_)"/>
      </dxf>
    </rfmt>
  </rrc>
  <rrc rId="5206" sId="5" ref="C1:C1048576" action="deleteCol">
    <undo index="0" exp="area" ref3D="1" dr="$C$1:$D$1048576" dn="Z_A8BECBEA_503D_4905_838B_E7A3AE370105_.wvu.Cols" sId="5"/>
    <undo index="0" exp="area" ref3D="1" dr="$C$1:$R$1048576" dn="Z_687A4863_1825_4D63_B732_E76682E6DE4F_.wvu.Cols" sId="5"/>
    <undo index="0" exp="area" ref3D="1" dr="$C$1:$I$1048576" dn="Z_57267270_6A97_4850_9DB6_FE6B399379AA_.wvu.Cols" sId="5"/>
    <rfmt sheetId="5" xfDxf="1" sqref="C1:C1048576" start="0" length="0">
      <dxf>
        <font>
          <sz val="9"/>
          <name val="Open Sans"/>
          <scheme val="none"/>
        </font>
      </dxf>
    </rfmt>
    <rfmt sheetId="5" s="1" sqref="C1" start="0" length="0">
      <dxf>
        <font>
          <b/>
          <sz val="9"/>
          <color rgb="FFCC0000"/>
          <name val="Open Sans"/>
          <scheme val="none"/>
        </font>
        <numFmt numFmtId="166" formatCode="_(* #\ ###\ ##0_);_(* \(#\ ###\ ##0\);_(* &quot;-&quot;_);_(@_)"/>
        <alignment horizontal="right" vertical="center" wrapText="1" readingOrder="0"/>
        <border outline="0">
          <top style="thin">
            <color indexed="9"/>
          </top>
          <bottom style="medium">
            <color rgb="FFCC0000"/>
          </bottom>
        </border>
      </dxf>
    </rfmt>
    <rcc rId="0" sId="5" s="1" dxf="1">
      <nc r="C2" t="inlineStr">
        <is>
          <t>I Q 2017</t>
        </is>
      </nc>
      <ndxf>
        <font>
          <b/>
          <sz val="9"/>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5" s="1" dxf="1" numFmtId="34">
      <nc r="C3">
        <v>83361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
        <v>78240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5">
        <v>12788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
        <v>78131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7">
        <v>58283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8">
        <v>68751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9">
        <v>40029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0">
        <v>3856</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1">
        <v>69065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2">
        <v>51481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3">
        <v>22069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4">
        <v>3974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5">
        <v>997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6">
        <v>571025</v>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1" sqref="C17" start="0" length="0">
      <dxf>
        <font>
          <b/>
          <sz val="9"/>
          <color rgb="FFCC0000"/>
          <name val="Open Sans"/>
          <scheme val="none"/>
        </font>
        <numFmt numFmtId="19" formatCode="dd/mm/yyyy"/>
        <alignment horizontal="right" vertical="center" wrapText="1" readingOrder="0"/>
        <border outline="0">
          <top style="thin">
            <color indexed="9"/>
          </top>
          <bottom style="medium">
            <color rgb="FFCC0000"/>
          </bottom>
        </border>
      </dxf>
    </rfmt>
    <rcc rId="0" sId="5" s="1" dxf="1" numFmtId="34">
      <nc r="C18">
        <v>-195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9">
        <v>-19307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0">
        <v>-564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1">
        <v>-12346</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2">
        <v>-26239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3">
        <v>-8923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4">
        <v>-3172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5">
        <v>-1630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6">
        <v>-2140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7">
        <v>-5805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8">
        <v>-5967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9">
        <v>-1801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30">
        <v>-7743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31">
        <v>-95832</v>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cc rId="0" sId="5" s="1" dxf="1" numFmtId="34">
      <nc r="C33">
        <v>475193</v>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qref="C34" start="0" length="0">
      <dxf>
        <numFmt numFmtId="166" formatCode="_(* #\ ###\ ##0_);_(* \(#\ ###\ ##0\);_(* &quot;-&quot;_);_(@_)"/>
      </dxf>
    </rfmt>
    <rfmt sheetId="5" s="1" sqref="C35" start="0" length="0">
      <dxf>
        <font>
          <b/>
          <sz val="9"/>
          <color rgb="FFCC0000"/>
          <name val="Open Sans"/>
          <scheme val="none"/>
        </font>
        <numFmt numFmtId="19" formatCode="dd/mm/yyyy"/>
        <alignment horizontal="right" vertical="center" wrapText="1" readingOrder="0"/>
        <border outline="0">
          <top style="thin">
            <color indexed="9"/>
          </top>
        </border>
      </dxf>
    </rfmt>
    <rcc rId="0" sId="5" s="1" dxf="1">
      <nc r="C36" t="inlineStr">
        <is>
          <t>I Q 2017</t>
        </is>
      </nc>
      <ndxf>
        <font>
          <b/>
          <sz val="9"/>
          <color rgb="FFCC0000"/>
          <name val="Open Sans"/>
          <scheme val="none"/>
        </font>
        <numFmt numFmtId="19" formatCode="dd/mm/yyyy"/>
        <alignment horizontal="right" vertical="center" wrapText="1" readingOrder="0"/>
        <border outline="0">
          <top style="medium">
            <color rgb="FFCC0000"/>
          </top>
          <bottom style="medium">
            <color rgb="FFCC0000"/>
          </bottom>
        </border>
      </ndxf>
    </rcc>
    <rcc rId="0" sId="5" s="1" dxf="1" numFmtId="34">
      <nc r="C37">
        <v>83166</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38">
        <v>58933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39">
        <v>12224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0">
        <v>78131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1">
        <v>45937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2">
        <v>42512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3">
        <v>31106</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4">
        <v>-1949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5">
        <v>67435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6">
        <v>49341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7">
        <v>18897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8">
        <v>-1993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9">
        <v>997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50">
        <v>-9544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51">
        <v>475193</v>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cc rId="0" sId="5" dxf="1" numFmtId="34">
      <nc r="C52">
        <v>0</v>
      </nc>
      <ndxf>
        <font>
          <sz val="9"/>
          <color auto="1"/>
          <name val="Open Sans"/>
          <scheme val="none"/>
        </font>
        <numFmt numFmtId="166" formatCode="_(* #\ ###\ ##0_);_(* \(#\ ###\ ##0\);_(* &quot;-&quot;_);_(@_)"/>
      </ndxf>
    </rcc>
    <rfmt sheetId="5" s="1" sqref="C53" start="0" length="0">
      <dxf>
        <font>
          <b/>
          <sz val="9"/>
          <color rgb="FFCC0000"/>
          <name val="Open Sans"/>
          <scheme val="none"/>
        </font>
        <numFmt numFmtId="19" formatCode="dd/mm/yyyy"/>
        <alignment horizontal="right" vertical="center" wrapText="1" readingOrder="0"/>
        <border outline="0">
          <top style="thin">
            <color indexed="9"/>
          </top>
        </border>
      </dxf>
    </rfmt>
    <rcc rId="0" sId="5" s="1" dxf="1">
      <nc r="C54" t="inlineStr">
        <is>
          <t>I Q 2017</t>
        </is>
      </nc>
      <ndxf>
        <font>
          <b/>
          <sz val="9"/>
          <color rgb="FFCC0000"/>
          <name val="Open Sans"/>
          <scheme val="none"/>
        </font>
        <numFmt numFmtId="19" formatCode="dd/mm/yyyy"/>
        <alignment horizontal="right" vertical="center" wrapText="1" readingOrder="0"/>
        <border outline="0">
          <top style="medium">
            <color rgb="FFCC0000"/>
          </top>
          <bottom style="medium">
            <color rgb="FFCC0000"/>
          </bottom>
        </border>
      </ndxf>
    </rcc>
    <rfmt sheetId="5" s="1" sqref="C55" start="0" length="0">
      <dxf>
        <font>
          <sz val="9"/>
          <color auto="1"/>
          <name val="Open Sans"/>
          <scheme val="none"/>
        </font>
        <numFmt numFmtId="166" formatCode="_(* #\ ###\ ##0_);_(* \(#\ ###\ ##0\);_(* &quot;-&quot;_);_(@_)"/>
        <alignment horizontal="right" indent="1" readingOrder="0"/>
        <border outline="0">
          <top style="dotted">
            <color rgb="FF6F7779"/>
          </top>
          <bottom style="dotted">
            <color rgb="FF6F7779"/>
          </bottom>
        </border>
      </dxf>
    </rfmt>
    <rcc rId="0" sId="5" s="1" dxf="1" numFmtId="34">
      <nc r="C56">
        <v>67</v>
      </nc>
      <ndxf>
        <font>
          <sz val="9"/>
          <color auto="1"/>
          <name val="Open Sans"/>
          <scheme val="none"/>
        </font>
        <numFmt numFmtId="166" formatCode="_(* #\ ###\ ##0_);_(* \(#\ ###\ ##0\);_(* &quot;-&quot;_);_(@_)"/>
        <alignment horizontal="right" indent="1" readingOrder="0"/>
        <border outline="0">
          <bottom style="dotted">
            <color rgb="FF6F7779"/>
          </bottom>
        </border>
      </ndxf>
    </rcc>
    <rcc rId="0" sId="5" s="1" dxf="1" numFmtId="34">
      <nc r="C57">
        <v>-2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58">
        <v>19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59">
        <v>12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0">
        <v>83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1">
        <v>78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2">
        <v>46</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3">
        <v>57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4">
        <v>49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5">
        <v>24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6">
        <v>433</v>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qref="C67" start="0" length="0">
      <dxf>
        <font>
          <sz val="9"/>
          <color theme="0"/>
          <name val="Open Sans"/>
          <scheme val="none"/>
        </font>
        <numFmt numFmtId="1" formatCode="0"/>
      </dxf>
    </rfmt>
    <rfmt sheetId="5" sqref="C70" start="0" length="0">
      <dxf>
        <numFmt numFmtId="166" formatCode="_(* #\ ###\ ##0_);_(* \(#\ ###\ ##0\);_(* &quot;-&quot;_);_(@_)"/>
      </dxf>
    </rfmt>
    <rfmt sheetId="5" sqref="C71" start="0" length="0">
      <dxf>
        <numFmt numFmtId="166" formatCode="_(* #\ ###\ ##0_);_(* \(#\ ###\ ##0\);_(* &quot;-&quot;_);_(@_)"/>
      </dxf>
    </rfmt>
  </rrc>
  <rrc rId="5207" sId="5" ref="C1:C1048576" action="deleteCol">
    <undo index="0" exp="area" ref3D="1" dr="$C$1:$C$1048576" dn="Z_A8BECBEA_503D_4905_838B_E7A3AE370105_.wvu.Cols" sId="5"/>
    <undo index="0" exp="area" ref3D="1" dr="$C$1:$Q$1048576" dn="Z_687A4863_1825_4D63_B732_E76682E6DE4F_.wvu.Cols" sId="5"/>
    <undo index="0" exp="area" ref3D="1" dr="$C$1:$H$1048576" dn="Z_57267270_6A97_4850_9DB6_FE6B399379AA_.wvu.Cols" sId="5"/>
    <rfmt sheetId="5" xfDxf="1" sqref="C1:C1048576" start="0" length="0">
      <dxf>
        <font>
          <sz val="9"/>
          <name val="Open Sans"/>
          <scheme val="none"/>
        </font>
      </dxf>
    </rfmt>
    <rfmt sheetId="5" s="1" sqref="C1" start="0" length="0">
      <dxf>
        <font>
          <b/>
          <sz val="9"/>
          <color rgb="FFCC0000"/>
          <name val="Open Sans"/>
          <scheme val="none"/>
        </font>
        <numFmt numFmtId="166" formatCode="_(* #\ ###\ ##0_);_(* \(#\ ###\ ##0\);_(* &quot;-&quot;_);_(@_)"/>
        <alignment horizontal="right" vertical="center" wrapText="1" readingOrder="0"/>
        <border outline="0">
          <top style="thin">
            <color indexed="9"/>
          </top>
          <bottom style="medium">
            <color rgb="FFCC0000"/>
          </bottom>
        </border>
      </dxf>
    </rfmt>
    <rcc rId="0" sId="5" s="1" dxf="1">
      <nc r="C2" t="inlineStr">
        <is>
          <t>II Q 2017</t>
        </is>
      </nc>
      <ndxf>
        <font>
          <b/>
          <sz val="9"/>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5" s="1" dxf="1" numFmtId="34">
      <nc r="C3">
        <v>85518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
        <v>81798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5">
        <v>11831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
        <v>84907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7">
        <v>61020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8">
        <v>71455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9">
        <v>42160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0">
        <v>3042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1">
        <v>74900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2">
        <v>56656</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3">
        <v>22670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4">
        <v>4117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5">
        <v>7807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6">
        <v>607881</v>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1" sqref="C17" start="0" length="0">
      <dxf>
        <font>
          <b/>
          <sz val="9"/>
          <color rgb="FFCC0000"/>
          <name val="Open Sans"/>
          <scheme val="none"/>
        </font>
        <numFmt numFmtId="19" formatCode="dd/mm/yyyy"/>
        <alignment horizontal="right" vertical="center" wrapText="1" readingOrder="0"/>
        <border outline="0">
          <top style="thin">
            <color indexed="9"/>
          </top>
          <bottom style="medium">
            <color rgb="FFCC0000"/>
          </bottom>
        </border>
      </dxf>
    </rfmt>
    <rcc rId="0" sId="5" s="1" dxf="1" numFmtId="34">
      <nc r="C18">
        <v>-165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9">
        <v>-31097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0">
        <v>-639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1">
        <v>-12304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2">
        <v>-27778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3">
        <v>-9623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4">
        <v>-2739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5">
        <v>-1620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6">
        <v>-2489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7">
        <v>-5832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8">
        <v>-7008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9">
        <v>-3050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30">
        <v>-7895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31">
        <v>-112239</v>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cc rId="0" sId="5" s="1" dxf="1" numFmtId="34">
      <nc r="C33">
        <v>495642</v>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qref="C34" start="0" length="0">
      <dxf>
        <numFmt numFmtId="166" formatCode="_(* #\ ###\ ##0_);_(* \(#\ ###\ ##0\);_(* &quot;-&quot;_);_(@_)"/>
      </dxf>
    </rfmt>
    <rfmt sheetId="5" s="1" sqref="C35" start="0" length="0">
      <dxf>
        <font>
          <b/>
          <sz val="9"/>
          <color rgb="FFCC0000"/>
          <name val="Open Sans"/>
          <scheme val="none"/>
        </font>
        <numFmt numFmtId="19" formatCode="dd/mm/yyyy"/>
        <alignment horizontal="right" vertical="center" wrapText="1" readingOrder="0"/>
        <border outline="0">
          <top style="thin">
            <color indexed="9"/>
          </top>
          <bottom style="medium">
            <color rgb="FFCC0000"/>
          </bottom>
        </border>
      </dxf>
    </rfmt>
    <rcc rId="0" sId="5" s="1" dxf="1">
      <nc r="C36" t="inlineStr">
        <is>
          <t>II Q 2017</t>
        </is>
      </nc>
      <ndxf>
        <font>
          <b/>
          <sz val="9"/>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5" s="1" dxf="1" numFmtId="34">
      <nc r="C37">
        <v>85353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38">
        <v>50701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39">
        <v>11192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0">
        <v>84907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1">
        <v>48716</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2">
        <v>43677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3">
        <v>32537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4">
        <v>-2790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5">
        <v>73280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6">
        <v>54167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7">
        <v>19931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8">
        <v>-2891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9">
        <v>7807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50">
        <v>-10945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51">
        <v>495642</v>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qref="C52" start="0" length="0">
      <dxf>
        <font>
          <sz val="9"/>
          <color auto="1"/>
          <name val="Open Sans"/>
          <scheme val="none"/>
        </font>
      </dxf>
    </rfmt>
    <rfmt sheetId="5" s="1" sqref="C53" start="0" length="0">
      <dxf>
        <font>
          <b/>
          <sz val="9"/>
          <color rgb="FFCC0000"/>
          <name val="Open Sans"/>
          <scheme val="none"/>
        </font>
        <numFmt numFmtId="19" formatCode="dd/mm/yyyy"/>
        <alignment horizontal="right" vertical="center" wrapText="1" readingOrder="0"/>
        <border outline="0">
          <top style="thin">
            <color indexed="9"/>
          </top>
          <bottom style="medium">
            <color rgb="FFCC0000"/>
          </bottom>
        </border>
      </dxf>
    </rfmt>
    <rcc rId="0" sId="5" s="1" dxf="1">
      <nc r="C54" t="inlineStr">
        <is>
          <t>II Q 2017</t>
        </is>
      </nc>
      <ndxf>
        <font>
          <b/>
          <sz val="9"/>
          <color rgb="FFCC0000"/>
          <name val="Open Sans"/>
          <scheme val="none"/>
        </font>
        <numFmt numFmtId="19" formatCode="dd/mm/yyyy"/>
        <alignment horizontal="right" vertical="center" wrapText="1" readingOrder="0"/>
        <border outline="0">
          <top style="thin">
            <color indexed="9"/>
          </top>
          <bottom style="medium">
            <color rgb="FFCC0000"/>
          </bottom>
        </border>
      </ndxf>
    </rcc>
    <rfmt sheetId="5" s="1" sqref="C55" start="0" length="0">
      <dxf>
        <font>
          <sz val="9"/>
          <color auto="1"/>
          <name val="Open Sans"/>
          <scheme val="none"/>
        </font>
        <numFmt numFmtId="166" formatCode="_(* #\ ###\ ##0_);_(* \(#\ ###\ ##0\);_(* &quot;-&quot;_);_(@_)"/>
        <alignment horizontal="right" indent="1" readingOrder="0"/>
        <border outline="0">
          <top style="dotted">
            <color rgb="FF6F7779"/>
          </top>
          <bottom style="dotted">
            <color rgb="FF6F7779"/>
          </bottom>
        </border>
      </dxf>
    </rfmt>
    <rcc rId="0" sId="5" s="1" dxf="1" numFmtId="34">
      <nc r="C56">
        <v>73</v>
      </nc>
      <ndxf>
        <font>
          <sz val="9"/>
          <color auto="1"/>
          <name val="Open Sans"/>
          <scheme val="none"/>
        </font>
        <numFmt numFmtId="166" formatCode="_(* #\ ###\ ##0_);_(* \(#\ ###\ ##0\);_(* &quot;-&quot;_);_(@_)"/>
        <alignment horizontal="right" indent="1" readingOrder="0"/>
        <border outline="0">
          <bottom style="dotted">
            <color rgb="FF6F7779"/>
          </bottom>
        </border>
      </ndxf>
    </rcc>
    <rcc rId="0" sId="5" s="1" dxf="1" numFmtId="34">
      <nc r="C57">
        <v>-3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58">
        <v>20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59">
        <v>11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0">
        <v>85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1">
        <v>85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2">
        <v>49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3">
        <v>48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4">
        <v>54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5">
        <v>30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6">
        <v>452</v>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qref="C67" start="0" length="0">
      <dxf>
        <font>
          <sz val="9"/>
          <color theme="0"/>
          <name val="Open Sans"/>
          <scheme val="none"/>
        </font>
        <numFmt numFmtId="1" formatCode="0"/>
      </dxf>
    </rfmt>
    <rfmt sheetId="5" sqref="C70" start="0" length="0">
      <dxf>
        <numFmt numFmtId="166" formatCode="_(* #\ ###\ ##0_);_(* \(#\ ###\ ##0\);_(* &quot;-&quot;_);_(@_)"/>
      </dxf>
    </rfmt>
    <rfmt sheetId="5" sqref="C71" start="0" length="0">
      <dxf>
        <numFmt numFmtId="166" formatCode="_(* #\ ###\ ##0_);_(* \(#\ ###\ ##0\);_(* &quot;-&quot;_);_(@_)"/>
      </dxf>
    </rfmt>
  </rrc>
  <rrc rId="5208" sId="5" ref="C1:C1048576" action="deleteCol">
    <undo index="0" exp="area" ref3D="1" dr="$C$1:$P$1048576" dn="Z_687A4863_1825_4D63_B732_E76682E6DE4F_.wvu.Cols" sId="5"/>
    <undo index="0" exp="area" ref3D="1" dr="$C$1:$G$1048576" dn="Z_57267270_6A97_4850_9DB6_FE6B399379AA_.wvu.Cols" sId="5"/>
    <rfmt sheetId="5" xfDxf="1" sqref="C1:C1048576" start="0" length="0">
      <dxf>
        <font>
          <sz val="9"/>
          <name val="Open Sans"/>
          <scheme val="none"/>
        </font>
      </dxf>
    </rfmt>
    <rfmt sheetId="5" s="1" sqref="C1" start="0" length="0">
      <dxf>
        <font>
          <b/>
          <sz val="9"/>
          <color rgb="FFCC0000"/>
          <name val="Open Sans"/>
          <scheme val="none"/>
        </font>
        <numFmt numFmtId="166" formatCode="_(* #\ ###\ ##0_);_(* \(#\ ###\ ##0\);_(* &quot;-&quot;_);_(@_)"/>
        <alignment horizontal="right" vertical="center" wrapText="1" readingOrder="0"/>
        <border outline="0">
          <top style="thin">
            <color indexed="9"/>
          </top>
          <bottom style="medium">
            <color rgb="FFCC0000"/>
          </bottom>
        </border>
      </dxf>
    </rfmt>
    <rcc rId="0" sId="5" s="1" dxf="1">
      <nc r="C2" t="inlineStr">
        <is>
          <t>III Q 2017</t>
        </is>
      </nc>
      <ndxf>
        <font>
          <b/>
          <sz val="9"/>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5" s="1" dxf="1" numFmtId="34">
      <nc r="C3">
        <v>83848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
        <v>87134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5">
        <v>16345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
        <v>91823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7">
        <v>61082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8">
        <v>101339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9">
        <v>42806</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0">
        <v>1626</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1">
        <v>79928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2">
        <v>54544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3">
        <v>26344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4">
        <v>3720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5">
        <v>3951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6">
        <v>654490</v>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1" sqref="C17" start="0" length="0">
      <dxf>
        <font>
          <b/>
          <sz val="9"/>
          <color rgb="FFCC0000"/>
          <name val="Open Sans"/>
          <scheme val="none"/>
        </font>
        <numFmt numFmtId="19" formatCode="dd/mm/yyyy"/>
        <alignment horizontal="right" vertical="center" wrapText="1" readingOrder="0"/>
        <border outline="0">
          <top style="thin">
            <color indexed="9"/>
          </top>
          <bottom style="medium">
            <color rgb="FFCC0000"/>
          </bottom>
        </border>
      </dxf>
    </rfmt>
    <rcc rId="0" sId="5" s="1" dxf="1" numFmtId="34">
      <nc r="C18">
        <v>-150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9">
        <v>-20120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0">
        <v>-590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1">
        <v>-13178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2">
        <v>-56218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3">
        <v>-5523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4">
        <v>-2616</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5">
        <v>-1618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6">
        <v>-6266</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7">
        <v>-5811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8">
        <v>-6769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9">
        <v>-3405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30">
        <v>-5321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31">
        <v>-127585</v>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cc rId="0" sId="5" s="1" dxf="1" numFmtId="34">
      <nc r="C33">
        <v>526905</v>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qref="C34" start="0" length="0">
      <dxf>
        <numFmt numFmtId="166" formatCode="_(* #\ ###\ ##0_);_(* \(#\ ###\ ##0\);_(* &quot;-&quot;_);_(@_)"/>
      </dxf>
    </rfmt>
    <rfmt sheetId="5" s="1" sqref="C35" start="0" length="0">
      <dxf>
        <font>
          <b/>
          <sz val="9"/>
          <color rgb="FFCC0000"/>
          <name val="Open Sans"/>
          <scheme val="none"/>
        </font>
        <numFmt numFmtId="19" formatCode="dd/mm/yyyy"/>
        <alignment horizontal="right" vertical="center" wrapText="1" readingOrder="0"/>
        <border outline="0">
          <top style="thin">
            <color indexed="9"/>
          </top>
          <bottom style="medium">
            <color rgb="FFCC0000"/>
          </bottom>
        </border>
      </dxf>
    </rfmt>
    <rcc rId="0" sId="5" s="1" dxf="1">
      <nc r="C36" t="inlineStr">
        <is>
          <t>III Q 2017</t>
        </is>
      </nc>
      <ndxf>
        <font>
          <b/>
          <sz val="9"/>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5" s="1" dxf="1" numFmtId="34">
      <nc r="C37">
        <v>83698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38">
        <v>67014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39">
        <v>15755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0">
        <v>91823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1">
        <v>47904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2">
        <v>45121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3">
        <v>37283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4">
        <v>-4185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5">
        <v>78310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6">
        <v>48278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7">
        <v>23728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8">
        <v>-3049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9">
        <v>3951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50">
        <v>-8726</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51">
        <v>526905</v>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qref="C52" start="0" length="0">
      <dxf>
        <font>
          <sz val="9"/>
          <color auto="1"/>
          <name val="Open Sans"/>
          <scheme val="none"/>
        </font>
      </dxf>
    </rfmt>
    <rfmt sheetId="5" sqref="C53" start="0" length="0">
      <dxf>
        <font>
          <sz val="9"/>
          <color auto="1"/>
          <name val="Open Sans"/>
          <scheme val="none"/>
        </font>
      </dxf>
    </rfmt>
    <rcc rId="0" sId="5" s="1" dxf="1">
      <nc r="C54" t="inlineStr">
        <is>
          <t>III Q 2017</t>
        </is>
      </nc>
      <ndxf>
        <font>
          <b/>
          <sz val="9"/>
          <color rgb="FFCC0000"/>
          <name val="Open Sans"/>
          <scheme val="none"/>
        </font>
        <numFmt numFmtId="19" formatCode="dd/mm/yyyy"/>
        <alignment horizontal="right" vertical="center" wrapText="1" readingOrder="0"/>
        <border outline="0">
          <top style="medium">
            <color rgb="FFCC0000"/>
          </top>
          <bottom style="medium">
            <color rgb="FFCC0000"/>
          </bottom>
        </border>
      </ndxf>
    </rcc>
    <rfmt sheetId="5" s="1" sqref="C55" start="0" length="0">
      <dxf>
        <font>
          <sz val="9"/>
          <color auto="1"/>
          <name val="Open Sans"/>
          <scheme val="none"/>
        </font>
        <numFmt numFmtId="166" formatCode="_(* #\ ###\ ##0_);_(* \(#\ ###\ ##0\);_(* &quot;-&quot;_);_(@_)"/>
        <alignment horizontal="right" indent="1" readingOrder="0"/>
        <border outline="0">
          <top style="dotted">
            <color rgb="FF6F7779"/>
          </top>
          <bottom style="dotted">
            <color rgb="FF6F7779"/>
          </bottom>
        </border>
      </dxf>
    </rfmt>
    <rcc rId="0" sId="5" s="1" dxf="1" numFmtId="34">
      <nc r="C56">
        <v>78</v>
      </nc>
      <ndxf>
        <font>
          <sz val="9"/>
          <color auto="1"/>
          <name val="Open Sans"/>
          <scheme val="none"/>
        </font>
        <numFmt numFmtId="166" formatCode="_(* #\ ###\ ##0_);_(* \(#\ ###\ ##0\);_(* &quot;-&quot;_);_(@_)"/>
        <alignment horizontal="right" indent="1" readingOrder="0"/>
        <border outline="0">
          <bottom style="dotted">
            <color rgb="FF6F7779"/>
          </bottom>
        </border>
      </ndxf>
    </rcc>
    <rcc rId="0" sId="5" s="1" dxf="1" numFmtId="34">
      <nc r="C57">
        <v>-4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58">
        <v>24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59">
        <v>16</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0">
        <v>84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1">
        <v>92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2">
        <v>48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3">
        <v>64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4">
        <v>48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5">
        <v>32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6">
        <v>482</v>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qref="C67" start="0" length="0">
      <dxf>
        <font>
          <sz val="9"/>
          <color theme="0"/>
          <name val="Open Sans"/>
          <scheme val="none"/>
        </font>
        <numFmt numFmtId="1" formatCode="0"/>
      </dxf>
    </rfmt>
    <rfmt sheetId="5" sqref="C70" start="0" length="0">
      <dxf>
        <numFmt numFmtId="166" formatCode="_(* #\ ###\ ##0_);_(* \(#\ ###\ ##0\);_(* &quot;-&quot;_);_(@_)"/>
      </dxf>
    </rfmt>
    <rfmt sheetId="5" sqref="C71" start="0" length="0">
      <dxf>
        <numFmt numFmtId="166" formatCode="_(* #\ ###\ ##0_);_(* \(#\ ###\ ##0\);_(* &quot;-&quot;_);_(@_)"/>
      </dxf>
    </rfmt>
  </rrc>
  <rrc rId="5209" sId="5" ref="C1:C1048576" action="deleteCol">
    <undo index="0" exp="area" ref3D="1" dr="$C$1:$O$1048576" dn="Z_687A4863_1825_4D63_B732_E76682E6DE4F_.wvu.Cols" sId="5"/>
    <undo index="0" exp="area" ref3D="1" dr="$C$1:$F$1048576" dn="Z_57267270_6A97_4850_9DB6_FE6B399379AA_.wvu.Cols" sId="5"/>
    <rfmt sheetId="5" xfDxf="1" sqref="C1:C1048576" start="0" length="0">
      <dxf>
        <font>
          <sz val="9"/>
          <name val="Open Sans"/>
          <scheme val="none"/>
        </font>
      </dxf>
    </rfmt>
    <rfmt sheetId="5" s="1" sqref="C1" start="0" length="0">
      <dxf>
        <font>
          <b/>
          <sz val="9"/>
          <color rgb="FFCC0000"/>
          <name val="Open Sans"/>
          <scheme val="none"/>
        </font>
        <numFmt numFmtId="166" formatCode="_(* #\ ###\ ##0_);_(* \(#\ ###\ ##0\);_(* &quot;-&quot;_);_(@_)"/>
        <alignment horizontal="right" vertical="center" wrapText="1" readingOrder="0"/>
        <border outline="0">
          <top style="thin">
            <color indexed="9"/>
          </top>
          <bottom style="medium">
            <color rgb="FFCC0000"/>
          </bottom>
        </border>
      </dxf>
    </rfmt>
    <rcc rId="0" sId="5" s="1" dxf="1">
      <nc r="C2" t="inlineStr">
        <is>
          <t>IV Q 2017</t>
        </is>
      </nc>
      <ndxf>
        <font>
          <b/>
          <sz val="9"/>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5" s="1" dxf="1" numFmtId="34">
      <nc r="C3">
        <v>85579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
        <v>89192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5">
        <v>19339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
        <v>91195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7">
        <v>66173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8">
        <v>88892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9">
        <v>44553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0">
        <v>1206</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1">
        <v>82582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2">
        <v>50891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3">
        <v>17046</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4">
        <v>4418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5">
        <v>1747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6">
        <v>642813</v>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1" sqref="C17" start="0" length="0">
      <dxf>
        <font>
          <b/>
          <sz val="9"/>
          <color rgb="FFCC0000"/>
          <name val="Open Sans"/>
          <scheme val="none"/>
        </font>
        <numFmt numFmtId="19" formatCode="dd/mm/yyyy"/>
        <alignment horizontal="right" vertical="center" wrapText="1" readingOrder="0"/>
        <border outline="0">
          <top style="thin">
            <color indexed="9"/>
          </top>
          <bottom style="medium">
            <color rgb="FFCC0000"/>
          </bottom>
        </border>
      </dxf>
    </rfmt>
    <rcc rId="0" sId="5" s="1" dxf="1" numFmtId="34">
      <nc r="C18">
        <v>-175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9">
        <v>-27811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0">
        <v>-1405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1">
        <v>-14003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2">
        <v>-42235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3">
        <v>-9191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4">
        <v>-2648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5">
        <v>-1740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6">
        <v>-3876</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7">
        <v>-4130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8">
        <v>-7440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9">
        <v>-3662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30">
        <v>-9111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31">
        <v>-127427</v>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cc rId="0" sId="5" s="1" dxf="1" numFmtId="34">
      <nc r="C33">
        <v>515386</v>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qref="C34" start="0" length="0">
      <dxf>
        <numFmt numFmtId="166" formatCode="_(* #\ ###\ ##0_);_(* \(#\ ###\ ##0\);_(* &quot;-&quot;_);_(@_)"/>
      </dxf>
    </rfmt>
    <rfmt sheetId="5" s="1" sqref="C35" start="0" length="0">
      <dxf>
        <font>
          <b/>
          <sz val="9"/>
          <color rgb="FFCC0000"/>
          <name val="Open Sans"/>
          <scheme val="none"/>
        </font>
        <numFmt numFmtId="19" formatCode="dd/mm/yyyy"/>
        <alignment horizontal="right" vertical="center" wrapText="1" readingOrder="0"/>
        <border outline="0">
          <top style="thin">
            <color indexed="9"/>
          </top>
          <bottom style="medium">
            <color rgb="FFCC0000"/>
          </bottom>
        </border>
      </dxf>
    </rfmt>
    <rcc rId="0" sId="5" s="1" dxf="1">
      <nc r="C36" t="inlineStr">
        <is>
          <t>IV Q 2017</t>
        </is>
      </nc>
      <ndxf>
        <font>
          <b/>
          <sz val="9"/>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5" s="1" dxf="1" numFmtId="34">
      <nc r="C37">
        <v>85404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38">
        <v>61381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39">
        <v>17934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0">
        <v>91195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1">
        <v>52170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2">
        <v>46657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3">
        <v>35362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4">
        <v>-2924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5">
        <v>80842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6">
        <v>47015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7">
        <v>14398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8">
        <v>-3022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9">
        <v>1747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50">
        <v>-12773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51">
        <v>515386</v>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qref="C52" start="0" length="0">
      <dxf>
        <font>
          <sz val="9"/>
          <color auto="1"/>
          <name val="Open Sans"/>
          <scheme val="none"/>
        </font>
      </dxf>
    </rfmt>
    <rfmt sheetId="5" sqref="C53" start="0" length="0">
      <dxf>
        <font>
          <sz val="9"/>
          <color auto="1"/>
          <name val="Open Sans"/>
          <scheme val="none"/>
        </font>
      </dxf>
    </rfmt>
    <rcc rId="0" sId="5" s="1" dxf="1">
      <nc r="C54" t="inlineStr">
        <is>
          <t>IV Q 2017</t>
        </is>
      </nc>
      <ndxf>
        <font>
          <b/>
          <sz val="9"/>
          <color rgb="FFCC0000"/>
          <name val="Open Sans"/>
          <scheme val="none"/>
        </font>
        <numFmt numFmtId="19" formatCode="dd/mm/yyyy"/>
        <alignment horizontal="right" vertical="center" wrapText="1" readingOrder="0"/>
        <border outline="0">
          <top style="medium">
            <color rgb="FFCC0000"/>
          </top>
          <bottom style="medium">
            <color rgb="FFCC0000"/>
          </bottom>
        </border>
      </ndxf>
    </rcc>
    <rfmt sheetId="5" s="1" sqref="C55" start="0" length="0">
      <dxf>
        <font>
          <sz val="9"/>
          <color auto="1"/>
          <name val="Open Sans"/>
          <scheme val="none"/>
        </font>
        <numFmt numFmtId="166" formatCode="_(* #\ ###\ ##0_);_(* \(#\ ###\ ##0\);_(* &quot;-&quot;_);_(@_)"/>
        <alignment horizontal="right" indent="1" readingOrder="0"/>
        <border outline="0">
          <top style="dotted">
            <color rgb="FF6F7779"/>
          </top>
          <bottom style="dotted">
            <color rgb="FF6F7779"/>
          </bottom>
        </border>
      </dxf>
    </rfmt>
    <rcc rId="0" sId="5" s="1" dxf="1" numFmtId="34">
      <nc r="C56">
        <v>81</v>
      </nc>
      <ndxf>
        <font>
          <sz val="9"/>
          <color auto="1"/>
          <name val="Open Sans"/>
          <scheme val="none"/>
        </font>
        <numFmt numFmtId="166" formatCode="_(* #\ ###\ ##0_);_(* \(#\ ###\ ##0\);_(* &quot;-&quot;_);_(@_)"/>
        <alignment horizontal="right" indent="1" readingOrder="0"/>
        <border outline="0">
          <bottom style="dotted">
            <color rgb="FF6F7779"/>
          </bottom>
        </border>
      </ndxf>
    </rcc>
    <rcc rId="0" sId="5" s="1" dxf="1" numFmtId="34">
      <nc r="C57">
        <v>-3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58">
        <v>14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59">
        <v>18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0">
        <v>85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1">
        <v>91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2">
        <v>52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3">
        <v>58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4">
        <v>47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5">
        <v>25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6">
        <v>468</v>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qref="C67" start="0" length="0">
      <dxf>
        <font>
          <sz val="9"/>
          <color theme="0"/>
          <name val="Open Sans"/>
          <scheme val="none"/>
        </font>
        <numFmt numFmtId="1" formatCode="0"/>
      </dxf>
    </rfmt>
    <rfmt sheetId="5" sqref="C70" start="0" length="0">
      <dxf>
        <numFmt numFmtId="166" formatCode="_(* #\ ###\ ##0_);_(* \(#\ ###\ ##0\);_(* &quot;-&quot;_);_(@_)"/>
      </dxf>
    </rfmt>
    <rfmt sheetId="5" sqref="C71" start="0" length="0">
      <dxf>
        <numFmt numFmtId="166" formatCode="_(* #\ ###\ ##0_);_(* \(#\ ###\ ##0\);_(* &quot;-&quot;_);_(@_)"/>
      </dxf>
    </rfmt>
  </rrc>
  <rrc rId="5210" sId="5" ref="C1:C1048576" action="deleteCol">
    <undo index="0" exp="area" ref3D="1" dr="$C$1:$N$1048576" dn="Z_687A4863_1825_4D63_B732_E76682E6DE4F_.wvu.Cols" sId="5"/>
    <undo index="0" exp="area" ref3D="1" dr="$C$1:$E$1048576" dn="Z_57267270_6A97_4850_9DB6_FE6B399379AA_.wvu.Cols" sId="5"/>
    <rfmt sheetId="5" xfDxf="1" sqref="C1:C1048576" start="0" length="0">
      <dxf>
        <font>
          <sz val="9"/>
          <name val="Open Sans"/>
          <scheme val="none"/>
        </font>
      </dxf>
    </rfmt>
    <rfmt sheetId="5" s="1" sqref="C1" start="0" length="0">
      <dxf>
        <font>
          <b/>
          <sz val="9"/>
          <color rgb="FFCC0000"/>
          <name val="Open Sans"/>
          <scheme val="none"/>
        </font>
        <numFmt numFmtId="166" formatCode="_(* #\ ###\ ##0_);_(* \(#\ ###\ ##0\);_(* &quot;-&quot;_);_(@_)"/>
        <alignment horizontal="right" vertical="center" wrapText="1" readingOrder="0"/>
        <border outline="0">
          <top style="thin">
            <color indexed="9"/>
          </top>
          <bottom style="medium">
            <color rgb="FFCC0000"/>
          </bottom>
        </border>
      </dxf>
    </rfmt>
    <rcc rId="0" sId="5" s="1" dxf="1">
      <nc r="C2" t="inlineStr">
        <is>
          <t>I Q 2018</t>
        </is>
      </nc>
      <ndxf>
        <font>
          <b/>
          <sz val="9"/>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5" s="1" dxf="1" numFmtId="34">
      <nc r="C3">
        <v>81499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
        <v>84417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5">
        <v>14821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
        <v>89091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7">
        <v>59720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8">
        <v>73537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9">
        <v>43118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0">
        <v>863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1">
        <v>81201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2">
        <v>50144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3">
        <v>18132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4">
        <v>4372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5">
        <v>3058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6">
        <v>603973</v>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1" sqref="C17" start="0" length="0">
      <dxf>
        <font>
          <b/>
          <sz val="9"/>
          <color rgb="FFCC0000"/>
          <name val="Open Sans"/>
          <scheme val="none"/>
        </font>
        <numFmt numFmtId="19" formatCode="dd/mm/yyyy"/>
        <alignment horizontal="right" vertical="center" wrapText="1" readingOrder="0"/>
        <border outline="0">
          <top style="thin">
            <color indexed="9"/>
          </top>
          <bottom style="medium">
            <color rgb="FFCC0000"/>
          </bottom>
        </border>
      </dxf>
    </rfmt>
    <rcc rId="0" sId="5" s="1" dxf="1" numFmtId="34">
      <nc r="C18">
        <v>-185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9">
        <v>-11773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0">
        <v>-608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1">
        <v>-11268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2">
        <v>-27583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3">
        <v>-8706</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4">
        <v>-2731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5">
        <v>-1829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6">
        <v>-2209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7">
        <v>-5309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8">
        <v>-7044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9">
        <v>-2112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30">
        <v>-7503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31">
        <v>-88860</v>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cc rId="0" sId="5" s="1" dxf="1" numFmtId="34">
      <nc r="C33">
        <v>515113</v>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qref="C34" start="0" length="0">
      <dxf>
        <numFmt numFmtId="166" formatCode="_(* #\ ###\ ##0_);_(* \(#\ ###\ ##0\);_(* &quot;-&quot;_);_(@_)"/>
      </dxf>
    </rfmt>
    <rfmt sheetId="5" s="1" sqref="C35" start="0" length="0">
      <dxf>
        <font>
          <b/>
          <sz val="9"/>
          <color rgb="FFCC0000"/>
          <name val="Open Sans"/>
          <scheme val="none"/>
        </font>
        <numFmt numFmtId="19" formatCode="dd/mm/yyyy"/>
        <alignment horizontal="right" vertical="center" wrapText="1" readingOrder="0"/>
        <border outline="0">
          <top style="thin">
            <color indexed="9"/>
          </top>
          <bottom style="medium">
            <color rgb="FFCC0000"/>
          </bottom>
        </border>
      </dxf>
    </rfmt>
    <rcc rId="0" sId="5" s="1" dxf="1">
      <nc r="C36" t="inlineStr">
        <is>
          <t>I Q 2018</t>
        </is>
      </nc>
      <ndxf>
        <font>
          <b/>
          <sz val="9"/>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5" s="1" dxf="1" numFmtId="34">
      <nc r="C37">
        <v>81314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38">
        <v>72644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39">
        <v>14213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0">
        <v>89091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1">
        <v>48452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2">
        <v>45954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3">
        <v>34412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4">
        <v>-4446</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5">
        <v>79372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6">
        <v>47935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7">
        <v>15401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8">
        <v>-2672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9">
        <v>3058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50">
        <v>-9615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51">
        <v>515113</v>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qref="C52" start="0" length="0">
      <dxf>
        <font>
          <sz val="9"/>
          <color auto="1"/>
          <name val="Open Sans"/>
          <scheme val="none"/>
        </font>
      </dxf>
    </rfmt>
    <rfmt sheetId="5" sqref="C53" start="0" length="0">
      <dxf>
        <font>
          <sz val="9"/>
          <color auto="1"/>
          <name val="Open Sans"/>
          <scheme val="none"/>
        </font>
      </dxf>
    </rfmt>
    <rcc rId="0" sId="5" s="1" dxf="1">
      <nc r="C54" t="inlineStr">
        <is>
          <t>I Q 2018</t>
        </is>
      </nc>
      <ndxf>
        <font>
          <b/>
          <sz val="9"/>
          <color rgb="FFCC0000"/>
          <name val="Open Sans"/>
          <scheme val="none"/>
        </font>
        <numFmt numFmtId="19" formatCode="dd/mm/yyyy"/>
        <alignment horizontal="right" vertical="center" wrapText="1" readingOrder="0"/>
        <border outline="0">
          <top style="medium">
            <color rgb="FFCC0000"/>
          </top>
          <bottom style="medium">
            <color rgb="FFCC0000"/>
          </bottom>
        </border>
      </ndxf>
    </rcc>
    <rfmt sheetId="5" s="1" sqref="C55" start="0" length="0">
      <dxf>
        <font>
          <sz val="9"/>
          <color auto="1"/>
          <name val="Open Sans"/>
          <scheme val="none"/>
        </font>
        <numFmt numFmtId="166" formatCode="_(* #\ ###\ ##0_);_(* \(#\ ###\ ##0\);_(* &quot;-&quot;_);_(@_)"/>
        <alignment horizontal="right" indent="1" readingOrder="0"/>
        <border outline="0">
          <top style="dotted">
            <color rgb="FF6F7779"/>
          </top>
          <bottom style="dotted">
            <color rgb="FF6F7779"/>
          </bottom>
        </border>
      </dxf>
    </rfmt>
    <rcc rId="0" sId="5" s="1" dxf="1" numFmtId="34">
      <nc r="C56">
        <v>79</v>
      </nc>
      <ndxf>
        <font>
          <sz val="9"/>
          <color auto="1"/>
          <name val="Open Sans"/>
          <scheme val="none"/>
        </font>
        <numFmt numFmtId="166" formatCode="_(* #\ ###\ ##0_);_(* \(#\ ###\ ##0\);_(* &quot;-&quot;_);_(@_)"/>
        <alignment horizontal="right" indent="1" readingOrder="0"/>
        <border outline="0">
          <bottom style="dotted">
            <color rgb="FF6F7779"/>
          </bottom>
        </border>
      </ndxf>
    </rcc>
    <rcc rId="0" sId="5" s="1" dxf="1" numFmtId="34">
      <nc r="C57">
        <v>-4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58">
        <v>15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59">
        <v>14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0">
        <v>81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1">
        <v>89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2">
        <v>48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3">
        <v>70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4">
        <v>48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5">
        <v>29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6">
        <v>469</v>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qref="C67" start="0" length="0">
      <dxf>
        <font>
          <sz val="9"/>
          <color theme="0"/>
          <name val="Open Sans"/>
          <scheme val="none"/>
        </font>
        <numFmt numFmtId="1" formatCode="0"/>
      </dxf>
    </rfmt>
    <rfmt sheetId="5" sqref="C70" start="0" length="0">
      <dxf>
        <numFmt numFmtId="166" formatCode="_(* #\ ###\ ##0_);_(* \(#\ ###\ ##0\);_(* &quot;-&quot;_);_(@_)"/>
      </dxf>
    </rfmt>
    <rfmt sheetId="5" sqref="C71" start="0" length="0">
      <dxf>
        <numFmt numFmtId="166" formatCode="_(* #\ ###\ ##0_);_(* \(#\ ###\ ##0\);_(* &quot;-&quot;_);_(@_)"/>
      </dxf>
    </rfmt>
  </rrc>
  <rrc rId="5211" sId="5" ref="C1:C1048576" action="deleteCol">
    <undo index="0" exp="area" ref3D="1" dr="$C$1:$M$1048576" dn="Z_687A4863_1825_4D63_B732_E76682E6DE4F_.wvu.Cols" sId="5"/>
    <undo index="0" exp="area" ref3D="1" dr="$C$1:$D$1048576" dn="Z_57267270_6A97_4850_9DB6_FE6B399379AA_.wvu.Cols" sId="5"/>
    <rfmt sheetId="5" xfDxf="1" sqref="C1:C1048576" start="0" length="0">
      <dxf>
        <font>
          <sz val="9"/>
          <name val="Open Sans"/>
          <scheme val="none"/>
        </font>
      </dxf>
    </rfmt>
    <rfmt sheetId="5" s="1" sqref="C1" start="0" length="0">
      <dxf>
        <font>
          <b/>
          <sz val="9"/>
          <color rgb="FFCC0000"/>
          <name val="Open Sans"/>
          <scheme val="none"/>
        </font>
        <numFmt numFmtId="166" formatCode="_(* #\ ###\ ##0_);_(* \(#\ ###\ ##0\);_(* &quot;-&quot;_);_(@_)"/>
        <alignment horizontal="right" vertical="center" wrapText="1" readingOrder="0"/>
        <border outline="0">
          <top style="thin">
            <color indexed="9"/>
          </top>
          <bottom style="medium">
            <color rgb="FFCC0000"/>
          </bottom>
        </border>
      </dxf>
    </rfmt>
    <rcc rId="0" sId="5" s="1" dxf="1">
      <nc r="C2" t="inlineStr">
        <is>
          <t>II Q 2018</t>
        </is>
      </nc>
      <ndxf>
        <font>
          <b/>
          <sz val="9"/>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5" s="1" dxf="1" numFmtId="34">
      <nc r="C3">
        <v>80399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
        <v>94901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5">
        <v>14935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
        <v>100549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7">
        <v>60289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8">
        <v>95008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9">
        <v>42142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0">
        <v>683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1">
        <v>79986</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2">
        <v>54189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3">
        <v>19072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4">
        <v>4647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5">
        <v>2827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6">
        <v>649627</v>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1" sqref="C17" start="0" length="0">
      <dxf>
        <font>
          <b/>
          <sz val="9"/>
          <color rgb="FFCC0000"/>
          <name val="Open Sans"/>
          <scheme val="none"/>
        </font>
        <numFmt numFmtId="19" formatCode="dd/mm/yyyy"/>
        <alignment horizontal="right" vertical="center" wrapText="1" readingOrder="0"/>
        <border outline="0">
          <top style="thin">
            <color indexed="9"/>
          </top>
          <bottom style="medium">
            <color rgb="FFCC0000"/>
          </bottom>
        </border>
      </dxf>
    </rfmt>
    <rcc rId="0" sId="5" s="1" dxf="1" numFmtId="34">
      <nc r="C18">
        <v>-370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9">
        <v>-20883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0">
        <v>-1791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1">
        <v>-12497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2">
        <v>-47120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3">
        <v>-10189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4">
        <v>-2388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5">
        <v>-1799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6">
        <v>-1950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7">
        <v>-4955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8">
        <v>-6451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9">
        <v>-2403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30">
        <v>-7071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31">
        <v>-119867</v>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cc rId="0" sId="5" s="1" dxf="1" numFmtId="34">
      <nc r="C33">
        <v>529760</v>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qref="C34" start="0" length="0">
      <dxf>
        <numFmt numFmtId="166" formatCode="_(* #\ ###\ ##0_);_(* \(#\ ###\ ##0\);_(* &quot;-&quot;_);_(@_)"/>
      </dxf>
    </rfmt>
    <rfmt sheetId="5" s="1" sqref="C35" start="0" length="0">
      <dxf>
        <font>
          <b/>
          <sz val="9"/>
          <color rgb="FFCC0000"/>
          <name val="Open Sans"/>
          <scheme val="none"/>
        </font>
        <numFmt numFmtId="19" formatCode="dd/mm/yyyy"/>
        <alignment horizontal="right" vertical="center" wrapText="1" readingOrder="0"/>
        <border outline="0">
          <top style="thin">
            <color indexed="9"/>
          </top>
          <bottom style="medium">
            <color rgb="FFCC0000"/>
          </bottom>
        </border>
      </dxf>
    </rfmt>
    <rcc rId="0" sId="5" s="1" dxf="1">
      <nc r="C36" t="inlineStr">
        <is>
          <t>II Q 2018</t>
        </is>
      </nc>
      <ndxf>
        <font>
          <b/>
          <sz val="9"/>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5" s="1" dxf="1" numFmtId="34">
      <nc r="C37">
        <v>80029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38">
        <v>74018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39">
        <v>13144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0">
        <v>100549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1">
        <v>47792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2">
        <v>47888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3">
        <v>31953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4">
        <v>-4272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5">
        <v>78187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6">
        <v>52239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7">
        <v>16684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8">
        <v>-1804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9">
        <v>2827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50">
        <v>-9474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51">
        <v>529760</v>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qref="C52" start="0" length="0">
      <dxf>
        <font>
          <sz val="9"/>
          <color auto="1"/>
          <name val="Open Sans"/>
          <scheme val="none"/>
        </font>
      </dxf>
    </rfmt>
    <rfmt sheetId="5" sqref="C53" start="0" length="0">
      <dxf>
        <font>
          <sz val="9"/>
          <color auto="1"/>
          <name val="Open Sans"/>
          <scheme val="none"/>
        </font>
      </dxf>
    </rfmt>
    <rcc rId="0" sId="5" s="1" dxf="1">
      <nc r="C54" t="inlineStr">
        <is>
          <t>II Q 2018</t>
        </is>
      </nc>
      <ndxf>
        <font>
          <b/>
          <sz val="9"/>
          <color rgb="FFCC0000"/>
          <name val="Open Sans"/>
          <scheme val="none"/>
        </font>
        <numFmt numFmtId="19" formatCode="dd/mm/yyyy"/>
        <alignment horizontal="right" vertical="center" wrapText="1" readingOrder="0"/>
        <border outline="0">
          <top style="medium">
            <color rgb="FFCC0000"/>
          </top>
          <bottom style="medium">
            <color rgb="FFCC0000"/>
          </bottom>
        </border>
      </ndxf>
    </rcc>
    <rfmt sheetId="5" s="1" sqref="C55" start="0" length="0">
      <dxf>
        <font>
          <sz val="9"/>
          <color auto="1"/>
          <name val="Open Sans"/>
          <scheme val="none"/>
        </font>
        <numFmt numFmtId="166" formatCode="_(* #\ ###\ ##0_);_(* \(#\ ###\ ##0\);_(* &quot;-&quot;_);_(@_)"/>
        <alignment horizontal="right" indent="1" readingOrder="0"/>
        <border outline="0">
          <top style="dotted">
            <color rgb="FF6F7779"/>
          </top>
          <bottom style="dotted">
            <color rgb="FF6F7779"/>
          </bottom>
        </border>
      </dxf>
    </rfmt>
    <rcc rId="0" sId="5" s="1" dxf="1" numFmtId="34">
      <nc r="C56">
        <v>78</v>
      </nc>
      <ndxf>
        <font>
          <sz val="9"/>
          <color auto="1"/>
          <name val="Open Sans"/>
          <scheme val="none"/>
        </font>
        <numFmt numFmtId="166" formatCode="_(* #\ ###\ ##0_);_(* \(#\ ###\ ##0\);_(* &quot;-&quot;_);_(@_)"/>
        <alignment horizontal="right" indent="1" readingOrder="0"/>
        <border outline="0">
          <bottom style="dotted">
            <color rgb="FF6F7779"/>
          </bottom>
        </border>
      </ndxf>
    </rcc>
    <rcc rId="0" sId="5" s="1" dxf="1" numFmtId="34">
      <nc r="C57">
        <v>-4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58">
        <v>17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59">
        <v>13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0">
        <v>80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1">
        <v>101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2">
        <v>48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3">
        <v>72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4">
        <v>52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5">
        <v>24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6">
        <v>481</v>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qref="C67" start="0" length="0">
      <dxf>
        <font>
          <sz val="9"/>
          <color theme="0"/>
          <name val="Open Sans"/>
          <scheme val="none"/>
        </font>
        <numFmt numFmtId="1" formatCode="0"/>
      </dxf>
    </rfmt>
    <rfmt sheetId="5" sqref="C70" start="0" length="0">
      <dxf>
        <numFmt numFmtId="166" formatCode="_(* #\ ###\ ##0_);_(* \(#\ ###\ ##0\);_(* &quot;-&quot;_);_(@_)"/>
      </dxf>
    </rfmt>
    <rfmt sheetId="5" sqref="C71" start="0" length="0">
      <dxf>
        <numFmt numFmtId="166" formatCode="_(* #\ ###\ ##0_);_(* \(#\ ###\ ##0\);_(* &quot;-&quot;_);_(@_)"/>
      </dxf>
    </rfmt>
  </rrc>
  <rrc rId="5212" sId="5" ref="C1:C1048576" action="deleteCol">
    <undo index="0" exp="area" ref3D="1" dr="$C$1:$L$1048576" dn="Z_687A4863_1825_4D63_B732_E76682E6DE4F_.wvu.Cols" sId="5"/>
    <undo index="0" exp="area" ref3D="1" dr="$C$1:$C$1048576" dn="Z_57267270_6A97_4850_9DB6_FE6B399379AA_.wvu.Cols" sId="5"/>
    <rfmt sheetId="5" xfDxf="1" sqref="C1:C1048576" start="0" length="0">
      <dxf>
        <font>
          <sz val="9"/>
          <name val="Open Sans"/>
          <scheme val="none"/>
        </font>
      </dxf>
    </rfmt>
    <rfmt sheetId="5" s="1" sqref="C1" start="0" length="0">
      <dxf>
        <font>
          <b/>
          <sz val="9"/>
          <color rgb="FFCC0000"/>
          <name val="Open Sans"/>
          <scheme val="none"/>
        </font>
        <numFmt numFmtId="166" formatCode="_(* #\ ###\ ##0_);_(* \(#\ ###\ ##0\);_(* &quot;-&quot;_);_(@_)"/>
        <alignment horizontal="right" vertical="center" wrapText="1" readingOrder="0"/>
        <border outline="0">
          <top style="thin">
            <color indexed="9"/>
          </top>
          <bottom style="medium">
            <color rgb="FFCC0000"/>
          </bottom>
        </border>
      </dxf>
    </rfmt>
    <rcc rId="0" sId="5" s="1" dxf="1">
      <nc r="C2" t="inlineStr">
        <is>
          <t>III Q 2018</t>
        </is>
      </nc>
      <ndxf>
        <font>
          <b/>
          <sz val="9"/>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5" s="1" dxf="1" numFmtId="34">
      <nc r="C3">
        <v>78480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
        <v>94726</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5">
        <v>14740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
        <v>96500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7">
        <v>62076</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8">
        <v>74282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9">
        <v>42153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0">
        <v>272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1">
        <v>77014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2">
        <v>47318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3">
        <v>14722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4">
        <v>5021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5">
        <v>1438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6">
        <v>608742</v>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1" sqref="C17" start="0" length="0">
      <dxf>
        <font>
          <b/>
          <sz val="9"/>
          <color rgb="FFCC0000"/>
          <name val="Open Sans"/>
          <scheme val="none"/>
        </font>
        <numFmt numFmtId="19" formatCode="dd/mm/yyyy"/>
        <alignment horizontal="right" vertical="center" wrapText="1" readingOrder="0"/>
        <border outline="0">
          <top style="thin">
            <color indexed="9"/>
          </top>
          <bottom style="medium">
            <color rgb="FFCC0000"/>
          </bottom>
        </border>
      </dxf>
    </rfmt>
    <rcc rId="0" sId="5" s="1" dxf="1" numFmtId="34">
      <nc r="C18">
        <v>-2809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9">
        <v>-12654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0">
        <v>-2077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1">
        <v>-12343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2">
        <v>-27091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3">
        <v>-9230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4">
        <v>-2192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5">
        <v>-1512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6">
        <v>-2157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7">
        <v>-4486</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8">
        <v>-6894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9">
        <v>-2359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30">
        <v>-7288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31">
        <v>-93092</v>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cc rId="0" sId="5" s="1" dxf="1" numFmtId="34">
      <nc r="C33">
        <v>515650</v>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qref="C34" start="0" length="0">
      <dxf>
        <numFmt numFmtId="166" formatCode="_(* #\ ###\ ##0_);_(* \(#\ ###\ ##0\);_(* &quot;-&quot;_);_(@_)"/>
      </dxf>
    </rfmt>
    <rfmt sheetId="5" s="1" sqref="C35" start="0" length="0">
      <dxf>
        <font>
          <b/>
          <sz val="9"/>
          <color rgb="FFCC0000"/>
          <name val="Open Sans"/>
          <scheme val="none"/>
        </font>
        <numFmt numFmtId="19" formatCode="dd/mm/yyyy"/>
        <alignment horizontal="right" vertical="center" wrapText="1" readingOrder="0"/>
        <border outline="0">
          <top style="thin">
            <color indexed="9"/>
          </top>
          <bottom style="medium">
            <color rgb="FFCC0000"/>
          </bottom>
        </border>
      </dxf>
    </rfmt>
    <rcc rId="0" sId="5" s="1" dxf="1">
      <nc r="C36" t="inlineStr">
        <is>
          <t>III Q 2018</t>
        </is>
      </nc>
      <ndxf>
        <font>
          <b/>
          <sz val="9"/>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5" s="1" dxf="1" numFmtId="34">
      <nc r="C37">
        <v>75671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38">
        <v>82072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39">
        <v>12663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0">
        <v>96500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1">
        <v>49733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2">
        <v>47191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3">
        <v>32923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4">
        <v>-4214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5">
        <v>75502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6">
        <v>45161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7">
        <v>12530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8">
        <v>-1873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9">
        <v>1438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50">
        <v>-9646</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51">
        <v>515651</v>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qref="C52" start="0" length="0">
      <dxf>
        <font>
          <sz val="9"/>
          <color auto="1"/>
          <name val="Open Sans"/>
          <scheme val="none"/>
        </font>
      </dxf>
    </rfmt>
    <rfmt sheetId="5" sqref="C53" start="0" length="0">
      <dxf>
        <font>
          <sz val="9"/>
          <color auto="1"/>
          <name val="Open Sans"/>
          <scheme val="none"/>
        </font>
      </dxf>
    </rfmt>
    <rcc rId="0" sId="5" s="1" dxf="1">
      <nc r="C54" t="inlineStr">
        <is>
          <t>III Q 2018</t>
        </is>
      </nc>
      <ndxf>
        <font>
          <b/>
          <sz val="9"/>
          <color rgb="FFCC0000"/>
          <name val="Open Sans"/>
          <scheme val="none"/>
        </font>
        <numFmt numFmtId="19" formatCode="dd/mm/yyyy"/>
        <alignment horizontal="right" vertical="center" wrapText="1" readingOrder="0"/>
        <border outline="0">
          <top style="medium">
            <color rgb="FFCC0000"/>
          </top>
          <bottom style="medium">
            <color rgb="FFCC0000"/>
          </bottom>
        </border>
      </ndxf>
    </rcc>
    <rfmt sheetId="5" s="1" sqref="C55" start="0" length="0">
      <dxf>
        <font>
          <sz val="9"/>
          <color auto="1"/>
          <name val="Open Sans"/>
          <scheme val="none"/>
        </font>
        <numFmt numFmtId="166" formatCode="_(* #\ ###\ ##0_);_(* \(#\ ###\ ##0\);_(* &quot;-&quot;_);_(@_)"/>
        <alignment horizontal="right" indent="1" readingOrder="0"/>
        <border outline="0">
          <top style="dotted">
            <color rgb="FF6F7779"/>
          </top>
          <bottom style="dotted">
            <color rgb="FF6F7779"/>
          </bottom>
        </border>
      </dxf>
    </rfmt>
    <rcc rId="0" sId="5" s="1" dxf="1" numFmtId="34">
      <nc r="C56">
        <v>76</v>
      </nc>
      <ndxf>
        <font>
          <sz val="9"/>
          <color auto="1"/>
          <name val="Open Sans"/>
          <scheme val="none"/>
        </font>
        <numFmt numFmtId="166" formatCode="_(* #\ ###\ ##0_);_(* \(#\ ###\ ##0\);_(* &quot;-&quot;_);_(@_)"/>
        <alignment horizontal="right" indent="1" readingOrder="0"/>
        <border outline="0">
          <bottom style="dotted">
            <color rgb="FF6F7779"/>
          </bottom>
        </border>
      </ndxf>
    </rcc>
    <rcc rId="0" sId="5" s="1" dxf="1" numFmtId="34">
      <nc r="C57">
        <v>-4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58">
        <v>13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59">
        <v>13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0">
        <v>76</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1">
        <v>97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2">
        <v>50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3">
        <v>80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4">
        <v>45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5">
        <v>23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6">
        <v>469</v>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qref="C67" start="0" length="0">
      <dxf>
        <font>
          <sz val="9"/>
          <color theme="0"/>
          <name val="Open Sans"/>
          <scheme val="none"/>
        </font>
        <numFmt numFmtId="1" formatCode="0"/>
      </dxf>
    </rfmt>
    <rfmt sheetId="5" sqref="C70" start="0" length="0">
      <dxf>
        <numFmt numFmtId="166" formatCode="_(* #\ ###\ ##0_);_(* \(#\ ###\ ##0\);_(* &quot;-&quot;_);_(@_)"/>
      </dxf>
    </rfmt>
    <rfmt sheetId="5" sqref="C71" start="0" length="0">
      <dxf>
        <numFmt numFmtId="166" formatCode="_(* #\ ###\ ##0_);_(* \(#\ ###\ ##0\);_(* &quot;-&quot;_);_(@_)"/>
      </dxf>
    </rfmt>
  </rrc>
  <rrc rId="5213" sId="5" ref="C1:C1048576" action="deleteCol">
    <undo index="0" exp="area" ref3D="1" dr="$C$1:$K$1048576" dn="Z_687A4863_1825_4D63_B732_E76682E6DE4F_.wvu.Cols" sId="5"/>
    <rfmt sheetId="5" xfDxf="1" sqref="C1:C1048576" start="0" length="0">
      <dxf>
        <font>
          <sz val="9"/>
          <name val="Open Sans"/>
          <scheme val="none"/>
        </font>
      </dxf>
    </rfmt>
    <rfmt sheetId="5" s="1" sqref="C1" start="0" length="0">
      <dxf>
        <font>
          <b/>
          <sz val="9"/>
          <color rgb="FFCC0000"/>
          <name val="Open Sans"/>
          <scheme val="none"/>
        </font>
        <numFmt numFmtId="166" formatCode="_(* #\ ###\ ##0_);_(* \(#\ ###\ ##0\);_(* &quot;-&quot;_);_(@_)"/>
        <alignment horizontal="right" vertical="center" wrapText="1" readingOrder="0"/>
        <border outline="0">
          <top style="thin">
            <color indexed="9"/>
          </top>
          <bottom style="medium">
            <color rgb="FFCC0000"/>
          </bottom>
        </border>
      </dxf>
    </rfmt>
    <rcc rId="0" sId="5" s="1" dxf="1">
      <nc r="C2" t="inlineStr">
        <is>
          <t>IV Q 2018</t>
        </is>
      </nc>
      <ndxf>
        <font>
          <b/>
          <sz val="9"/>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5" s="1" dxf="1" numFmtId="34">
      <nc r="C3">
        <v>82879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
        <v>110839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5">
        <v>26026</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
        <v>109843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7">
        <v>63190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8">
        <v>86594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9">
        <v>46848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0">
        <v>2973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1">
        <v>72176</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2">
        <v>39261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3">
        <v>16524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4">
        <v>5877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5">
        <v>1200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6">
        <v>664230</v>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1" sqref="C17" start="0" length="0">
      <dxf>
        <font>
          <b/>
          <sz val="9"/>
          <color rgb="FFCC0000"/>
          <name val="Open Sans"/>
          <scheme val="none"/>
        </font>
        <numFmt numFmtId="19" formatCode="dd/mm/yyyy"/>
        <alignment horizontal="right" vertical="center" wrapText="1" readingOrder="0"/>
        <border outline="0">
          <top style="thin">
            <color indexed="9"/>
          </top>
          <bottom style="medium">
            <color rgb="FFCC0000"/>
          </bottom>
        </border>
      </dxf>
    </rfmt>
    <rcc rId="0" sId="5" s="1" dxf="1" numFmtId="34">
      <nc r="C18">
        <v>-2450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9">
        <v>-68176</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0">
        <v>-4442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1">
        <v>-11908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2">
        <v>-38452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3">
        <v>-10451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4">
        <v>-2283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5">
        <v>-1828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6">
        <v>-2153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7">
        <v>-3058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8">
        <v>-6933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9">
        <v>-2470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30">
        <v>-12349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31">
        <v>-166953</v>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cc rId="0" sId="5" s="1" dxf="1" numFmtId="34">
      <nc r="C33">
        <v>497277</v>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qref="C34" start="0" length="0">
      <dxf>
        <numFmt numFmtId="166" formatCode="_(* #\ ###\ ##0_);_(* \(#\ ###\ ##0\);_(* &quot;-&quot;_);_(@_)"/>
      </dxf>
    </rfmt>
    <rfmt sheetId="5" s="1" sqref="C35" start="0" length="0">
      <dxf>
        <font>
          <b/>
          <sz val="9"/>
          <color rgb="FFCC0000"/>
          <name val="Open Sans"/>
          <scheme val="none"/>
        </font>
        <numFmt numFmtId="19" formatCode="dd/mm/yyyy"/>
        <alignment horizontal="right" vertical="center" wrapText="1" readingOrder="0"/>
        <border outline="0">
          <top style="thin">
            <color indexed="9"/>
          </top>
          <bottom style="medium">
            <color rgb="FFCC0000"/>
          </bottom>
        </border>
      </dxf>
    </rfmt>
    <rcc rId="0" sId="5" s="1" dxf="1">
      <nc r="C36" t="inlineStr">
        <is>
          <t>IV Q 2018</t>
        </is>
      </nc>
      <ndxf>
        <font>
          <b/>
          <sz val="9"/>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5" s="1" dxf="1" numFmtId="34">
      <nc r="C37">
        <v>80429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38">
        <v>42663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39">
        <v>21584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0">
        <v>109843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1">
        <v>51282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2">
        <v>48142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3">
        <v>36397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4">
        <v>-85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5">
        <v>70348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6">
        <v>37108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7">
        <v>14241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8">
        <v>-1056</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9">
        <v>1200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50">
        <v>-14818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51">
        <v>497278</v>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qref="C52" start="0" length="0">
      <dxf>
        <font>
          <sz val="9"/>
          <color auto="1"/>
          <name val="Open Sans"/>
          <scheme val="none"/>
        </font>
      </dxf>
    </rfmt>
    <rfmt sheetId="5" sqref="C53" start="0" length="0">
      <dxf>
        <font>
          <sz val="9"/>
          <color auto="1"/>
          <name val="Open Sans"/>
          <scheme val="none"/>
        </font>
      </dxf>
    </rfmt>
    <rcc rId="0" sId="5" s="1" dxf="1">
      <nc r="C54" t="inlineStr">
        <is>
          <t>IV Q 2018</t>
        </is>
      </nc>
      <ndxf>
        <font>
          <b/>
          <sz val="9"/>
          <color rgb="FFCC0000"/>
          <name val="Open Sans"/>
          <scheme val="none"/>
        </font>
        <numFmt numFmtId="19" formatCode="dd/mm/yyyy"/>
        <alignment horizontal="right" vertical="center" wrapText="1" readingOrder="0"/>
        <border outline="0">
          <top style="medium">
            <color rgb="FFCC0000"/>
          </top>
          <bottom style="medium">
            <color rgb="FFCC0000"/>
          </bottom>
        </border>
      </ndxf>
    </rcc>
    <rfmt sheetId="5" s="1" sqref="C55" start="0" length="0">
      <dxf>
        <font>
          <sz val="9"/>
          <color auto="1"/>
          <name val="Open Sans"/>
          <scheme val="none"/>
        </font>
        <numFmt numFmtId="166" formatCode="_(* #\ ###\ ##0_);_(* \(#\ ###\ ##0\);_(* &quot;-&quot;_);_(@_)"/>
        <alignment horizontal="right" indent="1" readingOrder="0"/>
        <border outline="0">
          <top style="dotted">
            <color rgb="FF6F7779"/>
          </top>
          <bottom style="dotted">
            <color rgb="FF6F7779"/>
          </bottom>
        </border>
      </dxf>
    </rfmt>
    <rcc rId="0" sId="5" s="1" dxf="1" numFmtId="34">
      <nc r="C56">
        <v>70</v>
      </nc>
      <ndxf>
        <font>
          <sz val="9"/>
          <color auto="1"/>
          <name val="Open Sans"/>
          <scheme val="none"/>
        </font>
        <numFmt numFmtId="166" formatCode="_(* #\ ###\ ##0_);_(* \(#\ ###\ ##0\);_(* &quot;-&quot;_);_(@_)"/>
        <alignment horizontal="right" indent="1" readingOrder="0"/>
        <border outline="0">
          <bottom style="dotted">
            <color rgb="FF6F7779"/>
          </bottom>
        </border>
      </ndxf>
    </rcc>
    <rcc rId="0" sId="5" s="1" dxf="1" numFmtId="34">
      <nc r="C57">
        <v>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58">
        <v>14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59">
        <v>22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0">
        <v>80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1">
        <v>110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2">
        <v>51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3">
        <v>42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4">
        <v>37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5">
        <v>23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6">
        <v>449</v>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qref="C67" start="0" length="0">
      <dxf>
        <font>
          <sz val="9"/>
          <color theme="0"/>
          <name val="Open Sans"/>
          <scheme val="none"/>
        </font>
        <numFmt numFmtId="1" formatCode="0"/>
      </dxf>
    </rfmt>
    <rfmt sheetId="5" sqref="C70" start="0" length="0">
      <dxf>
        <numFmt numFmtId="166" formatCode="_(* #\ ###\ ##0_);_(* \(#\ ###\ ##0\);_(* &quot;-&quot;_);_(@_)"/>
      </dxf>
    </rfmt>
    <rfmt sheetId="5" sqref="C71" start="0" length="0">
      <dxf>
        <numFmt numFmtId="166" formatCode="_(* #\ ###\ ##0_);_(* \(#\ ###\ ##0\);_(* &quot;-&quot;_);_(@_)"/>
      </dxf>
    </rfmt>
  </rrc>
  <rrc rId="5214" sId="5" ref="C1:C1048576" action="deleteCol">
    <undo index="0" exp="area" ref3D="1" dr="$C$1:$J$1048576" dn="Z_687A4863_1825_4D63_B732_E76682E6DE4F_.wvu.Cols" sId="5"/>
    <rfmt sheetId="5" xfDxf="1" sqref="C1:C1048576" start="0" length="0">
      <dxf>
        <font>
          <sz val="9"/>
          <name val="Open Sans"/>
          <scheme val="none"/>
        </font>
      </dxf>
    </rfmt>
    <rfmt sheetId="5" s="1" sqref="C1" start="0" length="0">
      <dxf>
        <font>
          <b/>
          <sz val="9"/>
          <color rgb="FFCC0000"/>
          <name val="Open Sans"/>
          <scheme val="none"/>
        </font>
        <numFmt numFmtId="166" formatCode="_(* #\ ###\ ##0_);_(* \(#\ ###\ ##0\);_(* &quot;-&quot;_);_(@_)"/>
        <alignment horizontal="right" vertical="center" wrapText="1" readingOrder="0"/>
        <border outline="0">
          <top style="thin">
            <color indexed="9"/>
          </top>
          <bottom style="medium">
            <color rgb="FFCC0000"/>
          </bottom>
        </border>
      </dxf>
    </rfmt>
    <rcc rId="0" sId="5" s="1" dxf="1">
      <nc r="C2" t="inlineStr">
        <is>
          <t>I Q 2019</t>
        </is>
      </nc>
      <ndxf>
        <font>
          <b/>
          <sz val="9"/>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5" s="1" dxf="1" numFmtId="34">
      <nc r="C3">
        <v>81089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
        <v>100706</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5">
        <v>17391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
        <v>106851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7">
        <v>58789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8">
        <v>76340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9">
        <v>44401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0">
        <v>1713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1">
        <v>67785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2">
        <v>48711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3">
        <v>18716</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4">
        <v>6277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5">
        <v>1034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6">
        <v>629803</v>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1" sqref="C17" start="0" length="0">
      <dxf>
        <font>
          <b/>
          <sz val="9"/>
          <color rgb="FFCC0000"/>
          <name val="Open Sans"/>
          <scheme val="none"/>
        </font>
        <numFmt numFmtId="19" formatCode="dd/mm/yyyy"/>
        <alignment horizontal="right" vertical="center" wrapText="1" readingOrder="0"/>
        <border outline="0">
          <top style="thin">
            <color indexed="9"/>
          </top>
          <bottom style="medium">
            <color rgb="FFCC0000"/>
          </bottom>
        </border>
      </dxf>
    </rfmt>
    <rcc rId="0" sId="5" s="1" dxf="1" numFmtId="34">
      <nc r="C18">
        <v>-241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9">
        <v>-22419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0">
        <v>-2899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1">
        <v>-9844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2">
        <v>-30812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3">
        <v>-9122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4">
        <v>-2503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5">
        <v>-2139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6">
        <v>-5138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7">
        <v>-2826</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8">
        <v>-7564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9">
        <v>-2314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30">
        <v>-11920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31">
        <v>-109741</v>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cc rId="0" sId="5" s="1" dxf="1" numFmtId="34">
      <nc r="C33">
        <v>520062</v>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qref="C34" start="0" length="0">
      <dxf>
        <numFmt numFmtId="166" formatCode="_(* #\ ###\ ##0_);_(* \(#\ ###\ ##0\);_(* &quot;-&quot;_);_(@_)"/>
      </dxf>
    </rfmt>
    <rfmt sheetId="5" s="1" sqref="C35" start="0" length="0">
      <dxf>
        <font>
          <b/>
          <sz val="9"/>
          <color rgb="FFCC0000"/>
          <name val="Open Sans"/>
          <scheme val="none"/>
        </font>
        <numFmt numFmtId="19" formatCode="dd/mm/yyyy"/>
        <alignment horizontal="right" vertical="center" wrapText="1" readingOrder="0"/>
        <border outline="0">
          <top style="thin">
            <color indexed="9"/>
          </top>
          <bottom style="medium">
            <color rgb="FFCC0000"/>
          </bottom>
        </border>
      </dxf>
    </rfmt>
    <rcc rId="0" sId="5" s="1" dxf="1">
      <nc r="C36" t="inlineStr">
        <is>
          <t>I Q 2019</t>
        </is>
      </nc>
      <ndxf>
        <font>
          <b/>
          <sz val="9"/>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5" s="1" dxf="1" numFmtId="34">
      <nc r="C37">
        <v>80848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38">
        <v>78287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39">
        <v>14492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0">
        <v>106851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1">
        <v>48945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2">
        <v>45528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3">
        <v>35279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4">
        <v>-1113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5">
        <v>65646</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6">
        <v>43573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7">
        <v>16213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8">
        <v>-1287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9">
        <v>1034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50">
        <v>-14234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51">
        <v>520062</v>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qref="C52" start="0" length="0">
      <dxf>
        <font>
          <sz val="9"/>
          <color auto="1"/>
          <name val="Open Sans"/>
          <scheme val="none"/>
        </font>
      </dxf>
    </rfmt>
    <rfmt sheetId="5" sqref="C53" start="0" length="0">
      <dxf>
        <font>
          <sz val="9"/>
          <color auto="1"/>
          <name val="Open Sans"/>
          <scheme val="none"/>
        </font>
      </dxf>
    </rfmt>
    <rcc rId="0" sId="5" s="1" dxf="1">
      <nc r="C54" t="inlineStr">
        <is>
          <t>I Q 2019</t>
        </is>
      </nc>
      <ndxf>
        <font>
          <b/>
          <sz val="9"/>
          <color rgb="FFCC0000"/>
          <name val="Open Sans"/>
          <scheme val="none"/>
        </font>
        <numFmt numFmtId="19" formatCode="dd/mm/yyyy"/>
        <alignment horizontal="right" vertical="center" wrapText="1" readingOrder="0"/>
        <border outline="0">
          <top style="medium">
            <color rgb="FFCC0000"/>
          </top>
          <bottom style="medium">
            <color rgb="FFCC0000"/>
          </bottom>
        </border>
      </ndxf>
    </rcc>
    <rfmt sheetId="5" s="1" sqref="C55" start="0" length="0">
      <dxf>
        <font>
          <sz val="9"/>
          <color auto="1"/>
          <name val="Open Sans"/>
          <scheme val="none"/>
        </font>
        <numFmt numFmtId="166" formatCode="_(* #\ ###\ ##0_);_(* \(#\ ###\ ##0\);_(* &quot;-&quot;_);_(@_)"/>
        <alignment horizontal="right" indent="1" readingOrder="0"/>
        <border outline="0">
          <top style="dotted">
            <color rgb="FF6F7779"/>
          </top>
          <bottom style="dotted">
            <color rgb="FF6F7779"/>
          </bottom>
        </border>
      </dxf>
    </rfmt>
    <rcc rId="0" sId="5" s="1" dxf="1" numFmtId="34">
      <nc r="C56">
        <v>66</v>
      </nc>
      <ndxf>
        <font>
          <sz val="9"/>
          <color auto="1"/>
          <name val="Open Sans"/>
          <scheme val="none"/>
        </font>
        <numFmt numFmtId="166" formatCode="_(* #\ ###\ ##0_);_(* \(#\ ###\ ##0\);_(* &quot;-&quot;_);_(@_)"/>
        <alignment horizontal="right" indent="1" readingOrder="0"/>
        <border outline="0">
          <bottom style="dotted">
            <color rgb="FF6F7779"/>
          </bottom>
        </border>
      </ndxf>
    </rcc>
    <rcc rId="0" sId="5" s="1" dxf="1" numFmtId="34">
      <nc r="C57">
        <v>-1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58">
        <v>16</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59">
        <v>14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0">
        <v>81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1">
        <v>107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2">
        <v>49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3">
        <v>77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4">
        <v>44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5">
        <v>22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6">
        <v>475</v>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qref="C67" start="0" length="0">
      <dxf>
        <font>
          <sz val="9"/>
          <color theme="0"/>
          <name val="Open Sans"/>
          <scheme val="none"/>
        </font>
        <numFmt numFmtId="1" formatCode="0"/>
      </dxf>
    </rfmt>
    <rfmt sheetId="5" sqref="C70" start="0" length="0">
      <dxf>
        <numFmt numFmtId="166" formatCode="_(* #\ ###\ ##0_);_(* \(#\ ###\ ##0\);_(* &quot;-&quot;_);_(@_)"/>
      </dxf>
    </rfmt>
    <rfmt sheetId="5" sqref="C71" start="0" length="0">
      <dxf>
        <numFmt numFmtId="166" formatCode="_(* #\ ###\ ##0_);_(* \(#\ ###\ ##0\);_(* &quot;-&quot;_);_(@_)"/>
      </dxf>
    </rfmt>
  </rrc>
  <rrc rId="5215" sId="5" ref="C1:C1048576" action="deleteCol">
    <undo index="0" exp="area" ref3D="1" dr="$C$1:$I$1048576" dn="Z_687A4863_1825_4D63_B732_E76682E6DE4F_.wvu.Cols" sId="5"/>
    <rfmt sheetId="5" xfDxf="1" sqref="C1:C1048576" start="0" length="0">
      <dxf>
        <font>
          <sz val="9"/>
          <name val="Open Sans"/>
          <scheme val="none"/>
        </font>
      </dxf>
    </rfmt>
    <rfmt sheetId="5" s="1" sqref="C1" start="0" length="0">
      <dxf>
        <font>
          <b/>
          <sz val="9"/>
          <color rgb="FFCC0000"/>
          <name val="Open Sans"/>
          <scheme val="none"/>
        </font>
        <numFmt numFmtId="166" formatCode="_(* #\ ###\ ##0_);_(* \(#\ ###\ ##0\);_(* &quot;-&quot;_);_(@_)"/>
        <alignment horizontal="right" vertical="center" wrapText="1" readingOrder="0"/>
        <border outline="0">
          <top style="thin">
            <color indexed="9"/>
          </top>
          <bottom style="medium">
            <color rgb="FFCC0000"/>
          </bottom>
        </border>
      </dxf>
    </rfmt>
    <rcc rId="0" sId="5" s="1" dxf="1">
      <nc r="C2" t="inlineStr">
        <is>
          <t>II Q 2019</t>
        </is>
      </nc>
      <ndxf>
        <font>
          <b/>
          <sz val="9"/>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5" s="1" dxf="1" numFmtId="34">
      <nc r="C3">
        <v>81656</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
        <v>99012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5">
        <v>16853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
        <v>113794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7">
        <v>59649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8">
        <v>95744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9">
        <v>45249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0">
        <v>1439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1">
        <v>69875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2">
        <v>57827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3">
        <v>13005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4">
        <v>5998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5">
        <v>964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6">
        <v>661065</v>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1" sqref="C17" start="0" length="0">
      <dxf>
        <font>
          <b/>
          <sz val="9"/>
          <color rgb="FFCC0000"/>
          <name val="Open Sans"/>
          <scheme val="none"/>
        </font>
        <numFmt numFmtId="19" formatCode="dd/mm/yyyy"/>
        <alignment horizontal="right" vertical="center" wrapText="1" readingOrder="0"/>
        <border outline="0">
          <top style="thin">
            <color indexed="9"/>
          </top>
          <bottom style="medium">
            <color rgb="FFCC0000"/>
          </bottom>
        </border>
      </dxf>
    </rfmt>
    <rcc rId="0" sId="5" s="1" dxf="1" numFmtId="34">
      <nc r="C18">
        <v>-281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9">
        <v>-34245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0">
        <v>-3858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1">
        <v>-10967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2">
        <v>-46330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3">
        <v>-10125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4">
        <v>-1783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5">
        <v>-1480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6">
        <v>-5187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7">
        <v>-2205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8">
        <v>-7575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9">
        <v>-2153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30">
        <v>-12519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31">
        <v>-138708</v>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cc rId="0" sId="5" s="1" dxf="1" numFmtId="34">
      <nc r="C33">
        <v>522357</v>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qref="C34" start="0" length="0">
      <dxf>
        <numFmt numFmtId="166" formatCode="_(* #\ ###\ ##0_);_(* \(#\ ###\ ##0\);_(* &quot;-&quot;_);_(@_)"/>
      </dxf>
    </rfmt>
    <rfmt sheetId="5" s="1" sqref="C35" start="0" length="0">
      <dxf>
        <font>
          <b/>
          <sz val="9"/>
          <color rgb="FFCC0000"/>
          <name val="Open Sans"/>
          <scheme val="none"/>
        </font>
        <numFmt numFmtId="19" formatCode="dd/mm/yyyy"/>
        <alignment horizontal="right" vertical="center" wrapText="1" readingOrder="0"/>
        <border outline="0">
          <top style="thin">
            <color indexed="9"/>
          </top>
          <bottom style="medium">
            <color rgb="FFCC0000"/>
          </bottom>
        </border>
      </dxf>
    </rfmt>
    <rcc rId="0" sId="5" s="1" dxf="1">
      <nc r="C36" t="inlineStr">
        <is>
          <t>II Q 2019</t>
        </is>
      </nc>
      <ndxf>
        <font>
          <b/>
          <sz val="9"/>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5" s="1" dxf="1" numFmtId="34">
      <nc r="C37">
        <v>81375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38">
        <v>64767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39">
        <v>12995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0">
        <v>113794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1">
        <v>48682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2">
        <v>49414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3">
        <v>35124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4">
        <v>-766</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5">
        <v>68395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6">
        <v>52640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7">
        <v>11222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8">
        <v>-1577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9">
        <v>964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50">
        <v>-14672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51">
        <v>522357</v>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qref="C52" start="0" length="0">
      <dxf>
        <font>
          <sz val="9"/>
          <color auto="1"/>
          <name val="Open Sans"/>
          <scheme val="none"/>
        </font>
      </dxf>
    </rfmt>
    <rfmt sheetId="5" sqref="C53" start="0" length="0">
      <dxf>
        <font>
          <sz val="9"/>
          <color auto="1"/>
          <name val="Open Sans"/>
          <scheme val="none"/>
        </font>
      </dxf>
    </rfmt>
    <rcc rId="0" sId="5" s="1" dxf="1">
      <nc r="C54" t="inlineStr">
        <is>
          <t>II Q 2019</t>
        </is>
      </nc>
      <ndxf>
        <font>
          <b/>
          <sz val="9"/>
          <color rgb="FFCC0000"/>
          <name val="Open Sans"/>
          <scheme val="none"/>
        </font>
        <numFmt numFmtId="19" formatCode="dd/mm/yyyy"/>
        <alignment horizontal="right" vertical="center" wrapText="1" readingOrder="0"/>
        <border outline="0">
          <top style="medium">
            <color rgb="FFCC0000"/>
          </top>
          <bottom style="medium">
            <color rgb="FFCC0000"/>
          </bottom>
        </border>
      </ndxf>
    </rcc>
    <rfmt sheetId="5" s="1" sqref="C55" start="0" length="0">
      <dxf>
        <font>
          <sz val="9"/>
          <color auto="1"/>
          <name val="Open Sans"/>
          <scheme val="none"/>
        </font>
        <numFmt numFmtId="166" formatCode="_(* #\ ###\ ##0_);_(* \(#\ ###\ ##0\);_(* &quot;-&quot;_);_(@_)"/>
        <alignment horizontal="right" indent="1" readingOrder="0"/>
        <border outline="0">
          <top style="dotted">
            <color rgb="FF6F7779"/>
          </top>
          <bottom style="dotted">
            <color rgb="FF6F7779"/>
          </bottom>
        </border>
      </dxf>
    </rfmt>
    <rcc rId="0" sId="5" s="1" dxf="1" numFmtId="34">
      <nc r="C56">
        <v>69</v>
      </nc>
      <ndxf>
        <font>
          <sz val="9"/>
          <color auto="1"/>
          <name val="Open Sans"/>
          <scheme val="none"/>
        </font>
        <numFmt numFmtId="166" formatCode="_(* #\ ###\ ##0_);_(* \(#\ ###\ ##0\);_(* &quot;-&quot;_);_(@_)"/>
        <alignment horizontal="right" indent="1" readingOrder="0"/>
        <border outline="0">
          <bottom style="dotted">
            <color rgb="FF6F7779"/>
          </bottom>
        </border>
      </ndxf>
    </rcc>
    <rcc rId="0" sId="5" s="1" dxf="1" numFmtId="34">
      <nc r="C57">
        <v>-1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58">
        <v>11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59">
        <v>13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0">
        <v>81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1">
        <v>114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2">
        <v>49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3">
        <v>63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4">
        <v>53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5">
        <v>21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6">
        <v>473</v>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qref="C67" start="0" length="0">
      <dxf>
        <font>
          <sz val="9"/>
          <color theme="0"/>
          <name val="Open Sans"/>
          <scheme val="none"/>
        </font>
        <numFmt numFmtId="1" formatCode="0"/>
      </dxf>
    </rfmt>
    <rfmt sheetId="5" sqref="C70" start="0" length="0">
      <dxf>
        <numFmt numFmtId="166" formatCode="_(* #\ ###\ ##0_);_(* \(#\ ###\ ##0\);_(* &quot;-&quot;_);_(@_)"/>
      </dxf>
    </rfmt>
    <rfmt sheetId="5" sqref="C71" start="0" length="0">
      <dxf>
        <numFmt numFmtId="166" formatCode="_(* #\ ###\ ##0_);_(* \(#\ ###\ ##0\);_(* &quot;-&quot;_);_(@_)"/>
      </dxf>
    </rfmt>
  </rrc>
  <rrc rId="5216" sId="5" ref="C1:C1048576" action="deleteCol">
    <undo index="0" exp="area" ref3D="1" dr="$C$1:$H$1048576" dn="Z_687A4863_1825_4D63_B732_E76682E6DE4F_.wvu.Cols" sId="5"/>
    <rfmt sheetId="5" xfDxf="1" sqref="C1:C1048576" start="0" length="0">
      <dxf>
        <font>
          <sz val="9"/>
          <name val="Open Sans"/>
          <scheme val="none"/>
        </font>
      </dxf>
    </rfmt>
    <rfmt sheetId="5" s="1" sqref="C1" start="0" length="0">
      <dxf>
        <font>
          <b/>
          <sz val="9"/>
          <color rgb="FFCC0000"/>
          <name val="Open Sans"/>
          <scheme val="none"/>
        </font>
        <numFmt numFmtId="166" formatCode="_(* #\ ###\ ##0_);_(* \(#\ ###\ ##0\);_(* &quot;-&quot;_);_(@_)"/>
        <alignment horizontal="right" vertical="center" wrapText="1" readingOrder="0"/>
        <border outline="0">
          <top style="thin">
            <color indexed="9"/>
          </top>
          <bottom style="medium">
            <color rgb="FFCC0000"/>
          </bottom>
        </border>
      </dxf>
    </rfmt>
    <rcc rId="0" sId="5" s="1" dxf="1">
      <nc r="C2" t="inlineStr">
        <is>
          <t>III Q 2019</t>
        </is>
      </nc>
      <ndxf>
        <font>
          <b/>
          <sz val="9"/>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5" s="1" dxf="1" numFmtId="34">
      <nc r="C3">
        <v>82570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
        <v>102697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5">
        <v>17837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
        <v>111614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7">
        <v>60854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8">
        <v>83041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9">
        <v>46451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0">
        <v>1390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1">
        <v>72832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2">
        <v>57861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3">
        <v>16001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4">
        <v>6576</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5">
        <v>2505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6">
        <v>662229</v>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1" sqref="C17" start="0" length="0">
      <dxf>
        <font>
          <sz val="9"/>
          <color rgb="FFCC0000"/>
          <name val="Open Sans"/>
          <scheme val="none"/>
        </font>
        <numFmt numFmtId="4" formatCode="#,##0.00"/>
        <alignment horizontal="right" vertical="center" wrapText="1" readingOrder="0"/>
        <border outline="0">
          <top style="thin">
            <color indexed="9"/>
          </top>
          <bottom style="medium">
            <color rgb="FFCC0000"/>
          </bottom>
        </border>
      </dxf>
    </rfmt>
    <rcc rId="0" sId="5" s="1" dxf="1" numFmtId="34">
      <nc r="C18">
        <v>-861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9">
        <v>-26283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0">
        <v>-1791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1">
        <v>-10573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2">
        <v>-32529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3">
        <v>-10119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4">
        <v>-2068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5">
        <v>-2017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6">
        <v>-4634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7">
        <v>-2130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8">
        <v>-7424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9">
        <v>-2257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30">
        <v>-15496</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31">
        <v>-118182</v>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cc rId="0" sId="5" s="1" dxf="1" numFmtId="34">
      <nc r="C33">
        <v>544047</v>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qref="C34" start="0" length="0">
      <dxf>
        <numFmt numFmtId="166" formatCode="_(* #\ ###\ ##0_);_(* \(#\ ###\ ##0\);_(* &quot;-&quot;_);_(@_)"/>
      </dxf>
    </rfmt>
    <rfmt sheetId="5" s="1" sqref="C35" start="0" length="0">
      <dxf>
        <font>
          <b/>
          <sz val="9"/>
          <color rgb="FFCC0000"/>
          <name val="Open Sans"/>
          <scheme val="none"/>
        </font>
        <numFmt numFmtId="19" formatCode="dd/mm/yyyy"/>
        <alignment horizontal="right" vertical="center" wrapText="1" readingOrder="0"/>
        <border outline="0">
          <top style="thin">
            <color indexed="9"/>
          </top>
          <bottom style="medium">
            <color rgb="FFCC0000"/>
          </bottom>
        </border>
      </dxf>
    </rfmt>
    <rcc rId="0" sId="5" s="1" dxf="1">
      <nc r="C36" t="inlineStr">
        <is>
          <t>III Q 2019</t>
        </is>
      </nc>
      <ndxf>
        <font>
          <b/>
          <sz val="9"/>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5" s="1" dxf="1" numFmtId="34">
      <nc r="C37">
        <v>81709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38">
        <v>76414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39">
        <v>16046</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0">
        <v>111614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1">
        <v>100793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2">
        <v>50512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3">
        <v>36332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4">
        <v>-740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5">
        <v>70815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6">
        <v>53227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7">
        <v>13933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8">
        <v>-848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9">
        <v>2505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50">
        <v>-17753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51">
        <v>594559</v>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qref="C52" start="0" length="0">
      <dxf>
        <font>
          <sz val="9"/>
          <color auto="1"/>
          <name val="Open Sans"/>
          <scheme val="none"/>
        </font>
      </dxf>
    </rfmt>
    <rfmt sheetId="5" sqref="C53" start="0" length="0">
      <dxf>
        <font>
          <sz val="9"/>
          <color auto="1"/>
          <name val="Open Sans"/>
          <scheme val="none"/>
        </font>
      </dxf>
    </rfmt>
    <rcc rId="0" sId="5" s="1" dxf="1">
      <nc r="C54" t="inlineStr">
        <is>
          <t>III Q 2019</t>
        </is>
      </nc>
      <ndxf>
        <font>
          <b/>
          <sz val="9"/>
          <color rgb="FFCC0000"/>
          <name val="Open Sans"/>
          <scheme val="none"/>
        </font>
        <numFmt numFmtId="19" formatCode="dd/mm/yyyy"/>
        <alignment horizontal="right" vertical="center" wrapText="1" readingOrder="0"/>
        <border outline="0">
          <top style="medium">
            <color rgb="FFCC0000"/>
          </top>
          <bottom style="medium">
            <color rgb="FFCC0000"/>
          </bottom>
        </border>
      </ndxf>
    </rcc>
    <rfmt sheetId="5" s="1" sqref="C55" start="0" length="0">
      <dxf>
        <font>
          <sz val="9"/>
          <color auto="1"/>
          <name val="Open Sans"/>
          <scheme val="none"/>
        </font>
        <numFmt numFmtId="166" formatCode="_(* #\ ###\ ##0_);_(* \(#\ ###\ ##0\);_(* &quot;-&quot;_);_(@_)"/>
        <alignment horizontal="right" indent="1" readingOrder="0"/>
        <border outline="0">
          <top style="dotted">
            <color rgb="FF6F7779"/>
          </top>
          <bottom style="dotted">
            <color rgb="FF6F7779"/>
          </bottom>
        </border>
      </dxf>
    </rfmt>
    <rcc rId="0" sId="5" s="1" dxf="1" numFmtId="34">
      <nc r="C56">
        <v>71</v>
      </nc>
      <ndxf>
        <font>
          <sz val="9"/>
          <color auto="1"/>
          <name val="Open Sans"/>
          <scheme val="none"/>
        </font>
        <numFmt numFmtId="166" formatCode="_(* #\ ###\ ##0_);_(* \(#\ ###\ ##0\);_(* &quot;-&quot;_);_(@_)"/>
        <alignment horizontal="right" indent="1" readingOrder="0"/>
        <border outline="0">
          <bottom style="dotted">
            <color rgb="FF6F7779"/>
          </bottom>
        </border>
      </ndxf>
    </rcc>
    <rcc rId="0" sId="5" s="1" dxf="1" numFmtId="34">
      <nc r="C57">
        <v>-1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58">
        <v>14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59">
        <v>16</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0">
        <v>82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1">
        <v>112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2">
        <v>101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3">
        <v>75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4">
        <v>53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5">
        <v>21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6">
        <v>544</v>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qref="C67" start="0" length="0">
      <dxf>
        <font>
          <sz val="9"/>
          <color theme="0"/>
          <name val="Open Sans"/>
          <scheme val="none"/>
        </font>
      </dxf>
    </rfmt>
    <rfmt sheetId="5" sqref="C70" start="0" length="0">
      <dxf>
        <numFmt numFmtId="166" formatCode="_(* #\ ###\ ##0_);_(* \(#\ ###\ ##0\);_(* &quot;-&quot;_);_(@_)"/>
      </dxf>
    </rfmt>
    <rfmt sheetId="5" sqref="C71" start="0" length="0">
      <dxf>
        <numFmt numFmtId="166" formatCode="_(* #\ ###\ ##0_);_(* \(#\ ###\ ##0\);_(* &quot;-&quot;_);_(@_)"/>
      </dxf>
    </rfmt>
  </rrc>
  <rrc rId="5217" sId="5" ref="C1:C1048576" action="deleteCol">
    <undo index="0" exp="area" ref3D="1" dr="$C$1:$G$1048576" dn="Z_687A4863_1825_4D63_B732_E76682E6DE4F_.wvu.Cols" sId="5"/>
    <rfmt sheetId="5" xfDxf="1" sqref="C1:C1048576" start="0" length="0">
      <dxf>
        <font>
          <sz val="9"/>
          <name val="Open Sans"/>
          <scheme val="none"/>
        </font>
      </dxf>
    </rfmt>
    <rfmt sheetId="5" s="1" sqref="C1" start="0" length="0">
      <dxf>
        <font>
          <b/>
          <sz val="9"/>
          <color rgb="FFCC0000"/>
          <name val="Open Sans"/>
          <scheme val="none"/>
        </font>
        <numFmt numFmtId="166" formatCode="_(* #\ ###\ ##0_);_(* \(#\ ###\ ##0\);_(* &quot;-&quot;_);_(@_)"/>
        <alignment horizontal="right" vertical="center" wrapText="1" readingOrder="0"/>
        <border outline="0">
          <top style="thin">
            <color indexed="9"/>
          </top>
          <bottom style="medium">
            <color rgb="FFCC0000"/>
          </bottom>
        </border>
      </dxf>
    </rfmt>
    <rcc rId="0" sId="5" s="1" dxf="1">
      <nc r="C2" t="inlineStr">
        <is>
          <t>IV Q 2019</t>
        </is>
      </nc>
      <ndxf>
        <font>
          <b/>
          <sz val="9"/>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5" s="1" dxf="1" numFmtId="34">
      <nc r="C3">
        <v>81656</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
        <v>122720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5">
        <v>20337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
        <v>110458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7">
        <v>59516</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8">
        <v>81846</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9">
        <v>49578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0">
        <v>16407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1">
        <v>74557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2">
        <v>58128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3">
        <v>11908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4">
        <v>5780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5">
        <v>2061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6">
        <v>694952</v>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1" sqref="C17" start="0" length="0">
      <dxf>
        <font>
          <sz val="9"/>
          <color rgb="FFCC0000"/>
          <name val="Open Sans"/>
          <scheme val="none"/>
        </font>
        <numFmt numFmtId="4" formatCode="#,##0.00"/>
        <alignment horizontal="right" vertical="center" wrapText="1" readingOrder="0"/>
        <border outline="0">
          <top style="thin">
            <color indexed="9"/>
          </top>
          <bottom style="medium">
            <color rgb="FFCC0000"/>
          </bottom>
        </border>
      </dxf>
    </rfmt>
    <rcc rId="0" sId="5" s="1" dxf="1" numFmtId="34">
      <nc r="C18">
        <v>-984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9">
        <v>-33782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0">
        <v>-18136</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1">
        <v>-13787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2">
        <v>-33022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3">
        <v>-10530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4">
        <v>-1944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5">
        <v>-5761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6">
        <v>-4775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7">
        <v>-3513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8">
        <v>-7864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9">
        <v>-2188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30">
        <v>-16960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31">
        <v>-153246</v>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cc rId="0" sId="5" s="1" dxf="1" numFmtId="34">
      <nc r="C33">
        <v>541706</v>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qref="C34" start="0" length="0">
      <dxf>
        <numFmt numFmtId="166" formatCode="_(* #\ ###\ ##0_);_(* \(#\ ###\ ##0\);_(* &quot;-&quot;_);_(@_)"/>
      </dxf>
    </rfmt>
    <rfmt sheetId="5" s="1" sqref="C35" start="0" length="0">
      <dxf>
        <font>
          <b/>
          <sz val="9"/>
          <color rgb="FFCC0000"/>
          <name val="Open Sans"/>
          <scheme val="none"/>
        </font>
        <numFmt numFmtId="19" formatCode="dd/mm/yyyy"/>
        <alignment horizontal="right" vertical="center" wrapText="1" readingOrder="0"/>
        <border outline="0">
          <top style="thin">
            <color indexed="9"/>
          </top>
          <bottom style="medium">
            <color rgb="FFCC0000"/>
          </bottom>
        </border>
      </dxf>
    </rfmt>
    <rcc rId="0" sId="5" s="1" dxf="1">
      <nc r="C36" t="inlineStr">
        <is>
          <t>IV Q 2019</t>
        </is>
      </nc>
      <ndxf>
        <font>
          <b/>
          <sz val="9"/>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5" s="1" dxf="1" numFmtId="34">
      <nc r="C37">
        <v>80673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38">
        <v>88937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39">
        <v>2201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0">
        <v>110458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1">
        <v>94553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2">
        <v>48824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3">
        <v>39048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4">
        <v>12893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5">
        <v>68795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6">
        <v>53354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7">
        <v>9964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8">
        <v>-2084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9">
        <v>2062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50">
        <v>-19149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51">
        <v>590529</v>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qref="C52" start="0" length="0">
      <dxf>
        <font>
          <sz val="9"/>
          <color auto="1"/>
          <name val="Open Sans"/>
          <scheme val="none"/>
        </font>
      </dxf>
    </rfmt>
    <rfmt sheetId="5" sqref="C53" start="0" length="0">
      <dxf>
        <font>
          <sz val="9"/>
          <color auto="1"/>
          <name val="Open Sans"/>
          <scheme val="none"/>
        </font>
      </dxf>
    </rfmt>
    <rcc rId="0" sId="5" s="1" dxf="1">
      <nc r="C54" t="inlineStr">
        <is>
          <t>IV Q 2019</t>
        </is>
      </nc>
      <ndxf>
        <font>
          <b/>
          <sz val="9"/>
          <color rgb="FFCC0000"/>
          <name val="Open Sans"/>
          <scheme val="none"/>
        </font>
        <numFmt numFmtId="19" formatCode="dd/mm/yyyy"/>
        <alignment horizontal="right" vertical="center" wrapText="1" readingOrder="0"/>
        <border outline="0">
          <top style="medium">
            <color rgb="FFCC0000"/>
          </top>
          <bottom style="medium">
            <color rgb="FFCC0000"/>
          </bottom>
        </border>
      </ndxf>
    </rcc>
    <rfmt sheetId="5" s="1" sqref="C55" start="0" length="0">
      <dxf>
        <font>
          <sz val="9"/>
          <color auto="1"/>
          <name val="Open Sans"/>
          <scheme val="none"/>
        </font>
        <numFmt numFmtId="166" formatCode="_(* #\ ###\ ##0_);_(* \(#\ ###\ ##0\);_(* &quot;-&quot;_);_(@_)"/>
        <alignment horizontal="right" indent="1" readingOrder="0"/>
        <border outline="0">
          <top style="dotted">
            <color rgb="FF6F7779"/>
          </top>
          <bottom style="dotted">
            <color rgb="FF6F7779"/>
          </bottom>
        </border>
      </dxf>
    </rfmt>
    <rcc rId="0" sId="5" s="1" dxf="1" numFmtId="34">
      <nc r="C56">
        <v>69</v>
      </nc>
      <ndxf>
        <font>
          <sz val="9"/>
          <color auto="1"/>
          <name val="Open Sans"/>
          <scheme val="none"/>
        </font>
        <numFmt numFmtId="166" formatCode="_(* #\ ###\ ##0_);_(* \(#\ ###\ ##0\);_(* &quot;-&quot;_);_(@_)"/>
        <alignment horizontal="right" indent="1" readingOrder="0"/>
        <border outline="0">
          <bottom style="dotted">
            <color rgb="FF6F7779"/>
          </bottom>
        </border>
      </ndxf>
    </rcc>
    <rcc rId="0" sId="5" s="1" dxf="1" numFmtId="34">
      <nc r="C57">
        <v>13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58">
        <v>10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59">
        <v>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0">
        <v>81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1">
        <v>110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2">
        <v>95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3">
        <v>87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4">
        <v>53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5">
        <v>22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6">
        <v>542</v>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qref="C67" start="0" length="0">
      <dxf>
        <font>
          <sz val="9"/>
          <color theme="0"/>
          <name val="Open Sans"/>
          <scheme val="none"/>
        </font>
      </dxf>
    </rfmt>
    <rfmt sheetId="5" sqref="C70" start="0" length="0">
      <dxf>
        <numFmt numFmtId="166" formatCode="_(* #\ ###\ ##0_);_(* \(#\ ###\ ##0\);_(* &quot;-&quot;_);_(@_)"/>
      </dxf>
    </rfmt>
    <rfmt sheetId="5" sqref="C71" start="0" length="0">
      <dxf>
        <numFmt numFmtId="166" formatCode="_(* #\ ###\ ##0_);_(* \(#\ ###\ ##0\);_(* &quot;-&quot;_);_(@_)"/>
      </dxf>
    </rfmt>
  </rrc>
  <rrc rId="5218" sId="5" ref="C1:C1048576" action="deleteCol">
    <undo index="0" exp="area" ref3D="1" dr="$C$1:$F$1048576" dn="Z_687A4863_1825_4D63_B732_E76682E6DE4F_.wvu.Cols" sId="5"/>
    <rfmt sheetId="5" xfDxf="1" sqref="C1:C1048576" start="0" length="0">
      <dxf>
        <font>
          <sz val="9"/>
          <name val="Open Sans"/>
          <scheme val="none"/>
        </font>
      </dxf>
    </rfmt>
    <rfmt sheetId="5" s="1" sqref="C1" start="0" length="0">
      <dxf>
        <font>
          <b/>
          <sz val="9"/>
          <color rgb="FFCC0000"/>
          <name val="Open Sans"/>
          <scheme val="none"/>
        </font>
        <numFmt numFmtId="166" formatCode="_(* #\ ###\ ##0_);_(* \(#\ ###\ ##0\);_(* &quot;-&quot;_);_(@_)"/>
        <alignment horizontal="right" vertical="center" wrapText="1" readingOrder="0"/>
        <border outline="0">
          <top style="thin">
            <color indexed="9"/>
          </top>
          <bottom style="medium">
            <color rgb="FFCC0000"/>
          </bottom>
        </border>
      </dxf>
    </rfmt>
    <rcc rId="0" sId="5" s="1" dxf="1">
      <nc r="C2" t="inlineStr">
        <is>
          <t>I Q 2020</t>
        </is>
      </nc>
      <ndxf>
        <font>
          <b/>
          <sz val="9"/>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5" s="1" dxf="1" numFmtId="34">
      <nc r="C3">
        <v>79707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
        <v>93088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5">
        <v>23810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
        <v>121539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7">
        <v>53593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8">
        <v>78588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9">
        <v>34740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0">
        <v>4245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1">
        <v>70264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2">
        <v>60310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3">
        <v>28275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4">
        <v>6455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5">
        <v>7222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6">
        <v>661836</v>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1" sqref="C17" start="0" length="0">
      <dxf>
        <font>
          <sz val="9"/>
          <color rgb="FFCC0000"/>
          <name val="Open Sans"/>
          <scheme val="none"/>
        </font>
        <numFmt numFmtId="4" formatCode="#,##0.00"/>
        <alignment horizontal="right" vertical="center" wrapText="1" readingOrder="0"/>
        <border outline="0">
          <top style="thin">
            <color indexed="9"/>
          </top>
          <bottom style="medium">
            <color rgb="FFCC0000"/>
          </bottom>
        </border>
      </dxf>
    </rfmt>
    <rcc rId="0" sId="5" s="1" dxf="1" numFmtId="34">
      <nc r="C18">
        <v>-709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9">
        <v>-28684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0">
        <v>-13198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1">
        <v>-12626</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2">
        <v>-30654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3">
        <v>-1522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4">
        <v>-3614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5">
        <v>-6001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6">
        <v>-4340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7">
        <v>-2307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8">
        <v>-7287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9">
        <v>-2099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30">
        <v>-10551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31">
        <v>-123592</v>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cc rId="0" sId="5" s="1" dxf="1" numFmtId="34">
      <nc r="C33">
        <v>538244</v>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qref="C34" start="0" length="0">
      <dxf>
        <numFmt numFmtId="166" formatCode="_(* #\ ###\ ##0_);_(* \(#\ ###\ ##0\);_(* &quot;-&quot;_);_(@_)"/>
      </dxf>
    </rfmt>
    <rfmt sheetId="5" s="1" sqref="C35" start="0" length="0">
      <dxf>
        <font>
          <b/>
          <sz val="9"/>
          <color rgb="FFCC0000"/>
          <name val="Open Sans"/>
          <scheme val="none"/>
        </font>
        <numFmt numFmtId="19" formatCode="dd/mm/yyyy"/>
        <alignment horizontal="right" vertical="center" wrapText="1" readingOrder="0"/>
        <border outline="0">
          <top style="thin">
            <color indexed="9"/>
          </top>
          <bottom style="medium">
            <color rgb="FFCC0000"/>
          </bottom>
        </border>
      </dxf>
    </rfmt>
    <rcc rId="0" sId="5" s="1" dxf="1">
      <nc r="C36" t="inlineStr">
        <is>
          <t>I Q 2020</t>
        </is>
      </nc>
      <ndxf>
        <font>
          <b/>
          <sz val="9"/>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5" s="1" dxf="1" numFmtId="34">
      <nc r="C37">
        <v>78999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38">
        <v>64404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39">
        <v>10612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0">
        <v>121539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1">
        <v>88902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2">
        <v>47935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3">
        <v>33218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4">
        <v>1938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5">
        <v>64262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6">
        <v>55970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7">
        <v>24660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8">
        <v>-832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9">
        <v>7222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50">
        <v>-12650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51">
        <v>586179</v>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qref="C52" start="0" length="0">
      <dxf>
        <font>
          <sz val="9"/>
          <color auto="1"/>
          <name val="Open Sans"/>
          <scheme val="none"/>
        </font>
      </dxf>
    </rfmt>
    <rfmt sheetId="5" sqref="C53" start="0" length="0">
      <dxf>
        <font>
          <sz val="9"/>
          <color auto="1"/>
          <name val="Open Sans"/>
          <scheme val="none"/>
        </font>
      </dxf>
    </rfmt>
    <rcc rId="0" sId="5" s="1" dxf="1">
      <nc r="C54" t="inlineStr">
        <is>
          <t>I Q 2020</t>
        </is>
      </nc>
      <ndxf>
        <font>
          <b/>
          <sz val="9"/>
          <color rgb="FFCC0000"/>
          <name val="Open Sans"/>
          <scheme val="none"/>
        </font>
        <numFmt numFmtId="19" formatCode="dd/mm/yyyy"/>
        <alignment horizontal="right" vertical="center" wrapText="1" readingOrder="0"/>
        <border outline="0">
          <top style="medium">
            <color rgb="FFCC0000"/>
          </top>
          <bottom style="medium">
            <color rgb="FFCC0000"/>
          </bottom>
        </border>
      </ndxf>
    </rcc>
    <rfmt sheetId="5" s="1" sqref="C55" start="0" length="0">
      <dxf>
        <font>
          <sz val="9"/>
          <color auto="1"/>
          <name val="Open Sans"/>
          <scheme val="none"/>
        </font>
        <numFmt numFmtId="166" formatCode="_(* #\ ###\ ##0_);_(* \(#\ ###\ ##0\);_(* &quot;-&quot;_);_(@_)"/>
        <alignment horizontal="right" indent="1" readingOrder="0"/>
        <border outline="0">
          <top style="dotted">
            <color rgb="FF6F7779"/>
          </top>
          <bottom style="dotted">
            <color rgb="FF6F7779"/>
          </bottom>
        </border>
      </dxf>
    </rfmt>
    <rcc rId="0" sId="5" s="1" dxf="1" numFmtId="34">
      <nc r="C56">
        <v>64</v>
      </nc>
      <ndxf>
        <font>
          <sz val="9"/>
          <color auto="1"/>
          <name val="Open Sans"/>
          <scheme val="none"/>
        </font>
        <numFmt numFmtId="166" formatCode="_(* #\ ###\ ##0_);_(* \(#\ ###\ ##0\);_(* &quot;-&quot;_);_(@_)"/>
        <alignment horizontal="right" indent="1" readingOrder="0"/>
        <border outline="0">
          <bottom style="dotted">
            <color rgb="FF6F7779"/>
          </bottom>
        </border>
      </ndxf>
    </rcc>
    <rcc rId="0" sId="5" s="1" dxf="1" numFmtId="34">
      <nc r="C57">
        <v>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58">
        <v>25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59">
        <v>11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0">
        <v>79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1">
        <v>122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2">
        <v>89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3">
        <v>64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4">
        <v>56</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5">
        <v>28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6">
        <v>540</v>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qref="C67" start="0" length="0">
      <dxf>
        <font>
          <sz val="9"/>
          <color theme="0"/>
          <name val="Open Sans"/>
          <scheme val="none"/>
        </font>
      </dxf>
    </rfmt>
    <rfmt sheetId="5" sqref="C70" start="0" length="0">
      <dxf>
        <numFmt numFmtId="166" formatCode="_(* #\ ###\ ##0_);_(* \(#\ ###\ ##0\);_(* &quot;-&quot;_);_(@_)"/>
      </dxf>
    </rfmt>
    <rfmt sheetId="5" sqref="C71" start="0" length="0">
      <dxf>
        <numFmt numFmtId="166" formatCode="_(* #\ ###\ ##0_);_(* \(#\ ###\ ##0\);_(* &quot;-&quot;_);_(@_)"/>
      </dxf>
    </rfmt>
  </rrc>
  <rrc rId="5219" sId="5" ref="C1:C1048576" action="deleteCol">
    <undo index="0" exp="area" ref3D="1" dr="$C$1:$E$1048576" dn="Z_687A4863_1825_4D63_B732_E76682E6DE4F_.wvu.Cols" sId="5"/>
    <rfmt sheetId="5" xfDxf="1" sqref="C1:C1048576" start="0" length="0">
      <dxf>
        <font>
          <sz val="9"/>
          <name val="Open Sans"/>
          <scheme val="none"/>
        </font>
      </dxf>
    </rfmt>
    <rfmt sheetId="5" s="1" sqref="C1" start="0" length="0">
      <dxf>
        <font>
          <b/>
          <sz val="9"/>
          <color rgb="FFCC0000"/>
          <name val="Open Sans"/>
          <scheme val="none"/>
        </font>
        <numFmt numFmtId="166" formatCode="_(* #\ ###\ ##0_);_(* \(#\ ###\ ##0\);_(* &quot;-&quot;_);_(@_)"/>
        <alignment horizontal="right" vertical="center" wrapText="1" readingOrder="0"/>
        <border outline="0">
          <top style="thin">
            <color indexed="9"/>
          </top>
          <bottom style="medium">
            <color rgb="FFCC0000"/>
          </bottom>
        </border>
      </dxf>
    </rfmt>
    <rcc rId="0" sId="5" s="1" dxf="1">
      <nc r="C2" t="inlineStr">
        <is>
          <t>II Q 2020</t>
        </is>
      </nc>
      <ndxf>
        <font>
          <b/>
          <sz val="9"/>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5" s="1" dxf="1" numFmtId="34">
      <nc r="C3">
        <v>73557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
        <v>97888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5">
        <v>18452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
        <v>104174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7">
        <v>49638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8">
        <v>76146</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9">
        <v>39290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0">
        <v>3098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1">
        <v>52775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2">
        <v>48450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3">
        <v>34127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4">
        <v>5082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5">
        <v>958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6">
        <v>603635</v>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1" sqref="C17" start="0" length="0">
      <dxf>
        <font>
          <sz val="9"/>
          <color rgb="FFCC0000"/>
          <name val="Open Sans"/>
          <scheme val="none"/>
        </font>
        <numFmt numFmtId="4" formatCode="#,##0.00"/>
        <alignment horizontal="right" vertical="center" wrapText="1" readingOrder="0"/>
        <border outline="0">
          <top style="thin">
            <color indexed="9"/>
          </top>
          <bottom style="medium">
            <color rgb="FFCC0000"/>
          </bottom>
        </border>
      </dxf>
    </rfmt>
    <rcc rId="0" sId="5" s="1" dxf="1" numFmtId="34">
      <nc r="C18">
        <v>-530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9">
        <v>-16229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0">
        <v>-12733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1">
        <v>-13360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2">
        <v>-27009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3">
        <v>-6983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4">
        <v>-5900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5">
        <v>-5084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6">
        <v>-4589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7">
        <v>-2139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8">
        <v>-6532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9">
        <v>-2575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30">
        <v>-8141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31">
        <v>-111804</v>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cc rId="0" sId="5" s="1" dxf="1" numFmtId="34">
      <nc r="C33">
        <v>491831</v>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qref="C34" start="0" length="0">
      <dxf>
        <numFmt numFmtId="166" formatCode="_(* #\ ###\ ##0_);_(* \(#\ ###\ ##0\);_(* &quot;-&quot;_);_(@_)"/>
      </dxf>
    </rfmt>
    <rfmt sheetId="5" s="1" sqref="C35" start="0" length="0">
      <dxf>
        <font>
          <b/>
          <sz val="9"/>
          <color rgb="FFCC0000"/>
          <name val="Open Sans"/>
          <scheme val="none"/>
        </font>
        <numFmt numFmtId="19" formatCode="dd/mm/yyyy"/>
        <alignment horizontal="right" vertical="center" wrapText="1" readingOrder="0"/>
        <border outline="0">
          <top style="thin">
            <color indexed="9"/>
          </top>
          <bottom style="medium">
            <color rgb="FFCC0000"/>
          </bottom>
        </border>
      </dxf>
    </rfmt>
    <rcc rId="0" sId="5" s="1" dxf="1">
      <nc r="C36" t="inlineStr">
        <is>
          <t>II Q 2020</t>
        </is>
      </nc>
      <ndxf>
        <font>
          <b/>
          <sz val="9"/>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5" s="1" dxf="1" numFmtId="34">
      <nc r="C37">
        <v>73027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38">
        <v>81659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39">
        <v>5719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0">
        <v>104174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1">
        <v>36278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2">
        <v>49137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3">
        <v>32307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4">
        <v>959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5">
        <v>47691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6">
        <v>43861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7">
        <v>28227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8">
        <v>-1450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9">
        <v>958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50">
        <v>-10716</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51">
        <v>491831</v>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qref="C52" start="0" length="0">
      <dxf>
        <font>
          <sz val="9"/>
          <color auto="1"/>
          <name val="Open Sans"/>
          <scheme val="none"/>
        </font>
      </dxf>
    </rfmt>
    <rfmt sheetId="5" sqref="C53" start="0" length="0">
      <dxf>
        <font>
          <sz val="9"/>
          <color auto="1"/>
          <name val="Open Sans"/>
          <scheme val="none"/>
        </font>
      </dxf>
    </rfmt>
    <rcc rId="0" sId="5" s="1" dxf="1">
      <nc r="C54" t="inlineStr">
        <is>
          <t>II Q 2020</t>
        </is>
      </nc>
      <ndxf>
        <font>
          <b/>
          <sz val="9"/>
          <color rgb="FFCC0000"/>
          <name val="Open Sans"/>
          <scheme val="none"/>
        </font>
        <numFmt numFmtId="19" formatCode="dd/mm/yyyy"/>
        <alignment horizontal="right" vertical="center" wrapText="1" readingOrder="0"/>
        <border outline="0">
          <top style="medium">
            <color rgb="FFCC0000"/>
          </top>
          <bottom style="medium">
            <color rgb="FFCC0000"/>
          </bottom>
        </border>
      </ndxf>
    </rcc>
    <rfmt sheetId="5" s="1" sqref="C55" start="0" length="0">
      <dxf>
        <font>
          <sz val="9"/>
          <color auto="1"/>
          <name val="Open Sans"/>
          <scheme val="none"/>
        </font>
        <numFmt numFmtId="166" formatCode="_(* #\ ###\ ##0_);_(* \(#\ ###\ ##0\);_(* &quot;-&quot;_);_(@_)"/>
        <alignment horizontal="right" indent="1" readingOrder="0"/>
        <border outline="0">
          <top style="dotted">
            <color rgb="FF6F7779"/>
          </top>
          <bottom style="dotted">
            <color rgb="FF6F7779"/>
          </bottom>
        </border>
      </dxf>
    </rfmt>
    <rcc rId="0" sId="5" s="1" dxf="1" numFmtId="34">
      <nc r="C56">
        <v>48</v>
      </nc>
      <ndxf>
        <font>
          <sz val="9"/>
          <color auto="1"/>
          <name val="Open Sans"/>
          <scheme val="none"/>
        </font>
        <numFmt numFmtId="166" formatCode="_(* #\ ###\ ##0_);_(* \(#\ ###\ ##0\);_(* &quot;-&quot;_);_(@_)"/>
        <alignment horizontal="right" indent="1" readingOrder="0"/>
        <border outline="0">
          <bottom style="dotted">
            <color rgb="FF6F7779"/>
          </bottom>
        </border>
      </ndxf>
    </rcc>
    <rcc rId="0" sId="5" s="1" dxf="1" numFmtId="34">
      <nc r="C57">
        <v>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58">
        <v>28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59">
        <v>6</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0">
        <v>73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1">
        <v>104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2">
        <v>36</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3">
        <v>80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4">
        <v>44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5">
        <v>23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6">
        <v>443</v>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qref="C67" start="0" length="0">
      <dxf>
        <font>
          <sz val="9"/>
          <color theme="0"/>
          <name val="Open Sans"/>
          <scheme val="none"/>
        </font>
      </dxf>
    </rfmt>
    <rfmt sheetId="5" sqref="C70" start="0" length="0">
      <dxf>
        <numFmt numFmtId="166" formatCode="_(* #\ ###\ ##0_);_(* \(#\ ###\ ##0\);_(* &quot;-&quot;_);_(@_)"/>
      </dxf>
    </rfmt>
    <rfmt sheetId="5" sqref="C71" start="0" length="0">
      <dxf>
        <numFmt numFmtId="166" formatCode="_(* #\ ###\ ##0_);_(* \(#\ ###\ ##0\);_(* &quot;-&quot;_);_(@_)"/>
      </dxf>
    </rfmt>
  </rrc>
  <rrc rId="5220" sId="5" ref="C1:C1048576" action="deleteCol">
    <undo index="0" exp="area" ref3D="1" dr="$C$1:$D$1048576" dn="Z_687A4863_1825_4D63_B732_E76682E6DE4F_.wvu.Cols" sId="5"/>
    <rfmt sheetId="5" xfDxf="1" sqref="C1:C1048576" start="0" length="0">
      <dxf>
        <font>
          <sz val="9"/>
          <name val="Open Sans"/>
          <scheme val="none"/>
        </font>
      </dxf>
    </rfmt>
    <rfmt sheetId="5" s="1" sqref="C1" start="0" length="0">
      <dxf>
        <font>
          <b/>
          <sz val="9"/>
          <color rgb="FFCC0000"/>
          <name val="Open Sans"/>
          <scheme val="none"/>
        </font>
        <numFmt numFmtId="166" formatCode="_(* #\ ###\ ##0_);_(* \(#\ ###\ ##0\);_(* &quot;-&quot;_);_(@_)"/>
        <alignment horizontal="right" vertical="center" wrapText="1" readingOrder="0"/>
        <border outline="0">
          <top style="thin">
            <color indexed="9"/>
          </top>
          <bottom style="medium">
            <color rgb="FFCC0000"/>
          </bottom>
        </border>
      </dxf>
    </rfmt>
    <rcc rId="0" sId="5" s="1" dxf="1">
      <nc r="C2" t="inlineStr">
        <is>
          <t>III Q 2020</t>
        </is>
      </nc>
      <ndxf>
        <font>
          <b/>
          <sz val="9"/>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5" s="1" dxf="1" numFmtId="34">
      <nc r="C3">
        <v>78479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
        <v>109844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5">
        <v>23531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
        <v>116339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7">
        <v>57203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8">
        <v>91268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9">
        <v>36757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0">
        <v>4395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1">
        <v>60320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2">
        <v>57028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3">
        <v>27202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4">
        <v>5750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5">
        <v>638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6">
        <v>668754</v>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1" sqref="C17" start="0" length="0">
      <dxf>
        <font>
          <sz val="9"/>
          <color rgb="FFCC0000"/>
          <name val="Open Sans"/>
          <scheme val="none"/>
        </font>
        <numFmt numFmtId="4" formatCode="#,##0.00"/>
        <alignment horizontal="right" vertical="center" wrapText="1" readingOrder="0"/>
        <border outline="0">
          <top style="thin">
            <color indexed="9"/>
          </top>
          <bottom style="medium">
            <color rgb="FFCC0000"/>
          </bottom>
        </border>
      </dxf>
    </rfmt>
    <rcc rId="0" sId="5" s="1" dxf="1" numFmtId="34">
      <nc r="C18">
        <v>-1042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9">
        <v>-8599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0">
        <v>-15759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1">
        <v>-13657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2">
        <v>-34942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3">
        <v>-6302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4">
        <v>-4043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5">
        <v>-5055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6">
        <v>-4233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7">
        <v>-3446</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8">
        <v>-6759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9">
        <v>-2628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30">
        <v>-9559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31">
        <v>-116024</v>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cc rId="0" sId="5" s="1" dxf="1" numFmtId="34">
      <nc r="C33">
        <v>552730</v>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qref="C34" start="0" length="0">
      <dxf>
        <numFmt numFmtId="166" formatCode="_(* #\ ###\ ##0_);_(* \(#\ ###\ ##0\);_(* &quot;-&quot;_);_(@_)"/>
      </dxf>
    </rfmt>
    <rfmt sheetId="5" s="1" sqref="C35" start="0" length="0">
      <dxf>
        <font>
          <b/>
          <sz val="9"/>
          <color rgb="FFCC0000"/>
          <name val="Open Sans"/>
          <scheme val="none"/>
        </font>
        <numFmt numFmtId="19" formatCode="dd/mm/yyyy"/>
        <alignment horizontal="right" vertical="center" wrapText="1" readingOrder="0"/>
        <border outline="0">
          <top style="thin">
            <color indexed="9"/>
          </top>
          <bottom style="medium">
            <color rgb="FFCC0000"/>
          </bottom>
        </border>
      </dxf>
    </rfmt>
    <rcc rId="0" sId="5" s="1" dxf="1">
      <nc r="C36" t="inlineStr">
        <is>
          <t>III Q 2020</t>
        </is>
      </nc>
      <ndxf>
        <font>
          <b/>
          <sz val="9"/>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5" s="1" dxf="1" numFmtId="34">
      <nc r="C37">
        <v>77437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38">
        <v>101245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39">
        <v>7772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0">
        <v>116339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1">
        <v>43546</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2">
        <v>56326</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3">
        <v>30455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4">
        <v>949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5">
        <v>55265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6">
        <v>52795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7">
        <v>23159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8">
        <v>-1009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9">
        <v>638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50">
        <v>-12187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51">
        <v>552730</v>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qref="C52" start="0" length="0">
      <dxf>
        <font>
          <sz val="9"/>
          <color auto="1"/>
          <name val="Open Sans"/>
          <scheme val="none"/>
        </font>
      </dxf>
    </rfmt>
    <rfmt sheetId="5" sqref="C53" start="0" length="0">
      <dxf>
        <font>
          <sz val="9"/>
          <color auto="1"/>
          <name val="Open Sans"/>
          <scheme val="none"/>
        </font>
      </dxf>
    </rfmt>
    <rcc rId="0" sId="5" s="1" dxf="1">
      <nc r="C54" t="inlineStr">
        <is>
          <t>III Q 2020</t>
        </is>
      </nc>
      <ndxf>
        <font>
          <b/>
          <sz val="9"/>
          <color rgb="FFCC0000"/>
          <name val="Open Sans"/>
          <scheme val="none"/>
        </font>
        <numFmt numFmtId="19" formatCode="dd/mm/yyyy"/>
        <alignment horizontal="right" vertical="center" wrapText="1" readingOrder="0"/>
        <border outline="0">
          <top style="medium">
            <color rgb="FFCC0000"/>
          </top>
          <bottom style="medium">
            <color rgb="FFCC0000"/>
          </bottom>
        </border>
      </ndxf>
    </rcc>
    <rfmt sheetId="5" s="1" sqref="C55" start="0" length="0">
      <dxf>
        <font>
          <sz val="9"/>
          <color auto="1"/>
          <name val="Open Sans"/>
          <scheme val="none"/>
        </font>
        <numFmt numFmtId="166" formatCode="_(* #\ ###\ ##0_);_(* \(#\ ###\ ##0\);_(* &quot;-&quot;_);_(@_)"/>
        <alignment horizontal="right" indent="1" readingOrder="0"/>
        <border outline="0">
          <top style="dotted">
            <color rgb="FF6F7779"/>
          </top>
          <bottom style="dotted">
            <color rgb="FF6F7779"/>
          </bottom>
        </border>
      </dxf>
    </rfmt>
    <rcc rId="0" sId="5" s="1" dxf="1" numFmtId="34">
      <nc r="C56">
        <v>55</v>
      </nc>
      <ndxf>
        <font>
          <sz val="9"/>
          <color auto="1"/>
          <name val="Open Sans"/>
          <scheme val="none"/>
        </font>
        <numFmt numFmtId="166" formatCode="_(* #\ ###\ ##0_);_(* \(#\ ###\ ##0\);_(* &quot;-&quot;_);_(@_)"/>
        <alignment horizontal="right" indent="1" readingOrder="0"/>
        <border outline="0">
          <bottom style="dotted">
            <color rgb="FF6F7779"/>
          </bottom>
        </border>
      </ndxf>
    </rcc>
    <rcc rId="0" sId="5" s="1" dxf="1" numFmtId="34">
      <nc r="C57">
        <v>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58">
        <v>23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59">
        <v>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0">
        <v>77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1">
        <v>116</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2">
        <v>44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3">
        <v>100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4">
        <v>53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5">
        <v>19</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6">
        <v>496</v>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qref="C67" start="0" length="0">
      <dxf>
        <font>
          <sz val="9"/>
          <color theme="0"/>
          <name val="Open Sans"/>
          <scheme val="none"/>
        </font>
      </dxf>
    </rfmt>
    <rfmt sheetId="5" sqref="C70" start="0" length="0">
      <dxf>
        <numFmt numFmtId="166" formatCode="_(* #\ ###\ ##0_);_(* \(#\ ###\ ##0\);_(* &quot;-&quot;_);_(@_)"/>
      </dxf>
    </rfmt>
    <rfmt sheetId="5" sqref="C71" start="0" length="0">
      <dxf>
        <numFmt numFmtId="166" formatCode="_(* #\ ###\ ##0_);_(* \(#\ ###\ ##0\);_(* &quot;-&quot;_);_(@_)"/>
      </dxf>
    </rfmt>
  </rrc>
  <rrc rId="5221" sId="5" ref="C1:C1048576" action="deleteCol">
    <undo index="0" exp="area" ref3D="1" dr="$C$1:$C$1048576" dn="Z_687A4863_1825_4D63_B732_E76682E6DE4F_.wvu.Cols" sId="5"/>
    <rfmt sheetId="5" xfDxf="1" sqref="C1:C1048576" start="0" length="0">
      <dxf>
        <font>
          <sz val="9"/>
          <name val="Open Sans"/>
          <scheme val="none"/>
        </font>
      </dxf>
    </rfmt>
    <rfmt sheetId="5" s="1" sqref="C1" start="0" length="0">
      <dxf>
        <font>
          <b/>
          <sz val="9"/>
          <color rgb="FFCC0000"/>
          <name val="Open Sans"/>
          <scheme val="none"/>
        </font>
        <numFmt numFmtId="166" formatCode="_(* #\ ###\ ##0_);_(* \(#\ ###\ ##0\);_(* &quot;-&quot;_);_(@_)"/>
        <alignment horizontal="right" vertical="center" wrapText="1" readingOrder="0"/>
        <border outline="0">
          <top style="thin">
            <color indexed="9"/>
          </top>
          <bottom style="medium">
            <color rgb="FFCC0000"/>
          </bottom>
        </border>
      </dxf>
    </rfmt>
    <rcc rId="0" sId="5" s="1" dxf="1">
      <nc r="C2" t="inlineStr">
        <is>
          <t>IV Q 2020</t>
        </is>
      </nc>
      <ndxf>
        <font>
          <b/>
          <sz val="9"/>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5" s="1" dxf="1" numFmtId="34">
      <nc r="C3">
        <v>80906</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
        <v>104398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5">
        <v>26188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
        <v>126765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7">
        <v>62657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8">
        <v>92474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9">
        <v>38163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0">
        <v>4393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1">
        <v>64741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2">
        <v>54771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3">
        <v>41785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4">
        <v>5590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5">
        <v>1751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6">
        <v>704582</v>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1" sqref="C17" start="0" length="0">
      <dxf>
        <font>
          <sz val="9"/>
          <color rgb="FFCC0000"/>
          <name val="Open Sans"/>
          <scheme val="none"/>
        </font>
        <numFmt numFmtId="4" formatCode="#,##0.00"/>
        <alignment horizontal="right" vertical="center" wrapText="1" readingOrder="0"/>
        <border outline="0">
          <top style="thin">
            <color indexed="9"/>
          </top>
          <bottom style="medium">
            <color rgb="FFCC0000"/>
          </bottom>
        </border>
      </dxf>
    </rfmt>
    <rcc rId="0" sId="5" s="1" dxf="1" numFmtId="34">
      <nc r="C18">
        <v>-1193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19">
        <v>-23582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0">
        <v>-13887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1">
        <v>-15497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2">
        <v>-31321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3">
        <v>-4183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4">
        <v>-5331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5">
        <v>-5488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6">
        <v>-4370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7">
        <v>-3343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8">
        <v>-8766</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29">
        <v>-2928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30">
        <v>-15392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31">
        <v>-135281</v>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cc rId="0" sId="5" s="1" dxf="1" numFmtId="34">
      <nc r="C33">
        <v>569301</v>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qref="C34" start="0" length="0">
      <dxf>
        <numFmt numFmtId="166" formatCode="_(* #\ ###\ ##0_);_(* \(#\ ###\ ##0\);_(* &quot;-&quot;_);_(@_)"/>
      </dxf>
    </rfmt>
    <rfmt sheetId="5" s="1" sqref="C35" start="0" length="0">
      <dxf>
        <font>
          <b/>
          <sz val="9"/>
          <color rgb="FFCC0000"/>
          <name val="Open Sans"/>
          <scheme val="none"/>
        </font>
        <numFmt numFmtId="19" formatCode="dd/mm/yyyy"/>
        <alignment horizontal="right" vertical="center" wrapText="1" readingOrder="0"/>
        <border outline="0">
          <top style="thin">
            <color indexed="9"/>
          </top>
          <bottom style="medium">
            <color rgb="FFCC0000"/>
          </bottom>
        </border>
      </dxf>
    </rfmt>
    <rcc rId="0" sId="5" s="1" dxf="1">
      <nc r="C36" t="inlineStr">
        <is>
          <t>IV Q 2020</t>
        </is>
      </nc>
      <ndxf>
        <font>
          <b/>
          <sz val="9"/>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5" s="1" dxf="1" numFmtId="34">
      <nc r="C37">
        <v>79713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38">
        <v>80816</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39">
        <v>12301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0">
        <v>126765</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1">
        <v>47160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2">
        <v>61153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3">
        <v>33980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4">
        <v>1050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5">
        <v>59253</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6">
        <v>50401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7">
        <v>36454</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8">
        <v>-3176</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49">
        <v>1751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50">
        <v>-18320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51">
        <v>569301</v>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qref="C52" start="0" length="0">
      <dxf>
        <font>
          <sz val="9"/>
          <color auto="1"/>
          <name val="Open Sans"/>
          <scheme val="none"/>
        </font>
      </dxf>
    </rfmt>
    <rfmt sheetId="5" sqref="C53" start="0" length="0">
      <dxf>
        <font>
          <sz val="9"/>
          <color auto="1"/>
          <name val="Open Sans"/>
          <scheme val="none"/>
        </font>
      </dxf>
    </rfmt>
    <rcc rId="0" sId="5" s="1" dxf="1">
      <nc r="C54" t="inlineStr">
        <is>
          <t>IV Q 2020</t>
        </is>
      </nc>
      <ndxf>
        <font>
          <b/>
          <sz val="9"/>
          <color rgb="FFCC0000"/>
          <name val="Open Sans"/>
          <scheme val="none"/>
        </font>
        <numFmt numFmtId="19" formatCode="dd/mm/yyyy"/>
        <alignment horizontal="right" vertical="center" wrapText="1" readingOrder="0"/>
        <border outline="0">
          <top style="medium">
            <color rgb="FFCC0000"/>
          </top>
          <bottom style="medium">
            <color rgb="FFCC0000"/>
          </bottom>
        </border>
      </ndxf>
    </rcc>
    <rfmt sheetId="5" s="1" sqref="C55" start="0" length="0">
      <dxf>
        <font>
          <sz val="9"/>
          <color auto="1"/>
          <name val="Open Sans"/>
          <scheme val="none"/>
        </font>
        <numFmt numFmtId="166" formatCode="_(* #\ ###\ ##0_);_(* \(#\ ###\ ##0\);_(* &quot;-&quot;_);_(@_)"/>
        <alignment horizontal="right" indent="1" readingOrder="0"/>
        <border outline="0">
          <top style="dotted">
            <color rgb="FF6F7779"/>
          </top>
          <bottom style="dotted">
            <color rgb="FF6F7779"/>
          </bottom>
        </border>
      </dxf>
    </rfmt>
    <rcc rId="0" sId="5" s="1" dxf="1" numFmtId="34">
      <nc r="C56">
        <v>59</v>
      </nc>
      <ndxf>
        <font>
          <sz val="9"/>
          <color auto="1"/>
          <name val="Open Sans"/>
          <scheme val="none"/>
        </font>
        <numFmt numFmtId="166" formatCode="_(* #\ ###\ ##0_);_(* \(#\ ###\ ##0\);_(* &quot;-&quot;_);_(@_)"/>
        <alignment horizontal="right" indent="1" readingOrder="0"/>
        <border outline="0">
          <bottom style="dotted">
            <color rgb="FF6F7779"/>
          </bottom>
        </border>
      </ndxf>
    </rcc>
    <rcc rId="0" sId="5" s="1" dxf="1" numFmtId="34">
      <nc r="C57">
        <v>1</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58">
        <v>36</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59">
        <v>12</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0">
        <v>80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1">
        <v>127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2">
        <v>47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3">
        <v>78</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4">
        <v>50</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5">
        <v>17</v>
      </nc>
      <ndxf>
        <font>
          <sz val="9"/>
          <color auto="1"/>
          <name val="Open Sans"/>
          <scheme val="none"/>
        </font>
        <numFmt numFmtId="166" formatCode="_(* #\ ###\ ##0_);_(* \(#\ ###\ ##0\);_(* &quot;-&quot;_);_(@_)"/>
        <alignment horizontal="right" indent="1" readingOrder="0"/>
        <border outline="0">
          <top style="dotted">
            <color rgb="FF6F7779"/>
          </top>
          <bottom style="dotted">
            <color rgb="FF6F7779"/>
          </bottom>
        </border>
      </ndxf>
    </rcc>
    <rcc rId="0" sId="5" s="1" dxf="1" numFmtId="34">
      <nc r="C66">
        <v>507</v>
      </nc>
      <ndxf>
        <font>
          <b/>
          <sz val="9"/>
          <color rgb="FFEC0000"/>
          <name val="Open Sans"/>
          <scheme val="none"/>
        </font>
        <numFmt numFmtId="166" formatCode="_(* #\ ###\ ##0_);_(* \(#\ ###\ ##0\);_(* &quot;-&quot;_);_(@_)"/>
        <alignment horizontal="right" readingOrder="0"/>
        <border outline="0">
          <top style="thin">
            <color rgb="FFEC0000"/>
          </top>
          <bottom style="thin">
            <color rgb="FFEC0000"/>
          </bottom>
        </border>
      </ndxf>
    </rcc>
    <rfmt sheetId="5" sqref="C67" start="0" length="0">
      <dxf>
        <font>
          <sz val="9"/>
          <color theme="0"/>
          <name val="Open Sans"/>
          <scheme val="none"/>
        </font>
      </dxf>
    </rfmt>
    <rfmt sheetId="5" sqref="C70" start="0" length="0">
      <dxf>
        <numFmt numFmtId="166" formatCode="_(* #\ ###\ ##0_);_(* \(#\ ###\ ##0\);_(* &quot;-&quot;_);_(@_)"/>
      </dxf>
    </rfmt>
    <rfmt sheetId="5" sqref="C71" start="0" length="0">
      <dxf>
        <numFmt numFmtId="166" formatCode="_(* #\ ###\ ##0_);_(* \(#\ ###\ ##0\);_(* &quot;-&quot;_);_(@_)"/>
      </dxf>
    </rfmt>
  </rrc>
  <rrc rId="5222" sId="6" ref="C1:C1048576" action="deleteCol">
    <undo index="0" exp="area" ref3D="1" dr="$C$1:$R$1048576" dn="Z_687A4863_1825_4D63_B732_E76682E6DE4F_.wvu.Cols" sId="6"/>
    <rfmt sheetId="6" xfDxf="1" sqref="C1:C1048576" start="0" length="0">
      <dxf>
        <font>
          <sz val="9"/>
          <name val="Open Sans"/>
          <scheme val="none"/>
        </font>
      </dxf>
    </rfmt>
    <rcc rId="0" sId="6" dxf="1">
      <nc r="C1" t="inlineStr">
        <is>
          <t>I Q 2017</t>
        </is>
      </nc>
      <ndxf>
        <font>
          <b/>
          <sz val="9"/>
          <color rgb="FFC00000"/>
          <name val="Open Sans"/>
          <scheme val="none"/>
        </font>
        <alignment horizontal="right" vertical="top" readingOrder="0"/>
        <border outline="0">
          <bottom style="medium">
            <color rgb="FFC00000"/>
          </bottom>
        </border>
      </ndxf>
    </rcc>
    <rcc rId="0" sId="6" dxf="1" numFmtId="34">
      <nc r="C2">
        <v>-313223</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3">
        <v>-58065</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fmt sheetId="6" sqref="C4" start="0" length="0">
      <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dxf>
    </rfmt>
    <rcc rId="0" sId="6" dxf="1" numFmtId="34">
      <nc r="C5">
        <v>-8395</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6">
        <v>-2480</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7">
        <v>-624</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8">
        <v>0</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9">
        <v>-382787</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cc rId="0" sId="6" dxf="1">
      <nc r="C12" t="inlineStr">
        <is>
          <t>1Q 2017</t>
        </is>
      </nc>
      <ndxf>
        <font>
          <b/>
          <sz val="9"/>
          <color rgb="FFC00000"/>
          <name val="Open Sans"/>
          <scheme val="none"/>
        </font>
        <alignment horizontal="right" vertical="top" readingOrder="0"/>
        <border outline="0">
          <bottom style="medium">
            <color rgb="FFC00000"/>
          </bottom>
        </border>
      </ndxf>
    </rcc>
    <rcc rId="0" sId="6" dxf="1" numFmtId="34">
      <nc r="C13">
        <v>-12876</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14">
        <v>-54010</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15">
        <v>-13314</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16">
        <v>-8126</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17">
        <v>-3587</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18">
        <v>-20821</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19">
        <v>-6765</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0">
        <v>-86295</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1">
        <v>-105152</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22">
        <v>-30598</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3">
        <v>-16399</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4">
        <v>-3609</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5">
        <v>-7501</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6">
        <v>-6104</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7">
        <v>-5766</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8">
        <v>0</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fmt sheetId="6" sqref="C29" start="0" length="0">
      <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6" sqref="C30" start="0" length="0">
      <dxf>
        <font>
          <sz val="9"/>
          <color auto="1"/>
          <name val="Open Sans"/>
          <scheme val="none"/>
        </font>
        <numFmt numFmtId="166" formatCode="_(* #\ ###\ ##0_);_(* \(#\ ###\ ##0\);_(* &quot;-&quot;_);_(@_)"/>
        <alignment horizontal="right" vertical="top" indent="1" readingOrder="0"/>
      </dxf>
    </rfmt>
    <rcc rId="0" sId="6" dxf="1" numFmtId="34">
      <nc r="C31">
        <v>-380923</v>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6" sqref="C32" start="0" length="0">
      <dxf>
        <font>
          <sz val="9"/>
          <color theme="0" tint="-0.249977111117893"/>
          <name val="Open Sans"/>
          <scheme val="none"/>
        </font>
      </dxf>
    </rfmt>
    <rcc rId="0" sId="6" dxf="1" numFmtId="34">
      <nc r="C33">
        <v>-101987</v>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cc rId="0" sId="6" dxf="1" numFmtId="34">
      <nc r="C34">
        <v>-77117</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35">
        <v>-24870</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fmt sheetId="6" sqref="C36" start="0" length="0">
      <dxf>
        <font>
          <sz val="9"/>
          <name val="Open Sans"/>
          <scheme val="none"/>
        </font>
      </dxf>
    </rfmt>
    <rfmt sheetId="6" sqref="C37" start="0" length="0">
      <dxf>
        <font>
          <sz val="9"/>
          <name val="Open Sans"/>
          <scheme val="none"/>
        </font>
      </dxf>
    </rfmt>
  </rrc>
  <rrc rId="5223" sId="6" ref="C1:C1048576" action="deleteCol">
    <undo index="0" exp="area" ref3D="1" dr="$C$1:$Q$1048576" dn="Z_687A4863_1825_4D63_B732_E76682E6DE4F_.wvu.Cols" sId="6"/>
    <rfmt sheetId="6" xfDxf="1" sqref="C1:C1048576" start="0" length="0">
      <dxf>
        <font>
          <sz val="9"/>
          <name val="Open Sans"/>
          <scheme val="none"/>
        </font>
      </dxf>
    </rfmt>
    <rcc rId="0" sId="6" dxf="1">
      <nc r="C1" t="inlineStr">
        <is>
          <t>II Q 2017</t>
        </is>
      </nc>
      <ndxf>
        <font>
          <b/>
          <sz val="9"/>
          <color rgb="FFC00000"/>
          <name val="Open Sans"/>
          <scheme val="none"/>
        </font>
        <alignment horizontal="right" vertical="top" readingOrder="0"/>
        <border outline="0">
          <bottom style="medium">
            <color rgb="FFC00000"/>
          </bottom>
        </border>
      </ndxf>
    </rcc>
    <rcc rId="0" sId="6" dxf="1" numFmtId="34">
      <nc r="C2">
        <v>-317819</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3">
        <v>-55758</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4">
        <v>0</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5">
        <v>-9900</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6">
        <v>-5022</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7">
        <v>-620</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8">
        <v>0</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9">
        <v>-389119</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cc rId="0" sId="6" dxf="1">
      <nc r="C12" t="inlineStr">
        <is>
          <t>2Q 2017</t>
        </is>
      </nc>
      <ndxf>
        <font>
          <b/>
          <sz val="9"/>
          <color rgb="FFC00000"/>
          <name val="Open Sans"/>
          <scheme val="none"/>
        </font>
        <alignment horizontal="right" vertical="top" readingOrder="0"/>
        <border outline="0">
          <bottom style="medium">
            <color rgb="FFC00000"/>
          </bottom>
        </border>
      </ndxf>
    </rcc>
    <rcc rId="0" sId="6" dxf="1" numFmtId="34">
      <nc r="C13">
        <v>-11748</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14">
        <v>-54373</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15">
        <v>-11378</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16">
        <v>-8131</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17">
        <v>-3087</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18">
        <v>-20231</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19">
        <v>-7098</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0">
        <v>-87668</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1">
        <v>-70153</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22">
        <v>-32056</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3">
        <v>-16733</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4">
        <v>-3721</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5">
        <v>-6286</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6">
        <v>-5833</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7">
        <v>-6472</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8">
        <v>0</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fmt sheetId="6" sqref="C29" start="0" length="0">
      <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6" sqref="C30" start="0" length="0">
      <dxf>
        <font>
          <sz val="9"/>
          <color auto="1"/>
          <name val="Open Sans"/>
          <scheme val="none"/>
        </font>
        <numFmt numFmtId="166" formatCode="_(* #\ ###\ ##0_);_(* \(#\ ###\ ##0\);_(* &quot;-&quot;_);_(@_)"/>
        <alignment horizontal="right" vertical="top" indent="1" readingOrder="0"/>
      </dxf>
    </rfmt>
    <rcc rId="0" sId="6" dxf="1" numFmtId="34">
      <nc r="C31">
        <v>-344968</v>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6" sqref="C32" start="0" length="0">
      <dxf>
        <font>
          <sz val="9"/>
          <color theme="0" tint="-0.249977111117893"/>
          <name val="Open Sans"/>
          <scheme val="none"/>
        </font>
      </dxf>
    </rfmt>
    <rcc rId="0" sId="6" dxf="1" numFmtId="34">
      <nc r="C33">
        <v>-66974</v>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cc rId="0" sId="6" dxf="1" numFmtId="34">
      <nc r="C34">
        <v>-49836</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35">
        <v>-17138</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fmt sheetId="6" sqref="C36" start="0" length="0">
      <dxf>
        <font>
          <sz val="9"/>
          <name val="Open Sans"/>
          <scheme val="none"/>
        </font>
      </dxf>
    </rfmt>
    <rfmt sheetId="6" sqref="C37" start="0" length="0">
      <dxf>
        <font>
          <sz val="9"/>
          <name val="Open Sans"/>
          <scheme val="none"/>
        </font>
      </dxf>
    </rfmt>
  </rrc>
  <rrc rId="5224" sId="6" ref="C1:C1048576" action="deleteCol">
    <undo index="0" exp="area" ref3D="1" dr="$C$1:$P$1048576" dn="Z_687A4863_1825_4D63_B732_E76682E6DE4F_.wvu.Cols" sId="6"/>
    <rfmt sheetId="6" xfDxf="1" sqref="C1:C1048576" start="0" length="0">
      <dxf>
        <font>
          <sz val="9"/>
          <name val="Open Sans"/>
          <scheme val="none"/>
        </font>
      </dxf>
    </rfmt>
    <rcc rId="0" sId="6" dxf="1">
      <nc r="C1" t="inlineStr">
        <is>
          <t>III Q 2017</t>
        </is>
      </nc>
      <ndxf>
        <font>
          <b/>
          <sz val="9"/>
          <color rgb="FFC00000"/>
          <name val="Open Sans"/>
          <scheme val="none"/>
        </font>
        <alignment horizontal="right" vertical="top" readingOrder="0"/>
        <border outline="0">
          <bottom style="medium">
            <color rgb="FFC00000"/>
          </bottom>
        </border>
      </ndxf>
    </rcc>
    <rcc rId="0" sId="6" dxf="1" numFmtId="34">
      <nc r="C2">
        <v>-325457</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3">
        <v>-53343</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4">
        <v>0</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5">
        <v>-8782</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6">
        <v>-2827</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7">
        <v>-625</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8">
        <v>0</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9">
        <v>-391034</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cc rId="0" sId="6" dxf="1">
      <nc r="C12" t="inlineStr">
        <is>
          <t>3Q 2017</t>
        </is>
      </nc>
      <ndxf>
        <font>
          <b/>
          <sz val="9"/>
          <color rgb="FFC00000"/>
          <name val="Open Sans"/>
          <scheme val="none"/>
        </font>
        <alignment horizontal="right" vertical="top" readingOrder="0"/>
        <border outline="0">
          <bottom style="medium">
            <color rgb="FFC00000"/>
          </bottom>
        </border>
      </ndxf>
    </rcc>
    <rcc rId="0" sId="6" dxf="1" numFmtId="34">
      <nc r="C13">
        <v>-14672</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14">
        <v>-54775</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15">
        <v>-13908</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16">
        <v>-7509</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17">
        <v>-3900</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18">
        <v>-23224</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19">
        <v>-7602</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0">
        <v>-81112</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1">
        <v>-24541</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22">
        <v>-25584</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3">
        <v>-16052</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4">
        <v>-3764</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5">
        <v>-6667</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6">
        <v>-6904</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7">
        <v>-5118</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8">
        <v>0</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fmt sheetId="6" sqref="C29" start="0" length="0">
      <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6" sqref="C30" start="0" length="0">
      <dxf>
        <font>
          <sz val="9"/>
          <color auto="1"/>
          <name val="Open Sans"/>
          <scheme val="none"/>
        </font>
        <numFmt numFmtId="166" formatCode="_(* #\ ###\ ##0_);_(* \(#\ ###\ ##0\);_(* &quot;-&quot;_);_(@_)"/>
        <alignment horizontal="right" vertical="top" indent="1" readingOrder="0"/>
      </dxf>
    </rfmt>
    <rcc rId="0" sId="6" dxf="1" numFmtId="34">
      <nc r="C31">
        <v>-295332</v>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6" sqref="C32" start="0" length="0">
      <dxf>
        <font>
          <sz val="9"/>
          <color theme="0" tint="-0.249977111117893"/>
          <name val="Open Sans"/>
          <scheme val="none"/>
        </font>
      </dxf>
    </rfmt>
    <rcc rId="0" sId="6" dxf="1" numFmtId="34">
      <nc r="C33">
        <v>-21058</v>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cc rId="0" sId="6" dxf="1" numFmtId="34">
      <nc r="C34">
        <v>0</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35">
        <v>-21058</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fmt sheetId="6" sqref="C36" start="0" length="0">
      <dxf>
        <font>
          <sz val="9"/>
          <name val="Open Sans"/>
          <scheme val="none"/>
        </font>
      </dxf>
    </rfmt>
    <rfmt sheetId="6" sqref="C37" start="0" length="0">
      <dxf>
        <font>
          <sz val="9"/>
          <name val="Open Sans"/>
          <scheme val="none"/>
        </font>
      </dxf>
    </rfmt>
  </rrc>
  <rrc rId="5225" sId="6" ref="C1:C1048576" action="deleteCol">
    <undo index="0" exp="area" ref3D="1" dr="$C$1:$O$1048576" dn="Z_687A4863_1825_4D63_B732_E76682E6DE4F_.wvu.Cols" sId="6"/>
    <rfmt sheetId="6" xfDxf="1" sqref="C1:C1048576" start="0" length="0">
      <dxf>
        <font>
          <sz val="9"/>
          <name val="Open Sans"/>
          <scheme val="none"/>
        </font>
      </dxf>
    </rfmt>
    <rcc rId="0" sId="6" dxf="1">
      <nc r="C1" t="inlineStr">
        <is>
          <t>IV Q 2017</t>
        </is>
      </nc>
      <ndxf>
        <font>
          <b/>
          <sz val="9"/>
          <color rgb="FFC00000"/>
          <name val="Open Sans"/>
          <scheme val="none"/>
        </font>
        <alignment horizontal="right" vertical="top" readingOrder="0"/>
        <border outline="0">
          <bottom style="medium">
            <color rgb="FFC00000"/>
          </bottom>
        </border>
      </ndxf>
    </rcc>
    <rcc rId="0" sId="6" dxf="1" numFmtId="34">
      <nc r="C2">
        <v>-336586</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3">
        <v>-49767</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4">
        <v>0</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5">
        <v>-12628</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6">
        <v>-8401</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7">
        <v>7705</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8">
        <v>0</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9">
        <v>-399677</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cc rId="0" sId="6" dxf="1">
      <nc r="C12" t="inlineStr">
        <is>
          <t>4Q 2017</t>
        </is>
      </nc>
      <ndxf>
        <font>
          <b/>
          <sz val="9"/>
          <color rgb="FFC00000"/>
          <name val="Open Sans"/>
          <scheme val="none"/>
        </font>
        <alignment horizontal="right" vertical="top" readingOrder="0"/>
        <border outline="0">
          <bottom style="medium">
            <color rgb="FFC00000"/>
          </bottom>
        </border>
      </ndxf>
    </rcc>
    <rcc rId="0" sId="6" dxf="1" numFmtId="34">
      <nc r="C13">
        <v>-13615</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14">
        <v>-49889</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15">
        <v>-26974</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16">
        <v>-9821</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17">
        <v>-3563</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18">
        <v>-40340</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19">
        <v>-3821</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0">
        <v>-93215</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1">
        <v>-24322</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22">
        <v>-45668</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3">
        <v>-18172</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4">
        <v>-1364</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5">
        <v>-8026</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6">
        <v>-8439</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7">
        <v>-8363</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8">
        <v>0</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fmt sheetId="6" sqref="C29" start="0" length="0">
      <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6" sqref="C30" start="0" length="0">
      <dxf>
        <font>
          <sz val="9"/>
          <color auto="1"/>
          <name val="Open Sans"/>
          <scheme val="none"/>
        </font>
        <numFmt numFmtId="166" formatCode="_(* #\ ###\ ##0_);_(* \(#\ ###\ ##0\);_(* &quot;-&quot;_);_(@_)"/>
        <alignment horizontal="right" vertical="top" indent="1" readingOrder="0"/>
      </dxf>
    </rfmt>
    <rcc rId="0" sId="6" dxf="1" numFmtId="34">
      <nc r="C31">
        <v>-355592</v>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6" sqref="C32" start="0" length="0">
      <dxf>
        <font>
          <sz val="9"/>
          <color theme="0" tint="-0.249977111117893"/>
          <name val="Open Sans"/>
          <scheme val="none"/>
        </font>
      </dxf>
    </rfmt>
    <rcc rId="0" sId="6" dxf="1" numFmtId="34">
      <nc r="C33">
        <v>-20942</v>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cc rId="0" sId="6" dxf="1" numFmtId="34">
      <nc r="C34">
        <v>0</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35">
        <v>-20942</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fmt sheetId="6" sqref="C36" start="0" length="0">
      <dxf>
        <font>
          <sz val="9"/>
          <name val="Open Sans"/>
          <scheme val="none"/>
        </font>
      </dxf>
    </rfmt>
    <rfmt sheetId="6" sqref="C37" start="0" length="0">
      <dxf>
        <font>
          <sz val="9"/>
          <name val="Open Sans"/>
          <scheme val="none"/>
        </font>
      </dxf>
    </rfmt>
  </rrc>
  <rrc rId="5226" sId="6" ref="C1:C1048576" action="deleteCol">
    <undo index="0" exp="area" ref3D="1" dr="$C$1:$N$1048576" dn="Z_687A4863_1825_4D63_B732_E76682E6DE4F_.wvu.Cols" sId="6"/>
    <rfmt sheetId="6" xfDxf="1" sqref="C1:C1048576" start="0" length="0">
      <dxf>
        <font>
          <sz val="9"/>
          <name val="Open Sans"/>
          <scheme val="none"/>
        </font>
      </dxf>
    </rfmt>
    <rcc rId="0" sId="6" dxf="1">
      <nc r="C1" t="inlineStr">
        <is>
          <t>I Q 2018</t>
        </is>
      </nc>
      <ndxf>
        <font>
          <b/>
          <sz val="9"/>
          <color rgb="FFC00000"/>
          <name val="Open Sans"/>
          <scheme val="none"/>
        </font>
        <alignment horizontal="right" vertical="top" readingOrder="0"/>
        <border outline="0">
          <bottom style="medium">
            <color rgb="FFC00000"/>
          </bottom>
        </border>
      </ndxf>
    </rcc>
    <rcc rId="0" sId="6" dxf="1" numFmtId="34">
      <nc r="C2">
        <v>-324869</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3">
        <v>-59367</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4">
        <v>0</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5">
        <v>-8299</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6">
        <v>-2877</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7">
        <v>-579</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8">
        <v>0</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9">
        <v>-395991</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cc rId="0" sId="6" dxf="1">
      <nc r="C12" t="inlineStr">
        <is>
          <t>1Q 2018</t>
        </is>
      </nc>
      <ndxf>
        <font>
          <b/>
          <sz val="9"/>
          <color rgb="FFC00000"/>
          <name val="Open Sans"/>
          <scheme val="none"/>
        </font>
        <alignment horizontal="right" vertical="top" readingOrder="0"/>
        <border outline="0">
          <bottom style="medium">
            <color rgb="FFC00000"/>
          </bottom>
        </border>
      </ndxf>
    </rcc>
    <rcc rId="0" sId="6" dxf="1" numFmtId="34">
      <nc r="C13">
        <v>-12855</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14">
        <v>-60331</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15">
        <v>-18862</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16">
        <v>-8507</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17">
        <v>-10808</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18">
        <v>-36102</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19">
        <v>-7083</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0">
        <v>-84167</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1">
        <v>-163630</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22">
        <v>-25464</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3">
        <v>-15241</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4">
        <v>-3562</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5">
        <v>-7172</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6">
        <v>-6192</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7">
        <v>-6487</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8">
        <v>0</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fmt sheetId="6" sqref="C29" start="0" length="0">
      <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6" sqref="C30" start="0" length="0">
      <dxf>
        <font>
          <sz val="9"/>
          <color auto="1"/>
          <name val="Open Sans"/>
          <scheme val="none"/>
        </font>
        <numFmt numFmtId="166" formatCode="_(* #\ ###\ ##0_);_(* \(#\ ###\ ##0\);_(* &quot;-&quot;_);_(@_)"/>
        <alignment horizontal="right" vertical="top" indent="1" readingOrder="0"/>
      </dxf>
    </rfmt>
    <rcc rId="0" sId="6" dxf="1" numFmtId="34">
      <nc r="C31">
        <v>-466463</v>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6" sqref="C32" start="0" length="0">
      <dxf>
        <font>
          <sz val="9"/>
          <color theme="0" tint="-0.249977111117893"/>
          <name val="Open Sans"/>
          <scheme val="none"/>
        </font>
      </dxf>
    </rfmt>
    <rcc rId="0" sId="6" dxf="1" numFmtId="34">
      <nc r="C33">
        <v>-160255</v>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cc rId="0" sId="6" dxf="1" numFmtId="34">
      <nc r="C34">
        <v>-132329</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35">
        <v>-27926</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fmt sheetId="6" sqref="C36" start="0" length="0">
      <dxf>
        <font>
          <sz val="9"/>
          <name val="Open Sans"/>
          <scheme val="none"/>
        </font>
      </dxf>
    </rfmt>
    <rfmt sheetId="6" sqref="C37" start="0" length="0">
      <dxf>
        <font>
          <sz val="9"/>
          <name val="Open Sans"/>
          <scheme val="none"/>
        </font>
      </dxf>
    </rfmt>
  </rrc>
  <rrc rId="5227" sId="6" ref="C1:C1048576" action="deleteCol">
    <undo index="0" exp="area" ref3D="1" dr="$C$1:$M$1048576" dn="Z_687A4863_1825_4D63_B732_E76682E6DE4F_.wvu.Cols" sId="6"/>
    <rfmt sheetId="6" xfDxf="1" sqref="C1:C1048576" start="0" length="0">
      <dxf>
        <font>
          <sz val="9"/>
          <name val="Open Sans"/>
          <scheme val="none"/>
        </font>
      </dxf>
    </rfmt>
    <rcc rId="0" sId="6" dxf="1">
      <nc r="C1" t="inlineStr">
        <is>
          <t>II Q 2018</t>
        </is>
      </nc>
      <ndxf>
        <font>
          <b/>
          <sz val="9"/>
          <color rgb="FFC00000"/>
          <name val="Open Sans"/>
          <scheme val="none"/>
        </font>
        <alignment horizontal="right" vertical="top" readingOrder="0"/>
        <border outline="0">
          <bottom style="medium">
            <color rgb="FFC00000"/>
          </bottom>
        </border>
      </ndxf>
    </rcc>
    <rcc rId="0" sId="6" dxf="1" numFmtId="34">
      <nc r="C2">
        <v>-336786</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3">
        <v>-58364</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4">
        <v>0</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5">
        <v>-9594</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6">
        <v>-4740</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7">
        <v>16487</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8">
        <v>0</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9">
        <v>-392997</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cc rId="0" sId="6" dxf="1">
      <nc r="C12" t="inlineStr">
        <is>
          <t>2Q 2018</t>
        </is>
      </nc>
      <ndxf>
        <font>
          <b/>
          <sz val="9"/>
          <color rgb="FFC00000"/>
          <name val="Open Sans"/>
          <scheme val="none"/>
        </font>
        <alignment horizontal="right" vertical="top" readingOrder="0"/>
        <border outline="0">
          <bottom style="medium">
            <color rgb="FFC00000"/>
          </bottom>
        </border>
      </ndxf>
    </rcc>
    <rcc rId="0" sId="6" dxf="1" numFmtId="34">
      <nc r="C13">
        <v>-20043</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14">
        <v>-80520</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15">
        <v>-23433</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16">
        <v>-9020</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17">
        <v>-7629</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18">
        <v>-37999</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19">
        <v>-7698</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0">
        <v>-84204</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1">
        <v>-3351</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22">
        <v>-43050</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3">
        <v>-16955</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4">
        <v>-3482</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5">
        <v>-8347</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6">
        <v>-5445</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7">
        <v>-7240</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8">
        <v>0</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fmt sheetId="6" sqref="C29" start="0" length="0">
      <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6" sqref="C30" start="0" length="0">
      <dxf>
        <font>
          <sz val="9"/>
          <color auto="1"/>
          <name val="Open Sans"/>
          <scheme val="none"/>
        </font>
        <numFmt numFmtId="166" formatCode="_(* #\ ###\ ##0_);_(* \(#\ ###\ ##0\);_(* &quot;-&quot;_);_(@_)"/>
        <alignment horizontal="right" vertical="top" indent="1" readingOrder="0"/>
      </dxf>
    </rfmt>
    <rcc rId="0" sId="6" dxf="1" numFmtId="34">
      <nc r="C31">
        <v>-358416</v>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6" sqref="C32" start="0" length="0">
      <dxf>
        <font>
          <sz val="9"/>
          <color theme="0" tint="-0.249977111117893"/>
          <name val="Open Sans"/>
          <scheme val="none"/>
        </font>
      </dxf>
    </rfmt>
    <rcc rId="0" sId="6" dxf="1" numFmtId="34">
      <nc r="C33">
        <v>34</v>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cc rId="0" sId="6" dxf="1" numFmtId="34">
      <nc r="C34">
        <v>27797</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35">
        <v>-27763</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fmt sheetId="6" sqref="C36" start="0" length="0">
      <dxf>
        <font>
          <sz val="9"/>
          <name val="Open Sans"/>
          <scheme val="none"/>
        </font>
      </dxf>
    </rfmt>
    <rfmt sheetId="6" sqref="C37" start="0" length="0">
      <dxf>
        <font>
          <sz val="9"/>
          <name val="Open Sans"/>
          <scheme val="none"/>
        </font>
      </dxf>
    </rfmt>
  </rrc>
  <rrc rId="5228" sId="6" ref="C1:C1048576" action="deleteCol">
    <undo index="0" exp="area" ref3D="1" dr="$C$1:$L$1048576" dn="Z_687A4863_1825_4D63_B732_E76682E6DE4F_.wvu.Cols" sId="6"/>
    <rfmt sheetId="6" xfDxf="1" sqref="C1:C1048576" start="0" length="0">
      <dxf>
        <font>
          <sz val="9"/>
          <name val="Open Sans"/>
          <scheme val="none"/>
        </font>
      </dxf>
    </rfmt>
    <rcc rId="0" sId="6" dxf="1">
      <nc r="C1" t="inlineStr">
        <is>
          <t>III Q 2018</t>
        </is>
      </nc>
      <ndxf>
        <font>
          <b/>
          <sz val="9"/>
          <color rgb="FFC00000"/>
          <name val="Open Sans"/>
          <scheme val="none"/>
        </font>
        <alignment horizontal="right" vertical="top" readingOrder="0"/>
        <border outline="0">
          <bottom style="medium">
            <color rgb="FFC00000"/>
          </bottom>
        </border>
      </ndxf>
    </rcc>
    <rcc rId="0" sId="6" dxf="1" numFmtId="34">
      <nc r="C2">
        <v>-355258</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3">
        <v>-57479</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4">
        <v>0</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5">
        <v>-9548</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6">
        <v>-3271</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7">
        <v>-205</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8">
        <v>0</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9">
        <v>-425761</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cc rId="0" sId="6" dxf="1">
      <nc r="C12" t="inlineStr">
        <is>
          <t>3Q 2018</t>
        </is>
      </nc>
      <ndxf>
        <font>
          <b/>
          <sz val="9"/>
          <color rgb="FFC00000"/>
          <name val="Open Sans"/>
          <scheme val="none"/>
        </font>
        <alignment horizontal="right" vertical="top" readingOrder="0"/>
        <border outline="0">
          <bottom style="medium">
            <color rgb="FFC00000"/>
          </bottom>
        </border>
      </ndxf>
    </rcc>
    <rcc rId="0" sId="6" dxf="1" numFmtId="34">
      <nc r="C13">
        <v>-15324</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14">
        <v>-75179</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15">
        <v>-20063</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16">
        <v>-7254</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17">
        <v>-7325</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18">
        <v>-31530</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19">
        <v>-6726</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0">
        <v>-84653</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1">
        <v>-24742</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22">
        <v>-59360</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3">
        <v>-17067</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4">
        <v>-3492</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5">
        <v>-7630</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6">
        <v>-8149</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7">
        <v>-6199</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8">
        <v>0</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fmt sheetId="6" sqref="C29" start="0" length="0">
      <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6" sqref="C30" start="0" length="0">
      <dxf>
        <font>
          <sz val="9"/>
          <color auto="1"/>
          <name val="Open Sans"/>
          <scheme val="none"/>
        </font>
        <numFmt numFmtId="166" formatCode="_(* #\ ###\ ##0_);_(* \(#\ ###\ ##0\);_(* &quot;-&quot;_);_(@_)"/>
        <alignment horizontal="right" vertical="top" indent="1" readingOrder="0"/>
      </dxf>
    </rfmt>
    <rcc rId="0" sId="6" dxf="1" numFmtId="34">
      <nc r="C31">
        <v>-374693</v>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6" sqref="C32" start="0" length="0">
      <dxf>
        <font>
          <sz val="9"/>
          <color theme="0" tint="-0.249977111117893"/>
          <name val="Open Sans"/>
          <scheme val="none"/>
        </font>
      </dxf>
    </rfmt>
    <rcc rId="0" sId="6" dxf="1" numFmtId="34">
      <nc r="C33">
        <v>-21086</v>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cc rId="0" sId="6" dxf="1" numFmtId="34">
      <nc r="C34">
        <v>7500</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35">
        <v>-28586</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fmt sheetId="6" sqref="C36" start="0" length="0">
      <dxf>
        <font>
          <sz val="9"/>
          <name val="Open Sans"/>
          <scheme val="none"/>
        </font>
      </dxf>
    </rfmt>
    <rfmt sheetId="6" sqref="C37" start="0" length="0">
      <dxf>
        <font>
          <sz val="9"/>
          <name val="Open Sans"/>
          <scheme val="none"/>
        </font>
      </dxf>
    </rfmt>
  </rrc>
  <rrc rId="5229" sId="6" ref="C1:C1048576" action="deleteCol">
    <undo index="0" exp="area" ref3D="1" dr="$C$1:$K$1048576" dn="Z_687A4863_1825_4D63_B732_E76682E6DE4F_.wvu.Cols" sId="6"/>
    <rfmt sheetId="6" xfDxf="1" sqref="C1:C1048576" start="0" length="0">
      <dxf>
        <font>
          <sz val="9"/>
          <name val="Open Sans"/>
          <scheme val="none"/>
        </font>
      </dxf>
    </rfmt>
    <rcc rId="0" sId="6" dxf="1">
      <nc r="C1" t="inlineStr">
        <is>
          <t>IV Q 2018</t>
        </is>
      </nc>
      <ndxf>
        <font>
          <b/>
          <sz val="9"/>
          <color rgb="FFC00000"/>
          <name val="Open Sans"/>
          <scheme val="none"/>
        </font>
        <alignment horizontal="right" vertical="top" readingOrder="0"/>
        <border outline="0">
          <bottom style="medium">
            <color rgb="FFC00000"/>
          </bottom>
        </border>
      </ndxf>
    </rcc>
    <rcc rId="0" sId="6" dxf="1" numFmtId="34">
      <nc r="C2">
        <v>-387929</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3">
        <v>-58166</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4">
        <v>0</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5">
        <v>-13044</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6">
        <v>-9982</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7">
        <v>13428</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8">
        <v>0</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9">
        <v>-455693</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cc rId="0" sId="6" dxf="1">
      <nc r="C12" t="inlineStr">
        <is>
          <t>4Q 2018</t>
        </is>
      </nc>
      <ndxf>
        <font>
          <b/>
          <sz val="9"/>
          <color rgb="FFC00000"/>
          <name val="Open Sans"/>
          <scheme val="none"/>
        </font>
        <alignment horizontal="right" vertical="top" readingOrder="0"/>
        <border outline="0">
          <bottom style="medium">
            <color rgb="FFC00000"/>
          </bottom>
        </border>
      </ndxf>
    </rcc>
    <rcc rId="0" sId="6" dxf="1" numFmtId="34">
      <nc r="C13">
        <v>-16474</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14">
        <v>-28406</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15">
        <v>-27315</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16">
        <v>-12496</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17">
        <v>1587</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18">
        <v>-47374</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19">
        <v>-5849</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0">
        <v>-93181</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1">
        <v>-28093</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22">
        <v>-61444</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3">
        <v>-22200</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4">
        <v>87</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5">
        <v>-7888</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6">
        <v>-12923</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7">
        <v>-10775</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28">
        <v>0</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fmt sheetId="6" sqref="C29" start="0" length="0">
      <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6" sqref="C30" start="0" length="0">
      <dxf>
        <font>
          <sz val="9"/>
          <color auto="1"/>
          <name val="Open Sans"/>
          <scheme val="none"/>
        </font>
        <numFmt numFmtId="166" formatCode="_(* #\ ###\ ##0_);_(* \(#\ ###\ ##0\);_(* &quot;-&quot;_);_(@_)"/>
        <alignment horizontal="right" vertical="top" indent="1" readingOrder="0"/>
      </dxf>
    </rfmt>
    <rcc rId="0" sId="6" dxf="1" numFmtId="34">
      <nc r="C31">
        <v>-372744</v>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6" sqref="C32" start="0" length="0">
      <dxf>
        <font>
          <sz val="9"/>
          <color theme="0" tint="-0.249977111117893"/>
          <name val="Open Sans"/>
          <scheme val="none"/>
        </font>
      </dxf>
    </rfmt>
    <rcc rId="0" sId="6" dxf="1" numFmtId="34">
      <nc r="C33">
        <v>-21506</v>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cc rId="0" sId="6" dxf="1" numFmtId="34">
      <nc r="C34">
        <v>7500</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6" dxf="1" numFmtId="34">
      <nc r="C35">
        <v>-29006</v>
      </nc>
      <ndxf>
        <font>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fmt sheetId="6" sqref="C36" start="0" length="0">
      <dxf>
        <font>
          <sz val="9"/>
          <name val="Open Sans"/>
          <scheme val="none"/>
        </font>
      </dxf>
    </rfmt>
    <rfmt sheetId="6" sqref="C37" start="0" length="0">
      <dxf>
        <font>
          <sz val="9"/>
          <name val="Open Sans"/>
          <scheme val="none"/>
        </font>
      </dxf>
    </rfmt>
  </rrc>
  <rrc rId="5230" sId="6" ref="C1:C1048576" action="deleteCol">
    <undo index="0" exp="area" ref3D="1" dr="$C$1:$J$1048576" dn="Z_687A4863_1825_4D63_B732_E76682E6DE4F_.wvu.Cols" sId="6"/>
    <rfmt sheetId="6" xfDxf="1" sqref="C1:C1048576" start="0" length="0">
      <dxf>
        <font>
          <sz val="9"/>
          <name val="Open Sans"/>
          <scheme val="none"/>
        </font>
      </dxf>
    </rfmt>
    <rcc rId="0" sId="6" dxf="1">
      <nc r="C1" t="inlineStr">
        <is>
          <t>I Q 2019</t>
        </is>
      </nc>
      <ndxf>
        <font>
          <b/>
          <sz val="9"/>
          <color rgb="FFC00000"/>
          <name val="Open Sans"/>
          <scheme val="none"/>
        </font>
        <alignment horizontal="right" vertical="top" readingOrder="0"/>
        <border outline="0">
          <bottom style="medium">
            <color rgb="FFC00000"/>
          </bottom>
        </border>
      </ndxf>
    </rcc>
    <rcc rId="0" sId="6" dxf="1" numFmtId="34">
      <nc r="C2">
        <v>-365099</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3">
        <v>-68093</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4">
        <v>0</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5">
        <v>-8896</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6">
        <v>-2527</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7">
        <v>-5</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8">
        <v>-80000</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9">
        <v>-524620</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cc rId="0" sId="6" dxf="1">
      <nc r="C12" t="inlineStr">
        <is>
          <t>1Q 2019</t>
        </is>
      </nc>
      <ndxf>
        <font>
          <b/>
          <sz val="9"/>
          <color rgb="FFC00000"/>
          <name val="Open Sans"/>
          <scheme val="none"/>
        </font>
        <alignment horizontal="right" vertical="top" readingOrder="0"/>
        <border outline="0">
          <bottom style="medium">
            <color rgb="FFC00000"/>
          </bottom>
        </border>
      </ndxf>
    </rcc>
    <rcc rId="0" sId="6" dxf="1" numFmtId="34">
      <nc r="C13">
        <v>-15747</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14">
        <v>-77507</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15">
        <v>-14522</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16">
        <v>-9635</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17">
        <v>-958</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18">
        <v>-40571</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19">
        <v>-7380</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0">
        <v>-49625</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1">
        <v>-227995</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22">
        <v>-34702</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3">
        <v>-19188</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4">
        <v>-3320</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5">
        <v>-8888</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6">
        <v>-7921</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7">
        <v>-3940</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8">
        <v>-1951</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9">
        <v>-8389</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fmt sheetId="6" sqref="C30" start="0" length="0">
      <dxf>
        <font>
          <sz val="9"/>
          <color auto="1"/>
          <name val="Open Sans"/>
          <scheme val="none"/>
        </font>
        <numFmt numFmtId="166" formatCode="_(* #\ ###\ ##0_);_(* \(#\ ###\ ##0\);_(* &quot;-&quot;_);_(@_)"/>
        <alignment horizontal="right" vertical="top" indent="1" readingOrder="0"/>
      </dxf>
    </rfmt>
    <rcc rId="0" sId="6" dxf="1" numFmtId="34">
      <nc r="C31">
        <v>-532239</v>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6" sqref="C32" start="0" length="0">
      <dxf>
        <font>
          <sz val="9"/>
          <color theme="0" tint="-0.249977111117893"/>
          <name val="Open Sans"/>
          <scheme val="none"/>
        </font>
      </dxf>
    </rfmt>
    <rcc rId="0" sId="6" dxf="1" numFmtId="34">
      <nc r="C33">
        <v>-220604</v>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cc rId="0" sId="6" dxf="1" numFmtId="34">
      <nc r="C34">
        <v>-199304</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35">
        <v>-21300</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fmt sheetId="6" sqref="C36" start="0" length="0">
      <dxf>
        <font>
          <sz val="9"/>
          <name val="Open Sans"/>
          <scheme val="none"/>
        </font>
      </dxf>
    </rfmt>
    <rfmt sheetId="6" sqref="C37" start="0" length="0">
      <dxf>
        <font>
          <sz val="9"/>
          <name val="Open Sans"/>
          <scheme val="none"/>
        </font>
      </dxf>
    </rfmt>
  </rrc>
  <rrc rId="5231" sId="6" ref="C1:C1048576" action="deleteCol">
    <undo index="0" exp="area" ref3D="1" dr="$C$1:$I$1048576" dn="Z_687A4863_1825_4D63_B732_E76682E6DE4F_.wvu.Cols" sId="6"/>
    <rfmt sheetId="6" xfDxf="1" sqref="C1:C1048576" start="0" length="0">
      <dxf>
        <font>
          <sz val="9"/>
          <name val="Open Sans"/>
          <scheme val="none"/>
        </font>
      </dxf>
    </rfmt>
    <rcc rId="0" sId="6" dxf="1">
      <nc r="C1" t="inlineStr">
        <is>
          <t>II Q 2019</t>
        </is>
      </nc>
      <ndxf>
        <font>
          <b/>
          <sz val="9"/>
          <color rgb="FFC00000"/>
          <name val="Open Sans"/>
          <scheme val="none"/>
        </font>
        <alignment horizontal="right" vertical="top" readingOrder="0"/>
        <border outline="0">
          <bottom style="medium">
            <color rgb="FFC00000"/>
          </bottom>
        </border>
      </ndxf>
    </rcc>
    <rcc rId="0" sId="6" dxf="1" numFmtId="34">
      <nc r="C2">
        <v>-373083</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3">
        <v>-64931</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4">
        <v>0</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5">
        <v>-9476</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6">
        <v>-4323</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7">
        <v>-4</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8">
        <v>-6320</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9">
        <v>-458137</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cc rId="0" sId="6" dxf="1">
      <nc r="C12" t="inlineStr">
        <is>
          <t>2Q 2019</t>
        </is>
      </nc>
      <ndxf>
        <font>
          <b/>
          <sz val="9"/>
          <color rgb="FFC00000"/>
          <name val="Open Sans"/>
          <scheme val="none"/>
        </font>
        <alignment horizontal="right" vertical="top" readingOrder="0"/>
        <border outline="0">
          <bottom style="medium">
            <color rgb="FFC00000"/>
          </bottom>
        </border>
      </ndxf>
    </rcc>
    <rcc rId="0" sId="6" dxf="1" numFmtId="34">
      <nc r="C13">
        <v>-15742</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14">
        <v>-78060</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15">
        <v>-21059</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16">
        <v>-10536</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17">
        <v>-4770</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18">
        <v>-45574</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19">
        <v>-7650</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0">
        <v>-34252</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1">
        <v>-29111</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22">
        <v>-43143</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3">
        <v>-14261</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4">
        <v>-3128</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5">
        <v>-9065</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6">
        <v>-5231</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7">
        <v>-8477</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8">
        <v>-9568</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9">
        <v>-15437</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fmt sheetId="6" sqref="C30" start="0" length="0">
      <dxf>
        <font>
          <sz val="9"/>
          <color auto="1"/>
          <name val="Open Sans"/>
          <scheme val="none"/>
        </font>
        <numFmt numFmtId="166" formatCode="_(* #\ ###\ ##0_);_(* \(#\ ###\ ##0\);_(* &quot;-&quot;_);_(@_)"/>
        <alignment horizontal="right" vertical="top" indent="1" readingOrder="0"/>
      </dxf>
    </rfmt>
    <rcc rId="0" sId="6" dxf="1" numFmtId="34">
      <nc r="C31">
        <v>-355064</v>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6" sqref="C32" start="0" length="0">
      <dxf>
        <font>
          <sz val="9"/>
          <color theme="0" tint="-0.249977111117893"/>
          <name val="Open Sans"/>
          <scheme val="none"/>
        </font>
      </dxf>
    </rfmt>
    <rcc rId="0" sId="6" dxf="1" numFmtId="34">
      <nc r="C33">
        <v>-20746</v>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cc rId="0" sId="6" dxf="1" numFmtId="34">
      <nc r="C34">
        <v>0</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protection locked="0" hidden="1"/>
      </ndxf>
    </rcc>
    <rcc rId="0" sId="6" dxf="1" numFmtId="34">
      <nc r="C35">
        <v>-20746</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fmt sheetId="6" sqref="C36" start="0" length="0">
      <dxf>
        <font>
          <sz val="9"/>
          <name val="Open Sans"/>
          <scheme val="none"/>
        </font>
      </dxf>
    </rfmt>
    <rfmt sheetId="6" sqref="C37" start="0" length="0">
      <dxf>
        <font>
          <sz val="9"/>
          <name val="Open Sans"/>
          <scheme val="none"/>
        </font>
      </dxf>
    </rfmt>
  </rrc>
  <rrc rId="5232" sId="6" ref="C1:C1048576" action="deleteCol">
    <undo index="0" exp="area" ref3D="1" dr="$C$1:$H$1048576" dn="Z_687A4863_1825_4D63_B732_E76682E6DE4F_.wvu.Cols" sId="6"/>
    <rfmt sheetId="6" xfDxf="1" sqref="C1:C1048576" start="0" length="0">
      <dxf>
        <font>
          <sz val="9"/>
          <name val="Open Sans"/>
          <scheme val="none"/>
        </font>
      </dxf>
    </rfmt>
    <rcc rId="0" sId="6" dxf="1">
      <nc r="C1" t="inlineStr">
        <is>
          <t>III Q 2019</t>
        </is>
      </nc>
      <ndxf>
        <font>
          <b/>
          <sz val="9"/>
          <color rgb="FFC00000"/>
          <name val="Open Sans"/>
          <scheme val="none"/>
        </font>
        <alignment horizontal="right" vertical="top" readingOrder="0"/>
        <border outline="0">
          <bottom style="medium">
            <color rgb="FFC00000"/>
          </bottom>
        </border>
      </ndxf>
    </rcc>
    <rcc rId="0" sId="6" dxf="1" numFmtId="34">
      <nc r="C2">
        <v>-364128</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3">
        <v>-59348</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4">
        <v>0</v>
      </nc>
      <ndxf>
        <font>
          <sz val="9"/>
          <color auto="1"/>
          <name val="Open Sans"/>
          <scheme val="none"/>
        </font>
        <numFmt numFmtId="166" formatCode="_(* #\ ###\ ##0_);_(* \(#\ ###\ ##0\);_(* &quot;-&quot;_);_(@_)"/>
        <alignment horizontal="right" vertical="center" indent="1" readingOrder="0"/>
        <border outline="0">
          <left style="thin">
            <color indexed="9"/>
          </left>
          <right style="thin">
            <color indexed="9"/>
          </right>
          <top style="dotted">
            <color rgb="FF6F7779"/>
          </top>
          <bottom style="dotted">
            <color rgb="FF6F7779"/>
          </bottom>
        </border>
      </ndxf>
    </rcc>
    <rcc rId="0" sId="6" dxf="1" numFmtId="34">
      <nc r="C5">
        <v>-9990</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6">
        <v>-4051</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7">
        <v>-115</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8">
        <v>-1860</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9">
        <v>-439492</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cc rId="0" sId="6" dxf="1">
      <nc r="C12" t="inlineStr">
        <is>
          <t>III Q 2019</t>
        </is>
      </nc>
      <ndxf>
        <font>
          <b/>
          <sz val="9"/>
          <color rgb="FFC00000"/>
          <name val="Open Sans"/>
          <scheme val="none"/>
        </font>
        <alignment horizontal="right" vertical="top" readingOrder="0"/>
        <border outline="0">
          <bottom style="medium">
            <color rgb="FFC00000"/>
          </bottom>
        </border>
      </ndxf>
    </rcc>
    <rcc rId="0" sId="6" dxf="1" numFmtId="34">
      <nc r="C13">
        <v>-14422</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14">
        <v>-80745</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15">
        <v>-22522</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16">
        <v>-10717</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17">
        <v>-6920</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18">
        <v>-41814</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19">
        <v>-7514</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0">
        <v>-32849</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1">
        <v>-28041</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22">
        <v>-40751</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3">
        <v>-19287</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4">
        <v>-2985</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5">
        <v>-8897</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6">
        <v>-7552</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7">
        <v>-7692</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8">
        <v>-4614</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9">
        <v>-12397</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fmt sheetId="6" sqref="C30" start="0" length="0">
      <dxf>
        <font>
          <sz val="9"/>
          <color auto="1"/>
          <name val="Open Sans"/>
          <scheme val="none"/>
        </font>
        <numFmt numFmtId="166" formatCode="_(* #\ ###\ ##0_);_(* \(#\ ###\ ##0\);_(* &quot;-&quot;_);_(@_)"/>
        <alignment horizontal="right" vertical="top" indent="1" readingOrder="0"/>
      </dxf>
    </rfmt>
    <rcc rId="0" sId="6" dxf="1" numFmtId="34">
      <nc r="C31">
        <v>-349719</v>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6" sqref="C32" start="0" length="0">
      <dxf>
        <font>
          <sz val="9"/>
          <color theme="0" tint="-0.249977111117893"/>
          <name val="Open Sans"/>
          <scheme val="none"/>
        </font>
      </dxf>
    </rfmt>
    <rcc rId="0" sId="6" dxf="1" numFmtId="34">
      <nc r="C33">
        <v>-20802</v>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cc rId="0" sId="6" dxf="1" numFmtId="34">
      <nc r="C34">
        <v>-9</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protection locked="0" hidden="1"/>
      </ndxf>
    </rcc>
    <rcc rId="0" sId="6" dxf="1" numFmtId="34">
      <nc r="C35">
        <v>-20793</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fmt sheetId="6" sqref="C36" start="0" length="0">
      <dxf>
        <font>
          <sz val="9"/>
          <name val="Open Sans"/>
          <scheme val="none"/>
        </font>
      </dxf>
    </rfmt>
    <rfmt sheetId="6" sqref="C37" start="0" length="0">
      <dxf>
        <font>
          <sz val="9"/>
          <name val="Open Sans"/>
          <scheme val="none"/>
        </font>
      </dxf>
    </rfmt>
  </rrc>
  <rrc rId="5233" sId="6" ref="C1:C1048576" action="deleteCol">
    <undo index="0" exp="area" ref3D="1" dr="$C$1:$G$1048576" dn="Z_687A4863_1825_4D63_B732_E76682E6DE4F_.wvu.Cols" sId="6"/>
    <rfmt sheetId="6" xfDxf="1" sqref="C1:C1048576" start="0" length="0">
      <dxf>
        <font>
          <sz val="9"/>
          <name val="Open Sans"/>
          <scheme val="none"/>
        </font>
      </dxf>
    </rfmt>
    <rcc rId="0" sId="6" dxf="1">
      <nc r="C1" t="inlineStr">
        <is>
          <t>IV Q 2019</t>
        </is>
      </nc>
      <ndxf>
        <font>
          <b/>
          <sz val="9"/>
          <color rgb="FFC00000"/>
          <name val="Open Sans"/>
          <scheme val="none"/>
        </font>
        <alignment horizontal="right" vertical="top" readingOrder="0"/>
        <border outline="0">
          <bottom style="medium">
            <color rgb="FFC00000"/>
          </bottom>
        </border>
      </ndxf>
    </rcc>
    <rcc rId="0" sId="6" dxf="1" numFmtId="34">
      <nc r="C2">
        <v>-373797</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3">
        <v>-48002</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4">
        <v>-1661</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5">
        <v>-11297</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6">
        <v>-8809</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7">
        <v>7687</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8">
        <v>-11630</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9">
        <v>-447509</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cc rId="0" sId="6" dxf="1">
      <nc r="C12" t="inlineStr">
        <is>
          <t>IV Q 2019</t>
        </is>
      </nc>
      <ndxf>
        <font>
          <b/>
          <sz val="9"/>
          <color rgb="FFC00000"/>
          <name val="Open Sans"/>
          <scheme val="none"/>
        </font>
        <alignment horizontal="right" vertical="top" readingOrder="0"/>
        <border outline="0">
          <bottom style="medium">
            <color rgb="FFC00000"/>
          </bottom>
        </border>
      </ndxf>
    </rcc>
    <rcc rId="0" sId="6" dxf="1" numFmtId="34">
      <nc r="C13">
        <v>-20634</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14">
        <v>-72028</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15">
        <v>-14322</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16">
        <v>-8258</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17">
        <v>-1948</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18">
        <v>-36375</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19">
        <v>-3184</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0">
        <v>-12117</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1">
        <v>-26053</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22">
        <v>-65730</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3">
        <v>-14252</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4">
        <v>262</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5">
        <v>-8841</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6">
        <v>-6576</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7">
        <v>-11418</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8">
        <v>-4542</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9">
        <v>-13436</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fmt sheetId="6" sqref="C30" start="0" length="0">
      <dxf>
        <font>
          <sz val="9"/>
          <color auto="1"/>
          <name val="Open Sans"/>
          <scheme val="none"/>
        </font>
        <numFmt numFmtId="166" formatCode="_(* #\ ###\ ##0_);_(* \(#\ ###\ ##0\);_(* &quot;-&quot;_);_(@_)"/>
        <alignment horizontal="right" vertical="top" indent="1" readingOrder="0"/>
      </dxf>
    </rfmt>
    <rcc rId="0" sId="6" dxf="1" numFmtId="34">
      <nc r="C31">
        <v>-319452</v>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6" sqref="C32" start="0" length="0">
      <dxf>
        <font>
          <sz val="9"/>
          <color theme="0" tint="-0.249977111117893"/>
          <name val="Open Sans"/>
          <scheme val="none"/>
        </font>
      </dxf>
    </rfmt>
    <rcc rId="0" sId="6" dxf="1" numFmtId="34">
      <nc r="C33">
        <v>-20607</v>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cc rId="0" sId="6" dxf="1" numFmtId="34">
      <nc r="C34">
        <v>0</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protection locked="0" hidden="1"/>
      </ndxf>
    </rcc>
    <rcc rId="0" sId="6" dxf="1" numFmtId="34">
      <nc r="C35">
        <v>-20607</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fmt sheetId="6" sqref="C36" start="0" length="0">
      <dxf>
        <font>
          <sz val="9"/>
          <name val="Open Sans"/>
          <scheme val="none"/>
        </font>
      </dxf>
    </rfmt>
    <rfmt sheetId="6" sqref="C37" start="0" length="0">
      <dxf>
        <font>
          <sz val="9"/>
          <name val="Open Sans"/>
          <scheme val="none"/>
        </font>
      </dxf>
    </rfmt>
  </rrc>
  <rrc rId="5234" sId="6" ref="C1:C1048576" action="deleteCol">
    <undo index="0" exp="area" ref3D="1" dr="$C$1:$F$1048576" dn="Z_687A4863_1825_4D63_B732_E76682E6DE4F_.wvu.Cols" sId="6"/>
    <rfmt sheetId="6" xfDxf="1" sqref="C1:C1048576" start="0" length="0">
      <dxf>
        <font>
          <sz val="9"/>
          <name val="Open Sans"/>
          <scheme val="none"/>
        </font>
      </dxf>
    </rfmt>
    <rcc rId="0" sId="6" dxf="1">
      <nc r="C1" t="inlineStr">
        <is>
          <t>I Q 2020</t>
        </is>
      </nc>
      <ndxf>
        <font>
          <b/>
          <sz val="9"/>
          <color rgb="FFC00000"/>
          <name val="Open Sans"/>
          <scheme val="none"/>
        </font>
        <alignment horizontal="right" vertical="top" readingOrder="0"/>
        <border outline="0">
          <bottom style="medium">
            <color rgb="FFC00000"/>
          </bottom>
        </border>
      </ndxf>
    </rcc>
    <rcc rId="0" sId="6" dxf="1" numFmtId="34">
      <nc r="C2">
        <v>-360903</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3">
        <v>-67574</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4">
        <v>-2389</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5">
        <v>-8659</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6">
        <v>-2388</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7">
        <v>-138</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8">
        <v>-5612</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9">
        <v>-447663</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cc rId="0" sId="6" dxf="1">
      <nc r="C12" t="inlineStr">
        <is>
          <t>I Q 2020</t>
        </is>
      </nc>
      <ndxf>
        <font>
          <b/>
          <sz val="9"/>
          <color rgb="FFC00000"/>
          <name val="Open Sans"/>
          <scheme val="none"/>
        </font>
        <alignment horizontal="right" vertical="top" readingOrder="0"/>
        <border outline="0">
          <bottom style="medium">
            <color rgb="FFC00000"/>
          </bottom>
        </border>
      </ndxf>
    </rcc>
    <rcc rId="0" sId="6" dxf="1" numFmtId="34">
      <nc r="C13">
        <v>-17218</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14">
        <v>-82364</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15">
        <v>-15713</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16">
        <v>-9171</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17">
        <v>-3114</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18">
        <v>-39040</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19">
        <v>-5693</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0">
        <v>-30257</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1">
        <v>-294897</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22">
        <v>-25493</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3">
        <v>-13939</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4">
        <v>-2877</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5">
        <v>-6186</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6">
        <v>-5723</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7">
        <v>-6292</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8">
        <v>-3351</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9">
        <v>-12693</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fmt sheetId="6" sqref="C30" start="0" length="0">
      <dxf>
        <font>
          <sz val="9"/>
          <color auto="1"/>
          <name val="Open Sans"/>
          <scheme val="none"/>
        </font>
        <numFmt numFmtId="166" formatCode="_(* #\ ###\ ##0_);_(* \(#\ ###\ ##0\);_(* &quot;-&quot;_);_(@_)"/>
        <alignment horizontal="right" vertical="top" indent="1" readingOrder="0"/>
      </dxf>
    </rfmt>
    <rcc rId="0" sId="6" dxf="1" numFmtId="34">
      <nc r="C31">
        <v>-574021</v>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6" sqref="C32" start="0" length="0">
      <dxf>
        <font>
          <sz val="9"/>
          <color theme="0" tint="-0.249977111117893"/>
          <name val="Open Sans"/>
          <scheme val="none"/>
        </font>
        <numFmt numFmtId="166" formatCode="_(* #\ ###\ ##0_);_(* \(#\ ###\ ##0\);_(* &quot;-&quot;_);_(@_)"/>
      </dxf>
    </rfmt>
    <rcc rId="0" sId="6" dxf="1" numFmtId="34">
      <nc r="C33">
        <v>-287624</v>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cc rId="0" sId="6" dxf="1" numFmtId="34">
      <nc r="C34">
        <v>-247990</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protection locked="0" hidden="1"/>
      </ndxf>
    </rcc>
    <rcc rId="0" sId="6" dxf="1" numFmtId="34">
      <nc r="C35">
        <v>-39634</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fmt sheetId="6" sqref="C36" start="0" length="0">
      <dxf>
        <font>
          <sz val="9"/>
          <name val="Open Sans"/>
          <scheme val="none"/>
        </font>
      </dxf>
    </rfmt>
    <rfmt sheetId="6" sqref="C37" start="0" length="0">
      <dxf>
        <font>
          <sz val="9"/>
          <name val="Open Sans"/>
          <scheme val="none"/>
        </font>
      </dxf>
    </rfmt>
    <rfmt sheetId="6" sqref="C38" start="0" length="0">
      <dxf>
        <numFmt numFmtId="166" formatCode="_(* #\ ###\ ##0_);_(* \(#\ ###\ ##0\);_(* &quot;-&quot;_);_(@_)"/>
      </dxf>
    </rfmt>
  </rrc>
  <rrc rId="5235" sId="6" ref="C1:C1048576" action="deleteCol">
    <undo index="0" exp="area" ref3D="1" dr="$C$1:$E$1048576" dn="Z_687A4863_1825_4D63_B732_E76682E6DE4F_.wvu.Cols" sId="6"/>
    <rfmt sheetId="6" xfDxf="1" sqref="C1:C1048576" start="0" length="0">
      <dxf>
        <font>
          <sz val="9"/>
          <name val="Open Sans"/>
          <scheme val="none"/>
        </font>
      </dxf>
    </rfmt>
    <rcc rId="0" sId="6" dxf="1">
      <nc r="C1" t="inlineStr">
        <is>
          <t>II Q 2020</t>
        </is>
      </nc>
      <ndxf>
        <font>
          <b/>
          <sz val="9"/>
          <color rgb="FFC00000"/>
          <name val="Open Sans"/>
          <scheme val="none"/>
        </font>
        <alignment horizontal="right" vertical="top" readingOrder="0"/>
        <border outline="0">
          <bottom style="medium">
            <color rgb="FFC00000"/>
          </bottom>
        </border>
      </ndxf>
    </rcc>
    <rcc rId="0" sId="6" dxf="1" numFmtId="34">
      <nc r="C2">
        <v>-277620</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3">
        <v>-50989</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4">
        <v>-2366</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5">
        <v>-9083</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6">
        <v>-94</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7">
        <v>-412</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8">
        <v>-5500</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9">
        <v>-346064</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cc rId="0" sId="6" dxf="1">
      <nc r="C12" t="inlineStr">
        <is>
          <t>II Q 2020</t>
        </is>
      </nc>
      <ndxf>
        <font>
          <b/>
          <sz val="9"/>
          <color rgb="FFC00000"/>
          <name val="Open Sans"/>
          <scheme val="none"/>
        </font>
        <alignment horizontal="right" vertical="top" readingOrder="0"/>
        <border outline="0">
          <bottom style="medium">
            <color rgb="FFC00000"/>
          </bottom>
        </border>
      </ndxf>
    </rcc>
    <rcc rId="0" sId="6" dxf="1" numFmtId="34">
      <nc r="C13">
        <v>-16581</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14">
        <v>-84587</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15">
        <v>-20785</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16">
        <v>-11399</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17">
        <v>-1153</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18">
        <v>-34056</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19">
        <v>-6815</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0">
        <v>-38078</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1">
        <v>-44432</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22">
        <v>-18615</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3">
        <v>-14580</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4">
        <v>-2752</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5">
        <v>-6213</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6">
        <v>-5575</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7">
        <v>-2864</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8">
        <v>-3029</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9">
        <v>-9437</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fmt sheetId="6" sqref="C30" start="0" length="0">
      <dxf>
        <font>
          <sz val="9"/>
          <color auto="1"/>
          <name val="Open Sans"/>
          <scheme val="none"/>
        </font>
        <numFmt numFmtId="166" formatCode="_(* #\ ###\ ##0_);_(* \(#\ ###\ ##0\);_(* &quot;-&quot;_);_(@_)"/>
        <alignment horizontal="right" vertical="top" indent="1" readingOrder="0"/>
      </dxf>
    </rfmt>
    <rcc rId="0" sId="6" dxf="1" numFmtId="34">
      <nc r="C31">
        <v>-320951</v>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6" sqref="C32" start="0" length="0">
      <dxf>
        <font>
          <sz val="9"/>
          <color theme="0" tint="-0.249977111117893"/>
          <name val="Open Sans"/>
          <scheme val="none"/>
        </font>
        <numFmt numFmtId="166" formatCode="_(* #\ ###\ ##0_);_(* \(#\ ###\ ##0\);_(* &quot;-&quot;_);_(@_)"/>
      </dxf>
    </rfmt>
    <rcc rId="0" sId="6" dxf="1" numFmtId="34">
      <nc r="C33">
        <v>-40392</v>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cc rId="0" sId="6" dxf="1" numFmtId="34">
      <nc r="C34">
        <v>792</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protection locked="0" hidden="1"/>
      </ndxf>
    </rcc>
    <rcc rId="0" sId="6" dxf="1" numFmtId="34">
      <nc r="C35">
        <v>-41184</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protection locked="0" hidden="1"/>
      </ndxf>
    </rcc>
    <rfmt sheetId="6" sqref="C36" start="0" length="0">
      <dxf>
        <font>
          <sz val="9"/>
          <name val="Open Sans"/>
          <scheme val="none"/>
        </font>
      </dxf>
    </rfmt>
    <rfmt sheetId="6" sqref="C37" start="0" length="0">
      <dxf>
        <font>
          <sz val="9"/>
          <name val="Open Sans"/>
          <scheme val="none"/>
        </font>
      </dxf>
    </rfmt>
    <rfmt sheetId="6" sqref="C38" start="0" length="0">
      <dxf>
        <numFmt numFmtId="166" formatCode="_(* #\ ###\ ##0_);_(* \(#\ ###\ ##0\);_(* &quot;-&quot;_);_(@_)"/>
      </dxf>
    </rfmt>
  </rrc>
  <rrc rId="5236" sId="6" ref="C1:C1048576" action="deleteCol">
    <undo index="0" exp="area" ref3D="1" dr="$C$1:$D$1048576" dn="Z_687A4863_1825_4D63_B732_E76682E6DE4F_.wvu.Cols" sId="6"/>
    <rfmt sheetId="6" xfDxf="1" sqref="C1:C1048576" start="0" length="0">
      <dxf>
        <font>
          <sz val="9"/>
          <name val="Open Sans"/>
          <scheme val="none"/>
        </font>
      </dxf>
    </rfmt>
    <rcc rId="0" sId="6" dxf="1">
      <nc r="C1" t="inlineStr">
        <is>
          <t>III Q 2020</t>
        </is>
      </nc>
      <ndxf>
        <font>
          <b/>
          <sz val="9"/>
          <color rgb="FFC00000"/>
          <name val="Open Sans"/>
          <scheme val="none"/>
        </font>
        <alignment horizontal="right" vertical="top" readingOrder="0"/>
        <border outline="0">
          <bottom style="medium">
            <color rgb="FFC00000"/>
          </bottom>
        </border>
      </ndxf>
    </rcc>
    <rcc rId="0" sId="6" dxf="1" numFmtId="34">
      <nc r="C2">
        <v>-330755</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3">
        <v>-57115</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4">
        <v>-2274</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5">
        <v>-9122</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6">
        <v>-2080</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7">
        <v>-4</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8">
        <v>-4313</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9">
        <v>-405663</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cc rId="0" sId="6" dxf="1">
      <nc r="C12" t="inlineStr">
        <is>
          <t>III Q 2020</t>
        </is>
      </nc>
      <ndxf>
        <font>
          <b/>
          <sz val="9"/>
          <color rgb="FFC00000"/>
          <name val="Open Sans"/>
          <scheme val="none"/>
        </font>
        <alignment horizontal="right" vertical="top" readingOrder="0"/>
        <border outline="0">
          <bottom style="medium">
            <color rgb="FFC00000"/>
          </bottom>
        </border>
      </ndxf>
    </rcc>
    <rcc rId="0" sId="6" dxf="1" numFmtId="34">
      <nc r="C13">
        <v>-15476</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14">
        <v>-81851</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15">
        <v>-22874</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16">
        <v>-10036</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17">
        <v>-1194</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18">
        <v>-35076</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19">
        <v>-6187</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0">
        <v>-31078</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1">
        <v>-49562</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22">
        <v>-23300</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3">
        <v>-14678</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4">
        <v>-2808</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5">
        <v>-7362</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6">
        <v>-5476</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7">
        <v>-2419</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8">
        <v>-2982</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9">
        <v>-11189</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fmt sheetId="6" sqref="C30" start="0" length="0">
      <dxf>
        <font>
          <sz val="9"/>
          <color auto="1"/>
          <name val="Open Sans"/>
          <scheme val="none"/>
        </font>
        <numFmt numFmtId="166" formatCode="_(* #\ ###\ ##0_);_(* \(#\ ###\ ##0\);_(* &quot;-&quot;_);_(@_)"/>
        <alignment horizontal="right" vertical="top" indent="1" readingOrder="0"/>
      </dxf>
    </rfmt>
    <rcc rId="0" sId="6" dxf="1" numFmtId="34">
      <nc r="C31">
        <v>-323548</v>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6" sqref="C32" start="0" length="0">
      <dxf>
        <font>
          <sz val="9"/>
          <color theme="0" tint="-0.249977111117893"/>
          <name val="Open Sans"/>
          <scheme val="none"/>
        </font>
        <numFmt numFmtId="166" formatCode="_(* #\ ###\ ##0_);_(* \(#\ ###\ ##0\);_(* &quot;-&quot;_);_(@_)"/>
      </dxf>
    </rfmt>
    <rcc rId="0" sId="6" dxf="1" numFmtId="34">
      <nc r="C33">
        <v>-41483</v>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cc rId="0" sId="6" dxf="1" numFmtId="34">
      <nc r="C34">
        <v>0</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protection locked="0" hidden="1"/>
      </ndxf>
    </rcc>
    <rcc rId="0" sId="6" dxf="1" numFmtId="34">
      <nc r="C35">
        <v>-41483</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protection locked="0" hidden="1"/>
      </ndxf>
    </rcc>
    <rfmt sheetId="6" sqref="C36" start="0" length="0">
      <dxf>
        <font>
          <sz val="9"/>
          <name val="Open Sans"/>
          <scheme val="none"/>
        </font>
      </dxf>
    </rfmt>
    <rfmt sheetId="6" sqref="C37" start="0" length="0">
      <dxf>
        <font>
          <sz val="9"/>
          <name val="Open Sans"/>
          <scheme val="none"/>
        </font>
      </dxf>
    </rfmt>
    <rfmt sheetId="6" sqref="C38" start="0" length="0">
      <dxf>
        <numFmt numFmtId="166" formatCode="_(* #\ ###\ ##0_);_(* \(#\ ###\ ##0\);_(* &quot;-&quot;_);_(@_)"/>
      </dxf>
    </rfmt>
  </rrc>
  <rrc rId="5237" sId="6" ref="C1:C1048576" action="deleteCol">
    <undo index="0" exp="area" ref3D="1" dr="$C$1:$C$1048576" dn="Z_687A4863_1825_4D63_B732_E76682E6DE4F_.wvu.Cols" sId="6"/>
    <rfmt sheetId="6" xfDxf="1" sqref="C1:C1048576" start="0" length="0">
      <dxf>
        <font>
          <sz val="9"/>
          <name val="Open Sans"/>
          <scheme val="none"/>
        </font>
      </dxf>
    </rfmt>
    <rcc rId="0" sId="6" dxf="1">
      <nc r="C1" t="inlineStr">
        <is>
          <t>IV Q 2020</t>
        </is>
      </nc>
      <ndxf>
        <font>
          <b/>
          <sz val="9"/>
          <color rgb="FFC00000"/>
          <name val="Open Sans"/>
          <scheme val="none"/>
        </font>
        <alignment horizontal="right" vertical="top" readingOrder="0"/>
        <border outline="0">
          <bottom style="medium">
            <color rgb="FFC00000"/>
          </bottom>
        </border>
      </ndxf>
    </rcc>
    <rcc rId="0" sId="6" dxf="1" numFmtId="34">
      <nc r="C2">
        <v>-338126</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3">
        <v>-52763</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4">
        <v>-2189</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5">
        <v>-19255</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6">
        <v>-2545</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7">
        <v>8345</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8">
        <v>-138161</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9">
        <v>-544694</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cc rId="0" sId="6" dxf="1">
      <nc r="C12" t="inlineStr">
        <is>
          <t>IV Q 2020</t>
        </is>
      </nc>
      <ndxf>
        <font>
          <b/>
          <sz val="9"/>
          <color rgb="FFC00000"/>
          <name val="Open Sans"/>
          <scheme val="none"/>
        </font>
        <alignment horizontal="right" vertical="top" readingOrder="0"/>
        <border outline="0">
          <bottom style="medium">
            <color rgb="FFC00000"/>
          </bottom>
        </border>
      </ndxf>
    </rcc>
    <rcc rId="0" sId="6" dxf="1" numFmtId="34">
      <nc r="C13">
        <v>-14520</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14">
        <v>-81644</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15">
        <v>-23009</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16">
        <v>-13178</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17">
        <v>-835</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18">
        <v>-29857</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19">
        <v>-6609</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0">
        <v>-19179</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1">
        <v>-47008</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C22">
        <v>-26513</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3">
        <v>-11710</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4">
        <v>-1808</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5">
        <v>-6254</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6">
        <v>-3640</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7">
        <v>-243</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8">
        <v>-3267</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C29">
        <v>-10663</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fmt sheetId="6" sqref="C30" start="0" length="0">
      <dxf>
        <font>
          <sz val="9"/>
          <color auto="1"/>
          <name val="Open Sans"/>
          <scheme val="none"/>
        </font>
        <numFmt numFmtId="166" formatCode="_(* #\ ###\ ##0_);_(* \(#\ ###\ ##0\);_(* &quot;-&quot;_);_(@_)"/>
        <alignment horizontal="right" vertical="top" indent="1" readingOrder="0"/>
      </dxf>
    </rfmt>
    <rcc rId="0" sId="6" dxf="1" numFmtId="34">
      <nc r="C31">
        <v>-299937</v>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6" sqref="C32" start="0" length="0">
      <dxf>
        <font>
          <sz val="9"/>
          <color theme="0" tint="-0.249977111117893"/>
          <name val="Open Sans"/>
          <scheme val="none"/>
        </font>
        <numFmt numFmtId="166" formatCode="_(* #\ ###\ ##0_);_(* \(#\ ###\ ##0\);_(* &quot;-&quot;_);_(@_)"/>
      </dxf>
    </rfmt>
    <rcc rId="0" sId="6" dxf="1" numFmtId="34">
      <nc r="C33">
        <v>-41450</v>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cc rId="0" sId="6" dxf="1" numFmtId="34">
      <nc r="C34">
        <v>0</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protection locked="0" hidden="1"/>
      </ndxf>
    </rcc>
    <rcc rId="0" sId="6" dxf="1" numFmtId="34">
      <nc r="C35">
        <v>-41450</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protection locked="0" hidden="1"/>
      </ndxf>
    </rcc>
  </rrc>
  <rrc rId="5238" sId="6" ref="D1:D1048576" action="deleteCol">
    <rfmt sheetId="6" xfDxf="1" sqref="D1:D1048576" start="0" length="0">
      <dxf>
        <font>
          <sz val="9"/>
          <name val="Open Sans"/>
          <scheme val="none"/>
        </font>
      </dxf>
    </rfmt>
    <rcc rId="0" sId="6" dxf="1">
      <nc r="D1" t="inlineStr">
        <is>
          <t>II Q 2021</t>
        </is>
      </nc>
      <ndxf>
        <font>
          <b/>
          <sz val="9"/>
          <color rgb="FFC00000"/>
          <name val="Open Sans"/>
          <scheme val="none"/>
        </font>
        <alignment horizontal="right" vertical="top" readingOrder="0"/>
        <border outline="0">
          <bottom style="medium">
            <color rgb="FFC00000"/>
          </bottom>
        </border>
      </ndxf>
    </rcc>
    <rcc rId="0" sId="6" dxf="1" numFmtId="34">
      <nc r="D2">
        <v>-328578</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D3">
        <v>-59291</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D4">
        <v>-2163</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D5">
        <v>-8877</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D6">
        <v>-2094</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D7">
        <v>-5</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D8">
        <v>-4600</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D9">
        <v>-405608</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cc rId="0" sId="6" dxf="1">
      <nc r="D12" t="inlineStr">
        <is>
          <t>II Q 2021</t>
        </is>
      </nc>
      <ndxf>
        <font>
          <b/>
          <sz val="9"/>
          <color rgb="FFC00000"/>
          <name val="Open Sans"/>
          <scheme val="none"/>
        </font>
        <alignment horizontal="right" vertical="top" readingOrder="0"/>
        <border outline="0">
          <bottom style="medium">
            <color rgb="FFC00000"/>
          </bottom>
        </border>
      </ndxf>
    </rcc>
    <rcc rId="0" sId="6" dxf="1" numFmtId="34">
      <nc r="D13">
        <v>-13744</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D14">
        <v>-96087</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D15">
        <v>-23815</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D16">
        <v>-10615</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D17">
        <v>-1684</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D18">
        <v>-32821</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D19">
        <v>-5909</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D20">
        <v>-26921</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D21">
        <v>-33017</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D22">
        <v>-35605</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D23">
        <v>-13857</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D24">
        <v>-2384</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D25">
        <v>-6694</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D26">
        <v>-4944</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D27">
        <v>-3905</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D28">
        <v>-2543</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D29">
        <v>-10832</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fmt sheetId="6" sqref="D30" start="0" length="0">
      <dxf>
        <font>
          <sz val="9"/>
          <color auto="1"/>
          <name val="Open Sans"/>
          <scheme val="none"/>
        </font>
        <numFmt numFmtId="166" formatCode="_(* #\ ###\ ##0_);_(* \(#\ ###\ ##0\);_(* &quot;-&quot;_);_(@_)"/>
        <alignment horizontal="right" vertical="top" indent="1" readingOrder="0"/>
      </dxf>
    </rfmt>
    <rcc rId="0" sId="6" dxf="1" numFmtId="34">
      <nc r="D31">
        <v>-325377</v>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6" sqref="D32" start="0" length="0">
      <dxf>
        <font>
          <sz val="9"/>
          <color theme="0" tint="-0.249977111117893"/>
          <name val="Open Sans"/>
          <scheme val="none"/>
        </font>
        <numFmt numFmtId="166" formatCode="_(* #\ ###\ ##0_);_(* \(#\ ###\ ##0\);_(* &quot;-&quot;_);_(@_)"/>
      </dxf>
    </rfmt>
    <rcc rId="0" sId="6" dxf="1" numFmtId="34">
      <nc r="D33">
        <v>-25905</v>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cc rId="0" sId="6" dxf="1" numFmtId="34">
      <nc r="D34">
        <v>1365</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protection locked="0" hidden="1"/>
      </ndxf>
    </rcc>
    <rcc rId="0" sId="6" dxf="1" numFmtId="34">
      <nc r="D35">
        <v>-27270</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protection locked="0" hidden="1"/>
      </ndxf>
    </rcc>
  </rrc>
  <rrc rId="5239" sId="6" ref="D1:D1048576" action="deleteCol">
    <rfmt sheetId="6" xfDxf="1" sqref="D1:D1048576" start="0" length="0">
      <dxf>
        <font>
          <sz val="9"/>
          <name val="Open Sans"/>
          <scheme val="none"/>
        </font>
      </dxf>
    </rfmt>
    <rcc rId="0" sId="6" dxf="1">
      <nc r="D1" t="inlineStr">
        <is>
          <t>III Q 2021</t>
        </is>
      </nc>
      <ndxf>
        <font>
          <b/>
          <sz val="9"/>
          <color rgb="FFC00000"/>
          <name val="Open Sans"/>
          <scheme val="none"/>
        </font>
        <alignment horizontal="right" vertical="top" readingOrder="0"/>
        <border outline="0">
          <bottom style="medium">
            <color rgb="FFC00000"/>
          </bottom>
        </border>
      </ndxf>
    </rcc>
    <rcc rId="0" sId="6" dxf="1" numFmtId="34">
      <nc r="D2">
        <v>-333584</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D3">
        <v>-57802</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D4">
        <v>-2193</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D5">
        <v>-9416</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D6">
        <v>-1575</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D7">
        <v>-152</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D8">
        <v>-172</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D9">
        <v>-404894</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cc rId="0" sId="6" dxf="1">
      <nc r="D12" t="inlineStr">
        <is>
          <t>III Q 2021</t>
        </is>
      </nc>
      <ndxf>
        <font>
          <b/>
          <sz val="9"/>
          <color rgb="FFC00000"/>
          <name val="Open Sans"/>
          <scheme val="none"/>
        </font>
        <alignment horizontal="right" vertical="top" readingOrder="0"/>
        <border outline="0">
          <bottom style="medium">
            <color rgb="FFC00000"/>
          </bottom>
        </border>
      </ndxf>
    </rcc>
    <rcc rId="0" sId="6" dxf="1" numFmtId="34">
      <nc r="D13">
        <v>-13002</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D14">
        <v>-97184</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D15">
        <v>-16204</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D16">
        <v>-11395</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D17">
        <v>-2503</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D18">
        <v>-34600</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D19">
        <v>-6772</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D20">
        <v>-34379</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D21">
        <v>-34341</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D22">
        <v>-33086</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D23">
        <v>-14394</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D24">
        <v>-2208</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D25">
        <v>-6790</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D26">
        <v>-5176</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D27">
        <v>-3680</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D28">
        <v>-2516</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D29">
        <v>-12453</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fmt sheetId="6" sqref="D30" start="0" length="0">
      <dxf>
        <font>
          <sz val="9"/>
          <color auto="1"/>
          <name val="Open Sans"/>
          <scheme val="none"/>
        </font>
        <numFmt numFmtId="166" formatCode="_(* #\ ###\ ##0_);_(* \(#\ ###\ ##0\);_(* &quot;-&quot;_);_(@_)"/>
        <alignment horizontal="right" vertical="top" indent="1" readingOrder="0"/>
      </dxf>
    </rfmt>
    <rcc rId="0" sId="6" dxf="1" numFmtId="34">
      <nc r="D31">
        <v>-330683</v>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6" sqref="D32" start="0" length="0">
      <dxf>
        <font>
          <sz val="9"/>
          <color theme="0" tint="-0.249977111117893"/>
          <name val="Open Sans"/>
          <scheme val="none"/>
        </font>
        <numFmt numFmtId="166" formatCode="_(* #\ ###\ ##0_);_(* \(#\ ###\ ##0\);_(* &quot;-&quot;_);_(@_)"/>
      </dxf>
    </rfmt>
    <rcc rId="0" sId="6" dxf="1" numFmtId="34">
      <nc r="D33">
        <v>-26906</v>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cc rId="0" sId="6" dxf="1" numFmtId="34">
      <nc r="D34">
        <v>0</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protection locked="0" hidden="1"/>
      </ndxf>
    </rcc>
    <rcc rId="0" sId="6" dxf="1" numFmtId="34">
      <nc r="D35">
        <v>-26906</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protection locked="0" hidden="1"/>
      </ndxf>
    </rcc>
  </rrc>
  <rrc rId="5240" sId="6" ref="D1:D1048576" action="deleteCol">
    <rfmt sheetId="6" xfDxf="1" sqref="D1:D1048576" start="0" length="0">
      <dxf>
        <font>
          <sz val="9"/>
          <name val="Open Sans"/>
          <scheme val="none"/>
        </font>
      </dxf>
    </rfmt>
    <rcc rId="0" sId="6" dxf="1">
      <nc r="D1" t="inlineStr">
        <is>
          <t>IV Q 2021</t>
        </is>
      </nc>
      <ndxf>
        <font>
          <b/>
          <sz val="9"/>
          <color rgb="FFC00000"/>
          <name val="Open Sans"/>
          <scheme val="none"/>
        </font>
        <alignment horizontal="right" vertical="top" readingOrder="0"/>
        <border outline="0">
          <bottom style="medium">
            <color rgb="FFC00000"/>
          </bottom>
        </border>
      </ndxf>
    </rcc>
    <rcc rId="0" sId="6" dxf="1" numFmtId="34">
      <nc r="D2">
        <v>-382912</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D3">
        <v>-60712</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D4">
        <v>-2392</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D5">
        <v>-11829</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D6">
        <v>-4100</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D7">
        <v>-3002</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D8">
        <v>-8045</v>
      </nc>
      <n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6" dxf="1" numFmtId="34">
      <nc r="D9">
        <v>-472992</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cc rId="0" sId="6" dxf="1">
      <nc r="D12" t="inlineStr">
        <is>
          <t>IV Q 2021</t>
        </is>
      </nc>
      <ndxf>
        <font>
          <b/>
          <sz val="9"/>
          <color rgb="FFC00000"/>
          <name val="Open Sans"/>
          <scheme val="none"/>
        </font>
        <alignment horizontal="right" vertical="top" readingOrder="0"/>
        <border outline="0">
          <bottom style="medium">
            <color rgb="FFC00000"/>
          </bottom>
        </border>
      </ndxf>
    </rcc>
    <rcc rId="0" sId="6" dxf="1" numFmtId="34">
      <nc r="D13">
        <v>-23539</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D14">
        <v>-94834</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D15">
        <v>-20328</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D16">
        <v>-11918</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D17">
        <v>-5601</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D18">
        <v>-37234</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D19">
        <v>-7068</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D20">
        <v>-42743</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D21">
        <v>-34297</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D22">
        <v>-37902</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D23">
        <v>-12046</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D24">
        <v>-2205</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D25">
        <v>-7929</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D26">
        <v>-4721</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D27">
        <v>-2208</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D28">
        <v>-3131</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6" dxf="1" numFmtId="34">
      <nc r="D29">
        <v>-13005</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fmt sheetId="6" sqref="D30" start="0" length="0">
      <dxf>
        <font>
          <sz val="9"/>
          <color auto="1"/>
          <name val="Open Sans"/>
          <scheme val="none"/>
        </font>
        <numFmt numFmtId="166" formatCode="_(* #\ ###\ ##0_);_(* \(#\ ###\ ##0\);_(* &quot;-&quot;_);_(@_)"/>
        <alignment horizontal="right" vertical="top" indent="1" readingOrder="0"/>
      </dxf>
    </rfmt>
    <rcc rId="0" sId="6" dxf="1" numFmtId="34">
      <nc r="D31">
        <v>-360709</v>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6" sqref="D32" start="0" length="0">
      <dxf>
        <font>
          <sz val="9"/>
          <color theme="0" tint="-0.249977111117893"/>
          <name val="Open Sans"/>
          <scheme val="none"/>
        </font>
        <numFmt numFmtId="166" formatCode="_(* #\ ###\ ##0_);_(* \(#\ ###\ ##0\);_(* &quot;-&quot;_);_(@_)"/>
      </dxf>
    </rfmt>
    <rcc rId="0" sId="6" dxf="1" numFmtId="34">
      <nc r="D33">
        <v>-27291</v>
      </nc>
      <n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ndxf>
    </rcc>
    <rcc rId="0" sId="6" dxf="1" numFmtId="34">
      <nc r="D34">
        <v>0</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protection locked="0" hidden="1"/>
      </ndxf>
    </rcc>
    <rcc rId="0" sId="6" dxf="1" numFmtId="34">
      <nc r="D35">
        <v>-27291</v>
      </nc>
      <n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protection locked="0" hidden="1"/>
      </ndxf>
    </rcc>
  </rrc>
  <rrc rId="5241" sId="7" ref="C1:C1048576" action="deleteCol">
    <undo index="0" exp="area" ref3D="1" dr="$C$1:$R$1048576" dn="Z_9AF4A83C_CF57_4B40_8A74_6A0EA6C2FE5C_.wvu.Cols" sId="7"/>
    <undo index="0" exp="area" ref3D="1" dr="$C$1:$F$1048576" dn="Z_8DA78CF1_615A_4626_9893_6751995631A4_.wvu.Cols" sId="7"/>
    <undo index="0" exp="area" ref3D="1" dr="$C$1:$Q$1048576" dn="Z_687A4863_1825_4D63_B732_E76682E6DE4F_.wvu.Cols" sId="7"/>
    <rfmt sheetId="7" xfDxf="1" sqref="C1:C1048576" start="0" length="0">
      <dxf>
        <alignment wrapText="1" readingOrder="0"/>
      </dxf>
    </rfmt>
    <rcc rId="0" sId="7" s="1" dxf="1">
      <nc r="C2" t="inlineStr">
        <is>
          <t>I Q 2017</t>
        </is>
      </nc>
      <ndxf>
        <font>
          <b/>
          <sz val="8"/>
          <color rgb="FFCC0000"/>
          <name val="Open Sans"/>
          <scheme val="none"/>
        </font>
        <numFmt numFmtId="19" formatCode="dd/mm/yyyy"/>
        <alignment horizontal="right" vertical="center" readingOrder="0"/>
        <border outline="0">
          <top style="thin">
            <color indexed="9"/>
          </top>
          <bottom style="medium">
            <color rgb="FFCC0000"/>
          </bottom>
        </border>
      </ndxf>
    </rcc>
    <rcc rId="0" sId="7" s="1" dxf="1" numFmtId="34">
      <nc r="C3">
        <v>652629</v>
      </nc>
      <ndxf>
        <font>
          <sz val="8"/>
          <color auto="1"/>
          <name val="Open Sans"/>
          <scheme val="none"/>
        </font>
        <numFmt numFmtId="166" formatCode="_(* #\ ###\ ##0_);_(* \(#\ ###\ ##0\);_(* &quot;-&quot;_);_(@_)"/>
        <alignment horizontal="right" vertical="center" wrapText="0" indent="1" readingOrder="0"/>
      </ndxf>
    </rcc>
    <rcc rId="0" sId="7" s="1" dxf="1" numFmtId="34">
      <nc r="C4">
        <v>-600646</v>
      </nc>
      <ndxf>
        <font>
          <sz val="8"/>
          <color auto="1"/>
          <name val="Open Sans"/>
          <scheme val="none"/>
        </font>
        <numFmt numFmtId="166" formatCode="_(* #\ ###\ ##0_);_(* \(#\ ###\ ##0\);_(* &quot;-&quot;_);_(@_)"/>
        <alignment horizontal="right" vertical="center" wrapText="0" indent="1" readingOrder="0"/>
        <border outline="0">
          <top style="dotted">
            <color rgb="FF6F7779"/>
          </top>
          <bottom style="dotted">
            <color rgb="FF6F7779"/>
          </bottom>
        </border>
      </ndxf>
    </rcc>
    <rcc rId="0" sId="7" s="1" dxf="1" numFmtId="34">
      <nc r="C5">
        <v>3356</v>
      </nc>
      <ndxf>
        <font>
          <sz val="8"/>
          <color auto="1"/>
          <name val="Open Sans"/>
          <scheme val="none"/>
        </font>
        <numFmt numFmtId="166" formatCode="_(* #\ ###\ ##0_);_(* \(#\ ###\ ##0\);_(* &quot;-&quot;_);_(@_)"/>
        <alignment horizontal="right" vertical="center" wrapText="0" indent="1" readingOrder="0"/>
        <border outline="0">
          <top style="dotted">
            <color rgb="FF6F7779"/>
          </top>
          <bottom style="dotted">
            <color rgb="FF6F7779"/>
          </bottom>
        </border>
      </ndxf>
    </rcc>
    <rcc rId="0" sId="7" s="1" dxf="1" numFmtId="34">
      <nc r="C6">
        <v>519</v>
      </nc>
      <ndxf>
        <font>
          <sz val="8"/>
          <color auto="1"/>
          <name val="Open Sans"/>
          <scheme val="none"/>
        </font>
        <numFmt numFmtId="166" formatCode="_(* #\ ###\ ##0_);_(* \(#\ ###\ ##0\);_(* &quot;-&quot;_);_(@_)"/>
        <alignment horizontal="right" vertical="center" wrapText="0" indent="1" readingOrder="0"/>
        <border outline="0">
          <top style="dotted">
            <color rgb="FF6F7779"/>
          </top>
          <bottom style="dotted">
            <color rgb="FF6F7779"/>
          </bottom>
        </border>
      </ndxf>
    </rcc>
    <rcc rId="0" sId="7" s="1" dxf="1" numFmtId="34">
      <nc r="C7">
        <v>0</v>
      </nc>
      <ndxf>
        <font>
          <sz val="8"/>
          <color auto="1"/>
          <name val="Open Sans"/>
          <scheme val="none"/>
        </font>
        <numFmt numFmtId="166" formatCode="_(* #\ ###\ ##0_);_(* \(#\ ###\ ##0\);_(* &quot;-&quot;_);_(@_)"/>
        <alignment horizontal="right" vertical="center" wrapText="0" indent="1" readingOrder="0"/>
        <border outline="0">
          <top style="dotted">
            <color rgb="FF6F7779"/>
          </top>
          <bottom style="dotted">
            <color rgb="FF6F7779"/>
          </bottom>
        </border>
      </ndxf>
    </rcc>
    <rcc rId="0" sId="7" s="1" dxf="1" numFmtId="34">
      <nc r="C8">
        <v>0</v>
      </nc>
      <ndxf>
        <font>
          <sz val="8"/>
          <color auto="1"/>
          <name val="Open Sans"/>
          <scheme val="none"/>
        </font>
        <numFmt numFmtId="166" formatCode="_(* #\ ###\ ##0_);_(* \(#\ ###\ ##0\);_(* &quot;-&quot;_);_(@_)"/>
        <alignment horizontal="right" vertical="center" wrapText="0" indent="1" readingOrder="0"/>
        <border outline="0">
          <top style="dotted">
            <color rgb="FF6F7779"/>
          </top>
          <bottom style="dotted">
            <color rgb="FF6F7779"/>
          </bottom>
        </border>
      </ndxf>
    </rcc>
    <rcc rId="0" sId="7" s="1" dxf="1" numFmtId="34">
      <nc r="C9">
        <v>0</v>
      </nc>
      <ndxf>
        <font>
          <sz val="8"/>
          <color auto="1"/>
          <name val="Open Sans"/>
          <scheme val="none"/>
        </font>
        <numFmt numFmtId="166" formatCode="_(* #\ ###\ ##0_);_(* \(#\ ###\ ##0\);_(* &quot;-&quot;_);_(@_)"/>
        <alignment horizontal="right" vertical="center" wrapText="0" indent="1" readingOrder="0"/>
        <border outline="0">
          <top style="dotted">
            <color rgb="FF6F7779"/>
          </top>
          <bottom style="dotted">
            <color rgb="FF6F7779"/>
          </bottom>
        </border>
      </ndxf>
    </rcc>
    <rcc rId="0" sId="7" s="1" dxf="1" numFmtId="34">
      <nc r="C10">
        <v>55858</v>
      </nc>
      <ndxf>
        <font>
          <b/>
          <sz val="8"/>
          <color rgb="FFEC0000"/>
          <name val="Open Sans"/>
          <scheme val="none"/>
        </font>
        <numFmt numFmtId="166" formatCode="_(* #\ ###\ ##0_);_(* \(#\ ###\ ##0\);_(* &quot;-&quot;_);_(@_)"/>
        <alignment horizontal="right" vertical="center" wrapText="0" readingOrder="0"/>
        <border outline="0">
          <top style="thin">
            <color rgb="FFEC0000"/>
          </top>
          <bottom style="thin">
            <color rgb="FFEC0000"/>
          </bottom>
        </border>
      </ndxf>
    </rcc>
  </rrc>
  <rrc rId="5242" sId="7" ref="C1:C1048576" action="deleteCol">
    <undo index="0" exp="area" ref3D="1" dr="$C$1:$Q$1048576" dn="Z_9AF4A83C_CF57_4B40_8A74_6A0EA6C2FE5C_.wvu.Cols" sId="7"/>
    <undo index="0" exp="area" ref3D="1" dr="$C$1:$E$1048576" dn="Z_8DA78CF1_615A_4626_9893_6751995631A4_.wvu.Cols" sId="7"/>
    <undo index="0" exp="area" ref3D="1" dr="$C$1:$P$1048576" dn="Z_687A4863_1825_4D63_B732_E76682E6DE4F_.wvu.Cols" sId="7"/>
    <rfmt sheetId="7" xfDxf="1" sqref="C1:C1048576" start="0" length="0"/>
    <rcc rId="0" sId="7" s="1" dxf="1">
      <nc r="C2" t="inlineStr">
        <is>
          <t>II Q 2017</t>
        </is>
      </nc>
      <ndxf>
        <font>
          <b/>
          <sz val="8"/>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7" s="1" dxf="1" numFmtId="34">
      <nc r="C3">
        <v>157513</v>
      </nc>
      <ndxf>
        <font>
          <sz val="8"/>
          <color auto="1"/>
          <name val="Open Sans"/>
          <scheme val="none"/>
        </font>
        <numFmt numFmtId="166" formatCode="_(* #\ ###\ ##0_);_(* \(#\ ###\ ##0\);_(* &quot;-&quot;_);_(@_)"/>
        <alignment horizontal="right" vertical="center" indent="1" readingOrder="0"/>
      </ndxf>
    </rcc>
    <rcc rId="0" sId="7" s="1" dxf="1" numFmtId="34">
      <nc r="C4">
        <v>-117690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7" s="1" dxf="1" numFmtId="34">
      <nc r="C5">
        <v>697</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7" s="1" dxf="1" numFmtId="34">
      <nc r="C6">
        <v>-4292</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7" s="1" dxf="1" numFmtId="34">
      <nc r="C7">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7" s="1" dxf="1" numFmtId="34">
      <nc r="C8">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7" s="1" dxf="1" numFmtId="34">
      <nc r="C9">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7" s="1" dxf="1" numFmtId="34">
      <nc r="C10">
        <v>36228</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rc>
  <rrc rId="5243" sId="7" ref="C1:C1048576" action="deleteCol">
    <undo index="0" exp="area" ref3D="1" dr="$C$1:$P$1048576" dn="Z_9AF4A83C_CF57_4B40_8A74_6A0EA6C2FE5C_.wvu.Cols" sId="7"/>
    <undo index="0" exp="area" ref3D="1" dr="$C$1:$D$1048576" dn="Z_8DA78CF1_615A_4626_9893_6751995631A4_.wvu.Cols" sId="7"/>
    <undo index="0" exp="area" ref3D="1" dr="$C$1:$O$1048576" dn="Z_687A4863_1825_4D63_B732_E76682E6DE4F_.wvu.Cols" sId="7"/>
    <rfmt sheetId="7" xfDxf="1" sqref="C1:C1048576" start="0" length="0"/>
    <rcc rId="0" sId="7" s="1" dxf="1">
      <nc r="C2" t="inlineStr">
        <is>
          <t>III Q 2017</t>
        </is>
      </nc>
      <ndxf>
        <font>
          <b/>
          <sz val="8"/>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7" s="1" dxf="1" numFmtId="34">
      <nc r="C3">
        <v>137149</v>
      </nc>
      <ndxf>
        <font>
          <sz val="8"/>
          <color auto="1"/>
          <name val="Open Sans"/>
          <scheme val="none"/>
        </font>
        <numFmt numFmtId="166" formatCode="_(* #\ ###\ ##0_);_(* \(#\ ###\ ##0\);_(* &quot;-&quot;_);_(@_)"/>
        <alignment horizontal="right" vertical="center" indent="1" readingOrder="0"/>
      </ndxf>
    </rcc>
    <rcc rId="0" sId="7" s="1" dxf="1" numFmtId="34">
      <nc r="C4">
        <v>-83258</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7" s="1" dxf="1" numFmtId="34">
      <nc r="C5">
        <v>2583</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7" s="1" dxf="1" numFmtId="34">
      <nc r="C6">
        <v>-907</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7" s="1" dxf="1" numFmtId="34">
      <nc r="C7">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7" s="1" dxf="1" numFmtId="34">
      <nc r="C8">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7" s="1" dxf="1" numFmtId="34">
      <nc r="C9">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7" s="1" dxf="1" numFmtId="34">
      <nc r="C10">
        <v>55567</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rc>
  <rrc rId="5244" sId="7" ref="C1:C1048576" action="deleteCol">
    <undo index="0" exp="area" ref3D="1" dr="$C$1:$O$1048576" dn="Z_9AF4A83C_CF57_4B40_8A74_6A0EA6C2FE5C_.wvu.Cols" sId="7"/>
    <undo index="0" exp="area" ref3D="1" dr="$C$1:$C$1048576" dn="Z_8DA78CF1_615A_4626_9893_6751995631A4_.wvu.Cols" sId="7"/>
    <undo index="0" exp="area" ref3D="1" dr="$C$1:$N$1048576" dn="Z_687A4863_1825_4D63_B732_E76682E6DE4F_.wvu.Cols" sId="7"/>
    <rfmt sheetId="7" xfDxf="1" sqref="C1:C1048576" start="0" length="0"/>
    <rcc rId="0" sId="7" s="1" dxf="1">
      <nc r="C2" t="inlineStr">
        <is>
          <t>IV Q 2017</t>
        </is>
      </nc>
      <ndxf>
        <font>
          <b/>
          <sz val="8"/>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7" s="1" dxf="1" numFmtId="34">
      <nc r="C3">
        <v>523067</v>
      </nc>
      <ndxf>
        <font>
          <sz val="8"/>
          <color auto="1"/>
          <name val="Open Sans"/>
          <scheme val="none"/>
        </font>
        <numFmt numFmtId="166" formatCode="_(* #\ ###\ ##0_);_(* \(#\ ###\ ##0\);_(* &quot;-&quot;_);_(@_)"/>
        <alignment horizontal="right" vertical="center" indent="1" readingOrder="0"/>
      </ndxf>
    </rcc>
    <rcc rId="0" sId="7" s="1" dxf="1" numFmtId="34">
      <nc r="C4">
        <v>-472051</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7" s="1" dxf="1" numFmtId="34">
      <nc r="C5">
        <v>-2371</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7" s="1" dxf="1" numFmtId="34">
      <nc r="C6">
        <v>-1324</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7" s="1" dxf="1" numFmtId="34">
      <nc r="C7">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7" s="1" dxf="1" numFmtId="34">
      <nc r="C8">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7" s="1" dxf="1" numFmtId="34">
      <nc r="C9">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7" s="1" dxf="1" numFmtId="34">
      <nc r="C10">
        <v>47321</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rc>
  <rrc rId="5245" sId="7" ref="C1:C1048576" action="deleteCol">
    <undo index="0" exp="area" ref3D="1" dr="$C$1:$N$1048576" dn="Z_9AF4A83C_CF57_4B40_8A74_6A0EA6C2FE5C_.wvu.Cols" sId="7"/>
    <undo index="0" exp="area" ref3D="1" dr="$C$1:$M$1048576" dn="Z_687A4863_1825_4D63_B732_E76682E6DE4F_.wvu.Cols" sId="7"/>
    <rfmt sheetId="7" xfDxf="1" sqref="C1:C1048576" start="0" length="0"/>
    <rcc rId="0" sId="7" s="1" dxf="1">
      <nc r="C2" t="inlineStr">
        <is>
          <t>I Q 2018</t>
        </is>
      </nc>
      <ndxf>
        <font>
          <b/>
          <sz val="8"/>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7" s="1" dxf="1" numFmtId="34">
      <nc r="C3">
        <v>-42006</v>
      </nc>
      <ndxf>
        <font>
          <sz val="8"/>
          <color auto="1"/>
          <name val="Open Sans"/>
          <scheme val="none"/>
        </font>
        <numFmt numFmtId="166" formatCode="_(* #\ ###\ ##0_);_(* \(#\ ###\ ##0\);_(* &quot;-&quot;_);_(@_)"/>
        <alignment horizontal="right" vertical="center" indent="1" readingOrder="0"/>
      </ndxf>
    </rcc>
    <rcc rId="0" sId="7" s="1" dxf="1" numFmtId="34">
      <nc r="C4">
        <v>63132</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7" s="1" dxf="1">
      <nc r="C5" t="inlineStr">
        <is>
          <t xml:space="preserve"> - </t>
        </is>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7" s="1" dxf="1">
      <nc r="C6" t="inlineStr">
        <is>
          <t xml:space="preserve"> - </t>
        </is>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7" s="1" dxf="1" numFmtId="34">
      <nc r="C7">
        <v>-3002</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7" s="1" dxf="1" numFmtId="34">
      <nc r="C8">
        <v>394</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7" s="1" dxf="1" numFmtId="34">
      <nc r="C9">
        <v>-19601</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7" s="1" dxf="1" numFmtId="34">
      <nc r="C10">
        <v>-1083</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rc>
  <rrc rId="5246" sId="7" ref="C1:C1048576" action="deleteCol">
    <undo index="0" exp="area" ref3D="1" dr="$C$1:$M$1048576" dn="Z_9AF4A83C_CF57_4B40_8A74_6A0EA6C2FE5C_.wvu.Cols" sId="7"/>
    <undo index="0" exp="area" ref3D="1" dr="$C$1:$L$1048576" dn="Z_687A4863_1825_4D63_B732_E76682E6DE4F_.wvu.Cols" sId="7"/>
    <rfmt sheetId="7" xfDxf="1" sqref="C1:C1048576" start="0" length="0"/>
    <rcc rId="0" sId="7" s="1" dxf="1">
      <nc r="C2" t="inlineStr">
        <is>
          <t>II Q 2018</t>
        </is>
      </nc>
      <ndxf>
        <font>
          <b/>
          <sz val="8"/>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7" s="1" dxf="1" numFmtId="34">
      <nc r="C3">
        <v>-423412</v>
      </nc>
      <ndxf>
        <font>
          <sz val="8"/>
          <color auto="1"/>
          <name val="Open Sans"/>
          <scheme val="none"/>
        </font>
        <numFmt numFmtId="166" formatCode="_(* #\ ###\ ##0_);_(* \(#\ ###\ ##0\);_(* &quot;-&quot;_);_(@_)"/>
        <alignment horizontal="right" vertical="center" indent="1" readingOrder="0"/>
      </ndxf>
    </rcc>
    <rcc rId="0" sId="7" s="1" dxf="1" numFmtId="34">
      <nc r="C4">
        <v>473695</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7" s="1" dxf="1">
      <nc r="C5" t="inlineStr">
        <is>
          <t xml:space="preserve"> - </t>
        </is>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7" s="1" dxf="1">
      <nc r="C6" t="inlineStr">
        <is>
          <t xml:space="preserve"> - </t>
        </is>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7" s="1" dxf="1" numFmtId="34">
      <nc r="C7">
        <v>-18</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7" s="1" dxf="1" numFmtId="34">
      <nc r="C8">
        <v>11114</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7" s="1" dxf="1" numFmtId="34">
      <nc r="C9">
        <v>7870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7" s="1" dxf="1" numFmtId="34">
      <nc r="C10">
        <v>69249</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rc>
  <rrc rId="5247" sId="7" ref="C1:C1048576" action="deleteCol">
    <undo index="0" exp="area" ref3D="1" dr="$C$1:$L$1048576" dn="Z_9AF4A83C_CF57_4B40_8A74_6A0EA6C2FE5C_.wvu.Cols" sId="7"/>
    <undo index="0" exp="area" ref3D="1" dr="$C$1:$K$1048576" dn="Z_687A4863_1825_4D63_B732_E76682E6DE4F_.wvu.Cols" sId="7"/>
    <rfmt sheetId="7" xfDxf="1" sqref="C1:C1048576" start="0" length="0"/>
    <rcc rId="0" sId="7" s="1" dxf="1">
      <nc r="C2" t="inlineStr">
        <is>
          <t>III Q 2018</t>
        </is>
      </nc>
      <ndxf>
        <font>
          <b/>
          <sz val="8"/>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7" s="1" dxf="1" numFmtId="34">
      <nc r="C3">
        <v>80585</v>
      </nc>
      <ndxf>
        <font>
          <sz val="8"/>
          <color auto="1"/>
          <name val="Open Sans"/>
          <scheme val="none"/>
        </font>
        <numFmt numFmtId="166" formatCode="_(* #\ ###\ ##0_);_(* \(#\ ###\ ##0\);_(* &quot;-&quot;_);_(@_)"/>
        <alignment horizontal="right" vertical="center" indent="1" readingOrder="0"/>
      </ndxf>
    </rcc>
    <rcc rId="0" sId="7" s="1" dxf="1" numFmtId="34">
      <nc r="C4">
        <v>-37102</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7" s="1" dxf="1">
      <nc r="C5" t="inlineStr">
        <is>
          <t xml:space="preserve"> - </t>
        </is>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7" s="1" dxf="1">
      <nc r="C6" t="inlineStr">
        <is>
          <t xml:space="preserve"> - </t>
        </is>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7" s="1" dxf="1" numFmtId="34">
      <nc r="C7">
        <v>-2041</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7" s="1" dxf="1" numFmtId="34">
      <nc r="C8">
        <v>10443</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7" s="1" dxf="1" numFmtId="34">
      <nc r="C9">
        <v>8566</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7" s="1" dxf="1" numFmtId="34">
      <nc r="C10">
        <v>60451</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rc>
  <rrc rId="5248" sId="7" ref="C1:C1048576" action="deleteCol">
    <undo index="0" exp="area" ref3D="1" dr="$C$1:$K$1048576" dn="Z_9AF4A83C_CF57_4B40_8A74_6A0EA6C2FE5C_.wvu.Cols" sId="7"/>
    <undo index="0" exp="area" ref3D="1" dr="$C$1:$J$1048576" dn="Z_687A4863_1825_4D63_B732_E76682E6DE4F_.wvu.Cols" sId="7"/>
    <rfmt sheetId="7" xfDxf="1" sqref="C1:C1048576" start="0" length="0"/>
    <rcc rId="0" sId="7" s="1" dxf="1">
      <nc r="C2" t="inlineStr">
        <is>
          <t>IV Q 2018</t>
        </is>
      </nc>
      <ndxf>
        <font>
          <b/>
          <sz val="8"/>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7" s="1" dxf="1" numFmtId="34">
      <nc r="C3">
        <v>-110460</v>
      </nc>
      <ndxf>
        <font>
          <sz val="8"/>
          <color auto="1"/>
          <name val="Open Sans"/>
          <scheme val="none"/>
        </font>
        <numFmt numFmtId="166" formatCode="_(* #\ ###\ ##0_);_(* \(#\ ###\ ##0\);_(* &quot;-&quot;_);_(@_)"/>
        <alignment horizontal="right" vertical="center" indent="1" readingOrder="0"/>
      </ndxf>
    </rcc>
    <rcc rId="0" sId="7" s="1" dxf="1" numFmtId="34">
      <nc r="C4">
        <v>145721</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7" s="1" dxf="1">
      <nc r="C5" t="inlineStr">
        <is>
          <t xml:space="preserve"> - </t>
        </is>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7" s="1" dxf="1">
      <nc r="C6" t="inlineStr">
        <is>
          <t xml:space="preserve"> - </t>
        </is>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7" s="1" dxf="1" numFmtId="34">
      <nc r="C7">
        <v>1387</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7" s="1" dxf="1" numFmtId="34">
      <nc r="C8">
        <v>480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7" s="1" dxf="1" numFmtId="34">
      <nc r="C9">
        <v>-21206</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7" s="1" dxf="1" numFmtId="34">
      <nc r="C10">
        <v>15922</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rc>
  <rrc rId="5249" sId="7" ref="C1:C1048576" action="deleteCol">
    <undo index="0" exp="area" ref3D="1" dr="$C$1:$J$1048576" dn="Z_9AF4A83C_CF57_4B40_8A74_6A0EA6C2FE5C_.wvu.Cols" sId="7"/>
    <undo index="0" exp="area" ref3D="1" dr="$C$1:$I$1048576" dn="Z_687A4863_1825_4D63_B732_E76682E6DE4F_.wvu.Cols" sId="7"/>
    <rfmt sheetId="7" xfDxf="1" sqref="C1:C1048576" start="0" length="0"/>
    <rcc rId="0" sId="7" s="1" dxf="1">
      <nc r="C2" t="inlineStr">
        <is>
          <t>I Q 2019</t>
        </is>
      </nc>
      <ndxf>
        <font>
          <b/>
          <sz val="8"/>
          <color rgb="FFCC0000"/>
          <name val="Open Sans"/>
          <scheme val="none"/>
        </font>
        <numFmt numFmtId="19" formatCode="dd/mm/yyyy"/>
        <alignment horizontal="right" vertical="center" readingOrder="0"/>
        <border outline="0">
          <top style="thin">
            <color indexed="9"/>
          </top>
          <bottom style="medium">
            <color rgb="FFCC0000"/>
          </bottom>
        </border>
      </ndxf>
    </rcc>
    <rcc rId="0" sId="7" s="1" dxf="1" numFmtId="34">
      <nc r="C3">
        <v>-41134</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C4">
        <v>84620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c r="C5" t="inlineStr">
        <is>
          <t xml:space="preserve"> - </t>
        </is>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c r="C6" t="inlineStr">
        <is>
          <t xml:space="preserve"> - </t>
        </is>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C7">
        <v>969</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C8">
        <v>-17521</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C9">
        <v>21498</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C10">
        <v>48432</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rc>
  <rrc rId="5250" sId="7" ref="C1:C1048576" action="deleteCol">
    <undo index="0" exp="area" ref3D="1" dr="$C$1:$I$1048576" dn="Z_9AF4A83C_CF57_4B40_8A74_6A0EA6C2FE5C_.wvu.Cols" sId="7"/>
    <undo index="0" exp="area" ref3D="1" dr="$C$1:$H$1048576" dn="Z_687A4863_1825_4D63_B732_E76682E6DE4F_.wvu.Cols" sId="7"/>
    <rfmt sheetId="7" xfDxf="1" sqref="C1:C1048576" start="0" length="0"/>
    <rcc rId="0" sId="7" s="1" dxf="1">
      <nc r="C2" t="inlineStr">
        <is>
          <t>II Q 2019</t>
        </is>
      </nc>
      <ndxf>
        <font>
          <b/>
          <sz val="8"/>
          <color rgb="FFCC0000"/>
          <name val="Open Sans"/>
          <scheme val="none"/>
        </font>
        <numFmt numFmtId="19" formatCode="dd/mm/yyyy"/>
        <alignment horizontal="right" vertical="center" readingOrder="0"/>
        <border outline="0">
          <top style="thin">
            <color indexed="9"/>
          </top>
          <bottom style="medium">
            <color rgb="FFCC0000"/>
          </bottom>
        </border>
      </ndxf>
    </rcc>
    <rcc rId="0" sId="7" s="1" dxf="1" numFmtId="34">
      <nc r="C3">
        <v>49772</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C4">
        <v>-10964</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c r="C5" t="inlineStr">
        <is>
          <t xml:space="preserve"> - </t>
        </is>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c r="C6" t="inlineStr">
        <is>
          <t xml:space="preserve"> - </t>
        </is>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C7">
        <v>-3102</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C8">
        <v>-3039</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C9">
        <v>-2466</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C10">
        <v>30201</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rc>
  <rrc rId="5251" sId="7" ref="C1:C1048576" action="deleteCol">
    <undo index="0" exp="area" ref3D="1" dr="$C$1:$H$1048576" dn="Z_9AF4A83C_CF57_4B40_8A74_6A0EA6C2FE5C_.wvu.Cols" sId="7"/>
    <undo index="0" exp="area" ref3D="1" dr="$C$1:$G$1048576" dn="Z_687A4863_1825_4D63_B732_E76682E6DE4F_.wvu.Cols" sId="7"/>
    <rfmt sheetId="7" xfDxf="1" sqref="C1:C1048576" start="0" length="0"/>
    <rcc rId="0" sId="7" s="1" dxf="1">
      <nc r="C2" t="inlineStr">
        <is>
          <t>III Q 2019</t>
        </is>
      </nc>
      <ndxf>
        <font>
          <b/>
          <sz val="8"/>
          <color rgb="FFCC0000"/>
          <name val="Open Sans"/>
          <scheme val="none"/>
        </font>
        <numFmt numFmtId="19" formatCode="dd/mm/yyyy"/>
        <alignment horizontal="right" vertical="center" readingOrder="0"/>
        <border outline="0">
          <top style="thin">
            <color indexed="9"/>
          </top>
          <bottom style="medium">
            <color rgb="FFCC0000"/>
          </bottom>
        </border>
      </ndxf>
    </rcc>
    <rcc rId="0" sId="7" s="1" dxf="1" numFmtId="34">
      <nc r="C3">
        <v>-350017</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C4">
        <v>409450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c r="C5" t="inlineStr">
        <is>
          <t xml:space="preserve"> - </t>
        </is>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c r="C6" t="inlineStr">
        <is>
          <t xml:space="preserve"> - </t>
        </is>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C7">
        <v>-4231</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C8">
        <v>1898</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C9">
        <v>6680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C10">
        <v>63780</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rc>
  <rrc rId="5252" sId="7" ref="C1:C1048576" action="deleteCol">
    <undo index="0" exp="area" ref3D="1" dr="$C$1:$G$1048576" dn="Z_9AF4A83C_CF57_4B40_8A74_6A0EA6C2FE5C_.wvu.Cols" sId="7"/>
    <undo index="0" exp="area" ref3D="1" dr="$C$1:$F$1048576" dn="Z_687A4863_1825_4D63_B732_E76682E6DE4F_.wvu.Cols" sId="7"/>
    <rfmt sheetId="7" xfDxf="1" sqref="C1:C1048576" start="0" length="0"/>
    <rcc rId="0" sId="7" s="1" dxf="1">
      <nc r="C2" t="inlineStr">
        <is>
          <t>IV Q 2019</t>
        </is>
      </nc>
      <ndxf>
        <font>
          <b/>
          <sz val="8"/>
          <color rgb="FFCC0000"/>
          <name val="Open Sans"/>
          <scheme val="none"/>
        </font>
        <numFmt numFmtId="19" formatCode="dd/mm/yyyy"/>
        <alignment horizontal="right" vertical="center" readingOrder="0"/>
        <border outline="0">
          <top style="thin">
            <color indexed="9"/>
          </top>
          <bottom style="medium">
            <color rgb="FFCC0000"/>
          </bottom>
        </border>
      </ndxf>
    </rcc>
    <rcc rId="0" sId="7" s="1" dxf="1" numFmtId="34">
      <nc r="C3">
        <v>223476</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C4">
        <v>-153696</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C5">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C6">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C7">
        <v>-587</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C8">
        <v>-499</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C9">
        <v>4442</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C10">
        <v>73136</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rc>
  <rrc rId="5253" sId="7" ref="C1:C1048576" action="deleteCol">
    <undo index="0" exp="area" ref3D="1" dr="$C$1:$F$1048576" dn="Z_9AF4A83C_CF57_4B40_8A74_6A0EA6C2FE5C_.wvu.Cols" sId="7"/>
    <undo index="0" exp="area" ref3D="1" dr="$C$1:$E$1048576" dn="Z_687A4863_1825_4D63_B732_E76682E6DE4F_.wvu.Cols" sId="7"/>
    <rfmt sheetId="7" xfDxf="1" sqref="C1:C1048576" start="0" length="0"/>
    <rcc rId="0" sId="7" s="1" dxf="1">
      <nc r="C2" t="inlineStr">
        <is>
          <t>I Q 2020</t>
        </is>
      </nc>
      <ndxf>
        <font>
          <b/>
          <sz val="8"/>
          <color rgb="FFCC0000"/>
          <name val="Open Sans"/>
          <scheme val="none"/>
        </font>
        <numFmt numFmtId="19" formatCode="dd/mm/yyyy"/>
        <alignment horizontal="right" vertical="center" readingOrder="0"/>
        <border outline="0">
          <top style="thin">
            <color indexed="9"/>
          </top>
          <bottom style="medium">
            <color rgb="FFCC0000"/>
          </bottom>
        </border>
      </ndxf>
    </rcc>
    <rcc rId="0" sId="7" s="1" dxf="1" numFmtId="34">
      <nc r="C3">
        <v>-657220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C4">
        <v>685364</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C5">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C6">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C7">
        <v>-12775</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C8">
        <v>-1064</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C9">
        <v>-8002</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C10">
        <v>6303</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rc>
  <rrc rId="5254" sId="7" ref="C1:C1048576" action="deleteCol">
    <undo index="0" exp="area" ref3D="1" dr="$C$1:$E$1048576" dn="Z_9AF4A83C_CF57_4B40_8A74_6A0EA6C2FE5C_.wvu.Cols" sId="7"/>
    <undo index="0" exp="area" ref3D="1" dr="$C$1:$D$1048576" dn="Z_687A4863_1825_4D63_B732_E76682E6DE4F_.wvu.Cols" sId="7"/>
    <rfmt sheetId="7" xfDxf="1" sqref="C1:C1048576" start="0" length="0"/>
    <rcc rId="0" sId="7" s="1" dxf="1">
      <nc r="C2" t="inlineStr">
        <is>
          <t>II Q 2020</t>
        </is>
      </nc>
      <ndxf>
        <font>
          <b/>
          <sz val="8"/>
          <color rgb="FFCC0000"/>
          <name val="Open Sans"/>
          <scheme val="none"/>
        </font>
        <numFmt numFmtId="19" formatCode="dd/mm/yyyy"/>
        <alignment horizontal="right" vertical="center" readingOrder="0"/>
        <border outline="0">
          <top style="thin">
            <color indexed="9"/>
          </top>
          <bottom style="medium">
            <color rgb="FFCC0000"/>
          </bottom>
        </border>
      </ndxf>
    </rcc>
    <rcc rId="0" sId="7" s="1" dxf="1" numFmtId="34">
      <nc r="C3">
        <v>223097</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C4">
        <v>-174682</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C5">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C6">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C7">
        <v>3422</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C8">
        <v>15481</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C9">
        <v>-8706</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C10">
        <v>58612</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rc>
  <rrc rId="5255" sId="7" ref="C1:C1048576" action="deleteCol">
    <undo index="0" exp="area" ref3D="1" dr="$C$1:$D$1048576" dn="Z_9AF4A83C_CF57_4B40_8A74_6A0EA6C2FE5C_.wvu.Cols" sId="7"/>
    <undo index="0" exp="area" ref3D="1" dr="$C$1:$C$1048576" dn="Z_687A4863_1825_4D63_B732_E76682E6DE4F_.wvu.Cols" sId="7"/>
    <rfmt sheetId="7" xfDxf="1" sqref="C1:C1048576" start="0" length="0"/>
    <rcc rId="0" sId="7" s="1" dxf="1">
      <nc r="C2" t="inlineStr">
        <is>
          <t>III Q 2020</t>
        </is>
      </nc>
      <ndxf>
        <font>
          <b/>
          <sz val="8"/>
          <color rgb="FFCC0000"/>
          <name val="Open Sans"/>
          <scheme val="none"/>
        </font>
        <numFmt numFmtId="19" formatCode="dd/mm/yyyy"/>
        <alignment horizontal="right" vertical="center" readingOrder="0"/>
        <border outline="0">
          <top style="thin">
            <color indexed="9"/>
          </top>
          <bottom style="medium">
            <color rgb="FFCC0000"/>
          </bottom>
        </border>
      </ndxf>
    </rcc>
    <rcc rId="0" sId="7" s="1" dxf="1" numFmtId="34">
      <nc r="C3">
        <v>-7513</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C4">
        <v>34900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C5">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C6">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C7">
        <v>-1696</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C8">
        <v>3913</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C9">
        <v>-1283</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C10">
        <v>28321</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rc>
  <rrc rId="5256" sId="7" ref="C1:C1048576" action="deleteCol">
    <undo index="0" exp="area" ref3D="1" dr="$C$1:$C$1048576" dn="Z_9AF4A83C_CF57_4B40_8A74_6A0EA6C2FE5C_.wvu.Cols" sId="7"/>
    <rfmt sheetId="7" xfDxf="1" sqref="C1:C1048576" start="0" length="0"/>
    <rcc rId="0" sId="7" s="1" dxf="1">
      <nc r="C2" t="inlineStr">
        <is>
          <t>IV Q 2020</t>
        </is>
      </nc>
      <ndxf>
        <font>
          <b/>
          <sz val="8"/>
          <color rgb="FFCC0000"/>
          <name val="Open Sans"/>
          <scheme val="none"/>
        </font>
        <numFmt numFmtId="19" formatCode="dd/mm/yyyy"/>
        <alignment horizontal="right" vertical="center" readingOrder="0"/>
        <border outline="0">
          <top style="thin">
            <color indexed="9"/>
          </top>
          <bottom style="medium">
            <color rgb="FFCC0000"/>
          </bottom>
        </border>
      </ndxf>
    </rcc>
    <rcc rId="0" sId="7" s="1" dxf="1" numFmtId="34">
      <nc r="C3">
        <v>-117796</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C4">
        <v>170448</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C5">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C6">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C7">
        <v>30764</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C8">
        <v>-28790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C9">
        <v>2647</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C10">
        <v>57273</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rc>
  <rrc rId="5257" sId="7" ref="D1:D1048576" action="deleteCol">
    <rfmt sheetId="7" xfDxf="1" sqref="D1:D1048576" start="0" length="0"/>
    <rcc rId="0" sId="7" s="1" dxf="1">
      <nc r="D2" t="inlineStr">
        <is>
          <t>II Q 2021</t>
        </is>
      </nc>
      <ndxf>
        <font>
          <b/>
          <sz val="8"/>
          <color rgb="FFCC0000"/>
          <name val="Open Sans"/>
          <scheme val="none"/>
        </font>
        <numFmt numFmtId="19" formatCode="dd/mm/yyyy"/>
        <alignment horizontal="right" vertical="center" readingOrder="0"/>
        <border outline="0">
          <top style="thin">
            <color indexed="9"/>
          </top>
          <bottom style="medium">
            <color rgb="FFCC0000"/>
          </bottom>
        </border>
      </ndxf>
    </rcc>
    <rcc rId="0" sId="7" s="1" dxf="1" numFmtId="34">
      <nc r="D3">
        <v>226604</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D4">
        <v>-170307</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D5">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D6">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D7">
        <v>18161</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D8">
        <v>-17839</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D9">
        <v>1122</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D10">
        <v>57741</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rc>
  <rrc rId="5258" sId="7" ref="D1:D1048576" action="deleteCol">
    <rfmt sheetId="7" xfDxf="1" sqref="D1:D1048576" start="0" length="0"/>
    <rcc rId="0" sId="7" s="1" dxf="1">
      <nc r="D2" t="inlineStr">
        <is>
          <t>III Q 2021</t>
        </is>
      </nc>
      <ndxf>
        <font>
          <b/>
          <sz val="8"/>
          <color rgb="FFCC0000"/>
          <name val="Open Sans"/>
          <scheme val="none"/>
        </font>
        <numFmt numFmtId="19" formatCode="dd/mm/yyyy"/>
        <alignment horizontal="right" vertical="center" readingOrder="0"/>
        <border outline="0">
          <top style="thin">
            <color indexed="9"/>
          </top>
          <bottom style="medium">
            <color rgb="FFCC0000"/>
          </bottom>
        </border>
      </ndxf>
    </rcc>
    <rcc rId="0" sId="7" s="1" dxf="1" numFmtId="34">
      <nc r="D3">
        <v>-274769</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D4">
        <v>308478</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D5">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D6">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D7">
        <v>4916</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D8">
        <v>4172</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D9">
        <v>2247</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D10">
        <v>45044</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rc>
  <rrc rId="5259" sId="7" ref="D1:D1048576" action="deleteCol">
    <rfmt sheetId="7" xfDxf="1" sqref="D1:D1048576" start="0" length="0"/>
    <rcc rId="0" sId="7" s="1" dxf="1">
      <nc r="D2" t="inlineStr">
        <is>
          <t>IV Q 2021</t>
        </is>
      </nc>
      <ndxf>
        <font>
          <b/>
          <sz val="8"/>
          <color rgb="FFCC0000"/>
          <name val="Open Sans"/>
          <scheme val="none"/>
        </font>
        <numFmt numFmtId="19" formatCode="dd/mm/yyyy"/>
        <alignment horizontal="right" vertical="center" readingOrder="0"/>
        <border outline="0">
          <top style="thin">
            <color indexed="9"/>
          </top>
          <bottom style="medium">
            <color rgb="FFCC0000"/>
          </bottom>
        </border>
      </ndxf>
    </rcc>
    <rcc rId="0" sId="7" s="1" dxf="1" numFmtId="34">
      <nc r="D3">
        <v>-198688</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D4">
        <v>287032</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D5">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D6">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D7">
        <v>-5444</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D8">
        <v>9147</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D9">
        <v>2091</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7" s="1" dxf="1" numFmtId="34">
      <nc r="D10">
        <v>94138</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rc>
</revisions>
</file>

<file path=xl/revisions/revisionLog1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5260" sId="8" ref="C1:C1048576" action="deleteCol">
    <undo index="0" exp="area" ref3D="1" dr="$C$1:$N$1048576" dn="Z_8DA78CF1_615A_4626_9893_6751995631A4_.wvu.Cols" sId="8"/>
    <undo index="0" exp="area" ref3D="1" dr="$C$1:$Q$1048576" dn="Z_687A4863_1825_4D63_B732_E76682E6DE4F_.wvu.Cols" sId="8"/>
    <undo index="0" exp="area" ref3D="1" dr="$C$1:$N$1048576" dn="Z_9AF4A83C_CF57_4B40_8A74_6A0EA6C2FE5C_.wvu.Cols" sId="8"/>
    <rfmt sheetId="8" xfDxf="1" sqref="C1:C1048576" start="0" length="0">
      <dxf>
        <alignment wrapText="1" readingOrder="0"/>
      </dxf>
    </rfmt>
    <rcc rId="0" sId="8" s="1" dxf="1">
      <nc r="C1" t="inlineStr">
        <is>
          <t>I Q 2017</t>
        </is>
      </nc>
      <ndxf>
        <font>
          <b/>
          <sz val="8"/>
          <color rgb="FFCC0000"/>
          <name val="Open Sans"/>
          <scheme val="none"/>
        </font>
        <numFmt numFmtId="19" formatCode="dd/mm/yyyy"/>
        <alignment horizontal="right" vertical="center" readingOrder="0"/>
        <border outline="0">
          <top style="thin">
            <color indexed="9"/>
          </top>
          <bottom style="medium">
            <color rgb="FFCC0000"/>
          </bottom>
        </border>
      </ndxf>
    </rcc>
    <rcc rId="0" sId="8" s="1" dxf="1" numFmtId="34">
      <nc r="C2">
        <v>0</v>
      </nc>
      <ndxf>
        <font>
          <sz val="8"/>
          <color auto="1"/>
          <name val="Open Sans"/>
          <scheme val="none"/>
        </font>
        <numFmt numFmtId="166" formatCode="_(* #\ ###\ ##0_);_(* \(#\ ###\ ##0\);_(* &quot;-&quot;_);_(@_)"/>
        <alignment horizontal="right" vertical="center" wrapText="0" indent="1" readingOrder="0"/>
      </ndxf>
    </rcc>
    <rcc rId="0" sId="8" s="1" dxf="1" numFmtId="34">
      <nc r="C3">
        <v>0</v>
      </nc>
      <ndxf>
        <font>
          <sz val="8"/>
          <color auto="1"/>
          <name val="Open Sans"/>
          <scheme val="none"/>
        </font>
        <numFmt numFmtId="166" formatCode="_(* #\ ###\ ##0_);_(* \(#\ ###\ ##0\);_(* &quot;-&quot;_);_(@_)"/>
        <alignment horizontal="right" vertical="center" wrapText="0" indent="1" readingOrder="0"/>
        <border outline="0">
          <top style="dotted">
            <color rgb="FF6F7779"/>
          </top>
          <bottom style="dotted">
            <color rgb="FF6F7779"/>
          </bottom>
        </border>
      </ndxf>
    </rcc>
    <rcc rId="0" sId="8" s="1" dxf="1" numFmtId="34">
      <nc r="C4">
        <v>0</v>
      </nc>
      <ndxf>
        <font>
          <sz val="8"/>
          <color auto="1"/>
          <name val="Open Sans"/>
          <scheme val="none"/>
        </font>
        <numFmt numFmtId="166" formatCode="_(* #\ ###\ ##0_);_(* \(#\ ###\ ##0\);_(* &quot;-&quot;_);_(@_)"/>
        <alignment horizontal="right" vertical="center" wrapText="0" indent="1" readingOrder="0"/>
        <border outline="0">
          <top style="dotted">
            <color rgb="FF6F7779"/>
          </top>
          <bottom style="dotted">
            <color rgb="FF6F7779"/>
          </bottom>
        </border>
      </ndxf>
    </rcc>
    <rcc rId="0" sId="8" dxf="1" numFmtId="34">
      <nc r="C5">
        <v>10775</v>
      </nc>
      <ndxf>
        <font>
          <sz val="8"/>
          <color auto="1"/>
          <name val="Open Sans"/>
          <scheme val="none"/>
        </font>
        <numFmt numFmtId="166" formatCode="_(* #\ ###\ ##0_);_(* \(#\ ###\ ##0\);_(* &quot;-&quot;_);_(@_)"/>
        <alignment horizontal="right" vertical="center" wrapText="0" indent="1" readingOrder="0"/>
        <border outline="0">
          <top style="dotted">
            <color rgb="FF6F7779"/>
          </top>
          <bottom style="dotted">
            <color rgb="FF6F7779"/>
          </bottom>
        </border>
      </ndxf>
    </rcc>
    <rcc rId="0" sId="8" dxf="1" numFmtId="34">
      <nc r="C6">
        <v>5503</v>
      </nc>
      <ndxf>
        <font>
          <sz val="8"/>
          <color auto="1"/>
          <name val="Open Sans"/>
          <scheme val="none"/>
        </font>
        <numFmt numFmtId="166" formatCode="_(* #\ ###\ ##0_);_(* \(#\ ###\ ##0\);_(* &quot;-&quot;_);_(@_)"/>
        <alignment horizontal="right" vertical="center" wrapText="0" indent="1" readingOrder="0"/>
        <border outline="0">
          <top style="dotted">
            <color rgb="FF6F7779"/>
          </top>
          <bottom style="dotted">
            <color rgb="FF6F7779"/>
          </bottom>
        </border>
      </ndxf>
    </rcc>
    <rcc rId="0" sId="8" dxf="1" numFmtId="34">
      <nc r="C7">
        <v>0</v>
      </nc>
      <ndxf>
        <font>
          <sz val="8"/>
          <color auto="1"/>
          <name val="Open Sans"/>
          <scheme val="none"/>
        </font>
        <numFmt numFmtId="166" formatCode="_(* #\ ###\ ##0_);_(* \(#\ ###\ ##0\);_(* &quot;-&quot;_);_(@_)"/>
        <alignment horizontal="right" vertical="center" wrapText="0" indent="1" readingOrder="0"/>
        <border outline="0">
          <top style="dotted">
            <color rgb="FF6F7779"/>
          </top>
          <bottom style="dotted">
            <color rgb="FF6F7779"/>
          </bottom>
        </border>
      </ndxf>
    </rcc>
    <rcc rId="0" sId="8" dxf="1" numFmtId="34">
      <nc r="C8">
        <v>16278</v>
      </nc>
      <ndxf>
        <font>
          <b/>
          <sz val="8"/>
          <color auto="1"/>
          <name val="Open Sans"/>
          <scheme val="none"/>
        </font>
        <numFmt numFmtId="166" formatCode="_(* #\ ###\ ##0_);_(* \(#\ ###\ ##0\);_(* &quot;-&quot;_);_(@_)"/>
        <alignment horizontal="right" vertical="center" wrapText="0" indent="1" readingOrder="0"/>
        <border outline="0">
          <top style="dotted">
            <color rgb="FF6F7779"/>
          </top>
          <bottom style="dotted">
            <color rgb="FF6F7779"/>
          </bottom>
        </border>
      </ndxf>
    </rcc>
    <rcc rId="0" sId="8" dxf="1" numFmtId="34">
      <nc r="C9">
        <v>2789</v>
      </nc>
      <ndxf>
        <font>
          <sz val="8"/>
          <color auto="1"/>
          <name val="Open Sans"/>
          <scheme val="none"/>
        </font>
        <numFmt numFmtId="166" formatCode="_(* #\ ###\ ##0_);_(* \(#\ ###\ ##0\);_(* &quot;-&quot;_);_(@_)"/>
        <alignment horizontal="right" vertical="center" wrapText="0" indent="1" readingOrder="0"/>
        <border outline="0">
          <top style="dotted">
            <color rgb="FF6F7779"/>
          </top>
          <bottom style="dotted">
            <color rgb="FF6F7779"/>
          </bottom>
        </border>
      </ndxf>
    </rcc>
    <rcc rId="0" sId="8" dxf="1" numFmtId="34">
      <nc r="C10">
        <v>-1890</v>
      </nc>
      <ndxf>
        <font>
          <sz val="8"/>
          <color auto="1"/>
          <name val="Open Sans"/>
          <scheme val="none"/>
        </font>
        <numFmt numFmtId="166" formatCode="_(* #\ ###\ ##0_);_(* \(#\ ###\ ##0\);_(* &quot;-&quot;_);_(@_)"/>
        <alignment horizontal="right" vertical="center" wrapText="0" indent="1" readingOrder="0"/>
        <border outline="0">
          <top style="dotted">
            <color rgb="FF6F7779"/>
          </top>
          <bottom style="dotted">
            <color rgb="FF6F7779"/>
          </bottom>
        </border>
      </ndxf>
    </rcc>
    <rcc rId="0" sId="8" dxf="1" numFmtId="34">
      <nc r="C11">
        <v>899</v>
      </nc>
      <ndxf>
        <font>
          <b/>
          <sz val="8"/>
          <color auto="1"/>
          <name val="Open Sans"/>
          <scheme val="none"/>
        </font>
        <numFmt numFmtId="166" formatCode="_(* #\ ###\ ##0_);_(* \(#\ ###\ ##0\);_(* &quot;-&quot;_);_(@_)"/>
        <alignment horizontal="right" vertical="center" wrapText="0" indent="1" readingOrder="0"/>
      </ndxf>
    </rcc>
    <rcc rId="0" sId="8" dxf="1" numFmtId="34">
      <nc r="C12">
        <v>17177</v>
      </nc>
      <ndxf>
        <font>
          <b/>
          <sz val="8"/>
          <color rgb="FFEC0000"/>
          <name val="Open Sans"/>
          <scheme val="none"/>
        </font>
        <numFmt numFmtId="166" formatCode="_(* #\ ###\ ##0_);_(* \(#\ ###\ ##0\);_(* &quot;-&quot;_);_(@_)"/>
        <alignment horizontal="right" vertical="center" wrapText="0" readingOrder="0"/>
        <border outline="0">
          <top style="thin">
            <color rgb="FFEC0000"/>
          </top>
          <bottom style="thin">
            <color rgb="FFEC0000"/>
          </bottom>
        </border>
      </ndxf>
    </rcc>
    <rcc rId="0" sId="8" dxf="1" numFmtId="34">
      <nc r="C13">
        <v>0</v>
      </nc>
      <ndxf>
        <font>
          <sz val="11"/>
          <color theme="0"/>
          <name val="Calibri"/>
          <scheme val="minor"/>
        </font>
        <numFmt numFmtId="166" formatCode="_(* #\ ###\ ##0_);_(* \(#\ ###\ ##0\);_(* &quot;-&quot;_);_(@_)"/>
      </ndxf>
    </rcc>
  </rrc>
  <rrc rId="5261" sId="8" ref="C1:C1048576" action="deleteCol">
    <undo index="0" exp="area" ref3D="1" dr="$C$1:$M$1048576" dn="Z_8DA78CF1_615A_4626_9893_6751995631A4_.wvu.Cols" sId="8"/>
    <undo index="0" exp="area" ref3D="1" dr="$C$1:$P$1048576" dn="Z_687A4863_1825_4D63_B732_E76682E6DE4F_.wvu.Cols" sId="8"/>
    <undo index="0" exp="area" ref3D="1" dr="$C$1:$M$1048576" dn="Z_9AF4A83C_CF57_4B40_8A74_6A0EA6C2FE5C_.wvu.Cols" sId="8"/>
    <rfmt sheetId="8" xfDxf="1" sqref="C1:C1048576" start="0" length="0"/>
    <rcc rId="0" sId="8" s="1" dxf="1">
      <nc r="C1" t="inlineStr">
        <is>
          <t>II Q 2017</t>
        </is>
      </nc>
      <ndxf>
        <font>
          <b/>
          <sz val="8"/>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8" s="1" dxf="1" numFmtId="34">
      <nc r="C2">
        <v>0</v>
      </nc>
      <ndxf>
        <font>
          <sz val="8"/>
          <color auto="1"/>
          <name val="Open Sans"/>
          <scheme val="none"/>
        </font>
        <numFmt numFmtId="166" formatCode="_(* #\ ###\ ##0_);_(* \(#\ ###\ ##0\);_(* &quot;-&quot;_);_(@_)"/>
        <alignment horizontal="right" vertical="center" indent="1" readingOrder="0"/>
      </ndxf>
    </rcc>
    <rcc rId="0" sId="8" s="1" dxf="1" numFmtId="34">
      <nc r="C3">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4">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C5">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C6">
        <v>9700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fmt sheetId="8" sqref="C7" start="0" length="0">
      <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cc rId="0" sId="8" dxf="1" numFmtId="34">
      <nc r="C8">
        <v>9700</v>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C9">
        <v>2898</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C10">
        <v>-1828</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C11">
        <v>1070</v>
      </nc>
      <ndxf>
        <font>
          <b/>
          <sz val="8"/>
          <color auto="1"/>
          <name val="Open Sans"/>
          <scheme val="none"/>
        </font>
        <numFmt numFmtId="166" formatCode="_(* #\ ###\ ##0_);_(* \(#\ ###\ ##0\);_(* &quot;-&quot;_);_(@_)"/>
        <alignment horizontal="right" vertical="center" indent="1" readingOrder="0"/>
      </ndxf>
    </rcc>
    <rcc rId="0" sId="8" dxf="1" numFmtId="34">
      <nc r="C12">
        <v>10770</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cc rId="0" sId="8" dxf="1" numFmtId="34">
      <nc r="C13">
        <v>0</v>
      </nc>
      <ndxf>
        <font>
          <sz val="11"/>
          <color theme="0"/>
          <name val="Calibri"/>
          <scheme val="minor"/>
        </font>
        <numFmt numFmtId="166" formatCode="_(* #\ ###\ ##0_);_(* \(#\ ###\ ##0\);_(* &quot;-&quot;_);_(@_)"/>
        <alignment vertical="top" wrapText="1" readingOrder="0"/>
      </ndxf>
    </rcc>
    <rfmt sheetId="8" sqref="C15" start="0" length="0">
      <dxf>
        <alignment vertical="top" wrapText="1" readingOrder="0"/>
      </dxf>
    </rfmt>
    <rfmt sheetId="8" sqref="C16" start="0" length="0">
      <dxf>
        <alignment vertical="top" wrapText="1" readingOrder="0"/>
      </dxf>
    </rfmt>
  </rrc>
  <rrc rId="5262" sId="8" ref="C1:C1048576" action="deleteCol">
    <undo index="0" exp="area" ref3D="1" dr="$C$1:$L$1048576" dn="Z_8DA78CF1_615A_4626_9893_6751995631A4_.wvu.Cols" sId="8"/>
    <undo index="0" exp="area" ref3D="1" dr="$C$1:$O$1048576" dn="Z_687A4863_1825_4D63_B732_E76682E6DE4F_.wvu.Cols" sId="8"/>
    <undo index="0" exp="area" ref3D="1" dr="$C$1:$L$1048576" dn="Z_9AF4A83C_CF57_4B40_8A74_6A0EA6C2FE5C_.wvu.Cols" sId="8"/>
    <rfmt sheetId="8" xfDxf="1" sqref="C1:C1048576" start="0" length="0"/>
    <rcc rId="0" sId="8" s="1" dxf="1">
      <nc r="C1" t="inlineStr">
        <is>
          <t>III Q 2017</t>
        </is>
      </nc>
      <ndxf>
        <font>
          <b/>
          <sz val="8"/>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8" s="1" dxf="1" numFmtId="34">
      <nc r="C2">
        <v>0</v>
      </nc>
      <ndxf>
        <font>
          <sz val="8"/>
          <color auto="1"/>
          <name val="Open Sans"/>
          <scheme val="none"/>
        </font>
        <numFmt numFmtId="166" formatCode="_(* #\ ###\ ##0_);_(* \(#\ ###\ ##0\);_(* &quot;-&quot;_);_(@_)"/>
        <alignment horizontal="right" vertical="center" indent="1" readingOrder="0"/>
      </ndxf>
    </rcc>
    <rcc rId="0" sId="8" s="1" dxf="1" numFmtId="34">
      <nc r="C3">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4">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C5">
        <v>1866</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C6">
        <v>3503</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C7">
        <v>-461</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C8">
        <v>4908</v>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C9">
        <v>10806</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C10">
        <v>-11752</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C11">
        <v>-946</v>
      </nc>
      <ndxf>
        <font>
          <b/>
          <sz val="8"/>
          <color auto="1"/>
          <name val="Open Sans"/>
          <scheme val="none"/>
        </font>
        <numFmt numFmtId="166" formatCode="_(* #\ ###\ ##0_);_(* \(#\ ###\ ##0\);_(* &quot;-&quot;_);_(@_)"/>
        <alignment horizontal="right" vertical="center" indent="1" readingOrder="0"/>
      </ndxf>
    </rcc>
    <rcc rId="0" sId="8" dxf="1" numFmtId="34">
      <nc r="C12">
        <v>3962</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cc rId="0" sId="8" dxf="1" numFmtId="34">
      <nc r="C13">
        <v>0</v>
      </nc>
      <ndxf>
        <font>
          <sz val="11"/>
          <color theme="0"/>
          <name val="Calibri"/>
          <scheme val="minor"/>
        </font>
        <numFmt numFmtId="166" formatCode="_(* #\ ###\ ##0_);_(* \(#\ ###\ ##0\);_(* &quot;-&quot;_);_(@_)"/>
        <alignment vertical="top" wrapText="1" readingOrder="0"/>
      </ndxf>
    </rcc>
    <rfmt sheetId="8" sqref="C15" start="0" length="0">
      <dxf>
        <alignment vertical="top" wrapText="1" readingOrder="0"/>
      </dxf>
    </rfmt>
    <rfmt sheetId="8" sqref="C16" start="0" length="0">
      <dxf>
        <alignment vertical="top" wrapText="1" readingOrder="0"/>
      </dxf>
    </rfmt>
  </rrc>
  <rrc rId="5263" sId="8" ref="C1:C1048576" action="deleteCol">
    <undo index="0" exp="area" ref3D="1" dr="$C$1:$K$1048576" dn="Z_8DA78CF1_615A_4626_9893_6751995631A4_.wvu.Cols" sId="8"/>
    <undo index="0" exp="area" ref3D="1" dr="$C$1:$N$1048576" dn="Z_687A4863_1825_4D63_B732_E76682E6DE4F_.wvu.Cols" sId="8"/>
    <undo index="0" exp="area" ref3D="1" dr="$C$1:$K$1048576" dn="Z_9AF4A83C_CF57_4B40_8A74_6A0EA6C2FE5C_.wvu.Cols" sId="8"/>
    <rfmt sheetId="8" xfDxf="1" sqref="C1:C1048576" start="0" length="0"/>
    <rcc rId="0" sId="8" s="1" dxf="1">
      <nc r="C1" t="inlineStr">
        <is>
          <t>IV Q 2017</t>
        </is>
      </nc>
      <ndxf>
        <font>
          <b/>
          <sz val="8"/>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8" s="1" dxf="1" numFmtId="34">
      <nc r="C2">
        <v>0</v>
      </nc>
      <ndxf>
        <font>
          <sz val="8"/>
          <color auto="1"/>
          <name val="Open Sans"/>
          <scheme val="none"/>
        </font>
        <numFmt numFmtId="166" formatCode="_(* #\ ###\ ##0_);_(* \(#\ ###\ ##0\);_(* &quot;-&quot;_);_(@_)"/>
        <alignment horizontal="right" vertical="center" indent="1" readingOrder="0"/>
      </ndxf>
    </rcc>
    <rcc rId="0" sId="8" s="1" dxf="1" numFmtId="34">
      <nc r="C3">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4">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C5">
        <v>13823</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C6">
        <v>2116</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C7">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C8">
        <v>15939</v>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C9">
        <v>7267</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C10">
        <v>-7613</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C11">
        <v>-346</v>
      </nc>
      <ndxf>
        <font>
          <b/>
          <sz val="8"/>
          <color auto="1"/>
          <name val="Open Sans"/>
          <scheme val="none"/>
        </font>
        <numFmt numFmtId="166" formatCode="_(* #\ ###\ ##0_);_(* \(#\ ###\ ##0\);_(* &quot;-&quot;_);_(@_)"/>
        <alignment horizontal="right" vertical="center" indent="1" readingOrder="0"/>
      </ndxf>
    </rcc>
    <rcc rId="0" sId="8" dxf="1" numFmtId="34">
      <nc r="C12">
        <v>15593</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cc rId="0" sId="8" dxf="1" numFmtId="34">
      <nc r="C13">
        <v>0</v>
      </nc>
      <ndxf>
        <font>
          <sz val="11"/>
          <color theme="0"/>
          <name val="Calibri"/>
          <scheme val="minor"/>
        </font>
        <numFmt numFmtId="166" formatCode="_(* #\ ###\ ##0_);_(* \(#\ ###\ ##0\);_(* &quot;-&quot;_);_(@_)"/>
        <alignment vertical="top" wrapText="1" readingOrder="0"/>
      </ndxf>
    </rcc>
    <rfmt sheetId="8" sqref="C15" start="0" length="0">
      <dxf>
        <alignment vertical="top" wrapText="1" readingOrder="0"/>
      </dxf>
    </rfmt>
    <rfmt sheetId="8" sqref="C16" start="0" length="0">
      <dxf>
        <alignment vertical="top" wrapText="1" readingOrder="0"/>
      </dxf>
    </rfmt>
  </rrc>
  <rrc rId="5264" sId="8" ref="C1:C1048576" action="deleteCol">
    <undo index="0" exp="area" ref3D="1" dr="$C$1:$J$1048576" dn="Z_8DA78CF1_615A_4626_9893_6751995631A4_.wvu.Cols" sId="8"/>
    <undo index="0" exp="area" ref3D="1" dr="$C$1:$M$1048576" dn="Z_687A4863_1825_4D63_B732_E76682E6DE4F_.wvu.Cols" sId="8"/>
    <undo index="0" exp="area" ref3D="1" dr="$C$1:$J$1048576" dn="Z_9AF4A83C_CF57_4B40_8A74_6A0EA6C2FE5C_.wvu.Cols" sId="8"/>
    <rfmt sheetId="8" xfDxf="1" sqref="C1:C1048576" start="0" length="0"/>
    <rcc rId="0" sId="8" s="1" dxf="1">
      <nc r="C1" t="inlineStr">
        <is>
          <t>I Q 2018</t>
        </is>
      </nc>
      <ndxf>
        <font>
          <b/>
          <sz val="8"/>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8" s="1" dxf="1" numFmtId="34">
      <nc r="C2">
        <v>210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3">
        <v>-4</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4">
        <v>4118</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5">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6">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7">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8">
        <v>4324</v>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9">
        <v>-9332</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10">
        <v>8935</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11">
        <v>-397</v>
      </nc>
      <ndxf>
        <font>
          <b/>
          <sz val="8"/>
          <color auto="1"/>
          <name val="Open Sans"/>
          <scheme val="none"/>
        </font>
        <numFmt numFmtId="166" formatCode="_(* #\ ###\ ##0_);_(* \(#\ ###\ ##0\);_(* &quot;-&quot;_);_(@_)"/>
        <alignment horizontal="right" vertical="center" indent="1" readingOrder="0"/>
      </ndxf>
    </rcc>
    <rcc rId="0" sId="8" s="1" dxf="1" numFmtId="34">
      <nc r="C12">
        <v>3927</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cc rId="0" sId="8" dxf="1" numFmtId="34">
      <nc r="C13">
        <v>0</v>
      </nc>
      <ndxf>
        <font>
          <sz val="11"/>
          <color theme="0"/>
          <name val="Calibri"/>
          <scheme val="minor"/>
        </font>
        <numFmt numFmtId="166" formatCode="_(* #\ ###\ ##0_);_(* \(#\ ###\ ##0\);_(* &quot;-&quot;_);_(@_)"/>
        <alignment vertical="top" wrapText="1" readingOrder="0"/>
      </ndxf>
    </rcc>
    <rfmt sheetId="8" s="1" sqref="C14" start="0" length="0">
      <dxf>
        <font>
          <b/>
          <sz val="8"/>
          <color rgb="FFEC0000"/>
          <name val="Open Sans"/>
          <scheme val="none"/>
        </font>
        <numFmt numFmtId="166" formatCode="_(* #\ ###\ ##0_);_(* \(#\ ###\ ##0\);_(* &quot;-&quot;_);_(@_)"/>
        <alignment horizontal="right" vertical="center" readingOrder="0"/>
      </dxf>
    </rfmt>
    <rfmt sheetId="8" sqref="C15" start="0" length="0">
      <dxf>
        <alignment vertical="top" wrapText="1" readingOrder="0"/>
      </dxf>
    </rfmt>
    <rfmt sheetId="8" sqref="C16" start="0" length="0">
      <dxf>
        <alignment vertical="top" wrapText="1" readingOrder="0"/>
      </dxf>
    </rfmt>
    <rfmt sheetId="8" sqref="C17" start="0" length="0">
      <dxf>
        <numFmt numFmtId="166" formatCode="_(* #\ ###\ ##0_);_(* \(#\ ###\ ##0\);_(* &quot;-&quot;_);_(@_)"/>
      </dxf>
    </rfmt>
    <rfmt sheetId="8" sqref="C18" start="0" length="0">
      <dxf>
        <numFmt numFmtId="166" formatCode="_(* #\ ###\ ##0_);_(* \(#\ ###\ ##0\);_(* &quot;-&quot;_);_(@_)"/>
      </dxf>
    </rfmt>
    <rfmt sheetId="8" sqref="C19" start="0" length="0">
      <dxf>
        <numFmt numFmtId="166" formatCode="_(* #\ ###\ ##0_);_(* \(#\ ###\ ##0\);_(* &quot;-&quot;_);_(@_)"/>
      </dxf>
    </rfmt>
    <rfmt sheetId="8" sqref="C20" start="0" length="0">
      <dxf>
        <numFmt numFmtId="166" formatCode="_(* #\ ###\ ##0_);_(* \(#\ ###\ ##0\);_(* &quot;-&quot;_);_(@_)"/>
      </dxf>
    </rfmt>
    <rfmt sheetId="8" sqref="C21" start="0" length="0">
      <dxf>
        <numFmt numFmtId="166" formatCode="_(* #\ ###\ ##0_);_(* \(#\ ###\ ##0\);_(* &quot;-&quot;_);_(@_)"/>
      </dxf>
    </rfmt>
    <rfmt sheetId="8" sqref="C22" start="0" length="0">
      <dxf>
        <numFmt numFmtId="166" formatCode="_(* #\ ###\ ##0_);_(* \(#\ ###\ ##0\);_(* &quot;-&quot;_);_(@_)"/>
      </dxf>
    </rfmt>
    <rfmt sheetId="8" sqref="C23" start="0" length="0">
      <dxf>
        <numFmt numFmtId="166" formatCode="_(* #\ ###\ ##0_);_(* \(#\ ###\ ##0\);_(* &quot;-&quot;_);_(@_)"/>
      </dxf>
    </rfmt>
    <rfmt sheetId="8" sqref="C24" start="0" length="0">
      <dxf>
        <numFmt numFmtId="166" formatCode="_(* #\ ###\ ##0_);_(* \(#\ ###\ ##0\);_(* &quot;-&quot;_);_(@_)"/>
      </dxf>
    </rfmt>
    <rfmt sheetId="8" sqref="C25" start="0" length="0">
      <dxf>
        <numFmt numFmtId="166" formatCode="_(* #\ ###\ ##0_);_(* \(#\ ###\ ##0\);_(* &quot;-&quot;_);_(@_)"/>
      </dxf>
    </rfmt>
    <rfmt sheetId="8" sqref="C26" start="0" length="0">
      <dxf>
        <numFmt numFmtId="166" formatCode="_(* #\ ###\ ##0_);_(* \(#\ ###\ ##0\);_(* &quot;-&quot;_);_(@_)"/>
      </dxf>
    </rfmt>
    <rfmt sheetId="8" sqref="C27" start="0" length="0">
      <dxf>
        <numFmt numFmtId="166" formatCode="_(* #\ ###\ ##0_);_(* \(#\ ###\ ##0\);_(* &quot;-&quot;_);_(@_)"/>
      </dxf>
    </rfmt>
    <rfmt sheetId="8" sqref="C28" start="0" length="0">
      <dxf>
        <numFmt numFmtId="166" formatCode="_(* #\ ###\ ##0_);_(* \(#\ ###\ ##0\);_(* &quot;-&quot;_);_(@_)"/>
      </dxf>
    </rfmt>
    <rfmt sheetId="8" sqref="C29" start="0" length="0">
      <dxf>
        <numFmt numFmtId="166" formatCode="_(* #\ ###\ ##0_);_(* \(#\ ###\ ##0\);_(* &quot;-&quot;_);_(@_)"/>
      </dxf>
    </rfmt>
    <rfmt sheetId="8" sqref="C30" start="0" length="0">
      <dxf>
        <numFmt numFmtId="166" formatCode="_(* #\ ###\ ##0_);_(* \(#\ ###\ ##0\);_(* &quot;-&quot;_);_(@_)"/>
      </dxf>
    </rfmt>
    <rfmt sheetId="8" sqref="C31" start="0" length="0">
      <dxf>
        <numFmt numFmtId="166" formatCode="_(* #\ ###\ ##0_);_(* \(#\ ###\ ##0\);_(* &quot;-&quot;_);_(@_)"/>
      </dxf>
    </rfmt>
    <rfmt sheetId="8" sqref="C32" start="0" length="0">
      <dxf>
        <numFmt numFmtId="166" formatCode="_(* #\ ###\ ##0_);_(* \(#\ ###\ ##0\);_(* &quot;-&quot;_);_(@_)"/>
      </dxf>
    </rfmt>
    <rfmt sheetId="8" sqref="C33" start="0" length="0">
      <dxf>
        <numFmt numFmtId="166" formatCode="_(* #\ ###\ ##0_);_(* \(#\ ###\ ##0\);_(* &quot;-&quot;_);_(@_)"/>
      </dxf>
    </rfmt>
    <rfmt sheetId="8" sqref="C34" start="0" length="0">
      <dxf>
        <numFmt numFmtId="166" formatCode="_(* #\ ###\ ##0_);_(* \(#\ ###\ ##0\);_(* &quot;-&quot;_);_(@_)"/>
      </dxf>
    </rfmt>
    <rfmt sheetId="8" sqref="C35" start="0" length="0">
      <dxf>
        <numFmt numFmtId="166" formatCode="_(* #\ ###\ ##0_);_(* \(#\ ###\ ##0\);_(* &quot;-&quot;_);_(@_)"/>
      </dxf>
    </rfmt>
    <rfmt sheetId="8" sqref="C36" start="0" length="0">
      <dxf>
        <numFmt numFmtId="166" formatCode="_(* #\ ###\ ##0_);_(* \(#\ ###\ ##0\);_(* &quot;-&quot;_);_(@_)"/>
      </dxf>
    </rfmt>
    <rcc rId="0" sId="8" dxf="1" numFmtId="34">
      <nc r="C37">
        <v>0</v>
      </nc>
      <ndxf>
        <numFmt numFmtId="166" formatCode="_(* #\ ###\ ##0_);_(* \(#\ ###\ ##0\);_(* &quot;-&quot;_);_(@_)"/>
      </ndxf>
    </rcc>
    <rcc rId="0" sId="8" dxf="1" numFmtId="34">
      <nc r="C38">
        <v>0</v>
      </nc>
      <ndxf>
        <numFmt numFmtId="166" formatCode="_(* #\ ###\ ##0_);_(* \(#\ ###\ ##0\);_(* &quot;-&quot;_);_(@_)"/>
      </ndxf>
    </rcc>
  </rrc>
  <rrc rId="5265" sId="8" ref="C1:C1048576" action="deleteCol">
    <undo index="0" exp="area" ref3D="1" dr="$C$1:$I$1048576" dn="Z_8DA78CF1_615A_4626_9893_6751995631A4_.wvu.Cols" sId="8"/>
    <undo index="0" exp="area" ref3D="1" dr="$C$1:$L$1048576" dn="Z_687A4863_1825_4D63_B732_E76682E6DE4F_.wvu.Cols" sId="8"/>
    <undo index="0" exp="area" ref3D="1" dr="$C$1:$I$1048576" dn="Z_9AF4A83C_CF57_4B40_8A74_6A0EA6C2FE5C_.wvu.Cols" sId="8"/>
    <rfmt sheetId="8" xfDxf="1" sqref="C1:C1048576" start="0" length="0"/>
    <rcc rId="0" sId="8" s="1" dxf="1">
      <nc r="C1" t="inlineStr">
        <is>
          <t>II Q 2018</t>
        </is>
      </nc>
      <ndxf>
        <font>
          <b/>
          <sz val="8"/>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8" s="1" dxf="1" numFmtId="34">
      <nc r="C2">
        <v>7498</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3">
        <v>3</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4">
        <v>10713</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5">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6">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7">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8">
        <v>18214</v>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9">
        <v>6939</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10">
        <v>-8253</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11">
        <v>-1314</v>
      </nc>
      <ndxf>
        <font>
          <b/>
          <sz val="8"/>
          <color auto="1"/>
          <name val="Open Sans"/>
          <scheme val="none"/>
        </font>
        <numFmt numFmtId="166" formatCode="_(* #\ ###\ ##0_);_(* \(#\ ###\ ##0\);_(* &quot;-&quot;_);_(@_)"/>
        <alignment horizontal="right" vertical="center" indent="1" readingOrder="0"/>
      </ndxf>
    </rcc>
    <rcc rId="0" sId="8" s="1" dxf="1" numFmtId="34">
      <nc r="C12">
        <v>16900</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cc rId="0" sId="8" dxf="1" numFmtId="34">
      <nc r="C13">
        <v>0</v>
      </nc>
      <ndxf>
        <font>
          <sz val="11"/>
          <color theme="0"/>
          <name val="Calibri"/>
          <scheme val="minor"/>
        </font>
        <numFmt numFmtId="166" formatCode="_(* #\ ###\ ##0_);_(* \(#\ ###\ ##0\);_(* &quot;-&quot;_);_(@_)"/>
        <alignment vertical="top" wrapText="1" readingOrder="0"/>
      </ndxf>
    </rcc>
    <rfmt sheetId="8" s="1" sqref="C14" start="0" length="0">
      <dxf>
        <font>
          <b/>
          <sz val="8"/>
          <color rgb="FFEC0000"/>
          <name val="Open Sans"/>
          <scheme val="none"/>
        </font>
        <numFmt numFmtId="166" formatCode="_(* #\ ###\ ##0_);_(* \(#\ ###\ ##0\);_(* &quot;-&quot;_);_(@_)"/>
        <alignment horizontal="right" vertical="center" readingOrder="0"/>
      </dxf>
    </rfmt>
    <rfmt sheetId="8" sqref="C15" start="0" length="0">
      <dxf>
        <alignment vertical="top" wrapText="1" readingOrder="0"/>
      </dxf>
    </rfmt>
    <rfmt sheetId="8" sqref="C16" start="0" length="0">
      <dxf>
        <alignment vertical="top" wrapText="1" readingOrder="0"/>
      </dxf>
    </rfmt>
  </rrc>
  <rrc rId="5266" sId="8" ref="C1:C1048576" action="deleteCol">
    <undo index="0" exp="area" ref3D="1" dr="$C$1:$H$1048576" dn="Z_8DA78CF1_615A_4626_9893_6751995631A4_.wvu.Cols" sId="8"/>
    <undo index="0" exp="area" ref3D="1" dr="$C$1:$K$1048576" dn="Z_687A4863_1825_4D63_B732_E76682E6DE4F_.wvu.Cols" sId="8"/>
    <undo index="0" exp="area" ref3D="1" dr="$C$1:$H$1048576" dn="Z_9AF4A83C_CF57_4B40_8A74_6A0EA6C2FE5C_.wvu.Cols" sId="8"/>
    <rfmt sheetId="8" xfDxf="1" sqref="C1:C1048576" start="0" length="0"/>
    <rcc rId="0" sId="8" s="1" dxf="1">
      <nc r="C1" t="inlineStr">
        <is>
          <t>III Q 2018</t>
        </is>
      </nc>
      <ndxf>
        <font>
          <b/>
          <sz val="8"/>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8" s="1" dxf="1" numFmtId="34">
      <nc r="C2">
        <v>13897</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3">
        <v>-23</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4">
        <v>14988</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5">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6">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7">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8">
        <v>28862</v>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9">
        <v>8220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10">
        <v>-7633</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11">
        <v>587</v>
      </nc>
      <ndxf>
        <font>
          <b/>
          <sz val="8"/>
          <color auto="1"/>
          <name val="Open Sans"/>
          <scheme val="none"/>
        </font>
        <numFmt numFmtId="166" formatCode="_(* #\ ###\ ##0_);_(* \(#\ ###\ ##0\);_(* &quot;-&quot;_);_(@_)"/>
        <alignment horizontal="right" vertical="center" indent="1" readingOrder="0"/>
      </ndxf>
    </rcc>
    <rcc rId="0" sId="8" s="1" dxf="1" numFmtId="34">
      <nc r="C12">
        <v>29449</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cc rId="0" sId="8" dxf="1" numFmtId="34">
      <nc r="C13">
        <v>0</v>
      </nc>
      <ndxf>
        <font>
          <sz val="11"/>
          <color theme="0"/>
          <name val="Calibri"/>
          <scheme val="minor"/>
        </font>
        <numFmt numFmtId="166" formatCode="_(* #\ ###\ ##0_);_(* \(#\ ###\ ##0\);_(* &quot;-&quot;_);_(@_)"/>
        <alignment vertical="top" wrapText="1" readingOrder="0"/>
      </ndxf>
    </rcc>
    <rfmt sheetId="8" s="1" sqref="C14" start="0" length="0">
      <dxf>
        <font>
          <b/>
          <sz val="8"/>
          <color rgb="FFEC0000"/>
          <name val="Open Sans"/>
          <scheme val="none"/>
        </font>
        <numFmt numFmtId="166" formatCode="_(* #\ ###\ ##0_);_(* \(#\ ###\ ##0\);_(* &quot;-&quot;_);_(@_)"/>
        <alignment horizontal="right" vertical="center" readingOrder="0"/>
      </dxf>
    </rfmt>
    <rfmt sheetId="8" sqref="C15" start="0" length="0">
      <dxf>
        <alignment vertical="top" wrapText="1" readingOrder="0"/>
      </dxf>
    </rfmt>
    <rfmt sheetId="8" sqref="C16" start="0" length="0">
      <dxf>
        <alignment vertical="top" wrapText="1" readingOrder="0"/>
      </dxf>
    </rfmt>
  </rrc>
  <rrc rId="5267" sId="8" ref="C1:C1048576" action="deleteCol">
    <undo index="0" exp="area" ref3D="1" dr="$C$1:$G$1048576" dn="Z_8DA78CF1_615A_4626_9893_6751995631A4_.wvu.Cols" sId="8"/>
    <undo index="0" exp="area" ref3D="1" dr="$C$1:$J$1048576" dn="Z_687A4863_1825_4D63_B732_E76682E6DE4F_.wvu.Cols" sId="8"/>
    <undo index="0" exp="area" ref3D="1" dr="$C$1:$G$1048576" dn="Z_9AF4A83C_CF57_4B40_8A74_6A0EA6C2FE5C_.wvu.Cols" sId="8"/>
    <rfmt sheetId="8" xfDxf="1" sqref="C1:C1048576" start="0" length="0"/>
    <rcc rId="0" sId="8" s="1" dxf="1">
      <nc r="C1" t="inlineStr">
        <is>
          <t>IV Q 2018</t>
        </is>
      </nc>
      <ndxf>
        <font>
          <b/>
          <sz val="8"/>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8" s="1" dxf="1" numFmtId="34">
      <nc r="C2">
        <v>6722</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3">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4">
        <v>-17476</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5">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6">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7">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8">
        <v>-10754</v>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9">
        <v>-22389</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10">
        <v>20347</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11">
        <v>-2042</v>
      </nc>
      <ndxf>
        <font>
          <b/>
          <sz val="8"/>
          <color auto="1"/>
          <name val="Open Sans"/>
          <scheme val="none"/>
        </font>
        <numFmt numFmtId="166" formatCode="_(* #\ ###\ ##0_);_(* \(#\ ###\ ##0\);_(* &quot;-&quot;_);_(@_)"/>
        <alignment horizontal="right" vertical="center" indent="1" readingOrder="0"/>
      </ndxf>
    </rcc>
    <rcc rId="0" sId="8" s="1" dxf="1" numFmtId="34">
      <nc r="C12">
        <v>-12796</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cc rId="0" sId="8" dxf="1" numFmtId="34">
      <nc r="C13">
        <v>0</v>
      </nc>
      <ndxf>
        <font>
          <sz val="11"/>
          <color theme="0"/>
          <name val="Calibri"/>
          <scheme val="minor"/>
        </font>
        <numFmt numFmtId="166" formatCode="_(* #\ ###\ ##0_);_(* \(#\ ###\ ##0\);_(* &quot;-&quot;_);_(@_)"/>
        <alignment vertical="top" wrapText="1" readingOrder="0"/>
      </ndxf>
    </rcc>
    <rfmt sheetId="8" s="1" sqref="C14" start="0" length="0">
      <dxf>
        <font>
          <b/>
          <sz val="8"/>
          <color rgb="FFEC0000"/>
          <name val="Open Sans"/>
          <scheme val="none"/>
        </font>
        <numFmt numFmtId="166" formatCode="_(* #\ ###\ ##0_);_(* \(#\ ###\ ##0\);_(* &quot;-&quot;_);_(@_)"/>
        <alignment horizontal="right" vertical="center" readingOrder="0"/>
      </dxf>
    </rfmt>
    <rfmt sheetId="8" sqref="C15" start="0" length="0">
      <dxf>
        <alignment vertical="top" wrapText="1" readingOrder="0"/>
      </dxf>
    </rfmt>
    <rfmt sheetId="8" sqref="C16" start="0" length="0">
      <dxf>
        <alignment vertical="top" wrapText="1" readingOrder="0"/>
      </dxf>
    </rfmt>
  </rrc>
  <rrc rId="5268" sId="8" ref="C1:C1048576" action="deleteCol">
    <undo index="0" exp="area" ref3D="1" dr="$C$1:$F$1048576" dn="Z_8DA78CF1_615A_4626_9893_6751995631A4_.wvu.Cols" sId="8"/>
    <undo index="0" exp="area" ref3D="1" dr="$C$1:$I$1048576" dn="Z_687A4863_1825_4D63_B732_E76682E6DE4F_.wvu.Cols" sId="8"/>
    <undo index="0" exp="area" ref3D="1" dr="$C$1:$F$1048576" dn="Z_9AF4A83C_CF57_4B40_8A74_6A0EA6C2FE5C_.wvu.Cols" sId="8"/>
    <rfmt sheetId="8" xfDxf="1" sqref="C1:C1048576" start="0" length="0"/>
    <rcc rId="0" sId="8" s="1" dxf="1">
      <nc r="C1" t="inlineStr">
        <is>
          <t>I Q 2019</t>
        </is>
      </nc>
      <ndxf>
        <font>
          <b/>
          <sz val="8"/>
          <color rgb="FFCC0000"/>
          <name val="Open Sans"/>
          <scheme val="none"/>
        </font>
        <numFmt numFmtId="19" formatCode="dd/mm/yyyy"/>
        <alignment horizontal="right" vertical="center" readingOrder="0"/>
        <border outline="0">
          <top style="thin">
            <color indexed="9"/>
          </top>
          <bottom style="medium">
            <color rgb="FFCC0000"/>
          </bottom>
        </border>
      </ndxf>
    </rcc>
    <rcc rId="0" sId="8" s="1" dxf="1" numFmtId="34">
      <nc r="C2">
        <v>8486</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3">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4">
        <v>24673</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5">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6">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7">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8">
        <v>33159</v>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9">
        <v>-4108</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10">
        <v>3804</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11">
        <v>-304</v>
      </nc>
      <ndxf>
        <font>
          <b/>
          <sz val="8"/>
          <color auto="1"/>
          <name val="Open Sans"/>
          <scheme val="none"/>
        </font>
        <numFmt numFmtId="166" formatCode="_(* #\ ###\ ##0_);_(* \(#\ ###\ ##0\);_(* &quot;-&quot;_);_(@_)"/>
        <alignment horizontal="right" vertical="center" indent="1" readingOrder="0"/>
      </ndxf>
    </rcc>
    <rcc rId="0" sId="8" s="1" dxf="1" numFmtId="34">
      <nc r="C12">
        <v>32855</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cc rId="0" sId="8" dxf="1" numFmtId="34">
      <nc r="C13">
        <v>0</v>
      </nc>
      <ndxf>
        <font>
          <sz val="11"/>
          <color theme="0"/>
          <name val="Calibri"/>
          <scheme val="minor"/>
        </font>
        <numFmt numFmtId="166" formatCode="_(* #\ ###\ ##0_);_(* \(#\ ###\ ##0\);_(* &quot;-&quot;_);_(@_)"/>
        <alignment vertical="top" wrapText="1" readingOrder="0"/>
      </ndxf>
    </rcc>
    <rfmt sheetId="8" s="1" sqref="C14" start="0" length="0">
      <dxf>
        <font>
          <b/>
          <sz val="8"/>
          <color rgb="FFEC0000"/>
          <name val="Open Sans"/>
          <scheme val="none"/>
        </font>
        <numFmt numFmtId="166" formatCode="_(* #\ ###\ ##0_);_(* \(#\ ###\ ##0\);_(* &quot;-&quot;_);_(@_)"/>
        <alignment horizontal="right" vertical="center" readingOrder="0"/>
      </dxf>
    </rfmt>
    <rfmt sheetId="8" sqref="C15" start="0" length="0">
      <dxf>
        <alignment vertical="top" wrapText="1" readingOrder="0"/>
      </dxf>
    </rfmt>
    <rfmt sheetId="8" sqref="C16" start="0" length="0">
      <dxf>
        <alignment vertical="top" wrapText="1" readingOrder="0"/>
      </dxf>
    </rfmt>
  </rrc>
  <rrc rId="5269" sId="8" ref="C1:C1048576" action="deleteCol">
    <undo index="0" exp="area" ref3D="1" dr="$C$1:$E$1048576" dn="Z_8DA78CF1_615A_4626_9893_6751995631A4_.wvu.Cols" sId="8"/>
    <undo index="0" exp="area" ref3D="1" dr="$C$1:$H$1048576" dn="Z_687A4863_1825_4D63_B732_E76682E6DE4F_.wvu.Cols" sId="8"/>
    <undo index="0" exp="area" ref3D="1" dr="$C$1:$E$1048576" dn="Z_9AF4A83C_CF57_4B40_8A74_6A0EA6C2FE5C_.wvu.Cols" sId="8"/>
    <rfmt sheetId="8" xfDxf="1" sqref="C1:C1048576" start="0" length="0">
      <dxf>
        <alignment wrapText="1" readingOrder="0"/>
      </dxf>
    </rfmt>
    <rcc rId="0" sId="8" dxf="1">
      <nc r="C1" t="inlineStr">
        <is>
          <t>II Q 2019</t>
        </is>
      </nc>
      <ndxf>
        <font>
          <b/>
          <sz val="8"/>
          <color rgb="FFCC0000"/>
          <name val="Open Sans"/>
          <scheme val="none"/>
        </font>
        <numFmt numFmtId="19" formatCode="dd/mm/yyyy"/>
        <alignment horizontal="right" vertical="center" wrapText="0" readingOrder="0"/>
        <border outline="0">
          <top style="thin">
            <color indexed="9"/>
          </top>
          <bottom style="medium">
            <color rgb="FFCC0000"/>
          </bottom>
        </border>
      </ndxf>
    </rcc>
    <rcc rId="0" sId="8" dxf="1" numFmtId="34">
      <nc r="C2">
        <v>40500</v>
      </nc>
      <ndxf>
        <font>
          <sz val="8"/>
          <color auto="1"/>
          <name val="Open Sans"/>
          <scheme val="none"/>
        </font>
        <numFmt numFmtId="166" formatCode="_(* #\ ###\ ##0_);_(* \(#\ ###\ ##0\);_(* &quot;-&quot;_);_(@_)"/>
        <alignment horizontal="right" vertical="center" wrapText="0" indent="1" readingOrder="0"/>
        <border outline="0">
          <top style="dotted">
            <color rgb="FF6F7779"/>
          </top>
          <bottom style="dotted">
            <color rgb="FF6F7779"/>
          </bottom>
        </border>
      </ndxf>
    </rcc>
    <rcc rId="0" sId="8" dxf="1" numFmtId="34">
      <nc r="C3">
        <v>-8</v>
      </nc>
      <ndxf>
        <font>
          <sz val="8"/>
          <color auto="1"/>
          <name val="Open Sans"/>
          <scheme val="none"/>
        </font>
        <numFmt numFmtId="166" formatCode="_(* #\ ###\ ##0_);_(* \(#\ ###\ ##0\);_(* &quot;-&quot;_);_(@_)"/>
        <alignment horizontal="right" vertical="center" wrapText="0" indent="1" readingOrder="0"/>
        <border outline="0">
          <top style="dotted">
            <color rgb="FF6F7779"/>
          </top>
          <bottom style="dotted">
            <color rgb="FF6F7779"/>
          </bottom>
        </border>
      </ndxf>
    </rcc>
    <rcc rId="0" sId="8" dxf="1" numFmtId="34">
      <nc r="C4">
        <v>17618</v>
      </nc>
      <ndxf>
        <font>
          <sz val="8"/>
          <color auto="1"/>
          <name val="Open Sans"/>
          <scheme val="none"/>
        </font>
        <numFmt numFmtId="166" formatCode="_(* #\ ###\ ##0_);_(* \(#\ ###\ ##0\);_(* &quot;-&quot;_);_(@_)"/>
        <alignment horizontal="right" vertical="center" wrapText="0" indent="1" readingOrder="0"/>
        <border outline="0">
          <top style="dotted">
            <color rgb="FF6F7779"/>
          </top>
          <bottom style="dotted">
            <color rgb="FF6F7779"/>
          </bottom>
        </border>
      </ndxf>
    </rcc>
    <rcc rId="0" sId="8" dxf="1" numFmtId="34">
      <nc r="C5">
        <v>0</v>
      </nc>
      <ndxf>
        <font>
          <sz val="8"/>
          <color auto="1"/>
          <name val="Open Sans"/>
          <scheme val="none"/>
        </font>
        <numFmt numFmtId="166" formatCode="_(* #\ ###\ ##0_);_(* \(#\ ###\ ##0\);_(* &quot;-&quot;_);_(@_)"/>
        <alignment horizontal="right" vertical="center" wrapText="0" indent="1" readingOrder="0"/>
        <border outline="0">
          <top style="dotted">
            <color rgb="FF6F7779"/>
          </top>
          <bottom style="dotted">
            <color rgb="FF6F7779"/>
          </bottom>
        </border>
      </ndxf>
    </rcc>
    <rcc rId="0" sId="8" dxf="1" numFmtId="34">
      <nc r="C6">
        <v>0</v>
      </nc>
      <ndxf>
        <font>
          <sz val="8"/>
          <color auto="1"/>
          <name val="Open Sans"/>
          <scheme val="none"/>
        </font>
        <numFmt numFmtId="166" formatCode="_(* #\ ###\ ##0_);_(* \(#\ ###\ ##0\);_(* &quot;-&quot;_);_(@_)"/>
        <alignment horizontal="right" vertical="center" wrapText="0" indent="1" readingOrder="0"/>
        <border outline="0">
          <top style="dotted">
            <color rgb="FF6F7779"/>
          </top>
          <bottom style="dotted">
            <color rgb="FF6F7779"/>
          </bottom>
        </border>
      </ndxf>
    </rcc>
    <rcc rId="0" sId="8" dxf="1" numFmtId="34">
      <nc r="C7">
        <v>0</v>
      </nc>
      <ndxf>
        <font>
          <sz val="8"/>
          <color auto="1"/>
          <name val="Open Sans"/>
          <scheme val="none"/>
        </font>
        <numFmt numFmtId="166" formatCode="_(* #\ ###\ ##0_);_(* \(#\ ###\ ##0\);_(* &quot;-&quot;_);_(@_)"/>
        <alignment horizontal="right" vertical="center" wrapText="0" indent="1" readingOrder="0"/>
        <border outline="0">
          <top style="dotted">
            <color rgb="FF6F7779"/>
          </top>
          <bottom style="dotted">
            <color rgb="FF6F7779"/>
          </bottom>
        </border>
      </ndxf>
    </rcc>
    <rcc rId="0" sId="8" dxf="1" numFmtId="34">
      <nc r="C8">
        <v>58110</v>
      </nc>
      <ndxf>
        <font>
          <b/>
          <sz val="8"/>
          <color auto="1"/>
          <name val="Open Sans"/>
          <scheme val="none"/>
        </font>
        <numFmt numFmtId="166" formatCode="_(* #\ ###\ ##0_);_(* \(#\ ###\ ##0\);_(* &quot;-&quot;_);_(@_)"/>
        <alignment horizontal="right" vertical="center" wrapText="0" indent="1" readingOrder="0"/>
        <border outline="0">
          <top style="dotted">
            <color rgb="FF6F7779"/>
          </top>
          <bottom style="dotted">
            <color rgb="FF6F7779"/>
          </bottom>
        </border>
      </ndxf>
    </rcc>
    <rcc rId="0" sId="8" dxf="1" numFmtId="34">
      <nc r="C9">
        <v>-7809</v>
      </nc>
      <ndxf>
        <font>
          <sz val="8"/>
          <color auto="1"/>
          <name val="Open Sans"/>
          <scheme val="none"/>
        </font>
        <numFmt numFmtId="166" formatCode="_(* #\ ###\ ##0_);_(* \(#\ ###\ ##0\);_(* &quot;-&quot;_);_(@_)"/>
        <alignment horizontal="right" vertical="center" wrapText="0" indent="1" readingOrder="0"/>
        <border outline="0">
          <top style="dotted">
            <color rgb="FF6F7779"/>
          </top>
          <bottom style="dotted">
            <color rgb="FF6F7779"/>
          </bottom>
        </border>
      </ndxf>
    </rcc>
    <rcc rId="0" sId="8" dxf="1" numFmtId="34">
      <nc r="C10">
        <v>11595</v>
      </nc>
      <ndxf>
        <font>
          <sz val="8"/>
          <color auto="1"/>
          <name val="Open Sans"/>
          <scheme val="none"/>
        </font>
        <numFmt numFmtId="166" formatCode="_(* #\ ###\ ##0_);_(* \(#\ ###\ ##0\);_(* &quot;-&quot;_);_(@_)"/>
        <alignment horizontal="right" vertical="center" wrapText="0" indent="1" readingOrder="0"/>
        <border outline="0">
          <top style="dotted">
            <color rgb="FF6F7779"/>
          </top>
          <bottom style="dotted">
            <color rgb="FF6F7779"/>
          </bottom>
        </border>
      </ndxf>
    </rcc>
    <rcc rId="0" sId="8" s="1" dxf="1" numFmtId="34">
      <nc r="C11">
        <v>3786</v>
      </nc>
      <ndxf>
        <font>
          <b/>
          <sz val="8"/>
          <color auto="1"/>
          <name val="Open Sans"/>
          <scheme val="none"/>
        </font>
        <numFmt numFmtId="166" formatCode="_(* #\ ###\ ##0_);_(* \(#\ ###\ ##0\);_(* &quot;-&quot;_);_(@_)"/>
        <alignment horizontal="right" vertical="center" wrapText="0" indent="1" readingOrder="0"/>
      </ndxf>
    </rcc>
    <rcc rId="0" sId="8" dxf="1" numFmtId="34">
      <nc r="C12">
        <v>61896</v>
      </nc>
      <ndxf>
        <font>
          <b/>
          <sz val="8"/>
          <color rgb="FFEC0000"/>
          <name val="Open Sans"/>
          <scheme val="none"/>
        </font>
        <numFmt numFmtId="166" formatCode="_(* #\ ###\ ##0_);_(* \(#\ ###\ ##0\);_(* &quot;-&quot;_);_(@_)"/>
        <alignment horizontal="right" vertical="center" wrapText="0" readingOrder="0"/>
        <border outline="0">
          <top style="thin">
            <color rgb="FFEC0000"/>
          </top>
          <bottom style="thin">
            <color rgb="FFEC0000"/>
          </bottom>
        </border>
      </ndxf>
    </rcc>
    <rcc rId="0" sId="8" dxf="1" numFmtId="34">
      <nc r="C13">
        <v>0</v>
      </nc>
      <ndxf>
        <font>
          <sz val="11"/>
          <color theme="0"/>
          <name val="Calibri"/>
          <scheme val="minor"/>
        </font>
        <numFmt numFmtId="166" formatCode="_(* #\ ###\ ##0_);_(* \(#\ ###\ ##0\);_(* &quot;-&quot;_);_(@_)"/>
      </ndxf>
    </rcc>
  </rrc>
  <rrc rId="5270" sId="8" ref="C1:C1048576" action="deleteCol">
    <undo index="0" exp="area" ref3D="1" dr="$C$1:$D$1048576" dn="Z_8DA78CF1_615A_4626_9893_6751995631A4_.wvu.Cols" sId="8"/>
    <undo index="0" exp="area" ref3D="1" dr="$C$1:$G$1048576" dn="Z_687A4863_1825_4D63_B732_E76682E6DE4F_.wvu.Cols" sId="8"/>
    <undo index="0" exp="area" ref3D="1" dr="$C$1:$D$1048576" dn="Z_9AF4A83C_CF57_4B40_8A74_6A0EA6C2FE5C_.wvu.Cols" sId="8"/>
    <rfmt sheetId="8" xfDxf="1" sqref="C1:C1048576" start="0" length="0">
      <dxf>
        <alignment wrapText="1" readingOrder="0"/>
      </dxf>
    </rfmt>
    <rcc rId="0" sId="8" dxf="1">
      <nc r="C1" t="inlineStr">
        <is>
          <t>III Q 2019</t>
        </is>
      </nc>
      <ndxf>
        <font>
          <b/>
          <sz val="8"/>
          <color rgb="FFCC0000"/>
          <name val="Open Sans"/>
          <scheme val="none"/>
        </font>
        <numFmt numFmtId="19" formatCode="dd/mm/yyyy"/>
        <alignment horizontal="right" vertical="center" wrapText="0" readingOrder="0"/>
        <border outline="0">
          <top style="thin">
            <color indexed="9"/>
          </top>
          <bottom style="medium">
            <color rgb="FFCC0000"/>
          </bottom>
        </border>
      </ndxf>
    </rcc>
    <rcc rId="0" sId="8" dxf="1" numFmtId="34">
      <nc r="C2">
        <v>37508</v>
      </nc>
      <ndxf>
        <font>
          <sz val="8"/>
          <color auto="1"/>
          <name val="Open Sans"/>
          <scheme val="none"/>
        </font>
        <numFmt numFmtId="166" formatCode="_(* #\ ###\ ##0_);_(* \(#\ ###\ ##0\);_(* &quot;-&quot;_);_(@_)"/>
        <alignment horizontal="right" vertical="center" wrapText="0" indent="1" readingOrder="0"/>
        <border outline="0">
          <top style="dotted">
            <color rgb="FF6F7779"/>
          </top>
          <bottom style="dotted">
            <color rgb="FF6F7779"/>
          </bottom>
        </border>
      </ndxf>
    </rcc>
    <rcc rId="0" sId="8" dxf="1" numFmtId="34">
      <nc r="C3">
        <v>26</v>
      </nc>
      <ndxf>
        <font>
          <sz val="8"/>
          <color auto="1"/>
          <name val="Open Sans"/>
          <scheme val="none"/>
        </font>
        <numFmt numFmtId="166" formatCode="_(* #\ ###\ ##0_);_(* \(#\ ###\ ##0\);_(* &quot;-&quot;_);_(@_)"/>
        <alignment horizontal="right" vertical="center" wrapText="0" indent="1" readingOrder="0"/>
        <border outline="0">
          <top style="dotted">
            <color rgb="FF6F7779"/>
          </top>
          <bottom style="dotted">
            <color rgb="FF6F7779"/>
          </bottom>
        </border>
      </ndxf>
    </rcc>
    <rcc rId="0" sId="8" dxf="1" numFmtId="34">
      <nc r="C4">
        <v>-1927</v>
      </nc>
      <ndxf>
        <font>
          <sz val="8"/>
          <color auto="1"/>
          <name val="Open Sans"/>
          <scheme val="none"/>
        </font>
        <numFmt numFmtId="166" formatCode="_(* #\ ###\ ##0_);_(* \(#\ ###\ ##0\);_(* &quot;-&quot;_);_(@_)"/>
        <alignment horizontal="right" vertical="center" wrapText="0" indent="1" readingOrder="0"/>
        <border outline="0">
          <top style="dotted">
            <color rgb="FF6F7779"/>
          </top>
          <bottom style="dotted">
            <color rgb="FF6F7779"/>
          </bottom>
        </border>
      </ndxf>
    </rcc>
    <rcc rId="0" sId="8" dxf="1" numFmtId="34">
      <nc r="C5">
        <v>0</v>
      </nc>
      <ndxf>
        <font>
          <sz val="8"/>
          <color auto="1"/>
          <name val="Open Sans"/>
          <scheme val="none"/>
        </font>
        <numFmt numFmtId="166" formatCode="_(* #\ ###\ ##0_);_(* \(#\ ###\ ##0\);_(* &quot;-&quot;_);_(@_)"/>
        <alignment horizontal="right" vertical="center" wrapText="0" indent="1" readingOrder="0"/>
        <border outline="0">
          <top style="dotted">
            <color rgb="FF6F7779"/>
          </top>
          <bottom style="dotted">
            <color rgb="FF6F7779"/>
          </bottom>
        </border>
      </ndxf>
    </rcc>
    <rcc rId="0" sId="8" dxf="1" numFmtId="34">
      <nc r="C6">
        <v>0</v>
      </nc>
      <ndxf>
        <font>
          <sz val="8"/>
          <color auto="1"/>
          <name val="Open Sans"/>
          <scheme val="none"/>
        </font>
        <numFmt numFmtId="166" formatCode="_(* #\ ###\ ##0_);_(* \(#\ ###\ ##0\);_(* &quot;-&quot;_);_(@_)"/>
        <alignment horizontal="right" vertical="center" wrapText="0" indent="1" readingOrder="0"/>
        <border outline="0">
          <top style="dotted">
            <color rgb="FF6F7779"/>
          </top>
          <bottom style="dotted">
            <color rgb="FF6F7779"/>
          </bottom>
        </border>
      </ndxf>
    </rcc>
    <rcc rId="0" sId="8" dxf="1" numFmtId="34">
      <nc r="C7">
        <v>0</v>
      </nc>
      <ndxf>
        <font>
          <sz val="8"/>
          <color auto="1"/>
          <name val="Open Sans"/>
          <scheme val="none"/>
        </font>
        <numFmt numFmtId="166" formatCode="_(* #\ ###\ ##0_);_(* \(#\ ###\ ##0\);_(* &quot;-&quot;_);_(@_)"/>
        <alignment horizontal="right" vertical="center" wrapText="0" indent="1" readingOrder="0"/>
        <border outline="0">
          <top style="dotted">
            <color rgb="FF6F7779"/>
          </top>
          <bottom style="dotted">
            <color rgb="FF6F7779"/>
          </bottom>
        </border>
      </ndxf>
    </rcc>
    <rcc rId="0" sId="8" dxf="1" numFmtId="34">
      <nc r="C8">
        <v>35607</v>
      </nc>
      <ndxf>
        <font>
          <b/>
          <sz val="8"/>
          <color auto="1"/>
          <name val="Open Sans"/>
          <scheme val="none"/>
        </font>
        <numFmt numFmtId="166" formatCode="_(* #\ ###\ ##0_);_(* \(#\ ###\ ##0\);_(* &quot;-&quot;_);_(@_)"/>
        <alignment horizontal="right" vertical="center" wrapText="0" indent="1" readingOrder="0"/>
        <border outline="0">
          <top style="dotted">
            <color rgb="FF6F7779"/>
          </top>
          <bottom style="dotted">
            <color rgb="FF6F7779"/>
          </bottom>
        </border>
      </ndxf>
    </rcc>
    <rcc rId="0" sId="8" dxf="1" numFmtId="34">
      <nc r="C9">
        <v>-46668</v>
      </nc>
      <ndxf>
        <font>
          <sz val="8"/>
          <color auto="1"/>
          <name val="Open Sans"/>
          <scheme val="none"/>
        </font>
        <numFmt numFmtId="166" formatCode="_(* #\ ###\ ##0_);_(* \(#\ ###\ ##0\);_(* &quot;-&quot;_);_(@_)"/>
        <alignment horizontal="right" vertical="center" wrapText="0" indent="1" readingOrder="0"/>
        <border outline="0">
          <top style="dotted">
            <color rgb="FF6F7779"/>
          </top>
          <bottom style="dotted">
            <color rgb="FF6F7779"/>
          </bottom>
        </border>
      </ndxf>
    </rcc>
    <rcc rId="0" sId="8" dxf="1" numFmtId="34">
      <nc r="C10">
        <v>53402</v>
      </nc>
      <ndxf>
        <font>
          <sz val="8"/>
          <color auto="1"/>
          <name val="Open Sans"/>
          <scheme val="none"/>
        </font>
        <numFmt numFmtId="166" formatCode="_(* #\ ###\ ##0_);_(* \(#\ ###\ ##0\);_(* &quot;-&quot;_);_(@_)"/>
        <alignment horizontal="right" vertical="center" wrapText="0" indent="1" readingOrder="0"/>
        <border outline="0">
          <top style="dotted">
            <color rgb="FF6F7779"/>
          </top>
          <bottom style="dotted">
            <color rgb="FF6F7779"/>
          </bottom>
        </border>
      </ndxf>
    </rcc>
    <rcc rId="0" sId="8" s="1" dxf="1" numFmtId="34">
      <nc r="C11">
        <v>6734</v>
      </nc>
      <ndxf>
        <font>
          <b/>
          <sz val="8"/>
          <color auto="1"/>
          <name val="Open Sans"/>
          <scheme val="none"/>
        </font>
        <numFmt numFmtId="166" formatCode="_(* #\ ###\ ##0_);_(* \(#\ ###\ ##0\);_(* &quot;-&quot;_);_(@_)"/>
        <alignment horizontal="right" vertical="center" wrapText="0" indent="1" readingOrder="0"/>
      </ndxf>
    </rcc>
    <rcc rId="0" sId="8" dxf="1" numFmtId="34">
      <nc r="C12">
        <v>42341</v>
      </nc>
      <ndxf>
        <font>
          <b/>
          <sz val="8"/>
          <color rgb="FFEC0000"/>
          <name val="Open Sans"/>
          <scheme val="none"/>
        </font>
        <numFmt numFmtId="166" formatCode="_(* #\ ###\ ##0_);_(* \(#\ ###\ ##0\);_(* &quot;-&quot;_);_(@_)"/>
        <alignment horizontal="right" vertical="center" wrapText="0" readingOrder="0"/>
        <border outline="0">
          <top style="thin">
            <color rgb="FFEC0000"/>
          </top>
          <bottom style="thin">
            <color rgb="FFEC0000"/>
          </bottom>
        </border>
      </ndxf>
    </rcc>
    <rcc rId="0" sId="8" dxf="1" numFmtId="34">
      <nc r="C13">
        <v>0</v>
      </nc>
      <ndxf>
        <font>
          <sz val="11"/>
          <color theme="0"/>
          <name val="Calibri"/>
          <scheme val="minor"/>
        </font>
        <numFmt numFmtId="166" formatCode="_(* #\ ###\ ##0_);_(* \(#\ ###\ ##0\);_(* &quot;-&quot;_);_(@_)"/>
      </ndxf>
    </rcc>
  </rrc>
  <rrc rId="5271" sId="8" ref="C1:C1048576" action="deleteCol">
    <undo index="0" exp="area" ref3D="1" dr="$C$1:$C$1048576" dn="Z_8DA78CF1_615A_4626_9893_6751995631A4_.wvu.Cols" sId="8"/>
    <undo index="0" exp="area" ref3D="1" dr="$C$1:$F$1048576" dn="Z_687A4863_1825_4D63_B732_E76682E6DE4F_.wvu.Cols" sId="8"/>
    <undo index="0" exp="area" ref3D="1" dr="$C$1:$C$1048576" dn="Z_9AF4A83C_CF57_4B40_8A74_6A0EA6C2FE5C_.wvu.Cols" sId="8"/>
    <rfmt sheetId="8" xfDxf="1" sqref="C1:C1048576" start="0" length="0">
      <dxf>
        <alignment wrapText="1" readingOrder="0"/>
      </dxf>
    </rfmt>
    <rcc rId="0" sId="8" dxf="1">
      <nc r="C1" t="inlineStr">
        <is>
          <t>IV Q 2019</t>
        </is>
      </nc>
      <ndxf>
        <font>
          <b/>
          <sz val="8"/>
          <color rgb="FFCC0000"/>
          <name val="Open Sans"/>
          <scheme val="none"/>
        </font>
        <numFmt numFmtId="19" formatCode="dd/mm/yyyy"/>
        <alignment horizontal="right" vertical="center" wrapText="0" readingOrder="0"/>
        <border outline="0">
          <top style="thin">
            <color indexed="9"/>
          </top>
          <bottom style="medium">
            <color rgb="FFCC0000"/>
          </bottom>
        </border>
      </ndxf>
    </rcc>
    <rcc rId="0" sId="8" dxf="1" numFmtId="34">
      <nc r="C2">
        <v>38179</v>
      </nc>
      <ndxf>
        <font>
          <sz val="8"/>
          <color auto="1"/>
          <name val="Open Sans"/>
          <scheme val="none"/>
        </font>
        <numFmt numFmtId="166" formatCode="_(* #\ ###\ ##0_);_(* \(#\ ###\ ##0\);_(* &quot;-&quot;_);_(@_)"/>
        <alignment horizontal="right" vertical="center" wrapText="0" indent="1" readingOrder="0"/>
        <border outline="0">
          <top style="dotted">
            <color rgb="FF6F7779"/>
          </top>
          <bottom style="dotted">
            <color rgb="FF6F7779"/>
          </bottom>
        </border>
      </ndxf>
    </rcc>
    <rcc rId="0" sId="8" dxf="1" numFmtId="34">
      <nc r="C3">
        <v>0</v>
      </nc>
      <ndxf>
        <font>
          <sz val="8"/>
          <color auto="1"/>
          <name val="Open Sans"/>
          <scheme val="none"/>
        </font>
        <numFmt numFmtId="166" formatCode="_(* #\ ###\ ##0_);_(* \(#\ ###\ ##0\);_(* &quot;-&quot;_);_(@_)"/>
        <alignment horizontal="right" vertical="center" wrapText="0" indent="1" readingOrder="0"/>
        <border outline="0">
          <top style="dotted">
            <color rgb="FF6F7779"/>
          </top>
          <bottom style="dotted">
            <color rgb="FF6F7779"/>
          </bottom>
        </border>
      </ndxf>
    </rcc>
    <rcc rId="0" sId="8" dxf="1" numFmtId="34">
      <nc r="C4">
        <v>16594</v>
      </nc>
      <ndxf>
        <font>
          <sz val="8"/>
          <color auto="1"/>
          <name val="Open Sans"/>
          <scheme val="none"/>
        </font>
        <numFmt numFmtId="166" formatCode="_(* #\ ###\ ##0_);_(* \(#\ ###\ ##0\);_(* &quot;-&quot;_);_(@_)"/>
        <alignment horizontal="right" vertical="center" wrapText="0" indent="1" readingOrder="0"/>
        <border outline="0">
          <top style="dotted">
            <color rgb="FF6F7779"/>
          </top>
          <bottom style="dotted">
            <color rgb="FF6F7779"/>
          </bottom>
        </border>
      </ndxf>
    </rcc>
    <rcc rId="0" sId="8" dxf="1" numFmtId="34">
      <nc r="C5">
        <v>0</v>
      </nc>
      <ndxf>
        <font>
          <sz val="8"/>
          <color auto="1"/>
          <name val="Open Sans"/>
          <scheme val="none"/>
        </font>
        <numFmt numFmtId="166" formatCode="_(* #\ ###\ ##0_);_(* \(#\ ###\ ##0\);_(* &quot;-&quot;_);_(@_)"/>
        <alignment horizontal="right" vertical="center" wrapText="0" indent="1" readingOrder="0"/>
        <border outline="0">
          <top style="dotted">
            <color rgb="FF6F7779"/>
          </top>
          <bottom style="dotted">
            <color rgb="FF6F7779"/>
          </bottom>
        </border>
      </ndxf>
    </rcc>
    <rcc rId="0" sId="8" dxf="1" numFmtId="34">
      <nc r="C6">
        <v>0</v>
      </nc>
      <ndxf>
        <font>
          <sz val="8"/>
          <color auto="1"/>
          <name val="Open Sans"/>
          <scheme val="none"/>
        </font>
        <numFmt numFmtId="166" formatCode="_(* #\ ###\ ##0_);_(* \(#\ ###\ ##0\);_(* &quot;-&quot;_);_(@_)"/>
        <alignment horizontal="right" vertical="center" wrapText="0" indent="1" readingOrder="0"/>
        <border outline="0">
          <top style="dotted">
            <color rgb="FF6F7779"/>
          </top>
          <bottom style="dotted">
            <color rgb="FF6F7779"/>
          </bottom>
        </border>
      </ndxf>
    </rcc>
    <rcc rId="0" sId="8" dxf="1" numFmtId="34">
      <nc r="C7">
        <v>-11244</v>
      </nc>
      <ndxf>
        <font>
          <sz val="8"/>
          <color auto="1"/>
          <name val="Open Sans"/>
          <scheme val="none"/>
        </font>
        <numFmt numFmtId="166" formatCode="_(* #\ ###\ ##0_);_(* \(#\ ###\ ##0\);_(* &quot;-&quot;_);_(@_)"/>
        <alignment horizontal="right" vertical="center" wrapText="0" indent="1" readingOrder="0"/>
        <border outline="0">
          <top style="dotted">
            <color rgb="FF6F7779"/>
          </top>
          <bottom style="dotted">
            <color rgb="FF6F7779"/>
          </bottom>
        </border>
      </ndxf>
    </rcc>
    <rcc rId="0" sId="8" dxf="1" numFmtId="34">
      <nc r="C8">
        <v>43529</v>
      </nc>
      <ndxf>
        <font>
          <b/>
          <sz val="8"/>
          <color auto="1"/>
          <name val="Open Sans"/>
          <scheme val="none"/>
        </font>
        <numFmt numFmtId="166" formatCode="_(* #\ ###\ ##0_);_(* \(#\ ###\ ##0\);_(* &quot;-&quot;_);_(@_)"/>
        <alignment horizontal="right" vertical="center" wrapText="0" indent="1" readingOrder="0"/>
        <border outline="0">
          <top style="dotted">
            <color rgb="FF6F7779"/>
          </top>
          <bottom style="dotted">
            <color rgb="FF6F7779"/>
          </bottom>
        </border>
      </ndxf>
    </rcc>
    <rcc rId="0" sId="8" dxf="1" numFmtId="34">
      <nc r="C9">
        <v>50910</v>
      </nc>
      <ndxf>
        <font>
          <sz val="8"/>
          <color auto="1"/>
          <name val="Open Sans"/>
          <scheme val="none"/>
        </font>
        <numFmt numFmtId="166" formatCode="_(* #\ ###\ ##0_);_(* \(#\ ###\ ##0\);_(* &quot;-&quot;_);_(@_)"/>
        <alignment horizontal="right" vertical="center" wrapText="0" indent="1" readingOrder="0"/>
        <border outline="0">
          <top style="dotted">
            <color rgb="FF6F7779"/>
          </top>
          <bottom style="dotted">
            <color rgb="FF6F7779"/>
          </bottom>
        </border>
      </ndxf>
    </rcc>
    <rcc rId="0" sId="8" dxf="1" numFmtId="34">
      <nc r="C10">
        <v>-46056</v>
      </nc>
      <ndxf>
        <font>
          <sz val="8"/>
          <color auto="1"/>
          <name val="Open Sans"/>
          <scheme val="none"/>
        </font>
        <numFmt numFmtId="166" formatCode="_(* #\ ###\ ##0_);_(* \(#\ ###\ ##0\);_(* &quot;-&quot;_);_(@_)"/>
        <alignment horizontal="right" vertical="center" wrapText="0" indent="1" readingOrder="0"/>
        <border outline="0">
          <top style="dotted">
            <color rgb="FF6F7779"/>
          </top>
          <bottom style="dotted">
            <color rgb="FF6F7779"/>
          </bottom>
        </border>
      </ndxf>
    </rcc>
    <rcc rId="0" sId="8" s="1" dxf="1" numFmtId="34">
      <nc r="C11">
        <v>4854</v>
      </nc>
      <ndxf>
        <font>
          <b/>
          <sz val="8"/>
          <color auto="1"/>
          <name val="Open Sans"/>
          <scheme val="none"/>
        </font>
        <numFmt numFmtId="166" formatCode="_(* #\ ###\ ##0_);_(* \(#\ ###\ ##0\);_(* &quot;-&quot;_);_(@_)"/>
        <alignment horizontal="right" vertical="center" wrapText="0" indent="1" readingOrder="0"/>
      </ndxf>
    </rcc>
    <rcc rId="0" sId="8" dxf="1" numFmtId="34">
      <nc r="C12">
        <v>48383</v>
      </nc>
      <ndxf>
        <font>
          <b/>
          <sz val="8"/>
          <color rgb="FFEC0000"/>
          <name val="Open Sans"/>
          <scheme val="none"/>
        </font>
        <numFmt numFmtId="166" formatCode="_(* #\ ###\ ##0_);_(* \(#\ ###\ ##0\);_(* &quot;-&quot;_);_(@_)"/>
        <alignment horizontal="right" vertical="center" wrapText="0" readingOrder="0"/>
        <border outline="0">
          <top style="thin">
            <color rgb="FFEC0000"/>
          </top>
          <bottom style="thin">
            <color rgb="FFEC0000"/>
          </bottom>
        </border>
      </ndxf>
    </rcc>
    <rcc rId="0" sId="8" dxf="1" numFmtId="34">
      <nc r="C13">
        <v>0</v>
      </nc>
      <ndxf>
        <font>
          <sz val="11"/>
          <color theme="0"/>
          <name val="Calibri"/>
          <scheme val="minor"/>
        </font>
        <numFmt numFmtId="166" formatCode="_(* #\ ###\ ##0_);_(* \(#\ ###\ ##0\);_(* &quot;-&quot;_);_(@_)"/>
      </ndxf>
    </rcc>
  </rrc>
  <rrc rId="5272" sId="8" ref="C1:C1048576" action="deleteCol">
    <undo index="0" exp="area" ref3D="1" dr="$C$1:$E$1048576" dn="Z_687A4863_1825_4D63_B732_E76682E6DE4F_.wvu.Cols" sId="8"/>
    <rfmt sheetId="8" xfDxf="1" sqref="C1:C1048576" start="0" length="0"/>
    <rcc rId="0" sId="8" dxf="1">
      <nc r="C1" t="inlineStr">
        <is>
          <t>I Q 2020</t>
        </is>
      </nc>
      <ndxf>
        <font>
          <b/>
          <sz val="8"/>
          <color rgb="FFCC0000"/>
          <name val="Open Sans"/>
          <scheme val="none"/>
        </font>
        <numFmt numFmtId="19" formatCode="dd/mm/yyyy"/>
        <alignment horizontal="right" vertical="center" readingOrder="0"/>
        <border outline="0">
          <top style="thin">
            <color indexed="9"/>
          </top>
          <bottom style="medium">
            <color rgb="FFCC0000"/>
          </bottom>
        </border>
      </ndxf>
    </rcc>
    <rcc rId="0" sId="8" dxf="1" numFmtId="34">
      <nc r="C2">
        <v>51976</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C3">
        <v>-5</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C4">
        <v>-29930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C5">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C6">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C7">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C8">
        <v>22041</v>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C9">
        <v>-179604</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C10">
        <v>184049</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11">
        <v>4445</v>
      </nc>
      <ndxf>
        <font>
          <b/>
          <sz val="8"/>
          <color auto="1"/>
          <name val="Open Sans"/>
          <scheme val="none"/>
        </font>
        <numFmt numFmtId="166" formatCode="_(* #\ ###\ ##0_);_(* \(#\ ###\ ##0\);_(* &quot;-&quot;_);_(@_)"/>
        <alignment horizontal="right" vertical="center" indent="1" readingOrder="0"/>
      </ndxf>
    </rcc>
    <rcc rId="0" sId="8" dxf="1" numFmtId="34">
      <nc r="C12">
        <v>26486</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cc rId="0" sId="8" dxf="1" numFmtId="34">
      <nc r="C13">
        <v>0</v>
      </nc>
      <ndxf>
        <font>
          <sz val="11"/>
          <color theme="0"/>
          <name val="Calibri"/>
          <scheme val="minor"/>
        </font>
        <numFmt numFmtId="166" formatCode="_(* #\ ###\ ##0_);_(* \(#\ ###\ ##0\);_(* &quot;-&quot;_);_(@_)"/>
      </ndxf>
    </rcc>
  </rrc>
  <rrc rId="5273" sId="8" ref="C1:C1048576" action="deleteCol">
    <undo index="0" exp="area" ref3D="1" dr="$C$1:$D$1048576" dn="Z_687A4863_1825_4D63_B732_E76682E6DE4F_.wvu.Cols" sId="8"/>
    <rfmt sheetId="8" xfDxf="1" sqref="C1:C1048576" start="0" length="0"/>
    <rcc rId="0" sId="8" dxf="1">
      <nc r="C1" t="inlineStr">
        <is>
          <t>II Q 2020</t>
        </is>
      </nc>
      <ndxf>
        <font>
          <b/>
          <sz val="8"/>
          <color rgb="FFCC0000"/>
          <name val="Open Sans"/>
          <scheme val="none"/>
        </font>
        <numFmt numFmtId="19" formatCode="dd/mm/yyyy"/>
        <alignment horizontal="right" vertical="center" readingOrder="0"/>
        <border outline="0">
          <top style="thin">
            <color indexed="9"/>
          </top>
          <bottom style="medium">
            <color rgb="FFCC0000"/>
          </bottom>
        </border>
      </ndxf>
    </rcc>
    <rcc rId="0" sId="8" dxf="1" numFmtId="34">
      <nc r="C2">
        <v>8500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C3">
        <v>-80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C4">
        <v>33205</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C5">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C6">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C7">
        <v>-8535</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C8">
        <v>33090</v>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C9">
        <v>-49322</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C10">
        <v>43288</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11">
        <v>-6034</v>
      </nc>
      <ndxf>
        <font>
          <b/>
          <sz val="8"/>
          <color auto="1"/>
          <name val="Open Sans"/>
          <scheme val="none"/>
        </font>
        <numFmt numFmtId="166" formatCode="_(* #\ ###\ ##0_);_(* \(#\ ###\ ##0\);_(* &quot;-&quot;_);_(@_)"/>
        <alignment horizontal="right" vertical="center" indent="1" readingOrder="0"/>
      </ndxf>
    </rcc>
    <rcc rId="0" sId="8" dxf="1" numFmtId="34">
      <nc r="C12">
        <v>27056</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cc rId="0" sId="8" dxf="1" numFmtId="34">
      <nc r="C13">
        <v>0</v>
      </nc>
      <ndxf>
        <font>
          <sz val="11"/>
          <color theme="0"/>
          <name val="Calibri"/>
          <scheme val="minor"/>
        </font>
        <numFmt numFmtId="166" formatCode="_(* #\ ###\ ##0_);_(* \(#\ ###\ ##0\);_(* &quot;-&quot;_);_(@_)"/>
      </ndxf>
    </rcc>
    <rfmt sheetId="8" sqref="C14" start="0" length="0">
      <dxf>
        <font>
          <sz val="11"/>
          <color theme="0"/>
          <name val="Calibri"/>
          <scheme val="minor"/>
        </font>
      </dxf>
    </rfmt>
  </rrc>
  <rrc rId="5274" sId="8" ref="C1:C1048576" action="deleteCol">
    <undo index="0" exp="area" ref3D="1" dr="$C$1:$C$1048576" dn="Z_687A4863_1825_4D63_B732_E76682E6DE4F_.wvu.Cols" sId="8"/>
    <rfmt sheetId="8" xfDxf="1" sqref="C1:C1048576" start="0" length="0"/>
    <rcc rId="0" sId="8" dxf="1">
      <nc r="C1" t="inlineStr">
        <is>
          <t>III Q 2020</t>
        </is>
      </nc>
      <ndxf>
        <font>
          <b/>
          <sz val="8"/>
          <color rgb="FFCC0000"/>
          <name val="Open Sans"/>
          <scheme val="none"/>
        </font>
        <numFmt numFmtId="19" formatCode="dd/mm/yyyy"/>
        <alignment horizontal="right" vertical="center" readingOrder="0"/>
        <border outline="0">
          <top style="thin">
            <color indexed="9"/>
          </top>
          <bottom style="medium">
            <color rgb="FFCC0000"/>
          </bottom>
        </border>
      </ndxf>
    </rcc>
    <rcc rId="0" sId="8" dxf="1" numFmtId="34">
      <nc r="C2">
        <v>109596</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C3">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C4">
        <v>11755</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C5">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C6">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C7">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C8">
        <v>121351</v>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C9">
        <v>22906</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C10">
        <v>-16155</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11">
        <v>6751</v>
      </nc>
      <ndxf>
        <font>
          <b/>
          <sz val="8"/>
          <color auto="1"/>
          <name val="Open Sans"/>
          <scheme val="none"/>
        </font>
        <numFmt numFmtId="166" formatCode="_(* #\ ###\ ##0_);_(* \(#\ ###\ ##0\);_(* &quot;-&quot;_);_(@_)"/>
        <alignment horizontal="right" vertical="center" indent="1" readingOrder="0"/>
      </ndxf>
    </rcc>
    <rcc rId="0" sId="8" dxf="1" numFmtId="34">
      <nc r="C12">
        <v>128102</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cc rId="0" sId="8" dxf="1" numFmtId="34">
      <nc r="C13">
        <v>0</v>
      </nc>
      <ndxf>
        <font>
          <sz val="11"/>
          <color theme="0"/>
          <name val="Calibri"/>
          <scheme val="minor"/>
        </font>
        <numFmt numFmtId="166" formatCode="_(* #\ ###\ ##0_);_(* \(#\ ###\ ##0\);_(* &quot;-&quot;_);_(@_)"/>
      </ndxf>
    </rcc>
    <rfmt sheetId="8" sqref="C14" start="0" length="0">
      <dxf>
        <font>
          <sz val="11"/>
          <color theme="0"/>
          <name val="Calibri"/>
          <scheme val="minor"/>
        </font>
      </dxf>
    </rfmt>
  </rrc>
  <rrc rId="5275" sId="8" ref="C1:C1048576" action="deleteCol">
    <rfmt sheetId="8" xfDxf="1" sqref="C1:C1048576" start="0" length="0"/>
    <rcc rId="0" sId="8" dxf="1">
      <nc r="C1" t="inlineStr">
        <is>
          <t>IV Q 2020</t>
        </is>
      </nc>
      <ndxf>
        <font>
          <b/>
          <sz val="8"/>
          <color rgb="FFCC0000"/>
          <name val="Open Sans"/>
          <scheme val="none"/>
        </font>
        <numFmt numFmtId="19" formatCode="dd/mm/yyyy"/>
        <alignment horizontal="right" vertical="center" readingOrder="0"/>
        <border outline="0">
          <top style="thin">
            <color indexed="9"/>
          </top>
          <bottom style="medium">
            <color rgb="FFCC0000"/>
          </bottom>
        </border>
      </ndxf>
    </rcc>
    <rcc rId="0" sId="8" dxf="1" numFmtId="34">
      <nc r="C2">
        <v>58651</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C3">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C4">
        <v>18172</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C5">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C6">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C7">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C8">
        <v>76823</v>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C9">
        <v>46879</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C10">
        <v>-47634</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C11">
        <v>-755</v>
      </nc>
      <ndxf>
        <font>
          <b/>
          <sz val="8"/>
          <color auto="1"/>
          <name val="Open Sans"/>
          <scheme val="none"/>
        </font>
        <numFmt numFmtId="166" formatCode="_(* #\ ###\ ##0_);_(* \(#\ ###\ ##0\);_(* &quot;-&quot;_);_(@_)"/>
        <alignment horizontal="right" vertical="center" indent="1" readingOrder="0"/>
      </ndxf>
    </rcc>
    <rcc rId="0" sId="8" dxf="1" numFmtId="34">
      <nc r="C12">
        <v>76068</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cc rId="0" sId="8" dxf="1" numFmtId="34">
      <nc r="C13">
        <v>0</v>
      </nc>
      <ndxf>
        <font>
          <sz val="11"/>
          <color theme="0"/>
          <name val="Calibri"/>
          <scheme val="minor"/>
        </font>
        <numFmt numFmtId="166" formatCode="_(* #\ ###\ ##0_);_(* \(#\ ###\ ##0\);_(* &quot;-&quot;_);_(@_)"/>
      </ndxf>
    </rcc>
  </rrc>
  <rrc rId="5276" sId="8" ref="D1:D1048576" action="deleteCol">
    <rfmt sheetId="8" xfDxf="1" sqref="D1:D1048576" start="0" length="0"/>
    <rcc rId="0" sId="8" dxf="1">
      <nc r="D1" t="inlineStr">
        <is>
          <t>II Q 2021</t>
        </is>
      </nc>
      <ndxf>
        <font>
          <b/>
          <sz val="8"/>
          <color rgb="FFCC0000"/>
          <name val="Open Sans"/>
          <scheme val="none"/>
        </font>
        <numFmt numFmtId="19" formatCode="dd/mm/yyyy"/>
        <alignment horizontal="right" vertical="center" readingOrder="0"/>
        <border outline="0">
          <top style="thin">
            <color indexed="9"/>
          </top>
          <bottom style="medium">
            <color rgb="FFCC0000"/>
          </bottom>
        </border>
      </ndxf>
    </rcc>
    <rcc rId="0" sId="8" dxf="1" numFmtId="34">
      <nc r="D2">
        <v>10006</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D3">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D4">
        <v>18924</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D5">
        <v>8148</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D6">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D7">
        <v>-4015</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D8">
        <v>33063</v>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D9">
        <v>40499</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D10">
        <v>-35987</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D11">
        <v>4512</v>
      </nc>
      <ndxf>
        <font>
          <b/>
          <sz val="8"/>
          <color auto="1"/>
          <name val="Open Sans"/>
          <scheme val="none"/>
        </font>
        <numFmt numFmtId="166" formatCode="_(* #\ ###\ ##0_);_(* \(#\ ###\ ##0\);_(* &quot;-&quot;_);_(@_)"/>
        <alignment horizontal="right" vertical="center" indent="1" readingOrder="0"/>
      </ndxf>
    </rcc>
    <rcc rId="0" sId="8" dxf="1" numFmtId="34">
      <nc r="D12">
        <v>37575</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cc rId="0" sId="8" dxf="1" numFmtId="34">
      <nc r="D13">
        <v>0</v>
      </nc>
      <ndxf>
        <font>
          <sz val="11"/>
          <color theme="0"/>
          <name val="Calibri"/>
          <scheme val="minor"/>
        </font>
        <numFmt numFmtId="166" formatCode="_(* #\ ###\ ##0_);_(* \(#\ ###\ ##0\);_(* &quot;-&quot;_);_(@_)"/>
      </ndxf>
    </rcc>
  </rrc>
  <rrc rId="5277" sId="8" ref="D1:D1048576" action="deleteCol">
    <rfmt sheetId="8" xfDxf="1" sqref="D1:D1048576" start="0" length="0"/>
    <rcc rId="0" sId="8" dxf="1">
      <nc r="D1" t="inlineStr">
        <is>
          <t>III Q 2021</t>
        </is>
      </nc>
      <ndxf>
        <font>
          <b/>
          <sz val="8"/>
          <color rgb="FFCC0000"/>
          <name val="Open Sans"/>
          <scheme val="none"/>
        </font>
        <numFmt numFmtId="19" formatCode="dd/mm/yyyy"/>
        <alignment horizontal="right" vertical="center" readingOrder="0"/>
        <border outline="0">
          <top style="thin">
            <color indexed="9"/>
          </top>
          <bottom style="medium">
            <color rgb="FFCC0000"/>
          </bottom>
        </border>
      </ndxf>
    </rcc>
    <rcc rId="0" sId="8" dxf="1" numFmtId="34">
      <nc r="D2">
        <v>57985</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D3">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D4">
        <v>-5949</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D5">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D6">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D7">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D8">
        <v>52036</v>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D9">
        <v>75953</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D10">
        <v>-72749</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D11">
        <v>3204</v>
      </nc>
      <ndxf>
        <font>
          <b/>
          <sz val="8"/>
          <color auto="1"/>
          <name val="Open Sans"/>
          <scheme val="none"/>
        </font>
        <numFmt numFmtId="166" formatCode="_(* #\ ###\ ##0_);_(* \(#\ ###\ ##0\);_(* &quot;-&quot;_);_(@_)"/>
        <alignment horizontal="right" vertical="center" indent="1" readingOrder="0"/>
      </ndxf>
    </rcc>
    <rcc rId="0" sId="8" dxf="1" numFmtId="34">
      <nc r="D12">
        <v>55240</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cc rId="0" sId="8" dxf="1" numFmtId="34">
      <nc r="D13">
        <v>0</v>
      </nc>
      <ndxf>
        <font>
          <sz val="11"/>
          <color theme="0"/>
          <name val="Calibri"/>
          <scheme val="minor"/>
        </font>
        <numFmt numFmtId="166" formatCode="_(* #\ ###\ ##0_);_(* \(#\ ###\ ##0\);_(* &quot;-&quot;_);_(@_)"/>
      </ndxf>
    </rcc>
  </rrc>
  <rrc rId="5278" sId="8" ref="D1:D1048576" action="deleteCol">
    <rfmt sheetId="8" xfDxf="1" sqref="D1:D1048576" start="0" length="0"/>
    <rcc rId="0" sId="8" dxf="1">
      <nc r="D1" t="inlineStr">
        <is>
          <t>IV Q 2021</t>
        </is>
      </nc>
      <ndxf>
        <font>
          <b/>
          <sz val="8"/>
          <color rgb="FFCC0000"/>
          <name val="Open Sans"/>
          <scheme val="none"/>
        </font>
        <numFmt numFmtId="19" formatCode="dd/mm/yyyy"/>
        <alignment horizontal="right" vertical="center" readingOrder="0"/>
        <border outline="0">
          <top style="thin">
            <color indexed="9"/>
          </top>
          <bottom style="medium">
            <color rgb="FFCC0000"/>
          </bottom>
        </border>
      </ndxf>
    </rcc>
    <rcc rId="0" sId="8" dxf="1" numFmtId="34">
      <nc r="D2">
        <v>-4416</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D3">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D4">
        <v>-3455</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D5">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fmt sheetId="8" sqref="D6" start="0" length="0">
      <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cc rId="0" sId="8" dxf="1" numFmtId="34">
      <nc r="D7">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D8">
        <v>-7871</v>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D9">
        <v>241252</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dxf="1" numFmtId="34">
      <nc r="D10">
        <v>-258069</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8" s="1" dxf="1" numFmtId="34">
      <nc r="D11">
        <v>-16817</v>
      </nc>
      <ndxf>
        <font>
          <b/>
          <sz val="8"/>
          <color auto="1"/>
          <name val="Open Sans"/>
          <scheme val="none"/>
        </font>
        <numFmt numFmtId="166" formatCode="_(* #\ ###\ ##0_);_(* \(#\ ###\ ##0\);_(* &quot;-&quot;_);_(@_)"/>
        <alignment horizontal="right" vertical="center" indent="1" readingOrder="0"/>
      </ndxf>
    </rcc>
    <rcc rId="0" sId="8" dxf="1" numFmtId="34">
      <nc r="D12">
        <v>-24688</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cc rId="0" sId="8" dxf="1" numFmtId="34">
      <nc r="D13">
        <v>0</v>
      </nc>
      <ndxf>
        <font>
          <sz val="11"/>
          <color theme="0"/>
          <name val="Calibri"/>
          <scheme val="minor"/>
        </font>
        <numFmt numFmtId="166" formatCode="_(* #\ ###\ ##0_);_(* \(#\ ###\ ##0\);_(* &quot;-&quot;_);_(@_)"/>
      </ndxf>
    </rcc>
  </rrc>
  <rrc rId="5279" sId="9" ref="T1:T1048576" action="deleteCol">
    <undo index="0" exp="area" ref3D="1" dr="$A$8:$XFD$8" dn="Z_899D69CD_4B7E_42BC_9944_5BD922EB798C_.wvu.Rows" sId="9"/>
    <undo index="0" exp="area" ref3D="1" dr="$A$8:$XFD$8" dn="Z_687A4863_1825_4D63_B732_E76682E6DE4F_.wvu.Rows" sId="9"/>
    <undo index="0" exp="area" ref3D="1" dr="$A$8:$XFD$8" dn="Z_0A5A8AAD_17C2_42D7_A411_AE31312C904E_.wvu.Rows" sId="9"/>
    <rfmt sheetId="9" xfDxf="1" sqref="T1:T1048576" start="0" length="0">
      <dxf>
        <font>
          <sz val="10"/>
          <name val="Open Sans"/>
          <scheme val="none"/>
        </font>
      </dxf>
    </rfmt>
    <rcc rId="0" sId="9" dxf="1" numFmtId="19">
      <nc r="T2">
        <v>44377</v>
      </nc>
      <ndxf>
        <font>
          <b/>
          <sz val="8"/>
          <color rgb="FFCC0000"/>
          <name val="Open Sans"/>
          <scheme val="none"/>
        </font>
        <numFmt numFmtId="19" formatCode="dd/mm/yyyy"/>
        <alignment horizontal="right" vertical="top" wrapText="1" readingOrder="0"/>
        <border outline="0">
          <top style="thin">
            <color indexed="9"/>
          </top>
          <bottom style="medium">
            <color rgb="FFCC0000"/>
          </bottom>
        </border>
      </ndxf>
    </rcc>
    <rcc rId="0" sId="9" dxf="1" numFmtId="34">
      <nc r="T3">
        <v>56732577</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T4">
        <v>79886479</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T5">
        <v>51807482</v>
      </nc>
      <ndxf>
        <font>
          <i/>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T6">
        <v>10307270</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T7">
        <v>240775</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fmt sheetId="9" sqref="T8" start="0" length="0">
      <dxf>
        <font>
          <sz val="8"/>
          <color auto="1"/>
          <name val="Open Sans"/>
          <scheme val="none"/>
        </font>
        <numFmt numFmtId="166" formatCode="_(* #\ ###\ ##0_);_(* \(#\ ###\ ##0\);_(* &quot;-&quot;_);_(@_)"/>
        <alignment horizontal="right" vertical="top" readingOrder="0"/>
        <border outline="0">
          <top style="dotted">
            <color rgb="FF6F7779"/>
          </top>
          <bottom style="dotted">
            <color rgb="FF6F7779"/>
          </bottom>
        </border>
      </dxf>
    </rfmt>
    <rcc rId="0" sId="9" dxf="1" numFmtId="34">
      <nc r="T9">
        <v>45077</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c r="T10">
        <f>T3+T4+T6+T7+T9</f>
      </nc>
      <ndxf>
        <font>
          <b/>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T11">
        <v>-6390154</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c r="T12">
        <f>T10+T11</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9" sqref="T16" start="0" length="0">
      <dxf>
        <numFmt numFmtId="166" formatCode="_(* #\ ###\ ##0_);_(* \(#\ ###\ ##0\);_(* &quot;-&quot;_);_(@_)"/>
      </dxf>
    </rfmt>
    <rfmt sheetId="9" sqref="T17" start="0" length="0">
      <dxf>
        <numFmt numFmtId="166" formatCode="_(* #\ ###\ ##0_);_(* \(#\ ###\ ##0\);_(* &quot;-&quot;_);_(@_)"/>
      </dxf>
    </rfmt>
    <rfmt sheetId="9" sqref="T19" start="0" length="0">
      <dxf>
        <font>
          <sz val="10"/>
          <color rgb="FFFF0000"/>
          <name val="Open Sans"/>
          <scheme val="none"/>
        </font>
      </dxf>
    </rfmt>
  </rrc>
  <rrc rId="5280" sId="9" ref="T1:T1048576" action="deleteCol">
    <undo index="0" exp="area" ref3D="1" dr="$A$8:$XFD$8" dn="Z_899D69CD_4B7E_42BC_9944_5BD922EB798C_.wvu.Rows" sId="9"/>
    <undo index="0" exp="area" ref3D="1" dr="$A$8:$XFD$8" dn="Z_687A4863_1825_4D63_B732_E76682E6DE4F_.wvu.Rows" sId="9"/>
    <undo index="0" exp="area" ref3D="1" dr="$A$8:$XFD$8" dn="Z_0A5A8AAD_17C2_42D7_A411_AE31312C904E_.wvu.Rows" sId="9"/>
    <rfmt sheetId="9" xfDxf="1" sqref="T1:T1048576" start="0" length="0">
      <dxf>
        <font>
          <sz val="10"/>
          <name val="Open Sans"/>
          <scheme val="none"/>
        </font>
      </dxf>
    </rfmt>
    <rcc rId="0" sId="9" dxf="1" numFmtId="19">
      <nc r="T2">
        <v>44469</v>
      </nc>
      <ndxf>
        <font>
          <b/>
          <sz val="8"/>
          <color rgb="FFCC0000"/>
          <name val="Open Sans"/>
          <scheme val="none"/>
        </font>
        <numFmt numFmtId="19" formatCode="dd/mm/yyyy"/>
        <alignment horizontal="right" vertical="top" wrapText="1" readingOrder="0"/>
        <border outline="0">
          <top style="thin">
            <color indexed="9"/>
          </top>
          <bottom style="medium">
            <color rgb="FFCC0000"/>
          </bottom>
        </border>
      </ndxf>
    </rcc>
    <rcc rId="0" sId="9" dxf="1" numFmtId="34">
      <nc r="T3">
        <v>57564020</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T4">
        <v>81846159</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T5">
        <v>53204811</v>
      </nc>
      <ndxf>
        <font>
          <i/>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T6">
        <v>10654324</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T7">
        <v>284286</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fmt sheetId="9" sqref="T8" start="0" length="0">
      <dxf>
        <font>
          <sz val="8"/>
          <color auto="1"/>
          <name val="Open Sans"/>
          <scheme val="none"/>
        </font>
        <numFmt numFmtId="166" formatCode="_(* #\ ###\ ##0_);_(* \(#\ ###\ ##0\);_(* &quot;-&quot;_);_(@_)"/>
        <alignment horizontal="right" vertical="top" readingOrder="0"/>
        <border outline="0">
          <top style="dotted">
            <color rgb="FF6F7779"/>
          </top>
          <bottom style="dotted">
            <color rgb="FF6F7779"/>
          </bottom>
        </border>
      </dxf>
    </rfmt>
    <rcc rId="0" sId="9" dxf="1" numFmtId="34">
      <nc r="T9">
        <v>50136</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c r="T10">
        <f>T3+T4+T6+T7+T9</f>
      </nc>
      <ndxf>
        <font>
          <b/>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T11">
        <v>-6311549</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c r="T12">
        <f>T10+T11</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9" sqref="T16" start="0" length="0">
      <dxf>
        <numFmt numFmtId="166" formatCode="_(* #\ ###\ ##0_);_(* \(#\ ###\ ##0\);_(* &quot;-&quot;_);_(@_)"/>
      </dxf>
    </rfmt>
    <rfmt sheetId="9" sqref="T17" start="0" length="0">
      <dxf>
        <numFmt numFmtId="166" formatCode="_(* #\ ###\ ##0_);_(* \(#\ ###\ ##0\);_(* &quot;-&quot;_);_(@_)"/>
      </dxf>
    </rfmt>
    <rfmt sheetId="9" sqref="T19" start="0" length="0">
      <dxf>
        <font>
          <sz val="10"/>
          <color rgb="FFFF0000"/>
          <name val="Open Sans"/>
          <scheme val="none"/>
        </font>
      </dxf>
    </rfmt>
  </rrc>
  <rrc rId="5281" sId="9" ref="T1:T1048576" action="deleteCol">
    <undo index="0" exp="area" ref3D="1" dr="$A$8:$XFD$8" dn="Z_899D69CD_4B7E_42BC_9944_5BD922EB798C_.wvu.Rows" sId="9"/>
    <undo index="0" exp="area" ref3D="1" dr="$A$8:$XFD$8" dn="Z_687A4863_1825_4D63_B732_E76682E6DE4F_.wvu.Rows" sId="9"/>
    <undo index="0" exp="area" ref3D="1" dr="$A$8:$XFD$8" dn="Z_0A5A8AAD_17C2_42D7_A411_AE31312C904E_.wvu.Rows" sId="9"/>
    <rfmt sheetId="9" xfDxf="1" sqref="T1:T1048576" start="0" length="0">
      <dxf>
        <font>
          <sz val="10"/>
          <name val="Open Sans"/>
          <scheme val="none"/>
        </font>
      </dxf>
    </rfmt>
    <rcc rId="0" sId="9" dxf="1" numFmtId="19">
      <nc r="T2">
        <v>44561</v>
      </nc>
      <ndxf>
        <font>
          <b/>
          <sz val="8"/>
          <color rgb="FFCC0000"/>
          <name val="Open Sans"/>
          <scheme val="none"/>
        </font>
        <numFmt numFmtId="19" formatCode="dd/mm/yyyy"/>
        <alignment horizontal="right" vertical="top" wrapText="1" readingOrder="0"/>
        <border outline="0">
          <top style="thin">
            <color indexed="9"/>
          </top>
          <bottom style="medium">
            <color rgb="FFCC0000"/>
          </bottom>
        </border>
      </ndxf>
    </rcc>
    <rcc rId="0" sId="9" dxf="1" numFmtId="34">
      <nc r="T3">
        <v>57937689</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T4">
        <v>83039179</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T5">
        <v>54740891</v>
      </nc>
      <ndxf>
        <font>
          <i/>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T6">
        <v>10937915</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T7">
        <v>278530</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fmt sheetId="9" sqref="T8" start="0" length="0">
      <dxf>
        <font>
          <sz val="8"/>
          <color auto="1"/>
          <name val="Open Sans"/>
          <scheme val="none"/>
        </font>
        <numFmt numFmtId="166" formatCode="_(* #\ ###\ ##0_);_(* \(#\ ###\ ##0\);_(* &quot;-&quot;_);_(@_)"/>
        <alignment horizontal="right" vertical="top" readingOrder="0"/>
        <border outline="0">
          <top style="dotted">
            <color rgb="FF6F7779"/>
          </top>
          <bottom style="dotted">
            <color rgb="FF6F7779"/>
          </bottom>
        </border>
      </dxf>
    </rfmt>
    <rcc rId="0" sId="9" dxf="1" numFmtId="34">
      <nc r="T9">
        <v>58372</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c r="T10">
        <f>T3+T4+T6+T7+T9</f>
      </nc>
      <ndxf>
        <font>
          <b/>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T11">
        <v>-5860340</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c r="T12">
        <f>T10+T11</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9" sqref="T16" start="0" length="0">
      <dxf>
        <numFmt numFmtId="166" formatCode="_(* #\ ###\ ##0_);_(* \(#\ ###\ ##0\);_(* &quot;-&quot;_);_(@_)"/>
      </dxf>
    </rfmt>
    <rfmt sheetId="9" sqref="T17" start="0" length="0">
      <dxf>
        <numFmt numFmtId="166" formatCode="_(* #\ ###\ ##0_);_(* \(#\ ###\ ##0\);_(* &quot;-&quot;_);_(@_)"/>
      </dxf>
    </rfmt>
    <rfmt sheetId="9" sqref="T19" start="0" length="0">
      <dxf>
        <font>
          <sz val="10"/>
          <color rgb="FFFF0000"/>
          <name val="Open Sans"/>
          <scheme val="none"/>
        </font>
      </dxf>
    </rfmt>
  </rrc>
  <rrc rId="5282" sId="9" ref="C1:C1048576" action="deleteCol">
    <undo index="0" exp="area" ref3D="1" dr="$C$1:$S$1048576" dn="Z_9AF4A83C_CF57_4B40_8A74_6A0EA6C2FE5C_.wvu.Cols" sId="9"/>
    <undo index="0" exp="area" ref3D="1" dr="$A$8:$XFD$8" dn="Z_899D69CD_4B7E_42BC_9944_5BD922EB798C_.wvu.Rows" sId="9"/>
    <undo index="0" exp="area" ref3D="1" dr="$A$8:$XFD$8" dn="Z_687A4863_1825_4D63_B732_E76682E6DE4F_.wvu.Rows" sId="9"/>
    <undo index="0" exp="area" ref3D="1" dr="$A$8:$XFD$8" dn="Z_0A5A8AAD_17C2_42D7_A411_AE31312C904E_.wvu.Rows" sId="9"/>
    <rfmt sheetId="9" xfDxf="1" sqref="C1:C1048576" start="0" length="0">
      <dxf>
        <font>
          <sz val="10"/>
          <name val="Open Sans"/>
          <scheme val="none"/>
        </font>
      </dxf>
    </rfmt>
    <rcc rId="0" sId="9" dxf="1">
      <nc r="C2" t="inlineStr">
        <is>
          <t>31.03.2017</t>
        </is>
      </nc>
      <ndxf>
        <font>
          <b/>
          <sz val="8"/>
          <color rgb="FFCC0000"/>
          <name val="Open Sans"/>
          <scheme val="none"/>
        </font>
        <alignment horizontal="right" vertical="top" wrapText="1" readingOrder="0"/>
        <border outline="0">
          <top style="thin">
            <color indexed="9"/>
          </top>
          <bottom style="medium">
            <color rgb="FFCC0000"/>
          </bottom>
        </border>
      </ndxf>
    </rcc>
    <rcc rId="0" sId="9" dxf="1" numFmtId="34">
      <nc r="C3">
        <v>46253167</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4">
        <v>55996633</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5">
        <v>36864612</v>
      </nc>
      <ndxf>
        <font>
          <i/>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6">
        <v>6171276</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7">
        <v>197405</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8">
        <v>0</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9">
        <v>215358</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c r="C10">
        <f>SUM(C3:C9)-C5</f>
      </nc>
      <ndxf>
        <font>
          <b/>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11">
        <v>-4815661</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c r="C12">
        <f>SUM(C10,C11)</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rc>
  <rrc rId="5283" sId="9" ref="C1:C1048576" action="deleteCol">
    <undo index="0" exp="area" ref3D="1" dr="$C$1:$R$1048576" dn="Z_9AF4A83C_CF57_4B40_8A74_6A0EA6C2FE5C_.wvu.Cols" sId="9"/>
    <undo index="0" exp="area" ref3D="1" dr="$A$8:$XFD$8" dn="Z_899D69CD_4B7E_42BC_9944_5BD922EB798C_.wvu.Rows" sId="9"/>
    <undo index="0" exp="area" ref3D="1" dr="$A$8:$XFD$8" dn="Z_687A4863_1825_4D63_B732_E76682E6DE4F_.wvu.Rows" sId="9"/>
    <undo index="0" exp="area" ref3D="1" dr="$A$8:$XFD$8" dn="Z_0A5A8AAD_17C2_42D7_A411_AE31312C904E_.wvu.Rows" sId="9"/>
    <rfmt sheetId="9" xfDxf="1" sqref="C1:C1048576" start="0" length="0">
      <dxf>
        <font>
          <sz val="10"/>
          <name val="Open Sans"/>
          <scheme val="none"/>
        </font>
      </dxf>
    </rfmt>
    <rcc rId="0" sId="9" dxf="1">
      <nc r="C2" t="inlineStr">
        <is>
          <t>30.06.2017</t>
        </is>
      </nc>
      <ndxf>
        <font>
          <b/>
          <sz val="8"/>
          <color rgb="FFCC0000"/>
          <name val="Open Sans"/>
          <scheme val="none"/>
        </font>
        <alignment horizontal="right" vertical="top" wrapText="1" readingOrder="0"/>
        <border outline="0">
          <top style="thin">
            <color indexed="9"/>
          </top>
          <bottom style="medium">
            <color rgb="FFCC0000"/>
          </bottom>
        </border>
      </ndxf>
    </rcc>
    <rcc rId="0" sId="9" dxf="1" numFmtId="34">
      <nc r="C3">
        <v>46284622</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4">
        <v>56782069</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5">
        <v>37213840</v>
      </nc>
      <ndxf>
        <font>
          <i/>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6">
        <v>6393325</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7">
        <v>147118</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8">
        <v>0</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9">
        <v>202110</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c r="C10">
        <f>SUM(C3:C9)-C5</f>
      </nc>
      <ndxf>
        <font>
          <b/>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11">
        <v>-4755517</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c r="C12">
        <f>SUM(C10,C11)</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9" sqref="C19" start="0" length="0">
      <dxf>
        <font>
          <sz val="10"/>
          <color rgb="FFFF0000"/>
          <name val="Open Sans"/>
          <scheme val="none"/>
        </font>
      </dxf>
    </rfmt>
  </rrc>
  <rrc rId="5284" sId="9" ref="C1:C1048576" action="deleteCol">
    <undo index="0" exp="area" ref3D="1" dr="$C$1:$Q$1048576" dn="Z_9AF4A83C_CF57_4B40_8A74_6A0EA6C2FE5C_.wvu.Cols" sId="9"/>
    <undo index="0" exp="area" ref3D="1" dr="$A$8:$XFD$8" dn="Z_899D69CD_4B7E_42BC_9944_5BD922EB798C_.wvu.Rows" sId="9"/>
    <undo index="0" exp="area" ref3D="1" dr="$A$8:$XFD$8" dn="Z_687A4863_1825_4D63_B732_E76682E6DE4F_.wvu.Rows" sId="9"/>
    <undo index="0" exp="area" ref3D="1" dr="$A$8:$XFD$8" dn="Z_0A5A8AAD_17C2_42D7_A411_AE31312C904E_.wvu.Rows" sId="9"/>
    <rfmt sheetId="9" xfDxf="1" sqref="C1:C1048576" start="0" length="0">
      <dxf>
        <font>
          <sz val="10"/>
          <name val="Open Sans"/>
          <scheme val="none"/>
        </font>
      </dxf>
    </rfmt>
    <rcc rId="0" sId="9" dxf="1">
      <nc r="C2" t="inlineStr">
        <is>
          <t>30.09.2017</t>
        </is>
      </nc>
      <ndxf>
        <font>
          <b/>
          <sz val="8"/>
          <color rgb="FFCC0000"/>
          <name val="Open Sans"/>
          <scheme val="none"/>
        </font>
        <alignment horizontal="right" vertical="top" wrapText="1" readingOrder="0"/>
        <border outline="0">
          <top style="thin">
            <color indexed="9"/>
          </top>
          <bottom style="medium">
            <color rgb="FFCC0000"/>
          </bottom>
        </border>
      </ndxf>
    </rcc>
    <rcc rId="0" sId="9" dxf="1" numFmtId="34">
      <nc r="C3">
        <v>46798848</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4">
        <v>57516933</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5">
        <v>37462870</v>
      </nc>
      <ndxf>
        <font>
          <i/>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6">
        <v>6626082</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7">
        <v>169182</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8">
        <v>0</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9">
        <v>265450</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c r="C10">
        <f>SUM(C3:C9)-C5</f>
      </nc>
      <ndxf>
        <font>
          <b/>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11">
        <v>-4901066</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c r="C12">
        <f>SUM(C10,C11)</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9" sqref="C19" start="0" length="0">
      <dxf>
        <font>
          <sz val="10"/>
          <color rgb="FFFF0000"/>
          <name val="Open Sans"/>
          <scheme val="none"/>
        </font>
      </dxf>
    </rfmt>
  </rrc>
  <rrc rId="5285" sId="9" ref="C1:C1048576" action="deleteCol">
    <undo index="0" exp="area" ref3D="1" dr="$C$1:$P$1048576" dn="Z_9AF4A83C_CF57_4B40_8A74_6A0EA6C2FE5C_.wvu.Cols" sId="9"/>
    <undo index="0" exp="area" ref3D="1" dr="$A$8:$XFD$8" dn="Z_899D69CD_4B7E_42BC_9944_5BD922EB798C_.wvu.Rows" sId="9"/>
    <undo index="0" exp="area" ref3D="1" dr="$A$8:$XFD$8" dn="Z_687A4863_1825_4D63_B732_E76682E6DE4F_.wvu.Rows" sId="9"/>
    <undo index="0" exp="area" ref3D="1" dr="$A$8:$XFD$8" dn="Z_0A5A8AAD_17C2_42D7_A411_AE31312C904E_.wvu.Rows" sId="9"/>
    <rfmt sheetId="9" xfDxf="1" sqref="C1:C1048576" start="0" length="0">
      <dxf>
        <font>
          <sz val="10"/>
          <name val="Open Sans"/>
          <scheme val="none"/>
        </font>
      </dxf>
    </rfmt>
    <rcc rId="0" sId="9" dxf="1">
      <nc r="C2" t="inlineStr">
        <is>
          <t>31.12.2017</t>
        </is>
      </nc>
      <ndxf>
        <font>
          <b/>
          <sz val="8"/>
          <color rgb="FFCC0000"/>
          <name val="Open Sans"/>
          <scheme val="none"/>
        </font>
        <alignment horizontal="right" vertical="top" wrapText="1" readingOrder="0"/>
        <border outline="0">
          <top style="thin">
            <color indexed="9"/>
          </top>
          <bottom style="medium">
            <color rgb="FFCC0000"/>
          </bottom>
        </border>
      </ndxf>
    </rcc>
    <rcc rId="0" sId="9" dxf="1" numFmtId="34">
      <nc r="C3">
        <v>47776973</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4">
        <v>57822414</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5">
        <v>37293296</v>
      </nc>
      <ndxf>
        <font>
          <i/>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6">
        <v>6848960</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7">
        <v>228201</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8">
        <v>0</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9">
        <v>9479</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c r="C10">
        <f>SUM(C3:C9)-C5</f>
      </nc>
      <ndxf>
        <font>
          <b/>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11">
        <v>-4846130</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c r="C12">
        <f>SUM(C10,C11)</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9" sqref="C19" start="0" length="0">
      <dxf>
        <font>
          <sz val="10"/>
          <color rgb="FFFF0000"/>
          <name val="Open Sans"/>
          <scheme val="none"/>
        </font>
      </dxf>
    </rfmt>
  </rrc>
  <rrc rId="5286" sId="9" ref="C1:C1048576" action="deleteCol">
    <undo index="0" exp="area" ref3D="1" dr="$C$1:$O$1048576" dn="Z_9AF4A83C_CF57_4B40_8A74_6A0EA6C2FE5C_.wvu.Cols" sId="9"/>
    <undo index="0" exp="area" ref3D="1" dr="$A$8:$XFD$8" dn="Z_899D69CD_4B7E_42BC_9944_5BD922EB798C_.wvu.Rows" sId="9"/>
    <undo index="0" exp="area" ref3D="1" dr="$A$8:$XFD$8" dn="Z_687A4863_1825_4D63_B732_E76682E6DE4F_.wvu.Rows" sId="9"/>
    <undo index="0" exp="area" ref3D="1" dr="$A$8:$XFD$8" dn="Z_0A5A8AAD_17C2_42D7_A411_AE31312C904E_.wvu.Rows" sId="9"/>
    <rfmt sheetId="9" xfDxf="1" sqref="C1:C1048576" start="0" length="0">
      <dxf>
        <font>
          <sz val="10"/>
          <name val="Open Sans"/>
          <scheme val="none"/>
        </font>
      </dxf>
    </rfmt>
    <rcc rId="0" sId="9" dxf="1">
      <nc r="C2" t="inlineStr">
        <is>
          <t>31.03.2018</t>
        </is>
      </nc>
      <ndxf>
        <font>
          <b/>
          <sz val="8"/>
          <color rgb="FFCC0000"/>
          <name val="Open Sans"/>
          <scheme val="none"/>
        </font>
        <alignment horizontal="right" vertical="top" wrapText="1" readingOrder="0"/>
        <border outline="0">
          <top style="thin">
            <color indexed="9"/>
          </top>
          <bottom style="medium">
            <color rgb="FFCC0000"/>
          </bottom>
        </border>
      </ndxf>
    </rcc>
    <rcc rId="0" sId="9" dxf="1" numFmtId="34">
      <nc r="C3">
        <v>47987290</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4">
        <v>59094016</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5">
        <v>37974294</v>
      </nc>
      <ndxf>
        <font>
          <i/>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6">
        <v>7086750</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7">
        <v>228162</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8">
        <v>0</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9">
        <v>9741</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c r="C10">
        <f>SUM(C3:C9)-C5</f>
      </nc>
      <ndxf>
        <font>
          <b/>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11">
        <v>-5328169</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12">
        <v>109077790</v>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9" sqref="C19" start="0" length="0">
      <dxf>
        <font>
          <sz val="10"/>
          <color rgb="FFFF0000"/>
          <name val="Open Sans"/>
          <scheme val="none"/>
        </font>
      </dxf>
    </rfmt>
  </rrc>
  <rrc rId="5287" sId="9" ref="C1:C1048576" action="deleteCol">
    <undo index="0" exp="area" ref3D="1" dr="$C$1:$N$1048576" dn="Z_9AF4A83C_CF57_4B40_8A74_6A0EA6C2FE5C_.wvu.Cols" sId="9"/>
    <undo index="0" exp="area" ref3D="1" dr="$A$8:$XFD$8" dn="Z_899D69CD_4B7E_42BC_9944_5BD922EB798C_.wvu.Rows" sId="9"/>
    <undo index="0" exp="area" ref3D="1" dr="$A$8:$XFD$8" dn="Z_687A4863_1825_4D63_B732_E76682E6DE4F_.wvu.Rows" sId="9"/>
    <undo index="0" exp="area" ref3D="1" dr="$A$8:$XFD$8" dn="Z_0A5A8AAD_17C2_42D7_A411_AE31312C904E_.wvu.Rows" sId="9"/>
    <rfmt sheetId="9" xfDxf="1" sqref="C1:C1048576" start="0" length="0">
      <dxf>
        <font>
          <sz val="10"/>
          <name val="Open Sans"/>
          <scheme val="none"/>
        </font>
      </dxf>
    </rfmt>
    <rcc rId="0" sId="9" dxf="1">
      <nc r="C2" t="inlineStr">
        <is>
          <t>30.06.2018</t>
        </is>
      </nc>
      <ndxf>
        <font>
          <b/>
          <sz val="8"/>
          <color rgb="FFCC0000"/>
          <name val="Open Sans"/>
          <scheme val="none"/>
        </font>
        <alignment horizontal="right" vertical="top" wrapText="1" readingOrder="0"/>
        <border outline="0">
          <top style="thin">
            <color indexed="9"/>
          </top>
          <bottom style="medium">
            <color rgb="FFCC0000"/>
          </bottom>
        </border>
      </ndxf>
    </rcc>
    <rcc rId="0" sId="9" dxf="1" numFmtId="34">
      <nc r="C3">
        <v>50695917</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4">
        <v>61238012</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5">
        <v>39336937</v>
      </nc>
      <ndxf>
        <font>
          <i/>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6">
        <v>7504805</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7">
        <v>297466</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8">
        <v>0</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9">
        <v>13422</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c r="C10">
        <f>SUM(C3:C9)-C5</f>
      </nc>
      <ndxf>
        <font>
          <b/>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11">
        <v>-5572650</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c r="C12">
        <f>SUM(C10,C11)</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9" sqref="C19" start="0" length="0">
      <dxf>
        <font>
          <sz val="10"/>
          <color rgb="FFFF0000"/>
          <name val="Open Sans"/>
          <scheme val="none"/>
        </font>
      </dxf>
    </rfmt>
  </rrc>
  <rrc rId="5288" sId="9" ref="C1:C1048576" action="deleteCol">
    <undo index="0" exp="area" ref3D="1" dr="$C$1:$M$1048576" dn="Z_9AF4A83C_CF57_4B40_8A74_6A0EA6C2FE5C_.wvu.Cols" sId="9"/>
    <undo index="0" exp="area" ref3D="1" dr="$A$8:$XFD$8" dn="Z_899D69CD_4B7E_42BC_9944_5BD922EB798C_.wvu.Rows" sId="9"/>
    <undo index="0" exp="area" ref3D="1" dr="$A$8:$XFD$8" dn="Z_687A4863_1825_4D63_B732_E76682E6DE4F_.wvu.Rows" sId="9"/>
    <undo index="0" exp="area" ref3D="1" dr="$A$8:$XFD$8" dn="Z_0A5A8AAD_17C2_42D7_A411_AE31312C904E_.wvu.Rows" sId="9"/>
    <rfmt sheetId="9" xfDxf="1" sqref="C1:C1048576" start="0" length="0">
      <dxf>
        <font>
          <sz val="10"/>
          <name val="Open Sans"/>
          <scheme val="none"/>
        </font>
      </dxf>
    </rfmt>
    <rcc rId="0" sId="9" dxf="1">
      <nc r="C2" t="inlineStr">
        <is>
          <t>30.09.2018</t>
        </is>
      </nc>
      <ndxf>
        <font>
          <b/>
          <sz val="8"/>
          <color rgb="FFCC0000"/>
          <name val="Open Sans"/>
          <scheme val="none"/>
        </font>
        <alignment horizontal="right" vertical="top" wrapText="1" readingOrder="0"/>
        <border outline="0">
          <top style="thin">
            <color indexed="9"/>
          </top>
          <bottom style="medium">
            <color rgb="FFCC0000"/>
          </bottom>
        </border>
      </ndxf>
    </rcc>
    <rcc rId="0" sId="9" dxf="1" numFmtId="34">
      <nc r="C3">
        <v>51780791</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4">
        <v>62054292</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5">
        <v>40008162</v>
      </nc>
      <ndxf>
        <font>
          <i/>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6">
        <v>7680256</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7">
        <v>256741</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8">
        <v>0</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9">
        <v>13266</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c r="C10">
        <f>SUM(C3:C9)-C5</f>
      </nc>
      <ndxf>
        <font>
          <b/>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11">
        <v>-5195339</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c r="C12">
        <f>SUM(C10,C11)</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9" sqref="C19" start="0" length="0">
      <dxf>
        <font>
          <sz val="10"/>
          <color rgb="FFFF0000"/>
          <name val="Open Sans"/>
          <scheme val="none"/>
        </font>
      </dxf>
    </rfmt>
  </rrc>
  <rrc rId="5289" sId="9" ref="C1:C1048576" action="deleteCol">
    <undo index="0" exp="area" ref3D="1" dr="$C$1:$L$1048576" dn="Z_9AF4A83C_CF57_4B40_8A74_6A0EA6C2FE5C_.wvu.Cols" sId="9"/>
    <undo index="0" exp="area" ref3D="1" dr="$A$8:$XFD$8" dn="Z_899D69CD_4B7E_42BC_9944_5BD922EB798C_.wvu.Rows" sId="9"/>
    <undo index="0" exp="area" ref3D="1" dr="$A$8:$XFD$8" dn="Z_687A4863_1825_4D63_B732_E76682E6DE4F_.wvu.Rows" sId="9"/>
    <undo index="0" exp="area" ref3D="1" dr="$A$8:$XFD$8" dn="Z_0A5A8AAD_17C2_42D7_A411_AE31312C904E_.wvu.Rows" sId="9"/>
    <rfmt sheetId="9" xfDxf="1" sqref="C1:C1048576" start="0" length="0">
      <dxf>
        <font>
          <sz val="10"/>
          <name val="Open Sans"/>
          <scheme val="none"/>
        </font>
      </dxf>
    </rfmt>
    <rcc rId="0" sId="9" dxf="1">
      <nc r="C2" t="inlineStr">
        <is>
          <t>31.12.2018</t>
        </is>
      </nc>
      <ndxf>
        <font>
          <b/>
          <sz val="8"/>
          <color rgb="FFCC0000"/>
          <name val="Open Sans"/>
          <scheme val="none"/>
        </font>
        <alignment horizontal="right" vertical="top" wrapText="1" readingOrder="0"/>
        <border outline="0">
          <top style="thin">
            <color indexed="9"/>
          </top>
          <bottom style="medium">
            <color rgb="FFCC0000"/>
          </bottom>
        </border>
      </ndxf>
    </rcc>
    <rcc rId="0" sId="9" dxf="1">
      <nc r="C3">
        <f>58603679-694</f>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4">
        <v>74696417</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5">
        <v>49210998</v>
      </nc>
      <ndxf>
        <font>
          <i/>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6">
        <v>8204296</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7">
        <v>325773</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8">
        <v>0</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9">
        <v>15229</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c r="C10">
        <f>SUM(C3:C9)-C5</f>
      </nc>
      <ndxf>
        <font>
          <b/>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c r="C11">
        <f>-4385016+694</f>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c r="C12">
        <f>SUM(C10,C11)</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9" sqref="C19" start="0" length="0">
      <dxf>
        <font>
          <sz val="10"/>
          <color rgb="FFFF0000"/>
          <name val="Open Sans"/>
          <scheme val="none"/>
        </font>
      </dxf>
    </rfmt>
  </rrc>
  <rrc rId="5290" sId="9" ref="C1:C1048576" action="deleteCol">
    <undo index="0" exp="area" ref3D="1" dr="$C$1:$K$1048576" dn="Z_9AF4A83C_CF57_4B40_8A74_6A0EA6C2FE5C_.wvu.Cols" sId="9"/>
    <undo index="0" exp="area" ref3D="1" dr="$A$8:$XFD$8" dn="Z_899D69CD_4B7E_42BC_9944_5BD922EB798C_.wvu.Rows" sId="9"/>
    <undo index="0" exp="area" ref3D="1" dr="$A$8:$XFD$8" dn="Z_687A4863_1825_4D63_B732_E76682E6DE4F_.wvu.Rows" sId="9"/>
    <undo index="0" exp="area" ref3D="1" dr="$A$8:$XFD$8" dn="Z_0A5A8AAD_17C2_42D7_A411_AE31312C904E_.wvu.Rows" sId="9"/>
    <rfmt sheetId="9" xfDxf="1" sqref="C1:C1048576" start="0" length="0">
      <dxf>
        <font>
          <sz val="10"/>
          <name val="Open Sans"/>
          <scheme val="none"/>
        </font>
      </dxf>
    </rfmt>
    <rcc rId="0" sId="9" dxf="1" numFmtId="19">
      <nc r="C2">
        <v>43555</v>
      </nc>
      <ndxf>
        <font>
          <b/>
          <sz val="8"/>
          <color rgb="FFCC0000"/>
          <name val="Open Sans"/>
          <scheme val="none"/>
        </font>
        <numFmt numFmtId="19" formatCode="dd/mm/yyyy"/>
        <alignment horizontal="right" vertical="top" wrapText="1" readingOrder="0"/>
        <border outline="0">
          <top style="thin">
            <color indexed="9"/>
          </top>
          <bottom style="medium">
            <color rgb="FFCC0000"/>
          </bottom>
        </border>
      </ndxf>
    </rcc>
    <rcc rId="0" sId="9" dxf="1" numFmtId="34">
      <nc r="C3">
        <v>58642114</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4">
        <v>75908331</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5">
        <v>49758145</v>
      </nc>
      <ndxf>
        <font>
          <i/>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6">
        <v>8437020</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7">
        <v>321342</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8">
        <v>0</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9">
        <v>22846</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c r="C10">
        <f>SUM(C3:C9)-C5</f>
      </nc>
      <ndxf>
        <font>
          <b/>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11">
        <v>-4664510</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c r="C12">
        <f>SUM(C10,C11)</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9" sqref="C19" start="0" length="0">
      <dxf>
        <font>
          <sz val="10"/>
          <color rgb="FFFF0000"/>
          <name val="Open Sans"/>
          <scheme val="none"/>
        </font>
      </dxf>
    </rfmt>
  </rrc>
  <rrc rId="5291" sId="9" ref="C1:C1048576" action="deleteCol">
    <undo index="0" exp="area" ref3D="1" dr="$C$1:$J$1048576" dn="Z_9AF4A83C_CF57_4B40_8A74_6A0EA6C2FE5C_.wvu.Cols" sId="9"/>
    <undo index="0" exp="area" ref3D="1" dr="$A$8:$XFD$8" dn="Z_899D69CD_4B7E_42BC_9944_5BD922EB798C_.wvu.Rows" sId="9"/>
    <undo index="0" exp="area" ref3D="1" dr="$A$8:$XFD$8" dn="Z_687A4863_1825_4D63_B732_E76682E6DE4F_.wvu.Rows" sId="9"/>
    <undo index="0" exp="area" ref3D="1" dr="$A$8:$XFD$8" dn="Z_0A5A8AAD_17C2_42D7_A411_AE31312C904E_.wvu.Rows" sId="9"/>
    <rfmt sheetId="9" xfDxf="1" sqref="C1:C1048576" start="0" length="0">
      <dxf>
        <font>
          <sz val="10"/>
          <name val="Open Sans"/>
          <scheme val="none"/>
        </font>
      </dxf>
    </rfmt>
    <rcc rId="0" sId="9" dxf="1" numFmtId="19">
      <nc r="C2">
        <v>43646</v>
      </nc>
      <ndxf>
        <font>
          <b/>
          <sz val="8"/>
          <color rgb="FFCC0000"/>
          <name val="Open Sans"/>
          <scheme val="none"/>
        </font>
        <numFmt numFmtId="19" formatCode="dd/mm/yyyy"/>
        <alignment horizontal="right" vertical="top" wrapText="1" readingOrder="0"/>
        <border outline="0">
          <top style="thin">
            <color indexed="9"/>
          </top>
          <bottom style="medium">
            <color rgb="FFCC0000"/>
          </bottom>
        </border>
      </ndxf>
    </rcc>
    <rcc rId="0" sId="9" dxf="1" numFmtId="34">
      <nc r="C3">
        <v>59160302</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4">
        <v>77374504</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5">
        <v>50193481</v>
      </nc>
      <ndxf>
        <font>
          <i/>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6">
        <v>8728789</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7">
        <v>256772</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8">
        <v>0</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9">
        <v>25408</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10">
        <v>145545775</v>
      </nc>
      <ndxf>
        <font>
          <b/>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11">
        <v>-4820072</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12">
        <v>140725703</v>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9" sqref="C19" start="0" length="0">
      <dxf>
        <font>
          <sz val="10"/>
          <color rgb="FFFF0000"/>
          <name val="Open Sans"/>
          <scheme val="none"/>
        </font>
      </dxf>
    </rfmt>
  </rrc>
  <rrc rId="5292" sId="9" ref="C1:C1048576" action="deleteCol">
    <undo index="0" exp="area" ref3D="1" dr="$C$1:$I$1048576" dn="Z_9AF4A83C_CF57_4B40_8A74_6A0EA6C2FE5C_.wvu.Cols" sId="9"/>
    <undo index="0" exp="area" ref3D="1" dr="$A$8:$XFD$8" dn="Z_899D69CD_4B7E_42BC_9944_5BD922EB798C_.wvu.Rows" sId="9"/>
    <undo index="0" exp="area" ref3D="1" dr="$A$8:$XFD$8" dn="Z_687A4863_1825_4D63_B732_E76682E6DE4F_.wvu.Rows" sId="9"/>
    <undo index="0" exp="area" ref3D="1" dr="$A$8:$XFD$8" dn="Z_0A5A8AAD_17C2_42D7_A411_AE31312C904E_.wvu.Rows" sId="9"/>
    <rfmt sheetId="9" xfDxf="1" sqref="C1:C1048576" start="0" length="0">
      <dxf>
        <font>
          <sz val="10"/>
          <name val="Open Sans"/>
          <scheme val="none"/>
        </font>
      </dxf>
    </rfmt>
    <rcc rId="0" sId="9" dxf="1" numFmtId="19">
      <nc r="C2">
        <v>43738</v>
      </nc>
      <ndxf>
        <font>
          <b/>
          <sz val="8"/>
          <color rgb="FFCC0000"/>
          <name val="Open Sans"/>
          <scheme val="none"/>
        </font>
        <numFmt numFmtId="19" formatCode="dd/mm/yyyy"/>
        <alignment horizontal="right" vertical="top" wrapText="1" readingOrder="0"/>
        <border outline="0">
          <top style="thin">
            <color indexed="9"/>
          </top>
          <bottom style="medium">
            <color rgb="FFCC0000"/>
          </bottom>
        </border>
      </ndxf>
    </rcc>
    <rcc rId="0" sId="9" dxf="1" numFmtId="34">
      <nc r="C3">
        <v>59679510</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4">
        <v>79847939</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5">
        <v>51207400</v>
      </nc>
      <ndxf>
        <font>
          <i/>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6">
        <v>9083101</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7">
        <v>313027</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8">
        <v>0</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9">
        <v>19157</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c r="C10">
        <f>C3+C4+C6+C7+C9</f>
      </nc>
      <ndxf>
        <font>
          <b/>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11">
        <v>-5117348</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c r="C12">
        <f>C10+C11</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9" sqref="C19" start="0" length="0">
      <dxf>
        <font>
          <sz val="10"/>
          <color rgb="FFFF0000"/>
          <name val="Open Sans"/>
          <scheme val="none"/>
        </font>
      </dxf>
    </rfmt>
  </rrc>
  <rrc rId="5293" sId="9" ref="C1:C1048576" action="deleteCol">
    <undo index="0" exp="area" ref3D="1" dr="$C$1:$H$1048576" dn="Z_9AF4A83C_CF57_4B40_8A74_6A0EA6C2FE5C_.wvu.Cols" sId="9"/>
    <undo index="0" exp="area" ref3D="1" dr="$A$8:$XFD$8" dn="Z_899D69CD_4B7E_42BC_9944_5BD922EB798C_.wvu.Rows" sId="9"/>
    <undo index="0" exp="area" ref3D="1" dr="$A$8:$XFD$8" dn="Z_687A4863_1825_4D63_B732_E76682E6DE4F_.wvu.Rows" sId="9"/>
    <undo index="0" exp="area" ref3D="1" dr="$A$8:$XFD$8" dn="Z_0A5A8AAD_17C2_42D7_A411_AE31312C904E_.wvu.Rows" sId="9"/>
    <rfmt sheetId="9" xfDxf="1" sqref="C1:C1048576" start="0" length="0">
      <dxf>
        <font>
          <sz val="10"/>
          <name val="Open Sans"/>
          <scheme val="none"/>
        </font>
      </dxf>
    </rfmt>
    <rcc rId="0" sId="9" dxf="1" numFmtId="19">
      <nc r="C2">
        <v>43830</v>
      </nc>
      <ndxf>
        <font>
          <b/>
          <sz val="8"/>
          <color rgb="FFCC0000"/>
          <name val="Open Sans"/>
          <scheme val="none"/>
        </font>
        <numFmt numFmtId="19" formatCode="dd/mm/yyyy"/>
        <alignment horizontal="right" vertical="top" wrapText="1" readingOrder="0"/>
        <border outline="0">
          <top style="thin">
            <color indexed="9"/>
          </top>
          <bottom style="medium">
            <color rgb="FFCC0000"/>
          </bottom>
        </border>
      </ndxf>
    </rcc>
    <rcc rId="0" sId="9" dxf="1" numFmtId="34">
      <nc r="C3">
        <v>58142560.6624135</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4">
        <v>80895585</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5">
        <v>51209256.205497697</v>
      </nc>
      <ndxf>
        <font>
          <i/>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6">
        <v>9266969.2782799993</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7">
        <v>312469.08484000002</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8">
        <v>0</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9">
        <v>29408.596860000602</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c r="C10">
        <f>C3+C4+C6+C7+C9</f>
      </nc>
      <ndxf>
        <font>
          <b/>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c r="C11">
        <f>-5244363-1</f>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c r="C12">
        <f>C10+C11</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9" sqref="C19" start="0" length="0">
      <dxf>
        <font>
          <sz val="10"/>
          <color rgb="FFFF0000"/>
          <name val="Open Sans"/>
          <scheme val="none"/>
        </font>
      </dxf>
    </rfmt>
  </rrc>
  <rrc rId="5294" sId="9" ref="C1:C1048576" action="deleteCol">
    <undo index="0" exp="area" ref3D="1" dr="$C$1:$G$1048576" dn="Z_9AF4A83C_CF57_4B40_8A74_6A0EA6C2FE5C_.wvu.Cols" sId="9"/>
    <undo index="0" exp="area" ref3D="1" dr="$A$8:$XFD$8" dn="Z_899D69CD_4B7E_42BC_9944_5BD922EB798C_.wvu.Rows" sId="9"/>
    <undo index="0" exp="area" ref3D="1" dr="$A$8:$XFD$8" dn="Z_687A4863_1825_4D63_B732_E76682E6DE4F_.wvu.Rows" sId="9"/>
    <undo index="0" exp="area" ref3D="1" dr="$A$8:$XFD$8" dn="Z_0A5A8AAD_17C2_42D7_A411_AE31312C904E_.wvu.Rows" sId="9"/>
    <rfmt sheetId="9" xfDxf="1" sqref="C1:C1048576" start="0" length="0">
      <dxf>
        <font>
          <sz val="10"/>
          <name val="Open Sans"/>
          <scheme val="none"/>
        </font>
      </dxf>
    </rfmt>
    <rcc rId="0" sId="9" dxf="1" numFmtId="19">
      <nc r="C2">
        <v>43921</v>
      </nc>
      <ndxf>
        <font>
          <b/>
          <sz val="8"/>
          <color rgb="FFCC0000"/>
          <name val="Open Sans"/>
          <scheme val="none"/>
        </font>
        <numFmt numFmtId="19" formatCode="dd/mm/yyyy"/>
        <alignment horizontal="right" vertical="top" wrapText="1" readingOrder="0"/>
        <border outline="0">
          <top style="thin">
            <color indexed="9"/>
          </top>
          <bottom style="medium">
            <color rgb="FFCC0000"/>
          </bottom>
        </border>
      </ndxf>
    </rcc>
    <rcc rId="0" sId="9" dxf="1" numFmtId="34">
      <nc r="C3">
        <v>61224040</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4">
        <v>82109859</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5">
        <v>52510564</v>
      </nc>
      <ndxf>
        <font>
          <i/>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6">
        <v>9497654</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7">
        <v>367532</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8">
        <v>0</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9">
        <v>37383</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c r="C10">
        <f>C3+C4+C6+C7+C9</f>
      </nc>
      <ndxf>
        <font>
          <b/>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11">
        <v>-5563558</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c r="C12">
        <f>C10+C11</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9" sqref="C19" start="0" length="0">
      <dxf>
        <font>
          <sz val="10"/>
          <color rgb="FFFF0000"/>
          <name val="Open Sans"/>
          <scheme val="none"/>
        </font>
      </dxf>
    </rfmt>
  </rrc>
  <rrc rId="5295" sId="9" ref="C1:C1048576" action="deleteCol">
    <undo index="0" exp="area" ref3D="1" dr="$C$1:$F$1048576" dn="Z_9AF4A83C_CF57_4B40_8A74_6A0EA6C2FE5C_.wvu.Cols" sId="9"/>
    <undo index="0" exp="area" ref3D="1" dr="$A$8:$XFD$8" dn="Z_899D69CD_4B7E_42BC_9944_5BD922EB798C_.wvu.Rows" sId="9"/>
    <undo index="0" exp="area" ref3D="1" dr="$A$8:$XFD$8" dn="Z_687A4863_1825_4D63_B732_E76682E6DE4F_.wvu.Rows" sId="9"/>
    <undo index="0" exp="area" ref3D="1" dr="$A$8:$XFD$8" dn="Z_0A5A8AAD_17C2_42D7_A411_AE31312C904E_.wvu.Rows" sId="9"/>
    <rfmt sheetId="9" xfDxf="1" sqref="C1:C1048576" start="0" length="0">
      <dxf>
        <font>
          <sz val="10"/>
          <name val="Open Sans"/>
          <scheme val="none"/>
        </font>
      </dxf>
    </rfmt>
    <rcc rId="0" sId="9" dxf="1" numFmtId="19">
      <nc r="C2">
        <v>44012</v>
      </nc>
      <ndxf>
        <font>
          <b/>
          <sz val="8"/>
          <color rgb="FFCC0000"/>
          <name val="Open Sans"/>
          <scheme val="none"/>
        </font>
        <numFmt numFmtId="19" formatCode="dd/mm/yyyy"/>
        <alignment horizontal="right" vertical="top" wrapText="1" readingOrder="0"/>
        <border outline="0">
          <top style="thin">
            <color indexed="9"/>
          </top>
          <bottom style="medium">
            <color rgb="FFCC0000"/>
          </bottom>
        </border>
      </ndxf>
    </rcc>
    <rcc rId="0" sId="9" dxf="1" numFmtId="34">
      <nc r="C3">
        <v>57379919</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4">
        <v>81390329</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5">
        <v>52340029</v>
      </nc>
      <ndxf>
        <font>
          <i/>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6">
        <v>9389591</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7">
        <v>319908</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8">
        <v>0</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9">
        <v>36407</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c r="C10">
        <f>C3+C4+C6+C7+C9</f>
      </nc>
      <ndxf>
        <font>
          <b/>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11">
        <v>-5894019</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c r="C12">
        <f>C10+C11</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9" sqref="C19" start="0" length="0">
      <dxf>
        <font>
          <sz val="10"/>
          <color rgb="FFFF0000"/>
          <name val="Open Sans"/>
          <scheme val="none"/>
        </font>
      </dxf>
    </rfmt>
  </rrc>
  <rrc rId="5296" sId="9" ref="C1:C1048576" action="deleteCol">
    <undo index="0" exp="area" ref3D="1" dr="$C$1:$E$1048576" dn="Z_9AF4A83C_CF57_4B40_8A74_6A0EA6C2FE5C_.wvu.Cols" sId="9"/>
    <undo index="0" exp="area" ref3D="1" dr="$A$8:$XFD$8" dn="Z_899D69CD_4B7E_42BC_9944_5BD922EB798C_.wvu.Rows" sId="9"/>
    <undo index="0" exp="area" ref3D="1" dr="$A$8:$XFD$8" dn="Z_687A4863_1825_4D63_B732_E76682E6DE4F_.wvu.Rows" sId="9"/>
    <undo index="0" exp="area" ref3D="1" dr="$A$8:$XFD$8" dn="Z_0A5A8AAD_17C2_42D7_A411_AE31312C904E_.wvu.Rows" sId="9"/>
    <rfmt sheetId="9" xfDxf="1" sqref="C1:C1048576" start="0" length="0">
      <dxf>
        <font>
          <sz val="10"/>
          <name val="Open Sans"/>
          <scheme val="none"/>
        </font>
      </dxf>
    </rfmt>
    <rcc rId="0" sId="9" dxf="1" numFmtId="19">
      <nc r="C2">
        <v>44104</v>
      </nc>
      <ndxf>
        <font>
          <b/>
          <sz val="8"/>
          <color rgb="FFCC0000"/>
          <name val="Open Sans"/>
          <scheme val="none"/>
        </font>
        <numFmt numFmtId="19" formatCode="dd/mm/yyyy"/>
        <alignment horizontal="right" vertical="top" wrapText="1" readingOrder="0"/>
        <border outline="0">
          <top style="thin">
            <color indexed="9"/>
          </top>
          <bottom style="medium">
            <color rgb="FFCC0000"/>
          </bottom>
        </border>
      </ndxf>
    </rcc>
    <rcc rId="0" sId="9" dxf="1" numFmtId="34">
      <nc r="C3">
        <v>56436827</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4">
        <v>81778792</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5">
        <v>52518480</v>
      </nc>
      <ndxf>
        <font>
          <i/>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6">
        <v>9628749</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7">
        <v>300439</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8">
        <v>0</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9">
        <v>38788</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c r="C10">
        <f>C3+C4+C6+C7+C9</f>
      </nc>
      <ndxf>
        <font>
          <b/>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11">
        <v>-6132157</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c r="C12">
        <f>C10+C11</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9" sqref="C19" start="0" length="0">
      <dxf>
        <font>
          <sz val="10"/>
          <color rgb="FFFF0000"/>
          <name val="Open Sans"/>
          <scheme val="none"/>
        </font>
      </dxf>
    </rfmt>
  </rrc>
  <rrc rId="5297" sId="9" ref="C1:C1048576" action="deleteCol">
    <undo index="0" exp="area" ref3D="1" dr="$C$1:$D$1048576" dn="Z_9AF4A83C_CF57_4B40_8A74_6A0EA6C2FE5C_.wvu.Cols" sId="9"/>
    <undo index="0" exp="area" ref3D="1" dr="$A$8:$XFD$8" dn="Z_899D69CD_4B7E_42BC_9944_5BD922EB798C_.wvu.Rows" sId="9"/>
    <undo index="0" exp="area" ref3D="1" dr="$A$8:$XFD$8" dn="Z_687A4863_1825_4D63_B732_E76682E6DE4F_.wvu.Rows" sId="9"/>
    <undo index="0" exp="area" ref3D="1" dr="$A$8:$XFD$8" dn="Z_0A5A8AAD_17C2_42D7_A411_AE31312C904E_.wvu.Rows" sId="9"/>
    <rfmt sheetId="9" xfDxf="1" sqref="C1:C1048576" start="0" length="0">
      <dxf>
        <font>
          <sz val="10"/>
          <name val="Open Sans"/>
          <scheme val="none"/>
        </font>
      </dxf>
    </rfmt>
    <rcc rId="0" sId="9" dxf="1" numFmtId="19">
      <nc r="C2">
        <v>44196</v>
      </nc>
      <ndxf>
        <font>
          <b/>
          <sz val="8"/>
          <color rgb="FFCC0000"/>
          <name val="Open Sans"/>
          <scheme val="none"/>
        </font>
        <numFmt numFmtId="19" formatCode="dd/mm/yyyy"/>
        <alignment horizontal="right" vertical="top" wrapText="1" readingOrder="0"/>
        <border outline="0">
          <top style="thin">
            <color indexed="9"/>
          </top>
          <bottom style="medium">
            <color rgb="FFCC0000"/>
          </bottom>
        </border>
      </ndxf>
    </rcc>
    <rcc rId="0" sId="9" dxf="1" numFmtId="34">
      <nc r="C3">
        <v>56909607</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4">
        <v>80825437</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5">
        <v>52195649</v>
      </nc>
      <ndxf>
        <font>
          <i/>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6">
        <v>9783366</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7">
        <v>211489</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8">
        <v>0</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9">
        <v>33691</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c r="C10">
        <f>C3+C4+C6+C7+C9</f>
      </nc>
      <ndxf>
        <font>
          <b/>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umFmtId="34">
      <nc r="C11">
        <v>-6327299</v>
      </nc>
      <ndxf>
        <font>
          <sz val="8"/>
          <color auto="1"/>
          <name val="Open Sans"/>
          <scheme val="none"/>
        </font>
        <numFmt numFmtId="166" formatCode="_(* #\ ###\ ##0_);_(* \(#\ ###\ ##0\);_(* &quot;-&quot;_);_(@_)"/>
        <alignment horizontal="right" vertical="top" readingOrder="0"/>
        <border outline="0">
          <top style="dotted">
            <color rgb="FF6F7779"/>
          </top>
          <bottom style="dotted">
            <color rgb="FF6F7779"/>
          </bottom>
        </border>
      </ndxf>
    </rcc>
    <rcc rId="0" sId="9" dxf="1">
      <nc r="C12">
        <f>C10+C11</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9" sqref="C16" start="0" length="0">
      <dxf>
        <numFmt numFmtId="166" formatCode="_(* #\ ###\ ##0_);_(* \(#\ ###\ ##0\);_(* &quot;-&quot;_);_(@_)"/>
      </dxf>
    </rfmt>
    <rfmt sheetId="9" sqref="C17" start="0" length="0">
      <dxf>
        <numFmt numFmtId="166" formatCode="_(* #\ ###\ ##0_);_(* \(#\ ###\ ##0\);_(* &quot;-&quot;_);_(@_)"/>
      </dxf>
    </rfmt>
    <rfmt sheetId="9" sqref="C19" start="0" length="0">
      <dxf>
        <font>
          <sz val="10"/>
          <color rgb="FFFF0000"/>
          <name val="Open Sans"/>
          <scheme val="none"/>
        </font>
      </dxf>
    </rfmt>
  </rrc>
  <rrc rId="5298" sId="10" ref="C1:C1048576" action="deleteCol">
    <undo index="0" exp="area" ref3D="1" dr="$C$1:$O$1048576" dn="Z_8DA78CF1_615A_4626_9893_6751995631A4_.wvu.Cols" sId="10"/>
    <undo index="0" exp="area" ref3D="1" dr="$C$1:$Q$1048576" dn="Z_9AF4A83C_CF57_4B40_8A74_6A0EA6C2FE5C_.wvu.Cols" sId="10"/>
    <undo index="0" exp="area" ref3D="1" dr="$C$1:$R$1048576" dn="Z_687A4863_1825_4D63_B732_E76682E6DE4F_.wvu.Cols" sId="10"/>
    <rfmt sheetId="10" xfDxf="1" sqref="C1:C1048576" start="0" length="0"/>
    <rcc rId="0" sId="10" s="1" dxf="1" numFmtId="19">
      <nc r="C2">
        <v>42825</v>
      </nc>
      <ndxf>
        <font>
          <b/>
          <sz val="8"/>
          <color rgb="FFCC0000"/>
          <name val="Open Sans"/>
          <scheme val="none"/>
        </font>
        <numFmt numFmtId="19" formatCode="dd/mm/yyyy"/>
        <alignment horizontal="right" vertical="center" wrapText="1" readingOrder="0"/>
        <border outline="0">
          <bottom style="medium">
            <color rgb="FFCC0000"/>
          </bottom>
        </border>
      </ndxf>
    </rcc>
    <rfmt sheetId="10" s="1" sqref="C3" start="0" length="0">
      <dxf>
        <font>
          <b/>
          <sz val="8"/>
          <color rgb="FFFF0000"/>
          <name val="Open Sans"/>
          <scheme val="none"/>
        </font>
        <numFmt numFmtId="166" formatCode="_(* #\ ###\ ##0_);_(* \(#\ ###\ ##0\);_(* &quot;-&quot;_);_(@_)"/>
        <alignment horizontal="right" vertical="center" wrapText="1" readingOrder="0"/>
      </dxf>
    </rfmt>
    <rcc rId="0" sId="10" s="1" dxf="1">
      <nc r="C4">
        <f>C5+C10</f>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c r="C5">
        <f>C7+C6</f>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6">
        <v>292894</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7">
        <v>21889416</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8">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9">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c r="C10">
        <f>C11</f>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11">
        <v>2030120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fmt sheetId="10" s="1" sqref="C12" start="0" length="0">
      <dxf>
        <font>
          <b/>
          <sz val="8"/>
          <color rgb="FFFF0000"/>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10" s="1" sqref="C13" start="0" length="0">
      <dxf>
        <font>
          <b/>
          <sz val="8"/>
          <color rgb="FFFF0000"/>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10" s="1" sqref="C14" start="0" length="0">
      <dxf>
        <font>
          <b/>
          <sz val="8"/>
          <color rgb="FFFF0000"/>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10" s="1" sqref="C15" start="0" length="0">
      <dxf>
        <font>
          <sz val="8"/>
          <color rgb="FFFF0000"/>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10" s="1" sqref="C16" start="0" length="0">
      <dxf>
        <font>
          <b/>
          <sz val="8"/>
          <color rgb="FFFF0000"/>
          <name val="Open Sans"/>
          <scheme val="none"/>
        </font>
        <numFmt numFmtId="166" formatCode="_(* #\ ###\ ##0_);_(* \(#\ ###\ ##0\);_(* &quot;-&quot;_);_(@_)"/>
        <alignment horizontal="right" vertical="center" indent="1" readingOrder="0"/>
        <border outline="0">
          <top style="dotted">
            <color rgb="FF6F7779"/>
          </top>
          <bottom style="dotted">
            <color rgb="FF6F7779"/>
          </bottom>
        </border>
      </dxf>
    </rfmt>
    <rcc rId="0" sId="10" s="1" dxf="1">
      <nc r="C17">
        <f>C18+C19</f>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18">
        <v>22970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19">
        <v>855351</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c r="C20">
        <f>C4+C17</f>
      </nc>
      <ndxf>
        <font>
          <b/>
          <sz val="8"/>
          <color rgb="FFFF0000"/>
          <name val="Open Sans"/>
          <scheme val="none"/>
        </font>
        <numFmt numFmtId="166" formatCode="_(* #\ ###\ ##0_);_(* \(#\ ###\ ##0\);_(* &quot;-&quot;_);_(@_)"/>
        <alignment horizontal="right" readingOrder="0"/>
        <border outline="0">
          <top style="thin">
            <color rgb="FFEC0000"/>
          </top>
          <bottom style="thin">
            <color rgb="FFEC0000"/>
          </bottom>
        </border>
      </ndxf>
    </rcc>
    <rcc rId="0" sId="10" dxf="1">
      <nc r="C21">
        <f>C20-BS!#REF!</f>
      </nc>
      <ndxf>
        <font>
          <sz val="11"/>
          <color theme="0"/>
          <name val="Calibri"/>
          <scheme val="minor"/>
        </font>
        <numFmt numFmtId="166" formatCode="_(* #\ ###\ ##0_);_(* \(#\ ###\ ##0\);_(* &quot;-&quot;_);_(@_)"/>
        <alignment vertical="top" wrapText="1" readingOrder="0"/>
      </ndxf>
    </rcc>
    <rfmt sheetId="10" sqref="C22" start="0" length="0">
      <dxf>
        <font>
          <sz val="11"/>
          <color theme="0"/>
          <name val="Calibri"/>
          <scheme val="minor"/>
        </font>
      </dxf>
    </rfmt>
    <rfmt sheetId="10" sqref="C23" start="0" length="0">
      <dxf>
        <font>
          <sz val="11"/>
          <color theme="0"/>
          <name val="Calibri"/>
          <scheme val="minor"/>
        </font>
      </dxf>
    </rfmt>
    <rfmt sheetId="10" sqref="C24" start="0" length="0">
      <dxf>
        <font>
          <sz val="11"/>
          <color theme="0"/>
          <name val="Calibri"/>
          <scheme val="minor"/>
        </font>
      </dxf>
    </rfmt>
    <rfmt sheetId="10" sqref="C25" start="0" length="0">
      <dxf>
        <font>
          <sz val="11"/>
          <color theme="0"/>
          <name val="Calibri"/>
          <scheme val="minor"/>
        </font>
      </dxf>
    </rfmt>
    <rfmt sheetId="10" sqref="C26" start="0" length="0">
      <dxf>
        <font>
          <sz val="11"/>
          <color theme="0"/>
          <name val="Calibri"/>
          <scheme val="minor"/>
        </font>
      </dxf>
    </rfmt>
    <rfmt sheetId="10" sqref="C27" start="0" length="0">
      <dxf>
        <font>
          <sz val="11"/>
          <color theme="0"/>
          <name val="Calibri"/>
          <scheme val="minor"/>
        </font>
      </dxf>
    </rfmt>
    <rfmt sheetId="10" sqref="C28" start="0" length="0">
      <dxf>
        <font>
          <sz val="11"/>
          <color theme="0"/>
          <name val="Calibri"/>
          <scheme val="minor"/>
        </font>
      </dxf>
    </rfmt>
    <rfmt sheetId="10" sqref="C29" start="0" length="0">
      <dxf>
        <font>
          <sz val="11"/>
          <color theme="0"/>
          <name val="Calibri"/>
          <scheme val="minor"/>
        </font>
      </dxf>
    </rfmt>
    <rfmt sheetId="10" sqref="C30" start="0" length="0">
      <dxf>
        <font>
          <sz val="11"/>
          <color theme="0"/>
          <name val="Calibri"/>
          <scheme val="minor"/>
        </font>
      </dxf>
    </rfmt>
    <rfmt sheetId="10" sqref="C31" start="0" length="0">
      <dxf>
        <font>
          <sz val="11"/>
          <color theme="0"/>
          <name val="Calibri"/>
          <scheme val="minor"/>
        </font>
      </dxf>
    </rfmt>
    <rfmt sheetId="10" sqref="C32" start="0" length="0">
      <dxf>
        <font>
          <sz val="11"/>
          <color theme="0"/>
          <name val="Calibri"/>
          <scheme val="minor"/>
        </font>
      </dxf>
    </rfmt>
    <rfmt sheetId="10" sqref="C33" start="0" length="0">
      <dxf>
        <font>
          <sz val="11"/>
          <color theme="0"/>
          <name val="Calibri"/>
          <scheme val="minor"/>
        </font>
      </dxf>
    </rfmt>
    <rfmt sheetId="10" sqref="C34" start="0" length="0">
      <dxf>
        <font>
          <sz val="11"/>
          <color theme="0"/>
          <name val="Calibri"/>
          <scheme val="minor"/>
        </font>
      </dxf>
    </rfmt>
  </rrc>
  <rrc rId="5299" sId="10" ref="C1:C1048576" action="deleteCol">
    <undo index="0" exp="area" ref3D="1" dr="$C$1:$N$1048576" dn="Z_8DA78CF1_615A_4626_9893_6751995631A4_.wvu.Cols" sId="10"/>
    <undo index="0" exp="area" ref3D="1" dr="$C$1:$P$1048576" dn="Z_9AF4A83C_CF57_4B40_8A74_6A0EA6C2FE5C_.wvu.Cols" sId="10"/>
    <undo index="0" exp="area" ref3D="1" dr="$C$1:$Q$1048576" dn="Z_687A4863_1825_4D63_B732_E76682E6DE4F_.wvu.Cols" sId="10"/>
    <rfmt sheetId="10" xfDxf="1" sqref="C1:C1048576" start="0" length="0"/>
    <rcc rId="0" sId="10" s="1" dxf="1" numFmtId="19">
      <nc r="C2">
        <v>42916</v>
      </nc>
      <ndxf>
        <font>
          <b/>
          <sz val="8"/>
          <color rgb="FFCC0000"/>
          <name val="Open Sans"/>
          <scheme val="none"/>
        </font>
        <numFmt numFmtId="19" formatCode="dd/mm/yyyy"/>
        <alignment horizontal="right" vertical="center" wrapText="1" readingOrder="0"/>
        <border outline="0">
          <bottom style="medium">
            <color rgb="FFCC0000"/>
          </bottom>
        </border>
      </ndxf>
    </rcc>
    <rfmt sheetId="10" s="1" sqref="C3" start="0" length="0">
      <dxf>
        <font>
          <b/>
          <sz val="8"/>
          <color rgb="FFFF0000"/>
          <name val="Open Sans"/>
          <scheme val="none"/>
        </font>
        <numFmt numFmtId="166" formatCode="_(* #\ ###\ ##0_);_(* \(#\ ###\ ##0\);_(* &quot;-&quot;_);_(@_)"/>
        <alignment horizontal="right" vertical="center" wrapText="1" readingOrder="0"/>
      </dxf>
    </rfmt>
    <rcc rId="0" sId="10" s="1" dxf="1">
      <nc r="C4">
        <f>C5+C10</f>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c r="C5">
        <f>C7+C6</f>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6">
        <v>293619</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7">
        <v>21740578</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8">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9">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c r="C10">
        <f>C11</f>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11">
        <v>2149873</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fmt sheetId="10" s="1" sqref="C12" start="0" length="0">
      <dxf>
        <font>
          <b/>
          <sz val="8"/>
          <color rgb="FFFF0000"/>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10" s="1" sqref="C13" start="0" length="0">
      <dxf>
        <font>
          <b/>
          <sz val="8"/>
          <color rgb="FFFF0000"/>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10" s="1" sqref="C14" start="0" length="0">
      <dxf>
        <font>
          <b/>
          <sz val="8"/>
          <color rgb="FFFF0000"/>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10" s="1" sqref="C15" start="0" length="0">
      <dxf>
        <font>
          <sz val="8"/>
          <color rgb="FFFF0000"/>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10" s="1" sqref="C16" start="0" length="0">
      <dxf>
        <font>
          <b/>
          <sz val="8"/>
          <color rgb="FFFF0000"/>
          <name val="Open Sans"/>
          <scheme val="none"/>
        </font>
        <numFmt numFmtId="166" formatCode="_(* #\ ###\ ##0_);_(* \(#\ ###\ ##0\);_(* &quot;-&quot;_);_(@_)"/>
        <alignment horizontal="right" vertical="center" indent="1" readingOrder="0"/>
        <border outline="0">
          <top style="dotted">
            <color rgb="FF6F7779"/>
          </top>
          <bottom style="dotted">
            <color rgb="FF6F7779"/>
          </bottom>
        </border>
      </dxf>
    </rfmt>
    <rcc rId="0" sId="10" s="1" dxf="1">
      <nc r="C17">
        <f>C18+C19</f>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18">
        <v>22405</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19">
        <v>866032</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c r="C20">
        <f>C4+C17</f>
      </nc>
      <ndxf>
        <font>
          <b/>
          <sz val="8"/>
          <color rgb="FFFF0000"/>
          <name val="Open Sans"/>
          <scheme val="none"/>
        </font>
        <numFmt numFmtId="166" formatCode="_(* #\ ###\ ##0_);_(* \(#\ ###\ ##0\);_(* &quot;-&quot;_);_(@_)"/>
        <alignment horizontal="right" readingOrder="0"/>
        <border outline="0">
          <top style="thin">
            <color rgb="FFEC0000"/>
          </top>
          <bottom style="thin">
            <color rgb="FFEC0000"/>
          </bottom>
        </border>
      </ndxf>
    </rcc>
    <rcc rId="0" sId="10" dxf="1">
      <nc r="C21">
        <f>C20-BS!#REF!</f>
      </nc>
      <ndxf>
        <font>
          <sz val="11"/>
          <color theme="0"/>
          <name val="Calibri"/>
          <scheme val="minor"/>
        </font>
        <numFmt numFmtId="166" formatCode="_(* #\ ###\ ##0_);_(* \(#\ ###\ ##0\);_(* &quot;-&quot;_);_(@_)"/>
        <alignment vertical="top" wrapText="1" readingOrder="0"/>
      </ndxf>
    </rcc>
    <rfmt sheetId="10" sqref="C22" start="0" length="0">
      <dxf>
        <font>
          <sz val="11"/>
          <color theme="0"/>
          <name val="Calibri"/>
          <scheme val="minor"/>
        </font>
        <numFmt numFmtId="166" formatCode="_(* #\ ###\ ##0_);_(* \(#\ ###\ ##0\);_(* &quot;-&quot;_);_(@_)"/>
      </dxf>
    </rfmt>
    <rfmt sheetId="10" sqref="C23" start="0" length="0">
      <dxf>
        <font>
          <sz val="11"/>
          <color theme="0"/>
          <name val="Calibri"/>
          <scheme val="minor"/>
        </font>
        <numFmt numFmtId="166" formatCode="_(* #\ ###\ ##0_);_(* \(#\ ###\ ##0\);_(* &quot;-&quot;_);_(@_)"/>
      </dxf>
    </rfmt>
    <rfmt sheetId="10" sqref="C24" start="0" length="0">
      <dxf>
        <font>
          <sz val="11"/>
          <color theme="0"/>
          <name val="Calibri"/>
          <scheme val="minor"/>
        </font>
      </dxf>
    </rfmt>
    <rfmt sheetId="10" sqref="C25" start="0" length="0">
      <dxf>
        <font>
          <sz val="11"/>
          <color theme="0"/>
          <name val="Calibri"/>
          <scheme val="minor"/>
        </font>
      </dxf>
    </rfmt>
    <rfmt sheetId="10" sqref="C26" start="0" length="0">
      <dxf>
        <font>
          <sz val="11"/>
          <color theme="0"/>
          <name val="Calibri"/>
          <scheme val="minor"/>
        </font>
      </dxf>
    </rfmt>
    <rfmt sheetId="10" sqref="C27" start="0" length="0">
      <dxf>
        <font>
          <sz val="11"/>
          <color theme="0"/>
          <name val="Calibri"/>
          <scheme val="minor"/>
        </font>
      </dxf>
    </rfmt>
    <rfmt sheetId="10" sqref="C28" start="0" length="0">
      <dxf>
        <font>
          <sz val="11"/>
          <color theme="0"/>
          <name val="Calibri"/>
          <scheme val="minor"/>
        </font>
      </dxf>
    </rfmt>
    <rfmt sheetId="10" sqref="C29" start="0" length="0">
      <dxf>
        <font>
          <sz val="11"/>
          <color theme="0"/>
          <name val="Calibri"/>
          <scheme val="minor"/>
        </font>
      </dxf>
    </rfmt>
    <rfmt sheetId="10" sqref="C30" start="0" length="0">
      <dxf>
        <font>
          <sz val="11"/>
          <color theme="0"/>
          <name val="Calibri"/>
          <scheme val="minor"/>
        </font>
      </dxf>
    </rfmt>
    <rfmt sheetId="10" sqref="C31" start="0" length="0">
      <dxf>
        <font>
          <sz val="11"/>
          <color theme="0"/>
          <name val="Calibri"/>
          <scheme val="minor"/>
        </font>
      </dxf>
    </rfmt>
    <rfmt sheetId="10" sqref="C32" start="0" length="0">
      <dxf>
        <font>
          <sz val="11"/>
          <color theme="0"/>
          <name val="Calibri"/>
          <scheme val="minor"/>
        </font>
      </dxf>
    </rfmt>
    <rfmt sheetId="10" sqref="C33" start="0" length="0">
      <dxf>
        <font>
          <sz val="11"/>
          <color theme="0"/>
          <name val="Calibri"/>
          <scheme val="minor"/>
        </font>
      </dxf>
    </rfmt>
    <rfmt sheetId="10" sqref="C34" start="0" length="0">
      <dxf>
        <font>
          <sz val="11"/>
          <color theme="0"/>
          <name val="Calibri"/>
          <scheme val="minor"/>
        </font>
      </dxf>
    </rfmt>
  </rrc>
  <rrc rId="5300" sId="10" ref="C1:C1048576" action="deleteCol">
    <undo index="0" exp="area" ref3D="1" dr="$C$1:$M$1048576" dn="Z_8DA78CF1_615A_4626_9893_6751995631A4_.wvu.Cols" sId="10"/>
    <undo index="0" exp="area" ref3D="1" dr="$C$1:$O$1048576" dn="Z_9AF4A83C_CF57_4B40_8A74_6A0EA6C2FE5C_.wvu.Cols" sId="10"/>
    <undo index="0" exp="area" ref3D="1" dr="$C$1:$P$1048576" dn="Z_687A4863_1825_4D63_B732_E76682E6DE4F_.wvu.Cols" sId="10"/>
    <rfmt sheetId="10" xfDxf="1" sqref="C1:C1048576" start="0" length="0"/>
    <rcc rId="0" sId="10" s="1" dxf="1" numFmtId="19">
      <nc r="C2">
        <v>43008</v>
      </nc>
      <ndxf>
        <font>
          <b/>
          <sz val="8"/>
          <color rgb="FFCC0000"/>
          <name val="Open Sans"/>
          <scheme val="none"/>
        </font>
        <numFmt numFmtId="19" formatCode="dd/mm/yyyy"/>
        <alignment horizontal="right" vertical="center" wrapText="1" readingOrder="0"/>
        <border outline="0">
          <bottom style="medium">
            <color rgb="FFCC0000"/>
          </bottom>
        </border>
      </ndxf>
    </rcc>
    <rfmt sheetId="10" s="1" sqref="C3" start="0" length="0">
      <dxf>
        <font>
          <b/>
          <sz val="8"/>
          <color rgb="FFFF0000"/>
          <name val="Open Sans"/>
          <scheme val="none"/>
        </font>
        <numFmt numFmtId="166" formatCode="_(* #\ ###\ ##0_);_(* \(#\ ###\ ##0\);_(* &quot;-&quot;_);_(@_)"/>
        <alignment horizontal="right" vertical="center" wrapText="1" readingOrder="0"/>
      </dxf>
    </rfmt>
    <rcc rId="0" sId="10" s="1" dxf="1">
      <nc r="C4">
        <f>C7+C9+C11</f>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c r="C5">
        <f>C7+C6</f>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6">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7">
        <v>21610256</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c r="C8">
        <f>C9</f>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9">
        <v>1239118</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c r="C10">
        <f>C11</f>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11">
        <v>2162420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fmt sheetId="10" s="1" sqref="C12" start="0" length="0">
      <dxf>
        <font>
          <b/>
          <sz val="8"/>
          <color rgb="FFFF0000"/>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10" s="1" sqref="C13" start="0" length="0">
      <dxf>
        <font>
          <b/>
          <sz val="8"/>
          <color rgb="FFFF0000"/>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10" s="1" sqref="C14" start="0" length="0">
      <dxf>
        <font>
          <b/>
          <sz val="8"/>
          <color rgb="FFFF0000"/>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10" s="1" sqref="C15" start="0" length="0">
      <dxf>
        <font>
          <sz val="8"/>
          <color rgb="FFFF0000"/>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10" s="1" sqref="C16" start="0" length="0">
      <dxf>
        <font>
          <b/>
          <sz val="8"/>
          <color rgb="FFFF0000"/>
          <name val="Open Sans"/>
          <scheme val="none"/>
        </font>
        <numFmt numFmtId="166" formatCode="_(* #\ ###\ ##0_);_(* \(#\ ###\ ##0\);_(* &quot;-&quot;_);_(@_)"/>
        <alignment horizontal="right" vertical="center" indent="1" readingOrder="0"/>
        <border outline="0">
          <top style="dotted">
            <color rgb="FF6F7779"/>
          </top>
          <bottom style="dotted">
            <color rgb="FF6F7779"/>
          </bottom>
        </border>
      </dxf>
    </rfmt>
    <rcc rId="0" sId="10" s="1" dxf="1">
      <nc r="C17">
        <f>C18+C19</f>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18">
        <v>22093</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19">
        <v>892608</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c r="C20">
        <f>C4+C17</f>
      </nc>
      <ndxf>
        <font>
          <b/>
          <sz val="8"/>
          <color rgb="FFFF0000"/>
          <name val="Open Sans"/>
          <scheme val="none"/>
        </font>
        <numFmt numFmtId="166" formatCode="_(* #\ ###\ ##0_);_(* \(#\ ###\ ##0\);_(* &quot;-&quot;_);_(@_)"/>
        <alignment horizontal="right" readingOrder="0"/>
        <border outline="0">
          <top style="thin">
            <color rgb="FFEC0000"/>
          </top>
          <bottom style="thin">
            <color rgb="FFEC0000"/>
          </bottom>
        </border>
      </ndxf>
    </rcc>
    <rcc rId="0" sId="10" dxf="1">
      <nc r="C21">
        <f>C20-BS!#REF!</f>
      </nc>
      <ndxf>
        <font>
          <sz val="11"/>
          <color theme="0"/>
          <name val="Calibri"/>
          <scheme val="minor"/>
        </font>
        <numFmt numFmtId="166" formatCode="_(* #\ ###\ ##0_);_(* \(#\ ###\ ##0\);_(* &quot;-&quot;_);_(@_)"/>
        <alignment vertical="top" wrapText="1" readingOrder="0"/>
      </ndxf>
    </rcc>
    <rfmt sheetId="10" sqref="C22" start="0" length="0">
      <dxf>
        <font>
          <sz val="11"/>
          <color theme="0"/>
          <name val="Calibri"/>
          <scheme val="minor"/>
        </font>
      </dxf>
    </rfmt>
    <rfmt sheetId="10" sqref="C23" start="0" length="0">
      <dxf>
        <font>
          <sz val="11"/>
          <color theme="0"/>
          <name val="Calibri"/>
          <scheme val="minor"/>
        </font>
        <numFmt numFmtId="166" formatCode="_(* #\ ###\ ##0_);_(* \(#\ ###\ ##0\);_(* &quot;-&quot;_);_(@_)"/>
      </dxf>
    </rfmt>
    <rfmt sheetId="10" sqref="C24" start="0" length="0">
      <dxf>
        <font>
          <sz val="11"/>
          <color theme="0"/>
          <name val="Calibri"/>
          <scheme val="minor"/>
        </font>
      </dxf>
    </rfmt>
    <rfmt sheetId="10" sqref="C25" start="0" length="0">
      <dxf>
        <font>
          <sz val="11"/>
          <color theme="0"/>
          <name val="Calibri"/>
          <scheme val="minor"/>
        </font>
      </dxf>
    </rfmt>
    <rfmt sheetId="10" sqref="C26" start="0" length="0">
      <dxf>
        <font>
          <sz val="11"/>
          <color theme="0"/>
          <name val="Calibri"/>
          <scheme val="minor"/>
        </font>
      </dxf>
    </rfmt>
    <rfmt sheetId="10" sqref="C27" start="0" length="0">
      <dxf>
        <font>
          <sz val="11"/>
          <color theme="0"/>
          <name val="Calibri"/>
          <scheme val="minor"/>
        </font>
      </dxf>
    </rfmt>
    <rfmt sheetId="10" sqref="C28" start="0" length="0">
      <dxf>
        <font>
          <sz val="11"/>
          <color theme="0"/>
          <name val="Calibri"/>
          <scheme val="minor"/>
        </font>
      </dxf>
    </rfmt>
    <rfmt sheetId="10" sqref="C29" start="0" length="0">
      <dxf>
        <font>
          <sz val="11"/>
          <color theme="0"/>
          <name val="Calibri"/>
          <scheme val="minor"/>
        </font>
      </dxf>
    </rfmt>
    <rfmt sheetId="10" sqref="C30" start="0" length="0">
      <dxf>
        <font>
          <sz val="11"/>
          <color theme="0"/>
          <name val="Calibri"/>
          <scheme val="minor"/>
        </font>
      </dxf>
    </rfmt>
    <rfmt sheetId="10" sqref="C31" start="0" length="0">
      <dxf>
        <font>
          <sz val="11"/>
          <color theme="0"/>
          <name val="Calibri"/>
          <scheme val="minor"/>
        </font>
      </dxf>
    </rfmt>
    <rfmt sheetId="10" sqref="C32" start="0" length="0">
      <dxf>
        <font>
          <sz val="11"/>
          <color theme="0"/>
          <name val="Calibri"/>
          <scheme val="minor"/>
        </font>
      </dxf>
    </rfmt>
    <rfmt sheetId="10" sqref="C33" start="0" length="0">
      <dxf>
        <font>
          <sz val="11"/>
          <color theme="0"/>
          <name val="Calibri"/>
          <scheme val="minor"/>
        </font>
      </dxf>
    </rfmt>
    <rfmt sheetId="10" sqref="C34" start="0" length="0">
      <dxf>
        <font>
          <sz val="11"/>
          <color theme="0"/>
          <name val="Calibri"/>
          <scheme val="minor"/>
        </font>
      </dxf>
    </rfmt>
  </rrc>
  <rrc rId="5301" sId="10" ref="C1:C1048576" action="deleteCol">
    <undo index="0" exp="area" ref3D="1" dr="$C$1:$L$1048576" dn="Z_8DA78CF1_615A_4626_9893_6751995631A4_.wvu.Cols" sId="10"/>
    <undo index="0" exp="area" ref3D="1" dr="$C$1:$N$1048576" dn="Z_9AF4A83C_CF57_4B40_8A74_6A0EA6C2FE5C_.wvu.Cols" sId="10"/>
    <undo index="0" exp="area" ref3D="1" dr="$C$1:$O$1048576" dn="Z_687A4863_1825_4D63_B732_E76682E6DE4F_.wvu.Cols" sId="10"/>
    <rfmt sheetId="10" xfDxf="1" sqref="C1:C1048576" start="0" length="0"/>
    <rcc rId="0" sId="10" s="1" dxf="1" numFmtId="19">
      <nc r="C2">
        <v>43100</v>
      </nc>
      <ndxf>
        <font>
          <b/>
          <sz val="8"/>
          <color rgb="FFCC0000"/>
          <name val="Open Sans"/>
          <scheme val="none"/>
        </font>
        <numFmt numFmtId="19" formatCode="dd/mm/yyyy"/>
        <alignment horizontal="right" vertical="center" wrapText="1" readingOrder="0"/>
        <border outline="0">
          <bottom style="medium">
            <color rgb="FFCC0000"/>
          </bottom>
        </border>
      </ndxf>
    </rcc>
    <rfmt sheetId="10" s="1" sqref="C3" start="0" length="0">
      <dxf>
        <font>
          <b/>
          <sz val="8"/>
          <color auto="1"/>
          <name val="Open Sans"/>
          <scheme val="none"/>
        </font>
        <numFmt numFmtId="166" formatCode="_(* #\ ###\ ##0_);_(* \(#\ ###\ ##0\);_(* &quot;-&quot;_);_(@_)"/>
        <alignment horizontal="right" vertical="center" wrapText="1" readingOrder="0"/>
      </dxf>
    </rfmt>
    <rcc rId="0" sId="10" s="1" dxf="1">
      <nc r="C4">
        <f>C7+C9+C11</f>
      </nc>
      <ndxf>
        <font>
          <b/>
          <sz val="8"/>
          <color auto="1"/>
          <name val="Open Sans"/>
          <scheme val="none"/>
        </font>
        <numFmt numFmtId="166" formatCode="_(* #\ ###\ ##0_);_(* \(#\ ###\ ##0\);_(* &quot;-&quot;_);_(@_)"/>
        <alignment horizontal="left" vertical="center" wrapText="1" readingOrder="0"/>
        <border outline="0">
          <top style="dotted">
            <color rgb="FF6F7779"/>
          </top>
          <bottom style="dotted">
            <color rgb="FF6F7779"/>
          </bottom>
        </border>
      </ndxf>
    </rcc>
    <rcc rId="0" sId="10" s="1" dxf="1">
      <nc r="C5">
        <f>C7+C6</f>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6">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7">
        <v>22514629</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0" s="1" dxf="1">
      <nc r="C8">
        <f>C9</f>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9">
        <v>1379839</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0" s="1" dxf="1">
      <nc r="C10">
        <f>C11</f>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11">
        <v>2089741</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fmt sheetId="10" s="1" sqref="C12" start="0" length="0">
      <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10" s="1" sqref="C13" start="0" length="0">
      <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10" s="1" sqref="C14" start="0" length="0">
      <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10" s="1" sqref="C15" start="0" length="0">
      <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10" s="1" sqref="C16" start="0" length="0">
      <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cc rId="0" sId="10" s="1" dxf="1">
      <nc r="C17">
        <f>C18+C19</f>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18">
        <v>19329</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19">
        <v>901550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c r="C20">
        <f>C4+C17</f>
      </nc>
      <ndxf>
        <font>
          <b/>
          <sz val="8"/>
          <color rgb="FFFF0000"/>
          <name val="Open Sans"/>
          <scheme val="none"/>
        </font>
        <numFmt numFmtId="166" formatCode="_(* #\ ###\ ##0_);_(* \(#\ ###\ ##0\);_(* &quot;-&quot;_);_(@_)"/>
        <alignment horizontal="right" readingOrder="0"/>
        <border outline="0">
          <top style="thin">
            <color rgb="FFEC0000"/>
          </top>
          <bottom style="thin">
            <color rgb="FFEC0000"/>
          </bottom>
        </border>
      </ndxf>
    </rcc>
    <rcc rId="0" sId="10" dxf="1">
      <nc r="C21">
        <f>C20-BS!#REF!</f>
      </nc>
      <ndxf>
        <font>
          <sz val="11"/>
          <color theme="0"/>
          <name val="Calibri"/>
          <scheme val="minor"/>
        </font>
        <numFmt numFmtId="166" formatCode="_(* #\ ###\ ##0_);_(* \(#\ ###\ ##0\);_(* &quot;-&quot;_);_(@_)"/>
        <alignment vertical="top" wrapText="1" readingOrder="0"/>
      </ndxf>
    </rcc>
    <rfmt sheetId="10" sqref="C22" start="0" length="0">
      <dxf>
        <font>
          <sz val="11"/>
          <color theme="0"/>
          <name val="Calibri"/>
          <scheme val="minor"/>
        </font>
        <numFmt numFmtId="166" formatCode="_(* #\ ###\ ##0_);_(* \(#\ ###\ ##0\);_(* &quot;-&quot;_);_(@_)"/>
      </dxf>
    </rfmt>
    <rfmt sheetId="10" sqref="C23" start="0" length="0">
      <dxf>
        <font>
          <sz val="11"/>
          <color theme="0"/>
          <name val="Calibri"/>
          <scheme val="minor"/>
        </font>
        <numFmt numFmtId="166" formatCode="_(* #\ ###\ ##0_);_(* \(#\ ###\ ##0\);_(* &quot;-&quot;_);_(@_)"/>
      </dxf>
    </rfmt>
    <rfmt sheetId="10" sqref="C24" start="0" length="0">
      <dxf>
        <font>
          <sz val="11"/>
          <color theme="0"/>
          <name val="Calibri"/>
          <scheme val="minor"/>
        </font>
      </dxf>
    </rfmt>
    <rfmt sheetId="10" sqref="C25" start="0" length="0">
      <dxf>
        <font>
          <sz val="11"/>
          <color theme="0"/>
          <name val="Calibri"/>
          <scheme val="minor"/>
        </font>
      </dxf>
    </rfmt>
    <rfmt sheetId="10" sqref="C26" start="0" length="0">
      <dxf>
        <font>
          <sz val="11"/>
          <color theme="0"/>
          <name val="Calibri"/>
          <scheme val="minor"/>
        </font>
      </dxf>
    </rfmt>
    <rfmt sheetId="10" sqref="C27" start="0" length="0">
      <dxf>
        <font>
          <sz val="11"/>
          <color theme="0"/>
          <name val="Calibri"/>
          <scheme val="minor"/>
        </font>
      </dxf>
    </rfmt>
    <rfmt sheetId="10" sqref="C28" start="0" length="0">
      <dxf>
        <font>
          <sz val="11"/>
          <color theme="0"/>
          <name val="Calibri"/>
          <scheme val="minor"/>
        </font>
      </dxf>
    </rfmt>
    <rfmt sheetId="10" sqref="C29" start="0" length="0">
      <dxf>
        <font>
          <sz val="11"/>
          <color theme="0"/>
          <name val="Calibri"/>
          <scheme val="minor"/>
        </font>
      </dxf>
    </rfmt>
    <rfmt sheetId="10" sqref="C30" start="0" length="0">
      <dxf>
        <font>
          <sz val="11"/>
          <color theme="0"/>
          <name val="Calibri"/>
          <scheme val="minor"/>
        </font>
      </dxf>
    </rfmt>
    <rfmt sheetId="10" sqref="C31" start="0" length="0">
      <dxf>
        <font>
          <sz val="11"/>
          <color theme="0"/>
          <name val="Calibri"/>
          <scheme val="minor"/>
        </font>
      </dxf>
    </rfmt>
    <rfmt sheetId="10" sqref="C32" start="0" length="0">
      <dxf>
        <font>
          <sz val="11"/>
          <color theme="0"/>
          <name val="Calibri"/>
          <scheme val="minor"/>
        </font>
      </dxf>
    </rfmt>
    <rfmt sheetId="10" sqref="C33" start="0" length="0">
      <dxf>
        <font>
          <sz val="11"/>
          <color theme="0"/>
          <name val="Calibri"/>
          <scheme val="minor"/>
        </font>
      </dxf>
    </rfmt>
    <rfmt sheetId="10" sqref="C34" start="0" length="0">
      <dxf>
        <font>
          <sz val="11"/>
          <color theme="0"/>
          <name val="Calibri"/>
          <scheme val="minor"/>
        </font>
      </dxf>
    </rfmt>
  </rrc>
  <rrc rId="5302" sId="10" ref="C1:C1048576" action="deleteCol">
    <undo index="0" exp="area" ref3D="1" dr="$C$1:$K$1048576" dn="Z_8DA78CF1_615A_4626_9893_6751995631A4_.wvu.Cols" sId="10"/>
    <undo index="0" exp="area" ref3D="1" dr="$C$1:$M$1048576" dn="Z_9AF4A83C_CF57_4B40_8A74_6A0EA6C2FE5C_.wvu.Cols" sId="10"/>
    <undo index="0" exp="area" ref3D="1" dr="$C$1:$N$1048576" dn="Z_687A4863_1825_4D63_B732_E76682E6DE4F_.wvu.Cols" sId="10"/>
    <rfmt sheetId="10" xfDxf="1" sqref="C1:C1048576" start="0" length="0"/>
    <rcc rId="0" sId="10" s="1" dxf="1" numFmtId="19">
      <nc r="C2">
        <v>43101</v>
      </nc>
      <ndxf>
        <font>
          <b/>
          <sz val="8"/>
          <color rgb="FFCC0000"/>
          <name val="Open Sans"/>
          <scheme val="none"/>
        </font>
        <numFmt numFmtId="19" formatCode="dd/mm/yyyy"/>
        <alignment horizontal="right" vertical="center" wrapText="1" readingOrder="0"/>
        <border outline="0">
          <bottom style="medium">
            <color rgb="FFCC0000"/>
          </bottom>
        </border>
      </ndxf>
    </rcc>
    <rcc rId="0" sId="10" s="1" dxf="1">
      <nc r="C3">
        <f>C5+C8+C10</f>
      </nc>
      <ndxf>
        <font>
          <b/>
          <sz val="8"/>
          <color auto="1"/>
          <name val="Open Sans"/>
          <scheme val="none"/>
        </font>
        <numFmt numFmtId="166" formatCode="_(* #\ ###\ ##0_);_(* \(#\ ###\ ##0\);_(* &quot;-&quot;_);_(@_)"/>
        <alignment horizontal="right" vertical="center" wrapText="1" readingOrder="0"/>
      </ndxf>
    </rcc>
    <rfmt sheetId="10" s="1" sqref="C4" start="0" length="0">
      <dxf>
        <font>
          <b/>
          <sz val="8"/>
          <color auto="1"/>
          <name val="Open Sans"/>
          <scheme val="none"/>
        </font>
        <alignment horizontal="left" vertical="center" wrapText="1" readingOrder="0"/>
        <border outline="0">
          <top style="dotted">
            <color rgb="FF6F7779"/>
          </top>
          <bottom style="dotted">
            <color rgb="FF6F7779"/>
          </bottom>
        </border>
      </dxf>
    </rfmt>
    <rcc rId="0" sId="10" s="1" dxf="1">
      <nc r="C5">
        <f>C7+C6</f>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6">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7">
        <v>22514629</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0" s="1" dxf="1">
      <nc r="C8">
        <f>C9</f>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9">
        <v>1379839</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0" s="1" dxf="1">
      <nc r="C10">
        <f>C11</f>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11">
        <v>2089741</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12">
        <v>93165</v>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fmt sheetId="10" s="1" sqref="C13" start="0" length="0">
      <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10" s="1" sqref="C14" start="0" length="0">
      <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10" s="1" sqref="C15" start="0" length="0">
      <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cc rId="0" sId="10" s="1" dxf="1">
      <nc r="C16">
        <f>C18+C19</f>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fmt sheetId="10" s="1" sqref="C17" start="0" length="0">
      <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cc rId="0" sId="10" s="1" dxf="1" numFmtId="34">
      <nc r="C18">
        <v>19329</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19">
        <v>793291</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c r="C20">
        <f>C3+C12+C16</f>
      </nc>
      <ndxf>
        <font>
          <b/>
          <sz val="8"/>
          <color rgb="FFEC0000"/>
          <name val="Open Sans"/>
          <scheme val="none"/>
        </font>
        <numFmt numFmtId="166" formatCode="_(* #\ ###\ ##0_);_(* \(#\ ###\ ##0\);_(* &quot;-&quot;_);_(@_)"/>
        <alignment horizontal="right" readingOrder="0"/>
        <border outline="0">
          <top style="thin">
            <color rgb="FFEC0000"/>
          </top>
          <bottom style="thin">
            <color rgb="FFEC0000"/>
          </bottom>
        </border>
      </ndxf>
    </rcc>
    <rcc rId="0" sId="10" dxf="1">
      <nc r="C21">
        <f>BS!#REF!-C20</f>
      </nc>
      <ndxf>
        <font>
          <sz val="11"/>
          <color theme="0"/>
          <name val="Calibri"/>
          <scheme val="minor"/>
        </font>
        <numFmt numFmtId="166" formatCode="_(* #\ ###\ ##0_);_(* \(#\ ###\ ##0\);_(* &quot;-&quot;_);_(@_)"/>
        <alignment vertical="top" wrapText="1" readingOrder="0"/>
      </ndxf>
    </rcc>
    <rcc rId="0" sId="10" dxf="1">
      <nc r="C22">
        <f>C21-C20</f>
      </nc>
      <ndxf>
        <font>
          <sz val="11"/>
          <color theme="0"/>
          <name val="Calibri"/>
          <scheme val="minor"/>
        </font>
        <numFmt numFmtId="166" formatCode="_(* #\ ###\ ##0_);_(* \(#\ ###\ ##0\);_(* &quot;-&quot;_);_(@_)"/>
        <alignment vertical="top" wrapText="1" readingOrder="0"/>
      </ndxf>
    </rcc>
    <rfmt sheetId="10" sqref="C23" start="0" length="0">
      <dxf>
        <font>
          <sz val="11"/>
          <color theme="0"/>
          <name val="Calibri"/>
          <scheme val="minor"/>
        </font>
        <numFmt numFmtId="166" formatCode="_(* #\ ###\ ##0_);_(* \(#\ ###\ ##0\);_(* &quot;-&quot;_);_(@_)"/>
        <alignment vertical="top" wrapText="1" readingOrder="0"/>
      </dxf>
    </rfmt>
    <rfmt sheetId="10" sqref="C24" start="0" length="0">
      <dxf>
        <font>
          <sz val="11"/>
          <color theme="0"/>
          <name val="Calibri"/>
          <scheme val="minor"/>
        </font>
      </dxf>
    </rfmt>
    <rcc rId="0" sId="10" s="1" dxf="1" numFmtId="34">
      <nc r="C25">
        <v>25984209</v>
      </nc>
      <ndxf>
        <font>
          <sz val="9"/>
          <color theme="0"/>
          <name val="Open Sans"/>
          <scheme val="none"/>
        </font>
        <numFmt numFmtId="166" formatCode="_(* #\ ###\ ##0_);_(* \(#\ ###\ ##0\);_(* &quot;-&quot;_);_(@_)"/>
        <alignment horizontal="right" indent="1" readingOrder="0"/>
      </ndxf>
    </rcc>
    <rcc rId="0" sId="10" s="1" dxf="1" numFmtId="34">
      <nc r="C26">
        <v>93165</v>
      </nc>
      <ndxf>
        <font>
          <sz val="9"/>
          <color theme="0"/>
          <name val="Open Sans"/>
          <scheme val="none"/>
        </font>
        <numFmt numFmtId="166" formatCode="_(* #\ ###\ ##0_);_(* \(#\ ###\ ##0\);_(* &quot;-&quot;_);_(@_)"/>
        <alignment horizontal="right" indent="1" readingOrder="0"/>
      </ndxf>
    </rcc>
    <rcc rId="0" sId="10" s="1" dxf="1" numFmtId="34">
      <nc r="C27">
        <v>812620</v>
      </nc>
      <ndxf>
        <font>
          <sz val="9"/>
          <color theme="0"/>
          <name val="Open Sans"/>
          <scheme val="none"/>
        </font>
        <numFmt numFmtId="166" formatCode="_(* #\ ###\ ##0_);_(* \(#\ ###\ ##0\);_(* &quot;-&quot;_);_(@_)"/>
        <alignment horizontal="right" indent="1" readingOrder="0"/>
      </ndxf>
    </rcc>
    <rfmt sheetId="10" sqref="C28" start="0" length="0">
      <dxf>
        <font>
          <sz val="11"/>
          <color theme="0"/>
          <name val="Calibri"/>
          <scheme val="minor"/>
        </font>
      </dxf>
    </rfmt>
    <rfmt sheetId="10" sqref="C29" start="0" length="0">
      <dxf>
        <font>
          <sz val="11"/>
          <color theme="0"/>
          <name val="Calibri"/>
          <scheme val="minor"/>
        </font>
      </dxf>
    </rfmt>
    <rfmt sheetId="10" sqref="C30" start="0" length="0">
      <dxf>
        <font>
          <sz val="11"/>
          <color theme="0"/>
          <name val="Calibri"/>
          <scheme val="minor"/>
        </font>
      </dxf>
    </rfmt>
    <rfmt sheetId="10" sqref="C31" start="0" length="0">
      <dxf>
        <font>
          <sz val="11"/>
          <color theme="0"/>
          <name val="Calibri"/>
          <scheme val="minor"/>
        </font>
      </dxf>
    </rfmt>
    <rfmt sheetId="10" sqref="C32" start="0" length="0">
      <dxf>
        <font>
          <sz val="11"/>
          <color theme="0"/>
          <name val="Calibri"/>
          <scheme val="minor"/>
        </font>
      </dxf>
    </rfmt>
    <rfmt sheetId="10" sqref="C33" start="0" length="0">
      <dxf>
        <font>
          <sz val="11"/>
          <color theme="0"/>
          <name val="Calibri"/>
          <scheme val="minor"/>
        </font>
      </dxf>
    </rfmt>
    <rfmt sheetId="10" sqref="C34" start="0" length="0">
      <dxf>
        <font>
          <sz val="11"/>
          <color theme="0"/>
          <name val="Calibri"/>
          <scheme val="minor"/>
        </font>
      </dxf>
    </rfmt>
  </rrc>
  <rrc rId="5303" sId="10" ref="C1:C1048576" action="deleteCol">
    <undo index="0" exp="area" ref3D="1" dr="$C$1:$J$1048576" dn="Z_8DA78CF1_615A_4626_9893_6751995631A4_.wvu.Cols" sId="10"/>
    <undo index="0" exp="area" ref3D="1" dr="$C$1:$L$1048576" dn="Z_9AF4A83C_CF57_4B40_8A74_6A0EA6C2FE5C_.wvu.Cols" sId="10"/>
    <undo index="0" exp="area" ref3D="1" dr="$C$1:$M$1048576" dn="Z_687A4863_1825_4D63_B732_E76682E6DE4F_.wvu.Cols" sId="10"/>
    <rfmt sheetId="10" xfDxf="1" sqref="C1:C1048576" start="0" length="0"/>
    <rcc rId="0" sId="10" s="1" dxf="1" numFmtId="19">
      <nc r="C2">
        <v>43190</v>
      </nc>
      <ndxf>
        <font>
          <b/>
          <sz val="8"/>
          <color rgb="FFCC0000"/>
          <name val="Open Sans"/>
          <scheme val="none"/>
        </font>
        <numFmt numFmtId="19" formatCode="dd/mm/yyyy"/>
        <alignment horizontal="right" vertical="center" wrapText="1" readingOrder="0"/>
        <border outline="0">
          <bottom style="medium">
            <color rgb="FFCC0000"/>
          </bottom>
        </border>
      </ndxf>
    </rcc>
    <rcc rId="0" sId="10" s="1" dxf="1">
      <nc r="C3">
        <f>C5+C8+C10</f>
      </nc>
      <ndxf>
        <font>
          <b/>
          <sz val="8"/>
          <color auto="1"/>
          <name val="Open Sans"/>
          <scheme val="none"/>
        </font>
        <numFmt numFmtId="166" formatCode="_(* #\ ###\ ##0_);_(* \(#\ ###\ ##0\);_(* &quot;-&quot;_);_(@_)"/>
        <alignment horizontal="right" vertical="center" wrapText="1" readingOrder="0"/>
      </ndxf>
    </rcc>
    <rfmt sheetId="10" s="1" sqref="C4" start="0" length="0">
      <dxf>
        <font>
          <b/>
          <sz val="8"/>
          <color auto="1"/>
          <name val="Open Sans"/>
          <scheme val="none"/>
        </font>
        <alignment horizontal="left" vertical="center" wrapText="1" readingOrder="0"/>
        <border outline="0">
          <top style="dotted">
            <color rgb="FF6F7779"/>
          </top>
          <bottom style="dotted">
            <color rgb="FF6F7779"/>
          </bottom>
        </border>
      </dxf>
    </rfmt>
    <rcc rId="0" sId="10" s="1" dxf="1">
      <nc r="C5">
        <f>C7+C6</f>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6">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7">
        <v>24538574</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c r="C8">
        <f>C9</f>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9">
        <v>82023</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c r="C10">
        <f>C11</f>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11">
        <v>2130263</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c r="C12">
        <f>3390+95848</f>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fmt sheetId="10" s="1" sqref="C13" start="0" length="0">
      <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10" s="1" sqref="C14" start="0" length="0">
      <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10" s="1" sqref="C15" start="0" length="0">
      <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cc rId="0" sId="10" s="1" dxf="1">
      <nc r="C16">
        <f>C18+C19</f>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fmt sheetId="10" s="1" sqref="C17" start="0" length="0">
      <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cc rId="0" sId="10" s="1" dxf="1" numFmtId="34">
      <nc r="C18">
        <v>19663</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19">
        <v>791921</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c r="C20">
        <f>C3+C12+C16</f>
      </nc>
      <ndxf>
        <font>
          <b/>
          <sz val="8"/>
          <color rgb="FFEC0000"/>
          <name val="Open Sans"/>
          <scheme val="none"/>
        </font>
        <numFmt numFmtId="166" formatCode="_(* #\ ###\ ##0_);_(* \(#\ ###\ ##0\);_(* &quot;-&quot;_);_(@_)"/>
        <alignment horizontal="right" readingOrder="0"/>
        <border outline="0">
          <top style="thin">
            <color rgb="FFEC0000"/>
          </top>
          <bottom style="thin">
            <color rgb="FFEC0000"/>
          </bottom>
        </border>
      </ndxf>
    </rcc>
    <rcc rId="0" sId="10" dxf="1">
      <nc r="C21">
        <f>C20-BS!#REF!</f>
      </nc>
      <ndxf>
        <font>
          <sz val="11"/>
          <color theme="0"/>
          <name val="Calibri"/>
          <scheme val="minor"/>
        </font>
        <numFmt numFmtId="166" formatCode="_(* #\ ###\ ##0_);_(* \(#\ ###\ ##0\);_(* &quot;-&quot;_);_(@_)"/>
        <alignment vertical="top" wrapText="1" readingOrder="0"/>
      </ndxf>
    </rcc>
    <rfmt sheetId="10" sqref="C22" start="0" length="0">
      <dxf>
        <font>
          <sz val="11"/>
          <color theme="0"/>
          <name val="Calibri"/>
          <scheme val="minor"/>
        </font>
        <numFmt numFmtId="166" formatCode="_(* #\ ###\ ##0_);_(* \(#\ ###\ ##0\);_(* &quot;-&quot;_);_(@_)"/>
      </dxf>
    </rfmt>
    <rfmt sheetId="10" sqref="C23" start="0" length="0">
      <dxf>
        <font>
          <sz val="11"/>
          <color theme="0"/>
          <name val="Calibri"/>
          <scheme val="minor"/>
        </font>
        <numFmt numFmtId="166" formatCode="_(* #\ ###\ ##0_);_(* \(#\ ###\ ##0\);_(* &quot;-&quot;_);_(@_)"/>
      </dxf>
    </rfmt>
    <rfmt sheetId="10" sqref="C24" start="0" length="0">
      <dxf>
        <font>
          <sz val="11"/>
          <color theme="0"/>
          <name val="Calibri"/>
          <scheme val="minor"/>
        </font>
      </dxf>
    </rfmt>
    <rfmt sheetId="10" sqref="C25" start="0" length="0">
      <dxf>
        <font>
          <sz val="11"/>
          <color theme="0"/>
          <name val="Calibri"/>
          <scheme val="minor"/>
        </font>
      </dxf>
    </rfmt>
    <rfmt sheetId="10" sqref="C26" start="0" length="0">
      <dxf>
        <font>
          <sz val="11"/>
          <color theme="0"/>
          <name val="Calibri"/>
          <scheme val="minor"/>
        </font>
      </dxf>
    </rfmt>
    <rfmt sheetId="10" sqref="C27" start="0" length="0">
      <dxf>
        <font>
          <sz val="11"/>
          <color theme="0"/>
          <name val="Calibri"/>
          <scheme val="minor"/>
        </font>
      </dxf>
    </rfmt>
    <rfmt sheetId="10" sqref="C28" start="0" length="0">
      <dxf>
        <font>
          <sz val="11"/>
          <color theme="0"/>
          <name val="Calibri"/>
          <scheme val="minor"/>
        </font>
      </dxf>
    </rfmt>
    <rfmt sheetId="10" sqref="C29" start="0" length="0">
      <dxf>
        <font>
          <sz val="11"/>
          <color theme="0"/>
          <name val="Calibri"/>
          <scheme val="minor"/>
        </font>
      </dxf>
    </rfmt>
    <rfmt sheetId="10" sqref="C30" start="0" length="0">
      <dxf>
        <font>
          <sz val="11"/>
          <color theme="0"/>
          <name val="Calibri"/>
          <scheme val="minor"/>
        </font>
      </dxf>
    </rfmt>
    <rfmt sheetId="10" sqref="C31" start="0" length="0">
      <dxf>
        <font>
          <sz val="11"/>
          <color theme="0"/>
          <name val="Calibri"/>
          <scheme val="minor"/>
        </font>
      </dxf>
    </rfmt>
    <rfmt sheetId="10" sqref="C32" start="0" length="0">
      <dxf>
        <font>
          <sz val="11"/>
          <color theme="0"/>
          <name val="Calibri"/>
          <scheme val="minor"/>
        </font>
      </dxf>
    </rfmt>
    <rfmt sheetId="10" sqref="C33" start="0" length="0">
      <dxf>
        <font>
          <sz val="11"/>
          <color theme="0"/>
          <name val="Calibri"/>
          <scheme val="minor"/>
        </font>
      </dxf>
    </rfmt>
    <rfmt sheetId="10" sqref="C34" start="0" length="0">
      <dxf>
        <font>
          <sz val="11"/>
          <color theme="0"/>
          <name val="Calibri"/>
          <scheme val="minor"/>
        </font>
      </dxf>
    </rfmt>
  </rrc>
  <rrc rId="5304" sId="10" ref="C1:C1048576" action="deleteCol">
    <undo index="0" exp="area" ref3D="1" dr="$C$1:$I$1048576" dn="Z_8DA78CF1_615A_4626_9893_6751995631A4_.wvu.Cols" sId="10"/>
    <undo index="0" exp="area" ref3D="1" dr="$C$1:$K$1048576" dn="Z_9AF4A83C_CF57_4B40_8A74_6A0EA6C2FE5C_.wvu.Cols" sId="10"/>
    <undo index="0" exp="area" ref3D="1" dr="$C$1:$L$1048576" dn="Z_687A4863_1825_4D63_B732_E76682E6DE4F_.wvu.Cols" sId="10"/>
    <rfmt sheetId="10" xfDxf="1" sqref="C1:C1048576" start="0" length="0"/>
    <rcc rId="0" sId="10" s="1" dxf="1" numFmtId="19">
      <nc r="C2">
        <v>43281</v>
      </nc>
      <ndxf>
        <font>
          <b/>
          <sz val="8"/>
          <color rgb="FFCC0000"/>
          <name val="Open Sans"/>
          <scheme val="none"/>
        </font>
        <numFmt numFmtId="19" formatCode="dd/mm/yyyy"/>
        <alignment horizontal="right" vertical="center" wrapText="1" readingOrder="0"/>
        <border outline="0">
          <bottom style="medium">
            <color rgb="FFCC0000"/>
          </bottom>
        </border>
      </ndxf>
    </rcc>
    <rcc rId="0" sId="10" s="1" dxf="1">
      <nc r="C3">
        <f>C5+C8+C10</f>
      </nc>
      <ndxf>
        <font>
          <b/>
          <sz val="8"/>
          <color auto="1"/>
          <name val="Open Sans"/>
          <scheme val="none"/>
        </font>
        <numFmt numFmtId="166" formatCode="_(* #\ ###\ ##0_);_(* \(#\ ###\ ##0\);_(* &quot;-&quot;_);_(@_)"/>
        <alignment horizontal="right" vertical="center" wrapText="1" readingOrder="0"/>
      </ndxf>
    </rcc>
    <rfmt sheetId="10" s="1" sqref="C4" start="0" length="0">
      <dxf>
        <font>
          <b/>
          <sz val="8"/>
          <color auto="1"/>
          <name val="Open Sans"/>
          <scheme val="none"/>
        </font>
        <alignment horizontal="left" vertical="center" wrapText="1" readingOrder="0"/>
        <border outline="0">
          <top style="dotted">
            <color rgb="FF6F7779"/>
          </top>
          <bottom style="dotted">
            <color rgb="FF6F7779"/>
          </bottom>
        </border>
      </dxf>
    </rfmt>
    <rcc rId="0" sId="10" s="1" dxf="1">
      <nc r="C5">
        <f>C7+C6</f>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6">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7">
        <v>27154076</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c r="C8">
        <f>C9</f>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9">
        <v>3279363</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c r="C10">
        <f>C11</f>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11">
        <v>2131693</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c r="C12">
        <f>2356+116390</f>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fmt sheetId="10" s="1" sqref="C13" start="0" length="0">
      <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10" s="1" sqref="C14" start="0" length="0">
      <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10" s="1" sqref="C15" start="0" length="0">
      <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cc rId="0" sId="10" s="1" dxf="1">
      <nc r="C16">
        <f>C18+C19</f>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fmt sheetId="10" s="1" sqref="C17" start="0" length="0">
      <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cc rId="0" sId="10" s="1" dxf="1" numFmtId="34">
      <nc r="C18">
        <v>18663</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19">
        <v>824910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c r="C20">
        <f>C3+C12+C14+C16</f>
      </nc>
      <ndxf>
        <font>
          <b/>
          <sz val="8"/>
          <color rgb="FFEC0000"/>
          <name val="Open Sans"/>
          <scheme val="none"/>
        </font>
        <numFmt numFmtId="166" formatCode="_(* #\ ###\ ##0_);_(* \(#\ ###\ ##0\);_(* &quot;-&quot;_);_(@_)"/>
        <alignment horizontal="right" readingOrder="0"/>
        <border outline="0">
          <top style="thin">
            <color rgb="FFEC0000"/>
          </top>
          <bottom style="thin">
            <color rgb="FFEC0000"/>
          </bottom>
        </border>
      </ndxf>
    </rcc>
    <rcc rId="0" sId="10" dxf="1">
      <nc r="C21">
        <f>C20-BS!#REF!</f>
      </nc>
      <ndxf>
        <font>
          <sz val="11"/>
          <color theme="0"/>
          <name val="Calibri"/>
          <scheme val="minor"/>
        </font>
        <numFmt numFmtId="166" formatCode="_(* #\ ###\ ##0_);_(* \(#\ ###\ ##0\);_(* &quot;-&quot;_);_(@_)"/>
        <alignment vertical="top" wrapText="1" readingOrder="0"/>
      </ndxf>
    </rcc>
    <rfmt sheetId="10" sqref="C22" start="0" length="0">
      <dxf>
        <font>
          <sz val="11"/>
          <color theme="0"/>
          <name val="Calibri"/>
          <scheme val="minor"/>
        </font>
        <numFmt numFmtId="166" formatCode="_(* #\ ###\ ##0_);_(* \(#\ ###\ ##0\);_(* &quot;-&quot;_);_(@_)"/>
      </dxf>
    </rfmt>
    <rfmt sheetId="10" sqref="C23" start="0" length="0">
      <dxf>
        <font>
          <sz val="11"/>
          <color theme="0"/>
          <name val="Calibri"/>
          <scheme val="minor"/>
        </font>
        <numFmt numFmtId="166" formatCode="_(* #\ ###\ ##0_);_(* \(#\ ###\ ##0\);_(* &quot;-&quot;_);_(@_)"/>
      </dxf>
    </rfmt>
    <rfmt sheetId="10" sqref="C24" start="0" length="0">
      <dxf>
        <font>
          <sz val="11"/>
          <color theme="0"/>
          <name val="Calibri"/>
          <scheme val="minor"/>
        </font>
      </dxf>
    </rfmt>
    <rfmt sheetId="10" sqref="C25" start="0" length="0">
      <dxf>
        <font>
          <sz val="11"/>
          <color theme="0"/>
          <name val="Calibri"/>
          <scheme val="minor"/>
        </font>
      </dxf>
    </rfmt>
    <rfmt sheetId="10" sqref="C26" start="0" length="0">
      <dxf>
        <font>
          <sz val="11"/>
          <color theme="0"/>
          <name val="Calibri"/>
          <scheme val="minor"/>
        </font>
      </dxf>
    </rfmt>
    <rfmt sheetId="10" sqref="C27" start="0" length="0">
      <dxf>
        <font>
          <sz val="11"/>
          <color theme="0"/>
          <name val="Calibri"/>
          <scheme val="minor"/>
        </font>
      </dxf>
    </rfmt>
    <rfmt sheetId="10" sqref="C28" start="0" length="0">
      <dxf>
        <font>
          <sz val="11"/>
          <color theme="0"/>
          <name val="Calibri"/>
          <scheme val="minor"/>
        </font>
      </dxf>
    </rfmt>
    <rfmt sheetId="10" sqref="C29" start="0" length="0">
      <dxf>
        <font>
          <sz val="11"/>
          <color theme="0"/>
          <name val="Calibri"/>
          <scheme val="minor"/>
        </font>
      </dxf>
    </rfmt>
    <rfmt sheetId="10" sqref="C30" start="0" length="0">
      <dxf>
        <font>
          <sz val="11"/>
          <color theme="0"/>
          <name val="Calibri"/>
          <scheme val="minor"/>
        </font>
      </dxf>
    </rfmt>
    <rfmt sheetId="10" sqref="C31" start="0" length="0">
      <dxf>
        <font>
          <sz val="11"/>
          <color theme="0"/>
          <name val="Calibri"/>
          <scheme val="minor"/>
        </font>
      </dxf>
    </rfmt>
    <rfmt sheetId="10" sqref="C32" start="0" length="0">
      <dxf>
        <font>
          <sz val="11"/>
          <color theme="0"/>
          <name val="Calibri"/>
          <scheme val="minor"/>
        </font>
      </dxf>
    </rfmt>
    <rfmt sheetId="10" sqref="C33" start="0" length="0">
      <dxf>
        <font>
          <sz val="11"/>
          <color theme="0"/>
          <name val="Calibri"/>
          <scheme val="minor"/>
        </font>
      </dxf>
    </rfmt>
    <rfmt sheetId="10" sqref="C34" start="0" length="0">
      <dxf>
        <font>
          <sz val="11"/>
          <color theme="0"/>
          <name val="Calibri"/>
          <scheme val="minor"/>
        </font>
      </dxf>
    </rfmt>
  </rrc>
  <rrc rId="5305" sId="10" ref="C1:C1048576" action="deleteCol">
    <undo index="0" exp="area" ref3D="1" dr="$C$1:$H$1048576" dn="Z_8DA78CF1_615A_4626_9893_6751995631A4_.wvu.Cols" sId="10"/>
    <undo index="0" exp="area" ref3D="1" dr="$C$1:$J$1048576" dn="Z_9AF4A83C_CF57_4B40_8A74_6A0EA6C2FE5C_.wvu.Cols" sId="10"/>
    <undo index="0" exp="area" ref3D="1" dr="$C$1:$K$1048576" dn="Z_687A4863_1825_4D63_B732_E76682E6DE4F_.wvu.Cols" sId="10"/>
    <rfmt sheetId="10" xfDxf="1" sqref="C1:C1048576" start="0" length="0"/>
    <rcc rId="0" sId="10" s="1" dxf="1" numFmtId="19">
      <nc r="C2">
        <v>43373</v>
      </nc>
      <ndxf>
        <font>
          <b/>
          <sz val="8"/>
          <color rgb="FFCC0000"/>
          <name val="Open Sans"/>
          <scheme val="none"/>
        </font>
        <numFmt numFmtId="19" formatCode="dd/mm/yyyy"/>
        <alignment horizontal="right" vertical="center" wrapText="1" readingOrder="0"/>
        <border outline="0">
          <bottom style="medium">
            <color rgb="FFCC0000"/>
          </bottom>
        </border>
      </ndxf>
    </rcc>
    <rcc rId="0" sId="10" s="1" dxf="1">
      <nc r="C3">
        <f>C5+C8+C10</f>
      </nc>
      <ndxf>
        <font>
          <b/>
          <sz val="8"/>
          <color auto="1"/>
          <name val="Open Sans"/>
          <scheme val="none"/>
        </font>
        <numFmt numFmtId="166" formatCode="_(* #\ ###\ ##0_);_(* \(#\ ###\ ##0\);_(* &quot;-&quot;_);_(@_)"/>
        <alignment horizontal="right" vertical="center" wrapText="1" readingOrder="0"/>
      </ndxf>
    </rcc>
    <rfmt sheetId="10" s="1" sqref="C4" start="0" length="0">
      <dxf>
        <font>
          <b/>
          <sz val="8"/>
          <color auto="1"/>
          <name val="Open Sans"/>
          <scheme val="none"/>
        </font>
        <alignment horizontal="left" vertical="center" wrapText="1" readingOrder="0"/>
        <border outline="0">
          <top style="dotted">
            <color rgb="FF6F7779"/>
          </top>
          <bottom style="dotted">
            <color rgb="FF6F7779"/>
          </bottom>
        </border>
      </dxf>
    </rfmt>
    <rcc rId="0" sId="10" s="1" dxf="1">
      <nc r="C5">
        <f>C7+C6</f>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6">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7">
        <v>28624667</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c r="C8">
        <f>C9</f>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9">
        <v>2299616</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c r="C10">
        <f>C11</f>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11">
        <v>2089119</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c r="C12">
        <f>1855+129475</f>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fmt sheetId="10" s="1" sqref="C13" start="0" length="0">
      <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10" s="1" sqref="C14" start="0" length="0">
      <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10" s="1" sqref="C15" start="0" length="0">
      <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cc rId="0" sId="10" s="1" dxf="1">
      <nc r="C16">
        <f>C18+C19</f>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fmt sheetId="10" s="1" sqref="C17" start="0" length="0">
      <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cc rId="0" sId="10" s="1" dxf="1" numFmtId="34">
      <nc r="C18">
        <v>16297</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19">
        <v>825043</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c r="C20">
        <f>C3+C12+C14+C16</f>
      </nc>
      <ndxf>
        <font>
          <b/>
          <sz val="8"/>
          <color rgb="FFEC0000"/>
          <name val="Open Sans"/>
          <scheme val="none"/>
        </font>
        <numFmt numFmtId="166" formatCode="_(* #\ ###\ ##0_);_(* \(#\ ###\ ##0\);_(* &quot;-&quot;_);_(@_)"/>
        <alignment horizontal="right" readingOrder="0"/>
        <border outline="0">
          <top style="thin">
            <color rgb="FFEC0000"/>
          </top>
          <bottom style="thin">
            <color rgb="FFEC0000"/>
          </bottom>
        </border>
      </ndxf>
    </rcc>
    <rcc rId="0" sId="10" dxf="1">
      <nc r="C21">
        <f>C20-BS!#REF!</f>
      </nc>
      <ndxf>
        <font>
          <sz val="11"/>
          <color theme="0"/>
          <name val="Calibri"/>
          <scheme val="minor"/>
        </font>
        <numFmt numFmtId="166" formatCode="_(* #\ ###\ ##0_);_(* \(#\ ###\ ##0\);_(* &quot;-&quot;_);_(@_)"/>
        <alignment vertical="top" wrapText="1" readingOrder="0"/>
      </ndxf>
    </rcc>
    <rfmt sheetId="10" sqref="C22" start="0" length="0">
      <dxf>
        <font>
          <sz val="11"/>
          <color theme="0"/>
          <name val="Calibri"/>
          <scheme val="minor"/>
        </font>
        <numFmt numFmtId="165" formatCode="_-* #,##0.00\ _z_ł_-;\-* #,##0.00\ _z_ł_-;_-* &quot;-&quot;??\ _z_ł_-;_-@_-"/>
      </dxf>
    </rfmt>
    <rfmt sheetId="10" sqref="C23" start="0" length="0">
      <dxf>
        <font>
          <sz val="11"/>
          <color theme="0"/>
          <name val="Calibri"/>
          <scheme val="minor"/>
        </font>
        <numFmt numFmtId="166" formatCode="_(* #\ ###\ ##0_);_(* \(#\ ###\ ##0\);_(* &quot;-&quot;_);_(@_)"/>
      </dxf>
    </rfmt>
    <rfmt sheetId="10" sqref="C24" start="0" length="0">
      <dxf>
        <font>
          <sz val="11"/>
          <color theme="0"/>
          <name val="Calibri"/>
          <scheme val="minor"/>
        </font>
      </dxf>
    </rfmt>
    <rfmt sheetId="10" sqref="C25" start="0" length="0">
      <dxf>
        <font>
          <sz val="11"/>
          <color theme="0"/>
          <name val="Calibri"/>
          <scheme val="minor"/>
        </font>
      </dxf>
    </rfmt>
    <rfmt sheetId="10" sqref="C26" start="0" length="0">
      <dxf>
        <font>
          <sz val="11"/>
          <color theme="0"/>
          <name val="Calibri"/>
          <scheme val="minor"/>
        </font>
      </dxf>
    </rfmt>
    <rfmt sheetId="10" sqref="C27" start="0" length="0">
      <dxf>
        <font>
          <sz val="11"/>
          <color theme="0"/>
          <name val="Calibri"/>
          <scheme val="minor"/>
        </font>
        <numFmt numFmtId="166" formatCode="_(* #\ ###\ ##0_);_(* \(#\ ###\ ##0\);_(* &quot;-&quot;_);_(@_)"/>
      </dxf>
    </rfmt>
    <rfmt sheetId="10" sqref="C28" start="0" length="0">
      <dxf>
        <font>
          <sz val="11"/>
          <color theme="0"/>
          <name val="Calibri"/>
          <scheme val="minor"/>
        </font>
        <numFmt numFmtId="166" formatCode="_(* #\ ###\ ##0_);_(* \(#\ ###\ ##0\);_(* &quot;-&quot;_);_(@_)"/>
      </dxf>
    </rfmt>
    <rfmt sheetId="10" sqref="C29" start="0" length="0">
      <dxf>
        <font>
          <sz val="11"/>
          <color theme="0"/>
          <name val="Calibri"/>
          <scheme val="minor"/>
        </font>
      </dxf>
    </rfmt>
    <rfmt sheetId="10" sqref="C30" start="0" length="0">
      <dxf>
        <font>
          <sz val="11"/>
          <color theme="0"/>
          <name val="Calibri"/>
          <scheme val="minor"/>
        </font>
      </dxf>
    </rfmt>
    <rfmt sheetId="10" sqref="C31" start="0" length="0">
      <dxf>
        <font>
          <sz val="11"/>
          <color theme="0"/>
          <name val="Calibri"/>
          <scheme val="minor"/>
        </font>
      </dxf>
    </rfmt>
    <rfmt sheetId="10" sqref="C32" start="0" length="0">
      <dxf>
        <font>
          <sz val="11"/>
          <color theme="0"/>
          <name val="Calibri"/>
          <scheme val="minor"/>
        </font>
      </dxf>
    </rfmt>
    <rfmt sheetId="10" sqref="C33" start="0" length="0">
      <dxf>
        <font>
          <sz val="11"/>
          <color theme="0"/>
          <name val="Calibri"/>
          <scheme val="minor"/>
        </font>
      </dxf>
    </rfmt>
    <rfmt sheetId="10" sqref="C34" start="0" length="0">
      <dxf>
        <font>
          <sz val="11"/>
          <color theme="0"/>
          <name val="Calibri"/>
          <scheme val="minor"/>
        </font>
      </dxf>
    </rfmt>
  </rrc>
  <rrc rId="5306" sId="10" ref="C1:C1048576" action="deleteCol">
    <undo index="0" exp="area" ref3D="1" dr="$C$1:$G$1048576" dn="Z_8DA78CF1_615A_4626_9893_6751995631A4_.wvu.Cols" sId="10"/>
    <undo index="0" exp="area" ref3D="1" dr="$C$1:$I$1048576" dn="Z_9AF4A83C_CF57_4B40_8A74_6A0EA6C2FE5C_.wvu.Cols" sId="10"/>
    <undo index="0" exp="area" ref3D="1" dr="$C$1:$J$1048576" dn="Z_687A4863_1825_4D63_B732_E76682E6DE4F_.wvu.Cols" sId="10"/>
    <rfmt sheetId="10" xfDxf="1" sqref="C1:C1048576" start="0" length="0"/>
    <rcc rId="0" sId="10" s="1" dxf="1" numFmtId="19">
      <nc r="C2">
        <v>43465</v>
      </nc>
      <ndxf>
        <font>
          <b/>
          <sz val="8"/>
          <color rgb="FFCC0000"/>
          <name val="Open Sans"/>
          <scheme val="none"/>
        </font>
        <numFmt numFmtId="19" formatCode="dd/mm/yyyy"/>
        <alignment horizontal="right" vertical="center" wrapText="1" readingOrder="0"/>
        <border outline="0">
          <bottom style="medium">
            <color rgb="FFCC0000"/>
          </bottom>
        </border>
      </ndxf>
    </rcc>
    <rcc rId="0" sId="10" s="1" dxf="1">
      <nc r="C3">
        <f>C5+C8+C10</f>
      </nc>
      <ndxf>
        <font>
          <b/>
          <sz val="8"/>
          <color auto="1"/>
          <name val="Open Sans"/>
          <scheme val="none"/>
        </font>
        <numFmt numFmtId="166" formatCode="_(* #\ ###\ ##0_);_(* \(#\ ###\ ##0\);_(* &quot;-&quot;_);_(@_)"/>
        <alignment horizontal="right" vertical="center" wrapText="1" readingOrder="0"/>
      </ndxf>
    </rcc>
    <rfmt sheetId="10" s="1" sqref="C4" start="0" length="0">
      <dxf>
        <font>
          <b/>
          <sz val="8"/>
          <color auto="1"/>
          <name val="Open Sans"/>
          <scheme val="none"/>
        </font>
        <alignment horizontal="left" vertical="center" wrapText="1" readingOrder="0"/>
        <border outline="0">
          <top style="dotted">
            <color rgb="FF6F7779"/>
          </top>
          <bottom style="dotted">
            <color rgb="FF6F7779"/>
          </bottom>
        </border>
      </dxf>
    </rfmt>
    <rcc rId="0" sId="10" s="1" dxf="1">
      <nc r="C5">
        <f>C7+C6</f>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6">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7">
        <v>29068536</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c r="C8">
        <f>C9</f>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9">
        <v>5999249</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c r="C10">
        <f>C11</f>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11">
        <v>1818672</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c r="C12">
        <f>134741+1770</f>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fmt sheetId="10" s="1" sqref="C13" start="0" length="0">
      <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10" s="1" sqref="C14" start="0" length="0">
      <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10" s="1" sqref="C15" start="0" length="0">
      <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cc rId="0" sId="10" s="1" dxf="1">
      <nc r="C16">
        <f>C18+C19</f>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fmt sheetId="10" s="1" sqref="C17" start="0" length="0">
      <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cc rId="0" sId="10" s="1" dxf="1" numFmtId="34">
      <nc r="C18">
        <v>16720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19">
        <v>804818</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c r="C20">
        <f>C3+C12+C14+C16</f>
      </nc>
      <ndxf>
        <font>
          <b/>
          <sz val="8"/>
          <color rgb="FFEC0000"/>
          <name val="Open Sans"/>
          <scheme val="none"/>
        </font>
        <numFmt numFmtId="166" formatCode="_(* #\ ###\ ##0_);_(* \(#\ ###\ ##0\);_(* &quot;-&quot;_);_(@_)"/>
        <alignment horizontal="right" readingOrder="0"/>
        <border outline="0">
          <top style="thin">
            <color rgb="FFEC0000"/>
          </top>
          <bottom style="thin">
            <color rgb="FFEC0000"/>
          </bottom>
        </border>
      </ndxf>
    </rcc>
    <rcc rId="0" sId="10" dxf="1">
      <nc r="C21">
        <f>C20-BS!#REF!</f>
      </nc>
      <ndxf>
        <font>
          <sz val="11"/>
          <color theme="0"/>
          <name val="Calibri"/>
          <scheme val="minor"/>
        </font>
        <numFmt numFmtId="166" formatCode="_(* #\ ###\ ##0_);_(* \(#\ ###\ ##0\);_(* &quot;-&quot;_);_(@_)"/>
        <alignment vertical="top" wrapText="1" readingOrder="0"/>
      </ndxf>
    </rcc>
    <rfmt sheetId="10" sqref="C22" start="0" length="0">
      <dxf>
        <font>
          <sz val="11"/>
          <color theme="0"/>
          <name val="Calibri"/>
          <scheme val="minor"/>
        </font>
      </dxf>
    </rfmt>
    <rfmt sheetId="10" sqref="C23" start="0" length="0">
      <dxf>
        <font>
          <sz val="11"/>
          <color theme="0"/>
          <name val="Calibri"/>
          <scheme val="minor"/>
        </font>
        <numFmt numFmtId="166" formatCode="_(* #\ ###\ ##0_);_(* \(#\ ###\ ##0\);_(* &quot;-&quot;_);_(@_)"/>
      </dxf>
    </rfmt>
    <rfmt sheetId="10" sqref="C24" start="0" length="0">
      <dxf>
        <font>
          <sz val="11"/>
          <color theme="0"/>
          <name val="Calibri"/>
          <scheme val="minor"/>
        </font>
      </dxf>
    </rfmt>
    <rfmt sheetId="10" sqref="C25" start="0" length="0">
      <dxf>
        <font>
          <sz val="11"/>
          <color theme="0"/>
          <name val="Calibri"/>
          <scheme val="minor"/>
        </font>
      </dxf>
    </rfmt>
    <rfmt sheetId="10" sqref="C26" start="0" length="0">
      <dxf>
        <font>
          <sz val="11"/>
          <color theme="0"/>
          <name val="Calibri"/>
          <scheme val="minor"/>
        </font>
      </dxf>
    </rfmt>
    <rfmt sheetId="10" sqref="C27" start="0" length="0">
      <dxf>
        <font>
          <sz val="11"/>
          <color theme="0"/>
          <name val="Calibri"/>
          <scheme val="minor"/>
        </font>
      </dxf>
    </rfmt>
    <rfmt sheetId="10" sqref="C28" start="0" length="0">
      <dxf>
        <font>
          <sz val="11"/>
          <color theme="0"/>
          <name val="Calibri"/>
          <scheme val="minor"/>
        </font>
      </dxf>
    </rfmt>
    <rfmt sheetId="10" sqref="C29" start="0" length="0">
      <dxf>
        <font>
          <sz val="11"/>
          <color theme="0"/>
          <name val="Calibri"/>
          <scheme val="minor"/>
        </font>
      </dxf>
    </rfmt>
    <rfmt sheetId="10" sqref="C30" start="0" length="0">
      <dxf>
        <font>
          <sz val="11"/>
          <color theme="0"/>
          <name val="Calibri"/>
          <scheme val="minor"/>
        </font>
      </dxf>
    </rfmt>
    <rfmt sheetId="10" sqref="C31" start="0" length="0">
      <dxf>
        <font>
          <sz val="11"/>
          <color theme="0"/>
          <name val="Calibri"/>
          <scheme val="minor"/>
        </font>
      </dxf>
    </rfmt>
    <rfmt sheetId="10" sqref="C32" start="0" length="0">
      <dxf>
        <font>
          <sz val="11"/>
          <color theme="0"/>
          <name val="Calibri"/>
          <scheme val="minor"/>
        </font>
      </dxf>
    </rfmt>
    <rfmt sheetId="10" sqref="C33" start="0" length="0">
      <dxf>
        <font>
          <sz val="11"/>
          <color theme="0"/>
          <name val="Calibri"/>
          <scheme val="minor"/>
        </font>
      </dxf>
    </rfmt>
    <rfmt sheetId="10" sqref="C34" start="0" length="0">
      <dxf>
        <font>
          <sz val="11"/>
          <color theme="0"/>
          <name val="Calibri"/>
          <scheme val="minor"/>
        </font>
      </dxf>
    </rfmt>
  </rrc>
  <rrc rId="5307" sId="10" ref="C1:C1048576" action="deleteCol">
    <undo index="0" exp="area" ref3D="1" dr="$C$1:$F$1048576" dn="Z_8DA78CF1_615A_4626_9893_6751995631A4_.wvu.Cols" sId="10"/>
    <undo index="0" exp="area" ref3D="1" dr="$C$1:$H$1048576" dn="Z_9AF4A83C_CF57_4B40_8A74_6A0EA6C2FE5C_.wvu.Cols" sId="10"/>
    <undo index="0" exp="area" ref3D="1" dr="$C$1:$I$1048576" dn="Z_687A4863_1825_4D63_B732_E76682E6DE4F_.wvu.Cols" sId="10"/>
    <rfmt sheetId="10" xfDxf="1" sqref="C1:C1048576" start="0" length="0"/>
    <rcc rId="0" sId="10" s="1" dxf="1" numFmtId="19">
      <nc r="C2">
        <v>43555</v>
      </nc>
      <ndxf>
        <font>
          <b/>
          <sz val="8"/>
          <color rgb="FFCC0000"/>
          <name val="Open Sans"/>
          <scheme val="none"/>
        </font>
        <numFmt numFmtId="19" formatCode="dd/mm/yyyy"/>
        <alignment horizontal="right" vertical="center" wrapText="1" readingOrder="0"/>
        <border outline="0">
          <bottom style="medium">
            <color rgb="FFCC0000"/>
          </bottom>
        </border>
      </ndxf>
    </rcc>
    <rcc rId="0" sId="10" s="1" dxf="1">
      <nc r="C3">
        <f>C5+C8+C10</f>
      </nc>
      <ndxf>
        <font>
          <b/>
          <sz val="8"/>
          <color auto="1"/>
          <name val="Open Sans"/>
          <scheme val="none"/>
        </font>
        <numFmt numFmtId="166" formatCode="_(* #\ ###\ ##0_);_(* \(#\ ###\ ##0\);_(* &quot;-&quot;_);_(@_)"/>
        <alignment horizontal="right" vertical="center" wrapText="1" readingOrder="0"/>
      </ndxf>
    </rcc>
    <rfmt sheetId="10" s="1" sqref="C4" start="0" length="0">
      <dxf>
        <font>
          <b/>
          <sz val="8"/>
          <color auto="1"/>
          <name val="Open Sans"/>
          <scheme val="none"/>
        </font>
        <alignment horizontal="left" vertical="center" wrapText="1" readingOrder="0"/>
        <border outline="0">
          <top style="dotted">
            <color rgb="FF6F7779"/>
          </top>
          <bottom style="dotted">
            <color rgb="FF6F7779"/>
          </bottom>
        </border>
      </dxf>
    </rfmt>
    <rcc rId="0" sId="10" s="1" dxf="1">
      <nc r="C5">
        <f>C7+C6</f>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6">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7">
        <v>31777287</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c r="C8">
        <f>C9</f>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9">
        <v>3214666</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c r="C10">
        <f>C11</f>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11">
        <v>2003010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c r="C12">
        <f>162016+1862</f>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fmt sheetId="10" s="1" sqref="C13" start="0" length="0">
      <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10" s="1" sqref="C14" start="0" length="0">
      <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10" s="1" sqref="C15" start="0" length="0">
      <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cc rId="0" sId="10" s="1" dxf="1">
      <nc r="C16">
        <f>C18+C19</f>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fmt sheetId="10" s="1" sqref="C17" start="0" length="0">
      <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cc rId="0" sId="10" s="1" dxf="1" numFmtId="34">
      <nc r="C18">
        <v>12897</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19">
        <v>804820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c r="C20">
        <f>C3+C12+C14+C16</f>
      </nc>
      <ndxf>
        <font>
          <b/>
          <sz val="8"/>
          <color rgb="FFEC0000"/>
          <name val="Open Sans"/>
          <scheme val="none"/>
        </font>
        <numFmt numFmtId="166" formatCode="_(* #\ ###\ ##0_);_(* \(#\ ###\ ##0\);_(* &quot;-&quot;_);_(@_)"/>
        <alignment horizontal="right" readingOrder="0"/>
        <border outline="0">
          <top style="thin">
            <color rgb="FFEC0000"/>
          </top>
          <bottom style="thin">
            <color rgb="FFEC0000"/>
          </bottom>
        </border>
      </ndxf>
    </rcc>
    <rcc rId="0" sId="10" dxf="1">
      <nc r="C21">
        <f>C20-BS!#REF!</f>
      </nc>
      <ndxf>
        <font>
          <sz val="11"/>
          <color theme="0"/>
          <name val="Calibri"/>
          <scheme val="minor"/>
        </font>
        <numFmt numFmtId="166" formatCode="_(* #\ ###\ ##0_);_(* \(#\ ###\ ##0\);_(* &quot;-&quot;_);_(@_)"/>
        <alignment vertical="top" wrapText="1" readingOrder="0"/>
      </ndxf>
    </rcc>
    <rfmt sheetId="10" sqref="C22" start="0" length="0">
      <dxf>
        <font>
          <sz val="11"/>
          <color theme="0"/>
          <name val="Calibri"/>
          <scheme val="minor"/>
        </font>
      </dxf>
    </rfmt>
    <rfmt sheetId="10" sqref="C23" start="0" length="0">
      <dxf>
        <font>
          <sz val="11"/>
          <color theme="0"/>
          <name val="Calibri"/>
          <scheme val="minor"/>
        </font>
        <numFmt numFmtId="166" formatCode="_(* #\ ###\ ##0_);_(* \(#\ ###\ ##0\);_(* &quot;-&quot;_);_(@_)"/>
      </dxf>
    </rfmt>
    <rfmt sheetId="10" sqref="C24" start="0" length="0">
      <dxf>
        <font>
          <sz val="11"/>
          <color theme="0"/>
          <name val="Calibri"/>
          <scheme val="minor"/>
        </font>
      </dxf>
    </rfmt>
    <rfmt sheetId="10" sqref="C25" start="0" length="0">
      <dxf>
        <font>
          <sz val="11"/>
          <color theme="0"/>
          <name val="Calibri"/>
          <scheme val="minor"/>
        </font>
      </dxf>
    </rfmt>
    <rfmt sheetId="10" sqref="C26" start="0" length="0">
      <dxf>
        <font>
          <sz val="11"/>
          <color theme="0"/>
          <name val="Calibri"/>
          <scheme val="minor"/>
        </font>
      </dxf>
    </rfmt>
    <rfmt sheetId="10" sqref="C27" start="0" length="0">
      <dxf>
        <font>
          <sz val="11"/>
          <color theme="0"/>
          <name val="Calibri"/>
          <scheme val="minor"/>
        </font>
      </dxf>
    </rfmt>
    <rfmt sheetId="10" sqref="C28" start="0" length="0">
      <dxf>
        <font>
          <sz val="11"/>
          <color theme="0"/>
          <name val="Calibri"/>
          <scheme val="minor"/>
        </font>
      </dxf>
    </rfmt>
    <rfmt sheetId="10" sqref="C29" start="0" length="0">
      <dxf>
        <font>
          <sz val="11"/>
          <color theme="0"/>
          <name val="Calibri"/>
          <scheme val="minor"/>
        </font>
      </dxf>
    </rfmt>
    <rfmt sheetId="10" sqref="C30" start="0" length="0">
      <dxf>
        <font>
          <sz val="11"/>
          <color theme="0"/>
          <name val="Calibri"/>
          <scheme val="minor"/>
        </font>
      </dxf>
    </rfmt>
    <rfmt sheetId="10" sqref="C31" start="0" length="0">
      <dxf>
        <font>
          <sz val="11"/>
          <color theme="0"/>
          <name val="Calibri"/>
          <scheme val="minor"/>
        </font>
      </dxf>
    </rfmt>
    <rfmt sheetId="10" sqref="C32" start="0" length="0">
      <dxf>
        <font>
          <sz val="11"/>
          <color theme="0"/>
          <name val="Calibri"/>
          <scheme val="minor"/>
        </font>
      </dxf>
    </rfmt>
    <rfmt sheetId="10" sqref="C33" start="0" length="0">
      <dxf>
        <font>
          <sz val="11"/>
          <color theme="0"/>
          <name val="Calibri"/>
          <scheme val="minor"/>
        </font>
      </dxf>
    </rfmt>
    <rfmt sheetId="10" sqref="C34" start="0" length="0">
      <dxf>
        <font>
          <sz val="11"/>
          <color theme="0"/>
          <name val="Calibri"/>
          <scheme val="minor"/>
        </font>
      </dxf>
    </rfmt>
  </rrc>
  <rrc rId="5308" sId="10" ref="C1:C1048576" action="deleteCol">
    <undo index="0" exp="area" ref3D="1" dr="$C$1:$E$1048576" dn="Z_8DA78CF1_615A_4626_9893_6751995631A4_.wvu.Cols" sId="10"/>
    <undo index="0" exp="area" ref3D="1" dr="$C$1:$G$1048576" dn="Z_9AF4A83C_CF57_4B40_8A74_6A0EA6C2FE5C_.wvu.Cols" sId="10"/>
    <undo index="0" exp="area" ref3D="1" dr="$C$1:$H$1048576" dn="Z_687A4863_1825_4D63_B732_E76682E6DE4F_.wvu.Cols" sId="10"/>
    <rfmt sheetId="10" xfDxf="1" sqref="C1:C1048576" start="0" length="0"/>
    <rcc rId="0" sId="10" dxf="1" numFmtId="19">
      <nc r="C2">
        <v>43646</v>
      </nc>
      <ndxf>
        <font>
          <b/>
          <sz val="8"/>
          <color rgb="FFCC0000"/>
          <name val="Open Sans"/>
          <scheme val="none"/>
        </font>
        <numFmt numFmtId="19" formatCode="dd/mm/yyyy"/>
        <alignment horizontal="right" vertical="center" wrapText="1" readingOrder="0"/>
        <border outline="0">
          <bottom style="medium">
            <color rgb="FFCC0000"/>
          </bottom>
        </border>
      </ndxf>
    </rcc>
    <rcc rId="0" sId="10" dxf="1">
      <nc r="C3">
        <f>C5+C8+C10</f>
      </nc>
      <ndxf>
        <font>
          <b/>
          <sz val="8"/>
          <color auto="1"/>
          <name val="Open Sans"/>
          <scheme val="none"/>
        </font>
        <numFmt numFmtId="166" formatCode="_(* #\ ###\ ##0_);_(* \(#\ ###\ ##0\);_(* &quot;-&quot;_);_(@_)"/>
        <alignment horizontal="right" vertical="center" wrapText="1" readingOrder="0"/>
      </ndxf>
    </rcc>
    <rfmt sheetId="10" sqref="C4" start="0" length="0">
      <dxf>
        <font>
          <b/>
          <sz val="8"/>
          <color auto="1"/>
          <name val="Open Sans"/>
          <scheme val="none"/>
        </font>
        <alignment horizontal="left" vertical="center" wrapText="1" readingOrder="0"/>
        <border outline="0">
          <top style="dotted">
            <color rgb="FF6F7779"/>
          </top>
          <bottom style="dotted">
            <color rgb="FF6F7779"/>
          </bottom>
        </border>
      </dxf>
    </rfmt>
    <rcc rId="0" sId="10" dxf="1">
      <nc r="C5">
        <f>C7+C6</f>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6">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7">
        <v>33136741</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c r="C8">
        <f>C9</f>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9">
        <v>1939700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c r="C10">
        <f>C11</f>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11">
        <v>2020675</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12">
        <v>177035</v>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fmt sheetId="10" sqref="C13" start="0" length="0">
      <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10" s="1" sqref="C14" start="0" length="0">
      <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10" s="1" sqref="C15" start="0" length="0">
      <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cc rId="0" sId="10" dxf="1">
      <nc r="C16">
        <f>C18+C19</f>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fmt sheetId="10" sqref="C17" start="0" length="0">
      <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cc rId="0" sId="10" dxf="1" numFmtId="34">
      <nc r="C18">
        <v>13997</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19">
        <v>793304</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c r="C20">
        <f>C3+C12+C14+C16</f>
      </nc>
      <ndxf>
        <font>
          <b/>
          <sz val="8"/>
          <color rgb="FFEC0000"/>
          <name val="Open Sans"/>
          <scheme val="none"/>
        </font>
        <numFmt numFmtId="166" formatCode="_(* #\ ###\ ##0_);_(* \(#\ ###\ ##0\);_(* &quot;-&quot;_);_(@_)"/>
        <alignment horizontal="right" readingOrder="0"/>
        <border outline="0">
          <top style="thin">
            <color rgb="FFEC0000"/>
          </top>
          <bottom style="thin">
            <color rgb="FFEC0000"/>
          </bottom>
        </border>
      </ndxf>
    </rcc>
    <rcc rId="0" sId="10" dxf="1">
      <nc r="C21">
        <f>C20-BS!#REF!</f>
      </nc>
      <ndxf>
        <font>
          <sz val="11"/>
          <color theme="0"/>
          <name val="Calibri"/>
          <scheme val="minor"/>
        </font>
        <numFmt numFmtId="166" formatCode="_(* #\ ###\ ##0_);_(* \(#\ ###\ ##0\);_(* &quot;-&quot;_);_(@_)"/>
        <alignment vertical="top" wrapText="1" readingOrder="0"/>
      </ndxf>
    </rcc>
    <rfmt sheetId="10" sqref="C22" start="0" length="0">
      <dxf>
        <font>
          <sz val="11"/>
          <color theme="0"/>
          <name val="Calibri"/>
          <scheme val="minor"/>
        </font>
      </dxf>
    </rfmt>
    <rfmt sheetId="10" sqref="C23" start="0" length="0">
      <dxf>
        <font>
          <sz val="11"/>
          <color theme="0"/>
          <name val="Calibri"/>
          <scheme val="minor"/>
        </font>
        <numFmt numFmtId="166" formatCode="_(* #\ ###\ ##0_);_(* \(#\ ###\ ##0\);_(* &quot;-&quot;_);_(@_)"/>
      </dxf>
    </rfmt>
    <rfmt sheetId="10" sqref="C24" start="0" length="0">
      <dxf>
        <font>
          <sz val="11"/>
          <color theme="0"/>
          <name val="Calibri"/>
          <scheme val="minor"/>
        </font>
      </dxf>
    </rfmt>
    <rfmt sheetId="10" sqref="C25" start="0" length="0">
      <dxf>
        <font>
          <sz val="11"/>
          <color theme="0"/>
          <name val="Calibri"/>
          <scheme val="minor"/>
        </font>
      </dxf>
    </rfmt>
    <rfmt sheetId="10" sqref="C26" start="0" length="0">
      <dxf>
        <font>
          <sz val="11"/>
          <color theme="0"/>
          <name val="Calibri"/>
          <scheme val="minor"/>
        </font>
      </dxf>
    </rfmt>
    <rfmt sheetId="10" sqref="C27" start="0" length="0">
      <dxf>
        <font>
          <sz val="11"/>
          <color theme="0"/>
          <name val="Calibri"/>
          <scheme val="minor"/>
        </font>
      </dxf>
    </rfmt>
    <rfmt sheetId="10" sqref="C28" start="0" length="0">
      <dxf>
        <font>
          <sz val="11"/>
          <color theme="0"/>
          <name val="Calibri"/>
          <scheme val="minor"/>
        </font>
      </dxf>
    </rfmt>
    <rfmt sheetId="10" sqref="C29" start="0" length="0">
      <dxf>
        <font>
          <sz val="11"/>
          <color theme="0"/>
          <name val="Calibri"/>
          <scheme val="minor"/>
        </font>
      </dxf>
    </rfmt>
    <rfmt sheetId="10" sqref="C30" start="0" length="0">
      <dxf>
        <font>
          <sz val="11"/>
          <color theme="0"/>
          <name val="Calibri"/>
          <scheme val="minor"/>
        </font>
      </dxf>
    </rfmt>
    <rfmt sheetId="10" sqref="C31" start="0" length="0">
      <dxf>
        <font>
          <sz val="11"/>
          <color theme="0"/>
          <name val="Calibri"/>
          <scheme val="minor"/>
        </font>
      </dxf>
    </rfmt>
    <rfmt sheetId="10" sqref="C32" start="0" length="0">
      <dxf>
        <font>
          <sz val="11"/>
          <color theme="0"/>
          <name val="Calibri"/>
          <scheme val="minor"/>
        </font>
      </dxf>
    </rfmt>
    <rfmt sheetId="10" sqref="C33" start="0" length="0">
      <dxf>
        <font>
          <sz val="11"/>
          <color theme="0"/>
          <name val="Calibri"/>
          <scheme val="minor"/>
        </font>
      </dxf>
    </rfmt>
    <rfmt sheetId="10" sqref="C34" start="0" length="0">
      <dxf>
        <font>
          <sz val="11"/>
          <color theme="0"/>
          <name val="Calibri"/>
          <scheme val="minor"/>
        </font>
      </dxf>
    </rfmt>
  </rrc>
  <rrc rId="5309" sId="10" ref="C1:C1048576" action="deleteCol">
    <undo index="0" exp="area" ref3D="1" dr="$C$1:$D$1048576" dn="Z_8DA78CF1_615A_4626_9893_6751995631A4_.wvu.Cols" sId="10"/>
    <undo index="0" exp="area" ref3D="1" dr="$C$1:$F$1048576" dn="Z_9AF4A83C_CF57_4B40_8A74_6A0EA6C2FE5C_.wvu.Cols" sId="10"/>
    <undo index="0" exp="area" ref3D="1" dr="$C$1:$G$1048576" dn="Z_687A4863_1825_4D63_B732_E76682E6DE4F_.wvu.Cols" sId="10"/>
    <rfmt sheetId="10" xfDxf="1" sqref="C1:C1048576" start="0" length="0"/>
    <rcc rId="0" sId="10" dxf="1" numFmtId="19">
      <nc r="C2">
        <v>43738</v>
      </nc>
      <ndxf>
        <font>
          <b/>
          <sz val="8"/>
          <color rgb="FFCC0000"/>
          <name val="Open Sans"/>
          <scheme val="none"/>
        </font>
        <numFmt numFmtId="19" formatCode="dd/mm/yyyy"/>
        <alignment horizontal="right" vertical="center" wrapText="1" readingOrder="0"/>
        <border outline="0">
          <bottom style="medium">
            <color rgb="FFCC0000"/>
          </bottom>
        </border>
      </ndxf>
    </rcc>
    <rcc rId="0" sId="10" dxf="1">
      <nc r="C3">
        <f>C5+C8+C10</f>
      </nc>
      <ndxf>
        <font>
          <b/>
          <sz val="8"/>
          <color auto="1"/>
          <name val="Open Sans"/>
          <scheme val="none"/>
        </font>
        <numFmt numFmtId="166" formatCode="_(* #\ ###\ ##0_);_(* \(#\ ###\ ##0\);_(* &quot;-&quot;_);_(@_)"/>
        <alignment horizontal="right" vertical="center" wrapText="1" readingOrder="0"/>
      </ndxf>
    </rcc>
    <rfmt sheetId="10" sqref="C4" start="0" length="0">
      <dxf>
        <font>
          <b/>
          <sz val="8"/>
          <color auto="1"/>
          <name val="Open Sans"/>
          <scheme val="none"/>
        </font>
        <alignment horizontal="left" vertical="center" wrapText="1" readingOrder="0"/>
        <border outline="0">
          <top style="dotted">
            <color rgb="FF6F7779"/>
          </top>
          <bottom style="dotted">
            <color rgb="FF6F7779"/>
          </bottom>
        </border>
      </dxf>
    </rfmt>
    <rcc rId="0" sId="10" dxf="1">
      <nc r="C5">
        <f>C7+C6</f>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6">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7">
        <v>34540831</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c r="C8">
        <f>C9</f>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9">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c r="C10">
        <f>C11</f>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11">
        <v>2044743</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12">
        <v>187335</v>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fmt sheetId="10" sqref="C13" start="0" length="0">
      <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10" s="1" sqref="C14" start="0" length="0">
      <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10" s="1" sqref="C15" start="0" length="0">
      <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cc rId="0" sId="10" dxf="1">
      <nc r="C16">
        <f>C18+C19</f>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fmt sheetId="10" sqref="C17" start="0" length="0">
      <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cc rId="0" sId="10" dxf="1" numFmtId="34">
      <nc r="C18">
        <v>15164</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19">
        <v>793594</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c r="C20">
        <f>C3+C12+C14+C16</f>
      </nc>
      <ndxf>
        <font>
          <b/>
          <sz val="8"/>
          <color rgb="FFEC0000"/>
          <name val="Open Sans"/>
          <scheme val="none"/>
        </font>
        <numFmt numFmtId="166" formatCode="_(* #\ ###\ ##0_);_(* \(#\ ###\ ##0\);_(* &quot;-&quot;_);_(@_)"/>
        <alignment horizontal="right" readingOrder="0"/>
        <border outline="0">
          <top style="thin">
            <color rgb="FFEC0000"/>
          </top>
          <bottom style="thin">
            <color rgb="FFEC0000"/>
          </bottom>
        </border>
      </ndxf>
    </rcc>
    <rcc rId="0" sId="10" dxf="1">
      <nc r="C21">
        <f>C20-BS!#REF!</f>
      </nc>
      <ndxf>
        <font>
          <sz val="11"/>
          <color theme="0"/>
          <name val="Calibri"/>
          <scheme val="minor"/>
        </font>
        <numFmt numFmtId="166" formatCode="_(* #\ ###\ ##0_);_(* \(#\ ###\ ##0\);_(* &quot;-&quot;_);_(@_)"/>
        <alignment vertical="top" wrapText="1" readingOrder="0"/>
      </ndxf>
    </rcc>
    <rfmt sheetId="10" sqref="C22" start="0" length="0">
      <dxf>
        <font>
          <sz val="11"/>
          <color theme="0"/>
          <name val="Calibri"/>
          <scheme val="minor"/>
        </font>
      </dxf>
    </rfmt>
    <rfmt sheetId="10" sqref="C23" start="0" length="0">
      <dxf>
        <font>
          <sz val="11"/>
          <color theme="0"/>
          <name val="Calibri"/>
          <scheme val="minor"/>
        </font>
        <numFmt numFmtId="166" formatCode="_(* #\ ###\ ##0_);_(* \(#\ ###\ ##0\);_(* &quot;-&quot;_);_(@_)"/>
      </dxf>
    </rfmt>
    <rfmt sheetId="10" sqref="C24" start="0" length="0">
      <dxf>
        <font>
          <sz val="11"/>
          <color theme="0"/>
          <name val="Calibri"/>
          <scheme val="minor"/>
        </font>
      </dxf>
    </rfmt>
    <rfmt sheetId="10" sqref="C25" start="0" length="0">
      <dxf>
        <font>
          <sz val="11"/>
          <color theme="0"/>
          <name val="Calibri"/>
          <scheme val="minor"/>
        </font>
      </dxf>
    </rfmt>
    <rfmt sheetId="10" sqref="C26" start="0" length="0">
      <dxf>
        <font>
          <sz val="11"/>
          <color theme="0"/>
          <name val="Calibri"/>
          <scheme val="minor"/>
        </font>
      </dxf>
    </rfmt>
    <rfmt sheetId="10" sqref="C27" start="0" length="0">
      <dxf>
        <font>
          <sz val="11"/>
          <color theme="0"/>
          <name val="Calibri"/>
          <scheme val="minor"/>
        </font>
      </dxf>
    </rfmt>
    <rfmt sheetId="10" sqref="C28" start="0" length="0">
      <dxf>
        <font>
          <sz val="11"/>
          <color theme="0"/>
          <name val="Calibri"/>
          <scheme val="minor"/>
        </font>
      </dxf>
    </rfmt>
    <rfmt sheetId="10" sqref="C29" start="0" length="0">
      <dxf>
        <font>
          <sz val="11"/>
          <color theme="0"/>
          <name val="Calibri"/>
          <scheme val="minor"/>
        </font>
      </dxf>
    </rfmt>
    <rfmt sheetId="10" sqref="C30" start="0" length="0">
      <dxf>
        <font>
          <sz val="11"/>
          <color theme="0"/>
          <name val="Calibri"/>
          <scheme val="minor"/>
        </font>
      </dxf>
    </rfmt>
    <rfmt sheetId="10" sqref="C31" start="0" length="0">
      <dxf>
        <font>
          <sz val="11"/>
          <color theme="0"/>
          <name val="Calibri"/>
          <scheme val="minor"/>
        </font>
      </dxf>
    </rfmt>
    <rfmt sheetId="10" sqref="C32" start="0" length="0">
      <dxf>
        <font>
          <sz val="11"/>
          <color theme="0"/>
          <name val="Calibri"/>
          <scheme val="minor"/>
        </font>
      </dxf>
    </rfmt>
    <rfmt sheetId="10" sqref="C33" start="0" length="0">
      <dxf>
        <font>
          <sz val="11"/>
          <color theme="0"/>
          <name val="Calibri"/>
          <scheme val="minor"/>
        </font>
      </dxf>
    </rfmt>
    <rfmt sheetId="10" sqref="C34" start="0" length="0">
      <dxf>
        <font>
          <sz val="11"/>
          <color theme="0"/>
          <name val="Calibri"/>
          <scheme val="minor"/>
        </font>
      </dxf>
    </rfmt>
  </rrc>
  <rrc rId="5310" sId="10" ref="C1:C1048576" action="deleteCol">
    <undo index="0" exp="area" ref3D="1" dr="$C$1:$C$1048576" dn="Z_8DA78CF1_615A_4626_9893_6751995631A4_.wvu.Cols" sId="10"/>
    <undo index="0" exp="area" ref3D="1" dr="$C$1:$E$1048576" dn="Z_9AF4A83C_CF57_4B40_8A74_6A0EA6C2FE5C_.wvu.Cols" sId="10"/>
    <undo index="0" exp="area" ref3D="1" dr="$C$1:$F$1048576" dn="Z_687A4863_1825_4D63_B732_E76682E6DE4F_.wvu.Cols" sId="10"/>
    <rfmt sheetId="10" xfDxf="1" sqref="C1:C1048576" start="0" length="0"/>
    <rcc rId="0" sId="10" dxf="1" numFmtId="19">
      <nc r="C2">
        <v>43830</v>
      </nc>
      <ndxf>
        <font>
          <b/>
          <sz val="8"/>
          <color rgb="FFCC0000"/>
          <name val="Open Sans"/>
          <scheme val="none"/>
        </font>
        <numFmt numFmtId="19" formatCode="dd/mm/yyyy"/>
        <alignment horizontal="right" vertical="center" wrapText="1" readingOrder="0"/>
        <border outline="0">
          <bottom style="medium">
            <color rgb="FFCC0000"/>
          </bottom>
        </border>
      </ndxf>
    </rcc>
    <rcc rId="0" sId="10" dxf="1">
      <nc r="C3">
        <f>C5+C8+C10</f>
      </nc>
      <ndxf>
        <font>
          <b/>
          <sz val="8"/>
          <color auto="1"/>
          <name val="Open Sans"/>
          <scheme val="none"/>
        </font>
        <numFmt numFmtId="166" formatCode="_(* #\ ###\ ##0_);_(* \(#\ ###\ ##0\);_(* &quot;-&quot;_);_(@_)"/>
        <alignment horizontal="right" vertical="center" wrapText="1" readingOrder="0"/>
      </ndxf>
    </rcc>
    <rfmt sheetId="10" sqref="C4" start="0" length="0">
      <dxf>
        <font>
          <b/>
          <sz val="8"/>
          <color auto="1"/>
          <name val="Open Sans"/>
          <scheme val="none"/>
        </font>
        <alignment horizontal="left" vertical="center" wrapText="1" readingOrder="0"/>
        <border outline="0">
          <top style="dotted">
            <color rgb="FF6F7779"/>
          </top>
          <bottom style="dotted">
            <color rgb="FF6F7779"/>
          </bottom>
        </border>
      </dxf>
    </rfmt>
    <rcc rId="0" sId="10" dxf="1">
      <nc r="C5">
        <f>C7+C6</f>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6">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7">
        <v>34332625</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c r="C8">
        <f>C9</f>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9">
        <v>3849679</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c r="C10">
        <f>C11</f>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11">
        <v>2066633</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12">
        <v>194285</v>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fmt sheetId="10" sqref="C13" start="0" length="0">
      <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10" s="1" sqref="C14" start="0" length="0">
      <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10" s="1" sqref="C15" start="0" length="0">
      <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cc rId="0" sId="10" dxf="1">
      <nc r="C16">
        <f>C18+C19</f>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fmt sheetId="10" sqref="C17" start="0" length="0">
      <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cc rId="0" sId="10" dxf="1" numFmtId="34">
      <nc r="C18">
        <v>19996</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19">
        <v>864916</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c r="C20">
        <f>C3+C12+C14+C16</f>
      </nc>
      <ndxf>
        <font>
          <b/>
          <sz val="8"/>
          <color rgb="FFEC0000"/>
          <name val="Open Sans"/>
          <scheme val="none"/>
        </font>
        <numFmt numFmtId="166" formatCode="_(* #\ ###\ ##0_);_(* \(#\ ###\ ##0\);_(* &quot;-&quot;_);_(@_)"/>
        <alignment horizontal="right" readingOrder="0"/>
        <border outline="0">
          <top style="thin">
            <color rgb="FFEC0000"/>
          </top>
          <bottom style="thin">
            <color rgb="FFEC0000"/>
          </bottom>
        </border>
      </ndxf>
    </rcc>
    <rcc rId="0" sId="10" dxf="1">
      <nc r="C21">
        <f>C20-BS!#REF!</f>
      </nc>
      <ndxf>
        <font>
          <sz val="11"/>
          <color theme="0"/>
          <name val="Calibri"/>
          <scheme val="minor"/>
        </font>
        <numFmt numFmtId="166" formatCode="_(* #\ ###\ ##0_);_(* \(#\ ###\ ##0\);_(* &quot;-&quot;_);_(@_)"/>
        <alignment vertical="top" wrapText="1" readingOrder="0"/>
      </ndxf>
    </rcc>
    <rfmt sheetId="10" sqref="C22" start="0" length="0">
      <dxf>
        <font>
          <sz val="11"/>
          <color theme="0"/>
          <name val="Calibri"/>
          <scheme val="minor"/>
        </font>
      </dxf>
    </rfmt>
    <rfmt sheetId="10" sqref="C23" start="0" length="0">
      <dxf>
        <font>
          <sz val="11"/>
          <color theme="0"/>
          <name val="Calibri"/>
          <scheme val="minor"/>
        </font>
        <numFmt numFmtId="166" formatCode="_(* #\ ###\ ##0_);_(* \(#\ ###\ ##0\);_(* &quot;-&quot;_);_(@_)"/>
      </dxf>
    </rfmt>
    <rfmt sheetId="10" sqref="C24" start="0" length="0">
      <dxf>
        <font>
          <sz val="11"/>
          <color theme="0"/>
          <name val="Calibri"/>
          <scheme val="minor"/>
        </font>
      </dxf>
    </rfmt>
    <rfmt sheetId="10" sqref="C25" start="0" length="0">
      <dxf>
        <font>
          <sz val="11"/>
          <color theme="0"/>
          <name val="Calibri"/>
          <scheme val="minor"/>
        </font>
      </dxf>
    </rfmt>
    <rfmt sheetId="10" sqref="C26" start="0" length="0">
      <dxf>
        <font>
          <sz val="11"/>
          <color theme="0"/>
          <name val="Calibri"/>
          <scheme val="minor"/>
        </font>
      </dxf>
    </rfmt>
    <rfmt sheetId="10" sqref="C27" start="0" length="0">
      <dxf>
        <font>
          <sz val="11"/>
          <color theme="0"/>
          <name val="Calibri"/>
          <scheme val="minor"/>
        </font>
      </dxf>
    </rfmt>
    <rfmt sheetId="10" sqref="C28" start="0" length="0">
      <dxf>
        <font>
          <sz val="11"/>
          <color theme="0"/>
          <name val="Calibri"/>
          <scheme val="minor"/>
        </font>
      </dxf>
    </rfmt>
    <rfmt sheetId="10" sqref="C29" start="0" length="0">
      <dxf>
        <font>
          <sz val="11"/>
          <color theme="0"/>
          <name val="Calibri"/>
          <scheme val="minor"/>
        </font>
      </dxf>
    </rfmt>
    <rfmt sheetId="10" sqref="C30" start="0" length="0">
      <dxf>
        <font>
          <sz val="11"/>
          <color theme="0"/>
          <name val="Calibri"/>
          <scheme val="minor"/>
        </font>
      </dxf>
    </rfmt>
    <rfmt sheetId="10" sqref="C31" start="0" length="0">
      <dxf>
        <font>
          <sz val="11"/>
          <color theme="0"/>
          <name val="Calibri"/>
          <scheme val="minor"/>
        </font>
      </dxf>
    </rfmt>
    <rfmt sheetId="10" sqref="C32" start="0" length="0">
      <dxf>
        <font>
          <sz val="11"/>
          <color theme="0"/>
          <name val="Calibri"/>
          <scheme val="minor"/>
        </font>
      </dxf>
    </rfmt>
    <rfmt sheetId="10" sqref="C33" start="0" length="0">
      <dxf>
        <font>
          <sz val="11"/>
          <color theme="0"/>
          <name val="Calibri"/>
          <scheme val="minor"/>
        </font>
      </dxf>
    </rfmt>
    <rfmt sheetId="10" sqref="C34" start="0" length="0">
      <dxf>
        <font>
          <sz val="11"/>
          <color theme="0"/>
          <name val="Calibri"/>
          <scheme val="minor"/>
        </font>
      </dxf>
    </rfmt>
  </rrc>
  <rrc rId="5311" sId="10" ref="C1:C1048576" action="deleteCol">
    <undo index="0" exp="area" ref3D="1" dr="$C$1:$D$1048576" dn="Z_9AF4A83C_CF57_4B40_8A74_6A0EA6C2FE5C_.wvu.Cols" sId="10"/>
    <undo index="0" exp="area" ref3D="1" dr="$C$1:$E$1048576" dn="Z_687A4863_1825_4D63_B732_E76682E6DE4F_.wvu.Cols" sId="10"/>
    <rfmt sheetId="10" xfDxf="1" sqref="C1:C1048576" start="0" length="0"/>
    <rcc rId="0" sId="10" dxf="1" numFmtId="19">
      <nc r="C2">
        <v>43921</v>
      </nc>
      <ndxf>
        <font>
          <b/>
          <sz val="8"/>
          <color rgb="FFCC0000"/>
          <name val="Open Sans"/>
          <scheme val="none"/>
        </font>
        <numFmt numFmtId="19" formatCode="dd/mm/yyyy"/>
        <alignment horizontal="right" vertical="center" wrapText="1" readingOrder="0"/>
        <border outline="0">
          <bottom style="medium">
            <color rgb="FFCC0000"/>
          </bottom>
        </border>
      </ndxf>
    </rcc>
    <rcc rId="0" sId="10" dxf="1">
      <nc r="C3">
        <f>C5+C8+C10</f>
      </nc>
      <ndxf>
        <font>
          <b/>
          <sz val="8"/>
          <color auto="1"/>
          <name val="Open Sans"/>
          <scheme val="none"/>
        </font>
        <numFmt numFmtId="166" formatCode="_(* #\ ###\ ##0_);_(* \(#\ ###\ ##0\);_(* &quot;-&quot;_);_(@_)"/>
        <alignment horizontal="right" vertical="center" wrapText="1" readingOrder="0"/>
      </ndxf>
    </rcc>
    <rfmt sheetId="10" sqref="C4" start="0" length="0">
      <dxf>
        <font>
          <b/>
          <sz val="8"/>
          <color auto="1"/>
          <name val="Open Sans"/>
          <scheme val="none"/>
        </font>
        <alignment horizontal="left" vertical="center" wrapText="1" readingOrder="0"/>
        <border outline="0">
          <top style="dotted">
            <color rgb="FF6F7779"/>
          </top>
          <bottom style="dotted">
            <color rgb="FF6F7779"/>
          </bottom>
        </border>
      </dxf>
    </rfmt>
    <rcc rId="0" sId="10" dxf="1">
      <nc r="C5">
        <f>C7+C6</f>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6">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7">
        <v>36500147</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c r="C8">
        <f>C9</f>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9">
        <v>1499917</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c r="C10">
        <f>C11</f>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11">
        <v>2130472</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12">
        <v>181321</v>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fmt sheetId="10" sqref="C13" start="0" length="0">
      <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10" s="1" sqref="C14" start="0" length="0">
      <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10" s="1" sqref="C15" start="0" length="0">
      <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cc rId="0" sId="10" dxf="1">
      <nc r="C16">
        <f>C18+C19</f>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fmt sheetId="10" sqref="C17" start="0" length="0">
      <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cc rId="0" sId="10" dxf="1" numFmtId="34">
      <nc r="C18">
        <v>16280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19">
        <v>864956</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c r="C20">
        <f>C3+C12+C14+C16</f>
      </nc>
      <ndxf>
        <font>
          <b/>
          <sz val="8"/>
          <color rgb="FFEC0000"/>
          <name val="Open Sans"/>
          <scheme val="none"/>
        </font>
        <numFmt numFmtId="166" formatCode="_(* #\ ###\ ##0_);_(* \(#\ ###\ ##0\);_(* &quot;-&quot;_);_(@_)"/>
        <alignment horizontal="right" readingOrder="0"/>
        <border outline="0">
          <top style="thin">
            <color rgb="FFEC0000"/>
          </top>
          <bottom style="thin">
            <color rgb="FFEC0000"/>
          </bottom>
        </border>
      </ndxf>
    </rcc>
    <rcc rId="0" sId="10" dxf="1">
      <nc r="C21">
        <f>BS!#REF!-C20</f>
      </nc>
      <ndxf>
        <font>
          <sz val="11"/>
          <color theme="0"/>
          <name val="Calibri"/>
          <scheme val="minor"/>
        </font>
        <numFmt numFmtId="166" formatCode="_(* #\ ###\ ##0_);_(* \(#\ ###\ ##0\);_(* &quot;-&quot;_);_(@_)"/>
      </ndxf>
    </rcc>
    <rfmt sheetId="10" sqref="C22" start="0" length="0">
      <dxf>
        <font>
          <sz val="11"/>
          <color theme="0"/>
          <name val="Calibri"/>
          <scheme val="minor"/>
        </font>
      </dxf>
    </rfmt>
    <rfmt sheetId="10" sqref="C23" start="0" length="0">
      <dxf>
        <font>
          <sz val="11"/>
          <color theme="0"/>
          <name val="Calibri"/>
          <scheme val="minor"/>
        </font>
      </dxf>
    </rfmt>
    <rfmt sheetId="10" sqref="C24" start="0" length="0">
      <dxf>
        <font>
          <sz val="11"/>
          <color theme="0"/>
          <name val="Calibri"/>
          <scheme val="minor"/>
        </font>
      </dxf>
    </rfmt>
    <rfmt sheetId="10" sqref="C25" start="0" length="0">
      <dxf>
        <font>
          <sz val="11"/>
          <color theme="0"/>
          <name val="Calibri"/>
          <scheme val="minor"/>
        </font>
      </dxf>
    </rfmt>
    <rfmt sheetId="10" sqref="C26" start="0" length="0">
      <dxf>
        <font>
          <sz val="11"/>
          <color theme="0"/>
          <name val="Calibri"/>
          <scheme val="minor"/>
        </font>
      </dxf>
    </rfmt>
    <rfmt sheetId="10" sqref="C27" start="0" length="0">
      <dxf>
        <font>
          <sz val="11"/>
          <color theme="0"/>
          <name val="Calibri"/>
          <scheme val="minor"/>
        </font>
      </dxf>
    </rfmt>
    <rfmt sheetId="10" sqref="C28" start="0" length="0">
      <dxf>
        <font>
          <sz val="11"/>
          <color auto="1"/>
          <name val="Calibri"/>
          <scheme val="minor"/>
        </font>
      </dxf>
    </rfmt>
    <rfmt sheetId="10" sqref="C29" start="0" length="0">
      <dxf>
        <font>
          <sz val="11"/>
          <color auto="1"/>
          <name val="Calibri"/>
          <scheme val="minor"/>
        </font>
      </dxf>
    </rfmt>
    <rfmt sheetId="10" sqref="C30" start="0" length="0">
      <dxf>
        <font>
          <sz val="11"/>
          <color auto="1"/>
          <name val="Calibri"/>
          <scheme val="minor"/>
        </font>
      </dxf>
    </rfmt>
    <rfmt sheetId="10" sqref="C31" start="0" length="0">
      <dxf>
        <font>
          <sz val="11"/>
          <color auto="1"/>
          <name val="Calibri"/>
          <scheme val="minor"/>
        </font>
      </dxf>
    </rfmt>
    <rfmt sheetId="10" sqref="C32" start="0" length="0">
      <dxf>
        <font>
          <sz val="11"/>
          <color auto="1"/>
          <name val="Calibri"/>
          <scheme val="minor"/>
        </font>
      </dxf>
    </rfmt>
  </rrc>
  <rrc rId="5312" sId="10" ref="C1:C1048576" action="deleteCol">
    <undo index="0" exp="area" ref3D="1" dr="$C$1:$C$1048576" dn="Z_9AF4A83C_CF57_4B40_8A74_6A0EA6C2FE5C_.wvu.Cols" sId="10"/>
    <undo index="0" exp="area" ref3D="1" dr="$C$1:$D$1048576" dn="Z_687A4863_1825_4D63_B732_E76682E6DE4F_.wvu.Cols" sId="10"/>
    <rfmt sheetId="10" xfDxf="1" sqref="C1:C1048576" start="0" length="0"/>
    <rcc rId="0" sId="10" dxf="1" numFmtId="19">
      <nc r="C2">
        <v>44012</v>
      </nc>
      <ndxf>
        <font>
          <b/>
          <sz val="8"/>
          <color rgb="FFCC0000"/>
          <name val="Open Sans"/>
          <scheme val="none"/>
        </font>
        <numFmt numFmtId="19" formatCode="dd/mm/yyyy"/>
        <alignment horizontal="right" vertical="center" wrapText="1" readingOrder="0"/>
        <border outline="0">
          <bottom style="medium">
            <color rgb="FFCC0000"/>
          </bottom>
        </border>
      </ndxf>
    </rcc>
    <rcc rId="0" sId="10" dxf="1">
      <nc r="C3">
        <f>C5+C8+C10</f>
      </nc>
      <ndxf>
        <font>
          <b/>
          <sz val="8"/>
          <color auto="1"/>
          <name val="Open Sans"/>
          <scheme val="none"/>
        </font>
        <numFmt numFmtId="166" formatCode="_(* #\ ###\ ##0_);_(* \(#\ ###\ ##0\);_(* &quot;-&quot;_);_(@_)"/>
        <alignment horizontal="right" vertical="center" wrapText="1" readingOrder="0"/>
      </ndxf>
    </rcc>
    <rfmt sheetId="10" sqref="C4" start="0" length="0">
      <dxf>
        <font>
          <b/>
          <sz val="8"/>
          <color auto="1"/>
          <name val="Open Sans"/>
          <scheme val="none"/>
        </font>
        <alignment horizontal="left" vertical="center" wrapText="1" readingOrder="0"/>
        <border outline="0">
          <top style="dotted">
            <color rgb="FF6F7779"/>
          </top>
          <bottom style="dotted">
            <color rgb="FF6F7779"/>
          </bottom>
        </border>
      </dxf>
    </rfmt>
    <rcc rId="0" sId="10" dxf="1">
      <nc r="C5">
        <f>C7+C6</f>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6">
        <v>2040169</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7">
        <v>43389020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c r="C8">
        <f>C9</f>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9">
        <v>599997</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c r="C10">
        <f>C11</f>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11">
        <v>9770462</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12">
        <v>205854</v>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fmt sheetId="10" sqref="C13" start="0" length="0">
      <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10" s="1" sqref="C14" start="0" length="0">
      <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10" s="1" sqref="C15" start="0" length="0">
      <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cc rId="0" sId="10" dxf="1">
      <nc r="C16">
        <f>C18+C19</f>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fmt sheetId="10" sqref="C17" start="0" length="0">
      <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cc rId="0" sId="10" dxf="1" numFmtId="34">
      <nc r="C18">
        <v>19996</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19">
        <v>781444</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c r="C20">
        <f>C3+C12+C14+C16</f>
      </nc>
      <ndxf>
        <font>
          <b/>
          <sz val="8"/>
          <color rgb="FFEC0000"/>
          <name val="Open Sans"/>
          <scheme val="none"/>
        </font>
        <numFmt numFmtId="166" formatCode="_(* #\ ###\ ##0_);_(* \(#\ ###\ ##0\);_(* &quot;-&quot;_);_(@_)"/>
        <alignment horizontal="right" readingOrder="0"/>
        <border outline="0">
          <top style="thin">
            <color rgb="FFEC0000"/>
          </top>
          <bottom style="thin">
            <color rgb="FFEC0000"/>
          </bottom>
        </border>
      </ndxf>
    </rcc>
    <rcc rId="0" sId="10" dxf="1">
      <nc r="C21">
        <f>BS!#REF!-C20</f>
      </nc>
      <ndxf>
        <font>
          <sz val="11"/>
          <color theme="0"/>
          <name val="Calibri"/>
          <scheme val="minor"/>
        </font>
        <numFmt numFmtId="166" formatCode="_(* #\ ###\ ##0_);_(* \(#\ ###\ ##0\);_(* &quot;-&quot;_);_(@_)"/>
      </ndxf>
    </rcc>
    <rfmt sheetId="10" sqref="C22" start="0" length="0">
      <dxf>
        <font>
          <sz val="11"/>
          <color theme="0"/>
          <name val="Calibri"/>
          <scheme val="minor"/>
        </font>
      </dxf>
    </rfmt>
    <rfmt sheetId="10" sqref="C23" start="0" length="0">
      <dxf>
        <font>
          <sz val="11"/>
          <color theme="0"/>
          <name val="Calibri"/>
          <scheme val="minor"/>
        </font>
      </dxf>
    </rfmt>
    <rfmt sheetId="10" sqref="C24" start="0" length="0">
      <dxf>
        <font>
          <sz val="11"/>
          <color theme="0"/>
          <name val="Calibri"/>
          <scheme val="minor"/>
        </font>
      </dxf>
    </rfmt>
    <rfmt sheetId="10" sqref="C25" start="0" length="0">
      <dxf>
        <font>
          <sz val="11"/>
          <color theme="0"/>
          <name val="Calibri"/>
          <scheme val="minor"/>
        </font>
      </dxf>
    </rfmt>
    <rfmt sheetId="10" sqref="C26" start="0" length="0">
      <dxf>
        <font>
          <sz val="11"/>
          <color theme="0"/>
          <name val="Calibri"/>
          <scheme val="minor"/>
        </font>
      </dxf>
    </rfmt>
    <rfmt sheetId="10" sqref="C27" start="0" length="0">
      <dxf>
        <font>
          <sz val="11"/>
          <color theme="0"/>
          <name val="Calibri"/>
          <scheme val="minor"/>
        </font>
      </dxf>
    </rfmt>
  </rrc>
  <rrc rId="5313" sId="10" ref="C1:C1048576" action="deleteCol">
    <undo index="0" exp="area" ref3D="1" dr="$C$1:$C$1048576" dn="Z_687A4863_1825_4D63_B732_E76682E6DE4F_.wvu.Cols" sId="10"/>
    <rfmt sheetId="10" xfDxf="1" sqref="C1:C1048576" start="0" length="0"/>
    <rcc rId="0" sId="10" dxf="1" numFmtId="19">
      <nc r="C2">
        <v>44104</v>
      </nc>
      <ndxf>
        <font>
          <b/>
          <sz val="8"/>
          <color rgb="FFCC0000"/>
          <name val="Open Sans"/>
          <scheme val="none"/>
        </font>
        <numFmt numFmtId="19" formatCode="dd/mm/yyyy"/>
        <alignment horizontal="right" vertical="center" wrapText="1" readingOrder="0"/>
        <border outline="0">
          <bottom style="medium">
            <color rgb="FFCC0000"/>
          </bottom>
        </border>
      </ndxf>
    </rcc>
    <rcc rId="0" sId="10" dxf="1">
      <nc r="C3">
        <f>C5+C8+C10</f>
      </nc>
      <ndxf>
        <font>
          <b/>
          <sz val="8"/>
          <color auto="1"/>
          <name val="Open Sans"/>
          <scheme val="none"/>
        </font>
        <numFmt numFmtId="166" formatCode="_(* #\ ###\ ##0_);_(* \(#\ ###\ ##0\);_(* &quot;-&quot;_);_(@_)"/>
        <alignment horizontal="right" vertical="center" wrapText="1" readingOrder="0"/>
      </ndxf>
    </rcc>
    <rfmt sheetId="10" sqref="C4" start="0" length="0">
      <dxf>
        <font>
          <b/>
          <sz val="8"/>
          <color auto="1"/>
          <name val="Open Sans"/>
          <scheme val="none"/>
        </font>
        <alignment horizontal="left" vertical="center" wrapText="1" readingOrder="0"/>
        <border outline="0">
          <top style="dotted">
            <color rgb="FF6F7779"/>
          </top>
          <bottom style="dotted">
            <color rgb="FF6F7779"/>
          </bottom>
        </border>
      </dxf>
    </rfmt>
    <rcc rId="0" sId="10" dxf="1">
      <nc r="C5">
        <f>C7+C6</f>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6">
        <v>1415156</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7">
        <v>44522921</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c r="C8">
        <f>C9</f>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9">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c r="C10">
        <f>C11</f>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11">
        <v>14253940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c r="C12">
        <f>103259+436</f>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13">
        <v>0</v>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c r="C14">
        <f>C15</f>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15">
        <v>105973</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c r="C16">
        <f>C18+C19</f>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fmt sheetId="10" sqref="C17" start="0" length="0">
      <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cc rId="0" sId="10" dxf="1" numFmtId="34">
      <nc r="C18">
        <v>24328</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19">
        <v>783936</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c r="C20">
        <f>C3+C12+C14+C16</f>
      </nc>
      <ndxf>
        <font>
          <b/>
          <sz val="8"/>
          <color rgb="FFEC0000"/>
          <name val="Open Sans"/>
          <scheme val="none"/>
        </font>
        <numFmt numFmtId="166" formatCode="_(* #\ ###\ ##0_);_(* \(#\ ###\ ##0\);_(* &quot;-&quot;_);_(@_)"/>
        <alignment horizontal="right" readingOrder="0"/>
        <border outline="0">
          <top style="thin">
            <color rgb="FFEC0000"/>
          </top>
          <bottom style="thin">
            <color rgb="FFEC0000"/>
          </bottom>
        </border>
      </ndxf>
    </rcc>
    <rcc rId="0" sId="10" dxf="1">
      <nc r="C21">
        <f>BS!#REF!-C20</f>
      </nc>
      <ndxf>
        <font>
          <sz val="11"/>
          <color theme="0"/>
          <name val="Calibri"/>
          <scheme val="minor"/>
        </font>
        <numFmt numFmtId="166" formatCode="_(* #\ ###\ ##0_);_(* \(#\ ###\ ##0\);_(* &quot;-&quot;_);_(@_)"/>
      </ndxf>
    </rcc>
    <rfmt sheetId="10" sqref="C22" start="0" length="0">
      <dxf>
        <font>
          <sz val="11"/>
          <color theme="0"/>
          <name val="Calibri"/>
          <scheme val="minor"/>
        </font>
      </dxf>
    </rfmt>
    <rfmt sheetId="10" sqref="C23" start="0" length="0">
      <dxf>
        <font>
          <sz val="11"/>
          <color theme="0"/>
          <name val="Calibri"/>
          <scheme val="minor"/>
        </font>
      </dxf>
    </rfmt>
    <rfmt sheetId="10" sqref="C24" start="0" length="0">
      <dxf>
        <font>
          <sz val="11"/>
          <color theme="0"/>
          <name val="Calibri"/>
          <scheme val="minor"/>
        </font>
      </dxf>
    </rfmt>
    <rfmt sheetId="10" sqref="C25" start="0" length="0">
      <dxf>
        <font>
          <sz val="11"/>
          <color theme="0"/>
          <name val="Calibri"/>
          <scheme val="minor"/>
        </font>
      </dxf>
    </rfmt>
    <rfmt sheetId="10" sqref="C26" start="0" length="0">
      <dxf>
        <font>
          <sz val="11"/>
          <color theme="0"/>
          <name val="Calibri"/>
          <scheme val="minor"/>
        </font>
      </dxf>
    </rfmt>
    <rfmt sheetId="10" sqref="C27" start="0" length="0">
      <dxf>
        <font>
          <sz val="11"/>
          <color theme="0"/>
          <name val="Calibri"/>
          <scheme val="minor"/>
        </font>
      </dxf>
    </rfmt>
  </rrc>
  <rrc rId="5314" sId="10" ref="C1:C1048576" action="deleteCol">
    <rfmt sheetId="10" xfDxf="1" sqref="C1:C1048576" start="0" length="0"/>
    <rcc rId="0" sId="10" dxf="1" numFmtId="19">
      <nc r="C2">
        <v>44196</v>
      </nc>
      <ndxf>
        <font>
          <b/>
          <sz val="8"/>
          <color rgb="FFCC0000"/>
          <name val="Open Sans"/>
          <scheme val="none"/>
        </font>
        <numFmt numFmtId="19" formatCode="dd/mm/yyyy"/>
        <alignment horizontal="right" vertical="center" wrapText="1" readingOrder="0"/>
        <border outline="0">
          <bottom style="medium">
            <color rgb="FFCC0000"/>
          </bottom>
        </border>
      </ndxf>
    </rcc>
    <rcc rId="0" sId="10" dxf="1">
      <nc r="C3">
        <f>C5+C8+C10</f>
      </nc>
      <ndxf>
        <font>
          <b/>
          <sz val="8"/>
          <color auto="1"/>
          <name val="Open Sans"/>
          <scheme val="none"/>
        </font>
        <numFmt numFmtId="166" formatCode="_(* #\ ###\ ##0_);_(* \(#\ ###\ ##0\);_(* &quot;-&quot;_);_(@_)"/>
        <alignment horizontal="right" vertical="center" wrapText="1" readingOrder="0"/>
      </ndxf>
    </rcc>
    <rfmt sheetId="10" sqref="C4" start="0" length="0">
      <dxf>
        <font>
          <b/>
          <sz val="8"/>
          <color auto="1"/>
          <name val="Open Sans"/>
          <scheme val="none"/>
        </font>
        <alignment horizontal="left" vertical="center" wrapText="1" readingOrder="0"/>
        <border outline="0">
          <top style="dotted">
            <color rgb="FF6F7779"/>
          </top>
          <bottom style="dotted">
            <color rgb="FF6F7779"/>
          </bottom>
        </border>
      </dxf>
    </rfmt>
    <rcc rId="0" sId="10" dxf="1">
      <nc r="C5">
        <f>C7+C6</f>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6">
        <v>1415983</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7">
        <v>44733208</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c r="C8">
        <f>C9</f>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9">
        <v>4999904</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c r="C10">
        <f>C11</f>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11">
        <v>14550957</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12">
        <v>110155</v>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13">
        <v>0</v>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c r="C14">
        <f>C15</f>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C15">
        <v>115896</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c r="C16">
        <f>C18+C19</f>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fmt sheetId="10" sqref="C17" start="0" length="0">
      <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cc rId="0" sId="10" dxf="1" numFmtId="34">
      <nc r="C18">
        <v>30594</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C19">
        <v>826737</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c r="C20">
        <f>C3+C12+C14+C16</f>
      </nc>
      <ndxf>
        <font>
          <b/>
          <sz val="8"/>
          <color rgb="FFEC0000"/>
          <name val="Open Sans"/>
          <scheme val="none"/>
        </font>
        <numFmt numFmtId="166" formatCode="_(* #\ ###\ ##0_);_(* \(#\ ###\ ##0\);_(* &quot;-&quot;_);_(@_)"/>
        <alignment horizontal="right" readingOrder="0"/>
        <border outline="0">
          <top style="thin">
            <color rgb="FFEC0000"/>
          </top>
          <bottom style="thin">
            <color rgb="FFEC0000"/>
          </bottom>
        </border>
      </ndxf>
    </rcc>
    <rcc rId="0" sId="10" dxf="1">
      <nc r="C21">
        <f>BS!#REF!-C20</f>
      </nc>
      <ndxf>
        <font>
          <sz val="11"/>
          <color theme="0"/>
          <name val="Calibri"/>
          <scheme val="minor"/>
        </font>
        <numFmt numFmtId="166" formatCode="_(* #\ ###\ ##0_);_(* \(#\ ###\ ##0\);_(* &quot;-&quot;_);_(@_)"/>
      </ndxf>
    </rcc>
    <rfmt sheetId="10" sqref="C22" start="0" length="0">
      <dxf>
        <font>
          <sz val="11"/>
          <color theme="0"/>
          <name val="Calibri"/>
          <scheme val="minor"/>
        </font>
      </dxf>
    </rfmt>
    <rfmt sheetId="10" sqref="C23" start="0" length="0">
      <dxf>
        <font>
          <sz val="11"/>
          <color theme="0"/>
          <name val="Calibri"/>
          <scheme val="minor"/>
        </font>
      </dxf>
    </rfmt>
    <rfmt sheetId="10" sqref="C24" start="0" length="0">
      <dxf>
        <font>
          <sz val="11"/>
          <color theme="0"/>
          <name val="Calibri"/>
          <scheme val="minor"/>
        </font>
      </dxf>
    </rfmt>
    <rfmt sheetId="10" sqref="C25" start="0" length="0">
      <dxf>
        <font>
          <sz val="11"/>
          <color theme="0"/>
          <name val="Calibri"/>
          <scheme val="minor"/>
        </font>
      </dxf>
    </rfmt>
    <rfmt sheetId="10" sqref="C26" start="0" length="0">
      <dxf>
        <font>
          <sz val="11"/>
          <color theme="0"/>
          <name val="Calibri"/>
          <scheme val="minor"/>
        </font>
      </dxf>
    </rfmt>
    <rfmt sheetId="10" sqref="C27" start="0" length="0">
      <dxf>
        <font>
          <sz val="11"/>
          <color theme="0"/>
          <name val="Calibri"/>
          <scheme val="minor"/>
        </font>
      </dxf>
    </rfmt>
  </rrc>
  <rrc rId="5315" sId="10" ref="D1:D1048576" action="deleteCol">
    <rfmt sheetId="10" xfDxf="1" sqref="D1:D1048576" start="0" length="0"/>
    <rcc rId="0" sId="10" dxf="1" numFmtId="19">
      <nc r="D2">
        <v>44377</v>
      </nc>
      <ndxf>
        <font>
          <b/>
          <sz val="8"/>
          <color rgb="FFCC0000"/>
          <name val="Open Sans"/>
          <scheme val="none"/>
        </font>
        <numFmt numFmtId="19" formatCode="dd/mm/yyyy"/>
        <alignment horizontal="right" vertical="center" wrapText="1" readingOrder="0"/>
        <border outline="0">
          <bottom style="medium">
            <color rgb="FFCC0000"/>
          </bottom>
        </border>
      </ndxf>
    </rcc>
    <rcc rId="0" sId="10" dxf="1">
      <nc r="D3">
        <f>D5+D8+D10</f>
      </nc>
      <ndxf>
        <font>
          <b/>
          <sz val="8"/>
          <color auto="1"/>
          <name val="Open Sans"/>
          <scheme val="none"/>
        </font>
        <numFmt numFmtId="166" formatCode="_(* #\ ###\ ##0_);_(* \(#\ ###\ ##0\);_(* &quot;-&quot;_);_(@_)"/>
        <alignment horizontal="right" vertical="center" wrapText="1" readingOrder="0"/>
      </ndxf>
    </rcc>
    <rfmt sheetId="10" sqref="D4" start="0" length="0">
      <dxf>
        <font>
          <b/>
          <sz val="8"/>
          <color auto="1"/>
          <name val="Open Sans"/>
          <scheme val="none"/>
        </font>
        <alignment horizontal="left" vertical="center" wrapText="1" readingOrder="0"/>
        <border outline="0">
          <top style="dotted">
            <color rgb="FF6F7779"/>
          </top>
          <bottom style="dotted">
            <color rgb="FF6F7779"/>
          </bottom>
        </border>
      </dxf>
    </rfmt>
    <rcc rId="0" sId="10" dxf="1">
      <nc r="D5">
        <f>D7+D6</f>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D6">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D7">
        <v>53494106</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c r="D8">
        <f>D9</f>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D9">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c r="D10">
        <f>D11</f>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D11">
        <v>16219570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D12">
        <v>118325</v>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D13">
        <v>0</v>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c r="D14">
        <f>D15</f>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D15">
        <v>3464</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c r="D16">
        <f>D18+D19</f>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fmt sheetId="10" sqref="D17" start="0" length="0">
      <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cc rId="0" sId="10" dxf="1" numFmtId="34">
      <nc r="D18">
        <v>63320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D19">
        <v>1266601</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c r="D20">
        <f>D3+D12+D14+D16</f>
      </nc>
      <ndxf>
        <font>
          <b/>
          <sz val="8"/>
          <color rgb="FFEC0000"/>
          <name val="Open Sans"/>
          <scheme val="none"/>
        </font>
        <numFmt numFmtId="166" formatCode="_(* #\ ###\ ##0_);_(* \(#\ ###\ ##0\);_(* &quot;-&quot;_);_(@_)"/>
        <alignment horizontal="right" readingOrder="0"/>
        <border outline="0">
          <top style="thin">
            <color rgb="FFEC0000"/>
          </top>
          <bottom style="thin">
            <color rgb="FFEC0000"/>
          </bottom>
        </border>
      </ndxf>
    </rcc>
    <rcc rId="0" sId="10" dxf="1">
      <nc r="D21">
        <f>BS!#REF!-D20</f>
      </nc>
      <ndxf>
        <font>
          <sz val="11"/>
          <color theme="0"/>
          <name val="Calibri"/>
          <scheme val="minor"/>
        </font>
        <numFmt numFmtId="166" formatCode="_(* #\ ###\ ##0_);_(* \(#\ ###\ ##0\);_(* &quot;-&quot;_);_(@_)"/>
      </ndxf>
    </rcc>
    <rfmt sheetId="10" sqref="D22" start="0" length="0">
      <dxf>
        <font>
          <sz val="11"/>
          <color theme="0"/>
          <name val="Calibri"/>
          <scheme val="minor"/>
        </font>
      </dxf>
    </rfmt>
    <rfmt sheetId="10" sqref="D23" start="0" length="0">
      <dxf>
        <font>
          <sz val="11"/>
          <color theme="0"/>
          <name val="Calibri"/>
          <scheme val="minor"/>
        </font>
      </dxf>
    </rfmt>
    <rfmt sheetId="10" sqref="D24" start="0" length="0">
      <dxf>
        <font>
          <sz val="11"/>
          <color theme="0"/>
          <name val="Calibri"/>
          <scheme val="minor"/>
        </font>
      </dxf>
    </rfmt>
    <rfmt sheetId="10" sqref="D25" start="0" length="0">
      <dxf>
        <font>
          <sz val="11"/>
          <color theme="0"/>
          <name val="Calibri"/>
          <scheme val="minor"/>
        </font>
      </dxf>
    </rfmt>
    <rfmt sheetId="10" sqref="D26" start="0" length="0">
      <dxf>
        <font>
          <sz val="11"/>
          <color theme="0"/>
          <name val="Calibri"/>
          <scheme val="minor"/>
        </font>
      </dxf>
    </rfmt>
    <rfmt sheetId="10" sqref="D27" start="0" length="0">
      <dxf>
        <font>
          <sz val="11"/>
          <color theme="0"/>
          <name val="Calibri"/>
          <scheme val="minor"/>
        </font>
      </dxf>
    </rfmt>
  </rrc>
  <rrc rId="5316" sId="10" ref="D1:D1048576" action="deleteCol">
    <rfmt sheetId="10" xfDxf="1" sqref="D1:D1048576" start="0" length="0"/>
    <rcc rId="0" sId="10" dxf="1" numFmtId="19">
      <nc r="D2">
        <v>44469</v>
      </nc>
      <ndxf>
        <font>
          <b/>
          <sz val="8"/>
          <color rgb="FFCC0000"/>
          <name val="Open Sans"/>
          <scheme val="none"/>
        </font>
        <numFmt numFmtId="19" formatCode="dd/mm/yyyy"/>
        <alignment horizontal="right" vertical="center" wrapText="1" readingOrder="0"/>
        <border outline="0">
          <bottom style="medium">
            <color rgb="FFCC0000"/>
          </bottom>
        </border>
      </ndxf>
    </rcc>
    <rcc rId="0" sId="10" dxf="1">
      <nc r="D3">
        <f>D5+D8+D10</f>
      </nc>
      <ndxf>
        <font>
          <b/>
          <sz val="8"/>
          <color auto="1"/>
          <name val="Open Sans"/>
          <scheme val="none"/>
        </font>
        <numFmt numFmtId="166" formatCode="_(* #\ ###\ ##0_);_(* \(#\ ###\ ##0\);_(* &quot;-&quot;_);_(@_)"/>
        <alignment horizontal="right" vertical="center" wrapText="1" readingOrder="0"/>
      </ndxf>
    </rcc>
    <rfmt sheetId="10" sqref="D4" start="0" length="0">
      <dxf>
        <font>
          <b/>
          <sz val="8"/>
          <color rgb="FFFF0000"/>
          <name val="Open Sans"/>
          <scheme val="none"/>
        </font>
        <alignment horizontal="left" vertical="center" wrapText="1" readingOrder="0"/>
        <border outline="0">
          <top style="dotted">
            <color rgb="FF6F7779"/>
          </top>
          <bottom style="dotted">
            <color rgb="FF6F7779"/>
          </bottom>
        </border>
      </dxf>
    </rfmt>
    <rcc rId="0" sId="10" dxf="1">
      <nc r="D5">
        <f>D7+D6</f>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D6">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D7">
        <v>51550560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c r="D8">
        <f>D9</f>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D9">
        <v>2000000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c r="D10">
        <f>D11</f>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D11">
        <v>15012742</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D12">
        <v>118325</v>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D13">
        <v>0</v>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c r="D14">
        <f>D15</f>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D15">
        <v>3464</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c r="D16">
        <f>D18+D19</f>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fmt sheetId="10" sqref="D17" start="0" length="0">
      <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cc rId="0" sId="10" dxf="1" numFmtId="34">
      <nc r="D18">
        <v>69319</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D19">
        <v>1294507</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c r="D20">
        <f>D3+D12+D14+D16</f>
      </nc>
      <ndxf>
        <font>
          <b/>
          <sz val="8"/>
          <color rgb="FFFF0000"/>
          <name val="Open Sans"/>
          <scheme val="none"/>
        </font>
        <numFmt numFmtId="166" formatCode="_(* #\ ###\ ##0_);_(* \(#\ ###\ ##0\);_(* &quot;-&quot;_);_(@_)"/>
        <alignment horizontal="right" readingOrder="0"/>
        <border outline="0">
          <top style="thin">
            <color rgb="FFEC0000"/>
          </top>
          <bottom style="thin">
            <color rgb="FFEC0000"/>
          </bottom>
        </border>
      </ndxf>
    </rcc>
    <rcc rId="0" sId="10" dxf="1">
      <nc r="D21">
        <f>BS!#REF!-D20</f>
      </nc>
      <ndxf>
        <font>
          <sz val="11"/>
          <color theme="0"/>
          <name val="Calibri"/>
          <scheme val="minor"/>
        </font>
        <numFmt numFmtId="166" formatCode="_(* #\ ###\ ##0_);_(* \(#\ ###\ ##0\);_(* &quot;-&quot;_);_(@_)"/>
      </ndxf>
    </rcc>
    <rfmt sheetId="10" sqref="D22" start="0" length="0">
      <dxf>
        <font>
          <sz val="11"/>
          <color theme="0"/>
          <name val="Calibri"/>
          <scheme val="minor"/>
        </font>
      </dxf>
    </rfmt>
    <rfmt sheetId="10" sqref="D23" start="0" length="0">
      <dxf>
        <font>
          <sz val="11"/>
          <color theme="0"/>
          <name val="Calibri"/>
          <scheme val="minor"/>
        </font>
      </dxf>
    </rfmt>
    <rfmt sheetId="10" sqref="D24" start="0" length="0">
      <dxf>
        <font>
          <sz val="11"/>
          <color theme="0"/>
          <name val="Calibri"/>
          <scheme val="minor"/>
        </font>
      </dxf>
    </rfmt>
    <rfmt sheetId="10" sqref="D25" start="0" length="0">
      <dxf>
        <font>
          <sz val="11"/>
          <color theme="0"/>
          <name val="Calibri"/>
          <scheme val="minor"/>
        </font>
      </dxf>
    </rfmt>
    <rfmt sheetId="10" sqref="D26" start="0" length="0">
      <dxf>
        <font>
          <sz val="11"/>
          <color theme="0"/>
          <name val="Calibri"/>
          <scheme val="minor"/>
        </font>
      </dxf>
    </rfmt>
    <rfmt sheetId="10" sqref="D27" start="0" length="0">
      <dxf>
        <font>
          <sz val="11"/>
          <color theme="0"/>
          <name val="Calibri"/>
          <scheme val="minor"/>
        </font>
      </dxf>
    </rfmt>
  </rrc>
  <rrc rId="5317" sId="10" ref="D1:D1048576" action="deleteCol">
    <rfmt sheetId="10" xfDxf="1" sqref="D1:D1048576" start="0" length="0"/>
    <rcc rId="0" sId="10" dxf="1" numFmtId="19">
      <nc r="D2">
        <v>44561</v>
      </nc>
      <ndxf>
        <font>
          <b/>
          <sz val="8"/>
          <color rgb="FFCC0000"/>
          <name val="Open Sans"/>
          <scheme val="none"/>
        </font>
        <numFmt numFmtId="19" formatCode="dd/mm/yyyy"/>
        <alignment horizontal="right" vertical="center" wrapText="1" readingOrder="0"/>
        <border outline="0">
          <bottom style="medium">
            <color rgb="FFCC0000"/>
          </bottom>
        </border>
      </ndxf>
    </rcc>
    <rcc rId="0" sId="10" dxf="1">
      <nc r="D3">
        <f>D5+D8+D10</f>
      </nc>
      <ndxf>
        <font>
          <b/>
          <sz val="8"/>
          <color auto="1"/>
          <name val="Open Sans"/>
          <scheme val="none"/>
        </font>
        <numFmt numFmtId="166" formatCode="_(* #\ ###\ ##0_);_(* \(#\ ###\ ##0\);_(* &quot;-&quot;_);_(@_)"/>
        <alignment horizontal="right" vertical="center" wrapText="1" readingOrder="0"/>
      </ndxf>
    </rcc>
    <rfmt sheetId="10" sqref="D4" start="0" length="0">
      <dxf>
        <font>
          <b/>
          <sz val="8"/>
          <color rgb="FFFF0000"/>
          <name val="Open Sans"/>
          <scheme val="none"/>
        </font>
        <alignment horizontal="left" vertical="center" wrapText="1" readingOrder="0"/>
        <border outline="0">
          <top style="dotted">
            <color rgb="FF6F7779"/>
          </top>
          <bottom style="dotted">
            <color rgb="FF6F7779"/>
          </bottom>
        </border>
      </dxf>
    </rfmt>
    <rcc rId="0" sId="10" dxf="1">
      <nc r="D5">
        <f>D7+D6</f>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D6">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D7">
        <v>49225514</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c r="D8">
        <f>D9</f>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D9">
        <v>6997960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c r="D10">
        <f>D11</f>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D11">
        <v>13841322</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D12">
        <v>116977</v>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D13">
        <v>1421272</v>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c r="D14">
        <f>D15</f>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umFmtId="34">
      <nc r="D15">
        <v>3427</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c r="D16">
        <f>D18+D19</f>
      </nc>
      <n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fmt sheetId="10" sqref="D17" start="0" length="0">
      <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cc rId="0" sId="10" dxf="1" numFmtId="34">
      <nc r="D18">
        <v>64320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dxf="1" numFmtId="34">
      <nc r="D19">
        <v>195468</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0" s="1" dxf="1">
      <nc r="D20">
        <f>D3+D12+D14+D16+D13</f>
      </nc>
      <ndxf>
        <font>
          <b/>
          <sz val="8"/>
          <color rgb="FFFF0000"/>
          <name val="Open Sans"/>
          <scheme val="none"/>
        </font>
        <numFmt numFmtId="166" formatCode="_(* #\ ###\ ##0_);_(* \(#\ ###\ ##0\);_(* &quot;-&quot;_);_(@_)"/>
        <alignment horizontal="right" readingOrder="0"/>
        <border outline="0">
          <top style="thin">
            <color rgb="FFEC0000"/>
          </top>
          <bottom style="thin">
            <color rgb="FFEC0000"/>
          </bottom>
        </border>
      </ndxf>
    </rcc>
    <rcc rId="0" sId="10" dxf="1">
      <nc r="D21">
        <f>BS!E13-D20</f>
      </nc>
      <ndxf>
        <font>
          <sz val="11"/>
          <color theme="0"/>
          <name val="Calibri"/>
          <scheme val="minor"/>
        </font>
        <numFmt numFmtId="166" formatCode="_(* #\ ###\ ##0_);_(* \(#\ ###\ ##0\);_(* &quot;-&quot;_);_(@_)"/>
      </ndxf>
    </rcc>
    <rfmt sheetId="10" sqref="D22" start="0" length="0">
      <dxf>
        <font>
          <sz val="11"/>
          <color rgb="FFFF0000"/>
          <name val="Calibri"/>
          <scheme val="minor"/>
        </font>
        <numFmt numFmtId="166" formatCode="_(* #\ ###\ ##0_);_(* \(#\ ###\ ##0\);_(* &quot;-&quot;_);_(@_)"/>
      </dxf>
    </rfmt>
    <rfmt sheetId="10" sqref="D23" start="0" length="0">
      <dxf>
        <font>
          <sz val="11"/>
          <color theme="0"/>
          <name val="Calibri"/>
          <scheme val="minor"/>
        </font>
      </dxf>
    </rfmt>
    <rfmt sheetId="10" sqref="D24" start="0" length="0">
      <dxf>
        <font>
          <sz val="11"/>
          <color theme="0"/>
          <name val="Calibri"/>
          <scheme val="minor"/>
        </font>
      </dxf>
    </rfmt>
    <rfmt sheetId="10" sqref="D25" start="0" length="0">
      <dxf>
        <font>
          <sz val="11"/>
          <color theme="0"/>
          <name val="Calibri"/>
          <scheme val="minor"/>
        </font>
      </dxf>
    </rfmt>
    <rfmt sheetId="10" sqref="D26" start="0" length="0">
      <dxf>
        <font>
          <sz val="11"/>
          <color theme="0"/>
          <name val="Calibri"/>
          <scheme val="minor"/>
        </font>
      </dxf>
    </rfmt>
    <rfmt sheetId="10" sqref="D27" start="0" length="0">
      <dxf>
        <font>
          <sz val="11"/>
          <color theme="0"/>
          <name val="Calibri"/>
          <scheme val="minor"/>
        </font>
      </dxf>
    </rfmt>
  </rrc>
  <rrc rId="5318" sId="11" ref="P1:P1048576" action="deleteCol">
    <rfmt sheetId="11" xfDxf="1" sqref="P1:P1048576" start="0" length="0">
      <dxf>
        <font>
          <sz val="8"/>
          <name val="Open Sans"/>
          <scheme val="none"/>
        </font>
      </dxf>
    </rfmt>
    <rcc rId="0" sId="11" s="1" dxf="1">
      <nc r="P2" t="inlineStr">
        <is>
          <t>2Q 2021</t>
        </is>
      </nc>
      <ndxf>
        <font>
          <b/>
          <sz val="8"/>
          <color rgb="FFCC0000"/>
          <name val="Open Sans"/>
          <scheme val="none"/>
        </font>
        <numFmt numFmtId="19" formatCode="dd/mm/yyyy"/>
        <alignment horizontal="right" readingOrder="0"/>
        <border outline="0">
          <right style="thin">
            <color theme="0"/>
          </right>
          <bottom style="medium">
            <color rgb="FFCC0000"/>
          </bottom>
        </border>
      </ndxf>
    </rcc>
    <rcc rId="0" sId="11" s="1" dxf="1">
      <nc r="P3">
        <f>SUM(P4:P7)</f>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P4">
        <v>5</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P5">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P6">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P7">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c r="P8">
        <f>SUM(P9:P12)</f>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P9">
        <v>-44037</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P10">
        <v>32171</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P11">
        <v>-253385</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P12">
        <v>11943</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c r="P13">
        <f>SUM(P14:P17)</f>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P14">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P15">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P16">
        <v>-11588</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P17">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c r="P18">
        <f>SUM(P19:P22)</f>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P19">
        <v>-1249</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P20">
        <v>650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P21">
        <v>1643</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P22">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c r="P23">
        <f>SUM(P3,P8,P13,P18)</f>
      </nc>
      <ndxf>
        <font>
          <b/>
          <sz val="8"/>
          <color rgb="FFFF0000"/>
          <name val="Open Sans"/>
          <scheme val="none"/>
        </font>
        <numFmt numFmtId="167" formatCode="_(* #\ ###\ ##0_);_(* \(#\ ##0\);_(* &quot;-&quot;_);_(@_)"/>
        <alignment horizontal="center" vertical="center" readingOrder="0"/>
        <border outline="0">
          <left style="thin">
            <color indexed="9"/>
          </left>
          <right style="thin">
            <color indexed="9"/>
          </right>
          <top style="thin">
            <color rgb="FFFF0000"/>
          </top>
          <bottom style="thin">
            <color rgb="FFFF0000"/>
          </bottom>
        </border>
      </ndxf>
    </rcc>
    <rfmt sheetId="11" sqref="P24" start="0" length="0">
      <dxf>
        <font>
          <sz val="8"/>
          <color theme="0"/>
          <name val="Open Sans"/>
          <scheme val="none"/>
        </font>
        <numFmt numFmtId="167" formatCode="_(* #\ ###\ ##0_);_(* \(#\ ##0\);_(* &quot;-&quot;_);_(@_)"/>
      </dxf>
    </rfmt>
  </rrc>
  <rrc rId="5319" sId="11" ref="P1:P1048576" action="deleteCol">
    <rfmt sheetId="11" xfDxf="1" sqref="P1:P1048576" start="0" length="0">
      <dxf>
        <font>
          <sz val="8"/>
          <name val="Open Sans"/>
          <scheme val="none"/>
        </font>
      </dxf>
    </rfmt>
    <rcc rId="0" sId="11" s="1" dxf="1">
      <nc r="P2" t="inlineStr">
        <is>
          <t>3Q 2021</t>
        </is>
      </nc>
      <ndxf>
        <font>
          <b/>
          <sz val="8"/>
          <color rgb="FFCC0000"/>
          <name val="Open Sans"/>
          <scheme val="none"/>
        </font>
        <numFmt numFmtId="19" formatCode="dd/mm/yyyy"/>
        <alignment horizontal="right" readingOrder="0"/>
        <border outline="0">
          <right style="thin">
            <color theme="0"/>
          </right>
          <bottom style="medium">
            <color rgb="FFCC0000"/>
          </bottom>
        </border>
      </ndxf>
    </rcc>
    <rcc rId="0" sId="11" s="1" dxf="1">
      <nc r="P3">
        <f>SUM(P4:P7)</f>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P4">
        <v>-3</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P5">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P6">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P7">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c r="P8">
        <f>SUM(P9:P12)</f>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P9">
        <v>-39021</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P10">
        <v>-35995</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P11">
        <v>-148473</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P12">
        <v>13476</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c r="P13">
        <f>SUM(P14:P17)</f>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P14">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P15">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P16">
        <v>-9395</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P17">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c r="P18">
        <f>SUM(P19:P22)</f>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P19">
        <v>-4571</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P20">
        <v>127</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P21">
        <v>294</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P22">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c r="P23">
        <f>SUM(P3,P8,P13,P18)</f>
      </nc>
      <ndxf>
        <font>
          <b/>
          <sz val="8"/>
          <color rgb="FFFF0000"/>
          <name val="Open Sans"/>
          <scheme val="none"/>
        </font>
        <numFmt numFmtId="167" formatCode="_(* #\ ###\ ##0_);_(* \(#\ ##0\);_(* &quot;-&quot;_);_(@_)"/>
        <alignment horizontal="center" vertical="center" readingOrder="0"/>
        <border outline="0">
          <left style="thin">
            <color indexed="9"/>
          </left>
          <right style="thin">
            <color indexed="9"/>
          </right>
          <top style="thin">
            <color rgb="FFFF0000"/>
          </top>
          <bottom style="thin">
            <color rgb="FFFF0000"/>
          </bottom>
        </border>
      </ndxf>
    </rcc>
    <rfmt sheetId="11" sqref="P24" start="0" length="0">
      <dxf>
        <font>
          <sz val="8"/>
          <color theme="0"/>
          <name val="Open Sans"/>
          <scheme val="none"/>
        </font>
        <numFmt numFmtId="167" formatCode="_(* #\ ###\ ##0_);_(* \(#\ ##0\);_(* &quot;-&quot;_);_(@_)"/>
      </dxf>
    </rfmt>
  </rrc>
  <rrc rId="5320" sId="11" ref="P1:P1048576" action="deleteCol">
    <rfmt sheetId="11" xfDxf="1" sqref="P1:P1048576" start="0" length="0">
      <dxf>
        <font>
          <sz val="8"/>
          <name val="Open Sans"/>
          <scheme val="none"/>
        </font>
      </dxf>
    </rfmt>
    <rcc rId="0" sId="11" s="1" dxf="1">
      <nc r="P2" t="inlineStr">
        <is>
          <t>4Q 2021</t>
        </is>
      </nc>
      <ndxf>
        <font>
          <b/>
          <sz val="8"/>
          <color rgb="FFCC0000"/>
          <name val="Open Sans"/>
          <scheme val="none"/>
        </font>
        <numFmt numFmtId="19" formatCode="dd/mm/yyyy"/>
        <alignment horizontal="right" readingOrder="0"/>
        <border outline="0">
          <right style="thin">
            <color theme="0"/>
          </right>
          <bottom style="medium">
            <color rgb="FFCC0000"/>
          </bottom>
        </border>
      </ndxf>
    </rcc>
    <rcc rId="0" sId="11" s="1" dxf="1">
      <nc r="P3">
        <f>SUM(P4:P7)</f>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P4">
        <v>-11</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P5">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P6">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P7">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c r="P8">
        <f>SUM(P9:P12)</f>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P9">
        <v>-24646</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P10">
        <v>-83263</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P11">
        <v>-169029</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P12">
        <v>9772</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c r="P13">
        <f>SUM(P14:P17)</f>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P14">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P15">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P16">
        <v>-3784</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P17">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c r="P18">
        <f>SUM(P19:P22)</f>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P19">
        <v>-3394</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P20">
        <v>650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P21">
        <v>4</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P22">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c r="P23">
        <f>SUM(P3,P8,P13,P18)</f>
      </nc>
      <ndxf>
        <font>
          <b/>
          <sz val="8"/>
          <color rgb="FFFF0000"/>
          <name val="Open Sans"/>
          <scheme val="none"/>
        </font>
        <numFmt numFmtId="167" formatCode="_(* #\ ###\ ##0_);_(* \(#\ ##0\);_(* &quot;-&quot;_);_(@_)"/>
        <alignment horizontal="center" vertical="center" readingOrder="0"/>
        <border outline="0">
          <left style="thin">
            <color indexed="9"/>
          </left>
          <right style="thin">
            <color indexed="9"/>
          </right>
          <top style="thin">
            <color rgb="FFFF0000"/>
          </top>
          <bottom style="thin">
            <color rgb="FFFF0000"/>
          </bottom>
        </border>
      </ndxf>
    </rcc>
    <rfmt sheetId="11" sqref="P24" start="0" length="0">
      <dxf>
        <font>
          <sz val="8"/>
          <color theme="0"/>
          <name val="Open Sans"/>
          <scheme val="none"/>
        </font>
      </dxf>
    </rfmt>
  </rrc>
  <rrc rId="5321" sId="11" ref="C1:C1048576" action="deleteCol">
    <rfmt sheetId="11" xfDxf="1" sqref="C1:C1048576" start="0" length="0">
      <dxf>
        <font>
          <sz val="8"/>
          <name val="Open Sans"/>
          <scheme val="none"/>
        </font>
      </dxf>
    </rfmt>
    <rcc rId="0" sId="11" s="1" dxf="1">
      <nc r="C2" t="inlineStr">
        <is>
          <t>1Q 2018</t>
        </is>
      </nc>
      <ndxf>
        <font>
          <b/>
          <sz val="8"/>
          <color rgb="FFCC0000"/>
          <name val="Open Sans"/>
          <scheme val="none"/>
        </font>
        <numFmt numFmtId="19" formatCode="dd/mm/yyyy"/>
        <alignment horizontal="right" readingOrder="0"/>
        <border outline="0">
          <right style="thin">
            <color theme="0"/>
          </right>
          <bottom style="medium">
            <color rgb="FFCC0000"/>
          </bottom>
        </border>
      </ndxf>
    </rcc>
    <rcc rId="0" sId="11" s="1" dxf="1">
      <nc r="C3">
        <f>SUM(C4:C7)</f>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4">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5">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6">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7">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c r="C8">
        <f>SUM(C9:C12)</f>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9">
        <v>-18993</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0">
        <v>-60657</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1">
        <v>-148670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2">
        <v>9562</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c r="C13">
        <f>SUM(C14:C17)</f>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4">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5">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6">
        <v>17680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7">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c r="C18">
        <f>SUM(C19:C22)</f>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9">
        <v>-2540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20">
        <v>2111</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21">
        <v>-1857</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22">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thin">
            <color rgb="FFFF0000"/>
          </bottom>
        </border>
      </ndxf>
    </rcc>
    <rcc rId="0" sId="11" s="1" dxf="1">
      <nc r="C23">
        <f>SUM(C3,C8,C13,C18)</f>
      </nc>
      <ndxf>
        <font>
          <b/>
          <sz val="8"/>
          <color rgb="FFFF0000"/>
          <name val="Open Sans"/>
          <scheme val="none"/>
        </font>
        <numFmt numFmtId="167" formatCode="_(* #\ ###\ ##0_);_(* \(#\ ##0\);_(* &quot;-&quot;_);_(@_)"/>
        <alignment horizontal="center" vertical="center" readingOrder="0"/>
        <border outline="0">
          <left style="thin">
            <color indexed="9"/>
          </left>
          <right style="thin">
            <color indexed="9"/>
          </right>
          <top style="thin">
            <color rgb="FFFF0000"/>
          </top>
          <bottom style="thin">
            <color rgb="FFFF0000"/>
          </bottom>
        </border>
      </ndxf>
    </rcc>
    <rcc rId="0" sId="11" dxf="1">
      <nc r="C24">
        <f>'P&amp;L'!#REF!-C23</f>
      </nc>
      <ndxf>
        <font>
          <sz val="8"/>
          <color theme="0"/>
          <name val="Open Sans"/>
          <scheme val="none"/>
        </font>
        <numFmt numFmtId="167" formatCode="_(* #\ ###\ ##0_);_(* \(#\ ##0\);_(* &quot;-&quot;_);_(@_)"/>
      </ndxf>
    </rcc>
  </rrc>
  <rrc rId="5322" sId="11" ref="C1:C1048576" action="deleteCol">
    <rfmt sheetId="11" xfDxf="1" sqref="C1:C1048576" start="0" length="0">
      <dxf>
        <font>
          <sz val="8"/>
          <name val="Open Sans"/>
          <scheme val="none"/>
        </font>
      </dxf>
    </rfmt>
    <rcc rId="0" sId="11" s="1" dxf="1">
      <nc r="C2" t="inlineStr">
        <is>
          <t>2Q 2018</t>
        </is>
      </nc>
      <ndxf>
        <font>
          <b/>
          <sz val="8"/>
          <color rgb="FFCC0000"/>
          <name val="Open Sans"/>
          <scheme val="none"/>
        </font>
        <numFmt numFmtId="19" formatCode="dd/mm/yyyy"/>
        <alignment horizontal="right" readingOrder="0"/>
        <border outline="0">
          <right style="thin">
            <color theme="0"/>
          </right>
          <bottom style="medium">
            <color rgb="FFCC0000"/>
          </bottom>
        </border>
      </ndxf>
    </rcc>
    <rcc rId="0" sId="11" s="1" dxf="1">
      <nc r="C3">
        <f>SUM(C4:C7)</f>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4">
        <v>-67</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5">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6">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7">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c r="C8">
        <f>SUM(C9:C12)</f>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9">
        <v>-24151</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0">
        <v>-77190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1">
        <v>-168756</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2">
        <v>9477</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c r="C13">
        <f>SUM(C14:C17)</f>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4">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5">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6">
        <v>-1272</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7">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c r="C18">
        <f>SUM(C19:C22)</f>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9">
        <v>1976</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20">
        <v>3344</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21">
        <v>-1237</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22">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thin">
            <color rgb="FFFF0000"/>
          </bottom>
        </border>
      </ndxf>
    </rcc>
    <rcc rId="0" sId="11" s="1" dxf="1">
      <nc r="C23">
        <f>SUM(C3,C8,C13,C18)</f>
      </nc>
      <ndxf>
        <font>
          <b/>
          <sz val="8"/>
          <color rgb="FFFF0000"/>
          <name val="Open Sans"/>
          <scheme val="none"/>
        </font>
        <numFmt numFmtId="167" formatCode="_(* #\ ###\ ##0_);_(* \(#\ ##0\);_(* &quot;-&quot;_);_(@_)"/>
        <alignment horizontal="center" vertical="center" readingOrder="0"/>
        <border outline="0">
          <left style="thin">
            <color indexed="9"/>
          </left>
          <right style="thin">
            <color indexed="9"/>
          </right>
          <top style="thin">
            <color rgb="FFFF0000"/>
          </top>
          <bottom style="thin">
            <color rgb="FFFF0000"/>
          </bottom>
        </border>
      </ndxf>
    </rcc>
    <rcc rId="0" sId="11" dxf="1">
      <nc r="C24">
        <f>'P&amp;L'!#REF!-C23</f>
      </nc>
      <ndxf>
        <font>
          <sz val="8"/>
          <color theme="0"/>
          <name val="Open Sans"/>
          <scheme val="none"/>
        </font>
        <numFmt numFmtId="167" formatCode="_(* #\ ###\ ##0_);_(* \(#\ ##0\);_(* &quot;-&quot;_);_(@_)"/>
      </ndxf>
    </rcc>
  </rrc>
  <rrc rId="5323" sId="11" ref="C1:C1048576" action="deleteCol">
    <rfmt sheetId="11" xfDxf="1" sqref="C1:C1048576" start="0" length="0">
      <dxf>
        <font>
          <sz val="8"/>
          <name val="Open Sans"/>
          <scheme val="none"/>
        </font>
      </dxf>
    </rfmt>
    <rcc rId="0" sId="11" s="1" dxf="1">
      <nc r="C2" t="inlineStr">
        <is>
          <t>3Q 2018</t>
        </is>
      </nc>
      <ndxf>
        <font>
          <b/>
          <sz val="8"/>
          <color rgb="FFCC0000"/>
          <name val="Open Sans"/>
          <scheme val="none"/>
        </font>
        <numFmt numFmtId="19" formatCode="dd/mm/yyyy"/>
        <alignment horizontal="right" readingOrder="0"/>
        <border outline="0">
          <right style="thin">
            <color theme="0"/>
          </right>
          <bottom style="medium">
            <color rgb="FFCC0000"/>
          </bottom>
        </border>
      </ndxf>
    </rcc>
    <rcc rId="0" sId="11" s="1" dxf="1">
      <nc r="C3">
        <f>SUM(C4:C7)</f>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4">
        <v>-4</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5">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6">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7">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c r="C8">
        <f>SUM(C9:C12)</f>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9">
        <v>-38221</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0">
        <v>-91894</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1">
        <v>-161983</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2">
        <v>47700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c r="C13">
        <f>SUM(C14:C17)</f>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4">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5">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6">
        <v>-7722</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7">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c r="C18">
        <f>SUM(C19:C22)</f>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9">
        <v>1293</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20">
        <v>1988</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21">
        <v>-4822</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22">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c r="C23">
        <f>SUM(C3,C8,C13,C18)</f>
      </nc>
      <ndxf>
        <font>
          <b/>
          <sz val="8"/>
          <color rgb="FFFF0000"/>
          <name val="Open Sans"/>
          <scheme val="none"/>
        </font>
        <numFmt numFmtId="167" formatCode="_(* #\ ###\ ##0_);_(* \(#\ ##0\);_(* &quot;-&quot;_);_(@_)"/>
        <alignment horizontal="center" vertical="center" readingOrder="0"/>
        <border outline="0">
          <left style="thin">
            <color indexed="9"/>
          </left>
          <right style="thin">
            <color indexed="9"/>
          </right>
          <top style="thin">
            <color rgb="FFFF0000"/>
          </top>
          <bottom style="thin">
            <color rgb="FFFF0000"/>
          </bottom>
        </border>
      </ndxf>
    </rcc>
    <rcc rId="0" sId="11" dxf="1">
      <nc r="C24">
        <f>'P&amp;L'!#REF!-C23</f>
      </nc>
      <ndxf>
        <font>
          <sz val="8"/>
          <color theme="0"/>
          <name val="Open Sans"/>
          <scheme val="none"/>
        </font>
        <numFmt numFmtId="167" formatCode="_(* #\ ###\ ##0_);_(* \(#\ ##0\);_(* &quot;-&quot;_);_(@_)"/>
      </ndxf>
    </rcc>
  </rrc>
  <rrc rId="5324" sId="11" ref="C1:C1048576" action="deleteCol">
    <rfmt sheetId="11" xfDxf="1" sqref="C1:C1048576" start="0" length="0">
      <dxf>
        <font>
          <sz val="8"/>
          <name val="Open Sans"/>
          <scheme val="none"/>
        </font>
      </dxf>
    </rfmt>
    <rcc rId="0" sId="11" s="1" dxf="1">
      <nc r="C2" t="inlineStr">
        <is>
          <t>4Q 2018</t>
        </is>
      </nc>
      <ndxf>
        <font>
          <b/>
          <sz val="8"/>
          <color rgb="FFCC0000"/>
          <name val="Open Sans"/>
          <scheme val="none"/>
        </font>
        <numFmt numFmtId="19" formatCode="dd/mm/yyyy"/>
        <alignment horizontal="right" readingOrder="0"/>
        <border outline="0">
          <right style="thin">
            <color theme="0"/>
          </right>
          <bottom style="medium">
            <color rgb="FFCC0000"/>
          </bottom>
        </border>
      </ndxf>
    </rcc>
    <rcc rId="0" sId="11" s="1" dxf="1">
      <nc r="C3">
        <f>SUM(C4:C7)</f>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4">
        <v>5</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5">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6">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7">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c r="C8">
        <f>SUM(C9:C12)</f>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9">
        <v>-136336</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0">
        <v>-77906</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c r="C11">
        <f>-145686+1</f>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2">
        <v>-6069</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c r="C13">
        <f>SUM(C14:C17)</f>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4">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5">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6">
        <v>3203</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7">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c r="C18">
        <f>SUM(C19:C22)</f>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9">
        <v>-5753</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20">
        <v>-2958</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21">
        <v>1336</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22">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c r="C23">
        <f>SUM(C3,C8,C13,C18)</f>
      </nc>
      <ndxf>
        <font>
          <b/>
          <sz val="8"/>
          <color rgb="FFFF0000"/>
          <name val="Open Sans"/>
          <scheme val="none"/>
        </font>
        <numFmt numFmtId="167" formatCode="_(* #\ ###\ ##0_);_(* \(#\ ##0\);_(* &quot;-&quot;_);_(@_)"/>
        <alignment horizontal="center" vertical="center" readingOrder="0"/>
        <border outline="0">
          <left style="thin">
            <color indexed="9"/>
          </left>
          <right style="thin">
            <color indexed="9"/>
          </right>
          <top style="thin">
            <color rgb="FFFF0000"/>
          </top>
          <bottom style="thin">
            <color rgb="FFFF0000"/>
          </bottom>
        </border>
      </ndxf>
    </rcc>
    <rfmt sheetId="11" sqref="C24" start="0" length="0">
      <dxf>
        <font>
          <sz val="8"/>
          <color theme="0"/>
          <name val="Open Sans"/>
          <scheme val="none"/>
        </font>
        <numFmt numFmtId="167" formatCode="_(* #\ ###\ ##0_);_(* \(#\ ##0\);_(* &quot;-&quot;_);_(@_)"/>
      </dxf>
    </rfmt>
  </rrc>
  <rrc rId="5325" sId="11" ref="C1:C1048576" action="deleteCol">
    <rfmt sheetId="11" xfDxf="1" sqref="C1:C1048576" start="0" length="0">
      <dxf>
        <font>
          <sz val="8"/>
          <name val="Open Sans"/>
          <scheme val="none"/>
        </font>
      </dxf>
    </rfmt>
    <rcc rId="0" sId="11" s="1" dxf="1">
      <nc r="C2" t="inlineStr">
        <is>
          <t>1Q 2019</t>
        </is>
      </nc>
      <ndxf>
        <font>
          <b/>
          <sz val="8"/>
          <color rgb="FFCC0000"/>
          <name val="Open Sans"/>
          <scheme val="none"/>
        </font>
        <numFmt numFmtId="19" formatCode="dd/mm/yyyy"/>
        <alignment horizontal="right" readingOrder="0"/>
        <border outline="0">
          <right style="thin">
            <color theme="0"/>
          </right>
          <bottom style="medium">
            <color rgb="FFCC0000"/>
          </bottom>
        </border>
      </ndxf>
    </rcc>
    <rcc rId="0" sId="11" s="1" dxf="1">
      <nc r="C3">
        <f>SUM(C4:C7)</f>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4">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5">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6">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7">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c r="C8">
        <f>SUM(C9:C12)</f>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9">
        <v>-16561</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0">
        <v>-47557</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1">
        <v>-244530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2">
        <v>28530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c r="C13">
        <f>SUM(C14:C17)</f>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4">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5">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6">
        <v>7442</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7">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c r="C18">
        <f>SUM(C19:C22)</f>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9">
        <v>2495</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20">
        <v>2942</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21">
        <v>4551</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22">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thin">
            <color rgb="FFFF0000"/>
          </bottom>
        </border>
      </ndxf>
    </rcc>
    <rcc rId="0" sId="11" s="1" dxf="1">
      <nc r="C23">
        <f>SUM(C3,C8,C13,C18)</f>
      </nc>
      <ndxf>
        <font>
          <b/>
          <sz val="8"/>
          <color rgb="FFFF0000"/>
          <name val="Open Sans"/>
          <scheme val="none"/>
        </font>
        <numFmt numFmtId="167" formatCode="_(* #\ ###\ ##0_);_(* \(#\ ##0\);_(* &quot;-&quot;_);_(@_)"/>
        <alignment horizontal="center" vertical="center" readingOrder="0"/>
        <border outline="0">
          <left style="thin">
            <color indexed="9"/>
          </left>
          <right style="thin">
            <color indexed="9"/>
          </right>
          <top style="thin">
            <color rgb="FFFF0000"/>
          </top>
          <bottom style="thin">
            <color rgb="FFFF0000"/>
          </bottom>
        </border>
      </ndxf>
    </rcc>
    <rcc rId="0" sId="11" dxf="1">
      <nc r="C24">
        <f>'P&amp;L'!#REF!-C23</f>
      </nc>
      <ndxf>
        <font>
          <sz val="8"/>
          <color theme="0"/>
          <name val="Open Sans"/>
          <scheme val="none"/>
        </font>
        <numFmt numFmtId="167" formatCode="_(* #\ ###\ ##0_);_(* \(#\ ##0\);_(* &quot;-&quot;_);_(@_)"/>
      </ndxf>
    </rcc>
  </rrc>
  <rrc rId="5326" sId="11" ref="C1:C1048576" action="deleteCol">
    <rfmt sheetId="11" xfDxf="1" sqref="C1:C1048576" start="0" length="0">
      <dxf>
        <font>
          <sz val="8"/>
          <name val="Open Sans"/>
          <scheme val="none"/>
        </font>
      </dxf>
    </rfmt>
    <rcc rId="0" sId="11" s="1" dxf="1">
      <nc r="C2" t="inlineStr">
        <is>
          <t>2Q 2019</t>
        </is>
      </nc>
      <ndxf>
        <font>
          <b/>
          <sz val="8"/>
          <color rgb="FFCC0000"/>
          <name val="Open Sans"/>
          <scheme val="none"/>
        </font>
        <numFmt numFmtId="19" formatCode="dd/mm/yyyy"/>
        <alignment horizontal="right" readingOrder="0"/>
        <border outline="0">
          <right style="thin">
            <color theme="0"/>
          </right>
          <bottom style="medium">
            <color rgb="FFCC0000"/>
          </bottom>
        </border>
      </ndxf>
    </rcc>
    <rcc rId="0" sId="11" s="1" dxf="1">
      <nc r="C3">
        <f>SUM(C4:C7)</f>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4">
        <v>-2</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5">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6">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7">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c r="C8">
        <f>SUM(C9:C12)</f>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9">
        <v>-30145</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0">
        <v>-199036</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1">
        <v>-148221</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2">
        <v>10445</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c r="C13">
        <f>SUM(C14:C17)</f>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4">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5">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6">
        <v>-5847</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7">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c r="C18">
        <f>SUM(C19:C22)</f>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9">
        <v>13299</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20">
        <v>388</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21">
        <v>2561</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22">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thin">
            <color rgb="FFFF0000"/>
          </bottom>
        </border>
      </ndxf>
    </rcc>
    <rcc rId="0" sId="11" s="1" dxf="1">
      <nc r="C23">
        <f>SUM(C3,C8,C13,C18)</f>
      </nc>
      <ndxf>
        <font>
          <b/>
          <sz val="8"/>
          <color rgb="FFFF0000"/>
          <name val="Open Sans"/>
          <scheme val="none"/>
        </font>
        <numFmt numFmtId="167" formatCode="_(* #\ ###\ ##0_);_(* \(#\ ##0\);_(* &quot;-&quot;_);_(@_)"/>
        <alignment horizontal="center" vertical="center" readingOrder="0"/>
        <border outline="0">
          <left style="thin">
            <color indexed="9"/>
          </left>
          <right style="thin">
            <color indexed="9"/>
          </right>
          <top style="thin">
            <color rgb="FFFF0000"/>
          </top>
          <bottom style="thin">
            <color rgb="FFFF0000"/>
          </bottom>
        </border>
      </ndxf>
    </rcc>
    <rcc rId="0" sId="11" dxf="1">
      <nc r="C24">
        <f>'P&amp;L'!#REF!-C23</f>
      </nc>
      <ndxf>
        <font>
          <sz val="8"/>
          <color theme="0"/>
          <name val="Open Sans"/>
          <scheme val="none"/>
        </font>
        <numFmt numFmtId="167" formatCode="_(* #\ ###\ ##0_);_(* \(#\ ##0\);_(* &quot;-&quot;_);_(@_)"/>
      </ndxf>
    </rcc>
  </rrc>
  <rrc rId="5327" sId="11" ref="C1:C1048576" action="deleteCol">
    <rfmt sheetId="11" xfDxf="1" sqref="C1:C1048576" start="0" length="0">
      <dxf>
        <font>
          <sz val="8"/>
          <name val="Open Sans"/>
          <scheme val="none"/>
        </font>
      </dxf>
    </rfmt>
    <rcc rId="0" sId="11" s="1" dxf="1">
      <nc r="C2" t="inlineStr">
        <is>
          <t>3Q 2019</t>
        </is>
      </nc>
      <ndxf>
        <font>
          <b/>
          <sz val="8"/>
          <color rgb="FFCC0000"/>
          <name val="Open Sans"/>
          <scheme val="none"/>
        </font>
        <numFmt numFmtId="19" formatCode="dd/mm/yyyy"/>
        <alignment horizontal="right" readingOrder="0"/>
        <border outline="0">
          <right style="thin">
            <color theme="0"/>
          </right>
          <bottom style="medium">
            <color rgb="FFCC0000"/>
          </bottom>
        </border>
      </ndxf>
    </rcc>
    <rcc rId="0" sId="11" s="1" dxf="1">
      <nc r="C3">
        <f>SUM(C4:C7)</f>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4">
        <v>-1</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5">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6">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7">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c r="C8">
        <f>SUM(C9:C12)</f>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9">
        <v>-44965</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0">
        <v>-125026</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1">
        <v>-174146</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2">
        <v>20787</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c r="C13">
        <f>SUM(C14:C17)</f>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4">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5">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6">
        <v>-12115</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7">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c r="C18">
        <f>SUM(C19:C22)</f>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9">
        <v>1365</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20">
        <v>-670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21">
        <v>-1785</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22">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thin">
            <color rgb="FFFF0000"/>
          </bottom>
        </border>
      </ndxf>
    </rcc>
    <rcc rId="0" sId="11" s="1" dxf="1">
      <nc r="C23">
        <f>SUM(C3,C8,C13,C18)</f>
      </nc>
      <ndxf>
        <font>
          <b/>
          <sz val="8"/>
          <color rgb="FFFF0000"/>
          <name val="Open Sans"/>
          <scheme val="none"/>
        </font>
        <numFmt numFmtId="167" formatCode="_(* #\ ###\ ##0_);_(* \(#\ ##0\);_(* &quot;-&quot;_);_(@_)"/>
        <alignment horizontal="center" vertical="center" readingOrder="0"/>
        <border outline="0">
          <left style="thin">
            <color indexed="9"/>
          </left>
          <right style="thin">
            <color indexed="9"/>
          </right>
          <top style="thin">
            <color rgb="FFFF0000"/>
          </top>
          <bottom style="thin">
            <color rgb="FFFF0000"/>
          </bottom>
        </border>
      </ndxf>
    </rcc>
    <rcc rId="0" sId="11" dxf="1">
      <nc r="C24">
        <f>'P&amp;L'!#REF!-C23</f>
      </nc>
      <ndxf>
        <font>
          <sz val="8"/>
          <color theme="0"/>
          <name val="Open Sans"/>
          <scheme val="none"/>
        </font>
        <numFmt numFmtId="167" formatCode="_(* #\ ###\ ##0_);_(* \(#\ ##0\);_(* &quot;-&quot;_);_(@_)"/>
      </ndxf>
    </rcc>
  </rrc>
  <rrc rId="5328" sId="11" ref="C1:C1048576" action="deleteCol">
    <rfmt sheetId="11" xfDxf="1" sqref="C1:C1048576" start="0" length="0">
      <dxf>
        <font>
          <sz val="8"/>
          <name val="Open Sans"/>
          <scheme val="none"/>
        </font>
      </dxf>
    </rfmt>
    <rcc rId="0" sId="11" s="1" dxf="1">
      <nc r="C2" t="inlineStr">
        <is>
          <t>4Q 2019</t>
        </is>
      </nc>
      <ndxf>
        <font>
          <b/>
          <sz val="8"/>
          <color rgb="FFCC0000"/>
          <name val="Open Sans"/>
          <scheme val="none"/>
        </font>
        <numFmt numFmtId="19" formatCode="dd/mm/yyyy"/>
        <alignment horizontal="right" readingOrder="0"/>
        <border outline="0">
          <right style="thin">
            <color theme="0"/>
          </right>
          <bottom style="medium">
            <color rgb="FFCC0000"/>
          </bottom>
        </border>
      </ndxf>
    </rcc>
    <rcc rId="0" sId="11" s="1" dxf="1">
      <nc r="C3">
        <f>SUM(C4:C7)</f>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4">
        <v>-25</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5">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6">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7">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c r="C8">
        <f>SUM(C9:C12)</f>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9">
        <v>-1695</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0">
        <v>-64382</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1">
        <v>-205934</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2">
        <v>13435</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c r="C13">
        <f>SUM(C14:C17)</f>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4">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5">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6">
        <v>5347</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7">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c r="C18">
        <f>SUM(C19:C22)</f>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9">
        <v>-2513</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20">
        <v>164</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21">
        <v>-7948</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22">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c r="C23">
        <f>SUM(C3,C8,C13,C18)</f>
      </nc>
      <ndxf>
        <font>
          <b/>
          <sz val="8"/>
          <color rgb="FFFF0000"/>
          <name val="Open Sans"/>
          <scheme val="none"/>
        </font>
        <numFmt numFmtId="167" formatCode="_(* #\ ###\ ##0_);_(* \(#\ ##0\);_(* &quot;-&quot;_);_(@_)"/>
        <alignment horizontal="center" vertical="center" readingOrder="0"/>
        <border outline="0">
          <left style="thin">
            <color indexed="9"/>
          </left>
          <right style="thin">
            <color indexed="9"/>
          </right>
          <top style="thin">
            <color rgb="FFFF0000"/>
          </top>
          <bottom style="thin">
            <color rgb="FFFF0000"/>
          </bottom>
        </border>
      </ndxf>
    </rcc>
    <rcc rId="0" sId="11" dxf="1">
      <nc r="C24">
        <f>'P&amp;L'!#REF!-C23</f>
      </nc>
      <ndxf>
        <font>
          <sz val="8"/>
          <color theme="0"/>
          <name val="Open Sans"/>
          <scheme val="none"/>
        </font>
        <numFmt numFmtId="167" formatCode="_(* #\ ###\ ##0_);_(* \(#\ ##0\);_(* &quot;-&quot;_);_(@_)"/>
      </ndxf>
    </rcc>
  </rrc>
  <rrc rId="5329" sId="11" ref="C1:C1048576" action="deleteCol">
    <rfmt sheetId="11" xfDxf="1" sqref="C1:C1048576" start="0" length="0">
      <dxf>
        <font>
          <sz val="8"/>
          <name val="Open Sans"/>
          <scheme val="none"/>
        </font>
      </dxf>
    </rfmt>
    <rcc rId="0" sId="11" s="1" dxf="1">
      <nc r="C2" t="inlineStr">
        <is>
          <t>1Q 2020</t>
        </is>
      </nc>
      <ndxf>
        <font>
          <b/>
          <sz val="8"/>
          <color rgb="FFCC0000"/>
          <name val="Open Sans"/>
          <scheme val="none"/>
        </font>
        <numFmt numFmtId="19" formatCode="dd/mm/yyyy"/>
        <alignment horizontal="right" readingOrder="0"/>
        <border outline="0">
          <right style="thin">
            <color theme="0"/>
          </right>
          <bottom style="medium">
            <color rgb="FFCC0000"/>
          </bottom>
        </border>
      </ndxf>
    </rcc>
    <rcc rId="0" sId="11" s="1" dxf="1">
      <nc r="C3">
        <f>SUM(C4:C7)</f>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4">
        <v>-4</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5">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6">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7">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c r="C8">
        <f>SUM(C9:C12)</f>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9">
        <v>-12044</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0">
        <v>-260944</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1">
        <v>-218512</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2">
        <v>1865</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c r="C13">
        <f>SUM(C14:C17)</f>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4">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5">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6">
        <v>18572</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7">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c r="C18">
        <f>SUM(C19:C22)</f>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9">
        <v>8017</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20">
        <v>1127</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21">
        <v>-4377</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22">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c r="C23">
        <f>SUM(C3,C8,C13,C18)</f>
      </nc>
      <ndxf>
        <font>
          <b/>
          <sz val="8"/>
          <color rgb="FFFF0000"/>
          <name val="Open Sans"/>
          <scheme val="none"/>
        </font>
        <numFmt numFmtId="167" formatCode="_(* #\ ###\ ##0_);_(* \(#\ ##0\);_(* &quot;-&quot;_);_(@_)"/>
        <alignment horizontal="center" vertical="center" readingOrder="0"/>
        <border outline="0">
          <left style="thin">
            <color indexed="9"/>
          </left>
          <right style="thin">
            <color indexed="9"/>
          </right>
          <top style="thin">
            <color rgb="FFFF0000"/>
          </top>
          <bottom style="thin">
            <color rgb="FFFF0000"/>
          </bottom>
        </border>
      </ndxf>
    </rcc>
    <rcc rId="0" sId="11" dxf="1">
      <nc r="C24">
        <f>'P&amp;L'!#REF!-C23</f>
      </nc>
      <ndxf>
        <font>
          <sz val="8"/>
          <color theme="0"/>
          <name val="Open Sans"/>
          <scheme val="none"/>
        </font>
        <numFmt numFmtId="167" formatCode="_(* #\ ###\ ##0_);_(* \(#\ ##0\);_(* &quot;-&quot;_);_(@_)"/>
      </ndxf>
    </rcc>
  </rrc>
  <rrc rId="5330" sId="11" ref="C1:C1048576" action="deleteCol">
    <rfmt sheetId="11" xfDxf="1" sqref="C1:C1048576" start="0" length="0">
      <dxf>
        <font>
          <sz val="8"/>
          <name val="Open Sans"/>
          <scheme val="none"/>
        </font>
      </dxf>
    </rfmt>
    <rcc rId="0" sId="11" s="1" dxf="1">
      <nc r="C2" t="inlineStr">
        <is>
          <t>2Q 2020</t>
        </is>
      </nc>
      <ndxf>
        <font>
          <b/>
          <sz val="8"/>
          <color rgb="FFCC0000"/>
          <name val="Open Sans"/>
          <scheme val="none"/>
        </font>
        <numFmt numFmtId="19" formatCode="dd/mm/yyyy"/>
        <alignment horizontal="right" readingOrder="0"/>
        <border outline="0">
          <right style="thin">
            <color theme="0"/>
          </right>
          <bottom style="medium">
            <color rgb="FFCC0000"/>
          </bottom>
        </border>
      </ndxf>
    </rcc>
    <rcc rId="0" sId="11" s="1" dxf="1">
      <nc r="C3">
        <f>SUM(C4:C7)</f>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4">
        <v>-3</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5">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6">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7">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c r="C8">
        <f>SUM(C9:C12)</f>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9">
        <v>-43979</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0">
        <v>-203816</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1">
        <v>-226088</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2">
        <v>3202</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c r="C13">
        <f>SUM(C14:C17)</f>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4">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5">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6">
        <v>-11486</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7">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c r="C18">
        <f>SUM(C19:C22)</f>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9">
        <v>-4388</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20">
        <v>-4865</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21">
        <v>10504</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22">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c r="C23">
        <f>SUM(C3,C8,C13,C18)</f>
      </nc>
      <ndxf>
        <font>
          <b/>
          <sz val="8"/>
          <color rgb="FFFF0000"/>
          <name val="Open Sans"/>
          <scheme val="none"/>
        </font>
        <numFmt numFmtId="167" formatCode="_(* #\ ###\ ##0_);_(* \(#\ ##0\);_(* &quot;-&quot;_);_(@_)"/>
        <alignment horizontal="center" vertical="center" readingOrder="0"/>
        <border outline="0">
          <left style="thin">
            <color indexed="9"/>
          </left>
          <right style="thin">
            <color indexed="9"/>
          </right>
          <top style="thin">
            <color rgb="FFFF0000"/>
          </top>
          <bottom style="thin">
            <color rgb="FFFF0000"/>
          </bottom>
        </border>
      </ndxf>
    </rcc>
    <rcc rId="0" sId="11" dxf="1">
      <nc r="C24">
        <f>'P&amp;L'!#REF!-C23</f>
      </nc>
      <ndxf>
        <font>
          <sz val="8"/>
          <color theme="0"/>
          <name val="Open Sans"/>
          <scheme val="none"/>
        </font>
        <numFmt numFmtId="167" formatCode="_(* #\ ###\ ##0_);_(* \(#\ ##0\);_(* &quot;-&quot;_);_(@_)"/>
      </ndxf>
    </rcc>
  </rrc>
  <rrc rId="5331" sId="11" ref="C1:C1048576" action="deleteCol">
    <rfmt sheetId="11" xfDxf="1" sqref="C1:C1048576" start="0" length="0">
      <dxf>
        <font>
          <sz val="8"/>
          <name val="Open Sans"/>
          <scheme val="none"/>
        </font>
      </dxf>
    </rfmt>
    <rcc rId="0" sId="11" s="1" dxf="1">
      <nc r="C2" t="inlineStr">
        <is>
          <t>3Q 2020</t>
        </is>
      </nc>
      <ndxf>
        <font>
          <b/>
          <sz val="8"/>
          <color rgb="FFCC0000"/>
          <name val="Open Sans"/>
          <scheme val="none"/>
        </font>
        <numFmt numFmtId="19" formatCode="dd/mm/yyyy"/>
        <alignment horizontal="right" readingOrder="0"/>
        <border outline="0">
          <right style="thin">
            <color theme="0"/>
          </right>
          <bottom style="medium">
            <color rgb="FFCC0000"/>
          </bottom>
        </border>
      </ndxf>
    </rcc>
    <rcc rId="0" sId="11" s="1" dxf="1">
      <nc r="C3">
        <f>SUM(C4:C7)</f>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4">
        <v>3</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5">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6">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7">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c r="C8">
        <f>SUM(C9:C12)</f>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9">
        <v>513</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0">
        <v>-97955</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1">
        <v>-256963</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2">
        <v>3896</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c r="C13">
        <f>SUM(C14:C17)</f>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4">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5">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6">
        <v>-9680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7">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c r="C18">
        <f>SUM(C19:C22)</f>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9">
        <v>1227</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20">
        <v>1522</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21">
        <v>-1461</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22">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c r="C23">
        <f>SUM(C3,C8,C13,C18)</f>
      </nc>
      <ndxf>
        <font>
          <b/>
          <sz val="8"/>
          <color rgb="FFFF0000"/>
          <name val="Open Sans"/>
          <scheme val="none"/>
        </font>
        <numFmt numFmtId="167" formatCode="_(* #\ ###\ ##0_);_(* \(#\ ##0\);_(* &quot;-&quot;_);_(@_)"/>
        <alignment horizontal="center" vertical="center" readingOrder="0"/>
        <border outline="0">
          <left style="thin">
            <color indexed="9"/>
          </left>
          <right style="thin">
            <color indexed="9"/>
          </right>
          <top style="thin">
            <color rgb="FFFF0000"/>
          </top>
          <bottom style="thin">
            <color rgb="FFFF0000"/>
          </bottom>
        </border>
      </ndxf>
    </rcc>
    <rfmt sheetId="11" sqref="C24" start="0" length="0">
      <dxf>
        <font>
          <sz val="8"/>
          <color theme="0"/>
          <name val="Open Sans"/>
          <scheme val="none"/>
        </font>
        <numFmt numFmtId="167" formatCode="_(* #\ ###\ ##0_);_(* \(#\ ##0\);_(* &quot;-&quot;_);_(@_)"/>
      </dxf>
    </rfmt>
  </rrc>
  <rrc rId="5332" sId="11" ref="C1:C1048576" action="deleteCol">
    <rfmt sheetId="11" xfDxf="1" sqref="C1:C1048576" start="0" length="0">
      <dxf>
        <font>
          <sz val="8"/>
          <name val="Open Sans"/>
          <scheme val="none"/>
        </font>
      </dxf>
    </rfmt>
    <rcc rId="0" sId="11" s="1" dxf="1">
      <nc r="C2" t="inlineStr">
        <is>
          <t>4Q 2020</t>
        </is>
      </nc>
      <ndxf>
        <font>
          <b/>
          <sz val="8"/>
          <color rgb="FFCC0000"/>
          <name val="Open Sans"/>
          <scheme val="none"/>
        </font>
        <numFmt numFmtId="19" formatCode="dd/mm/yyyy"/>
        <alignment horizontal="right" readingOrder="0"/>
        <border outline="0">
          <right style="thin">
            <color theme="0"/>
          </right>
          <bottom style="medium">
            <color rgb="FFCC0000"/>
          </bottom>
        </border>
      </ndxf>
    </rcc>
    <rcc rId="0" sId="11" s="1" dxf="1">
      <nc r="C3">
        <f>SUM(C4:C7)</f>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4">
        <v>-7</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5">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6">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7">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c r="C8">
        <f>SUM(C9:C12)</f>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9">
        <v>-58589</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0">
        <v>-41823</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1">
        <v>-368171</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2">
        <v>18701</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c r="C13">
        <f>SUM(C14:C17)</f>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4">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5">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6">
        <v>-1817</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7">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c r="C18">
        <f>SUM(C19:C22)</f>
      </nc>
      <n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19">
        <v>-9</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20">
        <v>-1483</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21">
        <v>-3497</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umFmtId="34">
      <nc r="C22">
        <v>0</v>
      </nc>
      <n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0" sId="11" s="1" dxf="1">
      <nc r="C23">
        <f>SUM(C3,C8,C13,C18)</f>
      </nc>
      <ndxf>
        <font>
          <b/>
          <sz val="8"/>
          <color rgb="FFFF0000"/>
          <name val="Open Sans"/>
          <scheme val="none"/>
        </font>
        <numFmt numFmtId="167" formatCode="_(* #\ ###\ ##0_);_(* \(#\ ##0\);_(* &quot;-&quot;_);_(@_)"/>
        <alignment horizontal="center" vertical="center" readingOrder="0"/>
        <border outline="0">
          <left style="thin">
            <color indexed="9"/>
          </left>
          <right style="thin">
            <color indexed="9"/>
          </right>
          <top style="thin">
            <color rgb="FFFF0000"/>
          </top>
          <bottom style="thin">
            <color rgb="FFFF0000"/>
          </bottom>
        </border>
      </ndxf>
    </rcc>
    <rfmt sheetId="11" sqref="C24" start="0" length="0">
      <dxf>
        <font>
          <sz val="8"/>
          <color theme="0"/>
          <name val="Open Sans"/>
          <scheme val="none"/>
        </font>
        <numFmt numFmtId="167" formatCode="_(* #\ ###\ ##0_);_(* \(#\ ##0\);_(* &quot;-&quot;_);_(@_)"/>
      </dxf>
    </rfmt>
  </rrc>
  <rrc rId="5333" sId="12" ref="C1:C1048576" action="deleteCol">
    <undo index="0" exp="area" ref3D="1" dr="$C$1:$Q$1048576" dn="Z_9AF4A83C_CF57_4B40_8A74_6A0EA6C2FE5C_.wvu.Cols" sId="12"/>
    <undo index="0" exp="area" ref3D="1" dr="$C$1:$R$1048576" dn="Z_687A4863_1825_4D63_B732_E76682E6DE4F_.wvu.Cols" sId="12"/>
    <rfmt sheetId="12" xfDxf="1" sqref="C1:C1048576" start="0" length="0">
      <dxf>
        <font>
          <sz val="10"/>
          <name val="Open Sans"/>
          <scheme val="none"/>
        </font>
      </dxf>
    </rfmt>
    <rcc rId="0" sId="12" s="1" dxf="1">
      <nc r="C2" t="inlineStr">
        <is>
          <t>I Q 2017</t>
        </is>
      </nc>
      <ndxf>
        <font>
          <b/>
          <sz val="8"/>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12" s="1" dxf="1" numFmtId="34">
      <nc r="C3">
        <v>-15749</v>
      </nc>
      <ndxf>
        <font>
          <sz val="8"/>
          <color auto="1"/>
          <name val="Open Sans"/>
          <scheme val="none"/>
        </font>
        <numFmt numFmtId="166" formatCode="_(* #\ ###\ ##0_);_(* \(#\ ###\ ##0\);_(* &quot;-&quot;_);_(@_)"/>
        <alignment horizontal="right" vertical="center" indent="1" readingOrder="0"/>
      </ndxf>
    </rcc>
    <rcc rId="0" sId="12" s="1" dxf="1" numFmtId="34">
      <nc r="C4">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5">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6">
        <v>-1004</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7">
        <v>-190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8">
        <v>-4725</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9">
        <v>-1500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fmt sheetId="12" s="1" sqref="C10" start="0" length="0">
      <dxf>
        <font>
          <sz val="8"/>
          <color auto="1"/>
          <name val="Open Sans"/>
          <scheme val="none"/>
        </font>
        <numFmt numFmtId="166" formatCode="_(* #\ ###\ ##0_);_(* \(#\ ###\ ##0\);_(* &quot;-&quot;_);_(@_)"/>
        <alignment horizontal="right" vertical="center" indent="1" readingOrder="0"/>
      </dxf>
    </rfmt>
    <rcc rId="0" sId="12" s="1" dxf="1" numFmtId="34">
      <nc r="C11">
        <v>-4825</v>
      </nc>
      <ndxf>
        <font>
          <sz val="8"/>
          <color auto="1"/>
          <name val="Open Sans"/>
          <scheme val="none"/>
        </font>
        <numFmt numFmtId="166" formatCode="_(* #\ ###\ ##0_);_(* \(#\ ###\ ##0\);_(* &quot;-&quot;_);_(@_)"/>
        <alignment horizontal="right" vertical="center" indent="1" readingOrder="0"/>
      </ndxf>
    </rcc>
    <rcc rId="0" sId="12" s="1" dxf="1" numFmtId="34">
      <nc r="C12">
        <v>-27993</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fmt sheetId="12" s="1" sqref="C13" start="0" length="0">
      <dxf>
        <font>
          <sz val="8"/>
          <color auto="1"/>
          <name val="Open Sans"/>
          <scheme val="none"/>
        </font>
        <numFmt numFmtId="170" formatCode="_-* #,##0_-;\-* #,##0_-;_-* &quot;-&quot;??_-;_-@_-"/>
      </dxf>
    </rfmt>
    <rfmt sheetId="12" sqref="C14" start="0" length="0">
      <dxf>
        <font>
          <sz val="10"/>
          <color theme="0"/>
          <name val="Open Sans"/>
          <scheme val="none"/>
        </font>
        <numFmt numFmtId="170" formatCode="_-* #,##0_-;\-* #,##0_-;_-* &quot;-&quot;??_-;_-@_-"/>
      </dxf>
    </rfmt>
    <rfmt sheetId="12" sqref="C15" start="0" length="0">
      <dxf>
        <font>
          <sz val="10"/>
          <color theme="0"/>
          <name val="Open Sans"/>
          <scheme val="none"/>
        </font>
      </dxf>
    </rfmt>
  </rrc>
  <rrc rId="5334" sId="12" ref="C1:C1048576" action="deleteCol">
    <undo index="0" exp="area" ref3D="1" dr="$C$1:$P$1048576" dn="Z_9AF4A83C_CF57_4B40_8A74_6A0EA6C2FE5C_.wvu.Cols" sId="12"/>
    <undo index="0" exp="area" ref3D="1" dr="$C$1:$Q$1048576" dn="Z_687A4863_1825_4D63_B732_E76682E6DE4F_.wvu.Cols" sId="12"/>
    <rfmt sheetId="12" xfDxf="1" sqref="C1:C1048576" start="0" length="0">
      <dxf>
        <font>
          <sz val="10"/>
          <name val="Open Sans"/>
          <scheme val="none"/>
        </font>
      </dxf>
    </rfmt>
    <rcc rId="0" sId="12" s="1" dxf="1">
      <nc r="C2" t="inlineStr">
        <is>
          <t>II Q 2017</t>
        </is>
      </nc>
      <ndxf>
        <font>
          <b/>
          <sz val="8"/>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12" s="1" dxf="1" numFmtId="34">
      <nc r="C3">
        <v>-267</v>
      </nc>
      <ndxf>
        <font>
          <sz val="8"/>
          <color auto="1"/>
          <name val="Open Sans"/>
          <scheme val="none"/>
        </font>
        <numFmt numFmtId="166" formatCode="_(* #\ ###\ ##0_);_(* \(#\ ###\ ##0\);_(* &quot;-&quot;_);_(@_)"/>
        <alignment horizontal="right" vertical="center" indent="1" readingOrder="0"/>
      </ndxf>
    </rcc>
    <rcc rId="0" sId="12" s="1" dxf="1" numFmtId="34">
      <nc r="C4">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5">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6">
        <v>-3826</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7">
        <v>-197</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8">
        <v>-3429</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9">
        <v>-922</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fmt sheetId="12" s="1" sqref="C10" start="0" length="0">
      <dxf>
        <font>
          <sz val="8"/>
          <color auto="1"/>
          <name val="Open Sans"/>
          <scheme val="none"/>
        </font>
        <numFmt numFmtId="166" formatCode="_(* #\ ###\ ##0_);_(* \(#\ ###\ ##0\);_(* &quot;-&quot;_);_(@_)"/>
        <alignment horizontal="right" vertical="center" indent="1" readingOrder="0"/>
      </dxf>
    </rfmt>
    <rcc rId="0" sId="12" s="1" dxf="1" numFmtId="34">
      <nc r="C11">
        <v>-8014</v>
      </nc>
      <ndxf>
        <font>
          <sz val="8"/>
          <color auto="1"/>
          <name val="Open Sans"/>
          <scheme val="none"/>
        </font>
        <numFmt numFmtId="166" formatCode="_(* #\ ###\ ##0_);_(* \(#\ ###\ ##0\);_(* &quot;-&quot;_);_(@_)"/>
        <alignment horizontal="right" vertical="center" indent="1" readingOrder="0"/>
      </ndxf>
    </rcc>
    <rcc rId="0" sId="12" s="1" dxf="1" numFmtId="34">
      <nc r="C12">
        <v>-16655</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fmt sheetId="12" s="1" sqref="C13" start="0" length="0">
      <dxf>
        <font>
          <sz val="8"/>
          <color auto="1"/>
          <name val="Open Sans"/>
          <scheme val="none"/>
        </font>
        <numFmt numFmtId="170" formatCode="_-* #,##0_-;\-* #,##0_-;_-* &quot;-&quot;??_-;_-@_-"/>
      </dxf>
    </rfmt>
    <rfmt sheetId="12" sqref="C14" start="0" length="0">
      <dxf>
        <font>
          <sz val="10"/>
          <color theme="0"/>
          <name val="Open Sans"/>
          <scheme val="none"/>
        </font>
        <numFmt numFmtId="170" formatCode="_-* #,##0_-;\-* #,##0_-;_-* &quot;-&quot;??_-;_-@_-"/>
      </dxf>
    </rfmt>
    <rfmt sheetId="12" sqref="C15" start="0" length="0">
      <dxf>
        <font>
          <sz val="10"/>
          <color theme="0"/>
          <name val="Open Sans"/>
          <scheme val="none"/>
        </font>
      </dxf>
    </rfmt>
  </rrc>
  <rrc rId="5335" sId="12" ref="C1:C1048576" action="deleteCol">
    <undo index="0" exp="area" ref3D="1" dr="$C$1:$O$1048576" dn="Z_9AF4A83C_CF57_4B40_8A74_6A0EA6C2FE5C_.wvu.Cols" sId="12"/>
    <undo index="0" exp="area" ref3D="1" dr="$C$1:$P$1048576" dn="Z_687A4863_1825_4D63_B732_E76682E6DE4F_.wvu.Cols" sId="12"/>
    <rfmt sheetId="12" xfDxf="1" sqref="C1:C1048576" start="0" length="0">
      <dxf>
        <font>
          <sz val="10"/>
          <name val="Open Sans"/>
          <scheme val="none"/>
        </font>
      </dxf>
    </rfmt>
    <rcc rId="0" sId="12" s="1" dxf="1">
      <nc r="C2" t="inlineStr">
        <is>
          <t>III Q 2017</t>
        </is>
      </nc>
      <ndxf>
        <font>
          <b/>
          <sz val="8"/>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12" s="1" dxf="1" numFmtId="34">
      <nc r="C3">
        <v>-29211</v>
      </nc>
      <ndxf>
        <font>
          <sz val="8"/>
          <color auto="1"/>
          <name val="Open Sans"/>
          <scheme val="none"/>
        </font>
        <numFmt numFmtId="166" formatCode="_(* #\ ###\ ##0_);_(* \(#\ ###\ ##0\);_(* &quot;-&quot;_);_(@_)"/>
        <alignment horizontal="right" vertical="center" indent="1" readingOrder="0"/>
      </ndxf>
    </rcc>
    <rcc rId="0" sId="12" s="1" dxf="1" numFmtId="34">
      <nc r="C4">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5">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6">
        <v>-1691</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7">
        <v>-407</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8">
        <v>-2465</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9">
        <v>-30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fmt sheetId="12" s="1" sqref="C10" start="0" length="0">
      <dxf>
        <font>
          <sz val="8"/>
          <color auto="1"/>
          <name val="Open Sans"/>
          <scheme val="none"/>
        </font>
        <numFmt numFmtId="166" formatCode="_(* #\ ###\ ##0_);_(* \(#\ ###\ ##0\);_(* &quot;-&quot;_);_(@_)"/>
        <alignment horizontal="right" vertical="center" indent="1" readingOrder="0"/>
      </dxf>
    </rfmt>
    <rcc rId="0" sId="12" s="1" dxf="1" numFmtId="34">
      <nc r="C11">
        <v>-5357</v>
      </nc>
      <ndxf>
        <font>
          <sz val="8"/>
          <color auto="1"/>
          <name val="Open Sans"/>
          <scheme val="none"/>
        </font>
        <numFmt numFmtId="166" formatCode="_(* #\ ###\ ##0_);_(* \(#\ ###\ ##0\);_(* &quot;-&quot;_);_(@_)"/>
        <alignment horizontal="right" vertical="center" indent="1" readingOrder="0"/>
      </ndxf>
    </rcc>
    <rcc rId="0" sId="12" s="1" dxf="1" numFmtId="34">
      <nc r="C12">
        <v>-39161</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fmt sheetId="12" s="1" sqref="C13" start="0" length="0">
      <dxf>
        <font>
          <sz val="8"/>
          <color auto="1"/>
          <name val="Open Sans"/>
          <scheme val="none"/>
        </font>
        <numFmt numFmtId="170" formatCode="_-* #,##0_-;\-* #,##0_-;_-* &quot;-&quot;??_-;_-@_-"/>
      </dxf>
    </rfmt>
    <rfmt sheetId="12" sqref="C14" start="0" length="0">
      <dxf>
        <font>
          <sz val="10"/>
          <color theme="0"/>
          <name val="Open Sans"/>
          <scheme val="none"/>
        </font>
        <numFmt numFmtId="170" formatCode="_-* #,##0_-;\-* #,##0_-;_-* &quot;-&quot;??_-;_-@_-"/>
      </dxf>
    </rfmt>
    <rfmt sheetId="12" sqref="C15" start="0" length="0">
      <dxf>
        <font>
          <sz val="10"/>
          <color theme="0"/>
          <name val="Open Sans"/>
          <scheme val="none"/>
        </font>
      </dxf>
    </rfmt>
  </rrc>
  <rrc rId="5336" sId="12" ref="C1:C1048576" action="deleteCol">
    <undo index="0" exp="area" ref3D="1" dr="$C$1:$N$1048576" dn="Z_9AF4A83C_CF57_4B40_8A74_6A0EA6C2FE5C_.wvu.Cols" sId="12"/>
    <undo index="0" exp="area" ref3D="1" dr="$C$1:$O$1048576" dn="Z_687A4863_1825_4D63_B732_E76682E6DE4F_.wvu.Cols" sId="12"/>
    <rfmt sheetId="12" xfDxf="1" sqref="C1:C1048576" start="0" length="0">
      <dxf>
        <font>
          <sz val="10"/>
          <name val="Open Sans"/>
          <scheme val="none"/>
        </font>
      </dxf>
    </rfmt>
    <rcc rId="0" sId="12" s="1" dxf="1">
      <nc r="C2" t="inlineStr">
        <is>
          <t>IV Q 2017</t>
        </is>
      </nc>
      <ndxf>
        <font>
          <b/>
          <sz val="8"/>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12" s="1" dxf="1" numFmtId="34">
      <nc r="C3">
        <v>-14313</v>
      </nc>
      <ndxf>
        <font>
          <sz val="8"/>
          <color auto="1"/>
          <name val="Open Sans"/>
          <scheme val="none"/>
        </font>
        <numFmt numFmtId="166" formatCode="_(* #\ ###\ ##0_);_(* \(#\ ###\ ##0\);_(* &quot;-&quot;_);_(@_)"/>
        <alignment horizontal="right" vertical="center" indent="1" readingOrder="0"/>
      </ndxf>
    </rcc>
    <rcc rId="0" sId="12" s="1" dxf="1" numFmtId="34">
      <nc r="C4">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5">
        <v>-8397</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6">
        <v>-1656</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7">
        <v>-198</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8">
        <v>7528</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9">
        <v>-2424</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fmt sheetId="12" s="1" sqref="C10" start="0" length="0">
      <dxf>
        <font>
          <sz val="8"/>
          <color auto="1"/>
          <name val="Open Sans"/>
          <scheme val="none"/>
        </font>
        <numFmt numFmtId="166" formatCode="_(* #\ ###\ ##0_);_(* \(#\ ###\ ##0\);_(* &quot;-&quot;_);_(@_)"/>
        <alignment horizontal="right" vertical="center" indent="1" readingOrder="0"/>
      </dxf>
    </rfmt>
    <rcc rId="0" sId="12" s="1" dxf="1" numFmtId="34">
      <nc r="C11">
        <v>-10780</v>
      </nc>
      <ndxf>
        <font>
          <sz val="8"/>
          <color auto="1"/>
          <name val="Open Sans"/>
          <scheme val="none"/>
        </font>
        <numFmt numFmtId="166" formatCode="_(* #\ ###\ ##0_);_(* \(#\ ###\ ##0\);_(* &quot;-&quot;_);_(@_)"/>
        <alignment horizontal="right" vertical="center" indent="1" readingOrder="0"/>
      </ndxf>
    </rcc>
    <rcc rId="0" sId="12" s="1" dxf="1" numFmtId="34">
      <nc r="C12">
        <v>-30240</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fmt sheetId="12" s="1" sqref="C13" start="0" length="0">
      <dxf>
        <font>
          <sz val="8"/>
          <color auto="1"/>
          <name val="Open Sans"/>
          <scheme val="none"/>
        </font>
        <numFmt numFmtId="170" formatCode="_-* #,##0_-;\-* #,##0_-;_-* &quot;-&quot;??_-;_-@_-"/>
      </dxf>
    </rfmt>
    <rfmt sheetId="12" sqref="C14" start="0" length="0">
      <dxf>
        <font>
          <sz val="10"/>
          <color rgb="FFFF0000"/>
          <name val="Open Sans"/>
          <scheme val="none"/>
        </font>
        <numFmt numFmtId="170" formatCode="_-* #,##0_-;\-* #,##0_-;_-* &quot;-&quot;??_-;_-@_-"/>
      </dxf>
    </rfmt>
    <rfmt sheetId="12" sqref="C15" start="0" length="0">
      <dxf>
        <font>
          <sz val="10"/>
          <color theme="0"/>
          <name val="Open Sans"/>
          <scheme val="none"/>
        </font>
      </dxf>
    </rfmt>
  </rrc>
  <rrc rId="5337" sId="12" ref="C1:C1048576" action="deleteCol">
    <undo index="0" exp="area" ref3D="1" dr="$C$1:$M$1048576" dn="Z_9AF4A83C_CF57_4B40_8A74_6A0EA6C2FE5C_.wvu.Cols" sId="12"/>
    <undo index="0" exp="area" ref3D="1" dr="$C$1:$N$1048576" dn="Z_687A4863_1825_4D63_B732_E76682E6DE4F_.wvu.Cols" sId="12"/>
    <rfmt sheetId="12" xfDxf="1" sqref="C1:C1048576" start="0" length="0">
      <dxf>
        <font>
          <sz val="10"/>
          <name val="Open Sans"/>
          <scheme val="none"/>
        </font>
      </dxf>
    </rfmt>
    <rcc rId="0" sId="12" s="1" dxf="1">
      <nc r="C2" t="inlineStr">
        <is>
          <t>I Q 2018</t>
        </is>
      </nc>
      <ndxf>
        <font>
          <b/>
          <sz val="8"/>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12" s="1" dxf="1" numFmtId="34">
      <nc r="C3">
        <v>-9834</v>
      </nc>
      <ndxf>
        <font>
          <sz val="8"/>
          <color auto="1"/>
          <name val="Open Sans"/>
          <scheme val="none"/>
        </font>
        <numFmt numFmtId="166" formatCode="_(* #\ ###\ ##0_);_(* \(#\ ###\ ##0\);_(* &quot;-&quot;_);_(@_)"/>
        <alignment horizontal="right" vertical="center" indent="1" readingOrder="0"/>
      </ndxf>
    </rcc>
    <rcc rId="0" sId="12" s="1" dxf="1" numFmtId="34">
      <nc r="C4">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5">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6">
        <v>-5605</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7">
        <v>-181</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8">
        <v>-3339</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9">
        <v>-39</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fmt sheetId="12" s="1" sqref="C10" start="0" length="0">
      <dxf>
        <font>
          <sz val="8"/>
          <color auto="1"/>
          <name val="Open Sans"/>
          <scheme val="none"/>
        </font>
        <numFmt numFmtId="166" formatCode="_(* #\ ###\ ##0_);_(* \(#\ ###\ ##0\);_(* &quot;-&quot;_);_(@_)"/>
        <alignment horizontal="right" vertical="center" indent="1" readingOrder="0"/>
      </dxf>
    </rfmt>
    <rcc rId="0" sId="12" s="1" dxf="1" numFmtId="34">
      <nc r="C11">
        <v>-7163</v>
      </nc>
      <ndxf>
        <font>
          <sz val="8"/>
          <color auto="1"/>
          <name val="Open Sans"/>
          <scheme val="none"/>
        </font>
        <numFmt numFmtId="166" formatCode="_(* #\ ###\ ##0_);_(* \(#\ ###\ ##0\);_(* &quot;-&quot;_);_(@_)"/>
        <alignment horizontal="right" vertical="center" indent="1" readingOrder="0"/>
      </ndxf>
    </rcc>
    <rcc rId="0" sId="12" s="1" dxf="1">
      <nc r="C12">
        <f>SUM(C3:C11)</f>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fmt sheetId="12" s="1" sqref="C13" start="0" length="0">
      <dxf>
        <font>
          <sz val="8"/>
          <color auto="1"/>
          <name val="Open Sans"/>
          <scheme val="none"/>
        </font>
        <numFmt numFmtId="170" formatCode="_-* #,##0_-;\-* #,##0_-;_-* &quot;-&quot;??_-;_-@_-"/>
      </dxf>
    </rfmt>
    <rfmt sheetId="12" sqref="C14" start="0" length="0">
      <dxf>
        <font>
          <sz val="10"/>
          <color rgb="FFFF0000"/>
          <name val="Open Sans"/>
          <scheme val="none"/>
        </font>
        <numFmt numFmtId="170" formatCode="_-* #,##0_-;\-* #,##0_-;_-* &quot;-&quot;??_-;_-@_-"/>
      </dxf>
    </rfmt>
    <rfmt sheetId="12" sqref="C15" start="0" length="0">
      <dxf>
        <font>
          <sz val="10"/>
          <color theme="0"/>
          <name val="Open Sans"/>
          <scheme val="none"/>
        </font>
      </dxf>
    </rfmt>
    <rfmt sheetId="12" sqref="C16" start="0" length="0">
      <dxf>
        <numFmt numFmtId="166" formatCode="_(* #\ ###\ ##0_);_(* \(#\ ###\ ##0\);_(* &quot;-&quot;_);_(@_)"/>
      </dxf>
    </rfmt>
    <rfmt sheetId="12" sqref="C17" start="0" length="0">
      <dxf>
        <numFmt numFmtId="166" formatCode="_(* #\ ###\ ##0_);_(* \(#\ ###\ ##0\);_(* &quot;-&quot;_);_(@_)"/>
      </dxf>
    </rfmt>
    <rfmt sheetId="12" sqref="C18" start="0" length="0">
      <dxf>
        <numFmt numFmtId="166" formatCode="_(* #\ ###\ ##0_);_(* \(#\ ###\ ##0\);_(* &quot;-&quot;_);_(@_)"/>
      </dxf>
    </rfmt>
    <rfmt sheetId="12" sqref="C19" start="0" length="0">
      <dxf>
        <numFmt numFmtId="166" formatCode="_(* #\ ###\ ##0_);_(* \(#\ ###\ ##0\);_(* &quot;-&quot;_);_(@_)"/>
      </dxf>
    </rfmt>
    <rfmt sheetId="12" sqref="C20" start="0" length="0">
      <dxf>
        <numFmt numFmtId="166" formatCode="_(* #\ ###\ ##0_);_(* \(#\ ###\ ##0\);_(* &quot;-&quot;_);_(@_)"/>
      </dxf>
    </rfmt>
    <rfmt sheetId="12" sqref="C21" start="0" length="0">
      <dxf>
        <numFmt numFmtId="166" formatCode="_(* #\ ###\ ##0_);_(* \(#\ ###\ ##0\);_(* &quot;-&quot;_);_(@_)"/>
      </dxf>
    </rfmt>
    <rfmt sheetId="12" sqref="C22" start="0" length="0">
      <dxf>
        <numFmt numFmtId="166" formatCode="_(* #\ ###\ ##0_);_(* \(#\ ###\ ##0\);_(* &quot;-&quot;_);_(@_)"/>
      </dxf>
    </rfmt>
    <rfmt sheetId="12" sqref="C23" start="0" length="0">
      <dxf>
        <numFmt numFmtId="166" formatCode="_(* #\ ###\ ##0_);_(* \(#\ ###\ ##0\);_(* &quot;-&quot;_);_(@_)"/>
      </dxf>
    </rfmt>
    <rfmt sheetId="12" sqref="C24" start="0" length="0">
      <dxf>
        <numFmt numFmtId="166" formatCode="_(* #\ ###\ ##0_);_(* \(#\ ###\ ##0\);_(* &quot;-&quot;_);_(@_)"/>
      </dxf>
    </rfmt>
    <rfmt sheetId="12" sqref="C25" start="0" length="0">
      <dxf>
        <numFmt numFmtId="166" formatCode="_(* #\ ###\ ##0_);_(* \(#\ ###\ ##0\);_(* &quot;-&quot;_);_(@_)"/>
      </dxf>
    </rfmt>
    <rfmt sheetId="12" sqref="C26" start="0" length="0">
      <dxf>
        <numFmt numFmtId="166" formatCode="_(* #\ ###\ ##0_);_(* \(#\ ###\ ##0\);_(* &quot;-&quot;_);_(@_)"/>
      </dxf>
    </rfmt>
    <rfmt sheetId="12" sqref="C27" start="0" length="0">
      <dxf>
        <numFmt numFmtId="166" formatCode="_(* #\ ###\ ##0_);_(* \(#\ ###\ ##0\);_(* &quot;-&quot;_);_(@_)"/>
      </dxf>
    </rfmt>
  </rrc>
  <rrc rId="5338" sId="12" ref="C1:C1048576" action="deleteCol">
    <undo index="0" exp="area" ref3D="1" dr="$C$1:$L$1048576" dn="Z_9AF4A83C_CF57_4B40_8A74_6A0EA6C2FE5C_.wvu.Cols" sId="12"/>
    <undo index="0" exp="area" ref3D="1" dr="$C$1:$M$1048576" dn="Z_687A4863_1825_4D63_B732_E76682E6DE4F_.wvu.Cols" sId="12"/>
    <rfmt sheetId="12" xfDxf="1" sqref="C1:C1048576" start="0" length="0">
      <dxf>
        <font>
          <sz val="10"/>
          <name val="Open Sans"/>
          <scheme val="none"/>
        </font>
      </dxf>
    </rfmt>
    <rcc rId="0" sId="12" s="1" dxf="1">
      <nc r="C2" t="inlineStr">
        <is>
          <t>II Q 2018</t>
        </is>
      </nc>
      <ndxf>
        <font>
          <b/>
          <sz val="8"/>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12" s="1" dxf="1" numFmtId="34">
      <nc r="C3">
        <v>-69924</v>
      </nc>
      <ndxf>
        <font>
          <sz val="8"/>
          <color auto="1"/>
          <name val="Open Sans"/>
          <scheme val="none"/>
        </font>
        <numFmt numFmtId="166" formatCode="_(* #\ ###\ ##0_);_(* \(#\ ###\ ##0\);_(* &quot;-&quot;_);_(@_)"/>
        <alignment horizontal="right" vertical="center" indent="1" readingOrder="0"/>
      </ndxf>
    </rcc>
    <rcc rId="0" sId="12" s="1" dxf="1" numFmtId="34">
      <nc r="C4">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5">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6">
        <v>-2342</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7">
        <v>-353</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8">
        <v>-3568</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9">
        <v>-2729</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fmt sheetId="12" s="1" sqref="C10" start="0" length="0">
      <dxf>
        <font>
          <sz val="8"/>
          <color auto="1"/>
          <name val="Open Sans"/>
          <scheme val="none"/>
        </font>
        <numFmt numFmtId="166" formatCode="_(* #\ ###\ ##0_);_(* \(#\ ###\ ##0\);_(* &quot;-&quot;_);_(@_)"/>
        <alignment horizontal="right" vertical="center" indent="1" readingOrder="0"/>
      </dxf>
    </rfmt>
    <rcc rId="0" sId="12" s="1" dxf="1" numFmtId="34">
      <nc r="C11">
        <v>-5632</v>
      </nc>
      <ndxf>
        <font>
          <sz val="8"/>
          <color auto="1"/>
          <name val="Open Sans"/>
          <scheme val="none"/>
        </font>
        <numFmt numFmtId="166" formatCode="_(* #\ ###\ ##0_);_(* \(#\ ###\ ##0\);_(* &quot;-&quot;_);_(@_)"/>
        <alignment horizontal="right" vertical="center" indent="1" readingOrder="0"/>
      </ndxf>
    </rcc>
    <rcc rId="0" sId="12" s="1" dxf="1" numFmtId="34">
      <nc r="C12">
        <v>-84548</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fmt sheetId="12" s="1" sqref="C13" start="0" length="0">
      <dxf>
        <font>
          <sz val="8"/>
          <color auto="1"/>
          <name val="Open Sans"/>
          <scheme val="none"/>
        </font>
        <numFmt numFmtId="170" formatCode="_-* #,##0_-;\-* #,##0_-;_-* &quot;-&quot;??_-;_-@_-"/>
      </dxf>
    </rfmt>
    <rfmt sheetId="12" sqref="C14" start="0" length="0">
      <dxf>
        <font>
          <sz val="10"/>
          <color rgb="FFFF0000"/>
          <name val="Open Sans"/>
          <scheme val="none"/>
        </font>
        <numFmt numFmtId="170" formatCode="_-* #,##0_-;\-* #,##0_-;_-* &quot;-&quot;??_-;_-@_-"/>
      </dxf>
    </rfmt>
    <rfmt sheetId="12" sqref="C15" start="0" length="0">
      <dxf>
        <font>
          <sz val="10"/>
          <color theme="0"/>
          <name val="Open Sans"/>
          <scheme val="none"/>
        </font>
      </dxf>
    </rfmt>
  </rrc>
  <rrc rId="5339" sId="12" ref="C1:C1048576" action="deleteCol">
    <undo index="0" exp="area" ref3D="1" dr="$C$1:$K$1048576" dn="Z_9AF4A83C_CF57_4B40_8A74_6A0EA6C2FE5C_.wvu.Cols" sId="12"/>
    <undo index="0" exp="area" ref3D="1" dr="$C$1:$L$1048576" dn="Z_687A4863_1825_4D63_B732_E76682E6DE4F_.wvu.Cols" sId="12"/>
    <rfmt sheetId="12" xfDxf="1" sqref="C1:C1048576" start="0" length="0">
      <dxf>
        <font>
          <sz val="10"/>
          <name val="Open Sans"/>
          <scheme val="none"/>
        </font>
      </dxf>
    </rfmt>
    <rcc rId="0" sId="12" s="1" dxf="1">
      <nc r="C2" t="inlineStr">
        <is>
          <t>III Q 2018</t>
        </is>
      </nc>
      <ndxf>
        <font>
          <b/>
          <sz val="8"/>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12" s="1" dxf="1" numFmtId="34">
      <nc r="C3">
        <v>-19003</v>
      </nc>
      <ndxf>
        <font>
          <sz val="8"/>
          <color auto="1"/>
          <name val="Open Sans"/>
          <scheme val="none"/>
        </font>
        <numFmt numFmtId="166" formatCode="_(* #\ ###\ ##0_);_(* \(#\ ###\ ##0\);_(* &quot;-&quot;_);_(@_)"/>
        <alignment horizontal="right" vertical="center" indent="1" readingOrder="0"/>
      </ndxf>
    </rcc>
    <rcc rId="0" sId="12" s="1" dxf="1" numFmtId="34">
      <nc r="C4">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5">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6">
        <v>-2819</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7">
        <v>-221</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8">
        <v>-3962</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9">
        <v>-399</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fmt sheetId="12" s="1" sqref="C10" start="0" length="0">
      <dxf>
        <font>
          <sz val="8"/>
          <color auto="1"/>
          <name val="Open Sans"/>
          <scheme val="none"/>
        </font>
        <numFmt numFmtId="166" formatCode="_(* #\ ###\ ##0_);_(* \(#\ ###\ ##0\);_(* &quot;-&quot;_);_(@_)"/>
        <alignment horizontal="right" vertical="center" indent="1" readingOrder="0"/>
      </dxf>
    </rfmt>
    <rcc rId="0" sId="12" s="1" dxf="1" numFmtId="34">
      <nc r="C11">
        <v>-7677</v>
      </nc>
      <ndxf>
        <font>
          <sz val="8"/>
          <color auto="1"/>
          <name val="Open Sans"/>
          <scheme val="none"/>
        </font>
        <numFmt numFmtId="166" formatCode="_(* #\ ###\ ##0_);_(* \(#\ ###\ ##0\);_(* &quot;-&quot;_);_(@_)"/>
        <alignment horizontal="right" vertical="center" indent="1" readingOrder="0"/>
      </ndxf>
    </rcc>
    <rcc rId="0" sId="12" s="1" dxf="1" numFmtId="34">
      <nc r="C12">
        <v>-34081</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fmt sheetId="12" s="1" sqref="C13" start="0" length="0">
      <dxf>
        <font>
          <sz val="8"/>
          <color auto="1"/>
          <name val="Open Sans"/>
          <scheme val="none"/>
        </font>
        <numFmt numFmtId="170" formatCode="_-* #,##0_-;\-* #,##0_-;_-* &quot;-&quot;??_-;_-@_-"/>
      </dxf>
    </rfmt>
    <rfmt sheetId="12" sqref="C14" start="0" length="0">
      <dxf>
        <font>
          <sz val="10"/>
          <color rgb="FFFF0000"/>
          <name val="Open Sans"/>
          <scheme val="none"/>
        </font>
        <numFmt numFmtId="170" formatCode="_-* #,##0_-;\-* #,##0_-;_-* &quot;-&quot;??_-;_-@_-"/>
      </dxf>
    </rfmt>
    <rfmt sheetId="12" sqref="C15" start="0" length="0">
      <dxf>
        <font>
          <sz val="10"/>
          <color theme="0"/>
          <name val="Open Sans"/>
          <scheme val="none"/>
        </font>
      </dxf>
    </rfmt>
  </rrc>
  <rrc rId="5340" sId="12" ref="C1:C1048576" action="deleteCol">
    <undo index="0" exp="area" ref3D="1" dr="$C$1:$J$1048576" dn="Z_9AF4A83C_CF57_4B40_8A74_6A0EA6C2FE5C_.wvu.Cols" sId="12"/>
    <undo index="0" exp="area" ref3D="1" dr="$C$1:$K$1048576" dn="Z_687A4863_1825_4D63_B732_E76682E6DE4F_.wvu.Cols" sId="12"/>
    <rfmt sheetId="12" xfDxf="1" sqref="C1:C1048576" start="0" length="0">
      <dxf>
        <font>
          <sz val="10"/>
          <name val="Open Sans"/>
          <scheme val="none"/>
        </font>
      </dxf>
    </rfmt>
    <rcc rId="0" sId="12" s="1" dxf="1">
      <nc r="C2" t="inlineStr">
        <is>
          <t>IV Q 2018</t>
        </is>
      </nc>
      <ndxf>
        <font>
          <b/>
          <sz val="8"/>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12" s="1" dxf="1" numFmtId="34">
      <nc r="C3">
        <v>-26552</v>
      </nc>
      <ndxf>
        <font>
          <sz val="8"/>
          <color auto="1"/>
          <name val="Open Sans"/>
          <scheme val="none"/>
        </font>
        <numFmt numFmtId="166" formatCode="_(* #\ ###\ ##0_);_(* \(#\ ###\ ##0\);_(* &quot;-&quot;_);_(@_)"/>
        <alignment horizontal="right" vertical="center" indent="1" readingOrder="0"/>
      </ndxf>
    </rcc>
    <rcc rId="0" sId="12" s="1" dxf="1" numFmtId="34">
      <nc r="C4">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5">
        <v>-13054</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6">
        <v>-4031</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7">
        <v>-228</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8">
        <v>9005</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9">
        <v>-1568</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fmt sheetId="12" s="1" sqref="C10" start="0" length="0">
      <dxf>
        <font>
          <sz val="8"/>
          <color auto="1"/>
          <name val="Open Sans"/>
          <scheme val="none"/>
        </font>
        <numFmt numFmtId="166" formatCode="_(* #\ ###\ ##0_);_(* \(#\ ###\ ##0\);_(* &quot;-&quot;_);_(@_)"/>
        <alignment horizontal="right" vertical="center" indent="1" readingOrder="0"/>
      </dxf>
    </rfmt>
    <rcc rId="0" sId="12" s="1" dxf="1" numFmtId="34">
      <nc r="C11">
        <v>-11523</v>
      </nc>
      <ndxf>
        <font>
          <sz val="8"/>
          <color auto="1"/>
          <name val="Open Sans"/>
          <scheme val="none"/>
        </font>
        <numFmt numFmtId="166" formatCode="_(* #\ ###\ ##0_);_(* \(#\ ###\ ##0\);_(* &quot;-&quot;_);_(@_)"/>
        <alignment horizontal="right" vertical="center" indent="1" readingOrder="0"/>
      </ndxf>
    </rcc>
    <rcc rId="0" sId="12" s="1" dxf="1" numFmtId="34">
      <nc r="C12">
        <v>-47951</v>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fmt sheetId="12" s="1" sqref="C13" start="0" length="0">
      <dxf>
        <font>
          <sz val="8"/>
          <color auto="1"/>
          <name val="Open Sans"/>
          <scheme val="none"/>
        </font>
        <numFmt numFmtId="170" formatCode="_-* #,##0_-;\-* #,##0_-;_-* &quot;-&quot;??_-;_-@_-"/>
      </dxf>
    </rfmt>
    <rfmt sheetId="12" sqref="C14" start="0" length="0">
      <dxf>
        <font>
          <sz val="10"/>
          <color rgb="FFFF0000"/>
          <name val="Open Sans"/>
          <scheme val="none"/>
        </font>
        <numFmt numFmtId="170" formatCode="_-* #,##0_-;\-* #,##0_-;_-* &quot;-&quot;??_-;_-@_-"/>
      </dxf>
    </rfmt>
    <rfmt sheetId="12" sqref="C15" start="0" length="0">
      <dxf>
        <font>
          <sz val="10"/>
          <color theme="0"/>
          <name val="Open Sans"/>
          <scheme val="none"/>
        </font>
      </dxf>
    </rfmt>
  </rrc>
  <rrc rId="5341" sId="12" ref="C1:C1048576" action="deleteCol">
    <undo index="0" exp="area" ref3D="1" dr="$C$1:$I$1048576" dn="Z_9AF4A83C_CF57_4B40_8A74_6A0EA6C2FE5C_.wvu.Cols" sId="12"/>
    <undo index="0" exp="area" ref3D="1" dr="$C$1:$J$1048576" dn="Z_687A4863_1825_4D63_B732_E76682E6DE4F_.wvu.Cols" sId="12"/>
    <rfmt sheetId="12" xfDxf="1" sqref="C1:C1048576" start="0" length="0">
      <dxf>
        <font>
          <sz val="10"/>
          <name val="Open Sans"/>
          <scheme val="none"/>
        </font>
      </dxf>
    </rfmt>
    <rcc rId="0" sId="12" s="1" dxf="1">
      <nc r="C2" t="inlineStr">
        <is>
          <t>I Q 2019</t>
        </is>
      </nc>
      <ndxf>
        <font>
          <b/>
          <sz val="8"/>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12" s="1" dxf="1" numFmtId="34">
      <nc r="C3">
        <v>-13687</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4">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5">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6">
        <v>-498</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7">
        <v>-182</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8">
        <v>-300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9">
        <v>-2233</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fmt sheetId="12" s="1" sqref="C10" start="0" length="0">
      <dxf>
        <font>
          <sz val="8"/>
          <color auto="1"/>
          <name val="Open Sans"/>
          <scheme val="none"/>
        </font>
        <numFmt numFmtId="166" formatCode="_(* #\ ###\ ##0_);_(* \(#\ ###\ ##0\);_(* &quot;-&quot;_);_(@_)"/>
        <alignment horizontal="right" vertical="center" indent="1" readingOrder="0"/>
        <border outline="0">
          <top style="dotted">
            <color rgb="FF6F7779"/>
          </top>
        </border>
      </dxf>
    </rfmt>
    <rcc rId="0" sId="12" s="1" dxf="1" numFmtId="34">
      <nc r="C11">
        <v>-9892</v>
      </nc>
      <ndxf>
        <font>
          <sz val="8"/>
          <color auto="1"/>
          <name val="Open Sans"/>
          <scheme val="none"/>
        </font>
        <numFmt numFmtId="166" formatCode="_(* #\ ###\ ##0_);_(* \(#\ ###\ ##0\);_(* &quot;-&quot;_);_(@_)"/>
        <alignment horizontal="right" vertical="center" indent="1" readingOrder="0"/>
        <border outline="0">
          <top style="dotted">
            <color rgb="FF6F7779"/>
          </top>
        </border>
      </ndxf>
    </rcc>
    <rcc rId="0" sId="12" s="1" dxf="1">
      <nc r="C12">
        <f>SUM(C3:C11)</f>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fmt sheetId="12" s="1" sqref="C13" start="0" length="0">
      <dxf>
        <font>
          <sz val="8"/>
          <color auto="1"/>
          <name val="Open Sans"/>
          <scheme val="none"/>
        </font>
        <numFmt numFmtId="170" formatCode="_-* #,##0_-;\-* #,##0_-;_-* &quot;-&quot;??_-;_-@_-"/>
      </dxf>
    </rfmt>
    <rfmt sheetId="12" sqref="C14" start="0" length="0">
      <dxf>
        <font>
          <sz val="10"/>
          <color rgb="FFFF0000"/>
          <name val="Open Sans"/>
          <scheme val="none"/>
        </font>
        <numFmt numFmtId="170" formatCode="_-* #,##0_-;\-* #,##0_-;_-* &quot;-&quot;??_-;_-@_-"/>
      </dxf>
    </rfmt>
    <rfmt sheetId="12" sqref="C15" start="0" length="0">
      <dxf>
        <font>
          <sz val="10"/>
          <color rgb="FFFF0000"/>
          <name val="Open Sans"/>
          <scheme val="none"/>
        </font>
        <numFmt numFmtId="166" formatCode="_(* #\ ###\ ##0_);_(* \(#\ ###\ ##0\);_(* &quot;-&quot;_);_(@_)"/>
      </dxf>
    </rfmt>
    <rfmt sheetId="12" sqref="C16" start="0" length="0">
      <dxf>
        <font>
          <sz val="10"/>
          <color rgb="FFFF0000"/>
          <name val="Open Sans"/>
          <scheme val="none"/>
        </font>
      </dxf>
    </rfmt>
  </rrc>
  <rrc rId="5342" sId="12" ref="C1:C1048576" action="deleteCol">
    <undo index="0" exp="area" ref3D="1" dr="$C$1:$H$1048576" dn="Z_9AF4A83C_CF57_4B40_8A74_6A0EA6C2FE5C_.wvu.Cols" sId="12"/>
    <undo index="0" exp="area" ref3D="1" dr="$C$1:$I$1048576" dn="Z_687A4863_1825_4D63_B732_E76682E6DE4F_.wvu.Cols" sId="12"/>
    <rfmt sheetId="12" xfDxf="1" sqref="C1:C1048576" start="0" length="0">
      <dxf>
        <font>
          <sz val="10"/>
          <name val="Open Sans"/>
          <scheme val="none"/>
        </font>
      </dxf>
    </rfmt>
    <rcc rId="0" sId="12" s="1" dxf="1">
      <nc r="C2" t="inlineStr">
        <is>
          <t>II Q 2019</t>
        </is>
      </nc>
      <ndxf>
        <font>
          <b/>
          <sz val="8"/>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12" s="1" dxf="1" numFmtId="34">
      <nc r="C3">
        <v>-15704</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4">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5">
        <v>-17460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6">
        <v>-718</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7">
        <v>-367</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8">
        <v>-599</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9">
        <v>-2229</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fmt sheetId="12" s="1" sqref="C10" start="0" length="0">
      <dxf>
        <font>
          <sz val="8"/>
          <color auto="1"/>
          <name val="Open Sans"/>
          <scheme val="none"/>
        </font>
        <numFmt numFmtId="166" formatCode="_(* #\ ###\ ##0_);_(* \(#\ ###\ ##0\);_(* &quot;-&quot;_);_(@_)"/>
        <alignment horizontal="right" vertical="center" indent="1" readingOrder="0"/>
        <border outline="0">
          <top style="dotted">
            <color rgb="FF6F7779"/>
          </top>
        </border>
      </dxf>
    </rfmt>
    <rcc rId="0" sId="12" s="1" dxf="1" numFmtId="34">
      <nc r="C11">
        <v>-8955</v>
      </nc>
      <ndxf>
        <font>
          <sz val="8"/>
          <color auto="1"/>
          <name val="Open Sans"/>
          <scheme val="none"/>
        </font>
        <numFmt numFmtId="166" formatCode="_(* #\ ###\ ##0_);_(* \(#\ ###\ ##0\);_(* &quot;-&quot;_);_(@_)"/>
        <alignment horizontal="right" vertical="center" indent="1" readingOrder="0"/>
        <border outline="0">
          <top style="dotted">
            <color rgb="FF6F7779"/>
          </top>
        </border>
      </ndxf>
    </rcc>
    <rcc rId="0" sId="12" s="1" dxf="1">
      <nc r="C12">
        <f>SUM(C3:C11)</f>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fmt sheetId="12" s="1" sqref="C13" start="0" length="0">
      <dxf>
        <font>
          <sz val="8"/>
          <color auto="1"/>
          <name val="Open Sans"/>
          <scheme val="none"/>
        </font>
        <numFmt numFmtId="170" formatCode="_-* #,##0_-;\-* #,##0_-;_-* &quot;-&quot;??_-;_-@_-"/>
      </dxf>
    </rfmt>
    <rfmt sheetId="12" sqref="C14" start="0" length="0">
      <dxf>
        <font>
          <sz val="10"/>
          <color rgb="FFFF0000"/>
          <name val="Open Sans"/>
          <scheme val="none"/>
        </font>
        <numFmt numFmtId="170" formatCode="_-* #,##0_-;\-* #,##0_-;_-* &quot;-&quot;??_-;_-@_-"/>
      </dxf>
    </rfmt>
    <rfmt sheetId="12" sqref="C15" start="0" length="0">
      <dxf>
        <font>
          <sz val="10"/>
          <color rgb="FFFF0000"/>
          <name val="Open Sans"/>
          <scheme val="none"/>
        </font>
        <numFmt numFmtId="166" formatCode="_(* #\ ###\ ##0_);_(* \(#\ ###\ ##0\);_(* &quot;-&quot;_);_(@_)"/>
      </dxf>
    </rfmt>
  </rrc>
  <rrc rId="5343" sId="12" ref="C1:C1048576" action="deleteCol">
    <undo index="0" exp="area" ref3D="1" dr="$C$1:$G$1048576" dn="Z_9AF4A83C_CF57_4B40_8A74_6A0EA6C2FE5C_.wvu.Cols" sId="12"/>
    <undo index="0" exp="area" ref3D="1" dr="$C$1:$H$1048576" dn="Z_687A4863_1825_4D63_B732_E76682E6DE4F_.wvu.Cols" sId="12"/>
    <rfmt sheetId="12" xfDxf="1" sqref="C1:C1048576" start="0" length="0">
      <dxf>
        <font>
          <sz val="10"/>
          <name val="Open Sans"/>
          <scheme val="none"/>
        </font>
      </dxf>
    </rfmt>
    <rfmt sheetId="12" sqref="C1" start="0" length="0">
      <dxf>
        <numFmt numFmtId="166" formatCode="_(* #\ ###\ ##0_);_(* \(#\ ###\ ##0\);_(* &quot;-&quot;_);_(@_)"/>
      </dxf>
    </rfmt>
    <rcc rId="0" sId="12" s="1" dxf="1">
      <nc r="C2" t="inlineStr">
        <is>
          <t>III Q 2019</t>
        </is>
      </nc>
      <ndxf>
        <font>
          <b/>
          <sz val="8"/>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12" s="1" dxf="1" numFmtId="34">
      <nc r="C3">
        <v>-13976</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4">
        <v>-9954</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5">
        <v>-1097</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6">
        <v>-1411</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7">
        <v>-340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8">
        <v>-776</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9">
        <v>-107</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fmt sheetId="12" s="1" sqref="C10" start="0" length="0">
      <dxf>
        <font>
          <sz val="8"/>
          <color auto="1"/>
          <name val="Open Sans"/>
          <scheme val="none"/>
        </font>
        <numFmt numFmtId="166" formatCode="_(* #\ ###\ ##0_);_(* \(#\ ###\ ##0\);_(* &quot;-&quot;_);_(@_)"/>
        <alignment horizontal="right" vertical="center" indent="1" readingOrder="0"/>
        <border outline="0">
          <top style="dotted">
            <color rgb="FF6F7779"/>
          </top>
        </border>
      </dxf>
    </rfmt>
    <rcc rId="0" sId="12" s="1" dxf="1" numFmtId="34">
      <nc r="C11">
        <v>-7758</v>
      </nc>
      <ndxf>
        <font>
          <sz val="8"/>
          <color auto="1"/>
          <name val="Open Sans"/>
          <scheme val="none"/>
        </font>
        <numFmt numFmtId="166" formatCode="_(* #\ ###\ ##0_);_(* \(#\ ###\ ##0\);_(* &quot;-&quot;_);_(@_)"/>
        <alignment horizontal="right" vertical="center" indent="1" readingOrder="0"/>
        <border outline="0">
          <top style="dotted">
            <color rgb="FF6F7779"/>
          </top>
        </border>
      </ndxf>
    </rcc>
    <rcc rId="0" sId="12" s="1" dxf="1">
      <nc r="C12">
        <f>SUM(C3:C11)</f>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fmt sheetId="12" s="1" sqref="C13" start="0" length="0">
      <dxf>
        <font>
          <sz val="8"/>
          <color auto="1"/>
          <name val="Open Sans"/>
          <scheme val="none"/>
        </font>
        <numFmt numFmtId="170" formatCode="_-* #,##0_-;\-* #,##0_-;_-* &quot;-&quot;??_-;_-@_-"/>
      </dxf>
    </rfmt>
    <rfmt sheetId="12" sqref="C14" start="0" length="0">
      <dxf>
        <font>
          <sz val="10"/>
          <color rgb="FFFF0000"/>
          <name val="Open Sans"/>
          <scheme val="none"/>
        </font>
        <numFmt numFmtId="170" formatCode="_-* #,##0_-;\-* #,##0_-;_-* &quot;-&quot;??_-;_-@_-"/>
      </dxf>
    </rfmt>
    <rfmt sheetId="12" sqref="C15" start="0" length="0">
      <dxf>
        <font>
          <sz val="10"/>
          <color rgb="FFFF0000"/>
          <name val="Open Sans"/>
          <scheme val="none"/>
        </font>
        <numFmt numFmtId="166" formatCode="_(* #\ ###\ ##0_);_(* \(#\ ###\ ##0\);_(* &quot;-&quot;_);_(@_)"/>
      </dxf>
    </rfmt>
  </rrc>
  <rrc rId="5344" sId="12" ref="C1:C1048576" action="deleteCol">
    <undo index="0" exp="area" ref3D="1" dr="$C$1:$F$1048576" dn="Z_9AF4A83C_CF57_4B40_8A74_6A0EA6C2FE5C_.wvu.Cols" sId="12"/>
    <undo index="0" exp="area" ref3D="1" dr="$C$1:$G$1048576" dn="Z_687A4863_1825_4D63_B732_E76682E6DE4F_.wvu.Cols" sId="12"/>
    <rfmt sheetId="12" xfDxf="1" sqref="C1:C1048576" start="0" length="0">
      <dxf>
        <font>
          <sz val="10"/>
          <name val="Open Sans"/>
          <scheme val="none"/>
        </font>
      </dxf>
    </rfmt>
    <rcc rId="0" sId="12" s="1" dxf="1">
      <nc r="C2" t="inlineStr">
        <is>
          <t>IV Q 2019</t>
        </is>
      </nc>
      <ndxf>
        <font>
          <b/>
          <sz val="8"/>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12" s="1" dxf="1" numFmtId="34">
      <nc r="C3">
        <v>-16105</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4">
        <v>-256674</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5">
        <v>-15578</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6">
        <v>-995</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7">
        <v>-177</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8">
        <v>-562</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9">
        <v>-446</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fmt sheetId="12" s="1" sqref="C10" start="0" length="0">
      <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cc rId="0" sId="12" s="1" dxf="1" numFmtId="34">
      <nc r="C11">
        <v>-13102</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c r="C12">
        <f>SUM(C3:C11)</f>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fmt sheetId="12" s="1" sqref="C13" start="0" length="0">
      <dxf>
        <font>
          <sz val="8"/>
          <color auto="1"/>
          <name val="Open Sans"/>
          <scheme val="none"/>
        </font>
        <numFmt numFmtId="170" formatCode="_-* #,##0_-;\-* #,##0_-;_-* &quot;-&quot;??_-;_-@_-"/>
      </dxf>
    </rfmt>
    <rfmt sheetId="12" sqref="C14" start="0" length="0">
      <dxf>
        <font>
          <sz val="10"/>
          <color rgb="FFFF0000"/>
          <name val="Open Sans"/>
          <scheme val="none"/>
        </font>
        <numFmt numFmtId="170" formatCode="_-* #,##0_-;\-* #,##0_-;_-* &quot;-&quot;??_-;_-@_-"/>
      </dxf>
    </rfmt>
    <rfmt sheetId="12" sqref="C15" start="0" length="0">
      <dxf>
        <font>
          <sz val="10"/>
          <color rgb="FFFF0000"/>
          <name val="Open Sans"/>
          <scheme val="none"/>
        </font>
        <numFmt numFmtId="166" formatCode="_(* #\ ###\ ##0_);_(* \(#\ ###\ ##0\);_(* &quot;-&quot;_);_(@_)"/>
      </dxf>
    </rfmt>
  </rrc>
  <rrc rId="5345" sId="12" ref="C1:C1048576" action="deleteCol">
    <undo index="0" exp="area" ref3D="1" dr="$C$1:$E$1048576" dn="Z_9AF4A83C_CF57_4B40_8A74_6A0EA6C2FE5C_.wvu.Cols" sId="12"/>
    <undo index="0" exp="area" ref3D="1" dr="$C$1:$F$1048576" dn="Z_687A4863_1825_4D63_B732_E76682E6DE4F_.wvu.Cols" sId="12"/>
    <rfmt sheetId="12" xfDxf="1" sqref="C1:C1048576" start="0" length="0">
      <dxf>
        <font>
          <sz val="10"/>
          <name val="Open Sans"/>
          <scheme val="none"/>
        </font>
      </dxf>
    </rfmt>
    <rcc rId="0" sId="12" s="1" dxf="1">
      <nc r="C2" t="inlineStr">
        <is>
          <t>I Q 2020</t>
        </is>
      </nc>
      <ndxf>
        <font>
          <b/>
          <sz val="8"/>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12" s="1" dxf="1" numFmtId="34">
      <nc r="C3">
        <v>-21264</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4">
        <v>-47105</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5">
        <v>-8687</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6">
        <v>-963</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7">
        <v>-188</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8">
        <v>-775</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9">
        <v>-2034</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10">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11">
        <v>-10324</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c r="C12">
        <f>SUM(C3:C11)</f>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fmt sheetId="12" s="1" sqref="C13" start="0" length="0">
      <dxf>
        <font>
          <sz val="8"/>
          <color auto="1"/>
          <name val="Open Sans"/>
          <scheme val="none"/>
        </font>
        <numFmt numFmtId="170" formatCode="_-* #,##0_-;\-* #,##0_-;_-* &quot;-&quot;??_-;_-@_-"/>
      </dxf>
    </rfmt>
    <rfmt sheetId="12" sqref="C14" start="0" length="0">
      <dxf>
        <font>
          <sz val="10"/>
          <color rgb="FFFF0000"/>
          <name val="Open Sans"/>
          <scheme val="none"/>
        </font>
        <numFmt numFmtId="170" formatCode="_-* #,##0_-;\-* #,##0_-;_-* &quot;-&quot;??_-;_-@_-"/>
      </dxf>
    </rfmt>
    <rfmt sheetId="12" sqref="C15" start="0" length="0">
      <dxf>
        <font>
          <sz val="10"/>
          <color rgb="FFFF0000"/>
          <name val="Open Sans"/>
          <scheme val="none"/>
        </font>
        <numFmt numFmtId="166" formatCode="_(* #\ ###\ ##0_);_(* \(#\ ###\ ##0\);_(* &quot;-&quot;_);_(@_)"/>
      </dxf>
    </rfmt>
  </rrc>
  <rrc rId="5346" sId="12" ref="C1:C1048576" action="deleteCol">
    <undo index="0" exp="area" ref3D="1" dr="$C$1:$D$1048576" dn="Z_9AF4A83C_CF57_4B40_8A74_6A0EA6C2FE5C_.wvu.Cols" sId="12"/>
    <undo index="0" exp="area" ref3D="1" dr="$C$1:$E$1048576" dn="Z_687A4863_1825_4D63_B732_E76682E6DE4F_.wvu.Cols" sId="12"/>
    <rfmt sheetId="12" xfDxf="1" sqref="C1:C1048576" start="0" length="0">
      <dxf>
        <font>
          <sz val="10"/>
          <name val="Open Sans"/>
          <scheme val="none"/>
        </font>
      </dxf>
    </rfmt>
    <rcc rId="0" sId="12" s="1" dxf="1">
      <nc r="C2" t="inlineStr">
        <is>
          <t>II Q 2020</t>
        </is>
      </nc>
      <ndxf>
        <font>
          <b/>
          <sz val="8"/>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12" s="1" dxf="1" numFmtId="34">
      <nc r="C3">
        <v>-46747</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4">
        <v>-63228</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5">
        <v>-23978</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6">
        <v>-707</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7">
        <v>-432</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8">
        <v>-300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9">
        <v>-3945</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10">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11">
        <v>-10720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c r="C12">
        <f>SUM(C3:C11)</f>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fmt sheetId="12" s="1" sqref="C13" start="0" length="0">
      <dxf>
        <font>
          <sz val="8"/>
          <color auto="1"/>
          <name val="Open Sans"/>
          <scheme val="none"/>
        </font>
        <numFmt numFmtId="170" formatCode="_-* #,##0_-;\-* #,##0_-;_-* &quot;-&quot;??_-;_-@_-"/>
      </dxf>
    </rfmt>
    <rfmt sheetId="12" sqref="C14" start="0" length="0">
      <dxf>
        <font>
          <sz val="10"/>
          <color rgb="FFFF0000"/>
          <name val="Open Sans"/>
          <scheme val="none"/>
        </font>
        <numFmt numFmtId="170" formatCode="_-* #,##0_-;\-* #,##0_-;_-* &quot;-&quot;??_-;_-@_-"/>
      </dxf>
    </rfmt>
    <rfmt sheetId="12" sqref="C15" start="0" length="0">
      <dxf>
        <font>
          <sz val="10"/>
          <color rgb="FFFF0000"/>
          <name val="Open Sans"/>
          <scheme val="none"/>
        </font>
        <numFmt numFmtId="166" formatCode="_(* #\ ###\ ##0_);_(* \(#\ ###\ ##0\);_(* &quot;-&quot;_);_(@_)"/>
      </dxf>
    </rfmt>
  </rrc>
  <rrc rId="5347" sId="12" ref="C1:C1048576" action="deleteCol">
    <undo index="0" exp="area" ref3D="1" dr="$C$1:$C$1048576" dn="Z_9AF4A83C_CF57_4B40_8A74_6A0EA6C2FE5C_.wvu.Cols" sId="12"/>
    <undo index="0" exp="area" ref3D="1" dr="$C$1:$D$1048576" dn="Z_687A4863_1825_4D63_B732_E76682E6DE4F_.wvu.Cols" sId="12"/>
    <rfmt sheetId="12" xfDxf="1" sqref="C1:C1048576" start="0" length="0">
      <dxf>
        <font>
          <sz val="10"/>
          <name val="Open Sans"/>
          <scheme val="none"/>
        </font>
      </dxf>
    </rfmt>
    <rcc rId="0" sId="12" s="1" dxf="1">
      <nc r="C2" t="inlineStr">
        <is>
          <t>III Q 2020</t>
        </is>
      </nc>
      <ndxf>
        <font>
          <b/>
          <sz val="8"/>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12" s="1" dxf="1" numFmtId="34">
      <nc r="C3">
        <v>-33361</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4">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5">
        <v>-3925</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6">
        <v>-786</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7">
        <v>-275</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8">
        <v>-280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9">
        <v>-682</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10">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11">
        <v>-15140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c r="C12">
        <f>SUM(C3:C11)</f>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fmt sheetId="12" s="1" sqref="C13" start="0" length="0">
      <dxf>
        <font>
          <sz val="8"/>
          <color auto="1"/>
          <name val="Open Sans"/>
          <scheme val="none"/>
        </font>
        <numFmt numFmtId="170" formatCode="_-* #,##0_-;\-* #,##0_-;_-* &quot;-&quot;??_-;_-@_-"/>
      </dxf>
    </rfmt>
    <rfmt sheetId="12" sqref="C14" start="0" length="0">
      <dxf>
        <font>
          <sz val="10"/>
          <color rgb="FFFF0000"/>
          <name val="Open Sans"/>
          <scheme val="none"/>
        </font>
        <numFmt numFmtId="170" formatCode="_-* #,##0_-;\-* #,##0_-;_-* &quot;-&quot;??_-;_-@_-"/>
      </dxf>
    </rfmt>
    <rfmt sheetId="12" sqref="C15" start="0" length="0">
      <dxf>
        <font>
          <sz val="10"/>
          <color rgb="FFFF0000"/>
          <name val="Open Sans"/>
          <scheme val="none"/>
        </font>
        <numFmt numFmtId="166" formatCode="_(* #\ ###\ ##0_);_(* \(#\ ###\ ##0\);_(* &quot;-&quot;_);_(@_)"/>
      </dxf>
    </rfmt>
  </rrc>
  <rrc rId="5348" sId="12" ref="C1:C1048576" action="deleteCol">
    <undo index="0" exp="area" ref3D="1" dr="$C$1:$C$1048576" dn="Z_687A4863_1825_4D63_B732_E76682E6DE4F_.wvu.Cols" sId="12"/>
    <rfmt sheetId="12" xfDxf="1" sqref="C1:C1048576" start="0" length="0">
      <dxf>
        <font>
          <sz val="10"/>
          <name val="Open Sans"/>
          <scheme val="none"/>
        </font>
      </dxf>
    </rfmt>
    <rcc rId="0" sId="12" s="1" dxf="1">
      <nc r="C2" t="inlineStr">
        <is>
          <t>IV Q 2020</t>
        </is>
      </nc>
      <ndxf>
        <font>
          <b/>
          <sz val="8"/>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12" s="1" dxf="1" numFmtId="34">
      <nc r="C3">
        <v>-220685</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4">
        <v>-90860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5">
        <v>-5815</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6">
        <v>-3719</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7">
        <v>-297</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8">
        <v>-740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9">
        <v>-1794</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10">
        <v>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C11">
        <v>-12093</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c r="C12">
        <f>SUM(C3:C11)</f>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fmt sheetId="12" s="1" sqref="C13" start="0" length="0">
      <dxf>
        <font>
          <sz val="8"/>
          <color auto="1"/>
          <name val="Open Sans"/>
          <scheme val="none"/>
        </font>
        <numFmt numFmtId="170" formatCode="_-* #,##0_-;\-* #,##0_-;_-* &quot;-&quot;??_-;_-@_-"/>
      </dxf>
    </rfmt>
    <rfmt sheetId="12" sqref="C14" start="0" length="0">
      <dxf>
        <font>
          <sz val="10"/>
          <color rgb="FFFF0000"/>
          <name val="Open Sans"/>
          <scheme val="none"/>
        </font>
        <numFmt numFmtId="170" formatCode="_-* #,##0_-;\-* #,##0_-;_-* &quot;-&quot;??_-;_-@_-"/>
      </dxf>
    </rfmt>
    <rfmt sheetId="12" sqref="C15" start="0" length="0">
      <dxf>
        <font>
          <sz val="10"/>
          <color rgb="FFFF0000"/>
          <name val="Open Sans"/>
          <scheme val="none"/>
        </font>
        <numFmt numFmtId="166" formatCode="_(* #\ ###\ ##0_);_(* \(#\ ###\ ##0\);_(* &quot;-&quot;_);_(@_)"/>
      </dxf>
    </rfmt>
  </rrc>
  <rrc rId="5349" sId="12" ref="D1:D1048576" action="deleteCol">
    <rfmt sheetId="12" xfDxf="1" sqref="D1:D1048576" start="0" length="0">
      <dxf>
        <font>
          <sz val="10"/>
          <name val="Open Sans"/>
          <scheme val="none"/>
        </font>
      </dxf>
    </rfmt>
    <rcc rId="0" sId="12" s="1" dxf="1">
      <nc r="D2" t="inlineStr">
        <is>
          <t>II Q 2021</t>
        </is>
      </nc>
      <ndxf>
        <font>
          <b/>
          <sz val="8"/>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12" s="1" dxf="1" numFmtId="34">
      <nc r="D3">
        <v>-8584</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fmt sheetId="12" s="1" sqref="D4" start="0" length="0">
      <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cc rId="0" sId="12" s="1" dxf="1" numFmtId="34">
      <nc r="D5">
        <v>-2909</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D6">
        <v>-1113</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D7">
        <v>-341</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D8">
        <v>-168</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D9">
        <v>-5738</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D10">
        <v>3940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D11">
        <v>-19904</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c r="D12">
        <f>SUM(D3:D11)</f>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cc rId="0" sId="12" s="1" dxf="1">
      <nc r="D13">
        <f>D12-'P&amp;L'!#REF!</f>
      </nc>
      <ndxf>
        <font>
          <sz val="8"/>
          <color auto="1"/>
          <name val="Open Sans"/>
          <scheme val="none"/>
        </font>
        <numFmt numFmtId="170" formatCode="_-* #,##0_-;\-* #,##0_-;_-* &quot;-&quot;??_-;_-@_-"/>
      </ndxf>
    </rcc>
    <rfmt sheetId="12" sqref="D14" start="0" length="0">
      <dxf>
        <font>
          <sz val="10"/>
          <color rgb="FFFF0000"/>
          <name val="Open Sans"/>
          <scheme val="none"/>
        </font>
        <numFmt numFmtId="170" formatCode="_-* #,##0_-;\-* #,##0_-;_-* &quot;-&quot;??_-;_-@_-"/>
      </dxf>
    </rfmt>
    <rfmt sheetId="12" sqref="D15" start="0" length="0">
      <dxf>
        <font>
          <sz val="10"/>
          <color rgb="FFFF0000"/>
          <name val="Open Sans"/>
          <scheme val="none"/>
        </font>
        <numFmt numFmtId="166" formatCode="_(* #\ ###\ ##0_);_(* \(#\ ###\ ##0\);_(* &quot;-&quot;_);_(@_)"/>
      </dxf>
    </rfmt>
  </rrc>
  <rrc rId="5350" sId="12" ref="D1:D1048576" action="deleteCol">
    <rfmt sheetId="12" xfDxf="1" sqref="D1:D1048576" start="0" length="0">
      <dxf>
        <font>
          <sz val="10"/>
          <name val="Open Sans"/>
          <scheme val="none"/>
        </font>
      </dxf>
    </rfmt>
    <rcc rId="0" sId="12" s="1" dxf="1">
      <nc r="D2" t="inlineStr">
        <is>
          <t>III Q 2021</t>
        </is>
      </nc>
      <ndxf>
        <font>
          <b/>
          <sz val="8"/>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12" s="1" dxf="1" numFmtId="34">
      <nc r="D3">
        <v>-11260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fmt sheetId="12" s="1" sqref="D4" start="0" length="0">
      <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cc rId="0" sId="12" s="1" dxf="1" numFmtId="34">
      <nc r="D5">
        <v>-15696</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D6">
        <v>-953</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D7">
        <v>-260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D8">
        <v>-447</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D9">
        <v>-14</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D10">
        <v>-7080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D11">
        <v>-10040</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c r="D12">
        <f>SUM(D3:D11)</f>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cc rId="0" sId="12" s="1" dxf="1">
      <nc r="D13">
        <f>D12-'P&amp;L'!#REF!</f>
      </nc>
      <ndxf>
        <font>
          <sz val="8"/>
          <color auto="1"/>
          <name val="Open Sans"/>
          <scheme val="none"/>
        </font>
        <numFmt numFmtId="170" formatCode="_-* #,##0_-;\-* #,##0_-;_-* &quot;-&quot;??_-;_-@_-"/>
      </ndxf>
    </rcc>
    <rfmt sheetId="12" sqref="D14" start="0" length="0">
      <dxf>
        <font>
          <sz val="10"/>
          <color rgb="FFFF0000"/>
          <name val="Open Sans"/>
          <scheme val="none"/>
        </font>
        <numFmt numFmtId="170" formatCode="_-* #,##0_-;\-* #,##0_-;_-* &quot;-&quot;??_-;_-@_-"/>
      </dxf>
    </rfmt>
    <rfmt sheetId="12" sqref="D15" start="0" length="0">
      <dxf>
        <font>
          <sz val="10"/>
          <color rgb="FFFF0000"/>
          <name val="Open Sans"/>
          <scheme val="none"/>
        </font>
        <numFmt numFmtId="166" formatCode="_(* #\ ###\ ##0_);_(* \(#\ ###\ ##0\);_(* &quot;-&quot;_);_(@_)"/>
      </dxf>
    </rfmt>
  </rrc>
  <rrc rId="5351" sId="12" ref="D1:D1048576" action="deleteCol">
    <rfmt sheetId="12" xfDxf="1" sqref="D1:D1048576" start="0" length="0">
      <dxf>
        <font>
          <sz val="10"/>
          <name val="Open Sans"/>
          <scheme val="none"/>
        </font>
      </dxf>
    </rfmt>
    <rcc rId="0" sId="12" s="1" dxf="1">
      <nc r="D2" t="inlineStr">
        <is>
          <t>IV Q 2021</t>
        </is>
      </nc>
      <ndxf>
        <font>
          <b/>
          <sz val="8"/>
          <color rgb="FFCC0000"/>
          <name val="Open Sans"/>
          <scheme val="none"/>
        </font>
        <numFmt numFmtId="19" formatCode="dd/mm/yyyy"/>
        <alignment horizontal="right" vertical="center" wrapText="1" readingOrder="0"/>
        <border outline="0">
          <top style="thin">
            <color indexed="9"/>
          </top>
          <bottom style="medium">
            <color rgb="FFCC0000"/>
          </bottom>
        </border>
      </ndxf>
    </rcc>
    <rcc rId="0" sId="12" s="1" dxf="1" numFmtId="34">
      <nc r="D3">
        <v>-36755</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fmt sheetId="12" s="1" sqref="D4" start="0" length="0">
      <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cc rId="0" sId="12" s="1" dxf="1" numFmtId="34">
      <nc r="D5">
        <v>-33554</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D6">
        <v>-7736</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D7">
        <v>-276</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D8">
        <v>-514</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D9">
        <v>-2632</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D10">
        <v>-9981</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umFmtId="34">
      <nc r="D11">
        <v>-32438</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2" s="1" dxf="1">
      <nc r="D12">
        <f>SUM(D3:D11)</f>
      </nc>
      <n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ndxf>
    </rcc>
    <rcc rId="0" sId="12" s="1" dxf="1">
      <nc r="D13">
        <f>D12-'P&amp;L'!#REF!</f>
      </nc>
      <ndxf>
        <font>
          <sz val="8"/>
          <color auto="1"/>
          <name val="Open Sans"/>
          <scheme val="none"/>
        </font>
        <numFmt numFmtId="170" formatCode="_-* #,##0_-;\-* #,##0_-;_-* &quot;-&quot;??_-;_-@_-"/>
      </ndxf>
    </rcc>
    <rfmt sheetId="12" sqref="D14" start="0" length="0">
      <dxf>
        <font>
          <sz val="10"/>
          <color rgb="FFFF0000"/>
          <name val="Open Sans"/>
          <scheme val="none"/>
        </font>
        <numFmt numFmtId="170" formatCode="_-* #,##0_-;\-* #,##0_-;_-* &quot;-&quot;??_-;_-@_-"/>
      </dxf>
    </rfmt>
    <rfmt sheetId="12" sqref="D15" start="0" length="0">
      <dxf>
        <font>
          <sz val="10"/>
          <color rgb="FFFF0000"/>
          <name val="Open Sans"/>
          <scheme val="none"/>
        </font>
        <numFmt numFmtId="166" formatCode="_(* #\ ###\ ##0_);_(* \(#\ ###\ ##0\);_(* &quot;-&quot;_);_(@_)"/>
      </dxf>
    </rfmt>
  </rrc>
  <rcc rId="5352" sId="12" odxf="1" s="1" dxf="1">
    <oc r="C13">
      <f>C12-'P&amp;L'!C25</f>
    </oc>
    <nc r="C13"/>
    <odxf>
      <font>
        <b val="0"/>
        <i val="0"/>
        <strike val="0"/>
        <condense val="0"/>
        <extend val="0"/>
        <outline val="0"/>
        <shadow val="0"/>
        <u val="none"/>
        <vertAlign val="baseline"/>
        <sz val="8"/>
        <color auto="1"/>
        <name val="Open Sans"/>
        <scheme val="none"/>
      </font>
      <numFmt numFmtId="170" formatCode="_-* #,##0_-;\-* #,##0_-;_-* &quot;-&quot;??_-;_-@_-"/>
    </odxf>
    <ndxf>
      <font>
        <sz val="10"/>
        <color theme="0"/>
        <name val="Open Sans"/>
        <scheme val="none"/>
      </font>
      <numFmt numFmtId="0" formatCode="General"/>
      <alignment wrapText="1" readingOrder="0"/>
    </ndxf>
  </rcc>
  <rcc rId="5353" sId="12" odxf="1" dxf="1">
    <oc r="D13">
      <f>D12-'P&amp;L'!D25</f>
    </oc>
    <nc r="D13"/>
    <odxf>
      <font>
        <sz val="8"/>
        <color auto="1"/>
        <name val="Open Sans"/>
        <scheme val="none"/>
      </font>
      <numFmt numFmtId="170" formatCode="_-* #,##0_-;\-* #,##0_-;_-* &quot;-&quot;??_-;_-@_-"/>
      <alignment vertical="bottom" wrapText="0" readingOrder="0"/>
    </odxf>
    <ndxf>
      <font>
        <sz val="10"/>
        <color theme="0"/>
        <name val="Open Sans"/>
        <scheme val="none"/>
      </font>
      <numFmt numFmtId="0" formatCode="General"/>
      <alignment vertical="top" wrapText="1" readingOrder="0"/>
    </ndxf>
  </rcc>
  <rfmt sheetId="12" sqref="E13" start="0" length="0">
    <dxf>
      <font>
        <sz val="10"/>
        <color theme="0"/>
        <name val="Open Sans"/>
        <scheme val="none"/>
      </font>
      <alignment vertical="top" wrapText="1" readingOrder="0"/>
    </dxf>
  </rfmt>
  <rfmt sheetId="12" sqref="F13" start="0" length="0">
    <dxf>
      <font>
        <sz val="10"/>
        <color theme="0"/>
        <name val="Open Sans"/>
        <scheme val="none"/>
      </font>
      <alignment vertical="top" wrapText="1" readingOrder="0"/>
    </dxf>
  </rfmt>
  <rfmt sheetId="12" sqref="F1:I1048576" start="0" length="2147483647">
    <dxf>
      <font>
        <color rgb="FFFF0000"/>
      </font>
    </dxf>
  </rfmt>
  <rfmt sheetId="12" sqref="F1:I1048576" start="0" length="2147483647">
    <dxf>
      <font/>
    </dxf>
  </rfmt>
  <rfmt sheetId="12" sqref="F1:I1048576" start="0" length="2147483647">
    <dxf>
      <font/>
    </dxf>
  </rfmt>
  <rcmt sheetId="12" cell="F3" guid="{00000000-0000-0000-0000-000000000000}" action="delete" author="Stadler Dorota"/>
  <rcmt sheetId="12" cell="G3" guid="{00000000-0000-0000-0000-000000000000}" action="delete" author="Stadler Dorota"/>
  <rcmt sheetId="12" cell="H3" guid="{00000000-0000-0000-0000-000000000000}" action="delete" author="Stadler Dorota"/>
  <rrc rId="5354" sId="13" ref="C1:C1048576" action="deleteCol">
    <undo index="0" exp="area" ref3D="1" dr="$C$1:$R$1048576" dn="Z_687A4863_1825_4D63_B732_E76682E6DE4F_.wvu.Cols" sId="13"/>
    <rfmt sheetId="13" xfDxf="1" sqref="C1:C1048576" start="0" length="0">
      <dxf>
        <font>
          <sz val="10"/>
          <name val="Open Sans"/>
          <scheme val="none"/>
        </font>
      </dxf>
    </rfmt>
    <rcc rId="0" sId="13" s="1" dxf="1">
      <nc r="C2" t="inlineStr">
        <is>
          <t>I Q 2017</t>
        </is>
      </nc>
      <ndxf>
        <font>
          <b/>
          <sz val="8"/>
          <color rgb="FFCC0000"/>
          <name val="Open Sans"/>
          <scheme val="none"/>
        </font>
        <numFmt numFmtId="19" formatCode="dd/mm/yyyy"/>
        <alignment horizontal="right" vertical="center" readingOrder="0"/>
        <border outline="0">
          <top style="thin">
            <color indexed="9"/>
          </top>
          <bottom style="medium">
            <color rgb="FFCC0000"/>
          </bottom>
        </border>
      </ndxf>
    </rcc>
    <rcc rId="0" sId="13" s="1" dxf="1" numFmtId="34">
      <nc r="C3">
        <v>3376</v>
      </nc>
      <ndxf>
        <font>
          <sz val="8"/>
          <color auto="1"/>
          <name val="Open Sans"/>
          <scheme val="none"/>
        </font>
        <numFmt numFmtId="166" formatCode="_(* #\ ###\ ##0_);_(* \(#\ ###\ ##0\);_(* &quot;-&quot;_);_(@_)"/>
        <alignment horizontal="right" vertical="center" readingOrder="0"/>
      </ndxf>
    </rcc>
    <rcc rId="0" sId="13" s="1" dxf="1" numFmtId="34">
      <nc r="C4">
        <v>433</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5">
        <v>1429</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fmt sheetId="13" s="1" sqref="C6" start="0" length="0">
      <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dxf>
    </rfmt>
    <rcc rId="0" sId="13" s="1" dxf="1" numFmtId="34">
      <nc r="C7">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8">
        <v>952</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9">
        <v>1503</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0">
        <v>220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1">
        <v>362</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2">
        <v>24131</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3">
        <v>9934</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c r="C14">
        <f>SUM(C3:C13)</f>
      </nc>
      <ndxf>
        <font>
          <b/>
          <sz val="8"/>
          <color rgb="FFEC0000"/>
          <name val="Open Sans"/>
          <scheme val="none"/>
        </font>
        <numFmt numFmtId="166" formatCode="_(* #\ ###\ ##0_);_(* \(#\ ###\ ##0\);_(* &quot;-&quot;_);_(@_)"/>
        <alignment horizontal="right" vertical="center" wrapText="1" readingOrder="0"/>
        <border outline="0">
          <top style="thin">
            <color rgb="FFEC0000"/>
          </top>
          <bottom style="thin">
            <color rgb="FFEC0000"/>
          </bottom>
        </border>
      </ndxf>
    </rcc>
    <rfmt sheetId="13" sqref="C15" start="0" length="0">
      <dxf>
        <font>
          <sz val="10"/>
          <color rgb="FF0070C0"/>
          <name val="Open Sans"/>
          <scheme val="none"/>
        </font>
      </dxf>
    </rfmt>
    <rfmt sheetId="13" sqref="C16" start="0" length="0">
      <dxf>
        <font>
          <sz val="10"/>
          <color theme="0"/>
          <name val="Open Sans"/>
          <scheme val="none"/>
        </font>
      </dxf>
    </rfmt>
    <rfmt sheetId="13" sqref="C17" start="0" length="0">
      <dxf>
        <font>
          <sz val="10"/>
          <color theme="0"/>
          <name val="Open Sans"/>
          <scheme val="none"/>
        </font>
      </dxf>
    </rfmt>
    <rfmt sheetId="13" sqref="C18" start="0" length="0">
      <dxf>
        <font>
          <sz val="10"/>
          <color theme="0"/>
          <name val="Open Sans"/>
          <scheme val="none"/>
        </font>
      </dxf>
    </rfmt>
  </rrc>
  <rrc rId="5355" sId="13" ref="C1:C1048576" action="deleteCol">
    <undo index="0" exp="area" ref3D="1" dr="$C$1:$Q$1048576" dn="Z_687A4863_1825_4D63_B732_E76682E6DE4F_.wvu.Cols" sId="13"/>
    <rfmt sheetId="13" xfDxf="1" sqref="C1:C1048576" start="0" length="0">
      <dxf>
        <font>
          <sz val="10"/>
          <name val="Open Sans"/>
          <scheme val="none"/>
        </font>
      </dxf>
    </rfmt>
    <rcc rId="0" sId="13" s="1" dxf="1">
      <nc r="C2" t="inlineStr">
        <is>
          <t>II Q 2017</t>
        </is>
      </nc>
      <ndxf>
        <font>
          <b/>
          <sz val="8"/>
          <color rgb="FFCC0000"/>
          <name val="Open Sans"/>
          <scheme val="none"/>
        </font>
        <numFmt numFmtId="19" formatCode="dd/mm/yyyy"/>
        <alignment horizontal="right" vertical="center" readingOrder="0"/>
        <border outline="0">
          <top style="thin">
            <color indexed="9"/>
          </top>
          <bottom style="medium">
            <color rgb="FFCC0000"/>
          </bottom>
        </border>
      </ndxf>
    </rcc>
    <rcc rId="0" sId="13" s="1" dxf="1" numFmtId="34">
      <nc r="C3">
        <v>6938</v>
      </nc>
      <ndxf>
        <font>
          <sz val="8"/>
          <color auto="1"/>
          <name val="Open Sans"/>
          <scheme val="none"/>
        </font>
        <numFmt numFmtId="166" formatCode="_(* #\ ###\ ##0_);_(* \(#\ ###\ ##0\);_(* &quot;-&quot;_);_(@_)"/>
        <alignment horizontal="right" vertical="center" readingOrder="0"/>
      </ndxf>
    </rcc>
    <rcc rId="0" sId="13" s="1" dxf="1" numFmtId="34">
      <nc r="C4">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5">
        <v>12355</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fmt sheetId="13" s="1" sqref="C6" start="0" length="0">
      <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dxf>
    </rfmt>
    <rcc rId="0" sId="13" s="1" dxf="1" numFmtId="34">
      <nc r="C7">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8">
        <v>591</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9">
        <v>1112</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0">
        <v>-457</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1">
        <v>175</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2">
        <v>31</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3">
        <v>11459</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c r="C14">
        <f>SUM(C3:C13)</f>
      </nc>
      <ndxf>
        <font>
          <b/>
          <sz val="8"/>
          <color rgb="FFEC0000"/>
          <name val="Open Sans"/>
          <scheme val="none"/>
        </font>
        <numFmt numFmtId="166" formatCode="_(* #\ ###\ ##0_);_(* \(#\ ###\ ##0\);_(* &quot;-&quot;_);_(@_)"/>
        <alignment horizontal="right" vertical="center" wrapText="1" readingOrder="0"/>
        <border outline="0">
          <top style="thin">
            <color rgb="FFEC0000"/>
          </top>
          <bottom style="thin">
            <color rgb="FFEC0000"/>
          </bottom>
        </border>
      </ndxf>
    </rcc>
    <rfmt sheetId="13" sqref="C15" start="0" length="0">
      <dxf>
        <font>
          <sz val="10"/>
          <color rgb="FF0070C0"/>
          <name val="Open Sans"/>
          <scheme val="none"/>
        </font>
      </dxf>
    </rfmt>
    <rfmt sheetId="13" sqref="C16" start="0" length="0">
      <dxf>
        <font>
          <sz val="10"/>
          <color theme="0"/>
          <name val="Open Sans"/>
          <scheme val="none"/>
        </font>
      </dxf>
    </rfmt>
    <rfmt sheetId="13" sqref="C17" start="0" length="0">
      <dxf>
        <font>
          <sz val="10"/>
          <color theme="0"/>
          <name val="Open Sans"/>
          <scheme val="none"/>
        </font>
      </dxf>
    </rfmt>
    <rfmt sheetId="13" sqref="C18" start="0" length="0">
      <dxf>
        <font>
          <sz val="10"/>
          <color theme="0"/>
          <name val="Open Sans"/>
          <scheme val="none"/>
        </font>
      </dxf>
    </rfmt>
  </rrc>
  <rrc rId="5356" sId="13" ref="C1:C1048576" action="deleteCol">
    <undo index="0" exp="area" ref3D="1" dr="$C$1:$P$1048576" dn="Z_687A4863_1825_4D63_B732_E76682E6DE4F_.wvu.Cols" sId="13"/>
    <rfmt sheetId="13" xfDxf="1" sqref="C1:C1048576" start="0" length="0">
      <dxf>
        <font>
          <sz val="10"/>
          <name val="Open Sans"/>
          <scheme val="none"/>
        </font>
      </dxf>
    </rfmt>
    <rcc rId="0" sId="13" s="1" dxf="1">
      <nc r="C2" t="inlineStr">
        <is>
          <t>III Q 2017</t>
        </is>
      </nc>
      <ndxf>
        <font>
          <b/>
          <sz val="8"/>
          <color rgb="FFCC0000"/>
          <name val="Open Sans"/>
          <scheme val="none"/>
        </font>
        <numFmt numFmtId="19" formatCode="dd/mm/yyyy"/>
        <alignment horizontal="right" vertical="center" readingOrder="0"/>
        <border outline="0">
          <top style="thin">
            <color indexed="9"/>
          </top>
          <bottom style="medium">
            <color rgb="FFCC0000"/>
          </bottom>
        </border>
      </ndxf>
    </rcc>
    <rcc rId="0" sId="13" s="1" dxf="1" numFmtId="34">
      <nc r="C3">
        <v>5170</v>
      </nc>
      <ndxf>
        <font>
          <sz val="8"/>
          <color auto="1"/>
          <name val="Open Sans"/>
          <scheme val="none"/>
        </font>
        <numFmt numFmtId="166" formatCode="_(* #\ ###\ ##0_);_(* \(#\ ###\ ##0\);_(* &quot;-&quot;_);_(@_)"/>
        <alignment horizontal="right" vertical="center" readingOrder="0"/>
      </ndxf>
    </rcc>
    <rcc rId="0" sId="13" s="1" dxf="1" numFmtId="34">
      <nc r="C4">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5">
        <v>5764</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fmt sheetId="13" s="1" sqref="C6" start="0" length="0">
      <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dxf>
    </rfmt>
    <rcc rId="0" sId="13" s="1" dxf="1" numFmtId="34">
      <nc r="C7">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8">
        <v>447</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9">
        <v>1915</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0">
        <v>1299</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1">
        <v>204</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2">
        <v>73</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3">
        <v>8799</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c r="C14">
        <f>SUM(C3:C13)</f>
      </nc>
      <ndxf>
        <font>
          <b/>
          <sz val="8"/>
          <color rgb="FFEC0000"/>
          <name val="Open Sans"/>
          <scheme val="none"/>
        </font>
        <numFmt numFmtId="166" formatCode="_(* #\ ###\ ##0_);_(* \(#\ ###\ ##0\);_(* &quot;-&quot;_);_(@_)"/>
        <alignment horizontal="right" vertical="center" wrapText="1" readingOrder="0"/>
        <border outline="0">
          <top style="thin">
            <color rgb="FFEC0000"/>
          </top>
          <bottom style="thin">
            <color rgb="FFEC0000"/>
          </bottom>
        </border>
      </ndxf>
    </rcc>
    <rfmt sheetId="13" sqref="C15" start="0" length="0">
      <dxf>
        <font>
          <sz val="10"/>
          <color rgb="FF0070C0"/>
          <name val="Open Sans"/>
          <scheme val="none"/>
        </font>
      </dxf>
    </rfmt>
    <rfmt sheetId="13" sqref="C16" start="0" length="0">
      <dxf>
        <font>
          <sz val="10"/>
          <color theme="0"/>
          <name val="Open Sans"/>
          <scheme val="none"/>
        </font>
      </dxf>
    </rfmt>
    <rfmt sheetId="13" sqref="C17" start="0" length="0">
      <dxf>
        <font>
          <sz val="10"/>
          <color theme="0"/>
          <name val="Open Sans"/>
          <scheme val="none"/>
        </font>
      </dxf>
    </rfmt>
    <rfmt sheetId="13" sqref="C18" start="0" length="0">
      <dxf>
        <font>
          <sz val="10"/>
          <color theme="0"/>
          <name val="Open Sans"/>
          <scheme val="none"/>
        </font>
      </dxf>
    </rfmt>
  </rrc>
  <rrc rId="5357" sId="13" ref="C1:C1048576" action="deleteCol">
    <undo index="0" exp="area" ref3D="1" dr="$C$1:$O$1048576" dn="Z_687A4863_1825_4D63_B732_E76682E6DE4F_.wvu.Cols" sId="13"/>
    <rfmt sheetId="13" xfDxf="1" sqref="C1:C1048576" start="0" length="0">
      <dxf>
        <font>
          <sz val="10"/>
          <name val="Open Sans"/>
          <scheme val="none"/>
        </font>
      </dxf>
    </rfmt>
    <rcc rId="0" sId="13" s="1" dxf="1">
      <nc r="C2" t="inlineStr">
        <is>
          <t>IV Q 2017</t>
        </is>
      </nc>
      <ndxf>
        <font>
          <b/>
          <sz val="8"/>
          <color rgb="FFCC0000"/>
          <name val="Open Sans"/>
          <scheme val="none"/>
        </font>
        <numFmt numFmtId="19" formatCode="dd/mm/yyyy"/>
        <alignment horizontal="right" vertical="center" readingOrder="0"/>
        <border outline="0">
          <top style="thin">
            <color indexed="9"/>
          </top>
          <bottom style="medium">
            <color rgb="FFCC0000"/>
          </bottom>
        </border>
      </ndxf>
    </rcc>
    <rcc rId="0" sId="13" s="1" dxf="1" numFmtId="34">
      <nc r="C3">
        <v>5051</v>
      </nc>
      <ndxf>
        <font>
          <sz val="8"/>
          <color auto="1"/>
          <name val="Open Sans"/>
          <scheme val="none"/>
        </font>
        <numFmt numFmtId="166" formatCode="_(* #\ ###\ ##0_);_(* \(#\ ###\ ##0\);_(* &quot;-&quot;_);_(@_)"/>
        <alignment horizontal="right" vertical="center" readingOrder="0"/>
      </ndxf>
    </rcc>
    <rcc rId="0" sId="13" s="1" dxf="1" numFmtId="34">
      <nc r="C4">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5">
        <v>23749</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fmt sheetId="13" s="1" sqref="C6" start="0" length="0">
      <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dxf>
    </rfmt>
    <rcc rId="0" sId="13" s="1" dxf="1" numFmtId="34">
      <nc r="C7">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8">
        <v>1276</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9">
        <v>1111</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0">
        <v>10481</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1">
        <v>298</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2">
        <v>3</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3">
        <v>10403</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c r="C14">
        <f>SUM(C3:C13)</f>
      </nc>
      <ndxf>
        <font>
          <b/>
          <sz val="8"/>
          <color rgb="FFEC0000"/>
          <name val="Open Sans"/>
          <scheme val="none"/>
        </font>
        <numFmt numFmtId="166" formatCode="_(* #\ ###\ ##0_);_(* \(#\ ###\ ##0\);_(* &quot;-&quot;_);_(@_)"/>
        <alignment horizontal="right" vertical="center" wrapText="1" readingOrder="0"/>
        <border outline="0">
          <top style="thin">
            <color rgb="FFEC0000"/>
          </top>
          <bottom style="thin">
            <color rgb="FFEC0000"/>
          </bottom>
        </border>
      </ndxf>
    </rcc>
    <rfmt sheetId="13" sqref="C15" start="0" length="0">
      <dxf>
        <font>
          <sz val="10"/>
          <color rgb="FF0070C0"/>
          <name val="Open Sans"/>
          <scheme val="none"/>
        </font>
      </dxf>
    </rfmt>
    <rfmt sheetId="13" sqref="C16" start="0" length="0">
      <dxf>
        <font>
          <sz val="10"/>
          <color theme="0"/>
          <name val="Open Sans"/>
          <scheme val="none"/>
        </font>
      </dxf>
    </rfmt>
    <rfmt sheetId="13" sqref="C17" start="0" length="0">
      <dxf>
        <font>
          <sz val="10"/>
          <color theme="0"/>
          <name val="Open Sans"/>
          <scheme val="none"/>
        </font>
      </dxf>
    </rfmt>
    <rfmt sheetId="13" sqref="C18" start="0" length="0">
      <dxf>
        <font>
          <sz val="10"/>
          <color theme="0"/>
          <name val="Open Sans"/>
          <scheme val="none"/>
        </font>
      </dxf>
    </rfmt>
  </rrc>
  <rrc rId="5358" sId="13" ref="C1:C1048576" action="deleteCol">
    <undo index="0" exp="area" ref3D="1" dr="$C$1:$N$1048576" dn="Z_687A4863_1825_4D63_B732_E76682E6DE4F_.wvu.Cols" sId="13"/>
    <rfmt sheetId="13" xfDxf="1" sqref="C1:C1048576" start="0" length="0">
      <dxf>
        <font>
          <sz val="10"/>
          <name val="Open Sans"/>
          <scheme val="none"/>
        </font>
      </dxf>
    </rfmt>
    <rcc rId="0" sId="13" s="1" dxf="1">
      <nc r="C2" t="inlineStr">
        <is>
          <t>I Q 2018</t>
        </is>
      </nc>
      <ndxf>
        <font>
          <b/>
          <sz val="8"/>
          <color rgb="FFCC0000"/>
          <name val="Open Sans"/>
          <scheme val="none"/>
        </font>
        <numFmt numFmtId="19" formatCode="dd/mm/yyyy"/>
        <alignment horizontal="right" vertical="center" readingOrder="0"/>
        <border outline="0">
          <top style="thin">
            <color indexed="9"/>
          </top>
          <bottom style="medium">
            <color rgb="FFCC0000"/>
          </bottom>
        </border>
      </ndxf>
    </rcc>
    <rcc rId="0" sId="13" s="1" dxf="1" numFmtId="34">
      <nc r="C3">
        <v>11115</v>
      </nc>
      <ndxf>
        <font>
          <sz val="8"/>
          <color auto="1"/>
          <name val="Open Sans"/>
          <scheme val="none"/>
        </font>
        <numFmt numFmtId="166" formatCode="_(* #\ ###\ ##0_);_(* \(#\ ###\ ##0\);_(* &quot;-&quot;_);_(@_)"/>
        <alignment horizontal="right" vertical="center" readingOrder="0"/>
      </ndxf>
    </rcc>
    <rcc rId="0" sId="13" s="1" dxf="1" numFmtId="34">
      <nc r="C4">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5">
        <v>1922</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fmt sheetId="13" s="1" sqref="C6" start="0" length="0">
      <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dxf>
    </rfmt>
    <rcc rId="0" sId="13" s="1" dxf="1" numFmtId="34">
      <nc r="C7">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8">
        <v>965</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9">
        <v>2305</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0">
        <v>44277</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1">
        <v>1413</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2">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3">
        <v>15451</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c r="C14">
        <f>SUM(C3:C13)</f>
      </nc>
      <ndxf>
        <font>
          <b/>
          <sz val="8"/>
          <color rgb="FFEC0000"/>
          <name val="Open Sans"/>
          <scheme val="none"/>
        </font>
        <numFmt numFmtId="166" formatCode="_(* #\ ###\ ##0_);_(* \(#\ ###\ ##0\);_(* &quot;-&quot;_);_(@_)"/>
        <alignment horizontal="right" vertical="center" wrapText="1" readingOrder="0"/>
        <border outline="0">
          <top style="thin">
            <color rgb="FFEC0000"/>
          </top>
          <bottom style="thin">
            <color rgb="FFEC0000"/>
          </bottom>
        </border>
      </ndxf>
    </rcc>
    <rfmt sheetId="13" sqref="C15" start="0" length="0">
      <dxf>
        <font>
          <sz val="10"/>
          <color rgb="FF0070C0"/>
          <name val="Open Sans"/>
          <scheme val="none"/>
        </font>
      </dxf>
    </rfmt>
    <rfmt sheetId="13" sqref="C16" start="0" length="0">
      <dxf>
        <font>
          <sz val="10"/>
          <color rgb="FFFF0000"/>
          <name val="Open Sans"/>
          <scheme val="none"/>
        </font>
      </dxf>
    </rfmt>
    <rfmt sheetId="13" sqref="C17" start="0" length="0">
      <dxf>
        <font>
          <sz val="10"/>
          <color rgb="FFFF0000"/>
          <name val="Open Sans"/>
          <scheme val="none"/>
        </font>
      </dxf>
    </rfmt>
    <rfmt sheetId="13" sqref="C18" start="0" length="0">
      <dxf>
        <font>
          <sz val="10"/>
          <color rgb="FFFF0000"/>
          <name val="Open Sans"/>
          <scheme val="none"/>
        </font>
        <numFmt numFmtId="166" formatCode="_(* #\ ###\ ##0_);_(* \(#\ ###\ ##0\);_(* &quot;-&quot;_);_(@_)"/>
      </dxf>
    </rfmt>
    <rfmt sheetId="13" sqref="C19" start="0" length="0">
      <dxf>
        <font>
          <sz val="10"/>
          <color rgb="FFFF0000"/>
          <name val="Open Sans"/>
          <scheme val="none"/>
        </font>
        <numFmt numFmtId="166" formatCode="_(* #\ ###\ ##0_);_(* \(#\ ###\ ##0\);_(* &quot;-&quot;_);_(@_)"/>
      </dxf>
    </rfmt>
    <rfmt sheetId="13" sqref="C20" start="0" length="0">
      <dxf>
        <font>
          <sz val="10"/>
          <color rgb="FFFF0000"/>
          <name val="Open Sans"/>
          <scheme val="none"/>
        </font>
        <numFmt numFmtId="166" formatCode="_(* #\ ###\ ##0_);_(* \(#\ ###\ ##0\);_(* &quot;-&quot;_);_(@_)"/>
      </dxf>
    </rfmt>
    <rfmt sheetId="13" sqref="C21" start="0" length="0">
      <dxf>
        <font>
          <sz val="10"/>
          <color rgb="FFFF0000"/>
          <name val="Open Sans"/>
          <scheme val="none"/>
        </font>
        <numFmt numFmtId="166" formatCode="_(* #\ ###\ ##0_);_(* \(#\ ###\ ##0\);_(* &quot;-&quot;_);_(@_)"/>
      </dxf>
    </rfmt>
    <rfmt sheetId="13" sqref="C22" start="0" length="0">
      <dxf>
        <font>
          <sz val="10"/>
          <color rgb="FFFF0000"/>
          <name val="Open Sans"/>
          <scheme val="none"/>
        </font>
        <numFmt numFmtId="166" formatCode="_(* #\ ###\ ##0_);_(* \(#\ ###\ ##0\);_(* &quot;-&quot;_);_(@_)"/>
      </dxf>
    </rfmt>
    <rfmt sheetId="13" sqref="C23" start="0" length="0">
      <dxf>
        <font>
          <sz val="10"/>
          <color rgb="FFFF0000"/>
          <name val="Open Sans"/>
          <scheme val="none"/>
        </font>
        <numFmt numFmtId="166" formatCode="_(* #\ ###\ ##0_);_(* \(#\ ###\ ##0\);_(* &quot;-&quot;_);_(@_)"/>
      </dxf>
    </rfmt>
    <rfmt sheetId="13" sqref="C24" start="0" length="0">
      <dxf>
        <font>
          <sz val="10"/>
          <color rgb="FFFF0000"/>
          <name val="Open Sans"/>
          <scheme val="none"/>
        </font>
        <numFmt numFmtId="166" formatCode="_(* #\ ###\ ##0_);_(* \(#\ ###\ ##0\);_(* &quot;-&quot;_);_(@_)"/>
      </dxf>
    </rfmt>
    <rfmt sheetId="13" sqref="C25" start="0" length="0">
      <dxf>
        <font>
          <sz val="10"/>
          <color rgb="FFFF0000"/>
          <name val="Open Sans"/>
          <scheme val="none"/>
        </font>
        <numFmt numFmtId="166" formatCode="_(* #\ ###\ ##0_);_(* \(#\ ###\ ##0\);_(* &quot;-&quot;_);_(@_)"/>
      </dxf>
    </rfmt>
    <rfmt sheetId="13" sqref="C26" start="0" length="0">
      <dxf>
        <font>
          <sz val="10"/>
          <color rgb="FFFF0000"/>
          <name val="Open Sans"/>
          <scheme val="none"/>
        </font>
        <numFmt numFmtId="166" formatCode="_(* #\ ###\ ##0_);_(* \(#\ ###\ ##0\);_(* &quot;-&quot;_);_(@_)"/>
      </dxf>
    </rfmt>
    <rfmt sheetId="13" sqref="C27" start="0" length="0">
      <dxf>
        <font>
          <sz val="10"/>
          <color rgb="FFFF0000"/>
          <name val="Open Sans"/>
          <scheme val="none"/>
        </font>
        <numFmt numFmtId="166" formatCode="_(* #\ ###\ ##0_);_(* \(#\ ###\ ##0\);_(* &quot;-&quot;_);_(@_)"/>
      </dxf>
    </rfmt>
    <rfmt sheetId="13" sqref="C28" start="0" length="0">
      <dxf>
        <font>
          <sz val="10"/>
          <color rgb="FFFF0000"/>
          <name val="Open Sans"/>
          <scheme val="none"/>
        </font>
      </dxf>
    </rfmt>
    <rfmt sheetId="13" sqref="C29" start="0" length="0">
      <dxf>
        <font>
          <sz val="10"/>
          <color rgb="FFFF0000"/>
          <name val="Open Sans"/>
          <scheme val="none"/>
        </font>
      </dxf>
    </rfmt>
    <rfmt sheetId="13" sqref="C30" start="0" length="0">
      <dxf>
        <font>
          <sz val="10"/>
          <color rgb="FFFF0000"/>
          <name val="Open Sans"/>
          <scheme val="none"/>
        </font>
      </dxf>
    </rfmt>
    <rfmt sheetId="13" sqref="C31" start="0" length="0">
      <dxf>
        <font>
          <sz val="10"/>
          <color rgb="FFFF0000"/>
          <name val="Open Sans"/>
          <scheme val="none"/>
        </font>
      </dxf>
    </rfmt>
    <rfmt sheetId="13" sqref="C32" start="0" length="0">
      <dxf>
        <font>
          <sz val="10"/>
          <color rgb="FFFF0000"/>
          <name val="Open Sans"/>
          <scheme val="none"/>
        </font>
      </dxf>
    </rfmt>
    <rfmt sheetId="13" sqref="C33" start="0" length="0">
      <dxf>
        <font>
          <sz val="10"/>
          <color rgb="FFFF0000"/>
          <name val="Open Sans"/>
          <scheme val="none"/>
        </font>
      </dxf>
    </rfmt>
    <rfmt sheetId="13" sqref="C34" start="0" length="0">
      <dxf>
        <font>
          <sz val="10"/>
          <color rgb="FFFF0000"/>
          <name val="Open Sans"/>
          <scheme val="none"/>
        </font>
      </dxf>
    </rfmt>
    <rfmt sheetId="13" sqref="C35" start="0" length="0">
      <dxf>
        <font>
          <sz val="10"/>
          <color rgb="FFFF0000"/>
          <name val="Open Sans"/>
          <scheme val="none"/>
        </font>
      </dxf>
    </rfmt>
    <rfmt sheetId="13" sqref="C36" start="0" length="0">
      <dxf>
        <font>
          <sz val="10"/>
          <color rgb="FFFF0000"/>
          <name val="Open Sans"/>
          <scheme val="none"/>
        </font>
      </dxf>
    </rfmt>
    <rfmt sheetId="13" sqref="C37" start="0" length="0">
      <dxf>
        <font>
          <sz val="10"/>
          <color rgb="FFFF0000"/>
          <name val="Open Sans"/>
          <scheme val="none"/>
        </font>
      </dxf>
    </rfmt>
  </rrc>
  <rrc rId="5359" sId="13" ref="C1:C1048576" action="deleteCol">
    <undo index="0" exp="area" ref3D="1" dr="$C$1:$M$1048576" dn="Z_687A4863_1825_4D63_B732_E76682E6DE4F_.wvu.Cols" sId="13"/>
    <rfmt sheetId="13" xfDxf="1" sqref="C1:C1048576" start="0" length="0">
      <dxf>
        <font>
          <sz val="10"/>
          <name val="Open Sans"/>
          <scheme val="none"/>
        </font>
      </dxf>
    </rfmt>
    <rcc rId="0" sId="13" s="1" dxf="1">
      <nc r="C2" t="inlineStr">
        <is>
          <t>II Q 2018</t>
        </is>
      </nc>
      <ndxf>
        <font>
          <b/>
          <sz val="8"/>
          <color rgb="FFCC0000"/>
          <name val="Open Sans"/>
          <scheme val="none"/>
        </font>
        <numFmt numFmtId="19" formatCode="dd/mm/yyyy"/>
        <alignment horizontal="right" vertical="center" readingOrder="0"/>
        <border outline="0">
          <top style="thin">
            <color indexed="9"/>
          </top>
          <bottom style="medium">
            <color rgb="FFCC0000"/>
          </bottom>
        </border>
      </ndxf>
    </rcc>
    <rcc rId="0" sId="13" s="1" dxf="1" numFmtId="34">
      <nc r="C3">
        <v>4672</v>
      </nc>
      <ndxf>
        <font>
          <sz val="8"/>
          <color auto="1"/>
          <name val="Open Sans"/>
          <scheme val="none"/>
        </font>
        <numFmt numFmtId="166" formatCode="_(* #\ ###\ ##0_);_(* \(#\ ###\ ##0\);_(* &quot;-&quot;_);_(@_)"/>
        <alignment horizontal="right" vertical="center" readingOrder="0"/>
      </ndxf>
    </rcc>
    <rcc rId="0" sId="13" s="1" dxf="1" numFmtId="34">
      <nc r="C4">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5">
        <v>53205</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fmt sheetId="13" s="1" sqref="C6" start="0" length="0">
      <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dxf>
    </rfmt>
    <rcc rId="0" sId="13" s="1" dxf="1" numFmtId="34">
      <nc r="C7">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8">
        <v>588</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9">
        <v>1928</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0">
        <v>-2797</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1">
        <v>268</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2">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3">
        <v>18557</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c r="C14">
        <f>SUM(C3:C13)</f>
      </nc>
      <ndxf>
        <font>
          <b/>
          <sz val="8"/>
          <color rgb="FFEC0000"/>
          <name val="Open Sans"/>
          <scheme val="none"/>
        </font>
        <numFmt numFmtId="166" formatCode="_(* #\ ###\ ##0_);_(* \(#\ ###\ ##0\);_(* &quot;-&quot;_);_(@_)"/>
        <alignment horizontal="right" vertical="center" wrapText="1" readingOrder="0"/>
        <border outline="0">
          <top style="thin">
            <color rgb="FFEC0000"/>
          </top>
          <bottom style="thin">
            <color rgb="FFEC0000"/>
          </bottom>
        </border>
      </ndxf>
    </rcc>
    <rfmt sheetId="13" sqref="C15" start="0" length="0">
      <dxf>
        <font>
          <sz val="10"/>
          <color rgb="FF0070C0"/>
          <name val="Open Sans"/>
          <scheme val="none"/>
        </font>
      </dxf>
    </rfmt>
    <rfmt sheetId="13" sqref="C16" start="0" length="0">
      <dxf>
        <font>
          <sz val="10"/>
          <color rgb="FFFF0000"/>
          <name val="Open Sans"/>
          <scheme val="none"/>
        </font>
      </dxf>
    </rfmt>
    <rfmt sheetId="13" sqref="C17" start="0" length="0">
      <dxf>
        <font>
          <sz val="10"/>
          <color rgb="FFFF0000"/>
          <name val="Open Sans"/>
          <scheme val="none"/>
        </font>
      </dxf>
    </rfmt>
    <rfmt sheetId="13" sqref="C18" start="0" length="0">
      <dxf>
        <font>
          <sz val="10"/>
          <color rgb="FFFF0000"/>
          <name val="Open Sans"/>
          <scheme val="none"/>
        </font>
      </dxf>
    </rfmt>
    <rfmt sheetId="13" sqref="C19" start="0" length="0">
      <dxf>
        <font>
          <sz val="10"/>
          <color rgb="FFFF0000"/>
          <name val="Open Sans"/>
          <scheme val="none"/>
        </font>
      </dxf>
    </rfmt>
    <rfmt sheetId="13" sqref="C20" start="0" length="0">
      <dxf>
        <font>
          <sz val="10"/>
          <color rgb="FFFF0000"/>
          <name val="Open Sans"/>
          <scheme val="none"/>
        </font>
      </dxf>
    </rfmt>
    <rfmt sheetId="13" sqref="C21" start="0" length="0">
      <dxf>
        <font>
          <sz val="10"/>
          <color rgb="FFFF0000"/>
          <name val="Open Sans"/>
          <scheme val="none"/>
        </font>
      </dxf>
    </rfmt>
    <rfmt sheetId="13" sqref="C22" start="0" length="0">
      <dxf>
        <font>
          <sz val="10"/>
          <color rgb="FFFF0000"/>
          <name val="Open Sans"/>
          <scheme val="none"/>
        </font>
      </dxf>
    </rfmt>
    <rfmt sheetId="13" sqref="C23" start="0" length="0">
      <dxf>
        <font>
          <sz val="10"/>
          <color rgb="FFFF0000"/>
          <name val="Open Sans"/>
          <scheme val="none"/>
        </font>
      </dxf>
    </rfmt>
    <rfmt sheetId="13" sqref="C24" start="0" length="0">
      <dxf>
        <font>
          <sz val="10"/>
          <color rgb="FFFF0000"/>
          <name val="Open Sans"/>
          <scheme val="none"/>
        </font>
      </dxf>
    </rfmt>
    <rfmt sheetId="13" sqref="C25" start="0" length="0">
      <dxf>
        <font>
          <sz val="10"/>
          <color rgb="FFFF0000"/>
          <name val="Open Sans"/>
          <scheme val="none"/>
        </font>
      </dxf>
    </rfmt>
    <rfmt sheetId="13" sqref="C26" start="0" length="0">
      <dxf>
        <font>
          <sz val="10"/>
          <color rgb="FFFF0000"/>
          <name val="Open Sans"/>
          <scheme val="none"/>
        </font>
      </dxf>
    </rfmt>
    <rfmt sheetId="13" sqref="C27" start="0" length="0">
      <dxf>
        <font>
          <sz val="10"/>
          <color rgb="FFFF0000"/>
          <name val="Open Sans"/>
          <scheme val="none"/>
        </font>
      </dxf>
    </rfmt>
    <rfmt sheetId="13" sqref="C28" start="0" length="0">
      <dxf>
        <font>
          <sz val="10"/>
          <color rgb="FFFF0000"/>
          <name val="Open Sans"/>
          <scheme val="none"/>
        </font>
      </dxf>
    </rfmt>
    <rfmt sheetId="13" sqref="C29" start="0" length="0">
      <dxf>
        <font>
          <sz val="10"/>
          <color rgb="FFFF0000"/>
          <name val="Open Sans"/>
          <scheme val="none"/>
        </font>
      </dxf>
    </rfmt>
    <rfmt sheetId="13" sqref="C30" start="0" length="0">
      <dxf>
        <font>
          <sz val="10"/>
          <color rgb="FFFF0000"/>
          <name val="Open Sans"/>
          <scheme val="none"/>
        </font>
      </dxf>
    </rfmt>
    <rfmt sheetId="13" sqref="C31" start="0" length="0">
      <dxf>
        <font>
          <sz val="10"/>
          <color rgb="FFFF0000"/>
          <name val="Open Sans"/>
          <scheme val="none"/>
        </font>
      </dxf>
    </rfmt>
    <rfmt sheetId="13" sqref="C32" start="0" length="0">
      <dxf>
        <font>
          <sz val="10"/>
          <color rgb="FFFF0000"/>
          <name val="Open Sans"/>
          <scheme val="none"/>
        </font>
      </dxf>
    </rfmt>
    <rfmt sheetId="13" sqref="C33" start="0" length="0">
      <dxf>
        <font>
          <sz val="10"/>
          <color rgb="FFFF0000"/>
          <name val="Open Sans"/>
          <scheme val="none"/>
        </font>
      </dxf>
    </rfmt>
    <rfmt sheetId="13" sqref="C34" start="0" length="0">
      <dxf>
        <font>
          <sz val="10"/>
          <color rgb="FFFF0000"/>
          <name val="Open Sans"/>
          <scheme val="none"/>
        </font>
      </dxf>
    </rfmt>
    <rfmt sheetId="13" sqref="C35" start="0" length="0">
      <dxf>
        <font>
          <sz val="10"/>
          <color rgb="FFFF0000"/>
          <name val="Open Sans"/>
          <scheme val="none"/>
        </font>
      </dxf>
    </rfmt>
    <rfmt sheetId="13" sqref="C36" start="0" length="0">
      <dxf>
        <font>
          <sz val="10"/>
          <color rgb="FFFF0000"/>
          <name val="Open Sans"/>
          <scheme val="none"/>
        </font>
      </dxf>
    </rfmt>
    <rfmt sheetId="13" sqref="C37" start="0" length="0">
      <dxf>
        <font>
          <sz val="10"/>
          <color rgb="FFFF0000"/>
          <name val="Open Sans"/>
          <scheme val="none"/>
        </font>
      </dxf>
    </rfmt>
  </rrc>
  <rrc rId="5360" sId="13" ref="C1:C1048576" action="deleteCol">
    <undo index="0" exp="area" ref3D="1" dr="$C$1:$L$1048576" dn="Z_687A4863_1825_4D63_B732_E76682E6DE4F_.wvu.Cols" sId="13"/>
    <rfmt sheetId="13" xfDxf="1" sqref="C1:C1048576" start="0" length="0">
      <dxf>
        <font>
          <sz val="10"/>
          <name val="Open Sans"/>
          <scheme val="none"/>
        </font>
      </dxf>
    </rfmt>
    <rcc rId="0" sId="13" s="1" dxf="1">
      <nc r="C2" t="inlineStr">
        <is>
          <t>III Q 2018</t>
        </is>
      </nc>
      <ndxf>
        <font>
          <b/>
          <sz val="8"/>
          <color rgb="FFCC0000"/>
          <name val="Open Sans"/>
          <scheme val="none"/>
        </font>
        <numFmt numFmtId="19" formatCode="dd/mm/yyyy"/>
        <alignment horizontal="right" vertical="center" readingOrder="0"/>
        <border outline="0">
          <top style="thin">
            <color indexed="9"/>
          </top>
          <bottom style="medium">
            <color rgb="FFCC0000"/>
          </bottom>
        </border>
      </ndxf>
    </rcc>
    <rcc rId="0" sId="13" s="1" dxf="1" numFmtId="34">
      <nc r="C3">
        <v>8655</v>
      </nc>
      <ndxf>
        <font>
          <sz val="8"/>
          <color auto="1"/>
          <name val="Open Sans"/>
          <scheme val="none"/>
        </font>
        <numFmt numFmtId="166" formatCode="_(* #\ ###\ ##0_);_(* \(#\ ###\ ##0\);_(* &quot;-&quot;_);_(@_)"/>
        <alignment horizontal="right" vertical="center" readingOrder="0"/>
      </ndxf>
    </rcc>
    <rcc rId="0" sId="13" s="1" dxf="1" numFmtId="34">
      <nc r="C4">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5">
        <v>3706</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fmt sheetId="13" s="1" sqref="C6" start="0" length="0">
      <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dxf>
    </rfmt>
    <rcc rId="0" sId="13" s="1" dxf="1" numFmtId="34">
      <nc r="C7">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8">
        <v>125</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9">
        <v>1138</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0">
        <v>2648</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1">
        <v>398</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2">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3">
        <v>9144</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c r="C14">
        <f>SUM(C3:C13)</f>
      </nc>
      <ndxf>
        <font>
          <b/>
          <sz val="8"/>
          <color rgb="FFEC0000"/>
          <name val="Open Sans"/>
          <scheme val="none"/>
        </font>
        <numFmt numFmtId="166" formatCode="_(* #\ ###\ ##0_);_(* \(#\ ###\ ##0\);_(* &quot;-&quot;_);_(@_)"/>
        <alignment horizontal="right" vertical="center" wrapText="1" readingOrder="0"/>
        <border outline="0">
          <top style="thin">
            <color rgb="FFEC0000"/>
          </top>
          <bottom style="thin">
            <color rgb="FFEC0000"/>
          </bottom>
        </border>
      </ndxf>
    </rcc>
    <rfmt sheetId="13" sqref="C16" start="0" length="0">
      <dxf>
        <font>
          <sz val="10"/>
          <color theme="0"/>
          <name val="Open Sans"/>
          <scheme val="none"/>
        </font>
      </dxf>
    </rfmt>
    <rfmt sheetId="13" sqref="C17" start="0" length="0">
      <dxf>
        <font>
          <sz val="10"/>
          <color theme="0"/>
          <name val="Open Sans"/>
          <scheme val="none"/>
        </font>
      </dxf>
    </rfmt>
    <rfmt sheetId="13" sqref="C18" start="0" length="0">
      <dxf>
        <font>
          <sz val="10"/>
          <color theme="0"/>
          <name val="Open Sans"/>
          <scheme val="none"/>
        </font>
      </dxf>
    </rfmt>
  </rrc>
  <rrc rId="5361" sId="13" ref="C1:C1048576" action="deleteCol">
    <undo index="0" exp="area" ref3D="1" dr="$C$1:$K$1048576" dn="Z_687A4863_1825_4D63_B732_E76682E6DE4F_.wvu.Cols" sId="13"/>
    <rfmt sheetId="13" xfDxf="1" sqref="C1:C1048576" start="0" length="0">
      <dxf>
        <font>
          <sz val="10"/>
          <name val="Open Sans"/>
          <scheme val="none"/>
        </font>
      </dxf>
    </rfmt>
    <rcc rId="0" sId="13" s="1" dxf="1">
      <nc r="C2" t="inlineStr">
        <is>
          <t>IV Q 2018</t>
        </is>
      </nc>
      <ndxf>
        <font>
          <b/>
          <sz val="8"/>
          <color rgb="FFCC0000"/>
          <name val="Open Sans"/>
          <scheme val="none"/>
        </font>
        <numFmt numFmtId="19" formatCode="dd/mm/yyyy"/>
        <alignment horizontal="right" vertical="center" readingOrder="0"/>
        <border outline="0">
          <top style="thin">
            <color indexed="9"/>
          </top>
          <bottom style="medium">
            <color rgb="FFCC0000"/>
          </bottom>
        </border>
      </ndxf>
    </rcc>
    <rcc rId="0" sId="13" s="1" dxf="1" numFmtId="34">
      <nc r="C3">
        <v>10293</v>
      </nc>
      <ndxf>
        <font>
          <sz val="8"/>
          <color auto="1"/>
          <name val="Open Sans"/>
          <scheme val="none"/>
        </font>
        <numFmt numFmtId="166" formatCode="_(* #\ ###\ ##0_);_(* \(#\ ###\ ##0\);_(* &quot;-&quot;_);_(@_)"/>
        <alignment horizontal="right" vertical="center" readingOrder="0"/>
      </ndxf>
    </rcc>
    <rcc rId="0" sId="13" s="1" dxf="1" numFmtId="34">
      <nc r="C4">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5">
        <v>4638</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fmt sheetId="13" s="1" sqref="C6" start="0" length="0">
      <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dxf>
    </rfmt>
    <rcc rId="0" sId="13" s="1" dxf="1" numFmtId="34">
      <nc r="C7">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8">
        <v>1242</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9">
        <v>1106</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0">
        <v>7246</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1">
        <v>330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2">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3">
        <v>9304</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c r="C14">
        <f>SUM(C3:C13)</f>
      </nc>
      <ndxf>
        <font>
          <b/>
          <sz val="8"/>
          <color rgb="FFEC0000"/>
          <name val="Open Sans"/>
          <scheme val="none"/>
        </font>
        <numFmt numFmtId="166" formatCode="_(* #\ ###\ ##0_);_(* \(#\ ###\ ##0\);_(* &quot;-&quot;_);_(@_)"/>
        <alignment horizontal="right" vertical="center" wrapText="1" readingOrder="0"/>
        <border outline="0">
          <top style="thin">
            <color rgb="FFEC0000"/>
          </top>
          <bottom style="thin">
            <color rgb="FFEC0000"/>
          </bottom>
        </border>
      </ndxf>
    </rcc>
    <rfmt sheetId="13" sqref="C16" start="0" length="0">
      <dxf>
        <font>
          <sz val="10"/>
          <color theme="0"/>
          <name val="Open Sans"/>
          <scheme val="none"/>
        </font>
      </dxf>
    </rfmt>
    <rfmt sheetId="13" sqref="C17" start="0" length="0">
      <dxf>
        <font>
          <sz val="10"/>
          <color theme="0"/>
          <name val="Open Sans"/>
          <scheme val="none"/>
        </font>
      </dxf>
    </rfmt>
    <rfmt sheetId="13" sqref="C18" start="0" length="0">
      <dxf>
        <font>
          <sz val="10"/>
          <color theme="0"/>
          <name val="Open Sans"/>
          <scheme val="none"/>
        </font>
      </dxf>
    </rfmt>
  </rrc>
  <rrc rId="5362" sId="13" ref="C1:C1048576" action="deleteCol">
    <undo index="0" exp="area" ref3D="1" dr="$C$1:$J$1048576" dn="Z_687A4863_1825_4D63_B732_E76682E6DE4F_.wvu.Cols" sId="13"/>
    <rfmt sheetId="13" xfDxf="1" sqref="C1:C1048576" start="0" length="0">
      <dxf>
        <font>
          <sz val="10"/>
          <name val="Open Sans"/>
          <scheme val="none"/>
        </font>
      </dxf>
    </rfmt>
    <rcc rId="0" sId="13" s="1" dxf="1">
      <nc r="C2" t="inlineStr">
        <is>
          <t>I Q 2019</t>
        </is>
      </nc>
      <ndxf>
        <font>
          <b/>
          <sz val="8"/>
          <color rgb="FFCC0000"/>
          <name val="Open Sans"/>
          <scheme val="none"/>
        </font>
        <numFmt numFmtId="19" formatCode="dd/mm/yyyy"/>
        <alignment horizontal="right" vertical="center" readingOrder="0"/>
        <border outline="0">
          <top style="thin">
            <color indexed="9"/>
          </top>
          <bottom style="medium">
            <color rgb="FFCC0000"/>
          </bottom>
        </border>
      </ndxf>
    </rcc>
    <rcc rId="0" sId="13" s="1" dxf="1" numFmtId="34">
      <nc r="C3">
        <v>5655</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4">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5">
        <v>4329</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fmt sheetId="13" s="1" sqref="C6" start="0" length="0">
      <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dxf>
    </rfmt>
    <rcc rId="0" sId="13" s="1" dxf="1" numFmtId="34">
      <nc r="C7">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8">
        <v>958</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9">
        <v>788</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0">
        <v>7036</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1">
        <v>395</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2">
        <v>0</v>
      </nc>
      <ndxf>
        <font>
          <sz val="8"/>
          <color auto="1"/>
          <name val="Open Sans"/>
          <scheme val="none"/>
        </font>
        <numFmt numFmtId="166" formatCode="_(* #\ ###\ ##0_);_(* \(#\ ###\ ##0\);_(* &quot;-&quot;_);_(@_)"/>
        <alignment horizontal="right" vertical="center" readingOrder="0"/>
        <border outline="0">
          <top style="dotted">
            <color rgb="FF6F7779"/>
          </top>
        </border>
      </ndxf>
    </rcc>
    <rcc rId="0" sId="13" s="1" dxf="1" numFmtId="34">
      <nc r="C13">
        <v>13109</v>
      </nc>
      <ndxf>
        <font>
          <sz val="8"/>
          <color auto="1"/>
          <name val="Open Sans"/>
          <scheme val="none"/>
        </font>
        <numFmt numFmtId="166" formatCode="_(* #\ ###\ ##0_);_(* \(#\ ###\ ##0\);_(* &quot;-&quot;_);_(@_)"/>
        <alignment horizontal="right" vertical="center" indent="1" readingOrder="0"/>
        <border outline="0">
          <top style="dotted">
            <color rgb="FF6F7779"/>
          </top>
        </border>
      </ndxf>
    </rcc>
    <rcc rId="0" sId="13" s="1" dxf="1">
      <nc r="C14">
        <f>SUM(C3:C13)</f>
      </nc>
      <ndxf>
        <font>
          <b/>
          <sz val="8"/>
          <color rgb="FFEC0000"/>
          <name val="Open Sans"/>
          <scheme val="none"/>
        </font>
        <numFmt numFmtId="166" formatCode="_(* #\ ###\ ##0_);_(* \(#\ ###\ ##0\);_(* &quot;-&quot;_);_(@_)"/>
        <alignment horizontal="right" vertical="center" wrapText="1" readingOrder="0"/>
        <border outline="0">
          <top style="thin">
            <color rgb="FFEC0000"/>
          </top>
          <bottom style="thin">
            <color rgb="FFEC0000"/>
          </bottom>
        </border>
      </ndxf>
    </rcc>
    <rfmt sheetId="13" sqref="C16" start="0" length="0">
      <dxf>
        <font>
          <sz val="8"/>
          <color theme="0"/>
          <name val="Open Sans"/>
          <scheme val="none"/>
        </font>
        <numFmt numFmtId="3" formatCode="#,##0"/>
      </dxf>
    </rfmt>
    <rfmt sheetId="13" sqref="C17" start="0" length="0">
      <dxf>
        <font>
          <sz val="10"/>
          <color theme="0"/>
          <name val="Open Sans"/>
          <scheme val="none"/>
        </font>
        <numFmt numFmtId="166" formatCode="_(* #\ ###\ ##0_);_(* \(#\ ###\ ##0\);_(* &quot;-&quot;_);_(@_)"/>
      </dxf>
    </rfmt>
    <rfmt sheetId="13" sqref="C18" start="0" length="0">
      <dxf>
        <font>
          <sz val="10"/>
          <color theme="0"/>
          <name val="Open Sans"/>
          <scheme val="none"/>
        </font>
      </dxf>
    </rfmt>
  </rrc>
  <rrc rId="5363" sId="13" ref="C1:C1048576" action="deleteCol">
    <undo index="0" exp="area" ref3D="1" dr="$C$1:$I$1048576" dn="Z_687A4863_1825_4D63_B732_E76682E6DE4F_.wvu.Cols" sId="13"/>
    <rfmt sheetId="13" xfDxf="1" sqref="C1:C1048576" start="0" length="0">
      <dxf>
        <font>
          <sz val="10"/>
          <name val="Open Sans"/>
          <scheme val="none"/>
        </font>
      </dxf>
    </rfmt>
    <rcc rId="0" sId="13" s="1" dxf="1">
      <nc r="C2" t="inlineStr">
        <is>
          <t>II Q 2019</t>
        </is>
      </nc>
      <ndxf>
        <font>
          <b/>
          <sz val="8"/>
          <color rgb="FFCC0000"/>
          <name val="Open Sans"/>
          <scheme val="none"/>
        </font>
        <numFmt numFmtId="19" formatCode="dd/mm/yyyy"/>
        <alignment horizontal="right" vertical="center" readingOrder="0"/>
        <border outline="0">
          <top style="thin">
            <color indexed="9"/>
          </top>
          <bottom style="medium">
            <color rgb="FFCC0000"/>
          </bottom>
        </border>
      </ndxf>
    </rcc>
    <rcc rId="0" sId="13" s="1" dxf="1" numFmtId="34">
      <nc r="C3">
        <v>7518</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4">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5">
        <v>8543</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fmt sheetId="13" s="1" sqref="C6" start="0" length="0">
      <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dxf>
    </rfmt>
    <rcc rId="0" sId="13" s="1" dxf="1" numFmtId="34">
      <nc r="C7">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8">
        <v>474</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9">
        <v>5068</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0">
        <v>14134</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1">
        <v>198</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2">
        <v>3</v>
      </nc>
      <ndxf>
        <font>
          <sz val="8"/>
          <color auto="1"/>
          <name val="Open Sans"/>
          <scheme val="none"/>
        </font>
        <numFmt numFmtId="166" formatCode="_(* #\ ###\ ##0_);_(* \(#\ ###\ ##0\);_(* &quot;-&quot;_);_(@_)"/>
        <alignment horizontal="right" vertical="center" readingOrder="0"/>
        <border outline="0">
          <top style="dotted">
            <color rgb="FF6F7779"/>
          </top>
        </border>
      </ndxf>
    </rcc>
    <rcc rId="0" sId="13" s="1" dxf="1" numFmtId="34">
      <nc r="C13">
        <v>14664</v>
      </nc>
      <ndxf>
        <font>
          <sz val="8"/>
          <color auto="1"/>
          <name val="Open Sans"/>
          <scheme val="none"/>
        </font>
        <numFmt numFmtId="166" formatCode="_(* #\ ###\ ##0_);_(* \(#\ ###\ ##0\);_(* &quot;-&quot;_);_(@_)"/>
        <alignment horizontal="right" vertical="center" indent="1" readingOrder="0"/>
        <border outline="0">
          <top style="dotted">
            <color rgb="FF6F7779"/>
          </top>
        </border>
      </ndxf>
    </rcc>
    <rcc rId="0" sId="13" s="1" dxf="1">
      <nc r="C14">
        <f>SUM(C3:C13)</f>
      </nc>
      <ndxf>
        <font>
          <b/>
          <sz val="8"/>
          <color rgb="FFEC0000"/>
          <name val="Open Sans"/>
          <scheme val="none"/>
        </font>
        <numFmt numFmtId="166" formatCode="_(* #\ ###\ ##0_);_(* \(#\ ###\ ##0\);_(* &quot;-&quot;_);_(@_)"/>
        <alignment horizontal="right" vertical="center" wrapText="1" readingOrder="0"/>
        <border outline="0">
          <top style="thin">
            <color rgb="FFEC0000"/>
          </top>
          <bottom style="thin">
            <color rgb="FFEC0000"/>
          </bottom>
        </border>
      </ndxf>
    </rcc>
    <rfmt sheetId="13" sqref="C16" start="0" length="0">
      <dxf>
        <font>
          <sz val="8"/>
          <color theme="0"/>
          <name val="Open Sans"/>
          <scheme val="none"/>
        </font>
        <numFmt numFmtId="3" formatCode="#,##0"/>
      </dxf>
    </rfmt>
    <rfmt sheetId="13" sqref="C17" start="0" length="0">
      <dxf>
        <font>
          <sz val="10"/>
          <color theme="0"/>
          <name val="Open Sans"/>
          <scheme val="none"/>
        </font>
        <numFmt numFmtId="166" formatCode="_(* #\ ###\ ##0_);_(* \(#\ ###\ ##0\);_(* &quot;-&quot;_);_(@_)"/>
      </dxf>
    </rfmt>
    <rfmt sheetId="13" sqref="C18" start="0" length="0">
      <dxf>
        <font>
          <sz val="10"/>
          <color theme="0"/>
          <name val="Open Sans"/>
          <scheme val="none"/>
        </font>
      </dxf>
    </rfmt>
  </rrc>
  <rrc rId="5364" sId="13" ref="C1:C1048576" action="deleteCol">
    <undo index="0" exp="area" ref3D="1" dr="$C$1:$H$1048576" dn="Z_687A4863_1825_4D63_B732_E76682E6DE4F_.wvu.Cols" sId="13"/>
    <rfmt sheetId="13" xfDxf="1" sqref="C1:C1048576" start="0" length="0">
      <dxf>
        <font>
          <sz val="10"/>
          <name val="Open Sans"/>
          <scheme val="none"/>
        </font>
      </dxf>
    </rfmt>
    <rcc rId="0" sId="13" s="1" dxf="1">
      <nc r="C2" t="inlineStr">
        <is>
          <t>III Q 2019</t>
        </is>
      </nc>
      <ndxf>
        <font>
          <b/>
          <sz val="8"/>
          <color rgb="FFCC0000"/>
          <name val="Open Sans"/>
          <scheme val="none"/>
        </font>
        <numFmt numFmtId="19" formatCode="dd/mm/yyyy"/>
        <alignment horizontal="right" vertical="center" readingOrder="0"/>
        <border outline="0">
          <top style="thin">
            <color indexed="9"/>
          </top>
          <bottom style="medium">
            <color rgb="FFCC0000"/>
          </bottom>
        </border>
      </ndxf>
    </rcc>
    <rcc rId="0" sId="13" s="1" dxf="1" numFmtId="34">
      <nc r="C3">
        <v>6875</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4">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5">
        <v>14266</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fmt sheetId="13" s="1" sqref="C6" start="0" length="0">
      <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dxf>
    </rfmt>
    <rcc rId="0" sId="13" s="1" dxf="1" numFmtId="34">
      <nc r="C7">
        <v>50000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8">
        <v>741</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9">
        <v>1179</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0">
        <v>6303</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1">
        <v>224</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2">
        <v>9962</v>
      </nc>
      <ndxf>
        <font>
          <sz val="8"/>
          <color auto="1"/>
          <name val="Open Sans"/>
          <scheme val="none"/>
        </font>
        <numFmt numFmtId="166" formatCode="_(* #\ ###\ ##0_);_(* \(#\ ###\ ##0\);_(* &quot;-&quot;_);_(@_)"/>
        <alignment horizontal="right" vertical="center" readingOrder="0"/>
        <border outline="0">
          <top style="dotted">
            <color rgb="FF6F7779"/>
          </top>
        </border>
      </ndxf>
    </rcc>
    <rcc rId="0" sId="13" s="1" dxf="1" numFmtId="34">
      <nc r="C13">
        <v>11241</v>
      </nc>
      <ndxf>
        <font>
          <sz val="8"/>
          <color auto="1"/>
          <name val="Open Sans"/>
          <scheme val="none"/>
        </font>
        <numFmt numFmtId="166" formatCode="_(* #\ ###\ ##0_);_(* \(#\ ###\ ##0\);_(* &quot;-&quot;_);_(@_)"/>
        <alignment horizontal="right" vertical="center" indent="1" readingOrder="0"/>
        <border outline="0">
          <top style="dotted">
            <color rgb="FF6F7779"/>
          </top>
        </border>
      </ndxf>
    </rcc>
    <rcc rId="0" sId="13" s="1" dxf="1">
      <nc r="C14">
        <f>SUM(C3:C13)</f>
      </nc>
      <ndxf>
        <font>
          <b/>
          <sz val="8"/>
          <color rgb="FFEC0000"/>
          <name val="Open Sans"/>
          <scheme val="none"/>
        </font>
        <numFmt numFmtId="166" formatCode="_(* #\ ###\ ##0_);_(* \(#\ ###\ ##0\);_(* &quot;-&quot;_);_(@_)"/>
        <alignment horizontal="right" vertical="center" wrapText="1" readingOrder="0"/>
        <border outline="0">
          <top style="thin">
            <color rgb="FFEC0000"/>
          </top>
          <bottom style="thin">
            <color rgb="FFEC0000"/>
          </bottom>
        </border>
      </ndxf>
    </rcc>
    <rfmt sheetId="13" sqref="C19" start="0" length="0">
      <dxf>
        <numFmt numFmtId="166" formatCode="_(* #\ ###\ ##0_);_(* \(#\ ###\ ##0\);_(* &quot;-&quot;_);_(@_)"/>
      </dxf>
    </rfmt>
  </rrc>
  <rrc rId="5365" sId="13" ref="C1:C1048576" action="deleteCol">
    <undo index="0" exp="area" ref3D="1" dr="$C$1:$G$1048576" dn="Z_687A4863_1825_4D63_B732_E76682E6DE4F_.wvu.Cols" sId="13"/>
    <rfmt sheetId="13" xfDxf="1" sqref="C1:C1048576" start="0" length="0">
      <dxf>
        <font>
          <sz val="10"/>
          <name val="Open Sans"/>
          <scheme val="none"/>
        </font>
      </dxf>
    </rfmt>
    <rcc rId="0" sId="13" s="1" dxf="1">
      <nc r="C2" t="inlineStr">
        <is>
          <t>IV Q 2019</t>
        </is>
      </nc>
      <ndxf>
        <font>
          <b/>
          <sz val="8"/>
          <color rgb="FFCC0000"/>
          <name val="Open Sans"/>
          <scheme val="none"/>
        </font>
        <numFmt numFmtId="19" formatCode="dd/mm/yyyy"/>
        <alignment horizontal="right" vertical="center" readingOrder="0"/>
        <border outline="0">
          <top style="thin">
            <color indexed="9"/>
          </top>
          <bottom style="medium">
            <color rgb="FFCC0000"/>
          </bottom>
        </border>
      </ndxf>
    </rcc>
    <rcc rId="0" sId="13" s="1" dxf="1" numFmtId="34">
      <nc r="C3">
        <v>15169</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4">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5">
        <v>8457</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fmt sheetId="13" s="1" sqref="C6" start="0" length="0">
      <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dxf>
    </rfmt>
    <rcc rId="0" sId="13" s="1" dxf="1" numFmtId="34">
      <nc r="C7">
        <v>9079</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8">
        <v>860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9">
        <v>550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0">
        <v>14252</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1">
        <v>329</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2">
        <v>3073</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3">
        <v>18063</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c r="C14">
        <f>SUM(C3:C13)</f>
      </nc>
      <ndxf>
        <font>
          <b/>
          <sz val="8"/>
          <color rgb="FFEC0000"/>
          <name val="Open Sans"/>
          <scheme val="none"/>
        </font>
        <numFmt numFmtId="166" formatCode="_(* #\ ###\ ##0_);_(* \(#\ ###\ ##0\);_(* &quot;-&quot;_);_(@_)"/>
        <alignment horizontal="right" vertical="center" wrapText="1" readingOrder="0"/>
        <border outline="0">
          <top style="thin">
            <color rgb="FFEC0000"/>
          </top>
          <bottom style="thin">
            <color rgb="FFEC0000"/>
          </bottom>
        </border>
      </ndxf>
    </rcc>
  </rrc>
  <rrc rId="5366" sId="13" ref="C1:C1048576" action="deleteCol">
    <undo index="0" exp="area" ref3D="1" dr="$C$1:$F$1048576" dn="Z_687A4863_1825_4D63_B732_E76682E6DE4F_.wvu.Cols" sId="13"/>
    <rfmt sheetId="13" xfDxf="1" sqref="C1:C1048576" start="0" length="0">
      <dxf>
        <font>
          <sz val="10"/>
          <name val="Open Sans"/>
          <scheme val="none"/>
        </font>
      </dxf>
    </rfmt>
    <rcc rId="0" sId="13" s="1" dxf="1">
      <nc r="C2" t="inlineStr">
        <is>
          <t>I Q 2020</t>
        </is>
      </nc>
      <ndxf>
        <font>
          <b/>
          <sz val="8"/>
          <color rgb="FFCC0000"/>
          <name val="Open Sans"/>
          <scheme val="none"/>
        </font>
        <numFmt numFmtId="19" formatCode="dd/mm/yyyy"/>
        <alignment horizontal="right" vertical="center" readingOrder="0"/>
        <border outline="0">
          <top style="thin">
            <color indexed="9"/>
          </top>
          <bottom style="medium">
            <color rgb="FFCC0000"/>
          </bottom>
        </border>
      </ndxf>
    </rcc>
    <rcc rId="0" sId="13" s="1" dxf="1" numFmtId="34">
      <nc r="C3">
        <v>6021</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4">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5">
        <v>15211</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fmt sheetId="13" s="1" sqref="C6" start="0" length="0">
      <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dxf>
    </rfmt>
    <rcc rId="0" sId="13" s="1" dxf="1" numFmtId="34">
      <nc r="C7">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8">
        <v>1188</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9">
        <v>202</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0">
        <v>1116</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1">
        <v>245</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2">
        <v>1055</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3">
        <v>15778</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c r="C14">
        <f>SUM(C3:C13)</f>
      </nc>
      <ndxf>
        <font>
          <b/>
          <sz val="8"/>
          <color rgb="FFEC0000"/>
          <name val="Open Sans"/>
          <scheme val="none"/>
        </font>
        <numFmt numFmtId="166" formatCode="_(* #\ ###\ ##0_);_(* \(#\ ###\ ##0\);_(* &quot;-&quot;_);_(@_)"/>
        <alignment horizontal="right" vertical="center" wrapText="1" readingOrder="0"/>
        <border outline="0">
          <top style="thin">
            <color rgb="FFEC0000"/>
          </top>
          <bottom style="thin">
            <color rgb="FFEC0000"/>
          </bottom>
        </border>
      </ndxf>
    </rcc>
  </rrc>
  <rrc rId="5367" sId="13" ref="C1:C1048576" action="deleteCol">
    <undo index="0" exp="area" ref3D="1" dr="$C$1:$E$1048576" dn="Z_687A4863_1825_4D63_B732_E76682E6DE4F_.wvu.Cols" sId="13"/>
    <rfmt sheetId="13" xfDxf="1" sqref="C1:C1048576" start="0" length="0">
      <dxf>
        <font>
          <sz val="10"/>
          <name val="Open Sans"/>
          <scheme val="none"/>
        </font>
      </dxf>
    </rfmt>
    <rcc rId="0" sId="13" s="1" dxf="1">
      <nc r="C2" t="inlineStr">
        <is>
          <t>II Q 2020</t>
        </is>
      </nc>
      <ndxf>
        <font>
          <b/>
          <sz val="8"/>
          <color rgb="FFCC0000"/>
          <name val="Open Sans"/>
          <scheme val="none"/>
        </font>
        <numFmt numFmtId="19" formatCode="dd/mm/yyyy"/>
        <alignment horizontal="right" vertical="center" readingOrder="0"/>
        <border outline="0">
          <top style="thin">
            <color indexed="9"/>
          </top>
          <bottom style="medium">
            <color rgb="FFCC0000"/>
          </bottom>
        </border>
      </ndxf>
    </rcc>
    <rcc rId="0" sId="13" s="1" dxf="1" numFmtId="34">
      <nc r="C3">
        <v>5449</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4">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5">
        <v>3143</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fmt sheetId="13" s="1" sqref="C6" start="0" length="0">
      <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dxf>
    </rfmt>
    <rcc rId="0" sId="13" s="1" dxf="1" numFmtId="34">
      <nc r="C7">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8">
        <v>727</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9">
        <v>106</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0">
        <v>1093</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1">
        <v>151</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2">
        <v>3677</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3">
        <v>11378</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c r="C14">
        <f>SUM(C3:C13)</f>
      </nc>
      <ndxf>
        <font>
          <b/>
          <sz val="8"/>
          <color rgb="FFEC0000"/>
          <name val="Open Sans"/>
          <scheme val="none"/>
        </font>
        <numFmt numFmtId="166" formatCode="_(* #\ ###\ ##0_);_(* \(#\ ###\ ##0\);_(* &quot;-&quot;_);_(@_)"/>
        <alignment horizontal="right" vertical="center" wrapText="1" readingOrder="0"/>
        <border outline="0">
          <top style="thin">
            <color rgb="FFEC0000"/>
          </top>
          <bottom style="thin">
            <color rgb="FFEC0000"/>
          </bottom>
        </border>
      </ndxf>
    </rcc>
  </rrc>
  <rrc rId="5368" sId="13" ref="C1:C1048576" action="deleteCol">
    <undo index="0" exp="area" ref3D="1" dr="$C$1:$D$1048576" dn="Z_687A4863_1825_4D63_B732_E76682E6DE4F_.wvu.Cols" sId="13"/>
    <rfmt sheetId="13" xfDxf="1" sqref="C1:C1048576" start="0" length="0">
      <dxf>
        <font>
          <sz val="10"/>
          <name val="Open Sans"/>
          <scheme val="none"/>
        </font>
      </dxf>
    </rfmt>
    <rcc rId="0" sId="13" s="1" dxf="1">
      <nc r="C2" t="inlineStr">
        <is>
          <t>III Q 2020</t>
        </is>
      </nc>
      <ndxf>
        <font>
          <b/>
          <sz val="8"/>
          <color rgb="FFCC0000"/>
          <name val="Open Sans"/>
          <scheme val="none"/>
        </font>
        <numFmt numFmtId="19" formatCode="dd/mm/yyyy"/>
        <alignment horizontal="right" vertical="center" readingOrder="0"/>
        <border outline="0">
          <top style="thin">
            <color indexed="9"/>
          </top>
          <bottom style="medium">
            <color rgb="FFCC0000"/>
          </bottom>
        </border>
      </ndxf>
    </rcc>
    <rcc rId="0" sId="13" s="1" dxf="1" numFmtId="34">
      <nc r="C3">
        <v>6631</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4">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5">
        <v>3970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fmt sheetId="13" s="1" sqref="C6" start="0" length="0">
      <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dxf>
    </rfmt>
    <rcc rId="0" sId="13" s="1" dxf="1" numFmtId="34">
      <nc r="C7">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8">
        <v>848</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9">
        <v>21</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0">
        <v>5535</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1">
        <v>230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2">
        <v>2225</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umFmtId="34">
      <nc r="C13">
        <v>21313</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s="1" dxf="1">
      <nc r="C14">
        <f>SUM(C3:C13)</f>
      </nc>
      <ndxf>
        <font>
          <b/>
          <sz val="8"/>
          <color rgb="FFEC0000"/>
          <name val="Open Sans"/>
          <scheme val="none"/>
        </font>
        <numFmt numFmtId="166" formatCode="_(* #\ ###\ ##0_);_(* \(#\ ###\ ##0\);_(* &quot;-&quot;_);_(@_)"/>
        <alignment horizontal="right" vertical="center" wrapText="1" readingOrder="0"/>
        <border outline="0">
          <top style="thin">
            <color rgb="FFEC0000"/>
          </top>
          <bottom style="thin">
            <color rgb="FFEC0000"/>
          </bottom>
        </border>
      </ndxf>
    </rcc>
  </rrc>
  <rrc rId="5369" sId="13" ref="C1:C1048576" action="deleteCol">
    <undo index="0" exp="area" ref3D="1" dr="$C$1:$C$1048576" dn="Z_687A4863_1825_4D63_B732_E76682E6DE4F_.wvu.Cols" sId="13"/>
    <rfmt sheetId="13" xfDxf="1" sqref="C1:C1048576" start="0" length="0">
      <dxf>
        <font>
          <sz val="10"/>
          <name val="Open Sans"/>
          <scheme val="none"/>
        </font>
      </dxf>
    </rfmt>
    <rcc rId="0" sId="13" dxf="1">
      <nc r="C2" t="inlineStr">
        <is>
          <t>IV Q 2020</t>
        </is>
      </nc>
      <ndxf>
        <font>
          <b/>
          <sz val="8"/>
          <color rgb="FFCC0000"/>
          <name val="Open Sans"/>
          <scheme val="none"/>
        </font>
        <numFmt numFmtId="19" formatCode="dd/mm/yyyy"/>
        <alignment horizontal="right" vertical="center" readingOrder="0"/>
        <border outline="0">
          <top style="thin">
            <color indexed="9"/>
          </top>
          <bottom style="medium">
            <color rgb="FFCC0000"/>
          </bottom>
        </border>
      </ndxf>
    </rcc>
    <rcc rId="0" sId="13" dxf="1" numFmtId="34">
      <nc r="C3">
        <v>12164</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dxf="1" numFmtId="34">
      <nc r="C4">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dxf="1" numFmtId="34">
      <nc r="C5">
        <v>21693</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fmt sheetId="13" sqref="C6" start="0" length="0">
      <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dxf>
    </rfmt>
    <rcc rId="0" sId="13" dxf="1" numFmtId="34">
      <nc r="C7">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dxf="1" numFmtId="34">
      <nc r="C8">
        <v>939</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dxf="1" numFmtId="34">
      <nc r="C9">
        <v>102</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dxf="1" numFmtId="34">
      <nc r="C10">
        <v>546</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dxf="1" numFmtId="34">
      <nc r="C11">
        <v>258</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dxf="1" numFmtId="34">
      <nc r="C12">
        <v>7260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dxf="1" numFmtId="34">
      <nc r="C13">
        <v>25704</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dxf="1">
      <nc r="C14">
        <f>SUM(C3:C13)</f>
      </nc>
      <ndxf>
        <font>
          <b/>
          <sz val="8"/>
          <color rgb="FFEC0000"/>
          <name val="Open Sans"/>
          <scheme val="none"/>
        </font>
        <numFmt numFmtId="166" formatCode="_(* #\ ###\ ##0_);_(* \(#\ ###\ ##0\);_(* &quot;-&quot;_);_(@_)"/>
        <alignment horizontal="right" vertical="center" wrapText="1" readingOrder="0"/>
        <border outline="0">
          <top style="thin">
            <color rgb="FFEC0000"/>
          </top>
          <bottom style="thin">
            <color rgb="FFEC0000"/>
          </bottom>
        </border>
      </ndxf>
    </rcc>
  </rrc>
  <rrc rId="5370" sId="13" ref="D1:D1048576" action="deleteCol">
    <rfmt sheetId="13" xfDxf="1" sqref="D1:D1048576" start="0" length="0">
      <dxf>
        <font>
          <sz val="10"/>
          <name val="Open Sans"/>
          <scheme val="none"/>
        </font>
      </dxf>
    </rfmt>
    <rcc rId="0" sId="13" dxf="1">
      <nc r="D2" t="inlineStr">
        <is>
          <t>II Q 2021</t>
        </is>
      </nc>
      <ndxf>
        <font>
          <b/>
          <sz val="8"/>
          <color rgb="FFCC0000"/>
          <name val="Open Sans"/>
          <scheme val="none"/>
        </font>
        <numFmt numFmtId="19" formatCode="dd/mm/yyyy"/>
        <alignment horizontal="right" vertical="center" readingOrder="0"/>
        <border outline="0">
          <top style="thin">
            <color indexed="9"/>
          </top>
          <bottom style="medium">
            <color rgb="FFCC0000"/>
          </bottom>
        </border>
      </ndxf>
    </rcc>
    <rcc rId="0" sId="13" dxf="1" numFmtId="34">
      <nc r="D3">
        <v>5415</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dxf="1" numFmtId="34">
      <nc r="D4">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dxf="1">
      <nc r="D5">
        <f>7077-2952</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dxf="1" numFmtId="34">
      <nc r="D6">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dxf="1" numFmtId="34">
      <nc r="D7">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dxf="1" numFmtId="34">
      <nc r="D8">
        <v>893</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dxf="1" numFmtId="34">
      <nc r="D9">
        <v>33</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dxf="1" numFmtId="34">
      <nc r="D10">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dxf="1" numFmtId="34">
      <nc r="D11">
        <v>288</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dxf="1" numFmtId="34">
      <nc r="D12">
        <v>10885</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dxf="1">
      <nc r="D13">
        <f>31748</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dxf="1">
      <nc r="D14">
        <f>SUM(D3:D13)</f>
      </nc>
      <ndxf>
        <font>
          <b/>
          <sz val="8"/>
          <color rgb="FFEC0000"/>
          <name val="Open Sans"/>
          <scheme val="none"/>
        </font>
        <numFmt numFmtId="166" formatCode="_(* #\ ###\ ##0_);_(* \(#\ ###\ ##0\);_(* &quot;-&quot;_);_(@_)"/>
        <alignment horizontal="right" vertical="center" wrapText="1" readingOrder="0"/>
        <border outline="0">
          <top style="thin">
            <color rgb="FFEC0000"/>
          </top>
          <bottom style="thin">
            <color rgb="FFEC0000"/>
          </bottom>
        </border>
      </ndxf>
    </rcc>
    <rcc rId="0" sId="13" dxf="1">
      <nc r="D15">
        <f>D14-'P&amp;L'!#REF!</f>
      </nc>
      <ndxf>
        <numFmt numFmtId="166" formatCode="_(* #\ ###\ ##0_);_(* \(#\ ###\ ##0\);_(* &quot;-&quot;_);_(@_)"/>
      </ndxf>
    </rcc>
  </rrc>
  <rrc rId="5371" sId="13" ref="D1:D1048576" action="deleteCol">
    <rfmt sheetId="13" xfDxf="1" sqref="D1:D1048576" start="0" length="0">
      <dxf>
        <font>
          <sz val="10"/>
          <name val="Open Sans"/>
          <scheme val="none"/>
        </font>
      </dxf>
    </rfmt>
    <rcc rId="0" sId="13" dxf="1">
      <nc r="D2" t="inlineStr">
        <is>
          <t>III Q 2021</t>
        </is>
      </nc>
      <ndxf>
        <font>
          <b/>
          <sz val="8"/>
          <color rgb="FFCC0000"/>
          <name val="Open Sans"/>
          <scheme val="none"/>
        </font>
        <numFmt numFmtId="19" formatCode="dd/mm/yyyy"/>
        <alignment horizontal="right" vertical="center" readingOrder="0"/>
        <border outline="0">
          <top style="thin">
            <color indexed="9"/>
          </top>
          <bottom style="medium">
            <color rgb="FFCC0000"/>
          </bottom>
        </border>
      </ndxf>
    </rcc>
    <rcc rId="0" sId="13" dxf="1" numFmtId="34">
      <nc r="D3">
        <v>4724</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dxf="1" numFmtId="34">
      <nc r="D4">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dxf="1">
      <nc r="D5">
        <f>23639-22240</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fmt sheetId="13" sqref="D6" start="0" length="0">
      <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dxf>
    </rfmt>
    <rcc rId="0" sId="13" dxf="1" numFmtId="34">
      <nc r="D7">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dxf="1" numFmtId="34">
      <nc r="D8">
        <v>999</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dxf="1" numFmtId="34">
      <nc r="D9">
        <v>111</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dxf="1" numFmtId="34">
      <nc r="D10">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dxf="1" numFmtId="34">
      <nc r="D11">
        <v>645</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dxf="1" numFmtId="34">
      <nc r="D12">
        <v>10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dxf="1" numFmtId="34">
      <nc r="D13">
        <v>17954</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dxf="1">
      <nc r="D14">
        <f>SUM(D3:D13)</f>
      </nc>
      <ndxf>
        <font>
          <b/>
          <sz val="8"/>
          <color rgb="FFEC0000"/>
          <name val="Open Sans"/>
          <scheme val="none"/>
        </font>
        <numFmt numFmtId="166" formatCode="_(* #\ ###\ ##0_);_(* \(#\ ###\ ##0\);_(* &quot;-&quot;_);_(@_)"/>
        <alignment horizontal="right" vertical="center" wrapText="1" readingOrder="0"/>
        <border outline="0">
          <top style="thin">
            <color rgb="FFEC0000"/>
          </top>
          <bottom style="thin">
            <color rgb="FFEC0000"/>
          </bottom>
        </border>
      </ndxf>
    </rcc>
    <rcc rId="0" sId="13" dxf="1">
      <nc r="D15">
        <f>D14-'P&amp;L'!#REF!</f>
      </nc>
      <ndxf>
        <numFmt numFmtId="166" formatCode="_(* #\ ###\ ##0_);_(* \(#\ ###\ ##0\);_(* &quot;-&quot;_);_(@_)"/>
      </ndxf>
    </rcc>
  </rrc>
  <rrc rId="5372" sId="13" ref="D1:D1048576" action="deleteCol">
    <rfmt sheetId="13" xfDxf="1" sqref="D1:D1048576" start="0" length="0">
      <dxf>
        <font>
          <sz val="10"/>
          <name val="Open Sans"/>
          <scheme val="none"/>
        </font>
      </dxf>
    </rfmt>
    <rcc rId="0" sId="13" dxf="1">
      <nc r="D2" t="inlineStr">
        <is>
          <t>IV Q 2021</t>
        </is>
      </nc>
      <ndxf>
        <font>
          <b/>
          <sz val="8"/>
          <color rgb="FFCC0000"/>
          <name val="Open Sans"/>
          <scheme val="none"/>
        </font>
        <numFmt numFmtId="19" formatCode="dd/mm/yyyy"/>
        <alignment horizontal="right" vertical="center" readingOrder="0"/>
        <border outline="0">
          <top style="thin">
            <color indexed="9"/>
          </top>
          <bottom style="medium">
            <color rgb="FFCC0000"/>
          </bottom>
        </border>
      </ndxf>
    </rcc>
    <rcc rId="0" sId="13" dxf="1" numFmtId="34">
      <nc r="D3">
        <v>13967</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dxf="1" numFmtId="34">
      <nc r="D4">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dxf="1">
      <nc r="D5">
        <f>19266-11323</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dxf="1" numFmtId="34">
      <nc r="D6">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dxf="1" numFmtId="34">
      <nc r="D7">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dxf="1" numFmtId="34">
      <nc r="D8">
        <v>1804</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dxf="1" numFmtId="34">
      <nc r="D9">
        <v>253</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dxf="1" numFmtId="34">
      <nc r="D10">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dxf="1" numFmtId="34">
      <nc r="D11">
        <v>499</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dxf="1" numFmtId="34">
      <nc r="D12">
        <v>8997</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dxf="1" numFmtId="34">
      <nc r="D13">
        <v>73237</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3" dxf="1">
      <nc r="D14">
        <f>SUM(D3:D13)</f>
      </nc>
      <ndxf>
        <font>
          <b/>
          <sz val="8"/>
          <color rgb="FFEC0000"/>
          <name val="Open Sans"/>
          <scheme val="none"/>
        </font>
        <numFmt numFmtId="166" formatCode="_(* #\ ###\ ##0_);_(* \(#\ ###\ ##0\);_(* &quot;-&quot;_);_(@_)"/>
        <alignment horizontal="right" vertical="center" wrapText="1" readingOrder="0"/>
        <border outline="0">
          <top style="thin">
            <color rgb="FFEC0000"/>
          </top>
          <bottom style="thin">
            <color rgb="FFEC0000"/>
          </bottom>
        </border>
      </ndxf>
    </rcc>
    <rcc rId="0" sId="13" dxf="1">
      <nc r="D15">
        <f>D14-'P&amp;L'!#REF!</f>
      </nc>
      <ndxf>
        <numFmt numFmtId="166" formatCode="_(* #\ ###\ ##0_);_(* \(#\ ###\ ##0\);_(* &quot;-&quot;_);_(@_)"/>
      </ndxf>
    </rcc>
  </rrc>
  <rfmt sheetId="13" sqref="A15:J31" start="0" length="2147483647">
    <dxf>
      <font>
        <color rgb="FFFF0000"/>
      </font>
    </dxf>
  </rfmt>
  <rcc rId="5373" sId="13">
    <oc r="C15">
      <f>C14-'P&amp;L'!C17</f>
    </oc>
    <nc r="C15"/>
  </rcc>
  <rcc rId="5374" sId="13">
    <oc r="D15">
      <f>D14-'P&amp;L'!D17</f>
    </oc>
    <nc r="D15"/>
  </rcc>
  <rcv guid="{0A5A8AAD-17C2-42D7-A411-AE31312C904E}" action="delete"/>
  <rdn rId="0" localSheetId="3" customView="1" name="Z_0A5A8AAD_17C2_42D7_A411_AE31312C904E_.wvu.PrintArea" hidden="1" oldHidden="1">
    <formula>BS!$A$1:$C$53</formula>
    <oldFormula>BS!$A$1:$C$53</oldFormula>
  </rdn>
  <rdn rId="0" localSheetId="9" customView="1" name="Z_0A5A8AAD_17C2_42D7_A411_AE31312C904E_.wvu.Rows" hidden="1" oldHidden="1">
    <formula>'Należności od klientów'!$8:$8</formula>
    <oldFormula>'Należności od klientów'!$8:$8</oldFormula>
  </rdn>
  <rcv guid="{0A5A8AAD-17C2-42D7-A411-AE31312C904E}" action="add"/>
</revisions>
</file>

<file path=xl/revisions/revisionLog1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5377" sId="14" ref="C1:C1048576" action="deleteCol">
    <undo index="0" exp="area" ref3D="1" dr="$B$1:$O$1048576" dn="Z_9AF4A83C_CF57_4B40_8A74_6A0EA6C2FE5C_.wvu.Cols" sId="14"/>
    <undo index="0" exp="area" ref3D="1" dr="$C$1:$Q$1048576" dn="Z_687A4863_1825_4D63_B732_E76682E6DE4F_.wvu.Cols" sId="14"/>
    <rfmt sheetId="14" xfDxf="1" sqref="C1:C1048576" start="0" length="0"/>
    <rcc rId="0" sId="14" dxf="1">
      <nc r="C2" t="inlineStr">
        <is>
          <t>31.03.2017</t>
        </is>
      </nc>
      <ndxf>
        <font>
          <b/>
          <sz val="8"/>
          <color rgb="FFCC0000"/>
          <name val="Open Sans"/>
          <scheme val="none"/>
        </font>
        <numFmt numFmtId="19" formatCode="dd/mm/yyyy"/>
        <alignment horizontal="right" vertical="top" wrapText="1" readingOrder="0"/>
        <border outline="0">
          <top style="thin">
            <color indexed="9"/>
          </top>
          <bottom style="medium">
            <color rgb="FFCC0000"/>
          </bottom>
        </border>
      </ndxf>
    </rcc>
    <rcc rId="0" sId="14" dxf="1">
      <nc r="C3">
        <f>SUM(C4:C6)</f>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4">
        <v>24166929</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5">
        <v>39939251</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6">
        <v>184227</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c r="C7">
        <f>SUM(C8:C12)</f>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8">
        <v>19197466</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9">
        <v>16291067</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0">
        <v>3891725</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1">
        <v>0</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2">
        <v>677426</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c r="C13">
        <f>SUM(C14:C16)</f>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4">
        <v>2354035</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5">
        <v>1746282</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6">
        <v>4033</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c r="C17">
        <f>C3+C7+C13</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14" sqref="C19" start="0" length="0">
      <dxf>
        <font>
          <sz val="8"/>
          <color theme="1"/>
          <name val="Open Sans"/>
          <scheme val="none"/>
        </font>
        <numFmt numFmtId="3" formatCode="#,##0"/>
      </dxf>
    </rfmt>
    <rfmt sheetId="14" sqref="C20" start="0" length="0">
      <dxf>
        <numFmt numFmtId="166" formatCode="_(* #\ ###\ ##0_);_(* \(#\ ###\ ##0\);_(* &quot;-&quot;_);_(@_)"/>
      </dxf>
    </rfmt>
  </rrc>
  <rrc rId="5378" sId="14" ref="C1:C1048576" action="deleteCol">
    <undo index="0" exp="area" ref3D="1" dr="$B$1:$N$1048576" dn="Z_9AF4A83C_CF57_4B40_8A74_6A0EA6C2FE5C_.wvu.Cols" sId="14"/>
    <undo index="0" exp="area" ref3D="1" dr="$C$1:$P$1048576" dn="Z_687A4863_1825_4D63_B732_E76682E6DE4F_.wvu.Cols" sId="14"/>
    <rfmt sheetId="14" xfDxf="1" sqref="C1:C1048576" start="0" length="0"/>
    <rcc rId="0" sId="14" dxf="1">
      <nc r="C2" t="inlineStr">
        <is>
          <t>30.06.2017</t>
        </is>
      </nc>
      <ndxf>
        <font>
          <b/>
          <sz val="8"/>
          <color rgb="FFCC0000"/>
          <name val="Open Sans"/>
          <scheme val="none"/>
        </font>
        <numFmt numFmtId="19" formatCode="dd/mm/yyyy"/>
        <alignment horizontal="right" vertical="top" wrapText="1" readingOrder="0"/>
        <border outline="0">
          <top style="thin">
            <color indexed="9"/>
          </top>
          <bottom style="medium">
            <color rgb="FFCC0000"/>
          </bottom>
        </border>
      </ndxf>
    </rcc>
    <rcc rId="0" sId="14" dxf="1">
      <nc r="C3">
        <f>SUM(C4:C6)</f>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4">
        <v>23302583</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5">
        <v>41246523</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6">
        <v>155333</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c r="C7">
        <f>SUM(C8:C12)</f>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8">
        <v>18941033</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9">
        <v>16351904</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0">
        <v>3576636</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1">
        <v>0</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2">
        <v>753976</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c r="C13">
        <f>SUM(C14:C16)</f>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4">
        <v>2888521</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5">
        <v>1865859</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6">
        <v>28791</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c r="C17">
        <f>C3+C7+C13</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14" sqref="C19" start="0" length="0">
      <dxf>
        <font>
          <sz val="8"/>
          <color theme="1"/>
          <name val="Open Sans"/>
          <scheme val="none"/>
        </font>
        <numFmt numFmtId="3" formatCode="#,##0"/>
      </dxf>
    </rfmt>
    <rfmt sheetId="14" sqref="C20" start="0" length="0">
      <dxf>
        <numFmt numFmtId="166" formatCode="_(* #\ ###\ ##0_);_(* \(#\ ###\ ##0\);_(* &quot;-&quot;_);_(@_)"/>
      </dxf>
    </rfmt>
  </rrc>
  <rrc rId="5379" sId="14" ref="C1:C1048576" action="deleteCol">
    <undo index="0" exp="area" ref3D="1" dr="$B$1:$M$1048576" dn="Z_9AF4A83C_CF57_4B40_8A74_6A0EA6C2FE5C_.wvu.Cols" sId="14"/>
    <undo index="0" exp="area" ref3D="1" dr="$C$1:$O$1048576" dn="Z_687A4863_1825_4D63_B732_E76682E6DE4F_.wvu.Cols" sId="14"/>
    <rfmt sheetId="14" xfDxf="1" sqref="C1:C1048576" start="0" length="0"/>
    <rcc rId="0" sId="14" dxf="1">
      <nc r="C2" t="inlineStr">
        <is>
          <t>30.09.2017</t>
        </is>
      </nc>
      <ndxf>
        <font>
          <b/>
          <sz val="8"/>
          <color rgb="FFCC0000"/>
          <name val="Open Sans"/>
          <scheme val="none"/>
        </font>
        <numFmt numFmtId="19" formatCode="dd/mm/yyyy"/>
        <alignment horizontal="right" vertical="top" wrapText="1" readingOrder="0"/>
        <border outline="0">
          <top style="thin">
            <color indexed="9"/>
          </top>
          <bottom style="medium">
            <color rgb="FFCC0000"/>
          </bottom>
        </border>
      </ndxf>
    </rcc>
    <rcc rId="0" sId="14" dxf="1">
      <nc r="C3">
        <f>SUM(C4:C6)</f>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4">
        <v>22826976</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5">
        <v>41468506</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6">
        <v>172162</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c r="C7">
        <f>SUM(C8:C12)</f>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8">
        <v>19519392</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9">
        <v>17380088</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0">
        <v>3723683</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1">
        <v>0</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2">
        <v>754624</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c r="C13">
        <f>SUM(C14:C16)</f>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4">
        <v>3006372</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5">
        <v>2166942</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6">
        <v>4034</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c r="C17">
        <f>C3+C7+C13</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14" sqref="C19" start="0" length="0">
      <dxf>
        <font>
          <sz val="8"/>
          <color theme="1"/>
          <name val="Open Sans"/>
          <scheme val="none"/>
        </font>
        <numFmt numFmtId="3" formatCode="#,##0"/>
      </dxf>
    </rfmt>
    <rfmt sheetId="14" sqref="C20" start="0" length="0">
      <dxf>
        <numFmt numFmtId="166" formatCode="_(* #\ ###\ ##0_);_(* \(#\ ###\ ##0\);_(* &quot;-&quot;_);_(@_)"/>
      </dxf>
    </rfmt>
  </rrc>
  <rrc rId="5380" sId="14" ref="C1:C1048576" action="deleteCol">
    <undo index="0" exp="area" ref3D="1" dr="$B$1:$L$1048576" dn="Z_9AF4A83C_CF57_4B40_8A74_6A0EA6C2FE5C_.wvu.Cols" sId="14"/>
    <undo index="0" exp="area" ref3D="1" dr="$C$1:$N$1048576" dn="Z_687A4863_1825_4D63_B732_E76682E6DE4F_.wvu.Cols" sId="14"/>
    <rfmt sheetId="14" xfDxf="1" sqref="C1:C1048576" start="0" length="0"/>
    <rcc rId="0" sId="14" dxf="1">
      <nc r="C2" t="inlineStr">
        <is>
          <t>31.12.2017</t>
        </is>
      </nc>
      <ndxf>
        <font>
          <b/>
          <sz val="8"/>
          <color rgb="FFCC0000"/>
          <name val="Open Sans"/>
          <scheme val="none"/>
        </font>
        <numFmt numFmtId="19" formatCode="dd/mm/yyyy"/>
        <alignment horizontal="right" vertical="top" wrapText="1" readingOrder="0"/>
        <border outline="0">
          <top style="thin">
            <color indexed="9"/>
          </top>
          <bottom style="medium">
            <color rgb="FFCC0000"/>
          </bottom>
        </border>
      </ndxf>
    </rcc>
    <rcc rId="0" sId="14" dxf="1">
      <nc r="C3">
        <f>SUM(C4:C6)</f>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4">
        <v>21911544</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5">
        <v>42948226</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6">
        <v>127949</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c r="C7">
        <f>SUM(C8:C12)</f>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8">
        <v>17486056</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9">
        <v>20481778</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0">
        <v>3552388</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1">
        <v>0</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2">
        <v>649870</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c r="C13">
        <f>SUM(C14:C16)</f>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4">
        <v>2085917</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5">
        <v>2233410</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6">
        <v>3997</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c r="C17">
        <f>C3+C7+C13</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14" sqref="C19" start="0" length="0">
      <dxf>
        <font>
          <sz val="8"/>
          <color theme="1"/>
          <name val="Open Sans"/>
          <scheme val="none"/>
        </font>
        <numFmt numFmtId="3" formatCode="#,##0"/>
      </dxf>
    </rfmt>
    <rfmt sheetId="14" sqref="C20" start="0" length="0">
      <dxf>
        <numFmt numFmtId="166" formatCode="_(* #\ ###\ ##0_);_(* \(#\ ###\ ##0\);_(* &quot;-&quot;_);_(@_)"/>
      </dxf>
    </rfmt>
  </rrc>
  <rrc rId="5381" sId="14" ref="C1:C1048576" action="deleteCol">
    <undo index="0" exp="area" ref3D="1" dr="$B$1:$K$1048576" dn="Z_9AF4A83C_CF57_4B40_8A74_6A0EA6C2FE5C_.wvu.Cols" sId="14"/>
    <undo index="0" exp="area" ref3D="1" dr="$C$1:$M$1048576" dn="Z_687A4863_1825_4D63_B732_E76682E6DE4F_.wvu.Cols" sId="14"/>
    <rfmt sheetId="14" xfDxf="1" sqref="C1:C1048576" start="0" length="0"/>
    <rcc rId="0" sId="14" dxf="1">
      <nc r="C2" t="inlineStr">
        <is>
          <t>31.03.2018</t>
        </is>
      </nc>
      <ndxf>
        <font>
          <b/>
          <sz val="8"/>
          <color rgb="FFCC0000"/>
          <name val="Open Sans"/>
          <scheme val="none"/>
        </font>
        <numFmt numFmtId="19" formatCode="dd/mm/yyyy"/>
        <alignment horizontal="right" vertical="top" wrapText="1" readingOrder="0"/>
        <border outline="0">
          <top style="thin">
            <color indexed="9"/>
          </top>
          <bottom style="medium">
            <color rgb="FFCC0000"/>
          </bottom>
        </border>
      </ndxf>
    </rcc>
    <rcc rId="0" sId="14" dxf="1">
      <nc r="C3">
        <f>SUM(C4:C6)</f>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4">
        <v>22422629</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5">
        <v>43484513</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6">
        <v>166532</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c r="C7">
        <f>SUM(C8:C12)</f>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8">
        <v>19366894</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9">
        <v>18959388</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0">
        <v>3736007</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1">
        <v>0</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2">
        <v>821649</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c r="C13">
        <f>SUM(C14:C16)</f>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4">
        <v>2616059</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5">
        <v>1998912</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6">
        <v>3999</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c r="C17">
        <f>C3+C7+C13</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14" sqref="C19" start="0" length="0">
      <dxf>
        <font>
          <sz val="8"/>
          <color theme="1"/>
          <name val="Open Sans"/>
          <scheme val="none"/>
        </font>
        <numFmt numFmtId="3" formatCode="#,##0"/>
      </dxf>
    </rfmt>
    <rfmt sheetId="14" sqref="C20" start="0" length="0">
      <dxf>
        <numFmt numFmtId="166" formatCode="_(* #\ ###\ ##0_);_(* \(#\ ###\ ##0\);_(* &quot;-&quot;_);_(@_)"/>
      </dxf>
    </rfmt>
  </rrc>
  <rrc rId="5382" sId="14" ref="C1:C1048576" action="deleteCol">
    <undo index="0" exp="area" ref3D="1" dr="$B$1:$J$1048576" dn="Z_9AF4A83C_CF57_4B40_8A74_6A0EA6C2FE5C_.wvu.Cols" sId="14"/>
    <undo index="0" exp="area" ref3D="1" dr="$C$1:$L$1048576" dn="Z_687A4863_1825_4D63_B732_E76682E6DE4F_.wvu.Cols" sId="14"/>
    <rfmt sheetId="14" xfDxf="1" sqref="C1:C1048576" start="0" length="0"/>
    <rcc rId="0" sId="14" dxf="1">
      <nc r="C2" t="inlineStr">
        <is>
          <t>30.06.2018</t>
        </is>
      </nc>
      <ndxf>
        <font>
          <b/>
          <sz val="8"/>
          <color rgb="FFCC0000"/>
          <name val="Open Sans"/>
          <scheme val="none"/>
        </font>
        <numFmt numFmtId="19" formatCode="dd/mm/yyyy"/>
        <alignment horizontal="right" vertical="top" wrapText="1" readingOrder="0"/>
        <border outline="0">
          <top style="thin">
            <color indexed="9"/>
          </top>
          <bottom style="medium">
            <color rgb="FFCC0000"/>
          </bottom>
        </border>
      </ndxf>
    </rcc>
    <rcc rId="0" sId="14" dxf="1">
      <nc r="C3">
        <f>SUM(C4:C6)</f>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4">
        <v>25414208</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5">
        <v>44418447</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6">
        <v>189270</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c r="C7">
        <f>SUM(C8:C12)</f>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8">
        <v>22805832</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9">
        <v>19066669</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0">
        <v>4122912</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1">
        <v>0</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2">
        <v>933144</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c r="C13">
        <f>SUM(C14:C16)</f>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4">
        <v>2981535</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5">
        <v>2088270</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6">
        <v>4028</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c r="C17">
        <f>C3+C7+C13</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14" sqref="C19" start="0" length="0">
      <dxf>
        <font>
          <sz val="8"/>
          <color theme="1"/>
          <name val="Open Sans"/>
          <scheme val="none"/>
        </font>
        <numFmt numFmtId="3" formatCode="#,##0"/>
      </dxf>
    </rfmt>
    <rfmt sheetId="14" sqref="C20" start="0" length="0">
      <dxf>
        <numFmt numFmtId="166" formatCode="_(* #\ ###\ ##0_);_(* \(#\ ###\ ##0\);_(* &quot;-&quot;_);_(@_)"/>
      </dxf>
    </rfmt>
  </rrc>
  <rrc rId="5383" sId="14" ref="C1:C1048576" action="deleteCol">
    <undo index="0" exp="area" ref3D="1" dr="$B$1:$I$1048576" dn="Z_9AF4A83C_CF57_4B40_8A74_6A0EA6C2FE5C_.wvu.Cols" sId="14"/>
    <undo index="0" exp="area" ref3D="1" dr="$C$1:$K$1048576" dn="Z_687A4863_1825_4D63_B732_E76682E6DE4F_.wvu.Cols" sId="14"/>
    <rfmt sheetId="14" xfDxf="1" sqref="C1:C1048576" start="0" length="0"/>
    <rcc rId="0" sId="14" dxf="1">
      <nc r="C2" t="inlineStr">
        <is>
          <t>30.09.2018</t>
        </is>
      </nc>
      <ndxf>
        <font>
          <b/>
          <sz val="8"/>
          <color rgb="FFCC0000"/>
          <name val="Open Sans"/>
          <scheme val="none"/>
        </font>
        <numFmt numFmtId="19" formatCode="dd/mm/yyyy"/>
        <alignment horizontal="right" vertical="top" wrapText="1" readingOrder="0"/>
        <border outline="0">
          <top style="thin">
            <color indexed="9"/>
          </top>
          <bottom style="medium">
            <color rgb="FFCC0000"/>
          </bottom>
        </border>
      </ndxf>
    </rcc>
    <rcc rId="0" sId="14" dxf="1">
      <nc r="C3">
        <f>SUM(C4:C6)</f>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4">
        <v>27585917</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5">
        <v>44943839</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6">
        <v>160074</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c r="C7">
        <f>SUM(C8:C12)</f>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8">
        <v>23023715</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9">
        <v>19886405</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0">
        <v>3800738</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1">
        <v>0</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2">
        <v>776193</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c r="C13">
        <f>SUM(C14:C16)</f>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4">
        <v>2202288</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5">
        <v>2246004</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6">
        <v>4015</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c r="C17">
        <f>C3+C7+C13</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14" sqref="C19" start="0" length="0">
      <dxf>
        <font>
          <sz val="8"/>
          <color theme="1"/>
          <name val="Open Sans"/>
          <scheme val="none"/>
        </font>
        <numFmt numFmtId="3" formatCode="#,##0"/>
      </dxf>
    </rfmt>
    <rfmt sheetId="14" sqref="C20" start="0" length="0">
      <dxf>
        <numFmt numFmtId="166" formatCode="_(* #\ ###\ ##0_);_(* \(#\ ###\ ##0\);_(* &quot;-&quot;_);_(@_)"/>
      </dxf>
    </rfmt>
  </rrc>
  <rrc rId="5384" sId="14" ref="C1:C1048576" action="deleteCol">
    <undo index="0" exp="area" ref3D="1" dr="$B$1:$H$1048576" dn="Z_9AF4A83C_CF57_4B40_8A74_6A0EA6C2FE5C_.wvu.Cols" sId="14"/>
    <undo index="0" exp="area" ref3D="1" dr="$C$1:$J$1048576" dn="Z_687A4863_1825_4D63_B732_E76682E6DE4F_.wvu.Cols" sId="14"/>
    <rfmt sheetId="14" xfDxf="1" sqref="C1:C1048576" start="0" length="0"/>
    <rcc rId="0" sId="14" dxf="1">
      <nc r="C2" t="inlineStr">
        <is>
          <t>31.12.2018</t>
        </is>
      </nc>
      <ndxf>
        <font>
          <b/>
          <sz val="8"/>
          <color rgb="FFCC0000"/>
          <name val="Open Sans"/>
          <scheme val="none"/>
        </font>
        <numFmt numFmtId="19" formatCode="dd/mm/yyyy"/>
        <alignment horizontal="right" vertical="top" wrapText="1" readingOrder="0"/>
        <border outline="0">
          <top style="thin">
            <color indexed="9"/>
          </top>
          <bottom style="medium">
            <color rgb="FFCC0000"/>
          </bottom>
        </border>
      </ndxf>
    </rcc>
    <rcc rId="0" sId="14" dxf="1">
      <nc r="C3">
        <f>SUM(C4:C6)</f>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4">
        <v>32715078</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5">
        <v>55308995</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6">
        <v>187293</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c r="C7">
        <f>SUM(C8:C12)</f>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8">
        <v>24690631</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9">
        <v>27274603</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0">
        <v>4751949</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1">
        <v>0</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2">
        <v>776359</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c r="C13">
        <f>SUM(C14:C16)</f>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4">
        <v>1290086</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5">
        <v>2617635</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6">
        <v>4029</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c r="C17">
        <f>C3+C7+C13</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14" sqref="C19" start="0" length="0">
      <dxf>
        <font>
          <sz val="8"/>
          <color theme="1"/>
          <name val="Open Sans"/>
          <scheme val="none"/>
        </font>
        <numFmt numFmtId="3" formatCode="#,##0"/>
      </dxf>
    </rfmt>
    <rfmt sheetId="14" sqref="C20" start="0" length="0">
      <dxf>
        <numFmt numFmtId="166" formatCode="_(* #\ ###\ ##0_);_(* \(#\ ###\ ##0\);_(* &quot;-&quot;_);_(@_)"/>
      </dxf>
    </rfmt>
  </rrc>
  <rrc rId="5385" sId="14" ref="C1:C1048576" action="deleteCol">
    <undo index="0" exp="area" ref3D="1" dr="$B$1:$G$1048576" dn="Z_9AF4A83C_CF57_4B40_8A74_6A0EA6C2FE5C_.wvu.Cols" sId="14"/>
    <undo index="0" exp="area" ref3D="1" dr="$C$1:$I$1048576" dn="Z_687A4863_1825_4D63_B732_E76682E6DE4F_.wvu.Cols" sId="14"/>
    <rfmt sheetId="14" xfDxf="1" sqref="C1:C1048576" start="0" length="0"/>
    <rcc rId="0" sId="14" dxf="1" numFmtId="19">
      <nc r="C2">
        <v>43555</v>
      </nc>
      <ndxf>
        <font>
          <b/>
          <sz val="8"/>
          <color rgb="FFCC0000"/>
          <name val="Open Sans"/>
          <scheme val="none"/>
        </font>
        <numFmt numFmtId="19" formatCode="dd/mm/yyyy"/>
        <alignment horizontal="right" vertical="top" wrapText="1" readingOrder="0"/>
        <border outline="0">
          <top style="thin">
            <color indexed="9"/>
          </top>
          <bottom style="medium">
            <color rgb="FFCC0000"/>
          </bottom>
        </border>
      </ndxf>
    </rcc>
    <rcc rId="0" sId="14" dxf="1">
      <nc r="C3">
        <f>SUM(C4:C6)</f>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4">
        <v>31969865</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5">
        <v>57018431</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6">
        <v>195011</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c r="C7">
        <f>SUM(C8:C12)</f>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8">
        <v>22830997</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9">
        <v>25645926</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0">
        <v>4693277</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1">
        <v>0</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2">
        <v>853721</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c r="C13">
        <f>SUM(C14:C16)</f>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4">
        <v>1255923</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5">
        <v>3282514</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6">
        <v>189</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c r="C17">
        <f>C3+C7+C13</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14" sqref="C19" start="0" length="0">
      <dxf>
        <font>
          <sz val="8"/>
          <color theme="1"/>
          <name val="Open Sans"/>
          <scheme val="none"/>
        </font>
        <numFmt numFmtId="3" formatCode="#,##0"/>
      </dxf>
    </rfmt>
    <rfmt sheetId="14" sqref="C20" start="0" length="0">
      <dxf>
        <numFmt numFmtId="166" formatCode="_(* #\ ###\ ##0_);_(* \(#\ ###\ ##0\);_(* &quot;-&quot;_);_(@_)"/>
      </dxf>
    </rfmt>
  </rrc>
  <rrc rId="5386" sId="14" ref="C1:C1048576" action="deleteCol">
    <undo index="0" exp="area" ref3D="1" dr="$B$1:$F$1048576" dn="Z_9AF4A83C_CF57_4B40_8A74_6A0EA6C2FE5C_.wvu.Cols" sId="14"/>
    <undo index="0" exp="area" ref3D="1" dr="$C$1:$H$1048576" dn="Z_687A4863_1825_4D63_B732_E76682E6DE4F_.wvu.Cols" sId="14"/>
    <rfmt sheetId="14" xfDxf="1" sqref="C1:C1048576" start="0" length="0"/>
    <rcc rId="0" sId="14" dxf="1" numFmtId="19">
      <nc r="C2">
        <v>43646</v>
      </nc>
      <ndxf>
        <font>
          <b/>
          <sz val="8"/>
          <color rgb="FFCC0000"/>
          <name val="Open Sans"/>
          <scheme val="none"/>
        </font>
        <numFmt numFmtId="19" formatCode="dd/mm/yyyy"/>
        <alignment horizontal="right" vertical="top" wrapText="1" readingOrder="0"/>
        <border outline="0">
          <top style="thin">
            <color indexed="9"/>
          </top>
          <bottom style="medium">
            <color rgb="FFCC0000"/>
          </bottom>
        </border>
      </ndxf>
    </rcc>
    <rcc rId="0" sId="14" dxf="1">
      <nc r="C3">
        <f>SUM(C4:C6)</f>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4">
        <v>31668319</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5">
        <v>58652428</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6">
        <v>176139</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c r="C7">
        <f>SUM(C8:C12)</f>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8">
        <v>23503813</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9">
        <v>25428773</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0">
        <v>4739342</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1">
        <v>0</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2">
        <v>1010180</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c r="C13">
        <f>SUM(C14:C16)</f>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4">
        <v>1065014</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5">
        <v>3431396</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6">
        <v>44</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c r="C17">
        <f>C3+C7+C13</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14" sqref="C19" start="0" length="0">
      <dxf>
        <font>
          <sz val="8"/>
          <color theme="1"/>
          <name val="Open Sans"/>
          <scheme val="none"/>
        </font>
        <numFmt numFmtId="3" formatCode="#,##0"/>
      </dxf>
    </rfmt>
    <rfmt sheetId="14" sqref="C20" start="0" length="0">
      <dxf>
        <numFmt numFmtId="166" formatCode="_(* #\ ###\ ##0_);_(* \(#\ ###\ ##0\);_(* &quot;-&quot;_);_(@_)"/>
      </dxf>
    </rfmt>
  </rrc>
  <rrc rId="5387" sId="14" ref="C1:C1048576" action="deleteCol">
    <undo index="0" exp="area" ref3D="1" dr="$B$1:$E$1048576" dn="Z_9AF4A83C_CF57_4B40_8A74_6A0EA6C2FE5C_.wvu.Cols" sId="14"/>
    <undo index="0" exp="area" ref3D="1" dr="$C$1:$G$1048576" dn="Z_687A4863_1825_4D63_B732_E76682E6DE4F_.wvu.Cols" sId="14"/>
    <rfmt sheetId="14" xfDxf="1" sqref="C1:C1048576" start="0" length="0"/>
    <rcc rId="0" sId="14" dxf="1" numFmtId="19">
      <nc r="C2">
        <v>43738</v>
      </nc>
      <ndxf>
        <font>
          <b/>
          <sz val="8"/>
          <color rgb="FFCC0000"/>
          <name val="Open Sans"/>
          <scheme val="none"/>
        </font>
        <numFmt numFmtId="19" formatCode="dd/mm/yyyy"/>
        <alignment horizontal="right" vertical="top" wrapText="1" readingOrder="0"/>
        <border outline="0">
          <top style="thin">
            <color indexed="9"/>
          </top>
          <bottom style="medium">
            <color rgb="FFCC0000"/>
          </bottom>
        </border>
      </ndxf>
    </rcc>
    <rcc rId="0" sId="14" dxf="1">
      <nc r="C3">
        <f>SUM(C4:C6)</f>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4">
        <v>31030213</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5">
        <v>59144293</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6">
        <v>187645</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c r="C7">
        <f>SUM(C8:C12)</f>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8">
        <v>23627913</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9">
        <v>26388650</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0">
        <v>4550174</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1">
        <v>0</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2">
        <v>1033358</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c r="C13">
        <f>SUM(C14:C16)</f>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4">
        <v>1504155</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5">
        <v>3560198</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6">
        <v>78</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c r="C17">
        <f>C3+C7+C13</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rc>
  <rrc rId="5388" sId="14" ref="C1:C1048576" action="deleteCol">
    <undo index="0" exp="area" ref3D="1" dr="$B$1:$D$1048576" dn="Z_9AF4A83C_CF57_4B40_8A74_6A0EA6C2FE5C_.wvu.Cols" sId="14"/>
    <undo index="0" exp="area" ref3D="1" dr="$C$1:$F$1048576" dn="Z_687A4863_1825_4D63_B732_E76682E6DE4F_.wvu.Cols" sId="14"/>
    <rfmt sheetId="14" xfDxf="1" sqref="C1:C1048576" start="0" length="0"/>
    <rcc rId="0" sId="14" dxf="1" numFmtId="19">
      <nc r="C2">
        <v>43830</v>
      </nc>
      <ndxf>
        <font>
          <b/>
          <sz val="8"/>
          <color rgb="FFCC0000"/>
          <name val="Open Sans"/>
          <scheme val="none"/>
        </font>
        <numFmt numFmtId="19" formatCode="dd/mm/yyyy"/>
        <alignment horizontal="right" vertical="top" wrapText="1" readingOrder="0"/>
        <border outline="0">
          <top style="thin">
            <color indexed="9"/>
          </top>
          <bottom style="medium">
            <color rgb="FFCC0000"/>
          </bottom>
        </border>
      </ndxf>
    </rcc>
    <rcc rId="0" sId="14" dxf="1">
      <nc r="C3">
        <f>C4+C5+C6</f>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4">
        <v>29984379</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5">
        <v>61519766</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6">
        <v>212116</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c r="C7">
        <f>SUM(C8:C12)</f>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8">
        <v>23656190</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9">
        <v>32054525</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0">
        <v>3536953</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1">
        <v>0</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2">
        <v>1033667</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c r="C13">
        <f>SUM(C14:C16)</f>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4">
        <v>750095</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5">
        <v>3732587</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6">
        <v>65</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c r="C17">
        <f>C13+C7+C3</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14" sqref="C19" start="0" length="0">
      <dxf>
        <font>
          <sz val="8"/>
          <color theme="1"/>
          <name val="Open Sans"/>
          <scheme val="none"/>
        </font>
        <numFmt numFmtId="3" formatCode="#,##0"/>
      </dxf>
    </rfmt>
    <rfmt sheetId="14" sqref="C20" start="0" length="0">
      <dxf>
        <numFmt numFmtId="166" formatCode="_(* #\ ###\ ##0_);_(* \(#\ ###\ ##0\);_(* &quot;-&quot;_);_(@_)"/>
      </dxf>
    </rfmt>
    <rfmt sheetId="14" sqref="C23" start="0" length="0">
      <dxf>
        <numFmt numFmtId="166" formatCode="_(* #\ ###\ ##0_);_(* \(#\ ###\ ##0\);_(* &quot;-&quot;_);_(@_)"/>
      </dxf>
    </rfmt>
    <rfmt sheetId="14" sqref="C24" start="0" length="0">
      <dxf>
        <numFmt numFmtId="166" formatCode="_(* #\ ###\ ##0_);_(* \(#\ ###\ ##0\);_(* &quot;-&quot;_);_(@_)"/>
      </dxf>
    </rfmt>
    <rfmt sheetId="14" sqref="C25" start="0" length="0">
      <dxf>
        <numFmt numFmtId="166" formatCode="_(* #\ ###\ ##0_);_(* \(#\ ###\ ##0\);_(* &quot;-&quot;_);_(@_)"/>
      </dxf>
    </rfmt>
  </rrc>
  <rrc rId="5389" sId="14" ref="C1:C1048576" action="deleteCol">
    <undo index="0" exp="area" ref3D="1" dr="$B$1:$C$1048576" dn="Z_9AF4A83C_CF57_4B40_8A74_6A0EA6C2FE5C_.wvu.Cols" sId="14"/>
    <undo index="0" exp="area" ref3D="1" dr="$C$1:$E$1048576" dn="Z_687A4863_1825_4D63_B732_E76682E6DE4F_.wvu.Cols" sId="14"/>
    <rfmt sheetId="14" xfDxf="1" sqref="C1:C1048576" start="0" length="0"/>
    <rcc rId="0" sId="14" dxf="1" numFmtId="19">
      <nc r="C2">
        <v>43921</v>
      </nc>
      <ndxf>
        <font>
          <b/>
          <sz val="8"/>
          <color rgb="FFCC0000"/>
          <name val="Open Sans"/>
          <scheme val="none"/>
        </font>
        <numFmt numFmtId="19" formatCode="dd/mm/yyyy"/>
        <alignment horizontal="right" vertical="top" wrapText="1" readingOrder="0"/>
        <border outline="0">
          <top style="thin">
            <color indexed="9"/>
          </top>
          <bottom style="medium">
            <color rgb="FFCC0000"/>
          </bottom>
        </border>
      </ndxf>
    </rcc>
    <rcc rId="0" sId="14" dxf="1">
      <nc r="C3">
        <f>C4+C5+C6</f>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4">
        <v>29208714</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5">
        <v>66424191</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6">
        <v>228335</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c r="C7">
        <f>SUM(C8:C12)</f>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8">
        <v>19365716</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9">
        <v>33447919</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0">
        <v>3658748</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1">
        <v>0</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2">
        <v>1229234</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c r="C13">
        <f>SUM(C14:C16)</f>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4">
        <v>966507</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5">
        <v>3227355</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6">
        <v>60</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c r="C17">
        <f>C13+C7+C3</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14" sqref="C19" start="0" length="0">
      <dxf>
        <font>
          <sz val="8"/>
          <color theme="1"/>
          <name val="Open Sans"/>
          <scheme val="none"/>
        </font>
        <numFmt numFmtId="3" formatCode="#,##0"/>
      </dxf>
    </rfmt>
    <rfmt sheetId="14" sqref="C20" start="0" length="0">
      <dxf>
        <numFmt numFmtId="166" formatCode="_(* #\ ###\ ##0_);_(* \(#\ ###\ ##0\);_(* &quot;-&quot;_);_(@_)"/>
      </dxf>
    </rfmt>
    <rfmt sheetId="14" sqref="C23" start="0" length="0">
      <dxf>
        <numFmt numFmtId="166" formatCode="_(* #\ ###\ ##0_);_(* \(#\ ###\ ##0\);_(* &quot;-&quot;_);_(@_)"/>
      </dxf>
    </rfmt>
    <rfmt sheetId="14" sqref="C24" start="0" length="0">
      <dxf>
        <numFmt numFmtId="166" formatCode="_(* #\ ###\ ##0_);_(* \(#\ ###\ ##0\);_(* &quot;-&quot;_);_(@_)"/>
      </dxf>
    </rfmt>
    <rfmt sheetId="14" sqref="C25" start="0" length="0">
      <dxf>
        <numFmt numFmtId="166" formatCode="_(* #\ ###\ ##0_);_(* \(#\ ###\ ##0\);_(* &quot;-&quot;_);_(@_)"/>
      </dxf>
    </rfmt>
  </rrc>
  <rrc rId="5390" sId="14" ref="C1:C1048576" action="deleteCol">
    <undo index="0" exp="area" ref3D="1" dr="$C$1:$D$1048576" dn="Z_687A4863_1825_4D63_B732_E76682E6DE4F_.wvu.Cols" sId="14"/>
    <rfmt sheetId="14" xfDxf="1" sqref="C1:C1048576" start="0" length="0"/>
    <rcc rId="0" sId="14" dxf="1" numFmtId="19">
      <nc r="C2">
        <v>44012</v>
      </nc>
      <ndxf>
        <font>
          <b/>
          <sz val="8"/>
          <color rgb="FFCC0000"/>
          <name val="Open Sans"/>
          <scheme val="none"/>
        </font>
        <numFmt numFmtId="19" formatCode="dd/mm/yyyy"/>
        <alignment horizontal="right" vertical="top" wrapText="1" readingOrder="0"/>
        <border outline="0">
          <top style="thin">
            <color indexed="9"/>
          </top>
          <bottom style="medium">
            <color rgb="FFCC0000"/>
          </bottom>
        </border>
      </ndxf>
    </rcc>
    <rcc rId="0" sId="14" dxf="1">
      <nc r="C3">
        <f>C4+C5+C6</f>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4">
        <v>24591366</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5">
        <v>71624997</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6">
        <v>260663</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c r="C7">
        <f>SUM(C8:C12)</f>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8">
        <v>14986243</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9">
        <v>45388053</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0">
        <v>3439191</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1">
        <v>0</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2">
        <v>884092</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c r="C13">
        <f>SUM(C14:C16)</f>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4">
        <v>1053224</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5">
        <v>3661692</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6">
        <v>26</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c r="C17">
        <f>C13+C7+C3</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14" sqref="C19" start="0" length="0">
      <dxf>
        <font>
          <sz val="8"/>
          <color theme="1"/>
          <name val="Open Sans"/>
          <scheme val="none"/>
        </font>
        <numFmt numFmtId="3" formatCode="#,##0"/>
      </dxf>
    </rfmt>
    <rfmt sheetId="14" sqref="C20" start="0" length="0">
      <dxf>
        <numFmt numFmtId="166" formatCode="_(* #\ ###\ ##0_);_(* \(#\ ###\ ##0\);_(* &quot;-&quot;_);_(@_)"/>
      </dxf>
    </rfmt>
    <rfmt sheetId="14" sqref="C23" start="0" length="0">
      <dxf>
        <numFmt numFmtId="166" formatCode="_(* #\ ###\ ##0_);_(* \(#\ ###\ ##0\);_(* &quot;-&quot;_);_(@_)"/>
      </dxf>
    </rfmt>
    <rfmt sheetId="14" sqref="C24" start="0" length="0">
      <dxf>
        <numFmt numFmtId="166" formatCode="_(* #\ ###\ ##0_);_(* \(#\ ###\ ##0\);_(* &quot;-&quot;_);_(@_)"/>
      </dxf>
    </rfmt>
    <rfmt sheetId="14" sqref="C25" start="0" length="0">
      <dxf>
        <numFmt numFmtId="166" formatCode="_(* #\ ###\ ##0_);_(* \(#\ ###\ ##0\);_(* &quot;-&quot;_);_(@_)"/>
      </dxf>
    </rfmt>
  </rrc>
  <rrc rId="5391" sId="14" ref="C1:C1048576" action="deleteCol">
    <undo index="0" exp="area" ref3D="1" dr="$C$1:$C$1048576" dn="Z_687A4863_1825_4D63_B732_E76682E6DE4F_.wvu.Cols" sId="14"/>
    <rfmt sheetId="14" xfDxf="1" sqref="C1:C1048576" start="0" length="0"/>
    <rcc rId="0" sId="14" dxf="1" numFmtId="19">
      <nc r="C2">
        <v>44104</v>
      </nc>
      <ndxf>
        <font>
          <b/>
          <sz val="8"/>
          <color rgb="FFCC0000"/>
          <name val="Open Sans"/>
          <scheme val="none"/>
        </font>
        <numFmt numFmtId="19" formatCode="dd/mm/yyyy"/>
        <alignment horizontal="right" vertical="top" wrapText="1" readingOrder="0"/>
        <border outline="0">
          <top style="thin">
            <color indexed="9"/>
          </top>
          <bottom style="medium">
            <color rgb="FFCC0000"/>
          </bottom>
        </border>
      </ndxf>
    </rcc>
    <rcc rId="0" sId="14" dxf="1">
      <nc r="C3">
        <f>C4+C5+C6</f>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4">
        <v>21218059</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5">
        <v>74734896</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6">
        <v>251816</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c r="C7">
        <f>SUM(C8:C12)</f>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8">
        <v>11443284</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9">
        <v>49450871</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0">
        <v>3186110</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1">
        <v>0</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2">
        <v>1192922</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c r="C13">
        <f>SUM(C14:C16)</f>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4">
        <v>1110789</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5">
        <v>4137611</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c r="C16">
        <f>47-1</f>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c r="C17">
        <f>C13+C7+C3</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14" sqref="C19" start="0" length="0">
      <dxf>
        <font>
          <sz val="8"/>
          <color theme="1"/>
          <name val="Open Sans"/>
          <scheme val="none"/>
        </font>
        <numFmt numFmtId="3" formatCode="#,##0"/>
      </dxf>
    </rfmt>
    <rfmt sheetId="14" sqref="C20" start="0" length="0">
      <dxf>
        <numFmt numFmtId="166" formatCode="_(* #\ ###\ ##0_);_(* \(#\ ###\ ##0\);_(* &quot;-&quot;_);_(@_)"/>
      </dxf>
    </rfmt>
    <rfmt sheetId="14" sqref="C23" start="0" length="0">
      <dxf>
        <numFmt numFmtId="166" formatCode="_(* #\ ###\ ##0_);_(* \(#\ ###\ ##0\);_(* &quot;-&quot;_);_(@_)"/>
      </dxf>
    </rfmt>
    <rfmt sheetId="14" sqref="C24" start="0" length="0">
      <dxf>
        <numFmt numFmtId="166" formatCode="_(* #\ ###\ ##0_);_(* \(#\ ###\ ##0\);_(* &quot;-&quot;_);_(@_)"/>
      </dxf>
    </rfmt>
    <rfmt sheetId="14" sqref="C25" start="0" length="0">
      <dxf>
        <numFmt numFmtId="166" formatCode="_(* #\ ###\ ##0_);_(* \(#\ ###\ ##0\);_(* &quot;-&quot;_);_(@_)"/>
      </dxf>
    </rfmt>
  </rrc>
  <rrc rId="5392" sId="14" ref="C1:C1048576" action="deleteCol">
    <rfmt sheetId="14" xfDxf="1" sqref="C1:C1048576" start="0" length="0"/>
    <rcc rId="0" sId="14" dxf="1" numFmtId="19">
      <nc r="C2">
        <v>44196</v>
      </nc>
      <ndxf>
        <font>
          <b/>
          <sz val="8"/>
          <color rgb="FFCC0000"/>
          <name val="Open Sans"/>
          <scheme val="none"/>
        </font>
        <numFmt numFmtId="19" formatCode="dd/mm/yyyy"/>
        <alignment horizontal="right" vertical="top" wrapText="1" readingOrder="0"/>
        <border outline="0">
          <top style="thin">
            <color indexed="9"/>
          </top>
          <bottom style="medium">
            <color rgb="FFCC0000"/>
          </bottom>
        </border>
      </ndxf>
    </rcc>
    <rcc rId="0" sId="14" dxf="1">
      <nc r="C3">
        <f>C4+C5+C6</f>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4">
        <v>18443221</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5">
        <v>79562177</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6">
        <v>208003</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c r="C7">
        <f>SUM(C8:C12)</f>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8">
        <v>7393581</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9">
        <v>56745875</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0">
        <v>3013707</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1">
        <v>0</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2">
        <v>801208</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c r="C13">
        <f>SUM(C14:C16)</f>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4">
        <v>281162</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5">
        <v>5073320</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C16">
        <v>1</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c r="C17">
        <f>C13+C7+C3</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14" sqref="C19" start="0" length="0">
      <dxf>
        <font>
          <sz val="8"/>
          <color theme="1"/>
          <name val="Open Sans"/>
          <scheme val="none"/>
        </font>
        <numFmt numFmtId="3" formatCode="#,##0"/>
      </dxf>
    </rfmt>
    <rfmt sheetId="14" sqref="C20" start="0" length="0">
      <dxf>
        <numFmt numFmtId="166" formatCode="_(* #\ ###\ ##0_);_(* \(#\ ###\ ##0\);_(* &quot;-&quot;_);_(@_)"/>
      </dxf>
    </rfmt>
    <rfmt sheetId="14" sqref="C23" start="0" length="0">
      <dxf>
        <numFmt numFmtId="166" formatCode="_(* #\ ###\ ##0_);_(* \(#\ ###\ ##0\);_(* &quot;-&quot;_);_(@_)"/>
      </dxf>
    </rfmt>
    <rfmt sheetId="14" sqref="C24" start="0" length="0">
      <dxf>
        <numFmt numFmtId="166" formatCode="_(* #\ ###\ ##0_);_(* \(#\ ###\ ##0\);_(* &quot;-&quot;_);_(@_)"/>
      </dxf>
    </rfmt>
    <rfmt sheetId="14" sqref="C25" start="0" length="0">
      <dxf>
        <numFmt numFmtId="166" formatCode="_(* #\ ###\ ##0_);_(* \(#\ ###\ ##0\);_(* &quot;-&quot;_);_(@_)"/>
      </dxf>
    </rfmt>
  </rrc>
  <rrc rId="5393" sId="14" ref="D1:D1048576" action="deleteCol">
    <rfmt sheetId="14" xfDxf="1" sqref="D1:D1048576" start="0" length="0"/>
    <rcc rId="0" sId="14" dxf="1" numFmtId="19">
      <nc r="D2">
        <v>44377</v>
      </nc>
      <ndxf>
        <font>
          <b/>
          <sz val="8"/>
          <color rgb="FFCC0000"/>
          <name val="Open Sans"/>
          <scheme val="none"/>
        </font>
        <numFmt numFmtId="19" formatCode="dd/mm/yyyy"/>
        <alignment horizontal="right" vertical="top" wrapText="1" readingOrder="0"/>
        <border outline="0">
          <top style="thin">
            <color indexed="9"/>
          </top>
          <bottom style="medium">
            <color rgb="FFCC0000"/>
          </bottom>
        </border>
      </ndxf>
    </rcc>
    <rcc rId="0" sId="14" dxf="1">
      <nc r="D3">
        <f>D4+D5+D6</f>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D4">
        <v>14303714</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D5">
        <v>86249937</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D6">
        <v>218632</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c r="D7">
        <f>SUM(D8:D12)</f>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D8">
        <v>6033398</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D9">
        <v>56532492</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D10">
        <v>1691362</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D11">
        <v>0</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D12">
        <v>1102056</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c r="D13">
        <f>SUM(D14:D16)</f>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D14">
        <v>319371</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D15">
        <v>6729078</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D16">
        <v>108</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c r="D17">
        <f>D13+D7+D3</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14" sqref="D19" start="0" length="0">
      <dxf>
        <font>
          <sz val="8"/>
          <color theme="1"/>
          <name val="Open Sans"/>
          <scheme val="none"/>
        </font>
        <numFmt numFmtId="3" formatCode="#,##0"/>
      </dxf>
    </rfmt>
    <rfmt sheetId="14" sqref="D20" start="0" length="0">
      <dxf>
        <numFmt numFmtId="166" formatCode="_(* #\ ###\ ##0_);_(* \(#\ ###\ ##0\);_(* &quot;-&quot;_);_(@_)"/>
      </dxf>
    </rfmt>
    <rfmt sheetId="14" sqref="D23" start="0" length="0">
      <dxf>
        <numFmt numFmtId="166" formatCode="_(* #\ ###\ ##0_);_(* \(#\ ###\ ##0\);_(* &quot;-&quot;_);_(@_)"/>
      </dxf>
    </rfmt>
    <rfmt sheetId="14" sqref="D24" start="0" length="0">
      <dxf>
        <numFmt numFmtId="166" formatCode="_(* #\ ###\ ##0_);_(* \(#\ ###\ ##0\);_(* &quot;-&quot;_);_(@_)"/>
      </dxf>
    </rfmt>
    <rfmt sheetId="14" sqref="D25" start="0" length="0">
      <dxf>
        <numFmt numFmtId="166" formatCode="_(* #\ ###\ ##0_);_(* \(#\ ###\ ##0\);_(* &quot;-&quot;_);_(@_)"/>
      </dxf>
    </rfmt>
  </rrc>
  <rrc rId="5394" sId="14" ref="D1:D1048576" action="deleteCol">
    <rfmt sheetId="14" xfDxf="1" sqref="D1:D1048576" start="0" length="0"/>
    <rcc rId="0" sId="14" dxf="1" numFmtId="19">
      <nc r="D2">
        <v>44469</v>
      </nc>
      <ndxf>
        <font>
          <b/>
          <sz val="8"/>
          <color rgb="FFCC0000"/>
          <name val="Open Sans"/>
          <scheme val="none"/>
        </font>
        <numFmt numFmtId="19" formatCode="dd/mm/yyyy"/>
        <alignment horizontal="right" vertical="top" wrapText="1" readingOrder="0"/>
        <border outline="0">
          <top style="thin">
            <color indexed="9"/>
          </top>
          <bottom style="medium">
            <color rgb="FFCC0000"/>
          </bottom>
        </border>
      </ndxf>
    </rcc>
    <rcc rId="0" sId="14" dxf="1">
      <nc r="D3">
        <f>D4+D5+D6</f>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D4">
        <v>13668912</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D5">
        <v>88216603</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D6">
        <v>187130</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c r="D7">
        <f>SUM(D8:D12)</f>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D8">
        <v>6142182</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D9">
        <v>58358858</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D10">
        <v>1504341</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D11">
        <v>0</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D12">
        <v>1142888</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c r="D13">
        <f>SUM(D14:D16)</f>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D14">
        <v>871865</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D15">
        <v>7227601</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D16">
        <v>114</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c r="D17">
        <f>D13+D7+D3</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14" sqref="D19" start="0" length="0">
      <dxf>
        <font>
          <sz val="8"/>
          <color theme="1"/>
          <name val="Open Sans"/>
          <scheme val="none"/>
        </font>
        <numFmt numFmtId="3" formatCode="#,##0"/>
      </dxf>
    </rfmt>
    <rfmt sheetId="14" sqref="D20" start="0" length="0">
      <dxf>
        <numFmt numFmtId="166" formatCode="_(* #\ ###\ ##0_);_(* \(#\ ###\ ##0\);_(* &quot;-&quot;_);_(@_)"/>
      </dxf>
    </rfmt>
    <rfmt sheetId="14" sqref="D23" start="0" length="0">
      <dxf>
        <numFmt numFmtId="166" formatCode="_(* #\ ###\ ##0_);_(* \(#\ ###\ ##0\);_(* &quot;-&quot;_);_(@_)"/>
      </dxf>
    </rfmt>
    <rfmt sheetId="14" sqref="D24" start="0" length="0">
      <dxf>
        <numFmt numFmtId="166" formatCode="_(* #\ ###\ ##0_);_(* \(#\ ###\ ##0\);_(* &quot;-&quot;_);_(@_)"/>
      </dxf>
    </rfmt>
    <rfmt sheetId="14" sqref="D25" start="0" length="0">
      <dxf>
        <numFmt numFmtId="166" formatCode="_(* #\ ###\ ##0_);_(* \(#\ ###\ ##0\);_(* &quot;-&quot;_);_(@_)"/>
      </dxf>
    </rfmt>
  </rrc>
  <rrc rId="5395" sId="14" ref="D1:D1048576" action="deleteCol">
    <rfmt sheetId="14" xfDxf="1" sqref="D1:D1048576" start="0" length="0"/>
    <rcc rId="0" sId="14" dxf="1" numFmtId="19">
      <nc r="D2">
        <v>44561</v>
      </nc>
      <ndxf>
        <font>
          <b/>
          <sz val="8"/>
          <color rgb="FFCC0000"/>
          <name val="Open Sans"/>
          <scheme val="none"/>
        </font>
        <numFmt numFmtId="19" formatCode="dd/mm/yyyy"/>
        <alignment horizontal="right" vertical="top" wrapText="1" readingOrder="0"/>
        <border outline="0">
          <top style="thin">
            <color indexed="9"/>
          </top>
          <bottom style="medium">
            <color rgb="FFCC0000"/>
          </bottom>
        </border>
      </ndxf>
    </rcc>
    <rcc rId="0" sId="14" dxf="1">
      <nc r="D3">
        <f>D4+D5+D6</f>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D4">
        <v>14078671</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D5">
        <v>91990149</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D6">
        <v>198972</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c r="D7">
        <f>SUM(D8:D12)</f>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D8">
        <v>9951599</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D9">
        <v>58318901</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D10">
        <v>1403413</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D11">
        <v>0</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D12">
        <v>1701927</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c r="D13">
        <f>SUM(D14:D16)</f>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D14">
        <v>558431</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D15">
        <v>7171126</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umFmtId="34">
      <nc r="D16">
        <v>254</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4" dxf="1">
      <nc r="D17">
        <f>D13+D7+D3</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14" sqref="D19" start="0" length="0">
      <dxf>
        <font>
          <sz val="8"/>
          <color theme="1"/>
          <name val="Open Sans"/>
          <scheme val="none"/>
        </font>
        <numFmt numFmtId="3" formatCode="#,##0"/>
      </dxf>
    </rfmt>
    <rfmt sheetId="14" sqref="D20" start="0" length="0">
      <dxf>
        <numFmt numFmtId="166" formatCode="_(* #\ ###\ ##0_);_(* \(#\ ###\ ##0\);_(* &quot;-&quot;_);_(@_)"/>
      </dxf>
    </rfmt>
    <rfmt sheetId="14" sqref="D23" start="0" length="0">
      <dxf>
        <numFmt numFmtId="166" formatCode="_(* #\ ###\ ##0_);_(* \(#\ ###\ ##0\);_(* &quot;-&quot;_);_(@_)"/>
      </dxf>
    </rfmt>
    <rfmt sheetId="14" sqref="D24" start="0" length="0">
      <dxf>
        <numFmt numFmtId="166" formatCode="_(* #\ ###\ ##0_);_(* \(#\ ###\ ##0\);_(* &quot;-&quot;_);_(@_)"/>
      </dxf>
    </rfmt>
    <rfmt sheetId="14" sqref="D25" start="0" length="0">
      <dxf>
        <numFmt numFmtId="166" formatCode="_(* #\ ###\ ##0_);_(* \(#\ ###\ ##0\);_(* &quot;-&quot;_);_(@_)"/>
      </dxf>
    </rfmt>
  </rrc>
</revisions>
</file>

<file path=xl/revisions/revisionLog1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5396" sId="15" ref="C1:C1048576" action="deleteCol">
    <undo index="0" exp="area" ref3D="1" dr="$L$1:$R$1048576" dn="Z_57267270_6A97_4850_9DB6_FE6B399379AA_.wvu.Cols" sId="15"/>
    <rfmt sheetId="15" xfDxf="1" sqref="C1:C1048576" start="0" length="0">
      <dxf>
        <font>
          <sz val="8"/>
          <name val="Open Sans"/>
          <scheme val="none"/>
        </font>
      </dxf>
    </rfmt>
    <rcc rId="0" sId="15" dxf="1" numFmtId="19">
      <nc r="C1">
        <v>42825</v>
      </nc>
      <ndxf>
        <font>
          <b/>
          <sz val="8"/>
          <color rgb="FFC00000"/>
          <name val="Open Sans"/>
          <scheme val="none"/>
        </font>
        <numFmt numFmtId="19" formatCode="dd/mm/yyyy"/>
        <alignment horizontal="right" vertical="top" readingOrder="0"/>
        <border outline="0">
          <bottom style="medium">
            <color rgb="FFC00000"/>
          </bottom>
        </border>
      </ndxf>
    </rcc>
    <rcc rId="0" sId="15" dxf="1" numFmtId="34">
      <nc r="C2">
        <v>619378</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umFmtId="34">
      <nc r="C3">
        <v>1998736</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c r="C4">
        <f>SUM(C2:C3)</f>
      </nc>
      <ndxf>
        <font>
          <b/>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umFmtId="34">
      <nc r="C5">
        <v>0</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c r="C6">
        <f>SUM(C4:C5)</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15" sqref="C7" start="0" length="0">
      <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rder>
      </dxf>
    </rfmt>
    <rcc rId="0" sId="15" dxf="1">
      <nc r="C8">
        <f>C1</f>
      </nc>
      <ndxf>
        <font>
          <b/>
          <sz val="8"/>
          <color rgb="FFC00000"/>
          <name val="Open Sans"/>
          <scheme val="none"/>
        </font>
        <numFmt numFmtId="19" formatCode="dd/mm/yyyy"/>
        <alignment horizontal="right" vertical="top" readingOrder="0"/>
        <border outline="0">
          <bottom style="medium">
            <color rgb="FFC00000"/>
          </bottom>
        </border>
      </ndxf>
    </rcc>
    <rcc rId="0" sId="15" dxf="1" numFmtId="34">
      <nc r="C9">
        <v>48352</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umFmtId="34">
      <nc r="C10">
        <v>2015734</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umFmtId="34">
      <nc r="C11">
        <v>571522</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c r="C12">
        <f>SUM(C9:C11)</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rc>
  <rrc rId="5397" sId="15" ref="C1:C1048576" action="deleteCol">
    <undo index="0" exp="area" ref3D="1" dr="$K$1:$Q$1048576" dn="Z_57267270_6A97_4850_9DB6_FE6B399379AA_.wvu.Cols" sId="15"/>
    <rfmt sheetId="15" xfDxf="1" sqref="C1:C1048576" start="0" length="0">
      <dxf>
        <font>
          <sz val="8"/>
          <name val="Open Sans"/>
          <scheme val="none"/>
        </font>
      </dxf>
    </rfmt>
    <rcc rId="0" sId="15" dxf="1" numFmtId="19">
      <nc r="C1">
        <v>42916</v>
      </nc>
      <ndxf>
        <font>
          <b/>
          <sz val="8"/>
          <color rgb="FFC00000"/>
          <name val="Open Sans"/>
          <scheme val="none"/>
        </font>
        <numFmt numFmtId="19" formatCode="dd/mm/yyyy"/>
        <alignment horizontal="right" vertical="top" readingOrder="0"/>
        <border outline="0">
          <bottom style="medium">
            <color rgb="FFC00000"/>
          </bottom>
        </border>
      </ndxf>
    </rcc>
    <rcc rId="0" sId="15" dxf="1" numFmtId="34">
      <nc r="C2">
        <v>7534</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umFmtId="34">
      <nc r="C3">
        <v>1863219</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c r="C4">
        <f>SUM(C2:C3)</f>
      </nc>
      <ndxf>
        <font>
          <b/>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umFmtId="34">
      <nc r="C5">
        <v>0</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c r="C6">
        <f>SUM(C4:C5)</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15" sqref="C7" start="0" length="0">
      <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rder>
      </dxf>
    </rfmt>
    <rcc rId="0" sId="15" dxf="1">
      <nc r="C8">
        <f>C1</f>
      </nc>
      <ndxf>
        <font>
          <b/>
          <sz val="8"/>
          <color rgb="FFC00000"/>
          <name val="Open Sans"/>
          <scheme val="none"/>
        </font>
        <numFmt numFmtId="19" formatCode="dd/mm/yyyy"/>
        <alignment horizontal="right" vertical="top" readingOrder="0"/>
        <border outline="0">
          <bottom style="medium">
            <color rgb="FFC00000"/>
          </bottom>
        </border>
      </ndxf>
    </rcc>
    <rcc rId="0" sId="15" dxf="1" numFmtId="34">
      <nc r="C9">
        <v>85606</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umFmtId="34">
      <nc r="C10">
        <v>1899123</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umFmtId="34">
      <nc r="C11">
        <v>606878</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c r="C12">
        <f>SUM(C9:C11)</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rc>
  <rrc rId="5398" sId="15" ref="C1:C1048576" action="deleteCol">
    <undo index="0" exp="area" ref3D="1" dr="$J$1:$P$1048576" dn="Z_57267270_6A97_4850_9DB6_FE6B399379AA_.wvu.Cols" sId="15"/>
    <rfmt sheetId="15" xfDxf="1" sqref="C1:C1048576" start="0" length="0">
      <dxf>
        <font>
          <sz val="8"/>
          <name val="Open Sans"/>
          <scheme val="none"/>
        </font>
      </dxf>
    </rfmt>
    <rcc rId="0" sId="15" dxf="1" numFmtId="19">
      <nc r="C1">
        <v>43008</v>
      </nc>
      <ndxf>
        <font>
          <b/>
          <sz val="8"/>
          <color rgb="FFC00000"/>
          <name val="Open Sans"/>
          <scheme val="none"/>
        </font>
        <numFmt numFmtId="19" formatCode="dd/mm/yyyy"/>
        <alignment horizontal="right" vertical="top" readingOrder="0"/>
        <border outline="0">
          <bottom style="medium">
            <color rgb="FFC00000"/>
          </bottom>
        </border>
      </ndxf>
    </rcc>
    <rcc rId="0" sId="15" dxf="1" numFmtId="34">
      <nc r="C2">
        <v>504264</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umFmtId="34">
      <nc r="C3">
        <v>1674779</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c r="C4">
        <f>SUM(C2:C3)</f>
      </nc>
      <ndxf>
        <font>
          <b/>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umFmtId="34">
      <nc r="C5">
        <v>0</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c r="C6">
        <f>SUM(C4:C5)</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15" sqref="C7" start="0" length="0">
      <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rder>
      </dxf>
    </rfmt>
    <rcc rId="0" sId="15" dxf="1">
      <nc r="C8">
        <f>C1</f>
      </nc>
      <ndxf>
        <font>
          <b/>
          <sz val="8"/>
          <color rgb="FFC00000"/>
          <name val="Open Sans"/>
          <scheme val="none"/>
        </font>
        <numFmt numFmtId="19" formatCode="dd/mm/yyyy"/>
        <alignment horizontal="right" vertical="top" readingOrder="0"/>
        <border outline="0">
          <bottom style="medium">
            <color rgb="FFC00000"/>
          </bottom>
        </border>
      </ndxf>
    </rcc>
    <rcc rId="0" sId="15" dxf="1" numFmtId="34">
      <nc r="C9">
        <v>83774</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umFmtId="34">
      <nc r="C10">
        <v>2003051</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umFmtId="34">
      <nc r="C11">
        <v>643656</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c r="C12">
        <f>SUM(C9:C11)</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rc>
  <rrc rId="5399" sId="15" ref="C1:C1048576" action="deleteCol">
    <undo index="0" exp="area" ref3D="1" dr="$I$1:$O$1048576" dn="Z_57267270_6A97_4850_9DB6_FE6B399379AA_.wvu.Cols" sId="15"/>
    <rfmt sheetId="15" xfDxf="1" sqref="C1:C1048576" start="0" length="0">
      <dxf>
        <font>
          <sz val="8"/>
          <name val="Open Sans"/>
          <scheme val="none"/>
        </font>
      </dxf>
    </rfmt>
    <rcc rId="0" sId="15" dxf="1" numFmtId="19">
      <nc r="C1">
        <v>43100</v>
      </nc>
      <ndxf>
        <font>
          <b/>
          <sz val="8"/>
          <color rgb="FFC00000"/>
          <name val="Open Sans"/>
          <scheme val="none"/>
        </font>
        <numFmt numFmtId="19" formatCode="dd/mm/yyyy"/>
        <alignment horizontal="right" vertical="top" readingOrder="0"/>
        <border outline="0">
          <bottom style="medium">
            <color rgb="FFC00000"/>
          </bottom>
        </border>
      </ndxf>
    </rcc>
    <rcc rId="0" sId="15" dxf="1" numFmtId="34">
      <nc r="C2">
        <v>850541</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umFmtId="34">
      <nc r="C3">
        <v>1285933</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c r="C4">
        <f>SUM(C2:C3)</f>
      </nc>
      <ndxf>
        <font>
          <b/>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umFmtId="34">
      <nc r="C5">
        <v>0</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c r="C6">
        <f>SUM(C4:C5)</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15" sqref="C7" start="0" length="0">
      <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rder>
      </dxf>
    </rfmt>
    <rcc rId="0" sId="15" dxf="1">
      <nc r="C8">
        <f>C1</f>
      </nc>
      <ndxf>
        <font>
          <b/>
          <sz val="8"/>
          <color rgb="FFC00000"/>
          <name val="Open Sans"/>
          <scheme val="none"/>
        </font>
        <numFmt numFmtId="19" formatCode="dd/mm/yyyy"/>
        <alignment horizontal="right" vertical="top" readingOrder="0"/>
        <border outline="0">
          <bottom style="medium">
            <color rgb="FFC00000"/>
          </bottom>
        </border>
      </ndxf>
    </rcc>
    <rcc rId="0" sId="15" dxf="1" numFmtId="34">
      <nc r="C9">
        <v>64023</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umFmtId="34">
      <nc r="C10">
        <v>1994759</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umFmtId="34">
      <nc r="C11">
        <v>724301</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c r="C12">
        <f>SUM(C9:C11)</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rc>
  <rrc rId="5400" sId="15" ref="C1:C1048576" action="deleteCol">
    <undo index="0" exp="area" ref3D="1" dr="$H$1:$N$1048576" dn="Z_57267270_6A97_4850_9DB6_FE6B399379AA_.wvu.Cols" sId="15"/>
    <rfmt sheetId="15" xfDxf="1" sqref="C1:C1048576" start="0" length="0">
      <dxf>
        <font>
          <sz val="8"/>
          <name val="Open Sans"/>
          <scheme val="none"/>
        </font>
      </dxf>
    </rfmt>
    <rcc rId="0" sId="15" dxf="1" numFmtId="19">
      <nc r="C1">
        <v>43190</v>
      </nc>
      <ndxf>
        <font>
          <b/>
          <sz val="8"/>
          <color rgb="FFC00000"/>
          <name val="Open Sans"/>
          <scheme val="none"/>
        </font>
        <numFmt numFmtId="19" formatCode="dd/mm/yyyy"/>
        <alignment horizontal="right" vertical="top" readingOrder="0"/>
        <border outline="0">
          <bottom style="medium">
            <color rgb="FFC00000"/>
          </bottom>
        </border>
      </ndxf>
    </rcc>
    <rcc rId="0" sId="15" dxf="1" numFmtId="34">
      <nc r="C2">
        <v>356604</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umFmtId="34">
      <nc r="C3">
        <v>1453995</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c r="C4">
        <f>SUM(C2:C3)</f>
      </nc>
      <ndxf>
        <font>
          <b/>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umFmtId="34">
      <nc r="C5">
        <v>0</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c r="C6">
        <f>SUM(C4:C5)</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15" sqref="C7" start="0" length="0">
      <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rder>
      </dxf>
    </rfmt>
    <rcc rId="0" sId="15" dxf="1">
      <nc r="C8">
        <f>C1</f>
      </nc>
      <ndxf>
        <font>
          <b/>
          <sz val="8"/>
          <color rgb="FFC00000"/>
          <name val="Open Sans"/>
          <scheme val="none"/>
        </font>
        <numFmt numFmtId="19" formatCode="dd/mm/yyyy"/>
        <alignment horizontal="right" vertical="top" readingOrder="0"/>
        <border outline="0">
          <bottom style="medium">
            <color rgb="FFC00000"/>
          </bottom>
        </border>
      </ndxf>
    </rcc>
    <rcc rId="0" sId="15" dxf="1" numFmtId="34">
      <nc r="C9">
        <v>646732</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umFmtId="34">
      <nc r="C10">
        <v>1778399</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umFmtId="34">
      <nc r="C11">
        <v>1412959</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c r="C12">
        <f>SUM(C9:C11)</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rc>
  <rrc rId="5401" sId="15" ref="C1:C1048576" action="deleteCol">
    <undo index="0" exp="area" ref3D="1" dr="$G$1:$M$1048576" dn="Z_57267270_6A97_4850_9DB6_FE6B399379AA_.wvu.Cols" sId="15"/>
    <rfmt sheetId="15" xfDxf="1" sqref="C1:C1048576" start="0" length="0">
      <dxf>
        <font>
          <sz val="8"/>
          <name val="Open Sans"/>
          <scheme val="none"/>
        </font>
      </dxf>
    </rfmt>
    <rcc rId="0" sId="15" dxf="1" numFmtId="19">
      <nc r="C1">
        <v>43281</v>
      </nc>
      <ndxf>
        <font>
          <b/>
          <sz val="8"/>
          <color rgb="FFC00000"/>
          <name val="Open Sans"/>
          <scheme val="none"/>
        </font>
        <numFmt numFmtId="19" formatCode="dd/mm/yyyy"/>
        <alignment horizontal="right" vertical="top" readingOrder="0"/>
        <border outline="0">
          <bottom style="medium">
            <color rgb="FFC00000"/>
          </bottom>
        </border>
      </ndxf>
    </rcc>
    <rcc rId="0" sId="15" dxf="1" numFmtId="34">
      <nc r="C2">
        <v>10134</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umFmtId="34">
      <nc r="C3">
        <v>1694468</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c r="C4">
        <f>SUM(C2:C3)</f>
      </nc>
      <ndxf>
        <font>
          <b/>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umFmtId="34">
      <nc r="C5">
        <v>-67</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c r="C6">
        <f>SUM(C4:C5)</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15" sqref="C7" start="0" length="0">
      <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rder>
      </dxf>
    </rfmt>
    <rcc rId="0" sId="15" dxf="1">
      <nc r="C8">
        <f>C1</f>
      </nc>
      <ndxf>
        <font>
          <b/>
          <sz val="8"/>
          <color rgb="FFC00000"/>
          <name val="Open Sans"/>
          <scheme val="none"/>
        </font>
        <numFmt numFmtId="19" formatCode="dd/mm/yyyy"/>
        <alignment horizontal="right" vertical="top" readingOrder="0"/>
        <border outline="0">
          <bottom style="medium">
            <color rgb="FFC00000"/>
          </bottom>
        </border>
      </ndxf>
    </rcc>
    <rcc rId="0" sId="15" dxf="1" numFmtId="34">
      <nc r="C9">
        <v>203110</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umFmtId="34">
      <nc r="C10">
        <v>1946265</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umFmtId="34">
      <nc r="C11">
        <v>1103211</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c r="C12">
        <f>SUM(C9:C11)</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rc>
  <rrc rId="5402" sId="15" ref="C1:C1048576" action="deleteCol">
    <undo index="0" exp="area" ref3D="1" dr="$F$1:$L$1048576" dn="Z_57267270_6A97_4850_9DB6_FE6B399379AA_.wvu.Cols" sId="15"/>
    <rfmt sheetId="15" xfDxf="1" sqref="C1:C1048576" start="0" length="0">
      <dxf>
        <font>
          <sz val="8"/>
          <name val="Open Sans"/>
          <scheme val="none"/>
        </font>
      </dxf>
    </rfmt>
    <rcc rId="0" sId="15" dxf="1" numFmtId="19">
      <nc r="C1">
        <v>43373</v>
      </nc>
      <ndxf>
        <font>
          <b/>
          <sz val="8"/>
          <color rgb="FFC00000"/>
          <name val="Open Sans"/>
          <scheme val="none"/>
        </font>
        <numFmt numFmtId="19" formatCode="dd/mm/yyyy"/>
        <alignment horizontal="right" vertical="top" readingOrder="0"/>
        <border outline="0">
          <bottom style="medium">
            <color rgb="FFC00000"/>
          </bottom>
        </border>
      </ndxf>
    </rcc>
    <rcc rId="0" sId="15" dxf="1" numFmtId="34">
      <nc r="C2">
        <v>138554</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umFmtId="34">
      <nc r="C3">
        <v>1605492</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c r="C4">
        <f>SUM(C2:C3)</f>
      </nc>
      <ndxf>
        <font>
          <b/>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umFmtId="34">
      <nc r="C5">
        <v>-71</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c r="C6">
        <f>SUM(C4:C5)</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15" sqref="C7" start="0" length="0">
      <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rder>
      </dxf>
    </rfmt>
    <rcc rId="0" sId="15" dxf="1">
      <nc r="C8">
        <f>C1</f>
      </nc>
      <ndxf>
        <font>
          <b/>
          <sz val="8"/>
          <color rgb="FFC00000"/>
          <name val="Open Sans"/>
          <scheme val="none"/>
        </font>
        <numFmt numFmtId="19" formatCode="dd/mm/yyyy"/>
        <alignment horizontal="right" vertical="top" readingOrder="0"/>
        <border outline="0">
          <bottom style="medium">
            <color rgb="FFC00000"/>
          </bottom>
        </border>
      </ndxf>
    </rcc>
    <rcc rId="0" sId="15" dxf="1" numFmtId="34">
      <nc r="C9">
        <v>162144</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umFmtId="34">
      <nc r="C10">
        <v>2322750</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umFmtId="34">
      <nc r="C11">
        <v>1161139</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c r="C12">
        <f>SUM(C9:C11)</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rc>
  <rrc rId="5403" sId="15" ref="C1:C1048576" action="deleteCol">
    <undo index="0" exp="area" ref3D="1" dr="$E$1:$K$1048576" dn="Z_57267270_6A97_4850_9DB6_FE6B399379AA_.wvu.Cols" sId="15"/>
    <rfmt sheetId="15" xfDxf="1" sqref="C1:C1048576" start="0" length="0">
      <dxf>
        <font>
          <sz val="8"/>
          <name val="Open Sans"/>
          <scheme val="none"/>
        </font>
      </dxf>
    </rfmt>
    <rcc rId="0" sId="15" dxf="1" numFmtId="19">
      <nc r="C1">
        <v>43465</v>
      </nc>
      <ndxf>
        <font>
          <b/>
          <sz val="8"/>
          <color rgb="FFC00000"/>
          <name val="Open Sans"/>
          <scheme val="none"/>
        </font>
        <numFmt numFmtId="19" formatCode="dd/mm/yyyy"/>
        <alignment horizontal="right" vertical="top" readingOrder="0"/>
        <border outline="0">
          <bottom style="medium">
            <color rgb="FFC00000"/>
          </bottom>
        </border>
      </ndxf>
    </rcc>
    <rcc rId="0" sId="15" dxf="1" numFmtId="34">
      <nc r="C2">
        <v>1159923</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umFmtId="34">
      <nc r="C3">
        <v>1776358</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c r="C4">
        <f>SUM(C2:C3)</f>
      </nc>
      <ndxf>
        <font>
          <b/>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umFmtId="34">
      <nc r="C5">
        <v>-67</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c r="C6">
        <f>SUM(C4:C5)</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15" sqref="C7" start="0" length="0">
      <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rder>
      </dxf>
    </rfmt>
    <rcc rId="0" sId="15" dxf="1">
      <nc r="C8">
        <f>C1</f>
      </nc>
      <ndxf>
        <font>
          <b/>
          <sz val="8"/>
          <color rgb="FFC00000"/>
          <name val="Open Sans"/>
          <scheme val="none"/>
        </font>
        <numFmt numFmtId="19" formatCode="dd/mm/yyyy"/>
        <alignment horizontal="right" vertical="top" readingOrder="0"/>
        <border outline="0">
          <bottom style="medium">
            <color rgb="FFC00000"/>
          </bottom>
        </border>
      </ndxf>
    </rcc>
    <rcc rId="0" sId="15" dxf="1" numFmtId="34">
      <nc r="C9">
        <v>144906</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umFmtId="34">
      <nc r="C10">
        <v>1733724</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umFmtId="34">
      <nc r="C11">
        <v>954298</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c r="C12">
        <f>SUM(C9:C11)</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rc>
  <rrc rId="5404" sId="15" ref="C1:C1048576" action="deleteCol">
    <undo index="0" exp="area" ref3D="1" dr="$D$1:$J$1048576" dn="Z_57267270_6A97_4850_9DB6_FE6B399379AA_.wvu.Cols" sId="15"/>
    <rfmt sheetId="15" xfDxf="1" sqref="C1:C1048576" start="0" length="0">
      <dxf>
        <font>
          <sz val="8"/>
          <name val="Open Sans"/>
          <scheme val="none"/>
        </font>
      </dxf>
    </rfmt>
    <rcc rId="0" sId="15" dxf="1" numFmtId="19">
      <nc r="C1">
        <v>43555</v>
      </nc>
      <ndxf>
        <font>
          <b/>
          <sz val="8"/>
          <color rgb="FFC00000"/>
          <name val="Open Sans"/>
          <scheme val="none"/>
        </font>
        <numFmt numFmtId="19" formatCode="dd/mm/yyyy"/>
        <alignment horizontal="right" vertical="top" readingOrder="0"/>
        <border outline="0">
          <bottom style="medium">
            <color rgb="FFC00000"/>
          </bottom>
        </border>
      </ndxf>
    </rcc>
    <rcc rId="0" sId="15" dxf="1" numFmtId="34">
      <nc r="C2">
        <v>107319</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umFmtId="34">
      <nc r="C3">
        <v>1593325</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c r="C4">
        <f>SUM(C2:C3)</f>
      </nc>
      <ndxf>
        <font>
          <b/>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umFmtId="34">
      <nc r="C5">
        <v>-67</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c r="C6">
        <f>SUM(C4:C5)</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15" sqref="C7" start="0" length="0">
      <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rder>
      </dxf>
    </rfmt>
    <rcc rId="0" sId="15" dxf="1">
      <nc r="C8">
        <f>C1</f>
      </nc>
      <ndxf>
        <font>
          <b/>
          <sz val="8"/>
          <color rgb="FFC00000"/>
          <name val="Open Sans"/>
          <scheme val="none"/>
        </font>
        <numFmt numFmtId="19" formatCode="dd/mm/yyyy"/>
        <alignment horizontal="right" vertical="top" readingOrder="0"/>
        <border outline="0">
          <bottom style="medium">
            <color rgb="FFC00000"/>
          </bottom>
        </border>
      </ndxf>
    </rcc>
    <rcc rId="0" sId="15" dxf="1" numFmtId="34">
      <nc r="C9">
        <v>173553</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umFmtId="34">
      <nc r="C10">
        <v>1743771</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umFmtId="34">
      <nc r="C11">
        <v>1082645</v>
      </nc>
      <n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0" sId="15" dxf="1">
      <nc r="C12">
        <f>SUM(C9:C11)</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rc>
  <rrc rId="5405" sId="15" ref="C1:C1048576" action="deleteCol">
    <undo index="0" exp="area" ref3D="1" dr="$C$1:$I$1048576" dn="Z_57267270_6A97_4850_9DB6_FE6B399379AA_.wvu.Cols" sId="15"/>
    <rfmt sheetId="15" xfDxf="1" sqref="C1:C1048576" start="0" length="0">
      <dxf>
        <font>
          <sz val="8"/>
          <name val="Open Sans"/>
          <scheme val="none"/>
        </font>
      </dxf>
    </rfmt>
    <rcc rId="0" sId="15" dxf="1" numFmtId="19">
      <nc r="C1">
        <v>43646</v>
      </nc>
      <ndxf>
        <font>
          <b/>
          <sz val="8"/>
          <color rgb="FFC00000"/>
          <name val="Open Sans"/>
          <scheme val="none"/>
        </font>
        <numFmt numFmtId="19" formatCode="dd/mm/yyyy"/>
        <alignment horizontal="right" vertical="top" readingOrder="0"/>
        <border outline="0">
          <bottom style="medium">
            <color rgb="FFC00000"/>
          </bottom>
        </border>
      </ndxf>
    </rcc>
    <rcc rId="0" sId="15" dxf="1" numFmtId="34">
      <nc r="C2">
        <v>322868</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umFmtId="34">
      <nc r="C3">
        <v>1988052</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c r="C4">
        <f>SUM(C2:C3)</f>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umFmtId="34">
      <nc r="C5">
        <v>-84</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c r="C6">
        <f>SUM(C4:C5)</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15" sqref="C7" start="0" length="0">
      <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rder>
      </dxf>
    </rfmt>
    <rcc rId="0" sId="15" dxf="1">
      <nc r="C8">
        <f>C1</f>
      </nc>
      <ndxf>
        <font>
          <b/>
          <sz val="8"/>
          <color rgb="FFC00000"/>
          <name val="Open Sans"/>
          <scheme val="none"/>
        </font>
        <numFmt numFmtId="19" formatCode="dd/mm/yyyy"/>
        <alignment horizontal="right" vertical="top" readingOrder="0"/>
        <border outline="0">
          <bottom style="medium">
            <color rgb="FFC00000"/>
          </bottom>
        </border>
      </ndxf>
    </rcc>
    <rcc rId="0" sId="15" dxf="1" numFmtId="34">
      <nc r="C9">
        <v>459178</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umFmtId="34">
      <nc r="C10">
        <v>2003749</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umFmtId="34">
      <nc r="C11">
        <v>993407</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c r="C12">
        <f>SUM(C9:C11)</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rc>
  <rrc rId="5406" sId="15" ref="C1:C1048576" action="deleteCol">
    <undo index="0" exp="area" ref3D="1" dr="$C$1:$H$1048576" dn="Z_57267270_6A97_4850_9DB6_FE6B399379AA_.wvu.Cols" sId="15"/>
    <rfmt sheetId="15" xfDxf="1" sqref="C1:C1048576" start="0" length="0">
      <dxf>
        <font>
          <sz val="8"/>
          <name val="Open Sans"/>
          <scheme val="none"/>
        </font>
      </dxf>
    </rfmt>
    <rcc rId="0" sId="15" dxf="1" numFmtId="19">
      <nc r="C1">
        <v>43738</v>
      </nc>
      <ndxf>
        <font>
          <b/>
          <sz val="8"/>
          <color rgb="FFC00000"/>
          <name val="Open Sans"/>
          <scheme val="none"/>
        </font>
        <numFmt numFmtId="19" formatCode="dd/mm/yyyy"/>
        <alignment horizontal="right" vertical="top" readingOrder="0"/>
        <border outline="0">
          <bottom style="medium">
            <color rgb="FFC00000"/>
          </bottom>
        </border>
      </ndxf>
    </rcc>
    <rcc rId="0" sId="15" dxf="1" numFmtId="34">
      <nc r="C2">
        <v>284342</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umFmtId="34">
      <nc r="C3">
        <v>2481925</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c r="C4">
        <f>SUM(C2:C3)</f>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umFmtId="34">
      <nc r="C5">
        <v>-86</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c r="C6">
        <f>SUM(C4:C5)</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15" sqref="C7" start="0" length="0">
      <dxf>
        <font>
          <sz val="8"/>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rder>
      </dxf>
    </rfmt>
    <rcc rId="0" sId="15" dxf="1">
      <nc r="C8">
        <f>C1</f>
      </nc>
      <ndxf>
        <font>
          <b/>
          <sz val="8"/>
          <color rgb="FFC00000"/>
          <name val="Open Sans"/>
          <scheme val="none"/>
        </font>
        <numFmt numFmtId="19" formatCode="dd/mm/yyyy"/>
        <alignment horizontal="right" vertical="top" readingOrder="0"/>
        <border outline="0">
          <bottom style="medium">
            <color rgb="FFC00000"/>
          </bottom>
        </border>
      </ndxf>
    </rcc>
    <rcc rId="0" sId="15" dxf="1" numFmtId="34">
      <nc r="C9">
        <v>422961</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umFmtId="34">
      <nc r="C10">
        <v>2264498</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umFmtId="34">
      <nc r="C11">
        <v>1309735</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c r="C12">
        <f>SUM(C9:C11)</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rc>
  <rrc rId="5407" sId="15" ref="C1:C1048576" action="deleteCol">
    <undo index="0" exp="area" ref3D="1" dr="$C$1:$G$1048576" dn="Z_57267270_6A97_4850_9DB6_FE6B399379AA_.wvu.Cols" sId="15"/>
    <rfmt sheetId="15" xfDxf="1" sqref="C1:C1048576" start="0" length="0">
      <dxf>
        <font>
          <sz val="8"/>
          <name val="Open Sans"/>
          <scheme val="none"/>
        </font>
      </dxf>
    </rfmt>
    <rcc rId="0" sId="15" dxf="1" numFmtId="19">
      <nc r="C1">
        <v>43830</v>
      </nc>
      <ndxf>
        <font>
          <b/>
          <sz val="8"/>
          <color rgb="FFC00000"/>
          <name val="Open Sans"/>
          <scheme val="none"/>
        </font>
        <numFmt numFmtId="19" formatCode="dd/mm/yyyy"/>
        <alignment horizontal="right" vertical="top" readingOrder="0"/>
        <border outline="0">
          <bottom style="medium">
            <color rgb="FFC00000"/>
          </bottom>
        </border>
      </ndxf>
    </rcc>
    <rcc rId="0" sId="15" dxf="1" numFmtId="34">
      <nc r="C2">
        <v>2115445</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umFmtId="34">
      <nc r="C3">
        <v>1601232</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c r="C4">
        <f>SUM(C2:C3)</f>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umFmtId="34">
      <nc r="C5">
        <v>-95</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c r="C6">
        <f>SUM(C4:C5)</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15" sqref="C7" start="0" length="0">
      <dxf>
        <font>
          <sz val="8"/>
          <color auto="1"/>
          <name val="Open Sans"/>
          <scheme val="none"/>
        </font>
        <numFmt numFmtId="166" formatCode="_(* #\ ###\ ##0_);_(* \(#\ ###\ ##0\);_(* &quot;-&quot;_);_(@_)"/>
        <alignment horizontal="right" vertical="top" indent="1" readingOrder="0"/>
        <border outline="0">
          <left style="thin">
            <color indexed="9"/>
          </left>
          <top style="dotted">
            <color rgb="FF6F7779"/>
          </top>
        </border>
      </dxf>
    </rfmt>
    <rcc rId="0" sId="15" dxf="1">
      <nc r="C8">
        <f>C1</f>
      </nc>
      <ndxf>
        <font>
          <b/>
          <sz val="8"/>
          <color rgb="FFC00000"/>
          <name val="Open Sans"/>
          <scheme val="none"/>
        </font>
        <numFmt numFmtId="19" formatCode="dd/mm/yyyy"/>
        <alignment horizontal="right" vertical="top" readingOrder="0"/>
        <border outline="0">
          <bottom style="medium">
            <color rgb="FFC00000"/>
          </bottom>
        </border>
      </ndxf>
    </rcc>
    <rcc rId="0" sId="15" dxf="1" numFmtId="34">
      <nc r="C9">
        <v>468294</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umFmtId="34">
      <nc r="C10">
        <v>3213874</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umFmtId="34">
      <nc r="C11">
        <v>1349576</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c r="C12">
        <f>SUM(C9:C11)</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rc>
  <rrc rId="5408" sId="15" ref="C1:C1048576" action="deleteCol">
    <undo index="0" exp="area" ref3D="1" dr="$C$1:$F$1048576" dn="Z_57267270_6A97_4850_9DB6_FE6B399379AA_.wvu.Cols" sId="15"/>
    <rfmt sheetId="15" xfDxf="1" sqref="C1:C1048576" start="0" length="0">
      <dxf>
        <font>
          <sz val="8"/>
          <name val="Open Sans"/>
          <scheme val="none"/>
        </font>
      </dxf>
    </rfmt>
    <rcc rId="0" sId="15" dxf="1" numFmtId="19">
      <nc r="C1">
        <v>43921</v>
      </nc>
      <ndxf>
        <font>
          <b/>
          <sz val="8"/>
          <color rgb="FFC00000"/>
          <name val="Open Sans"/>
          <scheme val="none"/>
        </font>
        <numFmt numFmtId="19" formatCode="dd/mm/yyyy"/>
        <alignment horizontal="right" vertical="top" readingOrder="0"/>
        <border outline="0">
          <bottom style="medium">
            <color rgb="FFC00000"/>
          </bottom>
        </border>
      </ndxf>
    </rcc>
    <rcc rId="0" sId="15" dxf="1">
      <nc r="C2">
        <f>1957501-1</f>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umFmtId="34">
      <nc r="C3">
        <v>3595029</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c r="C4">
        <f>SUM(C2:C3)</f>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umFmtId="34">
      <nc r="C5">
        <v>-102</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c r="C6">
        <f>SUM(C4:C5)</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15" sqref="C7" start="0" length="0">
      <dxf>
        <font>
          <sz val="8"/>
          <color auto="1"/>
          <name val="Open Sans"/>
          <scheme val="none"/>
        </font>
        <numFmt numFmtId="166" formatCode="_(* #\ ###\ ##0_);_(* \(#\ ###\ ##0\);_(* &quot;-&quot;_);_(@_)"/>
        <alignment horizontal="right" vertical="top" indent="1" readingOrder="0"/>
        <border outline="0">
          <left style="thin">
            <color indexed="9"/>
          </left>
          <top style="dotted">
            <color rgb="FF6F7779"/>
          </top>
        </border>
      </dxf>
    </rfmt>
    <rcc rId="0" sId="15" dxf="1">
      <nc r="C8">
        <f>C1</f>
      </nc>
      <ndxf>
        <font>
          <b/>
          <sz val="8"/>
          <color rgb="FFC00000"/>
          <name val="Open Sans"/>
          <scheme val="none"/>
        </font>
        <numFmt numFmtId="19" formatCode="dd/mm/yyyy"/>
        <alignment horizontal="right" vertical="top" readingOrder="0"/>
        <border outline="0">
          <bottom style="medium">
            <color rgb="FFC00000"/>
          </bottom>
        </border>
      </ndxf>
    </rcc>
    <rcc rId="0" sId="15" dxf="1" numFmtId="34">
      <nc r="C9">
        <v>738535</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umFmtId="34">
      <nc r="C10">
        <v>2984844</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umFmtId="34">
      <nc r="C11">
        <v>1669133</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c r="C12">
        <f>SUM(C9:C11)</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rc>
  <rrc rId="5409" sId="15" ref="C1:C1048576" action="deleteCol">
    <undo index="0" exp="area" ref3D="1" dr="$C$1:$E$1048576" dn="Z_57267270_6A97_4850_9DB6_FE6B399379AA_.wvu.Cols" sId="15"/>
    <rfmt sheetId="15" xfDxf="1" sqref="C1:C1048576" start="0" length="0">
      <dxf>
        <font>
          <sz val="8"/>
          <name val="Open Sans"/>
          <scheme val="none"/>
        </font>
      </dxf>
    </rfmt>
    <rcc rId="0" sId="15" dxf="1" numFmtId="19">
      <nc r="C1">
        <v>44012</v>
      </nc>
      <ndxf>
        <font>
          <b/>
          <sz val="8"/>
          <color rgb="FFC00000"/>
          <name val="Open Sans"/>
          <scheme val="none"/>
        </font>
        <numFmt numFmtId="19" formatCode="dd/mm/yyyy"/>
        <alignment horizontal="right" vertical="top" readingOrder="0"/>
        <border outline="0">
          <bottom style="medium">
            <color rgb="FFC00000"/>
          </bottom>
        </border>
      </ndxf>
    </rcc>
    <rcc rId="0" sId="15" dxf="1" numFmtId="34">
      <nc r="C2">
        <v>1272904</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umFmtId="34">
      <nc r="C3">
        <v>2714773</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c r="C4">
        <f>SUM(C2:C3)</f>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umFmtId="34">
      <nc r="C5">
        <v>-102</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c r="C6">
        <f>SUM(C4:C5)</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15" sqref="C7" start="0" length="0">
      <dxf>
        <font>
          <sz val="8"/>
          <color auto="1"/>
          <name val="Open Sans"/>
          <scheme val="none"/>
        </font>
        <numFmt numFmtId="166" formatCode="_(* #\ ###\ ##0_);_(* \(#\ ###\ ##0\);_(* &quot;-&quot;_);_(@_)"/>
        <alignment horizontal="right" vertical="top" indent="1" readingOrder="0"/>
        <border outline="0">
          <left style="thin">
            <color indexed="9"/>
          </left>
          <top style="dotted">
            <color rgb="FF6F7779"/>
          </top>
        </border>
      </dxf>
    </rfmt>
    <rcc rId="0" sId="15" dxf="1">
      <nc r="C8">
        <f>C1</f>
      </nc>
      <ndxf>
        <font>
          <b/>
          <sz val="8"/>
          <color rgb="FFC00000"/>
          <name val="Open Sans"/>
          <scheme val="none"/>
        </font>
        <numFmt numFmtId="19" formatCode="dd/mm/yyyy"/>
        <alignment horizontal="right" vertical="top" readingOrder="0"/>
        <border outline="0">
          <bottom style="medium">
            <color rgb="FFC00000"/>
          </bottom>
        </border>
      </ndxf>
    </rcc>
    <rcc rId="0" sId="15" dxf="1" numFmtId="34">
      <nc r="C9">
        <v>272615</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umFmtId="34">
      <nc r="C10">
        <v>3003980</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umFmtId="34">
      <nc r="C11">
        <v>2094055</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c r="C12">
        <f>SUM(C9:C11)</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rc>
  <rrc rId="5410" sId="15" ref="C1:C1048576" action="deleteCol">
    <undo index="0" exp="area" ref3D="1" dr="$C$1:$D$1048576" dn="Z_57267270_6A97_4850_9DB6_FE6B399379AA_.wvu.Cols" sId="15"/>
    <rfmt sheetId="15" xfDxf="1" sqref="C1:C1048576" start="0" length="0">
      <dxf>
        <font>
          <sz val="8"/>
          <name val="Open Sans"/>
          <scheme val="none"/>
        </font>
      </dxf>
    </rfmt>
    <rcc rId="0" sId="15" dxf="1" numFmtId="19">
      <nc r="C1">
        <v>44104</v>
      </nc>
      <ndxf>
        <font>
          <b/>
          <sz val="8"/>
          <color rgb="FFC00000"/>
          <name val="Open Sans"/>
          <scheme val="none"/>
        </font>
        <numFmt numFmtId="19" formatCode="dd/mm/yyyy"/>
        <alignment horizontal="right" vertical="top" readingOrder="0"/>
        <border outline="0">
          <bottom style="medium">
            <color rgb="FFC00000"/>
          </bottom>
        </border>
      </ndxf>
    </rcc>
    <rcc rId="0" sId="15" dxf="1" numFmtId="34">
      <nc r="C2">
        <v>334447</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umFmtId="34">
      <nc r="C3">
        <v>2636965</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c r="C4">
        <f>SUM(C2:C3)</f>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umFmtId="34">
      <nc r="C5">
        <v>-100</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c r="C6">
        <f>SUM(C4:C5)</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15" sqref="C7" start="0" length="0">
      <dxf>
        <font>
          <sz val="8"/>
          <color auto="1"/>
          <name val="Open Sans"/>
          <scheme val="none"/>
        </font>
        <numFmt numFmtId="166" formatCode="_(* #\ ###\ ##0_);_(* \(#\ ###\ ##0\);_(* &quot;-&quot;_);_(@_)"/>
        <alignment horizontal="right" vertical="top" indent="1" readingOrder="0"/>
        <border outline="0">
          <left style="thin">
            <color indexed="9"/>
          </left>
          <top style="dotted">
            <color rgb="FF6F7779"/>
          </top>
        </border>
      </dxf>
    </rfmt>
    <rcc rId="0" sId="15" dxf="1">
      <nc r="C8">
        <f>C1</f>
      </nc>
      <ndxf>
        <font>
          <b/>
          <sz val="8"/>
          <color rgb="FFC00000"/>
          <name val="Open Sans"/>
          <scheme val="none"/>
        </font>
        <numFmt numFmtId="19" formatCode="dd/mm/yyyy"/>
        <alignment horizontal="right" vertical="top" readingOrder="0"/>
        <border outline="0">
          <bottom style="medium">
            <color rgb="FFC00000"/>
          </bottom>
        </border>
      </ndxf>
    </rcc>
    <rcc rId="0" sId="15" dxf="1" numFmtId="34">
      <nc r="C9">
        <v>971036</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umFmtId="34">
      <nc r="C10">
        <v>1945051</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umFmtId="34">
      <nc r="C11">
        <v>2272766</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c r="C12">
        <f>SUM(C9:C11)</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rc>
  <rrc rId="5411" sId="15" ref="C1:C1048576" action="deleteCol">
    <undo index="0" exp="area" ref3D="1" dr="$C$1:$C$1048576" dn="Z_57267270_6A97_4850_9DB6_FE6B399379AA_.wvu.Cols" sId="15"/>
    <rfmt sheetId="15" xfDxf="1" sqref="C1:C1048576" start="0" length="0">
      <dxf>
        <font>
          <sz val="8"/>
          <name val="Open Sans"/>
          <scheme val="none"/>
        </font>
      </dxf>
    </rfmt>
    <rcc rId="0" sId="15" dxf="1" numFmtId="19">
      <nc r="C1">
        <v>44196</v>
      </nc>
      <ndxf>
        <font>
          <b/>
          <sz val="8"/>
          <color rgb="FFC00000"/>
          <name val="Open Sans"/>
          <scheme val="none"/>
        </font>
        <numFmt numFmtId="19" formatCode="dd/mm/yyyy"/>
        <alignment horizontal="right" vertical="top" readingOrder="0"/>
        <border outline="0">
          <bottom style="medium">
            <color rgb="FFC00000"/>
          </bottom>
        </border>
      </ndxf>
    </rcc>
    <rcc rId="0" sId="15" dxf="1" numFmtId="34">
      <nc r="C2">
        <v>87351</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umFmtId="34">
      <nc r="C3">
        <v>2839277</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c r="C4">
        <f>SUM(C2:C3)</f>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umFmtId="34">
      <nc r="C5">
        <v>-106</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c r="C6">
        <f>SUM(C4:C5)</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15" sqref="C7" start="0" length="0">
      <dxf>
        <font>
          <sz val="8"/>
          <color auto="1"/>
          <name val="Open Sans"/>
          <scheme val="none"/>
        </font>
        <numFmt numFmtId="166" formatCode="_(* #\ ###\ ##0_);_(* \(#\ ###\ ##0\);_(* &quot;-&quot;_);_(@_)"/>
        <alignment horizontal="right" vertical="top" indent="1" readingOrder="0"/>
        <border outline="0">
          <left style="thin">
            <color indexed="9"/>
          </left>
          <top style="dotted">
            <color rgb="FF6F7779"/>
          </top>
        </border>
      </dxf>
    </rfmt>
    <rcc rId="0" sId="15" dxf="1">
      <nc r="C8">
        <f>C1</f>
      </nc>
      <ndxf>
        <font>
          <b/>
          <sz val="8"/>
          <color rgb="FFC00000"/>
          <name val="Open Sans"/>
          <scheme val="none"/>
        </font>
        <numFmt numFmtId="19" formatCode="dd/mm/yyyy"/>
        <alignment horizontal="right" vertical="top" readingOrder="0"/>
        <border outline="0">
          <bottom style="medium">
            <color rgb="FFC00000"/>
          </bottom>
        </border>
      </ndxf>
    </rcc>
    <rcc rId="0" sId="15" dxf="1" numFmtId="34">
      <nc r="C9">
        <v>433629</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umFmtId="34">
      <nc r="C10">
        <v>2302496</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umFmtId="34">
      <nc r="C11">
        <v>2637187</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c r="C12">
        <f>SUM(C9:C11)</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15" sqref="C13" start="0" length="0">
      <dxf>
        <numFmt numFmtId="166" formatCode="_(* #\ ###\ ##0_);_(* \(#\ ###\ ##0\);_(* &quot;-&quot;_);_(@_)"/>
      </dxf>
    </rfmt>
  </rrc>
  <rrc rId="5412" sId="15" ref="D1:D1048576" action="deleteCol">
    <rfmt sheetId="15" xfDxf="1" sqref="D1:D1048576" start="0" length="0">
      <dxf>
        <font>
          <sz val="8"/>
          <name val="Open Sans"/>
          <scheme val="none"/>
        </font>
      </dxf>
    </rfmt>
    <rcc rId="0" sId="15" dxf="1" numFmtId="19">
      <nc r="D1">
        <v>44377</v>
      </nc>
      <ndxf>
        <font>
          <b/>
          <sz val="8"/>
          <color rgb="FFC00000"/>
          <name val="Open Sans"/>
          <scheme val="none"/>
        </font>
        <numFmt numFmtId="19" formatCode="dd/mm/yyyy"/>
        <alignment horizontal="right" vertical="top" readingOrder="0"/>
        <border outline="0">
          <bottom style="medium">
            <color rgb="FFC00000"/>
          </bottom>
        </border>
      </ndxf>
    </rcc>
    <rcc rId="0" sId="15" dxf="1" numFmtId="34">
      <nc r="D2">
        <v>484674</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umFmtId="34">
      <nc r="D3">
        <v>2450911</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c r="D4">
        <f>SUM(D2:D3)</f>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umFmtId="34">
      <nc r="D5">
        <v>-91</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c r="D6">
        <f>SUM(D4:D5)</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15" sqref="D7" start="0" length="0">
      <dxf>
        <font>
          <sz val="8"/>
          <color auto="1"/>
          <name val="Open Sans"/>
          <scheme val="none"/>
        </font>
        <numFmt numFmtId="166" formatCode="_(* #\ ###\ ##0_);_(* \(#\ ###\ ##0\);_(* &quot;-&quot;_);_(@_)"/>
        <alignment horizontal="right" vertical="top" indent="1" readingOrder="0"/>
        <border outline="0">
          <left style="thin">
            <color indexed="9"/>
          </left>
          <top style="dotted">
            <color rgb="FF6F7779"/>
          </top>
        </border>
      </dxf>
    </rfmt>
    <rcc rId="0" sId="15" dxf="1">
      <nc r="D8">
        <f>D1</f>
      </nc>
      <ndxf>
        <font>
          <b/>
          <sz val="8"/>
          <color rgb="FFC00000"/>
          <name val="Open Sans"/>
          <scheme val="none"/>
        </font>
        <numFmt numFmtId="19" formatCode="dd/mm/yyyy"/>
        <alignment horizontal="right" vertical="top" readingOrder="0"/>
        <border outline="0">
          <bottom style="medium">
            <color rgb="FFC00000"/>
          </bottom>
        </border>
      </ndxf>
    </rcc>
    <rcc rId="0" sId="15" dxf="1" numFmtId="34">
      <nc r="D9">
        <v>8655</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umFmtId="34">
      <nc r="D10">
        <v>2618024</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umFmtId="34">
      <nc r="D11">
        <v>1586315</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c r="D12">
        <f>SUM(D9:D11)</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15" sqref="D13" start="0" length="0">
      <dxf>
        <numFmt numFmtId="166" formatCode="_(* #\ ###\ ##0_);_(* \(#\ ###\ ##0\);_(* &quot;-&quot;_);_(@_)"/>
      </dxf>
    </rfmt>
  </rrc>
  <rrc rId="5413" sId="15" ref="D1:D1048576" action="deleteCol">
    <rfmt sheetId="15" xfDxf="1" sqref="D1:D1048576" start="0" length="0">
      <dxf>
        <font>
          <sz val="8"/>
          <name val="Open Sans"/>
          <scheme val="none"/>
        </font>
      </dxf>
    </rfmt>
    <rcc rId="0" sId="15" dxf="1" numFmtId="19">
      <nc r="D1">
        <v>44469</v>
      </nc>
      <ndxf>
        <font>
          <b/>
          <sz val="8"/>
          <color rgb="FFC00000"/>
          <name val="Open Sans"/>
          <scheme val="none"/>
        </font>
        <numFmt numFmtId="19" formatCode="dd/mm/yyyy"/>
        <alignment horizontal="right" vertical="top" readingOrder="0"/>
        <border outline="0">
          <bottom style="medium">
            <color rgb="FFC00000"/>
          </bottom>
        </border>
      </ndxf>
    </rcc>
    <rcc rId="0" sId="15" dxf="1" numFmtId="34">
      <nc r="D2">
        <v>13926</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umFmtId="34">
      <nc r="D3">
        <v>3126081</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c r="D4">
        <f>SUM(D2:D3)</f>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umFmtId="34">
      <nc r="D5">
        <v>-94</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c r="D6">
        <f>SUM(D4:D5)</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15" sqref="D7" start="0" length="0">
      <dxf>
        <font>
          <sz val="8"/>
          <color auto="1"/>
          <name val="Open Sans"/>
          <scheme val="none"/>
        </font>
        <numFmt numFmtId="166" formatCode="_(* #\ ###\ ##0_);_(* \(#\ ###\ ##0\);_(* &quot;-&quot;_);_(@_)"/>
        <alignment horizontal="right" vertical="top" indent="1" readingOrder="0"/>
        <border outline="0">
          <left style="thin">
            <color indexed="9"/>
          </left>
          <top style="dotted">
            <color rgb="FF6F7779"/>
          </top>
        </border>
      </dxf>
    </rfmt>
    <rcc rId="0" sId="15" dxf="1">
      <nc r="D8">
        <f>D1</f>
      </nc>
      <ndxf>
        <font>
          <b/>
          <sz val="8"/>
          <color rgb="FFC00000"/>
          <name val="Open Sans"/>
          <scheme val="none"/>
        </font>
        <numFmt numFmtId="19" formatCode="dd/mm/yyyy"/>
        <alignment horizontal="right" vertical="top" readingOrder="0"/>
        <border outline="0">
          <bottom style="medium">
            <color rgb="FFC00000"/>
          </bottom>
        </border>
      </ndxf>
    </rcc>
    <rcc rId="0" sId="15" dxf="1" numFmtId="34">
      <nc r="D9">
        <v>461096</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umFmtId="34">
      <nc r="D10">
        <v>1889823</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umFmtId="34">
      <nc r="D11">
        <v>1321005</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c r="D12">
        <f>SUM(D9:D11)</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15" sqref="D13" start="0" length="0">
      <dxf>
        <numFmt numFmtId="166" formatCode="_(* #\ ###\ ##0_);_(* \(#\ ###\ ##0\);_(* &quot;-&quot;_);_(@_)"/>
      </dxf>
    </rfmt>
  </rrc>
  <rrc rId="5414" sId="15" ref="D1:D1048576" action="deleteCol">
    <rfmt sheetId="15" xfDxf="1" sqref="D1:D1048576" start="0" length="0">
      <dxf>
        <font>
          <sz val="8"/>
          <name val="Open Sans"/>
          <scheme val="none"/>
        </font>
      </dxf>
    </rfmt>
    <rcc rId="0" sId="15" dxf="1" numFmtId="19">
      <nc r="D1">
        <v>44561</v>
      </nc>
      <ndxf>
        <font>
          <b/>
          <sz val="8"/>
          <color rgb="FFC00000"/>
          <name val="Open Sans"/>
          <scheme val="none"/>
        </font>
        <numFmt numFmtId="19" formatCode="dd/mm/yyyy"/>
        <alignment horizontal="right" vertical="top" readingOrder="0"/>
        <border outline="0">
          <bottom style="medium">
            <color rgb="FFC00000"/>
          </bottom>
        </border>
      </ndxf>
    </rcc>
    <rcc rId="0" sId="15" dxf="1" numFmtId="34">
      <nc r="D2">
        <v>98232</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umFmtId="34">
      <nc r="D3">
        <v>2592126</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c r="D4">
        <f>SUM(D2:D3)</f>
      </nc>
      <n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umFmtId="34">
      <nc r="D5">
        <v>-106</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c r="D6">
        <f>SUM(D4:D5)</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15" sqref="D7" start="0" length="0">
      <dxf>
        <font>
          <sz val="8"/>
          <color auto="1"/>
          <name val="Open Sans"/>
          <scheme val="none"/>
        </font>
        <numFmt numFmtId="166" formatCode="_(* #\ ###\ ##0_);_(* \(#\ ###\ ##0\);_(* &quot;-&quot;_);_(@_)"/>
        <alignment horizontal="right" vertical="top" indent="1" readingOrder="0"/>
        <border outline="0">
          <left style="thin">
            <color indexed="9"/>
          </left>
          <top style="dotted">
            <color rgb="FF6F7779"/>
          </top>
        </border>
      </dxf>
    </rfmt>
    <rcc rId="0" sId="15" dxf="1">
      <nc r="D8">
        <f>D1</f>
      </nc>
      <ndxf>
        <font>
          <b/>
          <sz val="8"/>
          <color rgb="FFC00000"/>
          <name val="Open Sans"/>
          <scheme val="none"/>
        </font>
        <numFmt numFmtId="19" formatCode="dd/mm/yyyy"/>
        <alignment horizontal="right" vertical="top" readingOrder="0"/>
        <border outline="0">
          <bottom style="medium">
            <color rgb="FFC00000"/>
          </bottom>
        </border>
      </ndxf>
    </rcc>
    <rcc rId="0" sId="15" dxf="1" numFmtId="34">
      <nc r="D9">
        <v>123051</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umFmtId="34">
      <nc r="D10">
        <v>2974651</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umFmtId="34">
      <nc r="D11">
        <v>1302436</v>
      </nc>
      <n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ndxf>
    </rcc>
    <rcc rId="0" sId="15" dxf="1">
      <nc r="D12">
        <f>SUM(D9:D11)</f>
      </nc>
      <n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ndxf>
    </rcc>
    <rfmt sheetId="15" sqref="D13" start="0" length="0">
      <dxf>
        <numFmt numFmtId="166" formatCode="_(* #\ ###\ ##0_);_(* \(#\ ###\ ##0\);_(* &quot;-&quot;_);_(@_)"/>
      </dxf>
    </rfmt>
  </rrc>
  <rrc rId="5415" sId="16" ref="C1:C1048576" action="deleteCol">
    <undo index="2" exp="area" ref3D="1" dr="$P$1:$P$1048576" dn="Z_8DA78CF1_615A_4626_9893_6751995631A4_.wvu.Cols" sId="16"/>
    <undo index="1" exp="area" ref3D="1" dr="$D$1:$N$1048576" dn="Z_8DA78CF1_615A_4626_9893_6751995631A4_.wvu.Cols" sId="16"/>
    <undo index="0" exp="area" ref3D="1" dr="$C$1:$R$1048576" dn="Z_9AF4A83C_CF57_4B40_8A74_6A0EA6C2FE5C_.wvu.Cols" sId="16"/>
    <undo index="0" exp="area" ref3D="1" dr="$C$1:$R$1048576" dn="Z_687A4863_1825_4D63_B732_E76682E6DE4F_.wvu.Cols" sId="16"/>
    <undo index="0" exp="area" ref3D="1" dr="$M$1:$P$1048576" dn="Z_12F8D032_8143_430B_8DFF_852E8796C402_.wvu.Cols" sId="16"/>
    <rfmt sheetId="16" xfDxf="1" sqref="C1:C1048576" start="0" length="0">
      <dxf>
        <font>
          <sz val="8"/>
          <name val="Open Sans"/>
          <scheme val="none"/>
        </font>
      </dxf>
    </rfmt>
    <rcc rId="0" sId="16" dxf="1" numFmtId="19">
      <nc r="C1">
        <v>42825</v>
      </nc>
      <ndxf>
        <font>
          <b/>
          <sz val="8"/>
          <color rgb="FFC00000"/>
          <name val="Open Sans"/>
          <scheme val="none"/>
        </font>
        <numFmt numFmtId="19" formatCode="dd/mm/yyyy"/>
        <alignment horizontal="right" vertical="top" readingOrder="0"/>
        <border outline="0">
          <bottom style="medium">
            <color rgb="FFC00000"/>
          </bottom>
        </border>
      </ndxf>
    </rcc>
    <rcc rId="0" sId="16" s="1" dxf="1">
      <nc r="C2">
        <f>SUM(C3:C5)</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3">
        <v>966161</v>
      </nc>
      <ndxf>
        <font>
          <sz val="8"/>
          <color auto="1"/>
          <name val="Open Sans"/>
          <scheme val="none"/>
        </font>
        <numFmt numFmtId="166" formatCode="_(* #\ ###\ ##0_);_(* \(#\ ###\ ##0\);_(* &quot;-&quot;_);_(@_)"/>
        <alignment horizontal="right" indent="1" readingOrder="0"/>
        <border outline="0">
          <top style="dotted">
            <color rgb="FF6F7779"/>
          </top>
          <bottom style="dotted">
            <color rgb="FF6F7779"/>
          </bottom>
        </border>
      </ndxf>
    </rcc>
    <rcc rId="0" sId="16" s="1" dxf="1" numFmtId="34">
      <nc r="C4">
        <v>13079</v>
      </nc>
      <ndxf>
        <font>
          <sz val="8"/>
          <color auto="1"/>
          <name val="Open Sans"/>
          <scheme val="none"/>
        </font>
        <numFmt numFmtId="166" formatCode="_(* #\ ###\ ##0_);_(* \(#\ ###\ ##0\);_(* &quot;-&quot;_);_(@_)"/>
        <alignment horizontal="center" vertical="center" readingOrder="0"/>
        <border outline="0">
          <top style="dotted">
            <color rgb="FF6F7779"/>
          </top>
          <bottom style="dotted">
            <color rgb="FF6F7779"/>
          </bottom>
        </border>
      </ndxf>
    </rcc>
    <rcc rId="0" sId="16" s="1" dxf="1" numFmtId="34">
      <nc r="C5">
        <v>763157</v>
      </nc>
      <ndxf>
        <font>
          <sz val="8"/>
          <color auto="1"/>
          <name val="Open Sans"/>
          <scheme val="none"/>
        </font>
        <numFmt numFmtId="166" formatCode="_(* #\ ###\ ##0_);_(* \(#\ ###\ ##0\);_(* &quot;-&quot;_);_(@_)"/>
        <alignment horizontal="right" indent="1" readingOrder="0"/>
        <border outline="0">
          <top style="dotted">
            <color rgb="FF6F7779"/>
          </top>
          <bottom style="dotted">
            <color rgb="FF6F7779"/>
          </bottom>
        </border>
      </ndxf>
    </rcc>
    <rcc rId="0" sId="16" s="1" dxf="1">
      <nc r="C6">
        <f>C7+C14</f>
      </nc>
      <ndxf>
        <font>
          <b/>
          <sz val="8"/>
          <color auto="1"/>
          <name val="Open Sans"/>
          <scheme val="none"/>
        </font>
        <numFmt numFmtId="166" formatCode="_(* #\ ###\ ##0_);_(* \(#\ ###\ ##0\);_(* &quot;-&quot;_);_(@_)"/>
        <alignment horizontal="right" vertical="center" readingOrder="0"/>
        <border outline="0">
          <bottom style="dotted">
            <color rgb="FF6F7779"/>
          </bottom>
        </border>
      </ndxf>
    </rcc>
    <rcc rId="0" sId="16" s="1" dxf="1">
      <nc r="C7">
        <f>C8+C10+C12</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8">
        <f>C9</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9">
        <v>715689</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10">
        <f>C11</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11">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12">
        <f>C13</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13">
        <v>492</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14">
        <v>29546</v>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15">
        <f>C2+C6</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fmt sheetId="16" s="1" sqref="C16" start="0" length="0">
      <dxf>
        <font>
          <b/>
          <sz val="8"/>
          <color auto="1"/>
          <name val="Open Sans"/>
          <scheme val="none"/>
        </font>
        <numFmt numFmtId="166" formatCode="_(* #\ ###\ ##0_);_(* \(#\ ###\ ##0\);_(* &quot;-&quot;_);_(@_)"/>
        <alignment horizontal="center" vertical="center" readingOrder="0"/>
      </dxf>
    </rfmt>
    <rfmt sheetId="16" s="1" sqref="C17" start="0" length="0">
      <dxf>
        <font>
          <b/>
          <sz val="8"/>
          <color rgb="FFEC0000"/>
          <name val="Open Sans"/>
          <scheme val="none"/>
        </font>
        <numFmt numFmtId="166" formatCode="_(* #\ ###\ ##0_);_(* \(#\ ###\ ##0\);_(* &quot;-&quot;_);_(@_)"/>
        <alignment horizontal="center" vertical="center" readingOrder="0"/>
      </dxf>
    </rfmt>
    <rcc rId="0" sId="16" dxf="1" numFmtId="19">
      <nc r="C18">
        <v>42825</v>
      </nc>
      <ndxf>
        <font>
          <b/>
          <sz val="8"/>
          <color rgb="FFC00000"/>
          <name val="Open Sans"/>
          <scheme val="none"/>
        </font>
        <numFmt numFmtId="19" formatCode="dd/mm/yyyy"/>
        <alignment horizontal="right" vertical="top" readingOrder="0"/>
        <border outline="0">
          <bottom style="medium">
            <color rgb="FFC00000"/>
          </bottom>
        </border>
      </ndxf>
    </rcc>
    <rcc rId="0" sId="16" s="1" dxf="1" numFmtId="34">
      <nc r="C19">
        <v>1254</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20">
        <v>109535</v>
      </nc>
      <ndxf>
        <font>
          <sz val="8"/>
          <color auto="1"/>
          <name val="Open Sans"/>
          <scheme val="none"/>
        </font>
        <numFmt numFmtId="166" formatCode="_(* #\ ###\ ##0_);_(* \(#\ ###\ ##0\);_(* &quot;-&quot;_);_(@_)"/>
        <alignment horizontal="center" vertical="center" readingOrder="0"/>
      </ndxf>
    </rcc>
    <rcc rId="0" sId="16" s="1" dxf="1">
      <nc r="C21">
        <f>C19+C20</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s="1" dxf="1">
      <nc r="C22">
        <f>C15+C21-BS!#REF!</f>
      </nc>
      <ndxf>
        <font>
          <b/>
          <sz val="8"/>
          <color theme="0"/>
          <name val="Open Sans"/>
          <scheme val="none"/>
        </font>
        <numFmt numFmtId="166" formatCode="_(* #\ ###\ ##0_);_(* \(#\ ###\ ##0\);_(* &quot;-&quot;_);_(@_)"/>
        <alignment horizontal="center" vertical="center" readingOrder="0"/>
      </ndxf>
    </rcc>
    <rfmt sheetId="16" sqref="C23" start="0" length="0">
      <dxf>
        <font>
          <sz val="8"/>
          <color rgb="FFFF0000"/>
          <name val="Open Sans"/>
          <scheme val="none"/>
        </font>
        <numFmt numFmtId="166" formatCode="_(* #\ ###\ ##0_);_(* \(#\ ###\ ##0\);_(* &quot;-&quot;_);_(@_)"/>
      </dxf>
    </rfmt>
    <rfmt sheetId="16" sqref="C24" start="0" length="0">
      <dxf>
        <font>
          <sz val="8"/>
          <color rgb="FFFF0000"/>
          <name val="Open Sans"/>
          <scheme val="none"/>
        </font>
        <numFmt numFmtId="166" formatCode="_(* #\ ###\ ##0_);_(* \(#\ ###\ ##0\);_(* &quot;-&quot;_);_(@_)"/>
      </dxf>
    </rfmt>
    <rfmt sheetId="16" sqref="C25" start="0" length="0">
      <dxf>
        <font>
          <sz val="8"/>
          <color auto="1"/>
          <name val="Open Sans"/>
          <scheme val="none"/>
        </font>
        <numFmt numFmtId="166" formatCode="_(* #\ ###\ ##0_);_(* \(#\ ###\ ##0\);_(* &quot;-&quot;_);_(@_)"/>
      </dxf>
    </rfmt>
    <rcc rId="0" sId="16" dxf="1" numFmtId="19">
      <nc r="C26">
        <v>42825</v>
      </nc>
      <ndxf>
        <font>
          <b/>
          <sz val="8"/>
          <color rgb="FFC00000"/>
          <name val="Open Sans"/>
          <scheme val="none"/>
        </font>
        <numFmt numFmtId="19" formatCode="dd/mm/yyyy"/>
        <alignment horizontal="right" vertical="top" readingOrder="0"/>
        <border outline="0">
          <bottom style="medium">
            <color rgb="FFC00000"/>
          </bottom>
        </border>
      </ndxf>
    </rcc>
    <rcc rId="0" sId="16" s="1" dxf="1">
      <nc r="C27">
        <f>SUM(C28:C30)</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28">
        <v>875142</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29">
        <v>13079</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30">
        <v>702691</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31">
        <f>176936+580131</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32">
        <f>C27+C31</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dxf="1">
      <nc r="C35">
        <f>C26</f>
      </nc>
      <ndxf>
        <font>
          <b/>
          <sz val="8"/>
          <color rgb="FFC00000"/>
          <name val="Open Sans"/>
          <scheme val="none"/>
        </font>
        <numFmt numFmtId="19" formatCode="dd/mm/yyyy"/>
        <alignment horizontal="right" vertical="top" readingOrder="0"/>
        <border outline="0">
          <bottom style="medium">
            <color rgb="FFC00000"/>
          </bottom>
        </border>
      </ndxf>
    </rcc>
    <rcc rId="0" sId="16" s="1" dxf="1" numFmtId="34">
      <nc r="C36">
        <v>147946</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37">
        <v>1211577</v>
      </nc>
      <ndxf>
        <font>
          <sz val="8"/>
          <color auto="1"/>
          <name val="Open Sans"/>
          <scheme val="none"/>
        </font>
        <numFmt numFmtId="166" formatCode="_(* #\ ###\ ##0_);_(* \(#\ ###\ ##0\);_(* &quot;-&quot;_);_(@_)"/>
        <alignment horizontal="center" vertical="center" readingOrder="0"/>
      </ndxf>
    </rcc>
    <rcc rId="0" sId="16" s="1" dxf="1">
      <nc r="C38">
        <f>C36+C37</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dxf="1">
      <nc r="C39">
        <f>C32+C38-BS!#REF!</f>
      </nc>
      <ndxf>
        <font>
          <sz val="8"/>
          <color theme="0"/>
          <name val="Open Sans"/>
          <scheme val="none"/>
        </font>
        <numFmt numFmtId="166" formatCode="_(* #\ ###\ ##0_);_(* \(#\ ###\ ##0\);_(* &quot;-&quot;_);_(@_)"/>
      </ndxf>
    </rcc>
    <rfmt sheetId="16" sqref="C40" start="0" length="0">
      <dxf>
        <font>
          <sz val="8"/>
          <color auto="1"/>
          <name val="Open Sans"/>
          <scheme val="none"/>
        </font>
        <numFmt numFmtId="166" formatCode="_(* #\ ###\ ##0_);_(* \(#\ ###\ ##0\);_(* &quot;-&quot;_);_(@_)"/>
      </dxf>
    </rfmt>
    <rfmt sheetId="16" sqref="C41" start="0" length="0">
      <dxf>
        <font>
          <sz val="8"/>
          <color auto="1"/>
          <name val="Open Sans"/>
          <scheme val="none"/>
        </font>
        <numFmt numFmtId="4" formatCode="#,##0.00"/>
      </dxf>
    </rfmt>
    <rfmt sheetId="16" sqref="C42" start="0" length="0">
      <dxf>
        <font>
          <sz val="8"/>
          <color auto="1"/>
          <name val="Open Sans"/>
          <scheme val="none"/>
        </font>
        <numFmt numFmtId="4" formatCode="#,##0.00"/>
      </dxf>
    </rfmt>
    <rfmt sheetId="16" sqref="C43" start="0" length="0">
      <dxf>
        <font>
          <sz val="8"/>
          <color auto="1"/>
          <name val="Open Sans"/>
          <scheme val="none"/>
        </font>
        <numFmt numFmtId="4" formatCode="#,##0.00"/>
      </dxf>
    </rfmt>
    <rfmt sheetId="16" s="1" sqref="C44" start="0" length="0">
      <dxf>
        <font>
          <sz val="9"/>
          <color auto="1"/>
          <name val="Open Sans"/>
          <scheme val="none"/>
        </font>
        <numFmt numFmtId="4" formatCode="#,##0.00"/>
        <alignment horizontal="right" indent="1" readingOrder="0"/>
      </dxf>
    </rfmt>
    <rfmt sheetId="16" sqref="C45" start="0" length="0">
      <dxf>
        <font>
          <sz val="8"/>
          <color auto="1"/>
          <name val="Open Sans"/>
          <scheme val="none"/>
        </font>
        <numFmt numFmtId="4" formatCode="#,##0.00"/>
      </dxf>
    </rfmt>
    <rfmt sheetId="16" sqref="C46" start="0" length="0">
      <dxf>
        <font>
          <sz val="8"/>
          <color auto="1"/>
          <name val="Open Sans"/>
          <scheme val="none"/>
        </font>
      </dxf>
    </rfmt>
    <rfmt sheetId="16" sqref="C47" start="0" length="0">
      <dxf>
        <font>
          <sz val="8"/>
          <color auto="1"/>
          <name val="Open Sans"/>
          <scheme val="none"/>
        </font>
      </dxf>
    </rfmt>
    <rfmt sheetId="16" sqref="C48" start="0" length="0">
      <dxf>
        <font>
          <sz val="8"/>
          <color auto="1"/>
          <name val="Open Sans"/>
          <scheme val="none"/>
        </font>
      </dxf>
    </rfmt>
    <rfmt sheetId="16" sqref="C49" start="0" length="0">
      <dxf>
        <font>
          <sz val="8"/>
          <color auto="1"/>
          <name val="Open Sans"/>
          <scheme val="none"/>
        </font>
      </dxf>
    </rfmt>
    <rfmt sheetId="16" sqref="C50" start="0" length="0">
      <dxf>
        <font>
          <sz val="8"/>
          <color auto="1"/>
          <name val="Open Sans"/>
          <scheme val="none"/>
        </font>
      </dxf>
    </rfmt>
    <rfmt sheetId="16" sqref="C51" start="0" length="0">
      <dxf>
        <font>
          <sz val="8"/>
          <color auto="1"/>
          <name val="Open Sans"/>
          <scheme val="none"/>
        </font>
      </dxf>
    </rfmt>
    <rfmt sheetId="16" sqref="C52" start="0" length="0">
      <dxf>
        <font>
          <sz val="8"/>
          <color auto="1"/>
          <name val="Open Sans"/>
          <scheme val="none"/>
        </font>
      </dxf>
    </rfmt>
    <rfmt sheetId="16" sqref="C53" start="0" length="0">
      <dxf>
        <font>
          <sz val="8"/>
          <color auto="1"/>
          <name val="Open Sans"/>
          <scheme val="none"/>
        </font>
      </dxf>
    </rfmt>
    <rfmt sheetId="16" sqref="C54" start="0" length="0">
      <dxf>
        <font>
          <sz val="8"/>
          <color auto="1"/>
          <name val="Open Sans"/>
          <scheme val="none"/>
        </font>
      </dxf>
    </rfmt>
    <rfmt sheetId="16" sqref="C55" start="0" length="0">
      <dxf>
        <font>
          <sz val="8"/>
          <color auto="1"/>
          <name val="Open Sans"/>
          <scheme val="none"/>
        </font>
      </dxf>
    </rfmt>
    <rfmt sheetId="16" sqref="C56" start="0" length="0">
      <dxf>
        <font>
          <sz val="8"/>
          <color auto="1"/>
          <name val="Open Sans"/>
          <scheme val="none"/>
        </font>
      </dxf>
    </rfmt>
    <rfmt sheetId="16" sqref="C57" start="0" length="0">
      <dxf>
        <font>
          <sz val="8"/>
          <color auto="1"/>
          <name val="Open Sans"/>
          <scheme val="none"/>
        </font>
      </dxf>
    </rfmt>
    <rfmt sheetId="16" sqref="C58" start="0" length="0">
      <dxf>
        <font>
          <sz val="8"/>
          <color auto="1"/>
          <name val="Open Sans"/>
          <scheme val="none"/>
        </font>
      </dxf>
    </rfmt>
    <rfmt sheetId="16" sqref="C59" start="0" length="0">
      <dxf>
        <font>
          <sz val="8"/>
          <color auto="1"/>
          <name val="Open Sans"/>
          <scheme val="none"/>
        </font>
      </dxf>
    </rfmt>
    <rfmt sheetId="16" sqref="C60" start="0" length="0">
      <dxf>
        <font>
          <sz val="8"/>
          <color auto="1"/>
          <name val="Open Sans"/>
          <scheme val="none"/>
        </font>
      </dxf>
    </rfmt>
    <rfmt sheetId="16" sqref="C61" start="0" length="0">
      <dxf>
        <font>
          <sz val="8"/>
          <color auto="1"/>
          <name val="Open Sans"/>
          <scheme val="none"/>
        </font>
      </dxf>
    </rfmt>
    <rfmt sheetId="16" sqref="C62" start="0" length="0">
      <dxf>
        <font>
          <sz val="8"/>
          <color auto="1"/>
          <name val="Open Sans"/>
          <scheme val="none"/>
        </font>
      </dxf>
    </rfmt>
    <rfmt sheetId="16" sqref="C63" start="0" length="0">
      <dxf>
        <font>
          <sz val="8"/>
          <color auto="1"/>
          <name val="Open Sans"/>
          <scheme val="none"/>
        </font>
      </dxf>
    </rfmt>
    <rfmt sheetId="16" sqref="C64" start="0" length="0">
      <dxf>
        <font>
          <sz val="8"/>
          <color auto="1"/>
          <name val="Open Sans"/>
          <scheme val="none"/>
        </font>
      </dxf>
    </rfmt>
    <rfmt sheetId="16" sqref="C65" start="0" length="0">
      <dxf>
        <font>
          <sz val="8"/>
          <color auto="1"/>
          <name val="Open Sans"/>
          <scheme val="none"/>
        </font>
      </dxf>
    </rfmt>
    <rfmt sheetId="16" sqref="C66" start="0" length="0">
      <dxf>
        <font>
          <sz val="8"/>
          <color auto="1"/>
          <name val="Open Sans"/>
          <scheme val="none"/>
        </font>
      </dxf>
    </rfmt>
    <rfmt sheetId="16" sqref="C67" start="0" length="0">
      <dxf>
        <font>
          <sz val="8"/>
          <color auto="1"/>
          <name val="Open Sans"/>
          <scheme val="none"/>
        </font>
      </dxf>
    </rfmt>
    <rfmt sheetId="16" sqref="C68" start="0" length="0">
      <dxf>
        <font>
          <sz val="8"/>
          <color auto="1"/>
          <name val="Open Sans"/>
          <scheme val="none"/>
        </font>
      </dxf>
    </rfmt>
    <rfmt sheetId="16" sqref="C69" start="0" length="0">
      <dxf>
        <font>
          <sz val="8"/>
          <color auto="1"/>
          <name val="Open Sans"/>
          <scheme val="none"/>
        </font>
      </dxf>
    </rfmt>
    <rfmt sheetId="16" sqref="C70" start="0" length="0">
      <dxf>
        <font>
          <sz val="8"/>
          <color auto="1"/>
          <name val="Open Sans"/>
          <scheme val="none"/>
        </font>
      </dxf>
    </rfmt>
    <rfmt sheetId="16" sqref="C71" start="0" length="0">
      <dxf>
        <font>
          <sz val="8"/>
          <color auto="1"/>
          <name val="Open Sans"/>
          <scheme val="none"/>
        </font>
      </dxf>
    </rfmt>
    <rfmt sheetId="16" sqref="C72" start="0" length="0">
      <dxf>
        <font>
          <sz val="8"/>
          <color auto="1"/>
          <name val="Open Sans"/>
          <scheme val="none"/>
        </font>
      </dxf>
    </rfmt>
    <rfmt sheetId="16" sqref="C73" start="0" length="0">
      <dxf>
        <font>
          <sz val="8"/>
          <color auto="1"/>
          <name val="Open Sans"/>
          <scheme val="none"/>
        </font>
      </dxf>
    </rfmt>
    <rfmt sheetId="16" sqref="C74" start="0" length="0">
      <dxf>
        <font>
          <sz val="8"/>
          <color auto="1"/>
          <name val="Open Sans"/>
          <scheme val="none"/>
        </font>
      </dxf>
    </rfmt>
    <rfmt sheetId="16" sqref="C75" start="0" length="0">
      <dxf>
        <font>
          <sz val="8"/>
          <color auto="1"/>
          <name val="Open Sans"/>
          <scheme val="none"/>
        </font>
      </dxf>
    </rfmt>
    <rfmt sheetId="16" sqref="C76" start="0" length="0">
      <dxf>
        <font>
          <sz val="8"/>
          <color auto="1"/>
          <name val="Open Sans"/>
          <scheme val="none"/>
        </font>
      </dxf>
    </rfmt>
    <rfmt sheetId="16" sqref="C77" start="0" length="0">
      <dxf>
        <font>
          <sz val="8"/>
          <color auto="1"/>
          <name val="Open Sans"/>
          <scheme val="none"/>
        </font>
      </dxf>
    </rfmt>
    <rfmt sheetId="16" sqref="C78" start="0" length="0">
      <dxf>
        <font>
          <sz val="8"/>
          <color auto="1"/>
          <name val="Open Sans"/>
          <scheme val="none"/>
        </font>
      </dxf>
    </rfmt>
    <rfmt sheetId="16" sqref="C79" start="0" length="0">
      <dxf>
        <font>
          <sz val="8"/>
          <color auto="1"/>
          <name val="Open Sans"/>
          <scheme val="none"/>
        </font>
      </dxf>
    </rfmt>
    <rfmt sheetId="16" sqref="C80" start="0" length="0">
      <dxf>
        <font>
          <sz val="8"/>
          <color auto="1"/>
          <name val="Open Sans"/>
          <scheme val="none"/>
        </font>
      </dxf>
    </rfmt>
    <rfmt sheetId="16" sqref="C81" start="0" length="0">
      <dxf>
        <font>
          <sz val="8"/>
          <color auto="1"/>
          <name val="Open Sans"/>
          <scheme val="none"/>
        </font>
      </dxf>
    </rfmt>
    <rfmt sheetId="16" sqref="C82" start="0" length="0">
      <dxf>
        <font>
          <sz val="8"/>
          <color auto="1"/>
          <name val="Open Sans"/>
          <scheme val="none"/>
        </font>
      </dxf>
    </rfmt>
    <rfmt sheetId="16" sqref="C83" start="0" length="0">
      <dxf>
        <font>
          <sz val="8"/>
          <color auto="1"/>
          <name val="Open Sans"/>
          <scheme val="none"/>
        </font>
      </dxf>
    </rfmt>
    <rfmt sheetId="16" sqref="C84" start="0" length="0">
      <dxf>
        <font>
          <sz val="8"/>
          <color auto="1"/>
          <name val="Open Sans"/>
          <scheme val="none"/>
        </font>
      </dxf>
    </rfmt>
    <rfmt sheetId="16" sqref="C85" start="0" length="0">
      <dxf>
        <font>
          <sz val="8"/>
          <color auto="1"/>
          <name val="Open Sans"/>
          <scheme val="none"/>
        </font>
      </dxf>
    </rfmt>
    <rfmt sheetId="16" sqref="C86" start="0" length="0">
      <dxf>
        <font>
          <sz val="8"/>
          <color auto="1"/>
          <name val="Open Sans"/>
          <scheme val="none"/>
        </font>
      </dxf>
    </rfmt>
    <rfmt sheetId="16" sqref="C87" start="0" length="0">
      <dxf>
        <font>
          <sz val="8"/>
          <color auto="1"/>
          <name val="Open Sans"/>
          <scheme val="none"/>
        </font>
      </dxf>
    </rfmt>
    <rfmt sheetId="16" sqref="C88" start="0" length="0">
      <dxf>
        <font>
          <sz val="8"/>
          <color auto="1"/>
          <name val="Open Sans"/>
          <scheme val="none"/>
        </font>
      </dxf>
    </rfmt>
    <rfmt sheetId="16" sqref="C89" start="0" length="0">
      <dxf>
        <font>
          <sz val="8"/>
          <color auto="1"/>
          <name val="Open Sans"/>
          <scheme val="none"/>
        </font>
      </dxf>
    </rfmt>
    <rfmt sheetId="16" sqref="C90" start="0" length="0">
      <dxf>
        <font>
          <sz val="8"/>
          <color auto="1"/>
          <name val="Open Sans"/>
          <scheme val="none"/>
        </font>
      </dxf>
    </rfmt>
    <rfmt sheetId="16" sqref="C91" start="0" length="0">
      <dxf>
        <font>
          <sz val="8"/>
          <color auto="1"/>
          <name val="Open Sans"/>
          <scheme val="none"/>
        </font>
      </dxf>
    </rfmt>
    <rfmt sheetId="16" sqref="C92" start="0" length="0">
      <dxf>
        <font>
          <sz val="8"/>
          <color auto="1"/>
          <name val="Open Sans"/>
          <scheme val="none"/>
        </font>
      </dxf>
    </rfmt>
    <rfmt sheetId="16" sqref="C93" start="0" length="0">
      <dxf>
        <font>
          <sz val="8"/>
          <color auto="1"/>
          <name val="Open Sans"/>
          <scheme val="none"/>
        </font>
      </dxf>
    </rfmt>
    <rfmt sheetId="16" sqref="C94" start="0" length="0">
      <dxf>
        <font>
          <sz val="8"/>
          <color auto="1"/>
          <name val="Open Sans"/>
          <scheme val="none"/>
        </font>
      </dxf>
    </rfmt>
    <rfmt sheetId="16" sqref="C95" start="0" length="0">
      <dxf>
        <font>
          <sz val="8"/>
          <color auto="1"/>
          <name val="Open Sans"/>
          <scheme val="none"/>
        </font>
      </dxf>
    </rfmt>
    <rfmt sheetId="16" sqref="C96" start="0" length="0">
      <dxf>
        <font>
          <sz val="8"/>
          <color auto="1"/>
          <name val="Open Sans"/>
          <scheme val="none"/>
        </font>
      </dxf>
    </rfmt>
    <rfmt sheetId="16" sqref="C97" start="0" length="0">
      <dxf>
        <font>
          <sz val="8"/>
          <color auto="1"/>
          <name val="Open Sans"/>
          <scheme val="none"/>
        </font>
      </dxf>
    </rfmt>
    <rfmt sheetId="16" sqref="C98" start="0" length="0">
      <dxf>
        <font>
          <sz val="8"/>
          <color auto="1"/>
          <name val="Open Sans"/>
          <scheme val="none"/>
        </font>
      </dxf>
    </rfmt>
    <rfmt sheetId="16" sqref="C99" start="0" length="0">
      <dxf>
        <font>
          <sz val="8"/>
          <color auto="1"/>
          <name val="Open Sans"/>
          <scheme val="none"/>
        </font>
      </dxf>
    </rfmt>
    <rfmt sheetId="16" sqref="C100" start="0" length="0">
      <dxf>
        <font>
          <sz val="8"/>
          <color auto="1"/>
          <name val="Open Sans"/>
          <scheme val="none"/>
        </font>
      </dxf>
    </rfmt>
    <rfmt sheetId="16" sqref="C101" start="0" length="0">
      <dxf>
        <font>
          <sz val="8"/>
          <color auto="1"/>
          <name val="Open Sans"/>
          <scheme val="none"/>
        </font>
      </dxf>
    </rfmt>
    <rfmt sheetId="16" sqref="C102" start="0" length="0">
      <dxf>
        <font>
          <sz val="8"/>
          <color auto="1"/>
          <name val="Open Sans"/>
          <scheme val="none"/>
        </font>
      </dxf>
    </rfmt>
    <rfmt sheetId="16" sqref="C103" start="0" length="0">
      <dxf>
        <font>
          <sz val="8"/>
          <color auto="1"/>
          <name val="Open Sans"/>
          <scheme val="none"/>
        </font>
      </dxf>
    </rfmt>
    <rfmt sheetId="16" sqref="C104" start="0" length="0">
      <dxf>
        <font>
          <sz val="8"/>
          <color auto="1"/>
          <name val="Open Sans"/>
          <scheme val="none"/>
        </font>
      </dxf>
    </rfmt>
    <rfmt sheetId="16" sqref="C105" start="0" length="0">
      <dxf>
        <font>
          <sz val="8"/>
          <color auto="1"/>
          <name val="Open Sans"/>
          <scheme val="none"/>
        </font>
      </dxf>
    </rfmt>
    <rfmt sheetId="16" sqref="C106" start="0" length="0">
      <dxf>
        <font>
          <sz val="8"/>
          <color auto="1"/>
          <name val="Open Sans"/>
          <scheme val="none"/>
        </font>
      </dxf>
    </rfmt>
    <rfmt sheetId="16" sqref="C107" start="0" length="0">
      <dxf>
        <font>
          <sz val="8"/>
          <color auto="1"/>
          <name val="Open Sans"/>
          <scheme val="none"/>
        </font>
      </dxf>
    </rfmt>
    <rfmt sheetId="16" sqref="C108" start="0" length="0">
      <dxf>
        <font>
          <sz val="8"/>
          <color auto="1"/>
          <name val="Open Sans"/>
          <scheme val="none"/>
        </font>
      </dxf>
    </rfmt>
    <rfmt sheetId="16" sqref="C109" start="0" length="0">
      <dxf>
        <font>
          <sz val="8"/>
          <color auto="1"/>
          <name val="Open Sans"/>
          <scheme val="none"/>
        </font>
      </dxf>
    </rfmt>
    <rfmt sheetId="16" sqref="C110" start="0" length="0">
      <dxf>
        <font>
          <sz val="8"/>
          <color auto="1"/>
          <name val="Open Sans"/>
          <scheme val="none"/>
        </font>
      </dxf>
    </rfmt>
    <rfmt sheetId="16" sqref="C111" start="0" length="0">
      <dxf>
        <font>
          <sz val="8"/>
          <color auto="1"/>
          <name val="Open Sans"/>
          <scheme val="none"/>
        </font>
      </dxf>
    </rfmt>
    <rfmt sheetId="16" sqref="C112" start="0" length="0">
      <dxf>
        <font>
          <sz val="8"/>
          <color auto="1"/>
          <name val="Open Sans"/>
          <scheme val="none"/>
        </font>
      </dxf>
    </rfmt>
    <rfmt sheetId="16" sqref="C113" start="0" length="0">
      <dxf>
        <font>
          <sz val="8"/>
          <color auto="1"/>
          <name val="Open Sans"/>
          <scheme val="none"/>
        </font>
      </dxf>
    </rfmt>
    <rfmt sheetId="16" sqref="C114" start="0" length="0">
      <dxf>
        <font>
          <sz val="8"/>
          <color auto="1"/>
          <name val="Open Sans"/>
          <scheme val="none"/>
        </font>
      </dxf>
    </rfmt>
    <rfmt sheetId="16" sqref="C115" start="0" length="0">
      <dxf>
        <font>
          <sz val="8"/>
          <color auto="1"/>
          <name val="Open Sans"/>
          <scheme val="none"/>
        </font>
      </dxf>
    </rfmt>
    <rfmt sheetId="16" sqref="C116" start="0" length="0">
      <dxf>
        <font>
          <sz val="8"/>
          <color auto="1"/>
          <name val="Open Sans"/>
          <scheme val="none"/>
        </font>
      </dxf>
    </rfmt>
    <rfmt sheetId="16" sqref="C117" start="0" length="0">
      <dxf>
        <font>
          <sz val="8"/>
          <color auto="1"/>
          <name val="Open Sans"/>
          <scheme val="none"/>
        </font>
      </dxf>
    </rfmt>
    <rfmt sheetId="16" sqref="C118" start="0" length="0">
      <dxf>
        <font>
          <sz val="8"/>
          <color auto="1"/>
          <name val="Open Sans"/>
          <scheme val="none"/>
        </font>
      </dxf>
    </rfmt>
    <rfmt sheetId="16" sqref="C119" start="0" length="0">
      <dxf>
        <font>
          <sz val="8"/>
          <color auto="1"/>
          <name val="Open Sans"/>
          <scheme val="none"/>
        </font>
      </dxf>
    </rfmt>
    <rfmt sheetId="16" sqref="C120" start="0" length="0">
      <dxf>
        <font>
          <sz val="8"/>
          <color auto="1"/>
          <name val="Open Sans"/>
          <scheme val="none"/>
        </font>
      </dxf>
    </rfmt>
    <rfmt sheetId="16" sqref="C121" start="0" length="0">
      <dxf>
        <font>
          <sz val="8"/>
          <color auto="1"/>
          <name val="Open Sans"/>
          <scheme val="none"/>
        </font>
      </dxf>
    </rfmt>
    <rfmt sheetId="16" sqref="C122" start="0" length="0">
      <dxf>
        <font>
          <sz val="8"/>
          <color auto="1"/>
          <name val="Open Sans"/>
          <scheme val="none"/>
        </font>
      </dxf>
    </rfmt>
    <rfmt sheetId="16" sqref="C123" start="0" length="0">
      <dxf>
        <font>
          <sz val="8"/>
          <color auto="1"/>
          <name val="Open Sans"/>
          <scheme val="none"/>
        </font>
      </dxf>
    </rfmt>
    <rfmt sheetId="16" sqref="C124" start="0" length="0">
      <dxf>
        <font>
          <sz val="8"/>
          <color auto="1"/>
          <name val="Open Sans"/>
          <scheme val="none"/>
        </font>
      </dxf>
    </rfmt>
    <rfmt sheetId="16" sqref="C125" start="0" length="0">
      <dxf>
        <font>
          <sz val="8"/>
          <color auto="1"/>
          <name val="Open Sans"/>
          <scheme val="none"/>
        </font>
      </dxf>
    </rfmt>
    <rfmt sheetId="16" sqref="C126" start="0" length="0">
      <dxf>
        <font>
          <sz val="8"/>
          <color auto="1"/>
          <name val="Open Sans"/>
          <scheme val="none"/>
        </font>
      </dxf>
    </rfmt>
    <rfmt sheetId="16" sqref="C127" start="0" length="0">
      <dxf>
        <font>
          <sz val="8"/>
          <color auto="1"/>
          <name val="Open Sans"/>
          <scheme val="none"/>
        </font>
      </dxf>
    </rfmt>
    <rfmt sheetId="16" sqref="C128" start="0" length="0">
      <dxf>
        <font>
          <sz val="8"/>
          <color auto="1"/>
          <name val="Open Sans"/>
          <scheme val="none"/>
        </font>
      </dxf>
    </rfmt>
    <rfmt sheetId="16" sqref="C129" start="0" length="0">
      <dxf>
        <font>
          <sz val="8"/>
          <color auto="1"/>
          <name val="Open Sans"/>
          <scheme val="none"/>
        </font>
      </dxf>
    </rfmt>
    <rfmt sheetId="16" sqref="C130" start="0" length="0">
      <dxf>
        <font>
          <sz val="8"/>
          <color auto="1"/>
          <name val="Open Sans"/>
          <scheme val="none"/>
        </font>
      </dxf>
    </rfmt>
    <rfmt sheetId="16" sqref="C131" start="0" length="0">
      <dxf>
        <font>
          <sz val="8"/>
          <color auto="1"/>
          <name val="Open Sans"/>
          <scheme val="none"/>
        </font>
      </dxf>
    </rfmt>
    <rfmt sheetId="16" sqref="C132" start="0" length="0">
      <dxf>
        <font>
          <sz val="8"/>
          <color auto="1"/>
          <name val="Open Sans"/>
          <scheme val="none"/>
        </font>
      </dxf>
    </rfmt>
    <rfmt sheetId="16" sqref="C133" start="0" length="0">
      <dxf>
        <font>
          <sz val="8"/>
          <color auto="1"/>
          <name val="Open Sans"/>
          <scheme val="none"/>
        </font>
      </dxf>
    </rfmt>
    <rfmt sheetId="16" sqref="C134" start="0" length="0">
      <dxf>
        <font>
          <sz val="8"/>
          <color auto="1"/>
          <name val="Open Sans"/>
          <scheme val="none"/>
        </font>
      </dxf>
    </rfmt>
  </rrc>
  <rrc rId="5416" sId="16" ref="C1:C1048576" action="deleteCol">
    <undo index="2" exp="area" ref3D="1" dr="$O$1:$O$1048576" dn="Z_8DA78CF1_615A_4626_9893_6751995631A4_.wvu.Cols" sId="16"/>
    <undo index="1" exp="area" ref3D="1" dr="$C$1:$M$1048576" dn="Z_8DA78CF1_615A_4626_9893_6751995631A4_.wvu.Cols" sId="16"/>
    <undo index="0" exp="area" ref3D="1" dr="$C$1:$Q$1048576" dn="Z_9AF4A83C_CF57_4B40_8A74_6A0EA6C2FE5C_.wvu.Cols" sId="16"/>
    <undo index="0" exp="area" ref3D="1" dr="$C$1:$Q$1048576" dn="Z_687A4863_1825_4D63_B732_E76682E6DE4F_.wvu.Cols" sId="16"/>
    <undo index="0" exp="area" ref3D="1" dr="$L$1:$O$1048576" dn="Z_12F8D032_8143_430B_8DFF_852E8796C402_.wvu.Cols" sId="16"/>
    <rfmt sheetId="16" xfDxf="1" sqref="C1:C1048576" start="0" length="0">
      <dxf>
        <font>
          <sz val="8"/>
          <name val="Open Sans"/>
          <scheme val="none"/>
        </font>
      </dxf>
    </rfmt>
    <rcc rId="0" sId="16" dxf="1" numFmtId="19">
      <nc r="C1">
        <v>42916</v>
      </nc>
      <ndxf>
        <font>
          <b/>
          <sz val="8"/>
          <color rgb="FFC00000"/>
          <name val="Open Sans"/>
          <scheme val="none"/>
        </font>
        <numFmt numFmtId="19" formatCode="dd/mm/yyyy"/>
        <alignment horizontal="right" vertical="top" readingOrder="0"/>
        <border outline="0">
          <bottom style="medium">
            <color rgb="FFC00000"/>
          </bottom>
        </border>
      </ndxf>
    </rcc>
    <rcc rId="0" sId="16" s="1" dxf="1">
      <nc r="C2">
        <f>SUM(C3:C5)</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3">
        <v>811218</v>
      </nc>
      <ndxf>
        <font>
          <sz val="8"/>
          <color auto="1"/>
          <name val="Open Sans"/>
          <scheme val="none"/>
        </font>
        <numFmt numFmtId="166" formatCode="_(* #\ ###\ ##0_);_(* \(#\ ###\ ##0\);_(* &quot;-&quot;_);_(@_)"/>
        <alignment horizontal="right" indent="1" readingOrder="0"/>
        <border outline="0">
          <top style="dotted">
            <color rgb="FF6F7779"/>
          </top>
          <bottom style="dotted">
            <color rgb="FF6F7779"/>
          </bottom>
        </border>
      </ndxf>
    </rcc>
    <rcc rId="0" sId="16" s="1" dxf="1" numFmtId="34">
      <nc r="C4">
        <v>12382</v>
      </nc>
      <ndxf>
        <font>
          <sz val="8"/>
          <color auto="1"/>
          <name val="Open Sans"/>
          <scheme val="none"/>
        </font>
        <numFmt numFmtId="166" formatCode="_(* #\ ###\ ##0_);_(* \(#\ ###\ ##0\);_(* &quot;-&quot;_);_(@_)"/>
        <alignment horizontal="center" vertical="center" readingOrder="0"/>
        <border outline="0">
          <top style="dotted">
            <color rgb="FF6F7779"/>
          </top>
          <bottom style="dotted">
            <color rgb="FF6F7779"/>
          </bottom>
        </border>
      </ndxf>
    </rcc>
    <rcc rId="0" sId="16" s="1" dxf="1" numFmtId="34">
      <nc r="C5">
        <v>780653</v>
      </nc>
      <ndxf>
        <font>
          <sz val="8"/>
          <color auto="1"/>
          <name val="Open Sans"/>
          <scheme val="none"/>
        </font>
        <numFmt numFmtId="166" formatCode="_(* #\ ###\ ##0_);_(* \(#\ ###\ ##0\);_(* &quot;-&quot;_);_(@_)"/>
        <alignment horizontal="right" indent="1" readingOrder="0"/>
        <border outline="0">
          <top style="dotted">
            <color rgb="FF6F7779"/>
          </top>
          <bottom style="dotted">
            <color rgb="FF6F7779"/>
          </bottom>
        </border>
      </ndxf>
    </rcc>
    <rcc rId="0" sId="16" s="1" dxf="1">
      <nc r="C6">
        <f>C7+C14</f>
      </nc>
      <ndxf>
        <font>
          <b/>
          <sz val="8"/>
          <color auto="1"/>
          <name val="Open Sans"/>
          <scheme val="none"/>
        </font>
        <numFmt numFmtId="166" formatCode="_(* #\ ###\ ##0_);_(* \(#\ ###\ ##0\);_(* &quot;-&quot;_);_(@_)"/>
        <alignment horizontal="right" vertical="center" readingOrder="0"/>
        <border outline="0">
          <bottom style="dotted">
            <color rgb="FF6F7779"/>
          </bottom>
        </border>
      </ndxf>
    </rcc>
    <rcc rId="0" sId="16" s="1" dxf="1">
      <nc r="C7">
        <f>C8+C10+C12</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8">
        <f>C9</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9">
        <v>202369</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10">
        <f>C11</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11">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12">
        <f>C13</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13">
        <v>1340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14">
        <v>31278</v>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15">
        <f>C2+C6</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fmt sheetId="16" s="1" sqref="C16" start="0" length="0">
      <dxf>
        <font>
          <b/>
          <sz val="8"/>
          <color auto="1"/>
          <name val="Open Sans"/>
          <scheme val="none"/>
        </font>
        <numFmt numFmtId="166" formatCode="_(* #\ ###\ ##0_);_(* \(#\ ###\ ##0\);_(* &quot;-&quot;_);_(@_)"/>
        <alignment horizontal="center" vertical="center" readingOrder="0"/>
      </dxf>
    </rfmt>
    <rfmt sheetId="16" s="1" sqref="C17" start="0" length="0">
      <dxf>
        <font>
          <b/>
          <sz val="8"/>
          <color rgb="FFEC0000"/>
          <name val="Open Sans"/>
          <scheme val="none"/>
        </font>
        <numFmt numFmtId="166" formatCode="_(* #\ ###\ ##0_);_(* \(#\ ###\ ##0\);_(* &quot;-&quot;_);_(@_)"/>
        <alignment horizontal="center" vertical="center" readingOrder="0"/>
      </dxf>
    </rfmt>
    <rcc rId="0" sId="16" dxf="1" numFmtId="19">
      <nc r="C18">
        <v>42916</v>
      </nc>
      <ndxf>
        <font>
          <b/>
          <sz val="8"/>
          <color rgb="FFC00000"/>
          <name val="Open Sans"/>
          <scheme val="none"/>
        </font>
        <numFmt numFmtId="19" formatCode="dd/mm/yyyy"/>
        <alignment horizontal="right" vertical="top" readingOrder="0"/>
        <border outline="0">
          <bottom style="medium">
            <color rgb="FFC00000"/>
          </bottom>
        </border>
      </ndxf>
    </rcc>
    <rcc rId="0" sId="16" s="1" dxf="1" numFmtId="34">
      <nc r="C19">
        <v>1031</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20">
        <v>88080</v>
      </nc>
      <ndxf>
        <font>
          <sz val="8"/>
          <color auto="1"/>
          <name val="Open Sans"/>
          <scheme val="none"/>
        </font>
        <numFmt numFmtId="166" formatCode="_(* #\ ###\ ##0_);_(* \(#\ ###\ ##0\);_(* &quot;-&quot;_);_(@_)"/>
        <alignment horizontal="center" vertical="center" readingOrder="0"/>
      </ndxf>
    </rcc>
    <rcc rId="0" sId="16" s="1" dxf="1">
      <nc r="C21">
        <f>C19+C20</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s="1" dxf="1">
      <nc r="C22">
        <f>C15+C21-BS!#REF!</f>
      </nc>
      <ndxf>
        <font>
          <b/>
          <sz val="8"/>
          <color theme="0"/>
          <name val="Open Sans"/>
          <scheme val="none"/>
        </font>
        <numFmt numFmtId="166" formatCode="_(* #\ ###\ ##0_);_(* \(#\ ###\ ##0\);_(* &quot;-&quot;_);_(@_)"/>
        <alignment horizontal="center" vertical="center" readingOrder="0"/>
      </ndxf>
    </rcc>
    <rfmt sheetId="16" sqref="C23" start="0" length="0">
      <dxf>
        <font>
          <sz val="8"/>
          <color rgb="FFFF0000"/>
          <name val="Open Sans"/>
          <scheme val="none"/>
        </font>
        <numFmt numFmtId="166" formatCode="_(* #\ ###\ ##0_);_(* \(#\ ###\ ##0\);_(* &quot;-&quot;_);_(@_)"/>
      </dxf>
    </rfmt>
    <rfmt sheetId="16" sqref="C24" start="0" length="0">
      <dxf>
        <font>
          <sz val="8"/>
          <color rgb="FFFF0000"/>
          <name val="Open Sans"/>
          <scheme val="none"/>
        </font>
        <numFmt numFmtId="166" formatCode="_(* #\ ###\ ##0_);_(* \(#\ ###\ ##0\);_(* &quot;-&quot;_);_(@_)"/>
      </dxf>
    </rfmt>
    <rfmt sheetId="16" sqref="C25" start="0" length="0">
      <dxf>
        <font>
          <sz val="8"/>
          <color auto="1"/>
          <name val="Open Sans"/>
          <scheme val="none"/>
        </font>
        <numFmt numFmtId="166" formatCode="_(* #\ ###\ ##0_);_(* \(#\ ###\ ##0\);_(* &quot;-&quot;_);_(@_)"/>
      </dxf>
    </rfmt>
    <rcc rId="0" sId="16" dxf="1" numFmtId="19">
      <nc r="C26">
        <v>42916</v>
      </nc>
      <ndxf>
        <font>
          <b/>
          <sz val="8"/>
          <color rgb="FFC00000"/>
          <name val="Open Sans"/>
          <scheme val="none"/>
        </font>
        <numFmt numFmtId="19" formatCode="dd/mm/yyyy"/>
        <alignment horizontal="right" vertical="top" readingOrder="0"/>
        <border outline="0">
          <bottom style="medium">
            <color rgb="FFC00000"/>
          </bottom>
        </border>
      </ndxf>
    </rcc>
    <rcc rId="0" sId="16" s="1" dxf="1">
      <nc r="C27">
        <f>SUM(C28:C30)</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28">
        <v>719949</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29">
        <v>12382</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30">
        <v>769840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31">
        <f>182684</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32">
        <f>C27+C31</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dxf="1" numFmtId="19">
      <nc r="C35">
        <v>42916</v>
      </nc>
      <ndxf>
        <font>
          <b/>
          <sz val="8"/>
          <color rgb="FFC00000"/>
          <name val="Open Sans"/>
          <scheme val="none"/>
        </font>
        <numFmt numFmtId="19" formatCode="dd/mm/yyyy"/>
        <alignment horizontal="right" vertical="top" readingOrder="0"/>
        <border outline="0">
          <bottom style="medium">
            <color rgb="FFC00000"/>
          </bottom>
        </border>
      </ndxf>
    </rcc>
    <rcc rId="0" sId="16" s="1" dxf="1" numFmtId="34">
      <nc r="C36">
        <v>162373</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37">
        <v>1023635</v>
      </nc>
      <ndxf>
        <font>
          <sz val="8"/>
          <color auto="1"/>
          <name val="Open Sans"/>
          <scheme val="none"/>
        </font>
        <numFmt numFmtId="166" formatCode="_(* #\ ###\ ##0_);_(* \(#\ ###\ ##0\);_(* &quot;-&quot;_);_(@_)"/>
        <alignment horizontal="center" vertical="center" readingOrder="0"/>
      </ndxf>
    </rcc>
    <rcc rId="0" sId="16" s="1" dxf="1">
      <nc r="C38">
        <f>C36+C37</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dxf="1">
      <nc r="C39">
        <f>C32+C38-BS!#REF!</f>
      </nc>
      <ndxf>
        <font>
          <sz val="8"/>
          <color theme="0"/>
          <name val="Open Sans"/>
          <scheme val="none"/>
        </font>
        <numFmt numFmtId="166" formatCode="_(* #\ ###\ ##0_);_(* \(#\ ###\ ##0\);_(* &quot;-&quot;_);_(@_)"/>
      </ndxf>
    </rcc>
    <rfmt sheetId="16" sqref="C40" start="0" length="0">
      <dxf>
        <font>
          <sz val="8"/>
          <color auto="1"/>
          <name val="Open Sans"/>
          <scheme val="none"/>
        </font>
        <numFmt numFmtId="166" formatCode="_(* #\ ###\ ##0_);_(* \(#\ ###\ ##0\);_(* &quot;-&quot;_);_(@_)"/>
      </dxf>
    </rfmt>
    <rfmt sheetId="16" sqref="C41" start="0" length="0">
      <dxf>
        <font>
          <sz val="8"/>
          <color auto="1"/>
          <name val="Open Sans"/>
          <scheme val="none"/>
        </font>
        <numFmt numFmtId="4" formatCode="#,##0.00"/>
      </dxf>
    </rfmt>
    <rfmt sheetId="16" sqref="C42" start="0" length="0">
      <dxf>
        <font>
          <sz val="8"/>
          <color auto="1"/>
          <name val="Open Sans"/>
          <scheme val="none"/>
        </font>
        <numFmt numFmtId="4" formatCode="#,##0.00"/>
      </dxf>
    </rfmt>
    <rfmt sheetId="16" sqref="C43" start="0" length="0">
      <dxf>
        <font>
          <sz val="8"/>
          <color auto="1"/>
          <name val="Open Sans"/>
          <scheme val="none"/>
        </font>
        <numFmt numFmtId="4" formatCode="#,##0.00"/>
      </dxf>
    </rfmt>
    <rfmt sheetId="16" s="1" sqref="C44" start="0" length="0">
      <dxf>
        <font>
          <sz val="9"/>
          <color auto="1"/>
          <name val="Open Sans"/>
          <scheme val="none"/>
        </font>
        <numFmt numFmtId="4" formatCode="#,##0.00"/>
        <alignment horizontal="right" indent="1" readingOrder="0"/>
      </dxf>
    </rfmt>
    <rfmt sheetId="16" sqref="C45" start="0" length="0">
      <dxf>
        <font>
          <sz val="8"/>
          <color auto="1"/>
          <name val="Open Sans"/>
          <scheme val="none"/>
        </font>
        <numFmt numFmtId="4" formatCode="#,##0.00"/>
      </dxf>
    </rfmt>
    <rfmt sheetId="16" sqref="C46" start="0" length="0">
      <dxf>
        <font>
          <sz val="8"/>
          <color auto="1"/>
          <name val="Open Sans"/>
          <scheme val="none"/>
        </font>
      </dxf>
    </rfmt>
    <rfmt sheetId="16" sqref="C47" start="0" length="0">
      <dxf>
        <font>
          <sz val="8"/>
          <color auto="1"/>
          <name val="Open Sans"/>
          <scheme val="none"/>
        </font>
      </dxf>
    </rfmt>
    <rfmt sheetId="16" sqref="C48" start="0" length="0">
      <dxf>
        <font>
          <sz val="8"/>
          <color auto="1"/>
          <name val="Open Sans"/>
          <scheme val="none"/>
        </font>
      </dxf>
    </rfmt>
    <rfmt sheetId="16" sqref="C49" start="0" length="0">
      <dxf>
        <font>
          <sz val="8"/>
          <color auto="1"/>
          <name val="Open Sans"/>
          <scheme val="none"/>
        </font>
      </dxf>
    </rfmt>
    <rfmt sheetId="16" sqref="C50" start="0" length="0">
      <dxf>
        <font>
          <sz val="8"/>
          <color auto="1"/>
          <name val="Open Sans"/>
          <scheme val="none"/>
        </font>
      </dxf>
    </rfmt>
    <rfmt sheetId="16" sqref="C51" start="0" length="0">
      <dxf>
        <font>
          <sz val="8"/>
          <color auto="1"/>
          <name val="Open Sans"/>
          <scheme val="none"/>
        </font>
      </dxf>
    </rfmt>
    <rfmt sheetId="16" sqref="C52" start="0" length="0">
      <dxf>
        <font>
          <sz val="8"/>
          <color auto="1"/>
          <name val="Open Sans"/>
          <scheme val="none"/>
        </font>
      </dxf>
    </rfmt>
    <rfmt sheetId="16" sqref="C53" start="0" length="0">
      <dxf>
        <font>
          <sz val="8"/>
          <color auto="1"/>
          <name val="Open Sans"/>
          <scheme val="none"/>
        </font>
      </dxf>
    </rfmt>
    <rfmt sheetId="16" sqref="C54" start="0" length="0">
      <dxf>
        <font>
          <sz val="8"/>
          <color auto="1"/>
          <name val="Open Sans"/>
          <scheme val="none"/>
        </font>
      </dxf>
    </rfmt>
    <rfmt sheetId="16" sqref="C55" start="0" length="0">
      <dxf>
        <font>
          <sz val="8"/>
          <color auto="1"/>
          <name val="Open Sans"/>
          <scheme val="none"/>
        </font>
      </dxf>
    </rfmt>
    <rfmt sheetId="16" sqref="C56" start="0" length="0">
      <dxf>
        <font>
          <sz val="8"/>
          <color auto="1"/>
          <name val="Open Sans"/>
          <scheme val="none"/>
        </font>
      </dxf>
    </rfmt>
    <rfmt sheetId="16" sqref="C57" start="0" length="0">
      <dxf>
        <font>
          <sz val="8"/>
          <color auto="1"/>
          <name val="Open Sans"/>
          <scheme val="none"/>
        </font>
      </dxf>
    </rfmt>
    <rfmt sheetId="16" sqref="C58" start="0" length="0">
      <dxf>
        <font>
          <sz val="8"/>
          <color auto="1"/>
          <name val="Open Sans"/>
          <scheme val="none"/>
        </font>
      </dxf>
    </rfmt>
    <rfmt sheetId="16" sqref="C59" start="0" length="0">
      <dxf>
        <font>
          <sz val="8"/>
          <color auto="1"/>
          <name val="Open Sans"/>
          <scheme val="none"/>
        </font>
      </dxf>
    </rfmt>
    <rfmt sheetId="16" sqref="C60" start="0" length="0">
      <dxf>
        <font>
          <sz val="8"/>
          <color auto="1"/>
          <name val="Open Sans"/>
          <scheme val="none"/>
        </font>
      </dxf>
    </rfmt>
    <rfmt sheetId="16" sqref="C61" start="0" length="0">
      <dxf>
        <font>
          <sz val="8"/>
          <color auto="1"/>
          <name val="Open Sans"/>
          <scheme val="none"/>
        </font>
      </dxf>
    </rfmt>
    <rfmt sheetId="16" sqref="C62" start="0" length="0">
      <dxf>
        <font>
          <sz val="8"/>
          <color auto="1"/>
          <name val="Open Sans"/>
          <scheme val="none"/>
        </font>
      </dxf>
    </rfmt>
    <rfmt sheetId="16" sqref="C63" start="0" length="0">
      <dxf>
        <font>
          <sz val="8"/>
          <color auto="1"/>
          <name val="Open Sans"/>
          <scheme val="none"/>
        </font>
      </dxf>
    </rfmt>
    <rfmt sheetId="16" sqref="C64" start="0" length="0">
      <dxf>
        <font>
          <sz val="8"/>
          <color auto="1"/>
          <name val="Open Sans"/>
          <scheme val="none"/>
        </font>
      </dxf>
    </rfmt>
    <rfmt sheetId="16" sqref="C65" start="0" length="0">
      <dxf>
        <font>
          <sz val="8"/>
          <color auto="1"/>
          <name val="Open Sans"/>
          <scheme val="none"/>
        </font>
      </dxf>
    </rfmt>
    <rfmt sheetId="16" sqref="C66" start="0" length="0">
      <dxf>
        <font>
          <sz val="8"/>
          <color auto="1"/>
          <name val="Open Sans"/>
          <scheme val="none"/>
        </font>
      </dxf>
    </rfmt>
    <rfmt sheetId="16" sqref="C67" start="0" length="0">
      <dxf>
        <font>
          <sz val="8"/>
          <color auto="1"/>
          <name val="Open Sans"/>
          <scheme val="none"/>
        </font>
      </dxf>
    </rfmt>
    <rfmt sheetId="16" sqref="C68" start="0" length="0">
      <dxf>
        <font>
          <sz val="8"/>
          <color auto="1"/>
          <name val="Open Sans"/>
          <scheme val="none"/>
        </font>
      </dxf>
    </rfmt>
    <rfmt sheetId="16" sqref="C69" start="0" length="0">
      <dxf>
        <font>
          <sz val="8"/>
          <color auto="1"/>
          <name val="Open Sans"/>
          <scheme val="none"/>
        </font>
      </dxf>
    </rfmt>
    <rfmt sheetId="16" sqref="C70" start="0" length="0">
      <dxf>
        <font>
          <sz val="8"/>
          <color auto="1"/>
          <name val="Open Sans"/>
          <scheme val="none"/>
        </font>
      </dxf>
    </rfmt>
    <rfmt sheetId="16" sqref="C71" start="0" length="0">
      <dxf>
        <font>
          <sz val="8"/>
          <color auto="1"/>
          <name val="Open Sans"/>
          <scheme val="none"/>
        </font>
      </dxf>
    </rfmt>
    <rfmt sheetId="16" sqref="C72" start="0" length="0">
      <dxf>
        <font>
          <sz val="8"/>
          <color auto="1"/>
          <name val="Open Sans"/>
          <scheme val="none"/>
        </font>
      </dxf>
    </rfmt>
    <rfmt sheetId="16" sqref="C73" start="0" length="0">
      <dxf>
        <font>
          <sz val="8"/>
          <color auto="1"/>
          <name val="Open Sans"/>
          <scheme val="none"/>
        </font>
      </dxf>
    </rfmt>
    <rfmt sheetId="16" sqref="C74" start="0" length="0">
      <dxf>
        <font>
          <sz val="8"/>
          <color auto="1"/>
          <name val="Open Sans"/>
          <scheme val="none"/>
        </font>
      </dxf>
    </rfmt>
    <rfmt sheetId="16" sqref="C75" start="0" length="0">
      <dxf>
        <font>
          <sz val="8"/>
          <color auto="1"/>
          <name val="Open Sans"/>
          <scheme val="none"/>
        </font>
      </dxf>
    </rfmt>
    <rfmt sheetId="16" sqref="C76" start="0" length="0">
      <dxf>
        <font>
          <sz val="8"/>
          <color auto="1"/>
          <name val="Open Sans"/>
          <scheme val="none"/>
        </font>
      </dxf>
    </rfmt>
    <rfmt sheetId="16" sqref="C77" start="0" length="0">
      <dxf>
        <font>
          <sz val="8"/>
          <color auto="1"/>
          <name val="Open Sans"/>
          <scheme val="none"/>
        </font>
      </dxf>
    </rfmt>
    <rfmt sheetId="16" sqref="C78" start="0" length="0">
      <dxf>
        <font>
          <sz val="8"/>
          <color auto="1"/>
          <name val="Open Sans"/>
          <scheme val="none"/>
        </font>
      </dxf>
    </rfmt>
    <rfmt sheetId="16" sqref="C79" start="0" length="0">
      <dxf>
        <font>
          <sz val="8"/>
          <color auto="1"/>
          <name val="Open Sans"/>
          <scheme val="none"/>
        </font>
      </dxf>
    </rfmt>
    <rfmt sheetId="16" sqref="C80" start="0" length="0">
      <dxf>
        <font>
          <sz val="8"/>
          <color auto="1"/>
          <name val="Open Sans"/>
          <scheme val="none"/>
        </font>
      </dxf>
    </rfmt>
    <rfmt sheetId="16" sqref="C81" start="0" length="0">
      <dxf>
        <font>
          <sz val="8"/>
          <color auto="1"/>
          <name val="Open Sans"/>
          <scheme val="none"/>
        </font>
      </dxf>
    </rfmt>
    <rfmt sheetId="16" sqref="C82" start="0" length="0">
      <dxf>
        <font>
          <sz val="8"/>
          <color auto="1"/>
          <name val="Open Sans"/>
          <scheme val="none"/>
        </font>
      </dxf>
    </rfmt>
    <rfmt sheetId="16" sqref="C83" start="0" length="0">
      <dxf>
        <font>
          <sz val="8"/>
          <color auto="1"/>
          <name val="Open Sans"/>
          <scheme val="none"/>
        </font>
      </dxf>
    </rfmt>
    <rfmt sheetId="16" sqref="C84" start="0" length="0">
      <dxf>
        <font>
          <sz val="8"/>
          <color auto="1"/>
          <name val="Open Sans"/>
          <scheme val="none"/>
        </font>
      </dxf>
    </rfmt>
    <rfmt sheetId="16" sqref="C85" start="0" length="0">
      <dxf>
        <font>
          <sz val="8"/>
          <color auto="1"/>
          <name val="Open Sans"/>
          <scheme val="none"/>
        </font>
      </dxf>
    </rfmt>
    <rfmt sheetId="16" sqref="C86" start="0" length="0">
      <dxf>
        <font>
          <sz val="8"/>
          <color auto="1"/>
          <name val="Open Sans"/>
          <scheme val="none"/>
        </font>
      </dxf>
    </rfmt>
    <rfmt sheetId="16" sqref="C87" start="0" length="0">
      <dxf>
        <font>
          <sz val="8"/>
          <color auto="1"/>
          <name val="Open Sans"/>
          <scheme val="none"/>
        </font>
      </dxf>
    </rfmt>
    <rfmt sheetId="16" sqref="C88" start="0" length="0">
      <dxf>
        <font>
          <sz val="8"/>
          <color auto="1"/>
          <name val="Open Sans"/>
          <scheme val="none"/>
        </font>
      </dxf>
    </rfmt>
    <rfmt sheetId="16" sqref="C89" start="0" length="0">
      <dxf>
        <font>
          <sz val="8"/>
          <color auto="1"/>
          <name val="Open Sans"/>
          <scheme val="none"/>
        </font>
      </dxf>
    </rfmt>
    <rfmt sheetId="16" sqref="C90" start="0" length="0">
      <dxf>
        <font>
          <sz val="8"/>
          <color auto="1"/>
          <name val="Open Sans"/>
          <scheme val="none"/>
        </font>
      </dxf>
    </rfmt>
    <rfmt sheetId="16" sqref="C91" start="0" length="0">
      <dxf>
        <font>
          <sz val="8"/>
          <color auto="1"/>
          <name val="Open Sans"/>
          <scheme val="none"/>
        </font>
      </dxf>
    </rfmt>
    <rfmt sheetId="16" sqref="C92" start="0" length="0">
      <dxf>
        <font>
          <sz val="8"/>
          <color auto="1"/>
          <name val="Open Sans"/>
          <scheme val="none"/>
        </font>
      </dxf>
    </rfmt>
    <rfmt sheetId="16" sqref="C93" start="0" length="0">
      <dxf>
        <font>
          <sz val="8"/>
          <color auto="1"/>
          <name val="Open Sans"/>
          <scheme val="none"/>
        </font>
      </dxf>
    </rfmt>
    <rfmt sheetId="16" sqref="C94" start="0" length="0">
      <dxf>
        <font>
          <sz val="8"/>
          <color auto="1"/>
          <name val="Open Sans"/>
          <scheme val="none"/>
        </font>
      </dxf>
    </rfmt>
    <rfmt sheetId="16" sqref="C95" start="0" length="0">
      <dxf>
        <font>
          <sz val="8"/>
          <color auto="1"/>
          <name val="Open Sans"/>
          <scheme val="none"/>
        </font>
      </dxf>
    </rfmt>
    <rfmt sheetId="16" sqref="C96" start="0" length="0">
      <dxf>
        <font>
          <sz val="8"/>
          <color auto="1"/>
          <name val="Open Sans"/>
          <scheme val="none"/>
        </font>
      </dxf>
    </rfmt>
    <rfmt sheetId="16" sqref="C97" start="0" length="0">
      <dxf>
        <font>
          <sz val="8"/>
          <color auto="1"/>
          <name val="Open Sans"/>
          <scheme val="none"/>
        </font>
      </dxf>
    </rfmt>
    <rfmt sheetId="16" sqref="C98" start="0" length="0">
      <dxf>
        <font>
          <sz val="8"/>
          <color auto="1"/>
          <name val="Open Sans"/>
          <scheme val="none"/>
        </font>
      </dxf>
    </rfmt>
    <rfmt sheetId="16" sqref="C99" start="0" length="0">
      <dxf>
        <font>
          <sz val="8"/>
          <color auto="1"/>
          <name val="Open Sans"/>
          <scheme val="none"/>
        </font>
      </dxf>
    </rfmt>
    <rfmt sheetId="16" sqref="C100" start="0" length="0">
      <dxf>
        <font>
          <sz val="8"/>
          <color auto="1"/>
          <name val="Open Sans"/>
          <scheme val="none"/>
        </font>
      </dxf>
    </rfmt>
    <rfmt sheetId="16" sqref="C101" start="0" length="0">
      <dxf>
        <font>
          <sz val="8"/>
          <color auto="1"/>
          <name val="Open Sans"/>
          <scheme val="none"/>
        </font>
      </dxf>
    </rfmt>
    <rfmt sheetId="16" sqref="C102" start="0" length="0">
      <dxf>
        <font>
          <sz val="8"/>
          <color auto="1"/>
          <name val="Open Sans"/>
          <scheme val="none"/>
        </font>
      </dxf>
    </rfmt>
    <rfmt sheetId="16" sqref="C103" start="0" length="0">
      <dxf>
        <font>
          <sz val="8"/>
          <color auto="1"/>
          <name val="Open Sans"/>
          <scheme val="none"/>
        </font>
      </dxf>
    </rfmt>
    <rfmt sheetId="16" sqref="C104" start="0" length="0">
      <dxf>
        <font>
          <sz val="8"/>
          <color auto="1"/>
          <name val="Open Sans"/>
          <scheme val="none"/>
        </font>
      </dxf>
    </rfmt>
    <rfmt sheetId="16" sqref="C105" start="0" length="0">
      <dxf>
        <font>
          <sz val="8"/>
          <color auto="1"/>
          <name val="Open Sans"/>
          <scheme val="none"/>
        </font>
      </dxf>
    </rfmt>
    <rfmt sheetId="16" sqref="C106" start="0" length="0">
      <dxf>
        <font>
          <sz val="8"/>
          <color auto="1"/>
          <name val="Open Sans"/>
          <scheme val="none"/>
        </font>
      </dxf>
    </rfmt>
    <rfmt sheetId="16" sqref="C107" start="0" length="0">
      <dxf>
        <font>
          <sz val="8"/>
          <color auto="1"/>
          <name val="Open Sans"/>
          <scheme val="none"/>
        </font>
      </dxf>
    </rfmt>
    <rfmt sheetId="16" sqref="C108" start="0" length="0">
      <dxf>
        <font>
          <sz val="8"/>
          <color auto="1"/>
          <name val="Open Sans"/>
          <scheme val="none"/>
        </font>
      </dxf>
    </rfmt>
    <rfmt sheetId="16" sqref="C109" start="0" length="0">
      <dxf>
        <font>
          <sz val="8"/>
          <color auto="1"/>
          <name val="Open Sans"/>
          <scheme val="none"/>
        </font>
      </dxf>
    </rfmt>
    <rfmt sheetId="16" sqref="C110" start="0" length="0">
      <dxf>
        <font>
          <sz val="8"/>
          <color auto="1"/>
          <name val="Open Sans"/>
          <scheme val="none"/>
        </font>
      </dxf>
    </rfmt>
    <rfmt sheetId="16" sqref="C111" start="0" length="0">
      <dxf>
        <font>
          <sz val="8"/>
          <color auto="1"/>
          <name val="Open Sans"/>
          <scheme val="none"/>
        </font>
      </dxf>
    </rfmt>
    <rfmt sheetId="16" sqref="C112" start="0" length="0">
      <dxf>
        <font>
          <sz val="8"/>
          <color auto="1"/>
          <name val="Open Sans"/>
          <scheme val="none"/>
        </font>
      </dxf>
    </rfmt>
    <rfmt sheetId="16" sqref="C113" start="0" length="0">
      <dxf>
        <font>
          <sz val="8"/>
          <color auto="1"/>
          <name val="Open Sans"/>
          <scheme val="none"/>
        </font>
      </dxf>
    </rfmt>
    <rfmt sheetId="16" sqref="C114" start="0" length="0">
      <dxf>
        <font>
          <sz val="8"/>
          <color auto="1"/>
          <name val="Open Sans"/>
          <scheme val="none"/>
        </font>
      </dxf>
    </rfmt>
    <rfmt sheetId="16" sqref="C115" start="0" length="0">
      <dxf>
        <font>
          <sz val="8"/>
          <color auto="1"/>
          <name val="Open Sans"/>
          <scheme val="none"/>
        </font>
      </dxf>
    </rfmt>
    <rfmt sheetId="16" sqref="C116" start="0" length="0">
      <dxf>
        <font>
          <sz val="8"/>
          <color auto="1"/>
          <name val="Open Sans"/>
          <scheme val="none"/>
        </font>
      </dxf>
    </rfmt>
    <rfmt sheetId="16" sqref="C117" start="0" length="0">
      <dxf>
        <font>
          <sz val="8"/>
          <color auto="1"/>
          <name val="Open Sans"/>
          <scheme val="none"/>
        </font>
      </dxf>
    </rfmt>
    <rfmt sheetId="16" sqref="C118" start="0" length="0">
      <dxf>
        <font>
          <sz val="8"/>
          <color auto="1"/>
          <name val="Open Sans"/>
          <scheme val="none"/>
        </font>
      </dxf>
    </rfmt>
    <rfmt sheetId="16" sqref="C119" start="0" length="0">
      <dxf>
        <font>
          <sz val="8"/>
          <color auto="1"/>
          <name val="Open Sans"/>
          <scheme val="none"/>
        </font>
      </dxf>
    </rfmt>
    <rfmt sheetId="16" sqref="C120" start="0" length="0">
      <dxf>
        <font>
          <sz val="8"/>
          <color auto="1"/>
          <name val="Open Sans"/>
          <scheme val="none"/>
        </font>
      </dxf>
    </rfmt>
    <rfmt sheetId="16" sqref="C121" start="0" length="0">
      <dxf>
        <font>
          <sz val="8"/>
          <color auto="1"/>
          <name val="Open Sans"/>
          <scheme val="none"/>
        </font>
      </dxf>
    </rfmt>
    <rfmt sheetId="16" sqref="C122" start="0" length="0">
      <dxf>
        <font>
          <sz val="8"/>
          <color auto="1"/>
          <name val="Open Sans"/>
          <scheme val="none"/>
        </font>
      </dxf>
    </rfmt>
    <rfmt sheetId="16" sqref="C123" start="0" length="0">
      <dxf>
        <font>
          <sz val="8"/>
          <color auto="1"/>
          <name val="Open Sans"/>
          <scheme val="none"/>
        </font>
      </dxf>
    </rfmt>
    <rfmt sheetId="16" sqref="C124" start="0" length="0">
      <dxf>
        <font>
          <sz val="8"/>
          <color auto="1"/>
          <name val="Open Sans"/>
          <scheme val="none"/>
        </font>
      </dxf>
    </rfmt>
    <rfmt sheetId="16" sqref="C125" start="0" length="0">
      <dxf>
        <font>
          <sz val="8"/>
          <color auto="1"/>
          <name val="Open Sans"/>
          <scheme val="none"/>
        </font>
      </dxf>
    </rfmt>
    <rfmt sheetId="16" sqref="C126" start="0" length="0">
      <dxf>
        <font>
          <sz val="8"/>
          <color auto="1"/>
          <name val="Open Sans"/>
          <scheme val="none"/>
        </font>
      </dxf>
    </rfmt>
    <rfmt sheetId="16" sqref="C127" start="0" length="0">
      <dxf>
        <font>
          <sz val="8"/>
          <color auto="1"/>
          <name val="Open Sans"/>
          <scheme val="none"/>
        </font>
      </dxf>
    </rfmt>
    <rfmt sheetId="16" sqref="C128" start="0" length="0">
      <dxf>
        <font>
          <sz val="8"/>
          <color auto="1"/>
          <name val="Open Sans"/>
          <scheme val="none"/>
        </font>
      </dxf>
    </rfmt>
    <rfmt sheetId="16" sqref="C129" start="0" length="0">
      <dxf>
        <font>
          <sz val="8"/>
          <color auto="1"/>
          <name val="Open Sans"/>
          <scheme val="none"/>
        </font>
      </dxf>
    </rfmt>
    <rfmt sheetId="16" sqref="C130" start="0" length="0">
      <dxf>
        <font>
          <sz val="8"/>
          <color auto="1"/>
          <name val="Open Sans"/>
          <scheme val="none"/>
        </font>
      </dxf>
    </rfmt>
    <rfmt sheetId="16" sqref="C131" start="0" length="0">
      <dxf>
        <font>
          <sz val="8"/>
          <color auto="1"/>
          <name val="Open Sans"/>
          <scheme val="none"/>
        </font>
      </dxf>
    </rfmt>
    <rfmt sheetId="16" sqref="C132" start="0" length="0">
      <dxf>
        <font>
          <sz val="8"/>
          <color auto="1"/>
          <name val="Open Sans"/>
          <scheme val="none"/>
        </font>
      </dxf>
    </rfmt>
    <rfmt sheetId="16" sqref="C133" start="0" length="0">
      <dxf>
        <font>
          <sz val="8"/>
          <color auto="1"/>
          <name val="Open Sans"/>
          <scheme val="none"/>
        </font>
      </dxf>
    </rfmt>
    <rfmt sheetId="16" sqref="C134" start="0" length="0">
      <dxf>
        <font>
          <sz val="8"/>
          <color auto="1"/>
          <name val="Open Sans"/>
          <scheme val="none"/>
        </font>
      </dxf>
    </rfmt>
  </rrc>
  <rrc rId="5417" sId="16" ref="C1:C1048576" action="deleteCol">
    <undo index="2" exp="area" ref3D="1" dr="$N$1:$N$1048576" dn="Z_8DA78CF1_615A_4626_9893_6751995631A4_.wvu.Cols" sId="16"/>
    <undo index="1" exp="area" ref3D="1" dr="$C$1:$L$1048576" dn="Z_8DA78CF1_615A_4626_9893_6751995631A4_.wvu.Cols" sId="16"/>
    <undo index="0" exp="area" ref3D="1" dr="$C$1:$P$1048576" dn="Z_9AF4A83C_CF57_4B40_8A74_6A0EA6C2FE5C_.wvu.Cols" sId="16"/>
    <undo index="0" exp="area" ref3D="1" dr="$C$1:$P$1048576" dn="Z_687A4863_1825_4D63_B732_E76682E6DE4F_.wvu.Cols" sId="16"/>
    <undo index="0" exp="area" ref3D="1" dr="$K$1:$N$1048576" dn="Z_12F8D032_8143_430B_8DFF_852E8796C402_.wvu.Cols" sId="16"/>
    <rfmt sheetId="16" xfDxf="1" sqref="C1:C1048576" start="0" length="0">
      <dxf>
        <font>
          <sz val="8"/>
          <name val="Open Sans"/>
          <scheme val="none"/>
        </font>
      </dxf>
    </rfmt>
    <rcc rId="0" sId="16" dxf="1" numFmtId="19">
      <nc r="C1">
        <v>43008</v>
      </nc>
      <ndxf>
        <font>
          <b/>
          <sz val="8"/>
          <color rgb="FFC00000"/>
          <name val="Open Sans"/>
          <scheme val="none"/>
        </font>
        <numFmt numFmtId="19" formatCode="dd/mm/yyyy"/>
        <alignment horizontal="right" vertical="top" readingOrder="0"/>
        <border outline="0">
          <bottom style="medium">
            <color rgb="FFC00000"/>
          </bottom>
        </border>
      </ndxf>
    </rcc>
    <rcc rId="0" sId="16" s="1" dxf="1">
      <nc r="C2">
        <f>SUM(C3:C5)</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3">
        <v>801463</v>
      </nc>
      <ndxf>
        <font>
          <sz val="8"/>
          <color auto="1"/>
          <name val="Open Sans"/>
          <scheme val="none"/>
        </font>
        <numFmt numFmtId="166" formatCode="_(* #\ ###\ ##0_);_(* \(#\ ###\ ##0\);_(* &quot;-&quot;_);_(@_)"/>
        <alignment horizontal="right" indent="1" readingOrder="0"/>
        <border outline="0">
          <top style="dotted">
            <color rgb="FF6F7779"/>
          </top>
          <bottom style="dotted">
            <color rgb="FF6F7779"/>
          </bottom>
        </border>
      </ndxf>
    </rcc>
    <rcc rId="0" sId="16" s="1" dxf="1" numFmtId="34">
      <nc r="C4">
        <v>8268</v>
      </nc>
      <n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ndxf>
    </rcc>
    <rcc rId="0" sId="16" s="1" dxf="1" numFmtId="34">
      <nc r="C5">
        <v>834652</v>
      </nc>
      <ndxf>
        <font>
          <sz val="8"/>
          <color auto="1"/>
          <name val="Open Sans"/>
          <scheme val="none"/>
        </font>
        <numFmt numFmtId="166" formatCode="_(* #\ ###\ ##0_);_(* \(#\ ###\ ##0\);_(* &quot;-&quot;_);_(@_)"/>
        <alignment horizontal="right" indent="1" readingOrder="0"/>
        <border outline="0">
          <top style="dotted">
            <color rgb="FF6F7779"/>
          </top>
          <bottom style="dotted">
            <color rgb="FF6F7779"/>
          </bottom>
        </border>
      </ndxf>
    </rcc>
    <rcc rId="0" sId="16" s="1" dxf="1">
      <nc r="C6">
        <f>C7+C14</f>
      </nc>
      <ndxf>
        <font>
          <b/>
          <sz val="8"/>
          <color auto="1"/>
          <name val="Open Sans"/>
          <scheme val="none"/>
        </font>
        <numFmt numFmtId="166" formatCode="_(* #\ ###\ ##0_);_(* \(#\ ###\ ##0\);_(* &quot;-&quot;_);_(@_)"/>
        <alignment horizontal="right" vertical="center" readingOrder="0"/>
        <border outline="0">
          <bottom style="dotted">
            <color rgb="FF6F7779"/>
          </bottom>
        </border>
      </ndxf>
    </rcc>
    <rcc rId="0" sId="16" s="1" dxf="1">
      <nc r="C7">
        <f>C8+C10+C12</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8">
        <f>C9</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9">
        <v>419329</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10">
        <f>C11</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11">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12">
        <f>C13</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13">
        <v>1767</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14">
        <v>61068</v>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15">
        <f>C2+C6</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fmt sheetId="16" s="1" sqref="C16" start="0" length="0">
      <dxf>
        <font>
          <b/>
          <sz val="8"/>
          <color auto="1"/>
          <name val="Open Sans"/>
          <scheme val="none"/>
        </font>
        <numFmt numFmtId="166" formatCode="_(* #\ ###\ ##0_);_(* \(#\ ###\ ##0\);_(* &quot;-&quot;_);_(@_)"/>
        <alignment horizontal="center" vertical="center" readingOrder="0"/>
      </dxf>
    </rfmt>
    <rfmt sheetId="16" s="1" sqref="C17" start="0" length="0">
      <dxf>
        <font>
          <b/>
          <sz val="8"/>
          <color rgb="FFEC0000"/>
          <name val="Open Sans"/>
          <scheme val="none"/>
        </font>
        <numFmt numFmtId="166" formatCode="_(* #\ ###\ ##0_);_(* \(#\ ###\ ##0\);_(* &quot;-&quot;_);_(@_)"/>
        <alignment horizontal="center" vertical="center" readingOrder="0"/>
      </dxf>
    </rfmt>
    <rcc rId="0" sId="16" dxf="1" numFmtId="19">
      <nc r="C18">
        <v>43008</v>
      </nc>
      <ndxf>
        <font>
          <b/>
          <sz val="8"/>
          <color rgb="FFC00000"/>
          <name val="Open Sans"/>
          <scheme val="none"/>
        </font>
        <numFmt numFmtId="19" formatCode="dd/mm/yyyy"/>
        <alignment horizontal="right" vertical="top" readingOrder="0"/>
        <border outline="0">
          <bottom style="medium">
            <color rgb="FFC00000"/>
          </bottom>
        </border>
      </ndxf>
    </rcc>
    <rcc rId="0" sId="16" s="1" dxf="1" numFmtId="34">
      <nc r="C19">
        <v>2356</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20">
        <v>112787</v>
      </nc>
      <ndxf>
        <font>
          <sz val="8"/>
          <color auto="1"/>
          <name val="Open Sans"/>
          <scheme val="none"/>
        </font>
        <numFmt numFmtId="166" formatCode="_(* #\ ###\ ##0_);_(* \(#\ ###\ ##0\);_(* &quot;-&quot;_);_(@_)"/>
        <alignment horizontal="center" vertical="center" readingOrder="0"/>
      </ndxf>
    </rcc>
    <rcc rId="0" sId="16" s="1" dxf="1">
      <nc r="C21">
        <f>C19+C20</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s="1" dxf="1">
      <nc r="C22">
        <f>C15+C21-BS!#REF!</f>
      </nc>
      <ndxf>
        <font>
          <b/>
          <sz val="8"/>
          <color theme="0"/>
          <name val="Open Sans"/>
          <scheme val="none"/>
        </font>
        <numFmt numFmtId="166" formatCode="_(* #\ ###\ ##0_);_(* \(#\ ###\ ##0\);_(* &quot;-&quot;_);_(@_)"/>
        <alignment horizontal="center" vertical="center" readingOrder="0"/>
      </ndxf>
    </rcc>
    <rfmt sheetId="16" sqref="C23" start="0" length="0">
      <dxf>
        <font>
          <sz val="8"/>
          <color rgb="FFFF0000"/>
          <name val="Open Sans"/>
          <scheme val="none"/>
        </font>
        <numFmt numFmtId="166" formatCode="_(* #\ ###\ ##0_);_(* \(#\ ###\ ##0\);_(* &quot;-&quot;_);_(@_)"/>
      </dxf>
    </rfmt>
    <rfmt sheetId="16" sqref="C24" start="0" length="0">
      <dxf>
        <font>
          <sz val="8"/>
          <color rgb="FFFF0000"/>
          <name val="Open Sans"/>
          <scheme val="none"/>
        </font>
        <numFmt numFmtId="166" formatCode="_(* #\ ###\ ##0_);_(* \(#\ ###\ ##0\);_(* &quot;-&quot;_);_(@_)"/>
      </dxf>
    </rfmt>
    <rfmt sheetId="16" sqref="C25" start="0" length="0">
      <dxf>
        <font>
          <sz val="8"/>
          <color auto="1"/>
          <name val="Open Sans"/>
          <scheme val="none"/>
        </font>
        <numFmt numFmtId="166" formatCode="_(* #\ ###\ ##0_);_(* \(#\ ###\ ##0\);_(* &quot;-&quot;_);_(@_)"/>
      </dxf>
    </rfmt>
    <rcc rId="0" sId="16" dxf="1" numFmtId="19">
      <nc r="C26">
        <v>43008</v>
      </nc>
      <ndxf>
        <font>
          <b/>
          <sz val="8"/>
          <color rgb="FFC00000"/>
          <name val="Open Sans"/>
          <scheme val="none"/>
        </font>
        <numFmt numFmtId="19" formatCode="dd/mm/yyyy"/>
        <alignment horizontal="right" vertical="top" readingOrder="0"/>
        <border outline="0">
          <bottom style="medium">
            <color rgb="FFC00000"/>
          </bottom>
        </border>
      </ndxf>
    </rcc>
    <rcc rId="0" sId="16" s="1" dxf="1">
      <nc r="C27">
        <f>SUM(C28:C30)</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28">
        <v>745857</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29">
        <v>8268</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30">
        <v>733280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31">
        <f>375319</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32">
        <f>C27+C31</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dxf="1" numFmtId="19">
      <nc r="C35">
        <v>43008</v>
      </nc>
      <ndxf>
        <font>
          <b/>
          <sz val="8"/>
          <color rgb="FFC00000"/>
          <name val="Open Sans"/>
          <scheme val="none"/>
        </font>
        <numFmt numFmtId="19" formatCode="dd/mm/yyyy"/>
        <alignment horizontal="right" vertical="top" readingOrder="0"/>
        <border outline="0">
          <bottom style="medium">
            <color rgb="FFC00000"/>
          </bottom>
        </border>
      </ndxf>
    </rcc>
    <rcc rId="0" sId="16" s="1" dxf="1" numFmtId="34">
      <nc r="C36">
        <v>153669</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37">
        <v>838637</v>
      </nc>
      <ndxf>
        <font>
          <sz val="8"/>
          <color auto="1"/>
          <name val="Open Sans"/>
          <scheme val="none"/>
        </font>
        <numFmt numFmtId="166" formatCode="_(* #\ ###\ ##0_);_(* \(#\ ###\ ##0\);_(* &quot;-&quot;_);_(@_)"/>
        <alignment horizontal="center" vertical="center" readingOrder="0"/>
      </ndxf>
    </rcc>
    <rcc rId="0" sId="16" s="1" dxf="1">
      <nc r="C38">
        <f>C36+C37</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dxf="1">
      <nc r="C39">
        <f>C32+C38-BS!#REF!</f>
      </nc>
      <ndxf>
        <font>
          <sz val="8"/>
          <color theme="0"/>
          <name val="Open Sans"/>
          <scheme val="none"/>
        </font>
        <numFmt numFmtId="166" formatCode="_(* #\ ###\ ##0_);_(* \(#\ ###\ ##0\);_(* &quot;-&quot;_);_(@_)"/>
      </ndxf>
    </rcc>
    <rfmt sheetId="16" sqref="C40" start="0" length="0">
      <dxf>
        <font>
          <sz val="8"/>
          <color auto="1"/>
          <name val="Open Sans"/>
          <scheme val="none"/>
        </font>
        <numFmt numFmtId="166" formatCode="_(* #\ ###\ ##0_);_(* \(#\ ###\ ##0\);_(* &quot;-&quot;_);_(@_)"/>
      </dxf>
    </rfmt>
    <rfmt sheetId="16" sqref="C41" start="0" length="0">
      <dxf>
        <font>
          <sz val="8"/>
          <color auto="1"/>
          <name val="Open Sans"/>
          <scheme val="none"/>
        </font>
        <numFmt numFmtId="4" formatCode="#,##0.00"/>
      </dxf>
    </rfmt>
    <rfmt sheetId="16" sqref="C42" start="0" length="0">
      <dxf>
        <font>
          <sz val="8"/>
          <color auto="1"/>
          <name val="Open Sans"/>
          <scheme val="none"/>
        </font>
        <numFmt numFmtId="4" formatCode="#,##0.00"/>
      </dxf>
    </rfmt>
    <rfmt sheetId="16" sqref="C43" start="0" length="0">
      <dxf>
        <font>
          <sz val="8"/>
          <color auto="1"/>
          <name val="Open Sans"/>
          <scheme val="none"/>
        </font>
        <numFmt numFmtId="4" formatCode="#,##0.00"/>
      </dxf>
    </rfmt>
    <rfmt sheetId="16" s="1" sqref="C44" start="0" length="0">
      <dxf>
        <font>
          <sz val="9"/>
          <color auto="1"/>
          <name val="Open Sans"/>
          <scheme val="none"/>
        </font>
        <numFmt numFmtId="4" formatCode="#,##0.00"/>
        <alignment horizontal="right" indent="1" readingOrder="0"/>
      </dxf>
    </rfmt>
    <rfmt sheetId="16" sqref="C45" start="0" length="0">
      <dxf>
        <font>
          <sz val="8"/>
          <color auto="1"/>
          <name val="Open Sans"/>
          <scheme val="none"/>
        </font>
        <numFmt numFmtId="4" formatCode="#,##0.00"/>
      </dxf>
    </rfmt>
    <rfmt sheetId="16" sqref="C46" start="0" length="0">
      <dxf>
        <font>
          <sz val="8"/>
          <color auto="1"/>
          <name val="Open Sans"/>
          <scheme val="none"/>
        </font>
      </dxf>
    </rfmt>
    <rfmt sheetId="16" sqref="C47" start="0" length="0">
      <dxf>
        <font>
          <sz val="8"/>
          <color auto="1"/>
          <name val="Open Sans"/>
          <scheme val="none"/>
        </font>
      </dxf>
    </rfmt>
    <rfmt sheetId="16" sqref="C48" start="0" length="0">
      <dxf>
        <font>
          <sz val="8"/>
          <color auto="1"/>
          <name val="Open Sans"/>
          <scheme val="none"/>
        </font>
      </dxf>
    </rfmt>
    <rfmt sheetId="16" sqref="C49" start="0" length="0">
      <dxf>
        <font>
          <sz val="8"/>
          <color auto="1"/>
          <name val="Open Sans"/>
          <scheme val="none"/>
        </font>
      </dxf>
    </rfmt>
    <rfmt sheetId="16" sqref="C50" start="0" length="0">
      <dxf>
        <font>
          <sz val="8"/>
          <color auto="1"/>
          <name val="Open Sans"/>
          <scheme val="none"/>
        </font>
      </dxf>
    </rfmt>
    <rfmt sheetId="16" sqref="C51" start="0" length="0">
      <dxf>
        <font>
          <sz val="8"/>
          <color auto="1"/>
          <name val="Open Sans"/>
          <scheme val="none"/>
        </font>
      </dxf>
    </rfmt>
    <rfmt sheetId="16" sqref="C52" start="0" length="0">
      <dxf>
        <font>
          <sz val="8"/>
          <color auto="1"/>
          <name val="Open Sans"/>
          <scheme val="none"/>
        </font>
      </dxf>
    </rfmt>
    <rfmt sheetId="16" sqref="C53" start="0" length="0">
      <dxf>
        <font>
          <sz val="8"/>
          <color auto="1"/>
          <name val="Open Sans"/>
          <scheme val="none"/>
        </font>
      </dxf>
    </rfmt>
    <rfmt sheetId="16" sqref="C54" start="0" length="0">
      <dxf>
        <font>
          <sz val="8"/>
          <color auto="1"/>
          <name val="Open Sans"/>
          <scheme val="none"/>
        </font>
      </dxf>
    </rfmt>
    <rfmt sheetId="16" sqref="C55" start="0" length="0">
      <dxf>
        <font>
          <sz val="8"/>
          <color auto="1"/>
          <name val="Open Sans"/>
          <scheme val="none"/>
        </font>
      </dxf>
    </rfmt>
    <rfmt sheetId="16" sqref="C56" start="0" length="0">
      <dxf>
        <font>
          <sz val="8"/>
          <color auto="1"/>
          <name val="Open Sans"/>
          <scheme val="none"/>
        </font>
      </dxf>
    </rfmt>
    <rfmt sheetId="16" sqref="C57" start="0" length="0">
      <dxf>
        <font>
          <sz val="8"/>
          <color auto="1"/>
          <name val="Open Sans"/>
          <scheme val="none"/>
        </font>
      </dxf>
    </rfmt>
    <rfmt sheetId="16" sqref="C58" start="0" length="0">
      <dxf>
        <font>
          <sz val="8"/>
          <color auto="1"/>
          <name val="Open Sans"/>
          <scheme val="none"/>
        </font>
      </dxf>
    </rfmt>
    <rfmt sheetId="16" sqref="C59" start="0" length="0">
      <dxf>
        <font>
          <sz val="8"/>
          <color auto="1"/>
          <name val="Open Sans"/>
          <scheme val="none"/>
        </font>
      </dxf>
    </rfmt>
    <rfmt sheetId="16" sqref="C60" start="0" length="0">
      <dxf>
        <font>
          <sz val="8"/>
          <color auto="1"/>
          <name val="Open Sans"/>
          <scheme val="none"/>
        </font>
      </dxf>
    </rfmt>
    <rfmt sheetId="16" sqref="C61" start="0" length="0">
      <dxf>
        <font>
          <sz val="8"/>
          <color auto="1"/>
          <name val="Open Sans"/>
          <scheme val="none"/>
        </font>
      </dxf>
    </rfmt>
    <rfmt sheetId="16" sqref="C62" start="0" length="0">
      <dxf>
        <font>
          <sz val="8"/>
          <color auto="1"/>
          <name val="Open Sans"/>
          <scheme val="none"/>
        </font>
      </dxf>
    </rfmt>
    <rfmt sheetId="16" sqref="C63" start="0" length="0">
      <dxf>
        <font>
          <sz val="8"/>
          <color auto="1"/>
          <name val="Open Sans"/>
          <scheme val="none"/>
        </font>
      </dxf>
    </rfmt>
    <rfmt sheetId="16" sqref="C64" start="0" length="0">
      <dxf>
        <font>
          <sz val="8"/>
          <color auto="1"/>
          <name val="Open Sans"/>
          <scheme val="none"/>
        </font>
      </dxf>
    </rfmt>
    <rfmt sheetId="16" sqref="C65" start="0" length="0">
      <dxf>
        <font>
          <sz val="8"/>
          <color auto="1"/>
          <name val="Open Sans"/>
          <scheme val="none"/>
        </font>
      </dxf>
    </rfmt>
    <rfmt sheetId="16" sqref="C66" start="0" length="0">
      <dxf>
        <font>
          <sz val="8"/>
          <color auto="1"/>
          <name val="Open Sans"/>
          <scheme val="none"/>
        </font>
      </dxf>
    </rfmt>
    <rfmt sheetId="16" sqref="C67" start="0" length="0">
      <dxf>
        <font>
          <sz val="8"/>
          <color auto="1"/>
          <name val="Open Sans"/>
          <scheme val="none"/>
        </font>
      </dxf>
    </rfmt>
    <rfmt sheetId="16" sqref="C68" start="0" length="0">
      <dxf>
        <font>
          <sz val="8"/>
          <color auto="1"/>
          <name val="Open Sans"/>
          <scheme val="none"/>
        </font>
      </dxf>
    </rfmt>
    <rfmt sheetId="16" sqref="C69" start="0" length="0">
      <dxf>
        <font>
          <sz val="8"/>
          <color auto="1"/>
          <name val="Open Sans"/>
          <scheme val="none"/>
        </font>
      </dxf>
    </rfmt>
    <rfmt sheetId="16" sqref="C70" start="0" length="0">
      <dxf>
        <font>
          <sz val="8"/>
          <color auto="1"/>
          <name val="Open Sans"/>
          <scheme val="none"/>
        </font>
      </dxf>
    </rfmt>
    <rfmt sheetId="16" sqref="C71" start="0" length="0">
      <dxf>
        <font>
          <sz val="8"/>
          <color auto="1"/>
          <name val="Open Sans"/>
          <scheme val="none"/>
        </font>
      </dxf>
    </rfmt>
    <rfmt sheetId="16" sqref="C72" start="0" length="0">
      <dxf>
        <font>
          <sz val="8"/>
          <color auto="1"/>
          <name val="Open Sans"/>
          <scheme val="none"/>
        </font>
      </dxf>
    </rfmt>
    <rfmt sheetId="16" sqref="C73" start="0" length="0">
      <dxf>
        <font>
          <sz val="8"/>
          <color auto="1"/>
          <name val="Open Sans"/>
          <scheme val="none"/>
        </font>
      </dxf>
    </rfmt>
    <rfmt sheetId="16" sqref="C74" start="0" length="0">
      <dxf>
        <font>
          <sz val="8"/>
          <color auto="1"/>
          <name val="Open Sans"/>
          <scheme val="none"/>
        </font>
      </dxf>
    </rfmt>
    <rfmt sheetId="16" sqref="C75" start="0" length="0">
      <dxf>
        <font>
          <sz val="8"/>
          <color auto="1"/>
          <name val="Open Sans"/>
          <scheme val="none"/>
        </font>
      </dxf>
    </rfmt>
    <rfmt sheetId="16" sqref="C76" start="0" length="0">
      <dxf>
        <font>
          <sz val="8"/>
          <color auto="1"/>
          <name val="Open Sans"/>
          <scheme val="none"/>
        </font>
      </dxf>
    </rfmt>
    <rfmt sheetId="16" sqref="C77" start="0" length="0">
      <dxf>
        <font>
          <sz val="8"/>
          <color auto="1"/>
          <name val="Open Sans"/>
          <scheme val="none"/>
        </font>
      </dxf>
    </rfmt>
    <rfmt sheetId="16" sqref="C78" start="0" length="0">
      <dxf>
        <font>
          <sz val="8"/>
          <color auto="1"/>
          <name val="Open Sans"/>
          <scheme val="none"/>
        </font>
      </dxf>
    </rfmt>
    <rfmt sheetId="16" sqref="C79" start="0" length="0">
      <dxf>
        <font>
          <sz val="8"/>
          <color auto="1"/>
          <name val="Open Sans"/>
          <scheme val="none"/>
        </font>
      </dxf>
    </rfmt>
    <rfmt sheetId="16" sqref="C80" start="0" length="0">
      <dxf>
        <font>
          <sz val="8"/>
          <color auto="1"/>
          <name val="Open Sans"/>
          <scheme val="none"/>
        </font>
      </dxf>
    </rfmt>
    <rfmt sheetId="16" sqref="C81" start="0" length="0">
      <dxf>
        <font>
          <sz val="8"/>
          <color auto="1"/>
          <name val="Open Sans"/>
          <scheme val="none"/>
        </font>
      </dxf>
    </rfmt>
    <rfmt sheetId="16" sqref="C82" start="0" length="0">
      <dxf>
        <font>
          <sz val="8"/>
          <color auto="1"/>
          <name val="Open Sans"/>
          <scheme val="none"/>
        </font>
      </dxf>
    </rfmt>
    <rfmt sheetId="16" sqref="C83" start="0" length="0">
      <dxf>
        <font>
          <sz val="8"/>
          <color auto="1"/>
          <name val="Open Sans"/>
          <scheme val="none"/>
        </font>
      </dxf>
    </rfmt>
    <rfmt sheetId="16" sqref="C84" start="0" length="0">
      <dxf>
        <font>
          <sz val="8"/>
          <color auto="1"/>
          <name val="Open Sans"/>
          <scheme val="none"/>
        </font>
      </dxf>
    </rfmt>
    <rfmt sheetId="16" sqref="C85" start="0" length="0">
      <dxf>
        <font>
          <sz val="8"/>
          <color auto="1"/>
          <name val="Open Sans"/>
          <scheme val="none"/>
        </font>
      </dxf>
    </rfmt>
    <rfmt sheetId="16" sqref="C86" start="0" length="0">
      <dxf>
        <font>
          <sz val="8"/>
          <color auto="1"/>
          <name val="Open Sans"/>
          <scheme val="none"/>
        </font>
      </dxf>
    </rfmt>
    <rfmt sheetId="16" sqref="C87" start="0" length="0">
      <dxf>
        <font>
          <sz val="8"/>
          <color auto="1"/>
          <name val="Open Sans"/>
          <scheme val="none"/>
        </font>
      </dxf>
    </rfmt>
    <rfmt sheetId="16" sqref="C88" start="0" length="0">
      <dxf>
        <font>
          <sz val="8"/>
          <color auto="1"/>
          <name val="Open Sans"/>
          <scheme val="none"/>
        </font>
      </dxf>
    </rfmt>
    <rfmt sheetId="16" sqref="C89" start="0" length="0">
      <dxf>
        <font>
          <sz val="8"/>
          <color auto="1"/>
          <name val="Open Sans"/>
          <scheme val="none"/>
        </font>
      </dxf>
    </rfmt>
    <rfmt sheetId="16" sqref="C90" start="0" length="0">
      <dxf>
        <font>
          <sz val="8"/>
          <color auto="1"/>
          <name val="Open Sans"/>
          <scheme val="none"/>
        </font>
      </dxf>
    </rfmt>
    <rfmt sheetId="16" sqref="C91" start="0" length="0">
      <dxf>
        <font>
          <sz val="8"/>
          <color auto="1"/>
          <name val="Open Sans"/>
          <scheme val="none"/>
        </font>
      </dxf>
    </rfmt>
    <rfmt sheetId="16" sqref="C92" start="0" length="0">
      <dxf>
        <font>
          <sz val="8"/>
          <color auto="1"/>
          <name val="Open Sans"/>
          <scheme val="none"/>
        </font>
      </dxf>
    </rfmt>
    <rfmt sheetId="16" sqref="C93" start="0" length="0">
      <dxf>
        <font>
          <sz val="8"/>
          <color auto="1"/>
          <name val="Open Sans"/>
          <scheme val="none"/>
        </font>
      </dxf>
    </rfmt>
    <rfmt sheetId="16" sqref="C94" start="0" length="0">
      <dxf>
        <font>
          <sz val="8"/>
          <color auto="1"/>
          <name val="Open Sans"/>
          <scheme val="none"/>
        </font>
      </dxf>
    </rfmt>
    <rfmt sheetId="16" sqref="C95" start="0" length="0">
      <dxf>
        <font>
          <sz val="8"/>
          <color auto="1"/>
          <name val="Open Sans"/>
          <scheme val="none"/>
        </font>
      </dxf>
    </rfmt>
    <rfmt sheetId="16" sqref="C96" start="0" length="0">
      <dxf>
        <font>
          <sz val="8"/>
          <color auto="1"/>
          <name val="Open Sans"/>
          <scheme val="none"/>
        </font>
      </dxf>
    </rfmt>
    <rfmt sheetId="16" sqref="C97" start="0" length="0">
      <dxf>
        <font>
          <sz val="8"/>
          <color auto="1"/>
          <name val="Open Sans"/>
          <scheme val="none"/>
        </font>
      </dxf>
    </rfmt>
    <rfmt sheetId="16" sqref="C98" start="0" length="0">
      <dxf>
        <font>
          <sz val="8"/>
          <color auto="1"/>
          <name val="Open Sans"/>
          <scheme val="none"/>
        </font>
      </dxf>
    </rfmt>
    <rfmt sheetId="16" sqref="C99" start="0" length="0">
      <dxf>
        <font>
          <sz val="8"/>
          <color auto="1"/>
          <name val="Open Sans"/>
          <scheme val="none"/>
        </font>
      </dxf>
    </rfmt>
    <rfmt sheetId="16" sqref="C100" start="0" length="0">
      <dxf>
        <font>
          <sz val="8"/>
          <color auto="1"/>
          <name val="Open Sans"/>
          <scheme val="none"/>
        </font>
      </dxf>
    </rfmt>
    <rfmt sheetId="16" sqref="C101" start="0" length="0">
      <dxf>
        <font>
          <sz val="8"/>
          <color auto="1"/>
          <name val="Open Sans"/>
          <scheme val="none"/>
        </font>
      </dxf>
    </rfmt>
    <rfmt sheetId="16" sqref="C102" start="0" length="0">
      <dxf>
        <font>
          <sz val="8"/>
          <color auto="1"/>
          <name val="Open Sans"/>
          <scheme val="none"/>
        </font>
      </dxf>
    </rfmt>
    <rfmt sheetId="16" sqref="C103" start="0" length="0">
      <dxf>
        <font>
          <sz val="8"/>
          <color auto="1"/>
          <name val="Open Sans"/>
          <scheme val="none"/>
        </font>
      </dxf>
    </rfmt>
    <rfmt sheetId="16" sqref="C104" start="0" length="0">
      <dxf>
        <font>
          <sz val="8"/>
          <color auto="1"/>
          <name val="Open Sans"/>
          <scheme val="none"/>
        </font>
      </dxf>
    </rfmt>
    <rfmt sheetId="16" sqref="C105" start="0" length="0">
      <dxf>
        <font>
          <sz val="8"/>
          <color auto="1"/>
          <name val="Open Sans"/>
          <scheme val="none"/>
        </font>
      </dxf>
    </rfmt>
    <rfmt sheetId="16" sqref="C106" start="0" length="0">
      <dxf>
        <font>
          <sz val="8"/>
          <color auto="1"/>
          <name val="Open Sans"/>
          <scheme val="none"/>
        </font>
      </dxf>
    </rfmt>
    <rfmt sheetId="16" sqref="C107" start="0" length="0">
      <dxf>
        <font>
          <sz val="8"/>
          <color auto="1"/>
          <name val="Open Sans"/>
          <scheme val="none"/>
        </font>
      </dxf>
    </rfmt>
    <rfmt sheetId="16" sqref="C108" start="0" length="0">
      <dxf>
        <font>
          <sz val="8"/>
          <color auto="1"/>
          <name val="Open Sans"/>
          <scheme val="none"/>
        </font>
      </dxf>
    </rfmt>
    <rfmt sheetId="16" sqref="C109" start="0" length="0">
      <dxf>
        <font>
          <sz val="8"/>
          <color auto="1"/>
          <name val="Open Sans"/>
          <scheme val="none"/>
        </font>
      </dxf>
    </rfmt>
    <rfmt sheetId="16" sqref="C110" start="0" length="0">
      <dxf>
        <font>
          <sz val="8"/>
          <color auto="1"/>
          <name val="Open Sans"/>
          <scheme val="none"/>
        </font>
      </dxf>
    </rfmt>
    <rfmt sheetId="16" sqref="C111" start="0" length="0">
      <dxf>
        <font>
          <sz val="8"/>
          <color auto="1"/>
          <name val="Open Sans"/>
          <scheme val="none"/>
        </font>
      </dxf>
    </rfmt>
    <rfmt sheetId="16" sqref="C112" start="0" length="0">
      <dxf>
        <font>
          <sz val="8"/>
          <color auto="1"/>
          <name val="Open Sans"/>
          <scheme val="none"/>
        </font>
      </dxf>
    </rfmt>
    <rfmt sheetId="16" sqref="C113" start="0" length="0">
      <dxf>
        <font>
          <sz val="8"/>
          <color auto="1"/>
          <name val="Open Sans"/>
          <scheme val="none"/>
        </font>
      </dxf>
    </rfmt>
    <rfmt sheetId="16" sqref="C114" start="0" length="0">
      <dxf>
        <font>
          <sz val="8"/>
          <color auto="1"/>
          <name val="Open Sans"/>
          <scheme val="none"/>
        </font>
      </dxf>
    </rfmt>
    <rfmt sheetId="16" sqref="C115" start="0" length="0">
      <dxf>
        <font>
          <sz val="8"/>
          <color auto="1"/>
          <name val="Open Sans"/>
          <scheme val="none"/>
        </font>
      </dxf>
    </rfmt>
    <rfmt sheetId="16" sqref="C116" start="0" length="0">
      <dxf>
        <font>
          <sz val="8"/>
          <color auto="1"/>
          <name val="Open Sans"/>
          <scheme val="none"/>
        </font>
      </dxf>
    </rfmt>
    <rfmt sheetId="16" sqref="C117" start="0" length="0">
      <dxf>
        <font>
          <sz val="8"/>
          <color auto="1"/>
          <name val="Open Sans"/>
          <scheme val="none"/>
        </font>
      </dxf>
    </rfmt>
    <rfmt sheetId="16" sqref="C118" start="0" length="0">
      <dxf>
        <font>
          <sz val="8"/>
          <color auto="1"/>
          <name val="Open Sans"/>
          <scheme val="none"/>
        </font>
      </dxf>
    </rfmt>
    <rfmt sheetId="16" sqref="C119" start="0" length="0">
      <dxf>
        <font>
          <sz val="8"/>
          <color auto="1"/>
          <name val="Open Sans"/>
          <scheme val="none"/>
        </font>
      </dxf>
    </rfmt>
    <rfmt sheetId="16" sqref="C120" start="0" length="0">
      <dxf>
        <font>
          <sz val="8"/>
          <color auto="1"/>
          <name val="Open Sans"/>
          <scheme val="none"/>
        </font>
      </dxf>
    </rfmt>
    <rfmt sheetId="16" sqref="C121" start="0" length="0">
      <dxf>
        <font>
          <sz val="8"/>
          <color auto="1"/>
          <name val="Open Sans"/>
          <scheme val="none"/>
        </font>
      </dxf>
    </rfmt>
    <rfmt sheetId="16" sqref="C122" start="0" length="0">
      <dxf>
        <font>
          <sz val="8"/>
          <color auto="1"/>
          <name val="Open Sans"/>
          <scheme val="none"/>
        </font>
      </dxf>
    </rfmt>
    <rfmt sheetId="16" sqref="C123" start="0" length="0">
      <dxf>
        <font>
          <sz val="8"/>
          <color auto="1"/>
          <name val="Open Sans"/>
          <scheme val="none"/>
        </font>
      </dxf>
    </rfmt>
    <rfmt sheetId="16" sqref="C124" start="0" length="0">
      <dxf>
        <font>
          <sz val="8"/>
          <color auto="1"/>
          <name val="Open Sans"/>
          <scheme val="none"/>
        </font>
      </dxf>
    </rfmt>
    <rfmt sheetId="16" sqref="C125" start="0" length="0">
      <dxf>
        <font>
          <sz val="8"/>
          <color auto="1"/>
          <name val="Open Sans"/>
          <scheme val="none"/>
        </font>
      </dxf>
    </rfmt>
    <rfmt sheetId="16" sqref="C126" start="0" length="0">
      <dxf>
        <font>
          <sz val="8"/>
          <color auto="1"/>
          <name val="Open Sans"/>
          <scheme val="none"/>
        </font>
      </dxf>
    </rfmt>
    <rfmt sheetId="16" sqref="C127" start="0" length="0">
      <dxf>
        <font>
          <sz val="8"/>
          <color auto="1"/>
          <name val="Open Sans"/>
          <scheme val="none"/>
        </font>
      </dxf>
    </rfmt>
    <rfmt sheetId="16" sqref="C128" start="0" length="0">
      <dxf>
        <font>
          <sz val="8"/>
          <color auto="1"/>
          <name val="Open Sans"/>
          <scheme val="none"/>
        </font>
      </dxf>
    </rfmt>
    <rfmt sheetId="16" sqref="C129" start="0" length="0">
      <dxf>
        <font>
          <sz val="8"/>
          <color auto="1"/>
          <name val="Open Sans"/>
          <scheme val="none"/>
        </font>
      </dxf>
    </rfmt>
    <rfmt sheetId="16" sqref="C130" start="0" length="0">
      <dxf>
        <font>
          <sz val="8"/>
          <color auto="1"/>
          <name val="Open Sans"/>
          <scheme val="none"/>
        </font>
      </dxf>
    </rfmt>
    <rfmt sheetId="16" sqref="C131" start="0" length="0">
      <dxf>
        <font>
          <sz val="8"/>
          <color auto="1"/>
          <name val="Open Sans"/>
          <scheme val="none"/>
        </font>
      </dxf>
    </rfmt>
    <rfmt sheetId="16" sqref="C132" start="0" length="0">
      <dxf>
        <font>
          <sz val="8"/>
          <color auto="1"/>
          <name val="Open Sans"/>
          <scheme val="none"/>
        </font>
      </dxf>
    </rfmt>
    <rfmt sheetId="16" sqref="C133" start="0" length="0">
      <dxf>
        <font>
          <sz val="8"/>
          <color auto="1"/>
          <name val="Open Sans"/>
          <scheme val="none"/>
        </font>
      </dxf>
    </rfmt>
    <rfmt sheetId="16" sqref="C134" start="0" length="0">
      <dxf>
        <font>
          <sz val="8"/>
          <color auto="1"/>
          <name val="Open Sans"/>
          <scheme val="none"/>
        </font>
      </dxf>
    </rfmt>
  </rrc>
  <rrc rId="5418" sId="16" ref="C1:C1048576" action="deleteCol">
    <undo index="2" exp="area" ref3D="1" dr="$M$1:$M$1048576" dn="Z_8DA78CF1_615A_4626_9893_6751995631A4_.wvu.Cols" sId="16"/>
    <undo index="1" exp="area" ref3D="1" dr="$C$1:$K$1048576" dn="Z_8DA78CF1_615A_4626_9893_6751995631A4_.wvu.Cols" sId="16"/>
    <undo index="0" exp="area" ref3D="1" dr="$C$1:$O$1048576" dn="Z_9AF4A83C_CF57_4B40_8A74_6A0EA6C2FE5C_.wvu.Cols" sId="16"/>
    <undo index="0" exp="area" ref3D="1" dr="$C$1:$O$1048576" dn="Z_687A4863_1825_4D63_B732_E76682E6DE4F_.wvu.Cols" sId="16"/>
    <undo index="0" exp="area" ref3D="1" dr="$J$1:$M$1048576" dn="Z_12F8D032_8143_430B_8DFF_852E8796C402_.wvu.Cols" sId="16"/>
    <rfmt sheetId="16" xfDxf="1" sqref="C1:C1048576" start="0" length="0">
      <dxf>
        <font>
          <sz val="8"/>
          <name val="Open Sans"/>
          <scheme val="none"/>
        </font>
      </dxf>
    </rfmt>
    <rcc rId="0" sId="16" dxf="1" numFmtId="19">
      <nc r="C1">
        <v>43100</v>
      </nc>
      <ndxf>
        <font>
          <b/>
          <sz val="8"/>
          <color rgb="FFC00000"/>
          <name val="Open Sans"/>
          <scheme val="none"/>
        </font>
        <numFmt numFmtId="19" formatCode="dd/mm/yyyy"/>
        <alignment horizontal="right" vertical="top" readingOrder="0"/>
        <border outline="0">
          <bottom style="medium">
            <color rgb="FFC00000"/>
          </bottom>
        </border>
      </ndxf>
    </rcc>
    <rcc rId="0" sId="16" s="1" dxf="1">
      <nc r="C2">
        <f>SUM(C3:C5)</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3">
        <v>307344</v>
      </nc>
      <ndxf>
        <font>
          <sz val="8"/>
          <color auto="1"/>
          <name val="Open Sans"/>
          <scheme val="none"/>
        </font>
        <numFmt numFmtId="166" formatCode="_(* #\ ###\ ##0_);_(* \(#\ ###\ ##0\);_(* &quot;-&quot;_);_(@_)"/>
        <alignment horizontal="right" indent="1" readingOrder="0"/>
        <border outline="0">
          <top style="dotted">
            <color rgb="FF6F7779"/>
          </top>
          <bottom style="dotted">
            <color rgb="FF6F7779"/>
          </bottom>
        </border>
      </ndxf>
    </rcc>
    <rcc rId="0" sId="16" s="1" dxf="1" numFmtId="34">
      <nc r="C4">
        <v>6053</v>
      </nc>
      <ndxf>
        <font>
          <sz val="8"/>
          <color auto="1"/>
          <name val="Open Sans"/>
          <scheme val="none"/>
        </font>
        <numFmt numFmtId="166" formatCode="_(* #\ ###\ ##0_);_(* \(#\ ###\ ##0\);_(* &quot;-&quot;_);_(@_)"/>
        <alignment horizontal="right" indent="1" readingOrder="0"/>
        <border outline="0">
          <top style="dotted">
            <color rgb="FF6F7779"/>
          </top>
          <bottom style="dotted">
            <color rgb="FF6F7779"/>
          </bottom>
        </border>
      </ndxf>
    </rcc>
    <rcc rId="0" sId="16" s="1" dxf="1" numFmtId="34">
      <nc r="C5">
        <v>913154</v>
      </nc>
      <ndxf>
        <font>
          <sz val="8"/>
          <color auto="1"/>
          <name val="Open Sans"/>
          <scheme val="none"/>
        </font>
        <numFmt numFmtId="166" formatCode="_(* #\ ###\ ##0_);_(* \(#\ ###\ ##0\);_(* &quot;-&quot;_);_(@_)"/>
        <alignment horizontal="right" indent="1" readingOrder="0"/>
        <border outline="0">
          <top style="dotted">
            <color rgb="FF6F7779"/>
          </top>
          <bottom style="dotted">
            <color rgb="FF6F7779"/>
          </bottom>
        </border>
      </ndxf>
    </rcc>
    <rcc rId="0" sId="16" s="1" dxf="1">
      <nc r="C6">
        <f>C7+C14</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7">
        <f>C8+C10+C12</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8">
        <f>C9</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9">
        <v>183702</v>
      </nc>
      <ndxf>
        <font>
          <sz val="8"/>
          <color auto="1"/>
          <name val="Open Sans"/>
          <scheme val="none"/>
        </font>
        <numFmt numFmtId="166" formatCode="_(* #\ ###\ ##0_);_(* \(#\ ###\ ##0\);_(* &quot;-&quot;_);_(@_)"/>
        <alignment horizontal="right" indent="1" readingOrder="0"/>
        <border outline="0">
          <top style="dotted">
            <color rgb="FF6F7779"/>
          </top>
          <bottom style="dotted">
            <color rgb="FF6F7779"/>
          </bottom>
        </border>
      </ndxf>
    </rcc>
    <rcc rId="0" sId="16" s="1" dxf="1">
      <nc r="C10">
        <f>C11</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11">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12">
        <f>C13</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13">
        <v>4048</v>
      </nc>
      <ndxf>
        <font>
          <sz val="8"/>
          <color auto="1"/>
          <name val="Open Sans"/>
          <scheme val="none"/>
        </font>
        <numFmt numFmtId="166" formatCode="_(* #\ ###\ ##0_);_(* \(#\ ###\ ##0\);_(* &quot;-&quot;_);_(@_)"/>
        <alignment horizontal="right" indent="1" readingOrder="0"/>
        <border outline="0">
          <top style="dotted">
            <color rgb="FF6F7779"/>
          </top>
          <bottom style="dotted">
            <color rgb="FF6F7779"/>
          </bottom>
        </border>
      </ndxf>
    </rcc>
    <rcc rId="0" sId="16" s="1" dxf="1" numFmtId="34">
      <nc r="C14">
        <v>15461</v>
      </nc>
      <ndxf>
        <font>
          <b/>
          <sz val="8"/>
          <color auto="1"/>
          <name val="Open Sans"/>
          <scheme val="none"/>
        </font>
        <numFmt numFmtId="166" formatCode="_(* #\ ###\ ##0_);_(* \(#\ ###\ ##0\);_(* &quot;-&quot;_);_(@_)"/>
        <alignment horizontal="right" indent="1" readingOrder="0"/>
        <border outline="0">
          <top style="dotted">
            <color rgb="FF6F7779"/>
          </top>
          <bottom style="dotted">
            <color rgb="FF6F7779"/>
          </bottom>
        </border>
      </ndxf>
    </rcc>
    <rcc rId="0" sId="16" s="1" dxf="1">
      <nc r="C15">
        <f>C2+C6</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fmt sheetId="16" s="1" sqref="C16" start="0" length="0">
      <dxf>
        <font>
          <b/>
          <sz val="8"/>
          <color auto="1"/>
          <name val="Open Sans"/>
          <scheme val="none"/>
        </font>
        <numFmt numFmtId="166" formatCode="_(* #\ ###\ ##0_);_(* \(#\ ###\ ##0\);_(* &quot;-&quot;_);_(@_)"/>
        <alignment horizontal="center" vertical="center" readingOrder="0"/>
      </dxf>
    </rfmt>
    <rfmt sheetId="16" s="1" sqref="C17" start="0" length="0">
      <dxf>
        <font>
          <b/>
          <sz val="8"/>
          <color rgb="FFEC0000"/>
          <name val="Open Sans"/>
          <scheme val="none"/>
        </font>
        <numFmt numFmtId="166" formatCode="_(* #\ ###\ ##0_);_(* \(#\ ###\ ##0\);_(* &quot;-&quot;_);_(@_)"/>
        <alignment horizontal="center" vertical="center" readingOrder="0"/>
      </dxf>
    </rfmt>
    <rcc rId="0" sId="16" dxf="1" numFmtId="19">
      <nc r="C18">
        <v>43100</v>
      </nc>
      <ndxf>
        <font>
          <b/>
          <sz val="8"/>
          <color rgb="FFC00000"/>
          <name val="Open Sans"/>
          <scheme val="none"/>
        </font>
        <numFmt numFmtId="19" formatCode="dd/mm/yyyy"/>
        <alignment horizontal="right" vertical="top" readingOrder="0"/>
        <border outline="0">
          <bottom style="medium">
            <color rgb="FFC00000"/>
          </bottom>
        </border>
      </ndxf>
    </rcc>
    <rcc rId="0" sId="16" s="1" dxf="1" numFmtId="34">
      <nc r="C19">
        <v>2283</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20">
        <v>215778</v>
      </nc>
      <ndxf>
        <font>
          <sz val="8"/>
          <color auto="1"/>
          <name val="Open Sans"/>
          <scheme val="none"/>
        </font>
        <numFmt numFmtId="166" formatCode="_(* #\ ###\ ##0_);_(* \(#\ ###\ ##0\);_(* &quot;-&quot;_);_(@_)"/>
        <alignment horizontal="center" vertical="center" readingOrder="0"/>
      </ndxf>
    </rcc>
    <rcc rId="0" sId="16" s="1" dxf="1">
      <nc r="C21">
        <f>C19+C20</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s="1" dxf="1">
      <nc r="C22">
        <f>C15+C21-BS!#REF!</f>
      </nc>
      <ndxf>
        <font>
          <b/>
          <sz val="8"/>
          <color theme="0"/>
          <name val="Open Sans"/>
          <scheme val="none"/>
        </font>
        <numFmt numFmtId="166" formatCode="_(* #\ ###\ ##0_);_(* \(#\ ###\ ##0\);_(* &quot;-&quot;_);_(@_)"/>
        <alignment horizontal="center" vertical="center" readingOrder="0"/>
      </ndxf>
    </rcc>
    <rfmt sheetId="16" sqref="C23" start="0" length="0">
      <dxf>
        <font>
          <sz val="8"/>
          <color rgb="FFFF0000"/>
          <name val="Open Sans"/>
          <scheme val="none"/>
        </font>
        <numFmt numFmtId="166" formatCode="_(* #\ ###\ ##0_);_(* \(#\ ###\ ##0\);_(* &quot;-&quot;_);_(@_)"/>
      </dxf>
    </rfmt>
    <rfmt sheetId="16" sqref="C24" start="0" length="0">
      <dxf>
        <font>
          <sz val="8"/>
          <color rgb="FFFF0000"/>
          <name val="Open Sans"/>
          <scheme val="none"/>
        </font>
        <numFmt numFmtId="166" formatCode="_(* #\ ###\ ##0_);_(* \(#\ ###\ ##0\);_(* &quot;-&quot;_);_(@_)"/>
      </dxf>
    </rfmt>
    <rfmt sheetId="16" sqref="C25" start="0" length="0">
      <dxf>
        <font>
          <sz val="8"/>
          <color auto="1"/>
          <name val="Open Sans"/>
          <scheme val="none"/>
        </font>
        <numFmt numFmtId="166" formatCode="_(* #\ ###\ ##0_);_(* \(#\ ###\ ##0\);_(* &quot;-&quot;_);_(@_)"/>
      </dxf>
    </rfmt>
    <rcc rId="0" sId="16" dxf="1" numFmtId="19">
      <nc r="C26">
        <v>43100</v>
      </nc>
      <ndxf>
        <font>
          <b/>
          <sz val="8"/>
          <color rgb="FFC00000"/>
          <name val="Open Sans"/>
          <scheme val="none"/>
        </font>
        <numFmt numFmtId="19" formatCode="dd/mm/yyyy"/>
        <alignment horizontal="right" vertical="top" readingOrder="0"/>
        <border outline="0">
          <bottom style="medium">
            <color rgb="FFC00000"/>
          </bottom>
        </border>
      </ndxf>
    </rcc>
    <rcc rId="0" sId="16" s="1" dxf="1">
      <nc r="C27">
        <f>SUM(C28:C30)</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28">
        <v>275046</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29">
        <v>6053</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30">
        <v>956605</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31">
        <f>230895</f>
      </nc>
      <ndxf>
        <font>
          <b/>
          <sz val="8"/>
          <color auto="1"/>
          <name val="Open Sans"/>
          <scheme val="none"/>
        </font>
        <numFmt numFmtId="166" formatCode="_(* #\ ###\ ##0_);_(* \(#\ ###\ ##0\);_(* &quot;-&quot;_);_(@_)"/>
        <alignment horizontal="right" vertical="center" readingOrder="0"/>
      </ndxf>
    </rcc>
    <rcc rId="0" sId="16" s="1" dxf="1">
      <nc r="C32">
        <f>C27+C31</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dxf="1" numFmtId="19">
      <nc r="C35">
        <v>43100</v>
      </nc>
      <ndxf>
        <font>
          <b/>
          <sz val="8"/>
          <color rgb="FFC00000"/>
          <name val="Open Sans"/>
          <scheme val="none"/>
        </font>
        <numFmt numFmtId="19" formatCode="dd/mm/yyyy"/>
        <alignment horizontal="right" vertical="top" readingOrder="0"/>
        <border outline="0">
          <bottom style="medium">
            <color rgb="FFC00000"/>
          </bottom>
        </border>
      </ndxf>
    </rcc>
    <rcc rId="0" sId="16" s="1" dxf="1" numFmtId="34">
      <nc r="C36">
        <v>115496</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37">
        <v>463302</v>
      </nc>
      <ndxf>
        <font>
          <sz val="8"/>
          <color auto="1"/>
          <name val="Open Sans"/>
          <scheme val="none"/>
        </font>
        <numFmt numFmtId="166" formatCode="_(* #\ ###\ ##0_);_(* \(#\ ###\ ##0\);_(* &quot;-&quot;_);_(@_)"/>
        <alignment horizontal="center" vertical="center" readingOrder="0"/>
      </ndxf>
    </rcc>
    <rcc rId="0" sId="16" s="1" dxf="1">
      <nc r="C38">
        <f>C36+C37</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dxf="1">
      <nc r="C39">
        <f>C32+C38-BS!#REF!</f>
      </nc>
      <ndxf>
        <font>
          <sz val="8"/>
          <color theme="0"/>
          <name val="Open Sans"/>
          <scheme val="none"/>
        </font>
        <numFmt numFmtId="166" formatCode="_(* #\ ###\ ##0_);_(* \(#\ ###\ ##0\);_(* &quot;-&quot;_);_(@_)"/>
      </ndxf>
    </rcc>
    <rfmt sheetId="16" sqref="C40" start="0" length="0">
      <dxf>
        <font>
          <sz val="8"/>
          <color auto="1"/>
          <name val="Open Sans"/>
          <scheme val="none"/>
        </font>
        <numFmt numFmtId="166" formatCode="_(* #\ ###\ ##0_);_(* \(#\ ###\ ##0\);_(* &quot;-&quot;_);_(@_)"/>
      </dxf>
    </rfmt>
    <rfmt sheetId="16" sqref="C41" start="0" length="0">
      <dxf>
        <font>
          <sz val="8"/>
          <color auto="1"/>
          <name val="Open Sans"/>
          <scheme val="none"/>
        </font>
        <numFmt numFmtId="4" formatCode="#,##0.00"/>
      </dxf>
    </rfmt>
    <rfmt sheetId="16" sqref="C42" start="0" length="0">
      <dxf>
        <font>
          <sz val="8"/>
          <color auto="1"/>
          <name val="Open Sans"/>
          <scheme val="none"/>
        </font>
        <numFmt numFmtId="4" formatCode="#,##0.00"/>
      </dxf>
    </rfmt>
    <rfmt sheetId="16" sqref="C43" start="0" length="0">
      <dxf>
        <font>
          <sz val="8"/>
          <color auto="1"/>
          <name val="Open Sans"/>
          <scheme val="none"/>
        </font>
        <numFmt numFmtId="4" formatCode="#,##0.00"/>
      </dxf>
    </rfmt>
    <rfmt sheetId="16" s="1" sqref="C44" start="0" length="0">
      <dxf>
        <font>
          <sz val="9"/>
          <color auto="1"/>
          <name val="Open Sans"/>
          <scheme val="none"/>
        </font>
        <numFmt numFmtId="4" formatCode="#,##0.00"/>
        <alignment horizontal="right" indent="1" readingOrder="0"/>
      </dxf>
    </rfmt>
    <rfmt sheetId="16" sqref="C45" start="0" length="0">
      <dxf>
        <font>
          <sz val="8"/>
          <color auto="1"/>
          <name val="Open Sans"/>
          <scheme val="none"/>
        </font>
        <numFmt numFmtId="4" formatCode="#,##0.00"/>
      </dxf>
    </rfmt>
    <rfmt sheetId="16" sqref="C46" start="0" length="0">
      <dxf>
        <font>
          <sz val="8"/>
          <color auto="1"/>
          <name val="Open Sans"/>
          <scheme val="none"/>
        </font>
      </dxf>
    </rfmt>
    <rfmt sheetId="16" sqref="C47" start="0" length="0">
      <dxf>
        <font>
          <sz val="8"/>
          <color auto="1"/>
          <name val="Open Sans"/>
          <scheme val="none"/>
        </font>
      </dxf>
    </rfmt>
    <rfmt sheetId="16" sqref="C48" start="0" length="0">
      <dxf>
        <font>
          <sz val="8"/>
          <color auto="1"/>
          <name val="Open Sans"/>
          <scheme val="none"/>
        </font>
      </dxf>
    </rfmt>
    <rfmt sheetId="16" sqref="C49" start="0" length="0">
      <dxf>
        <font>
          <sz val="8"/>
          <color auto="1"/>
          <name val="Open Sans"/>
          <scheme val="none"/>
        </font>
      </dxf>
    </rfmt>
    <rfmt sheetId="16" sqref="C50" start="0" length="0">
      <dxf>
        <font>
          <sz val="8"/>
          <color auto="1"/>
          <name val="Open Sans"/>
          <scheme val="none"/>
        </font>
      </dxf>
    </rfmt>
    <rfmt sheetId="16" sqref="C51" start="0" length="0">
      <dxf>
        <font>
          <sz val="8"/>
          <color auto="1"/>
          <name val="Open Sans"/>
          <scheme val="none"/>
        </font>
      </dxf>
    </rfmt>
    <rfmt sheetId="16" sqref="C52" start="0" length="0">
      <dxf>
        <font>
          <sz val="8"/>
          <color auto="1"/>
          <name val="Open Sans"/>
          <scheme val="none"/>
        </font>
      </dxf>
    </rfmt>
    <rfmt sheetId="16" sqref="C53" start="0" length="0">
      <dxf>
        <font>
          <sz val="8"/>
          <color auto="1"/>
          <name val="Open Sans"/>
          <scheme val="none"/>
        </font>
      </dxf>
    </rfmt>
    <rfmt sheetId="16" sqref="C54" start="0" length="0">
      <dxf>
        <font>
          <sz val="8"/>
          <color auto="1"/>
          <name val="Open Sans"/>
          <scheme val="none"/>
        </font>
      </dxf>
    </rfmt>
    <rfmt sheetId="16" sqref="C55" start="0" length="0">
      <dxf>
        <font>
          <sz val="8"/>
          <color auto="1"/>
          <name val="Open Sans"/>
          <scheme val="none"/>
        </font>
      </dxf>
    </rfmt>
    <rfmt sheetId="16" sqref="C56" start="0" length="0">
      <dxf>
        <font>
          <sz val="8"/>
          <color auto="1"/>
          <name val="Open Sans"/>
          <scheme val="none"/>
        </font>
      </dxf>
    </rfmt>
    <rfmt sheetId="16" sqref="C57" start="0" length="0">
      <dxf>
        <font>
          <sz val="8"/>
          <color auto="1"/>
          <name val="Open Sans"/>
          <scheme val="none"/>
        </font>
      </dxf>
    </rfmt>
    <rfmt sheetId="16" sqref="C58" start="0" length="0">
      <dxf>
        <font>
          <sz val="8"/>
          <color auto="1"/>
          <name val="Open Sans"/>
          <scheme val="none"/>
        </font>
      </dxf>
    </rfmt>
    <rfmt sheetId="16" sqref="C59" start="0" length="0">
      <dxf>
        <font>
          <sz val="8"/>
          <color auto="1"/>
          <name val="Open Sans"/>
          <scheme val="none"/>
        </font>
      </dxf>
    </rfmt>
    <rfmt sheetId="16" sqref="C60" start="0" length="0">
      <dxf>
        <font>
          <sz val="8"/>
          <color auto="1"/>
          <name val="Open Sans"/>
          <scheme val="none"/>
        </font>
      </dxf>
    </rfmt>
    <rfmt sheetId="16" sqref="C61" start="0" length="0">
      <dxf>
        <font>
          <sz val="8"/>
          <color auto="1"/>
          <name val="Open Sans"/>
          <scheme val="none"/>
        </font>
      </dxf>
    </rfmt>
    <rfmt sheetId="16" sqref="C62" start="0" length="0">
      <dxf>
        <font>
          <sz val="8"/>
          <color auto="1"/>
          <name val="Open Sans"/>
          <scheme val="none"/>
        </font>
      </dxf>
    </rfmt>
    <rfmt sheetId="16" sqref="C63" start="0" length="0">
      <dxf>
        <font>
          <sz val="8"/>
          <color auto="1"/>
          <name val="Open Sans"/>
          <scheme val="none"/>
        </font>
      </dxf>
    </rfmt>
    <rfmt sheetId="16" sqref="C64" start="0" length="0">
      <dxf>
        <font>
          <sz val="8"/>
          <color auto="1"/>
          <name val="Open Sans"/>
          <scheme val="none"/>
        </font>
      </dxf>
    </rfmt>
    <rfmt sheetId="16" sqref="C65" start="0" length="0">
      <dxf>
        <font>
          <sz val="8"/>
          <color auto="1"/>
          <name val="Open Sans"/>
          <scheme val="none"/>
        </font>
      </dxf>
    </rfmt>
    <rfmt sheetId="16" sqref="C66" start="0" length="0">
      <dxf>
        <font>
          <sz val="8"/>
          <color auto="1"/>
          <name val="Open Sans"/>
          <scheme val="none"/>
        </font>
      </dxf>
    </rfmt>
    <rfmt sheetId="16" sqref="C67" start="0" length="0">
      <dxf>
        <font>
          <sz val="8"/>
          <color auto="1"/>
          <name val="Open Sans"/>
          <scheme val="none"/>
        </font>
      </dxf>
    </rfmt>
    <rfmt sheetId="16" sqref="C68" start="0" length="0">
      <dxf>
        <font>
          <sz val="8"/>
          <color auto="1"/>
          <name val="Open Sans"/>
          <scheme val="none"/>
        </font>
      </dxf>
    </rfmt>
    <rfmt sheetId="16" sqref="C69" start="0" length="0">
      <dxf>
        <font>
          <sz val="8"/>
          <color auto="1"/>
          <name val="Open Sans"/>
          <scheme val="none"/>
        </font>
      </dxf>
    </rfmt>
    <rfmt sheetId="16" sqref="C70" start="0" length="0">
      <dxf>
        <font>
          <sz val="8"/>
          <color auto="1"/>
          <name val="Open Sans"/>
          <scheme val="none"/>
        </font>
      </dxf>
    </rfmt>
    <rfmt sheetId="16" sqref="C71" start="0" length="0">
      <dxf>
        <font>
          <sz val="8"/>
          <color auto="1"/>
          <name val="Open Sans"/>
          <scheme val="none"/>
        </font>
      </dxf>
    </rfmt>
    <rfmt sheetId="16" sqref="C72" start="0" length="0">
      <dxf>
        <font>
          <sz val="8"/>
          <color auto="1"/>
          <name val="Open Sans"/>
          <scheme val="none"/>
        </font>
      </dxf>
    </rfmt>
    <rfmt sheetId="16" sqref="C73" start="0" length="0">
      <dxf>
        <font>
          <sz val="8"/>
          <color auto="1"/>
          <name val="Open Sans"/>
          <scheme val="none"/>
        </font>
      </dxf>
    </rfmt>
    <rfmt sheetId="16" sqref="C74" start="0" length="0">
      <dxf>
        <font>
          <sz val="8"/>
          <color auto="1"/>
          <name val="Open Sans"/>
          <scheme val="none"/>
        </font>
      </dxf>
    </rfmt>
    <rfmt sheetId="16" sqref="C75" start="0" length="0">
      <dxf>
        <font>
          <sz val="8"/>
          <color auto="1"/>
          <name val="Open Sans"/>
          <scheme val="none"/>
        </font>
      </dxf>
    </rfmt>
    <rfmt sheetId="16" sqref="C76" start="0" length="0">
      <dxf>
        <font>
          <sz val="8"/>
          <color auto="1"/>
          <name val="Open Sans"/>
          <scheme val="none"/>
        </font>
      </dxf>
    </rfmt>
    <rfmt sheetId="16" sqref="C77" start="0" length="0">
      <dxf>
        <font>
          <sz val="8"/>
          <color auto="1"/>
          <name val="Open Sans"/>
          <scheme val="none"/>
        </font>
      </dxf>
    </rfmt>
    <rfmt sheetId="16" sqref="C78" start="0" length="0">
      <dxf>
        <font>
          <sz val="8"/>
          <color auto="1"/>
          <name val="Open Sans"/>
          <scheme val="none"/>
        </font>
      </dxf>
    </rfmt>
    <rfmt sheetId="16" sqref="C79" start="0" length="0">
      <dxf>
        <font>
          <sz val="8"/>
          <color auto="1"/>
          <name val="Open Sans"/>
          <scheme val="none"/>
        </font>
      </dxf>
    </rfmt>
    <rfmt sheetId="16" sqref="C80" start="0" length="0">
      <dxf>
        <font>
          <sz val="8"/>
          <color auto="1"/>
          <name val="Open Sans"/>
          <scheme val="none"/>
        </font>
      </dxf>
    </rfmt>
    <rfmt sheetId="16" sqref="C81" start="0" length="0">
      <dxf>
        <font>
          <sz val="8"/>
          <color auto="1"/>
          <name val="Open Sans"/>
          <scheme val="none"/>
        </font>
      </dxf>
    </rfmt>
    <rfmt sheetId="16" sqref="C82" start="0" length="0">
      <dxf>
        <font>
          <sz val="8"/>
          <color auto="1"/>
          <name val="Open Sans"/>
          <scheme val="none"/>
        </font>
      </dxf>
    </rfmt>
    <rfmt sheetId="16" sqref="C83" start="0" length="0">
      <dxf>
        <font>
          <sz val="8"/>
          <color auto="1"/>
          <name val="Open Sans"/>
          <scheme val="none"/>
        </font>
      </dxf>
    </rfmt>
    <rfmt sheetId="16" sqref="C84" start="0" length="0">
      <dxf>
        <font>
          <sz val="8"/>
          <color auto="1"/>
          <name val="Open Sans"/>
          <scheme val="none"/>
        </font>
      </dxf>
    </rfmt>
    <rfmt sheetId="16" sqref="C85" start="0" length="0">
      <dxf>
        <font>
          <sz val="8"/>
          <color auto="1"/>
          <name val="Open Sans"/>
          <scheme val="none"/>
        </font>
      </dxf>
    </rfmt>
    <rfmt sheetId="16" sqref="C86" start="0" length="0">
      <dxf>
        <font>
          <sz val="8"/>
          <color auto="1"/>
          <name val="Open Sans"/>
          <scheme val="none"/>
        </font>
      </dxf>
    </rfmt>
    <rfmt sheetId="16" sqref="C87" start="0" length="0">
      <dxf>
        <font>
          <sz val="8"/>
          <color auto="1"/>
          <name val="Open Sans"/>
          <scheme val="none"/>
        </font>
      </dxf>
    </rfmt>
    <rfmt sheetId="16" sqref="C88" start="0" length="0">
      <dxf>
        <font>
          <sz val="8"/>
          <color auto="1"/>
          <name val="Open Sans"/>
          <scheme val="none"/>
        </font>
      </dxf>
    </rfmt>
    <rfmt sheetId="16" sqref="C89" start="0" length="0">
      <dxf>
        <font>
          <sz val="8"/>
          <color auto="1"/>
          <name val="Open Sans"/>
          <scheme val="none"/>
        </font>
      </dxf>
    </rfmt>
    <rfmt sheetId="16" sqref="C90" start="0" length="0">
      <dxf>
        <font>
          <sz val="8"/>
          <color auto="1"/>
          <name val="Open Sans"/>
          <scheme val="none"/>
        </font>
      </dxf>
    </rfmt>
    <rfmt sheetId="16" sqref="C91" start="0" length="0">
      <dxf>
        <font>
          <sz val="8"/>
          <color auto="1"/>
          <name val="Open Sans"/>
          <scheme val="none"/>
        </font>
      </dxf>
    </rfmt>
    <rfmt sheetId="16" sqref="C92" start="0" length="0">
      <dxf>
        <font>
          <sz val="8"/>
          <color auto="1"/>
          <name val="Open Sans"/>
          <scheme val="none"/>
        </font>
      </dxf>
    </rfmt>
    <rfmt sheetId="16" sqref="C93" start="0" length="0">
      <dxf>
        <font>
          <sz val="8"/>
          <color auto="1"/>
          <name val="Open Sans"/>
          <scheme val="none"/>
        </font>
      </dxf>
    </rfmt>
    <rfmt sheetId="16" sqref="C94" start="0" length="0">
      <dxf>
        <font>
          <sz val="8"/>
          <color auto="1"/>
          <name val="Open Sans"/>
          <scheme val="none"/>
        </font>
      </dxf>
    </rfmt>
    <rfmt sheetId="16" sqref="C95" start="0" length="0">
      <dxf>
        <font>
          <sz val="8"/>
          <color auto="1"/>
          <name val="Open Sans"/>
          <scheme val="none"/>
        </font>
      </dxf>
    </rfmt>
    <rfmt sheetId="16" sqref="C96" start="0" length="0">
      <dxf>
        <font>
          <sz val="8"/>
          <color auto="1"/>
          <name val="Open Sans"/>
          <scheme val="none"/>
        </font>
      </dxf>
    </rfmt>
    <rfmt sheetId="16" sqref="C97" start="0" length="0">
      <dxf>
        <font>
          <sz val="8"/>
          <color auto="1"/>
          <name val="Open Sans"/>
          <scheme val="none"/>
        </font>
      </dxf>
    </rfmt>
    <rfmt sheetId="16" sqref="C98" start="0" length="0">
      <dxf>
        <font>
          <sz val="8"/>
          <color auto="1"/>
          <name val="Open Sans"/>
          <scheme val="none"/>
        </font>
      </dxf>
    </rfmt>
    <rfmt sheetId="16" sqref="C99" start="0" length="0">
      <dxf>
        <font>
          <sz val="8"/>
          <color auto="1"/>
          <name val="Open Sans"/>
          <scheme val="none"/>
        </font>
      </dxf>
    </rfmt>
    <rfmt sheetId="16" sqref="C100" start="0" length="0">
      <dxf>
        <font>
          <sz val="8"/>
          <color auto="1"/>
          <name val="Open Sans"/>
          <scheme val="none"/>
        </font>
      </dxf>
    </rfmt>
    <rfmt sheetId="16" sqref="C101" start="0" length="0">
      <dxf>
        <font>
          <sz val="8"/>
          <color auto="1"/>
          <name val="Open Sans"/>
          <scheme val="none"/>
        </font>
      </dxf>
    </rfmt>
    <rfmt sheetId="16" sqref="C102" start="0" length="0">
      <dxf>
        <font>
          <sz val="8"/>
          <color auto="1"/>
          <name val="Open Sans"/>
          <scheme val="none"/>
        </font>
      </dxf>
    </rfmt>
    <rfmt sheetId="16" sqref="C103" start="0" length="0">
      <dxf>
        <font>
          <sz val="8"/>
          <color auto="1"/>
          <name val="Open Sans"/>
          <scheme val="none"/>
        </font>
      </dxf>
    </rfmt>
    <rfmt sheetId="16" sqref="C104" start="0" length="0">
      <dxf>
        <font>
          <sz val="8"/>
          <color auto="1"/>
          <name val="Open Sans"/>
          <scheme val="none"/>
        </font>
      </dxf>
    </rfmt>
    <rfmt sheetId="16" sqref="C105" start="0" length="0">
      <dxf>
        <font>
          <sz val="8"/>
          <color auto="1"/>
          <name val="Open Sans"/>
          <scheme val="none"/>
        </font>
      </dxf>
    </rfmt>
    <rfmt sheetId="16" sqref="C106" start="0" length="0">
      <dxf>
        <font>
          <sz val="8"/>
          <color auto="1"/>
          <name val="Open Sans"/>
          <scheme val="none"/>
        </font>
      </dxf>
    </rfmt>
    <rfmt sheetId="16" sqref="C107" start="0" length="0">
      <dxf>
        <font>
          <sz val="8"/>
          <color auto="1"/>
          <name val="Open Sans"/>
          <scheme val="none"/>
        </font>
      </dxf>
    </rfmt>
    <rfmt sheetId="16" sqref="C108" start="0" length="0">
      <dxf>
        <font>
          <sz val="8"/>
          <color auto="1"/>
          <name val="Open Sans"/>
          <scheme val="none"/>
        </font>
      </dxf>
    </rfmt>
    <rfmt sheetId="16" sqref="C109" start="0" length="0">
      <dxf>
        <font>
          <sz val="8"/>
          <color auto="1"/>
          <name val="Open Sans"/>
          <scheme val="none"/>
        </font>
      </dxf>
    </rfmt>
    <rfmt sheetId="16" sqref="C110" start="0" length="0">
      <dxf>
        <font>
          <sz val="8"/>
          <color auto="1"/>
          <name val="Open Sans"/>
          <scheme val="none"/>
        </font>
      </dxf>
    </rfmt>
    <rfmt sheetId="16" sqref="C111" start="0" length="0">
      <dxf>
        <font>
          <sz val="8"/>
          <color auto="1"/>
          <name val="Open Sans"/>
          <scheme val="none"/>
        </font>
      </dxf>
    </rfmt>
    <rfmt sheetId="16" sqref="C112" start="0" length="0">
      <dxf>
        <font>
          <sz val="8"/>
          <color auto="1"/>
          <name val="Open Sans"/>
          <scheme val="none"/>
        </font>
      </dxf>
    </rfmt>
    <rfmt sheetId="16" sqref="C113" start="0" length="0">
      <dxf>
        <font>
          <sz val="8"/>
          <color auto="1"/>
          <name val="Open Sans"/>
          <scheme val="none"/>
        </font>
      </dxf>
    </rfmt>
    <rfmt sheetId="16" sqref="C114" start="0" length="0">
      <dxf>
        <font>
          <sz val="8"/>
          <color auto="1"/>
          <name val="Open Sans"/>
          <scheme val="none"/>
        </font>
      </dxf>
    </rfmt>
    <rfmt sheetId="16" sqref="C115" start="0" length="0">
      <dxf>
        <font>
          <sz val="8"/>
          <color auto="1"/>
          <name val="Open Sans"/>
          <scheme val="none"/>
        </font>
      </dxf>
    </rfmt>
    <rfmt sheetId="16" sqref="C116" start="0" length="0">
      <dxf>
        <font>
          <sz val="8"/>
          <color auto="1"/>
          <name val="Open Sans"/>
          <scheme val="none"/>
        </font>
      </dxf>
    </rfmt>
    <rfmt sheetId="16" sqref="C117" start="0" length="0">
      <dxf>
        <font>
          <sz val="8"/>
          <color auto="1"/>
          <name val="Open Sans"/>
          <scheme val="none"/>
        </font>
      </dxf>
    </rfmt>
    <rfmt sheetId="16" sqref="C118" start="0" length="0">
      <dxf>
        <font>
          <sz val="8"/>
          <color auto="1"/>
          <name val="Open Sans"/>
          <scheme val="none"/>
        </font>
      </dxf>
    </rfmt>
    <rfmt sheetId="16" sqref="C119" start="0" length="0">
      <dxf>
        <font>
          <sz val="8"/>
          <color auto="1"/>
          <name val="Open Sans"/>
          <scheme val="none"/>
        </font>
      </dxf>
    </rfmt>
    <rfmt sheetId="16" sqref="C120" start="0" length="0">
      <dxf>
        <font>
          <sz val="8"/>
          <color auto="1"/>
          <name val="Open Sans"/>
          <scheme val="none"/>
        </font>
      </dxf>
    </rfmt>
    <rfmt sheetId="16" sqref="C121" start="0" length="0">
      <dxf>
        <font>
          <sz val="8"/>
          <color auto="1"/>
          <name val="Open Sans"/>
          <scheme val="none"/>
        </font>
      </dxf>
    </rfmt>
    <rfmt sheetId="16" sqref="C122" start="0" length="0">
      <dxf>
        <font>
          <sz val="8"/>
          <color auto="1"/>
          <name val="Open Sans"/>
          <scheme val="none"/>
        </font>
      </dxf>
    </rfmt>
    <rfmt sheetId="16" sqref="C123" start="0" length="0">
      <dxf>
        <font>
          <sz val="8"/>
          <color auto="1"/>
          <name val="Open Sans"/>
          <scheme val="none"/>
        </font>
      </dxf>
    </rfmt>
    <rfmt sheetId="16" sqref="C124" start="0" length="0">
      <dxf>
        <font>
          <sz val="8"/>
          <color auto="1"/>
          <name val="Open Sans"/>
          <scheme val="none"/>
        </font>
      </dxf>
    </rfmt>
    <rfmt sheetId="16" sqref="C125" start="0" length="0">
      <dxf>
        <font>
          <sz val="8"/>
          <color auto="1"/>
          <name val="Open Sans"/>
          <scheme val="none"/>
        </font>
      </dxf>
    </rfmt>
    <rfmt sheetId="16" sqref="C126" start="0" length="0">
      <dxf>
        <font>
          <sz val="8"/>
          <color auto="1"/>
          <name val="Open Sans"/>
          <scheme val="none"/>
        </font>
      </dxf>
    </rfmt>
    <rfmt sheetId="16" sqref="C127" start="0" length="0">
      <dxf>
        <font>
          <sz val="8"/>
          <color auto="1"/>
          <name val="Open Sans"/>
          <scheme val="none"/>
        </font>
      </dxf>
    </rfmt>
    <rfmt sheetId="16" sqref="C128" start="0" length="0">
      <dxf>
        <font>
          <sz val="8"/>
          <color auto="1"/>
          <name val="Open Sans"/>
          <scheme val="none"/>
        </font>
      </dxf>
    </rfmt>
    <rfmt sheetId="16" sqref="C129" start="0" length="0">
      <dxf>
        <font>
          <sz val="8"/>
          <color auto="1"/>
          <name val="Open Sans"/>
          <scheme val="none"/>
        </font>
      </dxf>
    </rfmt>
    <rfmt sheetId="16" sqref="C130" start="0" length="0">
      <dxf>
        <font>
          <sz val="8"/>
          <color auto="1"/>
          <name val="Open Sans"/>
          <scheme val="none"/>
        </font>
      </dxf>
    </rfmt>
    <rfmt sheetId="16" sqref="C131" start="0" length="0">
      <dxf>
        <font>
          <sz val="8"/>
          <color auto="1"/>
          <name val="Open Sans"/>
          <scheme val="none"/>
        </font>
      </dxf>
    </rfmt>
    <rfmt sheetId="16" sqref="C132" start="0" length="0">
      <dxf>
        <font>
          <sz val="8"/>
          <color auto="1"/>
          <name val="Open Sans"/>
          <scheme val="none"/>
        </font>
      </dxf>
    </rfmt>
    <rfmt sheetId="16" sqref="C133" start="0" length="0">
      <dxf>
        <font>
          <sz val="8"/>
          <color auto="1"/>
          <name val="Open Sans"/>
          <scheme val="none"/>
        </font>
      </dxf>
    </rfmt>
    <rfmt sheetId="16" sqref="C134" start="0" length="0">
      <dxf>
        <font>
          <sz val="8"/>
          <color auto="1"/>
          <name val="Open Sans"/>
          <scheme val="none"/>
        </font>
      </dxf>
    </rfmt>
  </rrc>
  <rrc rId="5419" sId="16" ref="C1:C1048576" action="deleteCol">
    <undo index="2" exp="area" ref3D="1" dr="$L$1:$L$1048576" dn="Z_8DA78CF1_615A_4626_9893_6751995631A4_.wvu.Cols" sId="16"/>
    <undo index="1" exp="area" ref3D="1" dr="$C$1:$J$1048576" dn="Z_8DA78CF1_615A_4626_9893_6751995631A4_.wvu.Cols" sId="16"/>
    <undo index="0" exp="area" ref3D="1" dr="$C$1:$N$1048576" dn="Z_9AF4A83C_CF57_4B40_8A74_6A0EA6C2FE5C_.wvu.Cols" sId="16"/>
    <undo index="0" exp="area" ref3D="1" dr="$C$1:$N$1048576" dn="Z_687A4863_1825_4D63_B732_E76682E6DE4F_.wvu.Cols" sId="16"/>
    <undo index="0" exp="area" ref3D="1" dr="$I$1:$L$1048576" dn="Z_12F8D032_8143_430B_8DFF_852E8796C402_.wvu.Cols" sId="16"/>
    <rfmt sheetId="16" xfDxf="1" sqref="C1:C1048576" start="0" length="0">
      <dxf>
        <font>
          <sz val="8"/>
          <name val="Open Sans"/>
          <scheme val="none"/>
        </font>
      </dxf>
    </rfmt>
    <rcc rId="0" sId="16" dxf="1" numFmtId="19">
      <nc r="C1">
        <v>43101</v>
      </nc>
      <ndxf>
        <font>
          <b/>
          <sz val="8"/>
          <color rgb="FFC00000"/>
          <name val="Open Sans"/>
          <scheme val="none"/>
        </font>
        <numFmt numFmtId="19" formatCode="dd/mm/yyyy"/>
        <alignment horizontal="right" vertical="top" readingOrder="0"/>
        <border outline="0">
          <bottom style="medium">
            <color rgb="FFC00000"/>
          </bottom>
        </border>
      </ndxf>
    </rcc>
    <rcc rId="0" sId="16" s="1" dxf="1">
      <nc r="C2">
        <f>SUM(C3:C5)</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3">
        <v>307344</v>
      </nc>
      <ndxf>
        <font>
          <sz val="8"/>
          <color auto="1"/>
          <name val="Open Sans"/>
          <scheme val="none"/>
        </font>
        <numFmt numFmtId="166" formatCode="_(* #\ ###\ ##0_);_(* \(#\ ###\ ##0\);_(* &quot;-&quot;_);_(@_)"/>
        <alignment horizontal="right" indent="1" readingOrder="0"/>
        <border outline="0">
          <top style="dotted">
            <color rgb="FF6F7779"/>
          </top>
          <bottom style="dotted">
            <color rgb="FF6F7779"/>
          </bottom>
        </border>
      </ndxf>
    </rcc>
    <rcc rId="0" sId="16" s="1" dxf="1" numFmtId="34">
      <nc r="C4">
        <v>6053</v>
      </nc>
      <ndxf>
        <font>
          <sz val="8"/>
          <color auto="1"/>
          <name val="Open Sans"/>
          <scheme val="none"/>
        </font>
        <numFmt numFmtId="166" formatCode="_(* #\ ###\ ##0_);_(* \(#\ ###\ ##0\);_(* &quot;-&quot;_);_(@_)"/>
        <alignment horizontal="right" indent="1" readingOrder="0"/>
        <border outline="0">
          <top style="dotted">
            <color rgb="FF6F7779"/>
          </top>
          <bottom style="dotted">
            <color rgb="FF6F7779"/>
          </bottom>
        </border>
      </ndxf>
    </rcc>
    <rcc rId="0" sId="16" s="1" dxf="1" numFmtId="34">
      <nc r="C5">
        <v>913154</v>
      </nc>
      <ndxf>
        <font>
          <sz val="8"/>
          <color auto="1"/>
          <name val="Open Sans"/>
          <scheme val="none"/>
        </font>
        <numFmt numFmtId="166" formatCode="_(* #\ ###\ ##0_);_(* \(#\ ###\ ##0\);_(* &quot;-&quot;_);_(@_)"/>
        <alignment horizontal="right" indent="1" readingOrder="0"/>
        <border outline="0">
          <top style="dotted">
            <color rgb="FF6F7779"/>
          </top>
          <bottom style="dotted">
            <color rgb="FF6F7779"/>
          </bottom>
        </border>
      </ndxf>
    </rcc>
    <rcc rId="0" sId="16" s="1" dxf="1">
      <nc r="C6">
        <f>C7+C14</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7">
        <f>C8+C10+C12</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8">
        <f>C9</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9">
        <v>183702</v>
      </nc>
      <ndxf>
        <font>
          <sz val="8"/>
          <color auto="1"/>
          <name val="Open Sans"/>
          <scheme val="none"/>
        </font>
        <numFmt numFmtId="166" formatCode="_(* #\ ###\ ##0_);_(* \(#\ ###\ ##0\);_(* &quot;-&quot;_);_(@_)"/>
        <alignment horizontal="right" indent="1" readingOrder="0"/>
        <border outline="0">
          <top style="dotted">
            <color rgb="FF6F7779"/>
          </top>
          <bottom style="dotted">
            <color rgb="FF6F7779"/>
          </bottom>
        </border>
      </ndxf>
    </rcc>
    <rcc rId="0" sId="16" s="1" dxf="1">
      <nc r="C10">
        <f>C11</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11">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12">
        <f>C13</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13">
        <v>4048</v>
      </nc>
      <ndxf>
        <font>
          <sz val="8"/>
          <color auto="1"/>
          <name val="Open Sans"/>
          <scheme val="none"/>
        </font>
        <numFmt numFmtId="166" formatCode="_(* #\ ###\ ##0_);_(* \(#\ ###\ ##0\);_(* &quot;-&quot;_);_(@_)"/>
        <alignment horizontal="right" indent="1" readingOrder="0"/>
        <border outline="0">
          <top style="dotted">
            <color rgb="FF6F7779"/>
          </top>
          <bottom style="dotted">
            <color rgb="FF6F7779"/>
          </bottom>
        </border>
      </ndxf>
    </rcc>
    <rcc rId="0" sId="16" s="1" dxf="1" numFmtId="34">
      <nc r="C14">
        <v>15461</v>
      </nc>
      <ndxf>
        <font>
          <b/>
          <sz val="8"/>
          <color auto="1"/>
          <name val="Open Sans"/>
          <scheme val="none"/>
        </font>
        <numFmt numFmtId="166" formatCode="_(* #\ ###\ ##0_);_(* \(#\ ###\ ##0\);_(* &quot;-&quot;_);_(@_)"/>
        <alignment horizontal="right" indent="1" readingOrder="0"/>
        <border outline="0">
          <top style="dotted">
            <color rgb="FF6F7779"/>
          </top>
          <bottom style="dotted">
            <color rgb="FF6F7779"/>
          </bottom>
        </border>
      </ndxf>
    </rcc>
    <rcc rId="0" sId="16" s="1" dxf="1">
      <nc r="C15">
        <f>C2+C6</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fmt sheetId="16" s="1" sqref="C16" start="0" length="0">
      <dxf>
        <font>
          <b/>
          <sz val="8"/>
          <color auto="1"/>
          <name val="Open Sans"/>
          <scheme val="none"/>
        </font>
        <numFmt numFmtId="166" formatCode="_(* #\ ###\ ##0_);_(* \(#\ ###\ ##0\);_(* &quot;-&quot;_);_(@_)"/>
        <alignment horizontal="center" vertical="center" readingOrder="0"/>
      </dxf>
    </rfmt>
    <rfmt sheetId="16" s="1" sqref="C17" start="0" length="0">
      <dxf>
        <font>
          <b/>
          <sz val="8"/>
          <color rgb="FFEC0000"/>
          <name val="Open Sans"/>
          <scheme val="none"/>
        </font>
        <numFmt numFmtId="166" formatCode="_(* #\ ###\ ##0_);_(* \(#\ ###\ ##0\);_(* &quot;-&quot;_);_(@_)"/>
        <alignment horizontal="center" vertical="center" readingOrder="0"/>
      </dxf>
    </rfmt>
    <rcc rId="0" sId="16" dxf="1" numFmtId="19">
      <nc r="C18">
        <v>43101</v>
      </nc>
      <ndxf>
        <font>
          <b/>
          <sz val="8"/>
          <color rgb="FFC00000"/>
          <name val="Open Sans"/>
          <scheme val="none"/>
        </font>
        <numFmt numFmtId="19" formatCode="dd/mm/yyyy"/>
        <alignment horizontal="right" vertical="top" readingOrder="0"/>
        <border outline="0">
          <bottom style="medium">
            <color rgb="FFC00000"/>
          </bottom>
        </border>
      </ndxf>
    </rcc>
    <rcc rId="0" sId="16" s="1" dxf="1" numFmtId="34">
      <nc r="C19">
        <v>2283</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20">
        <v>215778</v>
      </nc>
      <ndxf>
        <font>
          <sz val="8"/>
          <color auto="1"/>
          <name val="Open Sans"/>
          <scheme val="none"/>
        </font>
        <numFmt numFmtId="166" formatCode="_(* #\ ###\ ##0_);_(* \(#\ ###\ ##0\);_(* &quot;-&quot;_);_(@_)"/>
        <alignment horizontal="center" vertical="center" readingOrder="0"/>
      </ndxf>
    </rcc>
    <rcc rId="0" sId="16" s="1" dxf="1">
      <nc r="C21">
        <f>C19+C20</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fmt sheetId="16" s="1" sqref="C22" start="0" length="0">
      <dxf>
        <font>
          <b/>
          <sz val="8"/>
          <color theme="0"/>
          <name val="Open Sans"/>
          <scheme val="none"/>
        </font>
        <numFmt numFmtId="166" formatCode="_(* #\ ###\ ##0_);_(* \(#\ ###\ ##0\);_(* &quot;-&quot;_);_(@_)"/>
        <alignment horizontal="center" vertical="center" readingOrder="0"/>
      </dxf>
    </rfmt>
    <rfmt sheetId="16" sqref="C23" start="0" length="0">
      <dxf>
        <font>
          <sz val="8"/>
          <color rgb="FFFF0000"/>
          <name val="Open Sans"/>
          <scheme val="none"/>
        </font>
        <numFmt numFmtId="166" formatCode="_(* #\ ###\ ##0_);_(* \(#\ ###\ ##0\);_(* &quot;-&quot;_);_(@_)"/>
      </dxf>
    </rfmt>
    <rfmt sheetId="16" sqref="C24" start="0" length="0">
      <dxf>
        <font>
          <sz val="8"/>
          <color rgb="FFFF0000"/>
          <name val="Open Sans"/>
          <scheme val="none"/>
        </font>
        <numFmt numFmtId="166" formatCode="_(* #\ ###\ ##0_);_(* \(#\ ###\ ##0\);_(* &quot;-&quot;_);_(@_)"/>
      </dxf>
    </rfmt>
    <rfmt sheetId="16" sqref="C25" start="0" length="0">
      <dxf>
        <font>
          <sz val="8"/>
          <color auto="1"/>
          <name val="Open Sans"/>
          <scheme val="none"/>
        </font>
        <numFmt numFmtId="166" formatCode="_(* #\ ###\ ##0_);_(* \(#\ ###\ ##0\);_(* &quot;-&quot;_);_(@_)"/>
      </dxf>
    </rfmt>
    <rcc rId="0" sId="16" dxf="1" numFmtId="19">
      <nc r="C26">
        <v>43101</v>
      </nc>
      <ndxf>
        <font>
          <b/>
          <sz val="8"/>
          <color rgb="FFC00000"/>
          <name val="Open Sans"/>
          <scheme val="none"/>
        </font>
        <numFmt numFmtId="19" formatCode="dd/mm/yyyy"/>
        <alignment horizontal="right" vertical="top" readingOrder="0"/>
        <border outline="0">
          <bottom style="medium">
            <color rgb="FFC00000"/>
          </bottom>
        </border>
      </ndxf>
    </rcc>
    <rcc rId="0" sId="16" s="1" dxf="1">
      <nc r="C27">
        <f>SUM(C28:C30)</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28">
        <v>275046</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29">
        <v>6053</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30">
        <v>956605</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31">
        <f>230895</f>
      </nc>
      <ndxf>
        <font>
          <b/>
          <sz val="8"/>
          <color auto="1"/>
          <name val="Open Sans"/>
          <scheme val="none"/>
        </font>
        <numFmt numFmtId="166" formatCode="_(* #\ ###\ ##0_);_(* \(#\ ###\ ##0\);_(* &quot;-&quot;_);_(@_)"/>
        <alignment horizontal="right" vertical="center" readingOrder="0"/>
      </ndxf>
    </rcc>
    <rcc rId="0" sId="16" s="1" dxf="1">
      <nc r="C32">
        <f>C27+C31</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dxf="1" numFmtId="19">
      <nc r="C35">
        <v>43100</v>
      </nc>
      <ndxf>
        <font>
          <b/>
          <sz val="8"/>
          <color rgb="FFC00000"/>
          <name val="Open Sans"/>
          <scheme val="none"/>
        </font>
        <numFmt numFmtId="19" formatCode="dd/mm/yyyy"/>
        <alignment horizontal="right" vertical="top" readingOrder="0"/>
        <border outline="0">
          <bottom style="medium">
            <color rgb="FFC00000"/>
          </bottom>
        </border>
      </ndxf>
    </rcc>
    <rcc rId="0" sId="16" s="1" dxf="1" numFmtId="34">
      <nc r="C36">
        <v>115496</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37">
        <v>463302</v>
      </nc>
      <ndxf>
        <font>
          <sz val="8"/>
          <color auto="1"/>
          <name val="Open Sans"/>
          <scheme val="none"/>
        </font>
        <numFmt numFmtId="166" formatCode="_(* #\ ###\ ##0_);_(* \(#\ ###\ ##0\);_(* &quot;-&quot;_);_(@_)"/>
        <alignment horizontal="center" vertical="center" readingOrder="0"/>
      </ndxf>
    </rcc>
    <rcc rId="0" sId="16" s="1" dxf="1">
      <nc r="C38">
        <f>C36+C37</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dxf="1">
      <nc r="C39">
        <f>C32+C38-BS!#REF!</f>
      </nc>
      <ndxf>
        <font>
          <sz val="8"/>
          <color theme="0"/>
          <name val="Open Sans"/>
          <scheme val="none"/>
        </font>
        <numFmt numFmtId="166" formatCode="_(* #\ ###\ ##0_);_(* \(#\ ###\ ##0\);_(* &quot;-&quot;_);_(@_)"/>
      </ndxf>
    </rcc>
    <rfmt sheetId="16" sqref="C40" start="0" length="0">
      <dxf>
        <font>
          <sz val="8"/>
          <color auto="1"/>
          <name val="Open Sans"/>
          <scheme val="none"/>
        </font>
        <numFmt numFmtId="166" formatCode="_(* #\ ###\ ##0_);_(* \(#\ ###\ ##0\);_(* &quot;-&quot;_);_(@_)"/>
      </dxf>
    </rfmt>
    <rfmt sheetId="16" sqref="C41" start="0" length="0">
      <dxf>
        <font>
          <sz val="8"/>
          <color auto="1"/>
          <name val="Open Sans"/>
          <scheme val="none"/>
        </font>
        <numFmt numFmtId="4" formatCode="#,##0.00"/>
      </dxf>
    </rfmt>
    <rfmt sheetId="16" sqref="C42" start="0" length="0">
      <dxf>
        <font>
          <sz val="8"/>
          <color auto="1"/>
          <name val="Open Sans"/>
          <scheme val="none"/>
        </font>
        <numFmt numFmtId="4" formatCode="#,##0.00"/>
      </dxf>
    </rfmt>
    <rfmt sheetId="16" sqref="C43" start="0" length="0">
      <dxf>
        <font>
          <sz val="8"/>
          <color auto="1"/>
          <name val="Open Sans"/>
          <scheme val="none"/>
        </font>
        <numFmt numFmtId="4" formatCode="#,##0.00"/>
      </dxf>
    </rfmt>
    <rfmt sheetId="16" s="1" sqref="C44" start="0" length="0">
      <dxf>
        <font>
          <sz val="9"/>
          <color auto="1"/>
          <name val="Open Sans"/>
          <scheme val="none"/>
        </font>
        <numFmt numFmtId="4" formatCode="#,##0.00"/>
        <alignment horizontal="right" indent="1" readingOrder="0"/>
      </dxf>
    </rfmt>
    <rfmt sheetId="16" sqref="C45" start="0" length="0">
      <dxf>
        <font>
          <sz val="8"/>
          <color auto="1"/>
          <name val="Open Sans"/>
          <scheme val="none"/>
        </font>
        <numFmt numFmtId="4" formatCode="#,##0.00"/>
      </dxf>
    </rfmt>
    <rfmt sheetId="16" sqref="C46" start="0" length="0">
      <dxf>
        <font>
          <sz val="8"/>
          <color auto="1"/>
          <name val="Open Sans"/>
          <scheme val="none"/>
        </font>
      </dxf>
    </rfmt>
    <rfmt sheetId="16" sqref="C47" start="0" length="0">
      <dxf>
        <font>
          <sz val="8"/>
          <color auto="1"/>
          <name val="Open Sans"/>
          <scheme val="none"/>
        </font>
      </dxf>
    </rfmt>
    <rfmt sheetId="16" sqref="C48" start="0" length="0">
      <dxf>
        <font>
          <sz val="8"/>
          <color auto="1"/>
          <name val="Open Sans"/>
          <scheme val="none"/>
        </font>
      </dxf>
    </rfmt>
    <rfmt sheetId="16" sqref="C49" start="0" length="0">
      <dxf>
        <font>
          <sz val="8"/>
          <color auto="1"/>
          <name val="Open Sans"/>
          <scheme val="none"/>
        </font>
      </dxf>
    </rfmt>
    <rfmt sheetId="16" sqref="C50" start="0" length="0">
      <dxf>
        <font>
          <sz val="8"/>
          <color auto="1"/>
          <name val="Open Sans"/>
          <scheme val="none"/>
        </font>
      </dxf>
    </rfmt>
    <rfmt sheetId="16" sqref="C51" start="0" length="0">
      <dxf>
        <font>
          <sz val="8"/>
          <color auto="1"/>
          <name val="Open Sans"/>
          <scheme val="none"/>
        </font>
      </dxf>
    </rfmt>
    <rfmt sheetId="16" sqref="C52" start="0" length="0">
      <dxf>
        <font>
          <sz val="8"/>
          <color auto="1"/>
          <name val="Open Sans"/>
          <scheme val="none"/>
        </font>
      </dxf>
    </rfmt>
    <rfmt sheetId="16" sqref="C53" start="0" length="0">
      <dxf>
        <font>
          <sz val="8"/>
          <color auto="1"/>
          <name val="Open Sans"/>
          <scheme val="none"/>
        </font>
      </dxf>
    </rfmt>
    <rfmt sheetId="16" sqref="C54" start="0" length="0">
      <dxf>
        <font>
          <sz val="8"/>
          <color auto="1"/>
          <name val="Open Sans"/>
          <scheme val="none"/>
        </font>
      </dxf>
    </rfmt>
    <rfmt sheetId="16" sqref="C55" start="0" length="0">
      <dxf>
        <font>
          <sz val="8"/>
          <color auto="1"/>
          <name val="Open Sans"/>
          <scheme val="none"/>
        </font>
      </dxf>
    </rfmt>
    <rfmt sheetId="16" sqref="C56" start="0" length="0">
      <dxf>
        <font>
          <sz val="8"/>
          <color auto="1"/>
          <name val="Open Sans"/>
          <scheme val="none"/>
        </font>
      </dxf>
    </rfmt>
    <rfmt sheetId="16" sqref="C57" start="0" length="0">
      <dxf>
        <font>
          <sz val="8"/>
          <color auto="1"/>
          <name val="Open Sans"/>
          <scheme val="none"/>
        </font>
      </dxf>
    </rfmt>
    <rfmt sheetId="16" sqref="C58" start="0" length="0">
      <dxf>
        <font>
          <sz val="8"/>
          <color auto="1"/>
          <name val="Open Sans"/>
          <scheme val="none"/>
        </font>
      </dxf>
    </rfmt>
    <rfmt sheetId="16" sqref="C59" start="0" length="0">
      <dxf>
        <font>
          <sz val="8"/>
          <color auto="1"/>
          <name val="Open Sans"/>
          <scheme val="none"/>
        </font>
      </dxf>
    </rfmt>
    <rfmt sheetId="16" sqref="C60" start="0" length="0">
      <dxf>
        <font>
          <sz val="8"/>
          <color auto="1"/>
          <name val="Open Sans"/>
          <scheme val="none"/>
        </font>
      </dxf>
    </rfmt>
    <rfmt sheetId="16" sqref="C61" start="0" length="0">
      <dxf>
        <font>
          <sz val="8"/>
          <color auto="1"/>
          <name val="Open Sans"/>
          <scheme val="none"/>
        </font>
      </dxf>
    </rfmt>
    <rfmt sheetId="16" sqref="C62" start="0" length="0">
      <dxf>
        <font>
          <sz val="8"/>
          <color auto="1"/>
          <name val="Open Sans"/>
          <scheme val="none"/>
        </font>
      </dxf>
    </rfmt>
    <rfmt sheetId="16" sqref="C63" start="0" length="0">
      <dxf>
        <font>
          <sz val="8"/>
          <color auto="1"/>
          <name val="Open Sans"/>
          <scheme val="none"/>
        </font>
      </dxf>
    </rfmt>
    <rfmt sheetId="16" sqref="C64" start="0" length="0">
      <dxf>
        <font>
          <sz val="8"/>
          <color auto="1"/>
          <name val="Open Sans"/>
          <scheme val="none"/>
        </font>
      </dxf>
    </rfmt>
    <rfmt sheetId="16" sqref="C65" start="0" length="0">
      <dxf>
        <font>
          <sz val="8"/>
          <color auto="1"/>
          <name val="Open Sans"/>
          <scheme val="none"/>
        </font>
      </dxf>
    </rfmt>
    <rfmt sheetId="16" sqref="C66" start="0" length="0">
      <dxf>
        <font>
          <sz val="8"/>
          <color auto="1"/>
          <name val="Open Sans"/>
          <scheme val="none"/>
        </font>
      </dxf>
    </rfmt>
    <rfmt sheetId="16" sqref="C67" start="0" length="0">
      <dxf>
        <font>
          <sz val="8"/>
          <color auto="1"/>
          <name val="Open Sans"/>
          <scheme val="none"/>
        </font>
      </dxf>
    </rfmt>
    <rfmt sheetId="16" sqref="C68" start="0" length="0">
      <dxf>
        <font>
          <sz val="8"/>
          <color auto="1"/>
          <name val="Open Sans"/>
          <scheme val="none"/>
        </font>
      </dxf>
    </rfmt>
    <rfmt sheetId="16" sqref="C69" start="0" length="0">
      <dxf>
        <font>
          <sz val="8"/>
          <color auto="1"/>
          <name val="Open Sans"/>
          <scheme val="none"/>
        </font>
      </dxf>
    </rfmt>
    <rfmt sheetId="16" sqref="C70" start="0" length="0">
      <dxf>
        <font>
          <sz val="8"/>
          <color auto="1"/>
          <name val="Open Sans"/>
          <scheme val="none"/>
        </font>
      </dxf>
    </rfmt>
    <rfmt sheetId="16" sqref="C71" start="0" length="0">
      <dxf>
        <font>
          <sz val="8"/>
          <color auto="1"/>
          <name val="Open Sans"/>
          <scheme val="none"/>
        </font>
      </dxf>
    </rfmt>
    <rfmt sheetId="16" sqref="C72" start="0" length="0">
      <dxf>
        <font>
          <sz val="8"/>
          <color auto="1"/>
          <name val="Open Sans"/>
          <scheme val="none"/>
        </font>
      </dxf>
    </rfmt>
    <rfmt sheetId="16" sqref="C73" start="0" length="0">
      <dxf>
        <font>
          <sz val="8"/>
          <color auto="1"/>
          <name val="Open Sans"/>
          <scheme val="none"/>
        </font>
      </dxf>
    </rfmt>
    <rfmt sheetId="16" sqref="C74" start="0" length="0">
      <dxf>
        <font>
          <sz val="8"/>
          <color auto="1"/>
          <name val="Open Sans"/>
          <scheme val="none"/>
        </font>
      </dxf>
    </rfmt>
    <rfmt sheetId="16" sqref="C75" start="0" length="0">
      <dxf>
        <font>
          <sz val="8"/>
          <color auto="1"/>
          <name val="Open Sans"/>
          <scheme val="none"/>
        </font>
      </dxf>
    </rfmt>
    <rfmt sheetId="16" sqref="C76" start="0" length="0">
      <dxf>
        <font>
          <sz val="8"/>
          <color auto="1"/>
          <name val="Open Sans"/>
          <scheme val="none"/>
        </font>
      </dxf>
    </rfmt>
    <rfmt sheetId="16" sqref="C77" start="0" length="0">
      <dxf>
        <font>
          <sz val="8"/>
          <color auto="1"/>
          <name val="Open Sans"/>
          <scheme val="none"/>
        </font>
      </dxf>
    </rfmt>
    <rfmt sheetId="16" sqref="C78" start="0" length="0">
      <dxf>
        <font>
          <sz val="8"/>
          <color auto="1"/>
          <name val="Open Sans"/>
          <scheme val="none"/>
        </font>
      </dxf>
    </rfmt>
    <rfmt sheetId="16" sqref="C79" start="0" length="0">
      <dxf>
        <font>
          <sz val="8"/>
          <color auto="1"/>
          <name val="Open Sans"/>
          <scheme val="none"/>
        </font>
      </dxf>
    </rfmt>
    <rfmt sheetId="16" sqref="C80" start="0" length="0">
      <dxf>
        <font>
          <sz val="8"/>
          <color auto="1"/>
          <name val="Open Sans"/>
          <scheme val="none"/>
        </font>
      </dxf>
    </rfmt>
    <rfmt sheetId="16" sqref="C81" start="0" length="0">
      <dxf>
        <font>
          <sz val="8"/>
          <color auto="1"/>
          <name val="Open Sans"/>
          <scheme val="none"/>
        </font>
      </dxf>
    </rfmt>
    <rfmt sheetId="16" sqref="C82" start="0" length="0">
      <dxf>
        <font>
          <sz val="8"/>
          <color auto="1"/>
          <name val="Open Sans"/>
          <scheme val="none"/>
        </font>
      </dxf>
    </rfmt>
    <rfmt sheetId="16" sqref="C83" start="0" length="0">
      <dxf>
        <font>
          <sz val="8"/>
          <color auto="1"/>
          <name val="Open Sans"/>
          <scheme val="none"/>
        </font>
      </dxf>
    </rfmt>
    <rfmt sheetId="16" sqref="C84" start="0" length="0">
      <dxf>
        <font>
          <sz val="8"/>
          <color auto="1"/>
          <name val="Open Sans"/>
          <scheme val="none"/>
        </font>
      </dxf>
    </rfmt>
    <rfmt sheetId="16" sqref="C85" start="0" length="0">
      <dxf>
        <font>
          <sz val="8"/>
          <color auto="1"/>
          <name val="Open Sans"/>
          <scheme val="none"/>
        </font>
      </dxf>
    </rfmt>
    <rfmt sheetId="16" sqref="C86" start="0" length="0">
      <dxf>
        <font>
          <sz val="8"/>
          <color auto="1"/>
          <name val="Open Sans"/>
          <scheme val="none"/>
        </font>
      </dxf>
    </rfmt>
    <rfmt sheetId="16" sqref="C87" start="0" length="0">
      <dxf>
        <font>
          <sz val="8"/>
          <color auto="1"/>
          <name val="Open Sans"/>
          <scheme val="none"/>
        </font>
      </dxf>
    </rfmt>
    <rfmt sheetId="16" sqref="C88" start="0" length="0">
      <dxf>
        <font>
          <sz val="8"/>
          <color auto="1"/>
          <name val="Open Sans"/>
          <scheme val="none"/>
        </font>
      </dxf>
    </rfmt>
    <rfmt sheetId="16" sqref="C89" start="0" length="0">
      <dxf>
        <font>
          <sz val="8"/>
          <color auto="1"/>
          <name val="Open Sans"/>
          <scheme val="none"/>
        </font>
      </dxf>
    </rfmt>
    <rfmt sheetId="16" sqref="C90" start="0" length="0">
      <dxf>
        <font>
          <sz val="8"/>
          <color auto="1"/>
          <name val="Open Sans"/>
          <scheme val="none"/>
        </font>
      </dxf>
    </rfmt>
    <rfmt sheetId="16" sqref="C91" start="0" length="0">
      <dxf>
        <font>
          <sz val="8"/>
          <color auto="1"/>
          <name val="Open Sans"/>
          <scheme val="none"/>
        </font>
      </dxf>
    </rfmt>
    <rfmt sheetId="16" sqref="C92" start="0" length="0">
      <dxf>
        <font>
          <sz val="8"/>
          <color auto="1"/>
          <name val="Open Sans"/>
          <scheme val="none"/>
        </font>
      </dxf>
    </rfmt>
    <rfmt sheetId="16" sqref="C93" start="0" length="0">
      <dxf>
        <font>
          <sz val="8"/>
          <color auto="1"/>
          <name val="Open Sans"/>
          <scheme val="none"/>
        </font>
      </dxf>
    </rfmt>
    <rfmt sheetId="16" sqref="C94" start="0" length="0">
      <dxf>
        <font>
          <sz val="8"/>
          <color auto="1"/>
          <name val="Open Sans"/>
          <scheme val="none"/>
        </font>
      </dxf>
    </rfmt>
    <rfmt sheetId="16" sqref="C95" start="0" length="0">
      <dxf>
        <font>
          <sz val="8"/>
          <color auto="1"/>
          <name val="Open Sans"/>
          <scheme val="none"/>
        </font>
      </dxf>
    </rfmt>
    <rfmt sheetId="16" sqref="C96" start="0" length="0">
      <dxf>
        <font>
          <sz val="8"/>
          <color auto="1"/>
          <name val="Open Sans"/>
          <scheme val="none"/>
        </font>
      </dxf>
    </rfmt>
    <rfmt sheetId="16" sqref="C97" start="0" length="0">
      <dxf>
        <font>
          <sz val="8"/>
          <color auto="1"/>
          <name val="Open Sans"/>
          <scheme val="none"/>
        </font>
      </dxf>
    </rfmt>
    <rfmt sheetId="16" sqref="C98" start="0" length="0">
      <dxf>
        <font>
          <sz val="8"/>
          <color auto="1"/>
          <name val="Open Sans"/>
          <scheme val="none"/>
        </font>
      </dxf>
    </rfmt>
    <rfmt sheetId="16" sqref="C99" start="0" length="0">
      <dxf>
        <font>
          <sz val="8"/>
          <color auto="1"/>
          <name val="Open Sans"/>
          <scheme val="none"/>
        </font>
      </dxf>
    </rfmt>
    <rfmt sheetId="16" sqref="C100" start="0" length="0">
      <dxf>
        <font>
          <sz val="8"/>
          <color auto="1"/>
          <name val="Open Sans"/>
          <scheme val="none"/>
        </font>
      </dxf>
    </rfmt>
    <rfmt sheetId="16" sqref="C101" start="0" length="0">
      <dxf>
        <font>
          <sz val="8"/>
          <color auto="1"/>
          <name val="Open Sans"/>
          <scheme val="none"/>
        </font>
      </dxf>
    </rfmt>
    <rfmt sheetId="16" sqref="C102" start="0" length="0">
      <dxf>
        <font>
          <sz val="8"/>
          <color auto="1"/>
          <name val="Open Sans"/>
          <scheme val="none"/>
        </font>
      </dxf>
    </rfmt>
    <rfmt sheetId="16" sqref="C103" start="0" length="0">
      <dxf>
        <font>
          <sz val="8"/>
          <color auto="1"/>
          <name val="Open Sans"/>
          <scheme val="none"/>
        </font>
      </dxf>
    </rfmt>
    <rfmt sheetId="16" sqref="C104" start="0" length="0">
      <dxf>
        <font>
          <sz val="8"/>
          <color auto="1"/>
          <name val="Open Sans"/>
          <scheme val="none"/>
        </font>
      </dxf>
    </rfmt>
    <rfmt sheetId="16" sqref="C105" start="0" length="0">
      <dxf>
        <font>
          <sz val="8"/>
          <color auto="1"/>
          <name val="Open Sans"/>
          <scheme val="none"/>
        </font>
      </dxf>
    </rfmt>
    <rfmt sheetId="16" sqref="C106" start="0" length="0">
      <dxf>
        <font>
          <sz val="8"/>
          <color auto="1"/>
          <name val="Open Sans"/>
          <scheme val="none"/>
        </font>
      </dxf>
    </rfmt>
    <rfmt sheetId="16" sqref="C107" start="0" length="0">
      <dxf>
        <font>
          <sz val="8"/>
          <color auto="1"/>
          <name val="Open Sans"/>
          <scheme val="none"/>
        </font>
      </dxf>
    </rfmt>
    <rfmt sheetId="16" sqref="C108" start="0" length="0">
      <dxf>
        <font>
          <sz val="8"/>
          <color auto="1"/>
          <name val="Open Sans"/>
          <scheme val="none"/>
        </font>
      </dxf>
    </rfmt>
    <rfmt sheetId="16" sqref="C109" start="0" length="0">
      <dxf>
        <font>
          <sz val="8"/>
          <color auto="1"/>
          <name val="Open Sans"/>
          <scheme val="none"/>
        </font>
      </dxf>
    </rfmt>
    <rfmt sheetId="16" sqref="C110" start="0" length="0">
      <dxf>
        <font>
          <sz val="8"/>
          <color auto="1"/>
          <name val="Open Sans"/>
          <scheme val="none"/>
        </font>
      </dxf>
    </rfmt>
    <rfmt sheetId="16" sqref="C111" start="0" length="0">
      <dxf>
        <font>
          <sz val="8"/>
          <color auto="1"/>
          <name val="Open Sans"/>
          <scheme val="none"/>
        </font>
      </dxf>
    </rfmt>
    <rfmt sheetId="16" sqref="C112" start="0" length="0">
      <dxf>
        <font>
          <sz val="8"/>
          <color auto="1"/>
          <name val="Open Sans"/>
          <scheme val="none"/>
        </font>
      </dxf>
    </rfmt>
    <rfmt sheetId="16" sqref="C113" start="0" length="0">
      <dxf>
        <font>
          <sz val="8"/>
          <color auto="1"/>
          <name val="Open Sans"/>
          <scheme val="none"/>
        </font>
      </dxf>
    </rfmt>
    <rfmt sheetId="16" sqref="C114" start="0" length="0">
      <dxf>
        <font>
          <sz val="8"/>
          <color auto="1"/>
          <name val="Open Sans"/>
          <scheme val="none"/>
        </font>
      </dxf>
    </rfmt>
    <rfmt sheetId="16" sqref="C115" start="0" length="0">
      <dxf>
        <font>
          <sz val="8"/>
          <color auto="1"/>
          <name val="Open Sans"/>
          <scheme val="none"/>
        </font>
      </dxf>
    </rfmt>
    <rfmt sheetId="16" sqref="C116" start="0" length="0">
      <dxf>
        <font>
          <sz val="8"/>
          <color auto="1"/>
          <name val="Open Sans"/>
          <scheme val="none"/>
        </font>
      </dxf>
    </rfmt>
    <rfmt sheetId="16" sqref="C117" start="0" length="0">
      <dxf>
        <font>
          <sz val="8"/>
          <color auto="1"/>
          <name val="Open Sans"/>
          <scheme val="none"/>
        </font>
      </dxf>
    </rfmt>
    <rfmt sheetId="16" sqref="C118" start="0" length="0">
      <dxf>
        <font>
          <sz val="8"/>
          <color auto="1"/>
          <name val="Open Sans"/>
          <scheme val="none"/>
        </font>
      </dxf>
    </rfmt>
    <rfmt sheetId="16" sqref="C119" start="0" length="0">
      <dxf>
        <font>
          <sz val="8"/>
          <color auto="1"/>
          <name val="Open Sans"/>
          <scheme val="none"/>
        </font>
      </dxf>
    </rfmt>
    <rfmt sheetId="16" sqref="C120" start="0" length="0">
      <dxf>
        <font>
          <sz val="8"/>
          <color auto="1"/>
          <name val="Open Sans"/>
          <scheme val="none"/>
        </font>
      </dxf>
    </rfmt>
    <rfmt sheetId="16" sqref="C121" start="0" length="0">
      <dxf>
        <font>
          <sz val="8"/>
          <color auto="1"/>
          <name val="Open Sans"/>
          <scheme val="none"/>
        </font>
      </dxf>
    </rfmt>
    <rfmt sheetId="16" sqref="C122" start="0" length="0">
      <dxf>
        <font>
          <sz val="8"/>
          <color auto="1"/>
          <name val="Open Sans"/>
          <scheme val="none"/>
        </font>
      </dxf>
    </rfmt>
    <rfmt sheetId="16" sqref="C123" start="0" length="0">
      <dxf>
        <font>
          <sz val="8"/>
          <color auto="1"/>
          <name val="Open Sans"/>
          <scheme val="none"/>
        </font>
      </dxf>
    </rfmt>
    <rfmt sheetId="16" sqref="C124" start="0" length="0">
      <dxf>
        <font>
          <sz val="8"/>
          <color auto="1"/>
          <name val="Open Sans"/>
          <scheme val="none"/>
        </font>
      </dxf>
    </rfmt>
    <rfmt sheetId="16" sqref="C125" start="0" length="0">
      <dxf>
        <font>
          <sz val="8"/>
          <color auto="1"/>
          <name val="Open Sans"/>
          <scheme val="none"/>
        </font>
      </dxf>
    </rfmt>
    <rfmt sheetId="16" sqref="C126" start="0" length="0">
      <dxf>
        <font>
          <sz val="8"/>
          <color auto="1"/>
          <name val="Open Sans"/>
          <scheme val="none"/>
        </font>
      </dxf>
    </rfmt>
    <rfmt sheetId="16" sqref="C127" start="0" length="0">
      <dxf>
        <font>
          <sz val="8"/>
          <color auto="1"/>
          <name val="Open Sans"/>
          <scheme val="none"/>
        </font>
      </dxf>
    </rfmt>
    <rfmt sheetId="16" sqref="C128" start="0" length="0">
      <dxf>
        <font>
          <sz val="8"/>
          <color auto="1"/>
          <name val="Open Sans"/>
          <scheme val="none"/>
        </font>
      </dxf>
    </rfmt>
    <rfmt sheetId="16" sqref="C129" start="0" length="0">
      <dxf>
        <font>
          <sz val="8"/>
          <color auto="1"/>
          <name val="Open Sans"/>
          <scheme val="none"/>
        </font>
      </dxf>
    </rfmt>
    <rfmt sheetId="16" sqref="C130" start="0" length="0">
      <dxf>
        <font>
          <sz val="8"/>
          <color auto="1"/>
          <name val="Open Sans"/>
          <scheme val="none"/>
        </font>
      </dxf>
    </rfmt>
    <rfmt sheetId="16" sqref="C131" start="0" length="0">
      <dxf>
        <font>
          <sz val="8"/>
          <color auto="1"/>
          <name val="Open Sans"/>
          <scheme val="none"/>
        </font>
      </dxf>
    </rfmt>
    <rfmt sheetId="16" sqref="C132" start="0" length="0">
      <dxf>
        <font>
          <sz val="8"/>
          <color auto="1"/>
          <name val="Open Sans"/>
          <scheme val="none"/>
        </font>
      </dxf>
    </rfmt>
    <rfmt sheetId="16" sqref="C133" start="0" length="0">
      <dxf>
        <font>
          <sz val="8"/>
          <color auto="1"/>
          <name val="Open Sans"/>
          <scheme val="none"/>
        </font>
      </dxf>
    </rfmt>
    <rfmt sheetId="16" sqref="C134" start="0" length="0">
      <dxf>
        <font>
          <sz val="8"/>
          <color auto="1"/>
          <name val="Open Sans"/>
          <scheme val="none"/>
        </font>
      </dxf>
    </rfmt>
  </rrc>
  <rrc rId="5420" sId="16" ref="C1:C1048576" action="deleteCol">
    <undo index="2" exp="area" ref3D="1" dr="$K$1:$K$1048576" dn="Z_8DA78CF1_615A_4626_9893_6751995631A4_.wvu.Cols" sId="16"/>
    <undo index="1" exp="area" ref3D="1" dr="$C$1:$I$1048576" dn="Z_8DA78CF1_615A_4626_9893_6751995631A4_.wvu.Cols" sId="16"/>
    <undo index="0" exp="area" ref3D="1" dr="$C$1:$M$1048576" dn="Z_9AF4A83C_CF57_4B40_8A74_6A0EA6C2FE5C_.wvu.Cols" sId="16"/>
    <undo index="0" exp="area" ref3D="1" dr="$C$1:$M$1048576" dn="Z_687A4863_1825_4D63_B732_E76682E6DE4F_.wvu.Cols" sId="16"/>
    <undo index="0" exp="area" ref3D="1" dr="$H$1:$K$1048576" dn="Z_12F8D032_8143_430B_8DFF_852E8796C402_.wvu.Cols" sId="16"/>
    <rfmt sheetId="16" xfDxf="1" sqref="C1:C1048576" start="0" length="0">
      <dxf>
        <font>
          <sz val="8"/>
          <name val="Open Sans"/>
          <scheme val="none"/>
        </font>
      </dxf>
    </rfmt>
    <rcc rId="0" sId="16" dxf="1" numFmtId="19">
      <nc r="C1">
        <v>43190</v>
      </nc>
      <ndxf>
        <font>
          <b/>
          <sz val="8"/>
          <color rgb="FFC00000"/>
          <name val="Open Sans"/>
          <scheme val="none"/>
        </font>
        <numFmt numFmtId="19" formatCode="dd/mm/yyyy"/>
        <alignment horizontal="right" vertical="top" readingOrder="0"/>
        <border outline="0">
          <bottom style="medium">
            <color rgb="FFC00000"/>
          </bottom>
        </border>
      </ndxf>
    </rcc>
    <rcc rId="0" sId="16" s="1" dxf="1">
      <nc r="C2">
        <f>SUM(C3:C5)</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3">
        <v>359621</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4">
        <v>6880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5">
        <v>722638</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6">
        <f>C7+C14</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7">
        <f>C8+C10+C12</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8">
        <f>C9</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9">
        <v>110112</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10">
        <f>C11</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11">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12">
        <f>C13</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13">
        <v>3711</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14">
        <v>25711</v>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15">
        <f>C2+C6</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fmt sheetId="16" s="1" sqref="C16" start="0" length="0">
      <dxf>
        <font>
          <b/>
          <sz val="8"/>
          <color auto="1"/>
          <name val="Open Sans"/>
          <scheme val="none"/>
        </font>
        <numFmt numFmtId="166" formatCode="_(* #\ ###\ ##0_);_(* \(#\ ###\ ##0\);_(* &quot;-&quot;_);_(@_)"/>
        <alignment horizontal="center" vertical="center" readingOrder="0"/>
      </dxf>
    </rfmt>
    <rfmt sheetId="16" s="1" sqref="C17" start="0" length="0">
      <dxf>
        <font>
          <b/>
          <sz val="8"/>
          <color rgb="FFEC0000"/>
          <name val="Open Sans"/>
          <scheme val="none"/>
        </font>
        <numFmt numFmtId="166" formatCode="_(* #\ ###\ ##0_);_(* \(#\ ###\ ##0\);_(* &quot;-&quot;_);_(@_)"/>
        <alignment horizontal="center" vertical="center" readingOrder="0"/>
      </dxf>
    </rfmt>
    <rcc rId="0" sId="16" dxf="1" numFmtId="19">
      <nc r="C18">
        <v>43190</v>
      </nc>
      <ndxf>
        <font>
          <b/>
          <sz val="8"/>
          <color rgb="FFC00000"/>
          <name val="Open Sans"/>
          <scheme val="none"/>
        </font>
        <numFmt numFmtId="19" formatCode="dd/mm/yyyy"/>
        <alignment horizontal="right" vertical="top" readingOrder="0"/>
        <border outline="0">
          <bottom style="medium">
            <color rgb="FFC00000"/>
          </bottom>
        </border>
      </ndxf>
    </rcc>
    <rcc rId="0" sId="16" s="1" dxf="1" numFmtId="34">
      <nc r="C19">
        <v>281</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20">
        <v>186168</v>
      </nc>
      <ndxf>
        <font>
          <sz val="8"/>
          <color auto="1"/>
          <name val="Open Sans"/>
          <scheme val="none"/>
        </font>
        <numFmt numFmtId="166" formatCode="_(* #\ ###\ ##0_);_(* \(#\ ###\ ##0\);_(* &quot;-&quot;_);_(@_)"/>
        <alignment horizontal="center" vertical="center" readingOrder="0"/>
      </ndxf>
    </rcc>
    <rcc rId="0" sId="16" s="1" dxf="1">
      <nc r="C21">
        <f>C19+C20</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s="1" dxf="1">
      <nc r="C22">
        <f>C15+C21-BS!#REF!</f>
      </nc>
      <ndxf>
        <font>
          <b/>
          <sz val="8"/>
          <color theme="0"/>
          <name val="Open Sans"/>
          <scheme val="none"/>
        </font>
        <numFmt numFmtId="166" formatCode="_(* #\ ###\ ##0_);_(* \(#\ ###\ ##0\);_(* &quot;-&quot;_);_(@_)"/>
        <alignment horizontal="center" vertical="center" readingOrder="0"/>
      </ndxf>
    </rcc>
    <rfmt sheetId="16" sqref="C23" start="0" length="0">
      <dxf>
        <font>
          <sz val="8"/>
          <color rgb="FFFF0000"/>
          <name val="Open Sans"/>
          <scheme val="none"/>
        </font>
        <numFmt numFmtId="166" formatCode="_(* #\ ###\ ##0_);_(* \(#\ ###\ ##0\);_(* &quot;-&quot;_);_(@_)"/>
      </dxf>
    </rfmt>
    <rfmt sheetId="16" sqref="C24" start="0" length="0">
      <dxf>
        <font>
          <sz val="8"/>
          <color rgb="FFFF0000"/>
          <name val="Open Sans"/>
          <scheme val="none"/>
        </font>
        <numFmt numFmtId="166" formatCode="_(* #\ ###\ ##0_);_(* \(#\ ###\ ##0\);_(* &quot;-&quot;_);_(@_)"/>
      </dxf>
    </rfmt>
    <rfmt sheetId="16" sqref="C25" start="0" length="0">
      <dxf>
        <font>
          <sz val="8"/>
          <color auto="1"/>
          <name val="Open Sans"/>
          <scheme val="none"/>
        </font>
        <numFmt numFmtId="166" formatCode="_(* #\ ###\ ##0_);_(* \(#\ ###\ ##0\);_(* &quot;-&quot;_);_(@_)"/>
      </dxf>
    </rfmt>
    <rcc rId="0" sId="16" dxf="1" numFmtId="19">
      <nc r="C26">
        <v>43190</v>
      </nc>
      <ndxf>
        <font>
          <b/>
          <sz val="8"/>
          <color rgb="FFC00000"/>
          <name val="Open Sans"/>
          <scheme val="none"/>
        </font>
        <numFmt numFmtId="19" formatCode="dd/mm/yyyy"/>
        <alignment horizontal="right" vertical="top" readingOrder="0"/>
        <border outline="0">
          <bottom style="medium">
            <color rgb="FFC00000"/>
          </bottom>
        </border>
      </ndxf>
    </rcc>
    <rcc rId="0" sId="16" s="1" dxf="1" numFmtId="34">
      <nc r="C27">
        <v>954909</v>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C28">
        <v>268605</v>
      </nc>
      <ndxf>
        <alignment vertical="center" readingOrder="0"/>
      </ndxf>
    </rcc>
    <rcc rId="0" sId="16" s="1" dxf="1" numFmtId="34">
      <nc r="C29">
        <v>6880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30">
        <v>679424</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31">
        <f>622545</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32">
        <f>C27+C31</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dxf="1" numFmtId="19">
      <nc r="C35">
        <v>43190</v>
      </nc>
      <ndxf>
        <font>
          <b/>
          <sz val="8"/>
          <color rgb="FFC00000"/>
          <name val="Open Sans"/>
          <scheme val="none"/>
        </font>
        <numFmt numFmtId="19" formatCode="dd/mm/yyyy"/>
        <alignment horizontal="right" vertical="top" readingOrder="0"/>
        <border outline="0">
          <bottom style="medium">
            <color rgb="FFC00000"/>
          </bottom>
        </border>
      </ndxf>
    </rcc>
    <rcc rId="0" sId="16" s="1" dxf="1" numFmtId="34">
      <nc r="C36">
        <v>135615</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37">
        <v>506696</v>
      </nc>
      <ndxf>
        <font>
          <sz val="8"/>
          <color auto="1"/>
          <name val="Open Sans"/>
          <scheme val="none"/>
        </font>
        <numFmt numFmtId="166" formatCode="_(* #\ ###\ ##0_);_(* \(#\ ###\ ##0\);_(* &quot;-&quot;_);_(@_)"/>
        <alignment horizontal="center" vertical="center" readingOrder="0"/>
      </ndxf>
    </rcc>
    <rcc rId="0" sId="16" s="1" dxf="1">
      <nc r="C38">
        <f>C36+C37</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dxf="1">
      <nc r="C39">
        <f>C32+C38-BS!#REF!</f>
      </nc>
      <ndxf>
        <font>
          <sz val="8"/>
          <color theme="0"/>
          <name val="Open Sans"/>
          <scheme val="none"/>
        </font>
        <numFmt numFmtId="166" formatCode="_(* #\ ###\ ##0_);_(* \(#\ ###\ ##0\);_(* &quot;-&quot;_);_(@_)"/>
      </ndxf>
    </rcc>
    <rfmt sheetId="16" sqref="C40" start="0" length="0">
      <dxf>
        <font>
          <sz val="8"/>
          <color auto="1"/>
          <name val="Open Sans"/>
          <scheme val="none"/>
        </font>
        <numFmt numFmtId="166" formatCode="_(* #\ ###\ ##0_);_(* \(#\ ###\ ##0\);_(* &quot;-&quot;_);_(@_)"/>
      </dxf>
    </rfmt>
    <rfmt sheetId="16" sqref="C41" start="0" length="0">
      <dxf>
        <font>
          <sz val="8"/>
          <color auto="1"/>
          <name val="Open Sans"/>
          <scheme val="none"/>
        </font>
        <numFmt numFmtId="4" formatCode="#,##0.00"/>
      </dxf>
    </rfmt>
    <rfmt sheetId="16" sqref="C42" start="0" length="0">
      <dxf>
        <font>
          <sz val="8"/>
          <color auto="1"/>
          <name val="Open Sans"/>
          <scheme val="none"/>
        </font>
        <numFmt numFmtId="4" formatCode="#,##0.00"/>
      </dxf>
    </rfmt>
    <rfmt sheetId="16" sqref="C43" start="0" length="0">
      <dxf>
        <font>
          <sz val="8"/>
          <color auto="1"/>
          <name val="Open Sans"/>
          <scheme val="none"/>
        </font>
        <numFmt numFmtId="4" formatCode="#,##0.00"/>
      </dxf>
    </rfmt>
    <rfmt sheetId="16" s="1" sqref="C44" start="0" length="0">
      <dxf>
        <font>
          <sz val="9"/>
          <color auto="1"/>
          <name val="Open Sans"/>
          <scheme val="none"/>
        </font>
        <numFmt numFmtId="4" formatCode="#,##0.00"/>
        <alignment horizontal="right" indent="1" readingOrder="0"/>
      </dxf>
    </rfmt>
    <rfmt sheetId="16" sqref="C45" start="0" length="0">
      <dxf>
        <font>
          <sz val="8"/>
          <color auto="1"/>
          <name val="Open Sans"/>
          <scheme val="none"/>
        </font>
        <numFmt numFmtId="4" formatCode="#,##0.00"/>
      </dxf>
    </rfmt>
    <rfmt sheetId="16" sqref="C46" start="0" length="0">
      <dxf>
        <font>
          <sz val="8"/>
          <color auto="1"/>
          <name val="Open Sans"/>
          <scheme val="none"/>
        </font>
      </dxf>
    </rfmt>
    <rfmt sheetId="16" sqref="C47" start="0" length="0">
      <dxf>
        <font>
          <sz val="8"/>
          <color auto="1"/>
          <name val="Open Sans"/>
          <scheme val="none"/>
        </font>
      </dxf>
    </rfmt>
    <rfmt sheetId="16" sqref="C48" start="0" length="0">
      <dxf>
        <font>
          <sz val="8"/>
          <color auto="1"/>
          <name val="Open Sans"/>
          <scheme val="none"/>
        </font>
      </dxf>
    </rfmt>
    <rfmt sheetId="16" sqref="C49" start="0" length="0">
      <dxf>
        <font>
          <sz val="8"/>
          <color auto="1"/>
          <name val="Open Sans"/>
          <scheme val="none"/>
        </font>
      </dxf>
    </rfmt>
    <rfmt sheetId="16" sqref="C50" start="0" length="0">
      <dxf>
        <font>
          <sz val="8"/>
          <color auto="1"/>
          <name val="Open Sans"/>
          <scheme val="none"/>
        </font>
      </dxf>
    </rfmt>
    <rfmt sheetId="16" sqref="C51" start="0" length="0">
      <dxf>
        <font>
          <sz val="8"/>
          <color auto="1"/>
          <name val="Open Sans"/>
          <scheme val="none"/>
        </font>
      </dxf>
    </rfmt>
    <rfmt sheetId="16" sqref="C52" start="0" length="0">
      <dxf>
        <font>
          <sz val="8"/>
          <color auto="1"/>
          <name val="Open Sans"/>
          <scheme val="none"/>
        </font>
      </dxf>
    </rfmt>
    <rfmt sheetId="16" sqref="C53" start="0" length="0">
      <dxf>
        <font>
          <sz val="8"/>
          <color auto="1"/>
          <name val="Open Sans"/>
          <scheme val="none"/>
        </font>
      </dxf>
    </rfmt>
    <rfmt sheetId="16" sqref="C54" start="0" length="0">
      <dxf>
        <font>
          <sz val="8"/>
          <color auto="1"/>
          <name val="Open Sans"/>
          <scheme val="none"/>
        </font>
      </dxf>
    </rfmt>
    <rfmt sheetId="16" sqref="C55" start="0" length="0">
      <dxf>
        <font>
          <sz val="8"/>
          <color auto="1"/>
          <name val="Open Sans"/>
          <scheme val="none"/>
        </font>
      </dxf>
    </rfmt>
    <rfmt sheetId="16" sqref="C56" start="0" length="0">
      <dxf>
        <font>
          <sz val="8"/>
          <color auto="1"/>
          <name val="Open Sans"/>
          <scheme val="none"/>
        </font>
      </dxf>
    </rfmt>
    <rfmt sheetId="16" sqref="C57" start="0" length="0">
      <dxf>
        <font>
          <sz val="8"/>
          <color auto="1"/>
          <name val="Open Sans"/>
          <scheme val="none"/>
        </font>
      </dxf>
    </rfmt>
    <rfmt sheetId="16" sqref="C58" start="0" length="0">
      <dxf>
        <font>
          <sz val="8"/>
          <color auto="1"/>
          <name val="Open Sans"/>
          <scheme val="none"/>
        </font>
      </dxf>
    </rfmt>
    <rfmt sheetId="16" sqref="C59" start="0" length="0">
      <dxf>
        <font>
          <sz val="8"/>
          <color auto="1"/>
          <name val="Open Sans"/>
          <scheme val="none"/>
        </font>
      </dxf>
    </rfmt>
    <rfmt sheetId="16" sqref="C60" start="0" length="0">
      <dxf>
        <font>
          <sz val="8"/>
          <color auto="1"/>
          <name val="Open Sans"/>
          <scheme val="none"/>
        </font>
      </dxf>
    </rfmt>
    <rfmt sheetId="16" sqref="C61" start="0" length="0">
      <dxf>
        <font>
          <sz val="8"/>
          <color auto="1"/>
          <name val="Open Sans"/>
          <scheme val="none"/>
        </font>
      </dxf>
    </rfmt>
    <rfmt sheetId="16" sqref="C62" start="0" length="0">
      <dxf>
        <font>
          <sz val="8"/>
          <color auto="1"/>
          <name val="Open Sans"/>
          <scheme val="none"/>
        </font>
      </dxf>
    </rfmt>
    <rfmt sheetId="16" sqref="C63" start="0" length="0">
      <dxf>
        <font>
          <sz val="8"/>
          <color auto="1"/>
          <name val="Open Sans"/>
          <scheme val="none"/>
        </font>
      </dxf>
    </rfmt>
    <rfmt sheetId="16" sqref="C64" start="0" length="0">
      <dxf>
        <font>
          <sz val="8"/>
          <color auto="1"/>
          <name val="Open Sans"/>
          <scheme val="none"/>
        </font>
      </dxf>
    </rfmt>
    <rfmt sheetId="16" sqref="C65" start="0" length="0">
      <dxf>
        <font>
          <sz val="8"/>
          <color auto="1"/>
          <name val="Open Sans"/>
          <scheme val="none"/>
        </font>
      </dxf>
    </rfmt>
    <rfmt sheetId="16" sqref="C66" start="0" length="0">
      <dxf>
        <font>
          <sz val="8"/>
          <color auto="1"/>
          <name val="Open Sans"/>
          <scheme val="none"/>
        </font>
      </dxf>
    </rfmt>
    <rfmt sheetId="16" sqref="C67" start="0" length="0">
      <dxf>
        <font>
          <sz val="8"/>
          <color auto="1"/>
          <name val="Open Sans"/>
          <scheme val="none"/>
        </font>
      </dxf>
    </rfmt>
    <rfmt sheetId="16" sqref="C68" start="0" length="0">
      <dxf>
        <font>
          <sz val="8"/>
          <color auto="1"/>
          <name val="Open Sans"/>
          <scheme val="none"/>
        </font>
      </dxf>
    </rfmt>
    <rfmt sheetId="16" sqref="C69" start="0" length="0">
      <dxf>
        <font>
          <sz val="8"/>
          <color auto="1"/>
          <name val="Open Sans"/>
          <scheme val="none"/>
        </font>
      </dxf>
    </rfmt>
    <rfmt sheetId="16" sqref="C70" start="0" length="0">
      <dxf>
        <font>
          <sz val="8"/>
          <color auto="1"/>
          <name val="Open Sans"/>
          <scheme val="none"/>
        </font>
      </dxf>
    </rfmt>
    <rfmt sheetId="16" sqref="C71" start="0" length="0">
      <dxf>
        <font>
          <sz val="8"/>
          <color auto="1"/>
          <name val="Open Sans"/>
          <scheme val="none"/>
        </font>
      </dxf>
    </rfmt>
    <rfmt sheetId="16" sqref="C72" start="0" length="0">
      <dxf>
        <font>
          <sz val="8"/>
          <color auto="1"/>
          <name val="Open Sans"/>
          <scheme val="none"/>
        </font>
      </dxf>
    </rfmt>
    <rfmt sheetId="16" sqref="C73" start="0" length="0">
      <dxf>
        <font>
          <sz val="8"/>
          <color auto="1"/>
          <name val="Open Sans"/>
          <scheme val="none"/>
        </font>
      </dxf>
    </rfmt>
    <rfmt sheetId="16" sqref="C74" start="0" length="0">
      <dxf>
        <font>
          <sz val="8"/>
          <color auto="1"/>
          <name val="Open Sans"/>
          <scheme val="none"/>
        </font>
      </dxf>
    </rfmt>
    <rfmt sheetId="16" sqref="C75" start="0" length="0">
      <dxf>
        <font>
          <sz val="8"/>
          <color auto="1"/>
          <name val="Open Sans"/>
          <scheme val="none"/>
        </font>
      </dxf>
    </rfmt>
    <rfmt sheetId="16" sqref="C76" start="0" length="0">
      <dxf>
        <font>
          <sz val="8"/>
          <color auto="1"/>
          <name val="Open Sans"/>
          <scheme val="none"/>
        </font>
      </dxf>
    </rfmt>
    <rfmt sheetId="16" sqref="C77" start="0" length="0">
      <dxf>
        <font>
          <sz val="8"/>
          <color auto="1"/>
          <name val="Open Sans"/>
          <scheme val="none"/>
        </font>
      </dxf>
    </rfmt>
    <rfmt sheetId="16" sqref="C78" start="0" length="0">
      <dxf>
        <font>
          <sz val="8"/>
          <color auto="1"/>
          <name val="Open Sans"/>
          <scheme val="none"/>
        </font>
      </dxf>
    </rfmt>
    <rfmt sheetId="16" sqref="C79" start="0" length="0">
      <dxf>
        <font>
          <sz val="8"/>
          <color auto="1"/>
          <name val="Open Sans"/>
          <scheme val="none"/>
        </font>
      </dxf>
    </rfmt>
    <rfmt sheetId="16" sqref="C80" start="0" length="0">
      <dxf>
        <font>
          <sz val="8"/>
          <color auto="1"/>
          <name val="Open Sans"/>
          <scheme val="none"/>
        </font>
      </dxf>
    </rfmt>
    <rfmt sheetId="16" sqref="C81" start="0" length="0">
      <dxf>
        <font>
          <sz val="8"/>
          <color auto="1"/>
          <name val="Open Sans"/>
          <scheme val="none"/>
        </font>
      </dxf>
    </rfmt>
    <rfmt sheetId="16" sqref="C82" start="0" length="0">
      <dxf>
        <font>
          <sz val="8"/>
          <color auto="1"/>
          <name val="Open Sans"/>
          <scheme val="none"/>
        </font>
      </dxf>
    </rfmt>
    <rfmt sheetId="16" sqref="C83" start="0" length="0">
      <dxf>
        <font>
          <sz val="8"/>
          <color auto="1"/>
          <name val="Open Sans"/>
          <scheme val="none"/>
        </font>
      </dxf>
    </rfmt>
    <rfmt sheetId="16" sqref="C84" start="0" length="0">
      <dxf>
        <font>
          <sz val="8"/>
          <color auto="1"/>
          <name val="Open Sans"/>
          <scheme val="none"/>
        </font>
      </dxf>
    </rfmt>
    <rfmt sheetId="16" sqref="C85" start="0" length="0">
      <dxf>
        <font>
          <sz val="8"/>
          <color auto="1"/>
          <name val="Open Sans"/>
          <scheme val="none"/>
        </font>
      </dxf>
    </rfmt>
    <rfmt sheetId="16" sqref="C86" start="0" length="0">
      <dxf>
        <font>
          <sz val="8"/>
          <color auto="1"/>
          <name val="Open Sans"/>
          <scheme val="none"/>
        </font>
      </dxf>
    </rfmt>
    <rfmt sheetId="16" sqref="C87" start="0" length="0">
      <dxf>
        <font>
          <sz val="8"/>
          <color auto="1"/>
          <name val="Open Sans"/>
          <scheme val="none"/>
        </font>
      </dxf>
    </rfmt>
    <rfmt sheetId="16" sqref="C88" start="0" length="0">
      <dxf>
        <font>
          <sz val="8"/>
          <color auto="1"/>
          <name val="Open Sans"/>
          <scheme val="none"/>
        </font>
      </dxf>
    </rfmt>
    <rfmt sheetId="16" sqref="C89" start="0" length="0">
      <dxf>
        <font>
          <sz val="8"/>
          <color auto="1"/>
          <name val="Open Sans"/>
          <scheme val="none"/>
        </font>
      </dxf>
    </rfmt>
    <rfmt sheetId="16" sqref="C90" start="0" length="0">
      <dxf>
        <font>
          <sz val="8"/>
          <color auto="1"/>
          <name val="Open Sans"/>
          <scheme val="none"/>
        </font>
      </dxf>
    </rfmt>
    <rfmt sheetId="16" sqref="C91" start="0" length="0">
      <dxf>
        <font>
          <sz val="8"/>
          <color auto="1"/>
          <name val="Open Sans"/>
          <scheme val="none"/>
        </font>
      </dxf>
    </rfmt>
    <rfmt sheetId="16" sqref="C92" start="0" length="0">
      <dxf>
        <font>
          <sz val="8"/>
          <color auto="1"/>
          <name val="Open Sans"/>
          <scheme val="none"/>
        </font>
      </dxf>
    </rfmt>
    <rfmt sheetId="16" sqref="C93" start="0" length="0">
      <dxf>
        <font>
          <sz val="8"/>
          <color auto="1"/>
          <name val="Open Sans"/>
          <scheme val="none"/>
        </font>
      </dxf>
    </rfmt>
    <rfmt sheetId="16" sqref="C94" start="0" length="0">
      <dxf>
        <font>
          <sz val="8"/>
          <color auto="1"/>
          <name val="Open Sans"/>
          <scheme val="none"/>
        </font>
      </dxf>
    </rfmt>
    <rfmt sheetId="16" sqref="C95" start="0" length="0">
      <dxf>
        <font>
          <sz val="8"/>
          <color auto="1"/>
          <name val="Open Sans"/>
          <scheme val="none"/>
        </font>
      </dxf>
    </rfmt>
    <rfmt sheetId="16" sqref="C96" start="0" length="0">
      <dxf>
        <font>
          <sz val="8"/>
          <color auto="1"/>
          <name val="Open Sans"/>
          <scheme val="none"/>
        </font>
      </dxf>
    </rfmt>
    <rfmt sheetId="16" sqref="C97" start="0" length="0">
      <dxf>
        <font>
          <sz val="8"/>
          <color auto="1"/>
          <name val="Open Sans"/>
          <scheme val="none"/>
        </font>
      </dxf>
    </rfmt>
    <rfmt sheetId="16" sqref="C98" start="0" length="0">
      <dxf>
        <font>
          <sz val="8"/>
          <color auto="1"/>
          <name val="Open Sans"/>
          <scheme val="none"/>
        </font>
      </dxf>
    </rfmt>
    <rfmt sheetId="16" sqref="C99" start="0" length="0">
      <dxf>
        <font>
          <sz val="8"/>
          <color auto="1"/>
          <name val="Open Sans"/>
          <scheme val="none"/>
        </font>
      </dxf>
    </rfmt>
    <rfmt sheetId="16" sqref="C100" start="0" length="0">
      <dxf>
        <font>
          <sz val="8"/>
          <color auto="1"/>
          <name val="Open Sans"/>
          <scheme val="none"/>
        </font>
      </dxf>
    </rfmt>
    <rfmt sheetId="16" sqref="C101" start="0" length="0">
      <dxf>
        <font>
          <sz val="8"/>
          <color auto="1"/>
          <name val="Open Sans"/>
          <scheme val="none"/>
        </font>
      </dxf>
    </rfmt>
    <rfmt sheetId="16" sqref="C102" start="0" length="0">
      <dxf>
        <font>
          <sz val="8"/>
          <color auto="1"/>
          <name val="Open Sans"/>
          <scheme val="none"/>
        </font>
      </dxf>
    </rfmt>
    <rfmt sheetId="16" sqref="C103" start="0" length="0">
      <dxf>
        <font>
          <sz val="8"/>
          <color auto="1"/>
          <name val="Open Sans"/>
          <scheme val="none"/>
        </font>
      </dxf>
    </rfmt>
    <rfmt sheetId="16" sqref="C104" start="0" length="0">
      <dxf>
        <font>
          <sz val="8"/>
          <color auto="1"/>
          <name val="Open Sans"/>
          <scheme val="none"/>
        </font>
      </dxf>
    </rfmt>
    <rfmt sheetId="16" sqref="C105" start="0" length="0">
      <dxf>
        <font>
          <sz val="8"/>
          <color auto="1"/>
          <name val="Open Sans"/>
          <scheme val="none"/>
        </font>
      </dxf>
    </rfmt>
    <rfmt sheetId="16" sqref="C106" start="0" length="0">
      <dxf>
        <font>
          <sz val="8"/>
          <color auto="1"/>
          <name val="Open Sans"/>
          <scheme val="none"/>
        </font>
      </dxf>
    </rfmt>
    <rfmt sheetId="16" sqref="C107" start="0" length="0">
      <dxf>
        <font>
          <sz val="8"/>
          <color auto="1"/>
          <name val="Open Sans"/>
          <scheme val="none"/>
        </font>
      </dxf>
    </rfmt>
    <rfmt sheetId="16" sqref="C108" start="0" length="0">
      <dxf>
        <font>
          <sz val="8"/>
          <color auto="1"/>
          <name val="Open Sans"/>
          <scheme val="none"/>
        </font>
      </dxf>
    </rfmt>
    <rfmt sheetId="16" sqref="C109" start="0" length="0">
      <dxf>
        <font>
          <sz val="8"/>
          <color auto="1"/>
          <name val="Open Sans"/>
          <scheme val="none"/>
        </font>
      </dxf>
    </rfmt>
    <rfmt sheetId="16" sqref="C110" start="0" length="0">
      <dxf>
        <font>
          <sz val="8"/>
          <color auto="1"/>
          <name val="Open Sans"/>
          <scheme val="none"/>
        </font>
      </dxf>
    </rfmt>
    <rfmt sheetId="16" sqref="C111" start="0" length="0">
      <dxf>
        <font>
          <sz val="8"/>
          <color auto="1"/>
          <name val="Open Sans"/>
          <scheme val="none"/>
        </font>
      </dxf>
    </rfmt>
    <rfmt sheetId="16" sqref="C112" start="0" length="0">
      <dxf>
        <font>
          <sz val="8"/>
          <color auto="1"/>
          <name val="Open Sans"/>
          <scheme val="none"/>
        </font>
      </dxf>
    </rfmt>
    <rfmt sheetId="16" sqref="C113" start="0" length="0">
      <dxf>
        <font>
          <sz val="8"/>
          <color auto="1"/>
          <name val="Open Sans"/>
          <scheme val="none"/>
        </font>
      </dxf>
    </rfmt>
    <rfmt sheetId="16" sqref="C114" start="0" length="0">
      <dxf>
        <font>
          <sz val="8"/>
          <color auto="1"/>
          <name val="Open Sans"/>
          <scheme val="none"/>
        </font>
      </dxf>
    </rfmt>
    <rfmt sheetId="16" sqref="C115" start="0" length="0">
      <dxf>
        <font>
          <sz val="8"/>
          <color auto="1"/>
          <name val="Open Sans"/>
          <scheme val="none"/>
        </font>
      </dxf>
    </rfmt>
    <rfmt sheetId="16" sqref="C116" start="0" length="0">
      <dxf>
        <font>
          <sz val="8"/>
          <color auto="1"/>
          <name val="Open Sans"/>
          <scheme val="none"/>
        </font>
      </dxf>
    </rfmt>
    <rfmt sheetId="16" sqref="C117" start="0" length="0">
      <dxf>
        <font>
          <sz val="8"/>
          <color auto="1"/>
          <name val="Open Sans"/>
          <scheme val="none"/>
        </font>
      </dxf>
    </rfmt>
    <rfmt sheetId="16" sqref="C118" start="0" length="0">
      <dxf>
        <font>
          <sz val="8"/>
          <color auto="1"/>
          <name val="Open Sans"/>
          <scheme val="none"/>
        </font>
      </dxf>
    </rfmt>
    <rfmt sheetId="16" sqref="C119" start="0" length="0">
      <dxf>
        <font>
          <sz val="8"/>
          <color auto="1"/>
          <name val="Open Sans"/>
          <scheme val="none"/>
        </font>
      </dxf>
    </rfmt>
    <rfmt sheetId="16" sqref="C120" start="0" length="0">
      <dxf>
        <font>
          <sz val="8"/>
          <color auto="1"/>
          <name val="Open Sans"/>
          <scheme val="none"/>
        </font>
      </dxf>
    </rfmt>
    <rfmt sheetId="16" sqref="C121" start="0" length="0">
      <dxf>
        <font>
          <sz val="8"/>
          <color auto="1"/>
          <name val="Open Sans"/>
          <scheme val="none"/>
        </font>
      </dxf>
    </rfmt>
    <rfmt sheetId="16" sqref="C122" start="0" length="0">
      <dxf>
        <font>
          <sz val="8"/>
          <color auto="1"/>
          <name val="Open Sans"/>
          <scheme val="none"/>
        </font>
      </dxf>
    </rfmt>
    <rfmt sheetId="16" sqref="C123" start="0" length="0">
      <dxf>
        <font>
          <sz val="8"/>
          <color auto="1"/>
          <name val="Open Sans"/>
          <scheme val="none"/>
        </font>
      </dxf>
    </rfmt>
    <rfmt sheetId="16" sqref="C124" start="0" length="0">
      <dxf>
        <font>
          <sz val="8"/>
          <color auto="1"/>
          <name val="Open Sans"/>
          <scheme val="none"/>
        </font>
      </dxf>
    </rfmt>
    <rfmt sheetId="16" sqref="C125" start="0" length="0">
      <dxf>
        <font>
          <sz val="8"/>
          <color auto="1"/>
          <name val="Open Sans"/>
          <scheme val="none"/>
        </font>
      </dxf>
    </rfmt>
    <rfmt sheetId="16" sqref="C126" start="0" length="0">
      <dxf>
        <font>
          <sz val="8"/>
          <color auto="1"/>
          <name val="Open Sans"/>
          <scheme val="none"/>
        </font>
      </dxf>
    </rfmt>
    <rfmt sheetId="16" sqref="C127" start="0" length="0">
      <dxf>
        <font>
          <sz val="8"/>
          <color auto="1"/>
          <name val="Open Sans"/>
          <scheme val="none"/>
        </font>
      </dxf>
    </rfmt>
    <rfmt sheetId="16" sqref="C128" start="0" length="0">
      <dxf>
        <font>
          <sz val="8"/>
          <color auto="1"/>
          <name val="Open Sans"/>
          <scheme val="none"/>
        </font>
      </dxf>
    </rfmt>
    <rfmt sheetId="16" sqref="C129" start="0" length="0">
      <dxf>
        <font>
          <sz val="8"/>
          <color auto="1"/>
          <name val="Open Sans"/>
          <scheme val="none"/>
        </font>
      </dxf>
    </rfmt>
    <rfmt sheetId="16" sqref="C130" start="0" length="0">
      <dxf>
        <font>
          <sz val="8"/>
          <color auto="1"/>
          <name val="Open Sans"/>
          <scheme val="none"/>
        </font>
      </dxf>
    </rfmt>
    <rfmt sheetId="16" sqref="C131" start="0" length="0">
      <dxf>
        <font>
          <sz val="8"/>
          <color auto="1"/>
          <name val="Open Sans"/>
          <scheme val="none"/>
        </font>
      </dxf>
    </rfmt>
    <rfmt sheetId="16" sqref="C132" start="0" length="0">
      <dxf>
        <font>
          <sz val="8"/>
          <color auto="1"/>
          <name val="Open Sans"/>
          <scheme val="none"/>
        </font>
      </dxf>
    </rfmt>
    <rfmt sheetId="16" sqref="C133" start="0" length="0">
      <dxf>
        <font>
          <sz val="8"/>
          <color auto="1"/>
          <name val="Open Sans"/>
          <scheme val="none"/>
        </font>
      </dxf>
    </rfmt>
    <rfmt sheetId="16" sqref="C134" start="0" length="0">
      <dxf>
        <font>
          <sz val="8"/>
          <color auto="1"/>
          <name val="Open Sans"/>
          <scheme val="none"/>
        </font>
      </dxf>
    </rfmt>
  </rrc>
  <rrc rId="5421" sId="16" ref="C1:C1048576" action="deleteCol">
    <undo index="2" exp="area" ref3D="1" dr="$J$1:$J$1048576" dn="Z_8DA78CF1_615A_4626_9893_6751995631A4_.wvu.Cols" sId="16"/>
    <undo index="1" exp="area" ref3D="1" dr="$C$1:$H$1048576" dn="Z_8DA78CF1_615A_4626_9893_6751995631A4_.wvu.Cols" sId="16"/>
    <undo index="0" exp="area" ref3D="1" dr="$C$1:$L$1048576" dn="Z_9AF4A83C_CF57_4B40_8A74_6A0EA6C2FE5C_.wvu.Cols" sId="16"/>
    <undo index="0" exp="area" ref3D="1" dr="$C$1:$L$1048576" dn="Z_687A4863_1825_4D63_B732_E76682E6DE4F_.wvu.Cols" sId="16"/>
    <undo index="0" exp="area" ref3D="1" dr="$G$1:$J$1048576" dn="Z_12F8D032_8143_430B_8DFF_852E8796C402_.wvu.Cols" sId="16"/>
    <rfmt sheetId="16" xfDxf="1" sqref="C1:C1048576" start="0" length="0">
      <dxf>
        <font>
          <sz val="8"/>
          <name val="Open Sans"/>
          <scheme val="none"/>
        </font>
      </dxf>
    </rfmt>
    <rcc rId="0" sId="16" dxf="1" numFmtId="19">
      <nc r="C1">
        <v>43281</v>
      </nc>
      <ndxf>
        <font>
          <b/>
          <sz val="8"/>
          <color rgb="FFC00000"/>
          <name val="Open Sans"/>
          <scheme val="none"/>
        </font>
        <numFmt numFmtId="19" formatCode="dd/mm/yyyy"/>
        <alignment horizontal="right" vertical="top" readingOrder="0"/>
        <border outline="0">
          <bottom style="medium">
            <color rgb="FFC00000"/>
          </bottom>
        </border>
      </ndxf>
    </rcc>
    <rcc rId="0" sId="16" s="1" dxf="1">
      <nc r="C2">
        <f>SUM(C3:C5)</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3">
        <v>378575</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4">
        <v>6394</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5">
        <v>1115337</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6">
        <f>C7+C14</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7">
        <f>C8+C10+C12</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8">
        <f>C9</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9">
        <v>95922</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10">
        <f>C11</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11">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12">
        <f>C13</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13">
        <v>5064</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14">
        <v>25717</v>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15">
        <f>C2+C6</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fmt sheetId="16" s="1" sqref="C16" start="0" length="0">
      <dxf>
        <font>
          <b/>
          <sz val="8"/>
          <color auto="1"/>
          <name val="Open Sans"/>
          <scheme val="none"/>
        </font>
        <numFmt numFmtId="166" formatCode="_(* #\ ###\ ##0_);_(* \(#\ ###\ ##0\);_(* &quot;-&quot;_);_(@_)"/>
        <alignment horizontal="center" vertical="center" readingOrder="0"/>
      </dxf>
    </rfmt>
    <rfmt sheetId="16" s="1" sqref="C17" start="0" length="0">
      <dxf>
        <font>
          <b/>
          <sz val="8"/>
          <color rgb="FFEC0000"/>
          <name val="Open Sans"/>
          <scheme val="none"/>
        </font>
        <numFmt numFmtId="166" formatCode="_(* #\ ###\ ##0_);_(* \(#\ ###\ ##0\);_(* &quot;-&quot;_);_(@_)"/>
        <alignment horizontal="center" vertical="center" readingOrder="0"/>
      </dxf>
    </rfmt>
    <rcc rId="0" sId="16" dxf="1" numFmtId="19">
      <nc r="C18">
        <v>43281</v>
      </nc>
      <ndxf>
        <font>
          <b/>
          <sz val="8"/>
          <color rgb="FFC00000"/>
          <name val="Open Sans"/>
          <scheme val="none"/>
        </font>
        <numFmt numFmtId="19" formatCode="dd/mm/yyyy"/>
        <alignment horizontal="right" vertical="top" readingOrder="0"/>
        <border outline="0">
          <bottom style="medium">
            <color rgb="FFC00000"/>
          </bottom>
        </border>
      </ndxf>
    </rcc>
    <rcc rId="0" sId="16" s="1" dxf="1" numFmtId="34">
      <nc r="C19">
        <v>277</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20">
        <v>90344</v>
      </nc>
      <ndxf>
        <font>
          <sz val="8"/>
          <color auto="1"/>
          <name val="Open Sans"/>
          <scheme val="none"/>
        </font>
        <numFmt numFmtId="166" formatCode="_(* #\ ###\ ##0_);_(* \(#\ ###\ ##0\);_(* &quot;-&quot;_);_(@_)"/>
        <alignment horizontal="center" vertical="center" readingOrder="0"/>
      </ndxf>
    </rcc>
    <rcc rId="0" sId="16" s="1" dxf="1">
      <nc r="C21">
        <f>C19+C20</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s="1" dxf="1">
      <nc r="C22">
        <f>C15+C21-BS!#REF!</f>
      </nc>
      <ndxf>
        <font>
          <b/>
          <sz val="8"/>
          <color theme="0"/>
          <name val="Open Sans"/>
          <scheme val="none"/>
        </font>
        <numFmt numFmtId="166" formatCode="_(* #\ ###\ ##0_);_(* \(#\ ###\ ##0\);_(* &quot;-&quot;_);_(@_)"/>
        <alignment horizontal="center" vertical="center" readingOrder="0"/>
      </ndxf>
    </rcc>
    <rfmt sheetId="16" sqref="C23" start="0" length="0">
      <dxf>
        <font>
          <sz val="8"/>
          <color rgb="FFFF0000"/>
          <name val="Open Sans"/>
          <scheme val="none"/>
        </font>
        <numFmt numFmtId="166" formatCode="_(* #\ ###\ ##0_);_(* \(#\ ###\ ##0\);_(* &quot;-&quot;_);_(@_)"/>
      </dxf>
    </rfmt>
    <rfmt sheetId="16" sqref="C24" start="0" length="0">
      <dxf>
        <font>
          <sz val="8"/>
          <color rgb="FFFF0000"/>
          <name val="Open Sans"/>
          <scheme val="none"/>
        </font>
        <numFmt numFmtId="166" formatCode="_(* #\ ###\ ##0_);_(* \(#\ ###\ ##0\);_(* &quot;-&quot;_);_(@_)"/>
      </dxf>
    </rfmt>
    <rfmt sheetId="16" sqref="C25" start="0" length="0">
      <dxf>
        <font>
          <sz val="8"/>
          <color auto="1"/>
          <name val="Open Sans"/>
          <scheme val="none"/>
        </font>
        <numFmt numFmtId="166" formatCode="_(* #\ ###\ ##0_);_(* \(#\ ###\ ##0\);_(* &quot;-&quot;_);_(@_)"/>
      </dxf>
    </rfmt>
    <rcc rId="0" sId="16" dxf="1" numFmtId="19">
      <nc r="C26">
        <v>43281</v>
      </nc>
      <ndxf>
        <font>
          <b/>
          <sz val="8"/>
          <color rgb="FFC00000"/>
          <name val="Open Sans"/>
          <scheme val="none"/>
        </font>
        <numFmt numFmtId="19" formatCode="dd/mm/yyyy"/>
        <alignment horizontal="right" vertical="top" readingOrder="0"/>
        <border outline="0">
          <bottom style="medium">
            <color rgb="FFC00000"/>
          </bottom>
        </border>
      </ndxf>
    </rcc>
    <rcc rId="0" sId="16" s="1" dxf="1">
      <nc r="C27">
        <f>SUM(C28:C30)</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28">
        <v>257153</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29">
        <v>6394</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30">
        <v>931069</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31">
        <f>105024</f>
      </nc>
      <ndxf>
        <font>
          <b/>
          <sz val="8"/>
          <color auto="1"/>
          <name val="Open Sans"/>
          <scheme val="none"/>
        </font>
        <numFmt numFmtId="166" formatCode="_(* #\ ###\ ##0_);_(* \(#\ ###\ ##0\);_(* &quot;-&quot;_);_(@_)"/>
        <alignment horizontal="right" vertical="center" readingOrder="0"/>
      </ndxf>
    </rcc>
    <rcc rId="0" sId="16" s="1" dxf="1">
      <nc r="C32">
        <f>C27+C31</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dxf="1" numFmtId="19">
      <nc r="C35">
        <v>43281</v>
      </nc>
      <ndxf>
        <font>
          <b/>
          <sz val="8"/>
          <color rgb="FFC00000"/>
          <name val="Open Sans"/>
          <scheme val="none"/>
        </font>
        <numFmt numFmtId="19" formatCode="dd/mm/yyyy"/>
        <alignment horizontal="right" vertical="top" readingOrder="0"/>
        <border outline="0">
          <bottom style="medium">
            <color rgb="FFC00000"/>
          </bottom>
        </border>
      </ndxf>
    </rcc>
    <rcc rId="0" sId="16" s="1" dxf="1" numFmtId="34">
      <nc r="C36">
        <v>146817</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37">
        <v>804390</v>
      </nc>
      <ndxf>
        <font>
          <sz val="8"/>
          <color auto="1"/>
          <name val="Open Sans"/>
          <scheme val="none"/>
        </font>
        <numFmt numFmtId="166" formatCode="_(* #\ ###\ ##0_);_(* \(#\ ###\ ##0\);_(* &quot;-&quot;_);_(@_)"/>
        <alignment horizontal="center" vertical="center" readingOrder="0"/>
      </ndxf>
    </rcc>
    <rcc rId="0" sId="16" s="1" dxf="1">
      <nc r="C38">
        <f>C36+C37</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dxf="1">
      <nc r="C39">
        <f>C32+C38-BS!#REF!</f>
      </nc>
      <ndxf>
        <font>
          <sz val="8"/>
          <color theme="0"/>
          <name val="Open Sans"/>
          <scheme val="none"/>
        </font>
        <numFmt numFmtId="166" formatCode="_(* #\ ###\ ##0_);_(* \(#\ ###\ ##0\);_(* &quot;-&quot;_);_(@_)"/>
      </ndxf>
    </rcc>
    <rfmt sheetId="16" sqref="C40" start="0" length="0">
      <dxf>
        <font>
          <sz val="8"/>
          <color auto="1"/>
          <name val="Open Sans"/>
          <scheme val="none"/>
        </font>
        <numFmt numFmtId="166" formatCode="_(* #\ ###\ ##0_);_(* \(#\ ###\ ##0\);_(* &quot;-&quot;_);_(@_)"/>
      </dxf>
    </rfmt>
    <rfmt sheetId="16" sqref="C41" start="0" length="0">
      <dxf>
        <font>
          <sz val="8"/>
          <color auto="1"/>
          <name val="Open Sans"/>
          <scheme val="none"/>
        </font>
        <numFmt numFmtId="4" formatCode="#,##0.00"/>
      </dxf>
    </rfmt>
    <rfmt sheetId="16" sqref="C42" start="0" length="0">
      <dxf>
        <font>
          <sz val="8"/>
          <color auto="1"/>
          <name val="Open Sans"/>
          <scheme val="none"/>
        </font>
        <numFmt numFmtId="4" formatCode="#,##0.00"/>
      </dxf>
    </rfmt>
    <rfmt sheetId="16" sqref="C43" start="0" length="0">
      <dxf>
        <font>
          <sz val="8"/>
          <color auto="1"/>
          <name val="Open Sans"/>
          <scheme val="none"/>
        </font>
        <numFmt numFmtId="4" formatCode="#,##0.00"/>
      </dxf>
    </rfmt>
    <rfmt sheetId="16" s="1" sqref="C44" start="0" length="0">
      <dxf>
        <font>
          <sz val="9"/>
          <color auto="1"/>
          <name val="Open Sans"/>
          <scheme val="none"/>
        </font>
        <numFmt numFmtId="4" formatCode="#,##0.00"/>
        <alignment horizontal="right" indent="1" readingOrder="0"/>
      </dxf>
    </rfmt>
    <rfmt sheetId="16" sqref="C45" start="0" length="0">
      <dxf>
        <font>
          <sz val="8"/>
          <color auto="1"/>
          <name val="Open Sans"/>
          <scheme val="none"/>
        </font>
        <numFmt numFmtId="4" formatCode="#,##0.00"/>
      </dxf>
    </rfmt>
    <rfmt sheetId="16" sqref="C46" start="0" length="0">
      <dxf>
        <font>
          <sz val="8"/>
          <color auto="1"/>
          <name val="Open Sans"/>
          <scheme val="none"/>
        </font>
      </dxf>
    </rfmt>
    <rfmt sheetId="16" sqref="C47" start="0" length="0">
      <dxf>
        <font>
          <sz val="8"/>
          <color auto="1"/>
          <name val="Open Sans"/>
          <scheme val="none"/>
        </font>
      </dxf>
    </rfmt>
    <rfmt sheetId="16" sqref="C48" start="0" length="0">
      <dxf>
        <font>
          <sz val="8"/>
          <color auto="1"/>
          <name val="Open Sans"/>
          <scheme val="none"/>
        </font>
      </dxf>
    </rfmt>
    <rfmt sheetId="16" sqref="C49" start="0" length="0">
      <dxf>
        <font>
          <sz val="8"/>
          <color auto="1"/>
          <name val="Open Sans"/>
          <scheme val="none"/>
        </font>
      </dxf>
    </rfmt>
    <rfmt sheetId="16" sqref="C50" start="0" length="0">
      <dxf>
        <font>
          <sz val="8"/>
          <color auto="1"/>
          <name val="Open Sans"/>
          <scheme val="none"/>
        </font>
      </dxf>
    </rfmt>
    <rfmt sheetId="16" sqref="C51" start="0" length="0">
      <dxf>
        <font>
          <sz val="8"/>
          <color auto="1"/>
          <name val="Open Sans"/>
          <scheme val="none"/>
        </font>
      </dxf>
    </rfmt>
    <rfmt sheetId="16" sqref="C52" start="0" length="0">
      <dxf>
        <font>
          <sz val="8"/>
          <color auto="1"/>
          <name val="Open Sans"/>
          <scheme val="none"/>
        </font>
      </dxf>
    </rfmt>
    <rfmt sheetId="16" sqref="C53" start="0" length="0">
      <dxf>
        <font>
          <sz val="8"/>
          <color auto="1"/>
          <name val="Open Sans"/>
          <scheme val="none"/>
        </font>
      </dxf>
    </rfmt>
    <rfmt sheetId="16" sqref="C54" start="0" length="0">
      <dxf>
        <font>
          <sz val="8"/>
          <color auto="1"/>
          <name val="Open Sans"/>
          <scheme val="none"/>
        </font>
      </dxf>
    </rfmt>
    <rfmt sheetId="16" sqref="C55" start="0" length="0">
      <dxf>
        <font>
          <sz val="8"/>
          <color auto="1"/>
          <name val="Open Sans"/>
          <scheme val="none"/>
        </font>
      </dxf>
    </rfmt>
    <rfmt sheetId="16" sqref="C56" start="0" length="0">
      <dxf>
        <font>
          <sz val="8"/>
          <color auto="1"/>
          <name val="Open Sans"/>
          <scheme val="none"/>
        </font>
      </dxf>
    </rfmt>
    <rfmt sheetId="16" sqref="C57" start="0" length="0">
      <dxf>
        <font>
          <sz val="8"/>
          <color auto="1"/>
          <name val="Open Sans"/>
          <scheme val="none"/>
        </font>
      </dxf>
    </rfmt>
    <rfmt sheetId="16" sqref="C58" start="0" length="0">
      <dxf>
        <font>
          <sz val="8"/>
          <color auto="1"/>
          <name val="Open Sans"/>
          <scheme val="none"/>
        </font>
      </dxf>
    </rfmt>
    <rfmt sheetId="16" sqref="C59" start="0" length="0">
      <dxf>
        <font>
          <sz val="8"/>
          <color auto="1"/>
          <name val="Open Sans"/>
          <scheme val="none"/>
        </font>
      </dxf>
    </rfmt>
    <rfmt sheetId="16" sqref="C60" start="0" length="0">
      <dxf>
        <font>
          <sz val="8"/>
          <color auto="1"/>
          <name val="Open Sans"/>
          <scheme val="none"/>
        </font>
      </dxf>
    </rfmt>
    <rfmt sheetId="16" sqref="C61" start="0" length="0">
      <dxf>
        <font>
          <sz val="8"/>
          <color auto="1"/>
          <name val="Open Sans"/>
          <scheme val="none"/>
        </font>
      </dxf>
    </rfmt>
    <rfmt sheetId="16" sqref="C62" start="0" length="0">
      <dxf>
        <font>
          <sz val="8"/>
          <color auto="1"/>
          <name val="Open Sans"/>
          <scheme val="none"/>
        </font>
      </dxf>
    </rfmt>
    <rfmt sheetId="16" sqref="C63" start="0" length="0">
      <dxf>
        <font>
          <sz val="8"/>
          <color auto="1"/>
          <name val="Open Sans"/>
          <scheme val="none"/>
        </font>
      </dxf>
    </rfmt>
    <rfmt sheetId="16" sqref="C64" start="0" length="0">
      <dxf>
        <font>
          <sz val="8"/>
          <color auto="1"/>
          <name val="Open Sans"/>
          <scheme val="none"/>
        </font>
      </dxf>
    </rfmt>
    <rfmt sheetId="16" sqref="C65" start="0" length="0">
      <dxf>
        <font>
          <sz val="8"/>
          <color auto="1"/>
          <name val="Open Sans"/>
          <scheme val="none"/>
        </font>
      </dxf>
    </rfmt>
    <rfmt sheetId="16" sqref="C66" start="0" length="0">
      <dxf>
        <font>
          <sz val="8"/>
          <color auto="1"/>
          <name val="Open Sans"/>
          <scheme val="none"/>
        </font>
      </dxf>
    </rfmt>
    <rfmt sheetId="16" sqref="C67" start="0" length="0">
      <dxf>
        <font>
          <sz val="8"/>
          <color auto="1"/>
          <name val="Open Sans"/>
          <scheme val="none"/>
        </font>
      </dxf>
    </rfmt>
    <rfmt sheetId="16" sqref="C68" start="0" length="0">
      <dxf>
        <font>
          <sz val="8"/>
          <color auto="1"/>
          <name val="Open Sans"/>
          <scheme val="none"/>
        </font>
      </dxf>
    </rfmt>
    <rfmt sheetId="16" sqref="C69" start="0" length="0">
      <dxf>
        <font>
          <sz val="8"/>
          <color auto="1"/>
          <name val="Open Sans"/>
          <scheme val="none"/>
        </font>
      </dxf>
    </rfmt>
    <rfmt sheetId="16" sqref="C70" start="0" length="0">
      <dxf>
        <font>
          <sz val="8"/>
          <color auto="1"/>
          <name val="Open Sans"/>
          <scheme val="none"/>
        </font>
      </dxf>
    </rfmt>
    <rfmt sheetId="16" sqref="C71" start="0" length="0">
      <dxf>
        <font>
          <sz val="8"/>
          <color auto="1"/>
          <name val="Open Sans"/>
          <scheme val="none"/>
        </font>
      </dxf>
    </rfmt>
    <rfmt sheetId="16" sqref="C72" start="0" length="0">
      <dxf>
        <font>
          <sz val="8"/>
          <color auto="1"/>
          <name val="Open Sans"/>
          <scheme val="none"/>
        </font>
      </dxf>
    </rfmt>
    <rfmt sheetId="16" sqref="C73" start="0" length="0">
      <dxf>
        <font>
          <sz val="8"/>
          <color auto="1"/>
          <name val="Open Sans"/>
          <scheme val="none"/>
        </font>
      </dxf>
    </rfmt>
    <rfmt sheetId="16" sqref="C74" start="0" length="0">
      <dxf>
        <font>
          <sz val="8"/>
          <color auto="1"/>
          <name val="Open Sans"/>
          <scheme val="none"/>
        </font>
      </dxf>
    </rfmt>
    <rfmt sheetId="16" sqref="C75" start="0" length="0">
      <dxf>
        <font>
          <sz val="8"/>
          <color auto="1"/>
          <name val="Open Sans"/>
          <scheme val="none"/>
        </font>
      </dxf>
    </rfmt>
    <rfmt sheetId="16" sqref="C76" start="0" length="0">
      <dxf>
        <font>
          <sz val="8"/>
          <color auto="1"/>
          <name val="Open Sans"/>
          <scheme val="none"/>
        </font>
      </dxf>
    </rfmt>
    <rfmt sheetId="16" sqref="C77" start="0" length="0">
      <dxf>
        <font>
          <sz val="8"/>
          <color auto="1"/>
          <name val="Open Sans"/>
          <scheme val="none"/>
        </font>
      </dxf>
    </rfmt>
    <rfmt sheetId="16" sqref="C78" start="0" length="0">
      <dxf>
        <font>
          <sz val="8"/>
          <color auto="1"/>
          <name val="Open Sans"/>
          <scheme val="none"/>
        </font>
      </dxf>
    </rfmt>
    <rfmt sheetId="16" sqref="C79" start="0" length="0">
      <dxf>
        <font>
          <sz val="8"/>
          <color auto="1"/>
          <name val="Open Sans"/>
          <scheme val="none"/>
        </font>
      </dxf>
    </rfmt>
    <rfmt sheetId="16" sqref="C80" start="0" length="0">
      <dxf>
        <font>
          <sz val="8"/>
          <color auto="1"/>
          <name val="Open Sans"/>
          <scheme val="none"/>
        </font>
      </dxf>
    </rfmt>
    <rfmt sheetId="16" sqref="C81" start="0" length="0">
      <dxf>
        <font>
          <sz val="8"/>
          <color auto="1"/>
          <name val="Open Sans"/>
          <scheme val="none"/>
        </font>
      </dxf>
    </rfmt>
    <rfmt sheetId="16" sqref="C82" start="0" length="0">
      <dxf>
        <font>
          <sz val="8"/>
          <color auto="1"/>
          <name val="Open Sans"/>
          <scheme val="none"/>
        </font>
      </dxf>
    </rfmt>
    <rfmt sheetId="16" sqref="C83" start="0" length="0">
      <dxf>
        <font>
          <sz val="8"/>
          <color auto="1"/>
          <name val="Open Sans"/>
          <scheme val="none"/>
        </font>
      </dxf>
    </rfmt>
    <rfmt sheetId="16" sqref="C84" start="0" length="0">
      <dxf>
        <font>
          <sz val="8"/>
          <color auto="1"/>
          <name val="Open Sans"/>
          <scheme val="none"/>
        </font>
      </dxf>
    </rfmt>
    <rfmt sheetId="16" sqref="C85" start="0" length="0">
      <dxf>
        <font>
          <sz val="8"/>
          <color auto="1"/>
          <name val="Open Sans"/>
          <scheme val="none"/>
        </font>
      </dxf>
    </rfmt>
    <rfmt sheetId="16" sqref="C86" start="0" length="0">
      <dxf>
        <font>
          <sz val="8"/>
          <color auto="1"/>
          <name val="Open Sans"/>
          <scheme val="none"/>
        </font>
      </dxf>
    </rfmt>
    <rfmt sheetId="16" sqref="C87" start="0" length="0">
      <dxf>
        <font>
          <sz val="8"/>
          <color auto="1"/>
          <name val="Open Sans"/>
          <scheme val="none"/>
        </font>
      </dxf>
    </rfmt>
    <rfmt sheetId="16" sqref="C88" start="0" length="0">
      <dxf>
        <font>
          <sz val="8"/>
          <color auto="1"/>
          <name val="Open Sans"/>
          <scheme val="none"/>
        </font>
      </dxf>
    </rfmt>
    <rfmt sheetId="16" sqref="C89" start="0" length="0">
      <dxf>
        <font>
          <sz val="8"/>
          <color auto="1"/>
          <name val="Open Sans"/>
          <scheme val="none"/>
        </font>
      </dxf>
    </rfmt>
    <rfmt sheetId="16" sqref="C90" start="0" length="0">
      <dxf>
        <font>
          <sz val="8"/>
          <color auto="1"/>
          <name val="Open Sans"/>
          <scheme val="none"/>
        </font>
      </dxf>
    </rfmt>
    <rfmt sheetId="16" sqref="C91" start="0" length="0">
      <dxf>
        <font>
          <sz val="8"/>
          <color auto="1"/>
          <name val="Open Sans"/>
          <scheme val="none"/>
        </font>
      </dxf>
    </rfmt>
    <rfmt sheetId="16" sqref="C92" start="0" length="0">
      <dxf>
        <font>
          <sz val="8"/>
          <color auto="1"/>
          <name val="Open Sans"/>
          <scheme val="none"/>
        </font>
      </dxf>
    </rfmt>
    <rfmt sheetId="16" sqref="C93" start="0" length="0">
      <dxf>
        <font>
          <sz val="8"/>
          <color auto="1"/>
          <name val="Open Sans"/>
          <scheme val="none"/>
        </font>
      </dxf>
    </rfmt>
    <rfmt sheetId="16" sqref="C94" start="0" length="0">
      <dxf>
        <font>
          <sz val="8"/>
          <color auto="1"/>
          <name val="Open Sans"/>
          <scheme val="none"/>
        </font>
      </dxf>
    </rfmt>
    <rfmt sheetId="16" sqref="C95" start="0" length="0">
      <dxf>
        <font>
          <sz val="8"/>
          <color auto="1"/>
          <name val="Open Sans"/>
          <scheme val="none"/>
        </font>
      </dxf>
    </rfmt>
    <rfmt sheetId="16" sqref="C96" start="0" length="0">
      <dxf>
        <font>
          <sz val="8"/>
          <color auto="1"/>
          <name val="Open Sans"/>
          <scheme val="none"/>
        </font>
      </dxf>
    </rfmt>
    <rfmt sheetId="16" sqref="C97" start="0" length="0">
      <dxf>
        <font>
          <sz val="8"/>
          <color auto="1"/>
          <name val="Open Sans"/>
          <scheme val="none"/>
        </font>
      </dxf>
    </rfmt>
    <rfmt sheetId="16" sqref="C98" start="0" length="0">
      <dxf>
        <font>
          <sz val="8"/>
          <color auto="1"/>
          <name val="Open Sans"/>
          <scheme val="none"/>
        </font>
      </dxf>
    </rfmt>
    <rfmt sheetId="16" sqref="C99" start="0" length="0">
      <dxf>
        <font>
          <sz val="8"/>
          <color auto="1"/>
          <name val="Open Sans"/>
          <scheme val="none"/>
        </font>
      </dxf>
    </rfmt>
    <rfmt sheetId="16" sqref="C100" start="0" length="0">
      <dxf>
        <font>
          <sz val="8"/>
          <color auto="1"/>
          <name val="Open Sans"/>
          <scheme val="none"/>
        </font>
      </dxf>
    </rfmt>
    <rfmt sheetId="16" sqref="C101" start="0" length="0">
      <dxf>
        <font>
          <sz val="8"/>
          <color auto="1"/>
          <name val="Open Sans"/>
          <scheme val="none"/>
        </font>
      </dxf>
    </rfmt>
    <rfmt sheetId="16" sqref="C102" start="0" length="0">
      <dxf>
        <font>
          <sz val="8"/>
          <color auto="1"/>
          <name val="Open Sans"/>
          <scheme val="none"/>
        </font>
      </dxf>
    </rfmt>
    <rfmt sheetId="16" sqref="C103" start="0" length="0">
      <dxf>
        <font>
          <sz val="8"/>
          <color auto="1"/>
          <name val="Open Sans"/>
          <scheme val="none"/>
        </font>
      </dxf>
    </rfmt>
    <rfmt sheetId="16" sqref="C104" start="0" length="0">
      <dxf>
        <font>
          <sz val="8"/>
          <color auto="1"/>
          <name val="Open Sans"/>
          <scheme val="none"/>
        </font>
      </dxf>
    </rfmt>
    <rfmt sheetId="16" sqref="C105" start="0" length="0">
      <dxf>
        <font>
          <sz val="8"/>
          <color auto="1"/>
          <name val="Open Sans"/>
          <scheme val="none"/>
        </font>
      </dxf>
    </rfmt>
    <rfmt sheetId="16" sqref="C106" start="0" length="0">
      <dxf>
        <font>
          <sz val="8"/>
          <color auto="1"/>
          <name val="Open Sans"/>
          <scheme val="none"/>
        </font>
      </dxf>
    </rfmt>
    <rfmt sheetId="16" sqref="C107" start="0" length="0">
      <dxf>
        <font>
          <sz val="8"/>
          <color auto="1"/>
          <name val="Open Sans"/>
          <scheme val="none"/>
        </font>
      </dxf>
    </rfmt>
    <rfmt sheetId="16" sqref="C108" start="0" length="0">
      <dxf>
        <font>
          <sz val="8"/>
          <color auto="1"/>
          <name val="Open Sans"/>
          <scheme val="none"/>
        </font>
      </dxf>
    </rfmt>
    <rfmt sheetId="16" sqref="C109" start="0" length="0">
      <dxf>
        <font>
          <sz val="8"/>
          <color auto="1"/>
          <name val="Open Sans"/>
          <scheme val="none"/>
        </font>
      </dxf>
    </rfmt>
    <rfmt sheetId="16" sqref="C110" start="0" length="0">
      <dxf>
        <font>
          <sz val="8"/>
          <color auto="1"/>
          <name val="Open Sans"/>
          <scheme val="none"/>
        </font>
      </dxf>
    </rfmt>
    <rfmt sheetId="16" sqref="C111" start="0" length="0">
      <dxf>
        <font>
          <sz val="8"/>
          <color auto="1"/>
          <name val="Open Sans"/>
          <scheme val="none"/>
        </font>
      </dxf>
    </rfmt>
    <rfmt sheetId="16" sqref="C112" start="0" length="0">
      <dxf>
        <font>
          <sz val="8"/>
          <color auto="1"/>
          <name val="Open Sans"/>
          <scheme val="none"/>
        </font>
      </dxf>
    </rfmt>
    <rfmt sheetId="16" sqref="C113" start="0" length="0">
      <dxf>
        <font>
          <sz val="8"/>
          <color auto="1"/>
          <name val="Open Sans"/>
          <scheme val="none"/>
        </font>
      </dxf>
    </rfmt>
    <rfmt sheetId="16" sqref="C114" start="0" length="0">
      <dxf>
        <font>
          <sz val="8"/>
          <color auto="1"/>
          <name val="Open Sans"/>
          <scheme val="none"/>
        </font>
      </dxf>
    </rfmt>
    <rfmt sheetId="16" sqref="C115" start="0" length="0">
      <dxf>
        <font>
          <sz val="8"/>
          <color auto="1"/>
          <name val="Open Sans"/>
          <scheme val="none"/>
        </font>
      </dxf>
    </rfmt>
    <rfmt sheetId="16" sqref="C116" start="0" length="0">
      <dxf>
        <font>
          <sz val="8"/>
          <color auto="1"/>
          <name val="Open Sans"/>
          <scheme val="none"/>
        </font>
      </dxf>
    </rfmt>
    <rfmt sheetId="16" sqref="C117" start="0" length="0">
      <dxf>
        <font>
          <sz val="8"/>
          <color auto="1"/>
          <name val="Open Sans"/>
          <scheme val="none"/>
        </font>
      </dxf>
    </rfmt>
    <rfmt sheetId="16" sqref="C118" start="0" length="0">
      <dxf>
        <font>
          <sz val="8"/>
          <color auto="1"/>
          <name val="Open Sans"/>
          <scheme val="none"/>
        </font>
      </dxf>
    </rfmt>
    <rfmt sheetId="16" sqref="C119" start="0" length="0">
      <dxf>
        <font>
          <sz val="8"/>
          <color auto="1"/>
          <name val="Open Sans"/>
          <scheme val="none"/>
        </font>
      </dxf>
    </rfmt>
    <rfmt sheetId="16" sqref="C120" start="0" length="0">
      <dxf>
        <font>
          <sz val="8"/>
          <color auto="1"/>
          <name val="Open Sans"/>
          <scheme val="none"/>
        </font>
      </dxf>
    </rfmt>
    <rfmt sheetId="16" sqref="C121" start="0" length="0">
      <dxf>
        <font>
          <sz val="8"/>
          <color auto="1"/>
          <name val="Open Sans"/>
          <scheme val="none"/>
        </font>
      </dxf>
    </rfmt>
    <rfmt sheetId="16" sqref="C122" start="0" length="0">
      <dxf>
        <font>
          <sz val="8"/>
          <color auto="1"/>
          <name val="Open Sans"/>
          <scheme val="none"/>
        </font>
      </dxf>
    </rfmt>
    <rfmt sheetId="16" sqref="C123" start="0" length="0">
      <dxf>
        <font>
          <sz val="8"/>
          <color auto="1"/>
          <name val="Open Sans"/>
          <scheme val="none"/>
        </font>
      </dxf>
    </rfmt>
    <rfmt sheetId="16" sqref="C124" start="0" length="0">
      <dxf>
        <font>
          <sz val="8"/>
          <color auto="1"/>
          <name val="Open Sans"/>
          <scheme val="none"/>
        </font>
      </dxf>
    </rfmt>
    <rfmt sheetId="16" sqref="C125" start="0" length="0">
      <dxf>
        <font>
          <sz val="8"/>
          <color auto="1"/>
          <name val="Open Sans"/>
          <scheme val="none"/>
        </font>
      </dxf>
    </rfmt>
    <rfmt sheetId="16" sqref="C126" start="0" length="0">
      <dxf>
        <font>
          <sz val="8"/>
          <color auto="1"/>
          <name val="Open Sans"/>
          <scheme val="none"/>
        </font>
      </dxf>
    </rfmt>
    <rfmt sheetId="16" sqref="C127" start="0" length="0">
      <dxf>
        <font>
          <sz val="8"/>
          <color auto="1"/>
          <name val="Open Sans"/>
          <scheme val="none"/>
        </font>
      </dxf>
    </rfmt>
    <rfmt sheetId="16" sqref="C128" start="0" length="0">
      <dxf>
        <font>
          <sz val="8"/>
          <color auto="1"/>
          <name val="Open Sans"/>
          <scheme val="none"/>
        </font>
      </dxf>
    </rfmt>
    <rfmt sheetId="16" sqref="C129" start="0" length="0">
      <dxf>
        <font>
          <sz val="8"/>
          <color auto="1"/>
          <name val="Open Sans"/>
          <scheme val="none"/>
        </font>
      </dxf>
    </rfmt>
    <rfmt sheetId="16" sqref="C130" start="0" length="0">
      <dxf>
        <font>
          <sz val="8"/>
          <color auto="1"/>
          <name val="Open Sans"/>
          <scheme val="none"/>
        </font>
      </dxf>
    </rfmt>
    <rfmt sheetId="16" sqref="C131" start="0" length="0">
      <dxf>
        <font>
          <sz val="8"/>
          <color auto="1"/>
          <name val="Open Sans"/>
          <scheme val="none"/>
        </font>
      </dxf>
    </rfmt>
    <rfmt sheetId="16" sqref="C132" start="0" length="0">
      <dxf>
        <font>
          <sz val="8"/>
          <color auto="1"/>
          <name val="Open Sans"/>
          <scheme val="none"/>
        </font>
      </dxf>
    </rfmt>
    <rfmt sheetId="16" sqref="C133" start="0" length="0">
      <dxf>
        <font>
          <sz val="8"/>
          <color auto="1"/>
          <name val="Open Sans"/>
          <scheme val="none"/>
        </font>
      </dxf>
    </rfmt>
    <rfmt sheetId="16" sqref="C134" start="0" length="0">
      <dxf>
        <font>
          <sz val="8"/>
          <color auto="1"/>
          <name val="Open Sans"/>
          <scheme val="none"/>
        </font>
      </dxf>
    </rfmt>
  </rrc>
  <rrc rId="5422" sId="16" ref="C1:C1048576" action="deleteCol">
    <undo index="2" exp="area" ref3D="1" dr="$I$1:$I$1048576" dn="Z_8DA78CF1_615A_4626_9893_6751995631A4_.wvu.Cols" sId="16"/>
    <undo index="1" exp="area" ref3D="1" dr="$C$1:$G$1048576" dn="Z_8DA78CF1_615A_4626_9893_6751995631A4_.wvu.Cols" sId="16"/>
    <undo index="0" exp="area" ref3D="1" dr="$C$1:$K$1048576" dn="Z_9AF4A83C_CF57_4B40_8A74_6A0EA6C2FE5C_.wvu.Cols" sId="16"/>
    <undo index="0" exp="area" ref3D="1" dr="$C$1:$K$1048576" dn="Z_687A4863_1825_4D63_B732_E76682E6DE4F_.wvu.Cols" sId="16"/>
    <undo index="0" exp="area" ref3D="1" dr="$F$1:$I$1048576" dn="Z_12F8D032_8143_430B_8DFF_852E8796C402_.wvu.Cols" sId="16"/>
    <rfmt sheetId="16" xfDxf="1" sqref="C1:C1048576" start="0" length="0">
      <dxf>
        <font>
          <sz val="8"/>
          <name val="Open Sans"/>
          <scheme val="none"/>
        </font>
      </dxf>
    </rfmt>
    <rcc rId="0" sId="16" dxf="1" numFmtId="19">
      <nc r="C1">
        <v>43373</v>
      </nc>
      <ndxf>
        <font>
          <b/>
          <sz val="8"/>
          <color rgb="FFC00000"/>
          <name val="Open Sans"/>
          <scheme val="none"/>
        </font>
        <numFmt numFmtId="19" formatCode="dd/mm/yyyy"/>
        <alignment horizontal="right" vertical="top" readingOrder="0"/>
        <border outline="0">
          <bottom style="medium">
            <color rgb="FFC00000"/>
          </bottom>
        </border>
      </ndxf>
    </rcc>
    <rcc rId="0" sId="16" s="1" dxf="1">
      <nc r="C2">
        <f>SUM(C3:C5)</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3">
        <v>339111</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4">
        <v>6282</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5">
        <v>596284</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6">
        <f>C7+C14</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7">
        <f>C8+C10+C12</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8">
        <f>C9</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9">
        <v>220292</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10">
        <f>C11</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11">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12">
        <f>C13</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13">
        <v>4569</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14">
        <v>17406</v>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15">
        <f>C2+C6</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fmt sheetId="16" s="1" sqref="C16" start="0" length="0">
      <dxf>
        <font>
          <b/>
          <sz val="8"/>
          <color auto="1"/>
          <name val="Open Sans"/>
          <scheme val="none"/>
        </font>
        <numFmt numFmtId="166" formatCode="_(* #\ ###\ ##0_);_(* \(#\ ###\ ##0\);_(* &quot;-&quot;_);_(@_)"/>
        <alignment horizontal="center" vertical="center" readingOrder="0"/>
      </dxf>
    </rfmt>
    <rfmt sheetId="16" s="1" sqref="C17" start="0" length="0">
      <dxf>
        <font>
          <b/>
          <sz val="8"/>
          <color rgb="FFEC0000"/>
          <name val="Open Sans"/>
          <scheme val="none"/>
        </font>
        <numFmt numFmtId="166" formatCode="_(* #\ ###\ ##0_);_(* \(#\ ###\ ##0\);_(* &quot;-&quot;_);_(@_)"/>
        <alignment horizontal="center" vertical="center" readingOrder="0"/>
      </dxf>
    </rfmt>
    <rcc rId="0" sId="16" dxf="1" numFmtId="19">
      <nc r="C18">
        <v>43373</v>
      </nc>
      <ndxf>
        <font>
          <b/>
          <sz val="8"/>
          <color rgb="FFC00000"/>
          <name val="Open Sans"/>
          <scheme val="none"/>
        </font>
        <numFmt numFmtId="19" formatCode="dd/mm/yyyy"/>
        <alignment horizontal="right" vertical="top" readingOrder="0"/>
        <border outline="0">
          <bottom style="medium">
            <color rgb="FFC00000"/>
          </bottom>
        </border>
      </ndxf>
    </rcc>
    <rcc rId="0" sId="16" s="1" dxf="1" numFmtId="34">
      <nc r="C19">
        <v>1084</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20">
        <v>110016</v>
      </nc>
      <ndxf>
        <font>
          <sz val="8"/>
          <color auto="1"/>
          <name val="Open Sans"/>
          <scheme val="none"/>
        </font>
        <numFmt numFmtId="166" formatCode="_(* #\ ###\ ##0_);_(* \(#\ ###\ ##0\);_(* &quot;-&quot;_);_(@_)"/>
        <alignment horizontal="center" vertical="center" readingOrder="0"/>
      </ndxf>
    </rcc>
    <rcc rId="0" sId="16" s="1" dxf="1">
      <nc r="C21">
        <f>C19+C20</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s="1" dxf="1">
      <nc r="C22">
        <f>C15+C21-BS!#REF!</f>
      </nc>
      <ndxf>
        <font>
          <b/>
          <sz val="8"/>
          <color theme="0"/>
          <name val="Open Sans"/>
          <scheme val="none"/>
        </font>
        <numFmt numFmtId="166" formatCode="_(* #\ ###\ ##0_);_(* \(#\ ###\ ##0\);_(* &quot;-&quot;_);_(@_)"/>
        <alignment horizontal="center" vertical="center" readingOrder="0"/>
      </ndxf>
    </rcc>
    <rfmt sheetId="16" sqref="C23" start="0" length="0">
      <dxf>
        <font>
          <sz val="8"/>
          <color rgb="FFFF0000"/>
          <name val="Open Sans"/>
          <scheme val="none"/>
        </font>
        <numFmt numFmtId="166" formatCode="_(* #\ ###\ ##0_);_(* \(#\ ###\ ##0\);_(* &quot;-&quot;_);_(@_)"/>
      </dxf>
    </rfmt>
    <rfmt sheetId="16" sqref="C24" start="0" length="0">
      <dxf>
        <font>
          <sz val="8"/>
          <color rgb="FFFF0000"/>
          <name val="Open Sans"/>
          <scheme val="none"/>
        </font>
        <numFmt numFmtId="166" formatCode="_(* #\ ###\ ##0_);_(* \(#\ ###\ ##0\);_(* &quot;-&quot;_);_(@_)"/>
      </dxf>
    </rfmt>
    <rfmt sheetId="16" sqref="C25" start="0" length="0">
      <dxf>
        <font>
          <sz val="8"/>
          <color auto="1"/>
          <name val="Open Sans"/>
          <scheme val="none"/>
        </font>
        <numFmt numFmtId="166" formatCode="_(* #\ ###\ ##0_);_(* \(#\ ###\ ##0\);_(* &quot;-&quot;_);_(@_)"/>
      </dxf>
    </rfmt>
    <rcc rId="0" sId="16" dxf="1" numFmtId="19">
      <nc r="C26">
        <v>43373</v>
      </nc>
      <ndxf>
        <font>
          <b/>
          <sz val="8"/>
          <color rgb="FFC00000"/>
          <name val="Open Sans"/>
          <scheme val="none"/>
        </font>
        <numFmt numFmtId="19" formatCode="dd/mm/yyyy"/>
        <alignment horizontal="right" vertical="top" readingOrder="0"/>
        <border outline="0">
          <bottom style="medium">
            <color rgb="FFC00000"/>
          </bottom>
        </border>
      </ndxf>
    </rcc>
    <rcc rId="0" sId="16" s="1" dxf="1">
      <nc r="C27">
        <f>SUM(C28:C30)</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28">
        <v>281004</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29">
        <v>6282</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30">
        <v>604372</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31">
        <f>675323</f>
      </nc>
      <ndxf>
        <font>
          <b/>
          <sz val="8"/>
          <color auto="1"/>
          <name val="Open Sans"/>
          <scheme val="none"/>
        </font>
        <numFmt numFmtId="166" formatCode="_(* #\ ###\ ##0_);_(* \(#\ ###\ ##0\);_(* &quot;-&quot;_);_(@_)"/>
        <alignment horizontal="right" vertical="center" readingOrder="0"/>
      </ndxf>
    </rcc>
    <rcc rId="0" sId="16" s="1" dxf="1">
      <nc r="C32">
        <f>C27+C31</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dxf="1" numFmtId="19">
      <nc r="C35">
        <v>43373</v>
      </nc>
      <ndxf>
        <font>
          <b/>
          <sz val="8"/>
          <color rgb="FFC00000"/>
          <name val="Open Sans"/>
          <scheme val="none"/>
        </font>
        <numFmt numFmtId="19" formatCode="dd/mm/yyyy"/>
        <alignment horizontal="right" vertical="top" readingOrder="0"/>
        <border outline="0">
          <bottom style="medium">
            <color rgb="FFC00000"/>
          </bottom>
        </border>
      </ndxf>
    </rcc>
    <rcc rId="0" sId="16" s="1" dxf="1" numFmtId="34">
      <nc r="C36">
        <v>140155</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37">
        <v>707934</v>
      </nc>
      <ndxf>
        <font>
          <sz val="8"/>
          <color auto="1"/>
          <name val="Open Sans"/>
          <scheme val="none"/>
        </font>
        <numFmt numFmtId="166" formatCode="_(* #\ ###\ ##0_);_(* \(#\ ###\ ##0\);_(* &quot;-&quot;_);_(@_)"/>
        <alignment horizontal="center" vertical="center" readingOrder="0"/>
      </ndxf>
    </rcc>
    <rcc rId="0" sId="16" s="1" dxf="1">
      <nc r="C38">
        <f>C36+C37</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dxf="1">
      <nc r="C39">
        <f>C32+C38-BS!#REF!</f>
      </nc>
      <ndxf>
        <font>
          <sz val="8"/>
          <color theme="0"/>
          <name val="Open Sans"/>
          <scheme val="none"/>
        </font>
        <numFmt numFmtId="166" formatCode="_(* #\ ###\ ##0_);_(* \(#\ ###\ ##0\);_(* &quot;-&quot;_);_(@_)"/>
      </ndxf>
    </rcc>
    <rfmt sheetId="16" sqref="C40" start="0" length="0">
      <dxf>
        <font>
          <sz val="8"/>
          <color auto="1"/>
          <name val="Open Sans"/>
          <scheme val="none"/>
        </font>
        <numFmt numFmtId="166" formatCode="_(* #\ ###\ ##0_);_(* \(#\ ###\ ##0\);_(* &quot;-&quot;_);_(@_)"/>
      </dxf>
    </rfmt>
    <rfmt sheetId="16" sqref="C41" start="0" length="0">
      <dxf>
        <font>
          <sz val="8"/>
          <color auto="1"/>
          <name val="Open Sans"/>
          <scheme val="none"/>
        </font>
        <numFmt numFmtId="4" formatCode="#,##0.00"/>
      </dxf>
    </rfmt>
    <rfmt sheetId="16" sqref="C42" start="0" length="0">
      <dxf>
        <font>
          <sz val="8"/>
          <color auto="1"/>
          <name val="Open Sans"/>
          <scheme val="none"/>
        </font>
        <numFmt numFmtId="4" formatCode="#,##0.00"/>
      </dxf>
    </rfmt>
    <rfmt sheetId="16" sqref="C43" start="0" length="0">
      <dxf>
        <font>
          <sz val="8"/>
          <color auto="1"/>
          <name val="Open Sans"/>
          <scheme val="none"/>
        </font>
        <numFmt numFmtId="4" formatCode="#,##0.00"/>
      </dxf>
    </rfmt>
    <rfmt sheetId="16" s="1" sqref="C44" start="0" length="0">
      <dxf>
        <font>
          <sz val="9"/>
          <color auto="1"/>
          <name val="Open Sans"/>
          <scheme val="none"/>
        </font>
        <numFmt numFmtId="4" formatCode="#,##0.00"/>
        <alignment horizontal="right" indent="1" readingOrder="0"/>
      </dxf>
    </rfmt>
    <rfmt sheetId="16" sqref="C45" start="0" length="0">
      <dxf>
        <font>
          <sz val="8"/>
          <color auto="1"/>
          <name val="Open Sans"/>
          <scheme val="none"/>
        </font>
        <numFmt numFmtId="4" formatCode="#,##0.00"/>
      </dxf>
    </rfmt>
    <rfmt sheetId="16" sqref="C46" start="0" length="0">
      <dxf>
        <font>
          <sz val="8"/>
          <color auto="1"/>
          <name val="Open Sans"/>
          <scheme val="none"/>
        </font>
      </dxf>
    </rfmt>
    <rfmt sheetId="16" sqref="C47" start="0" length="0">
      <dxf>
        <font>
          <sz val="8"/>
          <color auto="1"/>
          <name val="Open Sans"/>
          <scheme val="none"/>
        </font>
      </dxf>
    </rfmt>
    <rfmt sheetId="16" sqref="C48" start="0" length="0">
      <dxf>
        <font>
          <sz val="8"/>
          <color auto="1"/>
          <name val="Open Sans"/>
          <scheme val="none"/>
        </font>
      </dxf>
    </rfmt>
    <rfmt sheetId="16" sqref="C49" start="0" length="0">
      <dxf>
        <font>
          <sz val="8"/>
          <color auto="1"/>
          <name val="Open Sans"/>
          <scheme val="none"/>
        </font>
      </dxf>
    </rfmt>
    <rfmt sheetId="16" sqref="C50" start="0" length="0">
      <dxf>
        <font>
          <sz val="8"/>
          <color auto="1"/>
          <name val="Open Sans"/>
          <scheme val="none"/>
        </font>
      </dxf>
    </rfmt>
    <rfmt sheetId="16" sqref="C51" start="0" length="0">
      <dxf>
        <font>
          <sz val="8"/>
          <color auto="1"/>
          <name val="Open Sans"/>
          <scheme val="none"/>
        </font>
      </dxf>
    </rfmt>
    <rfmt sheetId="16" sqref="C52" start="0" length="0">
      <dxf>
        <font>
          <sz val="8"/>
          <color auto="1"/>
          <name val="Open Sans"/>
          <scheme val="none"/>
        </font>
      </dxf>
    </rfmt>
    <rfmt sheetId="16" sqref="C53" start="0" length="0">
      <dxf>
        <font>
          <sz val="8"/>
          <color auto="1"/>
          <name val="Open Sans"/>
          <scheme val="none"/>
        </font>
      </dxf>
    </rfmt>
    <rfmt sheetId="16" sqref="C54" start="0" length="0">
      <dxf>
        <font>
          <sz val="8"/>
          <color auto="1"/>
          <name val="Open Sans"/>
          <scheme val="none"/>
        </font>
      </dxf>
    </rfmt>
    <rfmt sheetId="16" sqref="C55" start="0" length="0">
      <dxf>
        <font>
          <sz val="8"/>
          <color auto="1"/>
          <name val="Open Sans"/>
          <scheme val="none"/>
        </font>
      </dxf>
    </rfmt>
    <rfmt sheetId="16" sqref="C56" start="0" length="0">
      <dxf>
        <font>
          <sz val="8"/>
          <color auto="1"/>
          <name val="Open Sans"/>
          <scheme val="none"/>
        </font>
      </dxf>
    </rfmt>
    <rfmt sheetId="16" sqref="C57" start="0" length="0">
      <dxf>
        <font>
          <sz val="8"/>
          <color auto="1"/>
          <name val="Open Sans"/>
          <scheme val="none"/>
        </font>
      </dxf>
    </rfmt>
    <rfmt sheetId="16" sqref="C58" start="0" length="0">
      <dxf>
        <font>
          <sz val="8"/>
          <color auto="1"/>
          <name val="Open Sans"/>
          <scheme val="none"/>
        </font>
      </dxf>
    </rfmt>
    <rfmt sheetId="16" sqref="C59" start="0" length="0">
      <dxf>
        <font>
          <sz val="8"/>
          <color auto="1"/>
          <name val="Open Sans"/>
          <scheme val="none"/>
        </font>
      </dxf>
    </rfmt>
    <rfmt sheetId="16" sqref="C60" start="0" length="0">
      <dxf>
        <font>
          <sz val="8"/>
          <color auto="1"/>
          <name val="Open Sans"/>
          <scheme val="none"/>
        </font>
      </dxf>
    </rfmt>
    <rfmt sheetId="16" sqref="C61" start="0" length="0">
      <dxf>
        <font>
          <sz val="8"/>
          <color auto="1"/>
          <name val="Open Sans"/>
          <scheme val="none"/>
        </font>
      </dxf>
    </rfmt>
    <rfmt sheetId="16" sqref="C62" start="0" length="0">
      <dxf>
        <font>
          <sz val="8"/>
          <color auto="1"/>
          <name val="Open Sans"/>
          <scheme val="none"/>
        </font>
      </dxf>
    </rfmt>
    <rfmt sheetId="16" sqref="C63" start="0" length="0">
      <dxf>
        <font>
          <sz val="8"/>
          <color auto="1"/>
          <name val="Open Sans"/>
          <scheme val="none"/>
        </font>
      </dxf>
    </rfmt>
    <rfmt sheetId="16" sqref="C64" start="0" length="0">
      <dxf>
        <font>
          <sz val="8"/>
          <color auto="1"/>
          <name val="Open Sans"/>
          <scheme val="none"/>
        </font>
      </dxf>
    </rfmt>
    <rfmt sheetId="16" sqref="C65" start="0" length="0">
      <dxf>
        <font>
          <sz val="8"/>
          <color auto="1"/>
          <name val="Open Sans"/>
          <scheme val="none"/>
        </font>
      </dxf>
    </rfmt>
    <rfmt sheetId="16" sqref="C66" start="0" length="0">
      <dxf>
        <font>
          <sz val="8"/>
          <color auto="1"/>
          <name val="Open Sans"/>
          <scheme val="none"/>
        </font>
      </dxf>
    </rfmt>
    <rfmt sheetId="16" sqref="C67" start="0" length="0">
      <dxf>
        <font>
          <sz val="8"/>
          <color auto="1"/>
          <name val="Open Sans"/>
          <scheme val="none"/>
        </font>
      </dxf>
    </rfmt>
    <rfmt sheetId="16" sqref="C68" start="0" length="0">
      <dxf>
        <font>
          <sz val="8"/>
          <color auto="1"/>
          <name val="Open Sans"/>
          <scheme val="none"/>
        </font>
      </dxf>
    </rfmt>
    <rfmt sheetId="16" sqref="C69" start="0" length="0">
      <dxf>
        <font>
          <sz val="8"/>
          <color auto="1"/>
          <name val="Open Sans"/>
          <scheme val="none"/>
        </font>
      </dxf>
    </rfmt>
    <rfmt sheetId="16" sqref="C70" start="0" length="0">
      <dxf>
        <font>
          <sz val="8"/>
          <color auto="1"/>
          <name val="Open Sans"/>
          <scheme val="none"/>
        </font>
      </dxf>
    </rfmt>
    <rfmt sheetId="16" sqref="C71" start="0" length="0">
      <dxf>
        <font>
          <sz val="8"/>
          <color auto="1"/>
          <name val="Open Sans"/>
          <scheme val="none"/>
        </font>
      </dxf>
    </rfmt>
    <rfmt sheetId="16" sqref="C72" start="0" length="0">
      <dxf>
        <font>
          <sz val="8"/>
          <color auto="1"/>
          <name val="Open Sans"/>
          <scheme val="none"/>
        </font>
      </dxf>
    </rfmt>
    <rfmt sheetId="16" sqref="C73" start="0" length="0">
      <dxf>
        <font>
          <sz val="8"/>
          <color auto="1"/>
          <name val="Open Sans"/>
          <scheme val="none"/>
        </font>
      </dxf>
    </rfmt>
    <rfmt sheetId="16" sqref="C74" start="0" length="0">
      <dxf>
        <font>
          <sz val="8"/>
          <color auto="1"/>
          <name val="Open Sans"/>
          <scheme val="none"/>
        </font>
      </dxf>
    </rfmt>
    <rfmt sheetId="16" sqref="C75" start="0" length="0">
      <dxf>
        <font>
          <sz val="8"/>
          <color auto="1"/>
          <name val="Open Sans"/>
          <scheme val="none"/>
        </font>
      </dxf>
    </rfmt>
    <rfmt sheetId="16" sqref="C76" start="0" length="0">
      <dxf>
        <font>
          <sz val="8"/>
          <color auto="1"/>
          <name val="Open Sans"/>
          <scheme val="none"/>
        </font>
      </dxf>
    </rfmt>
    <rfmt sheetId="16" sqref="C77" start="0" length="0">
      <dxf>
        <font>
          <sz val="8"/>
          <color auto="1"/>
          <name val="Open Sans"/>
          <scheme val="none"/>
        </font>
      </dxf>
    </rfmt>
    <rfmt sheetId="16" sqref="C78" start="0" length="0">
      <dxf>
        <font>
          <sz val="8"/>
          <color auto="1"/>
          <name val="Open Sans"/>
          <scheme val="none"/>
        </font>
      </dxf>
    </rfmt>
    <rfmt sheetId="16" sqref="C79" start="0" length="0">
      <dxf>
        <font>
          <sz val="8"/>
          <color auto="1"/>
          <name val="Open Sans"/>
          <scheme val="none"/>
        </font>
      </dxf>
    </rfmt>
    <rfmt sheetId="16" sqref="C80" start="0" length="0">
      <dxf>
        <font>
          <sz val="8"/>
          <color auto="1"/>
          <name val="Open Sans"/>
          <scheme val="none"/>
        </font>
      </dxf>
    </rfmt>
    <rfmt sheetId="16" sqref="C81" start="0" length="0">
      <dxf>
        <font>
          <sz val="8"/>
          <color auto="1"/>
          <name val="Open Sans"/>
          <scheme val="none"/>
        </font>
      </dxf>
    </rfmt>
    <rfmt sheetId="16" sqref="C82" start="0" length="0">
      <dxf>
        <font>
          <sz val="8"/>
          <color auto="1"/>
          <name val="Open Sans"/>
          <scheme val="none"/>
        </font>
      </dxf>
    </rfmt>
    <rfmt sheetId="16" sqref="C83" start="0" length="0">
      <dxf>
        <font>
          <sz val="8"/>
          <color auto="1"/>
          <name val="Open Sans"/>
          <scheme val="none"/>
        </font>
      </dxf>
    </rfmt>
    <rfmt sheetId="16" sqref="C84" start="0" length="0">
      <dxf>
        <font>
          <sz val="8"/>
          <color auto="1"/>
          <name val="Open Sans"/>
          <scheme val="none"/>
        </font>
      </dxf>
    </rfmt>
    <rfmt sheetId="16" sqref="C85" start="0" length="0">
      <dxf>
        <font>
          <sz val="8"/>
          <color auto="1"/>
          <name val="Open Sans"/>
          <scheme val="none"/>
        </font>
      </dxf>
    </rfmt>
    <rfmt sheetId="16" sqref="C86" start="0" length="0">
      <dxf>
        <font>
          <sz val="8"/>
          <color auto="1"/>
          <name val="Open Sans"/>
          <scheme val="none"/>
        </font>
      </dxf>
    </rfmt>
    <rfmt sheetId="16" sqref="C87" start="0" length="0">
      <dxf>
        <font>
          <sz val="8"/>
          <color auto="1"/>
          <name val="Open Sans"/>
          <scheme val="none"/>
        </font>
      </dxf>
    </rfmt>
    <rfmt sheetId="16" sqref="C88" start="0" length="0">
      <dxf>
        <font>
          <sz val="8"/>
          <color auto="1"/>
          <name val="Open Sans"/>
          <scheme val="none"/>
        </font>
      </dxf>
    </rfmt>
    <rfmt sheetId="16" sqref="C89" start="0" length="0">
      <dxf>
        <font>
          <sz val="8"/>
          <color auto="1"/>
          <name val="Open Sans"/>
          <scheme val="none"/>
        </font>
      </dxf>
    </rfmt>
    <rfmt sheetId="16" sqref="C90" start="0" length="0">
      <dxf>
        <font>
          <sz val="8"/>
          <color auto="1"/>
          <name val="Open Sans"/>
          <scheme val="none"/>
        </font>
      </dxf>
    </rfmt>
    <rfmt sheetId="16" sqref="C91" start="0" length="0">
      <dxf>
        <font>
          <sz val="8"/>
          <color auto="1"/>
          <name val="Open Sans"/>
          <scheme val="none"/>
        </font>
      </dxf>
    </rfmt>
    <rfmt sheetId="16" sqref="C92" start="0" length="0">
      <dxf>
        <font>
          <sz val="8"/>
          <color auto="1"/>
          <name val="Open Sans"/>
          <scheme val="none"/>
        </font>
      </dxf>
    </rfmt>
    <rfmt sheetId="16" sqref="C93" start="0" length="0">
      <dxf>
        <font>
          <sz val="8"/>
          <color auto="1"/>
          <name val="Open Sans"/>
          <scheme val="none"/>
        </font>
      </dxf>
    </rfmt>
    <rfmt sheetId="16" sqref="C94" start="0" length="0">
      <dxf>
        <font>
          <sz val="8"/>
          <color auto="1"/>
          <name val="Open Sans"/>
          <scheme val="none"/>
        </font>
      </dxf>
    </rfmt>
    <rfmt sheetId="16" sqref="C95" start="0" length="0">
      <dxf>
        <font>
          <sz val="8"/>
          <color auto="1"/>
          <name val="Open Sans"/>
          <scheme val="none"/>
        </font>
      </dxf>
    </rfmt>
    <rfmt sheetId="16" sqref="C96" start="0" length="0">
      <dxf>
        <font>
          <sz val="8"/>
          <color auto="1"/>
          <name val="Open Sans"/>
          <scheme val="none"/>
        </font>
      </dxf>
    </rfmt>
    <rfmt sheetId="16" sqref="C97" start="0" length="0">
      <dxf>
        <font>
          <sz val="8"/>
          <color auto="1"/>
          <name val="Open Sans"/>
          <scheme val="none"/>
        </font>
      </dxf>
    </rfmt>
    <rfmt sheetId="16" sqref="C98" start="0" length="0">
      <dxf>
        <font>
          <sz val="8"/>
          <color auto="1"/>
          <name val="Open Sans"/>
          <scheme val="none"/>
        </font>
      </dxf>
    </rfmt>
    <rfmt sheetId="16" sqref="C99" start="0" length="0">
      <dxf>
        <font>
          <sz val="8"/>
          <color auto="1"/>
          <name val="Open Sans"/>
          <scheme val="none"/>
        </font>
      </dxf>
    </rfmt>
    <rfmt sheetId="16" sqref="C100" start="0" length="0">
      <dxf>
        <font>
          <sz val="8"/>
          <color auto="1"/>
          <name val="Open Sans"/>
          <scheme val="none"/>
        </font>
      </dxf>
    </rfmt>
    <rfmt sheetId="16" sqref="C101" start="0" length="0">
      <dxf>
        <font>
          <sz val="8"/>
          <color auto="1"/>
          <name val="Open Sans"/>
          <scheme val="none"/>
        </font>
      </dxf>
    </rfmt>
    <rfmt sheetId="16" sqref="C102" start="0" length="0">
      <dxf>
        <font>
          <sz val="8"/>
          <color auto="1"/>
          <name val="Open Sans"/>
          <scheme val="none"/>
        </font>
      </dxf>
    </rfmt>
    <rfmt sheetId="16" sqref="C103" start="0" length="0">
      <dxf>
        <font>
          <sz val="8"/>
          <color auto="1"/>
          <name val="Open Sans"/>
          <scheme val="none"/>
        </font>
      </dxf>
    </rfmt>
    <rfmt sheetId="16" sqref="C104" start="0" length="0">
      <dxf>
        <font>
          <sz val="8"/>
          <color auto="1"/>
          <name val="Open Sans"/>
          <scheme val="none"/>
        </font>
      </dxf>
    </rfmt>
    <rfmt sheetId="16" sqref="C105" start="0" length="0">
      <dxf>
        <font>
          <sz val="8"/>
          <color auto="1"/>
          <name val="Open Sans"/>
          <scheme val="none"/>
        </font>
      </dxf>
    </rfmt>
    <rfmt sheetId="16" sqref="C106" start="0" length="0">
      <dxf>
        <font>
          <sz val="8"/>
          <color auto="1"/>
          <name val="Open Sans"/>
          <scheme val="none"/>
        </font>
      </dxf>
    </rfmt>
    <rfmt sheetId="16" sqref="C107" start="0" length="0">
      <dxf>
        <font>
          <sz val="8"/>
          <color auto="1"/>
          <name val="Open Sans"/>
          <scheme val="none"/>
        </font>
      </dxf>
    </rfmt>
    <rfmt sheetId="16" sqref="C108" start="0" length="0">
      <dxf>
        <font>
          <sz val="8"/>
          <color auto="1"/>
          <name val="Open Sans"/>
          <scheme val="none"/>
        </font>
      </dxf>
    </rfmt>
    <rfmt sheetId="16" sqref="C109" start="0" length="0">
      <dxf>
        <font>
          <sz val="8"/>
          <color auto="1"/>
          <name val="Open Sans"/>
          <scheme val="none"/>
        </font>
      </dxf>
    </rfmt>
    <rfmt sheetId="16" sqref="C110" start="0" length="0">
      <dxf>
        <font>
          <sz val="8"/>
          <color auto="1"/>
          <name val="Open Sans"/>
          <scheme val="none"/>
        </font>
      </dxf>
    </rfmt>
    <rfmt sheetId="16" sqref="C111" start="0" length="0">
      <dxf>
        <font>
          <sz val="8"/>
          <color auto="1"/>
          <name val="Open Sans"/>
          <scheme val="none"/>
        </font>
      </dxf>
    </rfmt>
    <rfmt sheetId="16" sqref="C112" start="0" length="0">
      <dxf>
        <font>
          <sz val="8"/>
          <color auto="1"/>
          <name val="Open Sans"/>
          <scheme val="none"/>
        </font>
      </dxf>
    </rfmt>
    <rfmt sheetId="16" sqref="C113" start="0" length="0">
      <dxf>
        <font>
          <sz val="8"/>
          <color auto="1"/>
          <name val="Open Sans"/>
          <scheme val="none"/>
        </font>
      </dxf>
    </rfmt>
    <rfmt sheetId="16" sqref="C114" start="0" length="0">
      <dxf>
        <font>
          <sz val="8"/>
          <color auto="1"/>
          <name val="Open Sans"/>
          <scheme val="none"/>
        </font>
      </dxf>
    </rfmt>
    <rfmt sheetId="16" sqref="C115" start="0" length="0">
      <dxf>
        <font>
          <sz val="8"/>
          <color auto="1"/>
          <name val="Open Sans"/>
          <scheme val="none"/>
        </font>
      </dxf>
    </rfmt>
    <rfmt sheetId="16" sqref="C116" start="0" length="0">
      <dxf>
        <font>
          <sz val="8"/>
          <color auto="1"/>
          <name val="Open Sans"/>
          <scheme val="none"/>
        </font>
      </dxf>
    </rfmt>
    <rfmt sheetId="16" sqref="C117" start="0" length="0">
      <dxf>
        <font>
          <sz val="8"/>
          <color auto="1"/>
          <name val="Open Sans"/>
          <scheme val="none"/>
        </font>
      </dxf>
    </rfmt>
    <rfmt sheetId="16" sqref="C118" start="0" length="0">
      <dxf>
        <font>
          <sz val="8"/>
          <color auto="1"/>
          <name val="Open Sans"/>
          <scheme val="none"/>
        </font>
      </dxf>
    </rfmt>
    <rfmt sheetId="16" sqref="C119" start="0" length="0">
      <dxf>
        <font>
          <sz val="8"/>
          <color auto="1"/>
          <name val="Open Sans"/>
          <scheme val="none"/>
        </font>
      </dxf>
    </rfmt>
    <rfmt sheetId="16" sqref="C120" start="0" length="0">
      <dxf>
        <font>
          <sz val="8"/>
          <color auto="1"/>
          <name val="Open Sans"/>
          <scheme val="none"/>
        </font>
      </dxf>
    </rfmt>
    <rfmt sheetId="16" sqref="C121" start="0" length="0">
      <dxf>
        <font>
          <sz val="8"/>
          <color auto="1"/>
          <name val="Open Sans"/>
          <scheme val="none"/>
        </font>
      </dxf>
    </rfmt>
    <rfmt sheetId="16" sqref="C122" start="0" length="0">
      <dxf>
        <font>
          <sz val="8"/>
          <color auto="1"/>
          <name val="Open Sans"/>
          <scheme val="none"/>
        </font>
      </dxf>
    </rfmt>
    <rfmt sheetId="16" sqref="C123" start="0" length="0">
      <dxf>
        <font>
          <sz val="8"/>
          <color auto="1"/>
          <name val="Open Sans"/>
          <scheme val="none"/>
        </font>
      </dxf>
    </rfmt>
    <rfmt sheetId="16" sqref="C124" start="0" length="0">
      <dxf>
        <font>
          <sz val="8"/>
          <color auto="1"/>
          <name val="Open Sans"/>
          <scheme val="none"/>
        </font>
      </dxf>
    </rfmt>
    <rfmt sheetId="16" sqref="C125" start="0" length="0">
      <dxf>
        <font>
          <sz val="8"/>
          <color auto="1"/>
          <name val="Open Sans"/>
          <scheme val="none"/>
        </font>
      </dxf>
    </rfmt>
    <rfmt sheetId="16" sqref="C126" start="0" length="0">
      <dxf>
        <font>
          <sz val="8"/>
          <color auto="1"/>
          <name val="Open Sans"/>
          <scheme val="none"/>
        </font>
      </dxf>
    </rfmt>
    <rfmt sheetId="16" sqref="C127" start="0" length="0">
      <dxf>
        <font>
          <sz val="8"/>
          <color auto="1"/>
          <name val="Open Sans"/>
          <scheme val="none"/>
        </font>
      </dxf>
    </rfmt>
    <rfmt sheetId="16" sqref="C128" start="0" length="0">
      <dxf>
        <font>
          <sz val="8"/>
          <color auto="1"/>
          <name val="Open Sans"/>
          <scheme val="none"/>
        </font>
      </dxf>
    </rfmt>
    <rfmt sheetId="16" sqref="C129" start="0" length="0">
      <dxf>
        <font>
          <sz val="8"/>
          <color auto="1"/>
          <name val="Open Sans"/>
          <scheme val="none"/>
        </font>
      </dxf>
    </rfmt>
    <rfmt sheetId="16" sqref="C130" start="0" length="0">
      <dxf>
        <font>
          <sz val="8"/>
          <color auto="1"/>
          <name val="Open Sans"/>
          <scheme val="none"/>
        </font>
      </dxf>
    </rfmt>
    <rfmt sheetId="16" sqref="C131" start="0" length="0">
      <dxf>
        <font>
          <sz val="8"/>
          <color auto="1"/>
          <name val="Open Sans"/>
          <scheme val="none"/>
        </font>
      </dxf>
    </rfmt>
    <rfmt sheetId="16" sqref="C132" start="0" length="0">
      <dxf>
        <font>
          <sz val="8"/>
          <color auto="1"/>
          <name val="Open Sans"/>
          <scheme val="none"/>
        </font>
      </dxf>
    </rfmt>
    <rfmt sheetId="16" sqref="C133" start="0" length="0">
      <dxf>
        <font>
          <sz val="8"/>
          <color auto="1"/>
          <name val="Open Sans"/>
          <scheme val="none"/>
        </font>
      </dxf>
    </rfmt>
    <rfmt sheetId="16" sqref="C134" start="0" length="0">
      <dxf>
        <font>
          <sz val="8"/>
          <color auto="1"/>
          <name val="Open Sans"/>
          <scheme val="none"/>
        </font>
      </dxf>
    </rfmt>
  </rrc>
  <rrc rId="5423" sId="16" ref="C1:C1048576" action="deleteCol">
    <undo index="2" exp="area" ref3D="1" dr="$H$1:$H$1048576" dn="Z_8DA78CF1_615A_4626_9893_6751995631A4_.wvu.Cols" sId="16"/>
    <undo index="1" exp="area" ref3D="1" dr="$C$1:$F$1048576" dn="Z_8DA78CF1_615A_4626_9893_6751995631A4_.wvu.Cols" sId="16"/>
    <undo index="0" exp="area" ref3D="1" dr="$C$1:$J$1048576" dn="Z_9AF4A83C_CF57_4B40_8A74_6A0EA6C2FE5C_.wvu.Cols" sId="16"/>
    <undo index="0" exp="area" ref3D="1" dr="$C$1:$J$1048576" dn="Z_687A4863_1825_4D63_B732_E76682E6DE4F_.wvu.Cols" sId="16"/>
    <undo index="0" exp="area" ref3D="1" dr="$E$1:$H$1048576" dn="Z_12F8D032_8143_430B_8DFF_852E8796C402_.wvu.Cols" sId="16"/>
    <rfmt sheetId="16" xfDxf="1" sqref="C1:C1048576" start="0" length="0">
      <dxf>
        <font>
          <sz val="8"/>
          <name val="Open Sans"/>
          <scheme val="none"/>
        </font>
      </dxf>
    </rfmt>
    <rcc rId="0" sId="16" dxf="1" numFmtId="19">
      <nc r="C1">
        <v>43465</v>
      </nc>
      <ndxf>
        <font>
          <b/>
          <sz val="8"/>
          <color rgb="FFC00000"/>
          <name val="Open Sans"/>
          <scheme val="none"/>
        </font>
        <numFmt numFmtId="19" formatCode="dd/mm/yyyy"/>
        <alignment horizontal="right" vertical="top" readingOrder="0"/>
        <border outline="0">
          <bottom style="medium">
            <color rgb="FFC00000"/>
          </bottom>
        </border>
      </ndxf>
    </rcc>
    <rcc rId="0" sId="16" s="1" dxf="1">
      <nc r="C2">
        <f>SUM(C3:C5)</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3">
        <v>553999</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4">
        <v>3279</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5">
        <v>523949</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6">
        <f>C7+C14</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7">
        <f>C8+C10+C12</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8">
        <f>C9</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9">
        <v>84552</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10">
        <f>C11</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11">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12">
        <f>C13</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13">
        <v>4183</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14">
        <v>16901</v>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15">
        <f>C2+C6</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fmt sheetId="16" s="1" sqref="C16" start="0" length="0">
      <dxf>
        <font>
          <b/>
          <sz val="8"/>
          <color auto="1"/>
          <name val="Open Sans"/>
          <scheme val="none"/>
        </font>
        <numFmt numFmtId="166" formatCode="_(* #\ ###\ ##0_);_(* \(#\ ###\ ##0\);_(* &quot;-&quot;_);_(@_)"/>
        <alignment horizontal="center" vertical="center" readingOrder="0"/>
      </dxf>
    </rfmt>
    <rfmt sheetId="16" s="1" sqref="C17" start="0" length="0">
      <dxf>
        <font>
          <b/>
          <sz val="8"/>
          <color rgb="FFEC0000"/>
          <name val="Open Sans"/>
          <scheme val="none"/>
        </font>
        <numFmt numFmtId="166" formatCode="_(* #\ ###\ ##0_);_(* \(#\ ###\ ##0\);_(* &quot;-&quot;_);_(@_)"/>
        <alignment horizontal="center" vertical="center" readingOrder="0"/>
      </dxf>
    </rfmt>
    <rcc rId="0" sId="16" dxf="1" numFmtId="19">
      <nc r="C18">
        <v>43465</v>
      </nc>
      <ndxf>
        <font>
          <b/>
          <sz val="8"/>
          <color rgb="FFC00000"/>
          <name val="Open Sans"/>
          <scheme val="none"/>
        </font>
        <numFmt numFmtId="19" formatCode="dd/mm/yyyy"/>
        <alignment horizontal="right" vertical="top" readingOrder="0"/>
        <border outline="0">
          <bottom style="medium">
            <color rgb="FFC00000"/>
          </bottom>
        </border>
      </ndxf>
    </rcc>
    <rcc rId="0" sId="16" s="1" dxf="1" numFmtId="34">
      <nc r="C19">
        <v>312</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20">
        <v>72909</v>
      </nc>
      <ndxf>
        <font>
          <sz val="8"/>
          <color auto="1"/>
          <name val="Open Sans"/>
          <scheme val="none"/>
        </font>
        <numFmt numFmtId="166" formatCode="_(* #\ ###\ ##0_);_(* \(#\ ###\ ##0\);_(* &quot;-&quot;_);_(@_)"/>
        <alignment horizontal="center" vertical="center" readingOrder="0"/>
      </ndxf>
    </rcc>
    <rcc rId="0" sId="16" s="1" dxf="1">
      <nc r="C21">
        <f>C19+C20</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s="1" dxf="1">
      <nc r="C22">
        <f>C15+C21-BS!#REF!</f>
      </nc>
      <ndxf>
        <font>
          <b/>
          <sz val="8"/>
          <color theme="0"/>
          <name val="Open Sans"/>
          <scheme val="none"/>
        </font>
        <numFmt numFmtId="166" formatCode="_(* #\ ###\ ##0_);_(* \(#\ ###\ ##0\);_(* &quot;-&quot;_);_(@_)"/>
        <alignment horizontal="center" vertical="center" readingOrder="0"/>
      </ndxf>
    </rcc>
    <rfmt sheetId="16" sqref="C23" start="0" length="0">
      <dxf>
        <font>
          <sz val="8"/>
          <color rgb="FFFF0000"/>
          <name val="Open Sans"/>
          <scheme val="none"/>
        </font>
        <numFmt numFmtId="166" formatCode="_(* #\ ###\ ##0_);_(* \(#\ ###\ ##0\);_(* &quot;-&quot;_);_(@_)"/>
      </dxf>
    </rfmt>
    <rfmt sheetId="16" sqref="C24" start="0" length="0">
      <dxf>
        <font>
          <sz val="8"/>
          <color rgb="FFFF0000"/>
          <name val="Open Sans"/>
          <scheme val="none"/>
        </font>
        <numFmt numFmtId="166" formatCode="_(* #\ ###\ ##0_);_(* \(#\ ###\ ##0\);_(* &quot;-&quot;_);_(@_)"/>
      </dxf>
    </rfmt>
    <rfmt sheetId="16" sqref="C25" start="0" length="0">
      <dxf>
        <font>
          <sz val="8"/>
          <color auto="1"/>
          <name val="Open Sans"/>
          <scheme val="none"/>
        </font>
        <numFmt numFmtId="166" formatCode="_(* #\ ###\ ##0_);_(* \(#\ ###\ ##0\);_(* &quot;-&quot;_);_(@_)"/>
      </dxf>
    </rfmt>
    <rcc rId="0" sId="16" dxf="1" numFmtId="19">
      <nc r="C26">
        <v>43465</v>
      </nc>
      <ndxf>
        <font>
          <b/>
          <sz val="8"/>
          <color rgb="FFC00000"/>
          <name val="Open Sans"/>
          <scheme val="none"/>
        </font>
        <numFmt numFmtId="19" formatCode="dd/mm/yyyy"/>
        <alignment horizontal="right" vertical="top" readingOrder="0"/>
        <border outline="0">
          <bottom style="medium">
            <color rgb="FFC00000"/>
          </bottom>
        </border>
      </ndxf>
    </rcc>
    <rcc rId="0" sId="16" s="1" dxf="1">
      <nc r="C27">
        <f>SUM(C28:C30)</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28">
        <v>545393</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29">
        <v>3279</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30">
        <v>509352</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31">
        <f>423377</f>
      </nc>
      <ndxf>
        <font>
          <b/>
          <sz val="8"/>
          <color auto="1"/>
          <name val="Open Sans"/>
          <scheme val="none"/>
        </font>
        <numFmt numFmtId="166" formatCode="_(* #\ ###\ ##0_);_(* \(#\ ###\ ##0\);_(* &quot;-&quot;_);_(@_)"/>
        <alignment horizontal="right" vertical="center" readingOrder="0"/>
      </ndxf>
    </rcc>
    <rcc rId="0" sId="16" s="1" dxf="1">
      <nc r="C32">
        <f>C27+C31</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dxf="1" numFmtId="19">
      <nc r="C35">
        <v>43465</v>
      </nc>
      <ndxf>
        <font>
          <b/>
          <sz val="8"/>
          <color rgb="FFC00000"/>
          <name val="Open Sans"/>
          <scheme val="none"/>
        </font>
        <numFmt numFmtId="19" formatCode="dd/mm/yyyy"/>
        <alignment horizontal="right" vertical="top" readingOrder="0"/>
        <border outline="0">
          <bottom style="medium">
            <color rgb="FFC00000"/>
          </bottom>
        </border>
      </ndxf>
    </rcc>
    <rcc rId="0" sId="16" s="1" dxf="1" numFmtId="34">
      <nc r="C36">
        <v>129205</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37">
        <v>783277</v>
      </nc>
      <ndxf>
        <font>
          <sz val="8"/>
          <color auto="1"/>
          <name val="Open Sans"/>
          <scheme val="none"/>
        </font>
        <numFmt numFmtId="166" formatCode="_(* #\ ###\ ##0_);_(* \(#\ ###\ ##0\);_(* &quot;-&quot;_);_(@_)"/>
        <alignment horizontal="center" vertical="center" readingOrder="0"/>
      </ndxf>
    </rcc>
    <rcc rId="0" sId="16" s="1" dxf="1">
      <nc r="C38">
        <f>C36+C37</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dxf="1">
      <nc r="C39">
        <f>C32+C38-BS!#REF!</f>
      </nc>
      <ndxf>
        <font>
          <sz val="8"/>
          <color theme="0"/>
          <name val="Open Sans"/>
          <scheme val="none"/>
        </font>
        <numFmt numFmtId="166" formatCode="_(* #\ ###\ ##0_);_(* \(#\ ###\ ##0\);_(* &quot;-&quot;_);_(@_)"/>
      </ndxf>
    </rcc>
    <rfmt sheetId="16" sqref="C40" start="0" length="0">
      <dxf>
        <font>
          <sz val="8"/>
          <color auto="1"/>
          <name val="Open Sans"/>
          <scheme val="none"/>
        </font>
        <numFmt numFmtId="166" formatCode="_(* #\ ###\ ##0_);_(* \(#\ ###\ ##0\);_(* &quot;-&quot;_);_(@_)"/>
      </dxf>
    </rfmt>
    <rfmt sheetId="16" sqref="C41" start="0" length="0">
      <dxf>
        <font>
          <sz val="8"/>
          <color auto="1"/>
          <name val="Open Sans"/>
          <scheme val="none"/>
        </font>
        <numFmt numFmtId="4" formatCode="#,##0.00"/>
      </dxf>
    </rfmt>
    <rfmt sheetId="16" sqref="C42" start="0" length="0">
      <dxf>
        <font>
          <sz val="8"/>
          <color auto="1"/>
          <name val="Open Sans"/>
          <scheme val="none"/>
        </font>
        <numFmt numFmtId="4" formatCode="#,##0.00"/>
      </dxf>
    </rfmt>
    <rfmt sheetId="16" sqref="C43" start="0" length="0">
      <dxf>
        <font>
          <sz val="8"/>
          <color auto="1"/>
          <name val="Open Sans"/>
          <scheme val="none"/>
        </font>
        <numFmt numFmtId="4" formatCode="#,##0.00"/>
      </dxf>
    </rfmt>
    <rfmt sheetId="16" s="1" sqref="C44" start="0" length="0">
      <dxf>
        <font>
          <sz val="9"/>
          <color auto="1"/>
          <name val="Open Sans"/>
          <scheme val="none"/>
        </font>
        <numFmt numFmtId="4" formatCode="#,##0.00"/>
        <alignment horizontal="right" indent="1" readingOrder="0"/>
      </dxf>
    </rfmt>
    <rfmt sheetId="16" sqref="C45" start="0" length="0">
      <dxf>
        <font>
          <sz val="8"/>
          <color auto="1"/>
          <name val="Open Sans"/>
          <scheme val="none"/>
        </font>
        <numFmt numFmtId="4" formatCode="#,##0.00"/>
      </dxf>
    </rfmt>
    <rfmt sheetId="16" sqref="C46" start="0" length="0">
      <dxf>
        <font>
          <sz val="8"/>
          <color auto="1"/>
          <name val="Open Sans"/>
          <scheme val="none"/>
        </font>
      </dxf>
    </rfmt>
    <rfmt sheetId="16" sqref="C47" start="0" length="0">
      <dxf>
        <font>
          <sz val="8"/>
          <color auto="1"/>
          <name val="Open Sans"/>
          <scheme val="none"/>
        </font>
      </dxf>
    </rfmt>
    <rfmt sheetId="16" sqref="C48" start="0" length="0">
      <dxf>
        <font>
          <sz val="8"/>
          <color auto="1"/>
          <name val="Open Sans"/>
          <scheme val="none"/>
        </font>
      </dxf>
    </rfmt>
    <rfmt sheetId="16" sqref="C49" start="0" length="0">
      <dxf>
        <font>
          <sz val="8"/>
          <color auto="1"/>
          <name val="Open Sans"/>
          <scheme val="none"/>
        </font>
      </dxf>
    </rfmt>
    <rfmt sheetId="16" sqref="C50" start="0" length="0">
      <dxf>
        <font>
          <sz val="8"/>
          <color auto="1"/>
          <name val="Open Sans"/>
          <scheme val="none"/>
        </font>
      </dxf>
    </rfmt>
    <rfmt sheetId="16" sqref="C51" start="0" length="0">
      <dxf>
        <font>
          <sz val="8"/>
          <color auto="1"/>
          <name val="Open Sans"/>
          <scheme val="none"/>
        </font>
      </dxf>
    </rfmt>
    <rfmt sheetId="16" sqref="C52" start="0" length="0">
      <dxf>
        <font>
          <sz val="8"/>
          <color auto="1"/>
          <name val="Open Sans"/>
          <scheme val="none"/>
        </font>
      </dxf>
    </rfmt>
    <rfmt sheetId="16" sqref="C53" start="0" length="0">
      <dxf>
        <font>
          <sz val="8"/>
          <color auto="1"/>
          <name val="Open Sans"/>
          <scheme val="none"/>
        </font>
      </dxf>
    </rfmt>
    <rfmt sheetId="16" sqref="C54" start="0" length="0">
      <dxf>
        <font>
          <sz val="8"/>
          <color auto="1"/>
          <name val="Open Sans"/>
          <scheme val="none"/>
        </font>
      </dxf>
    </rfmt>
    <rfmt sheetId="16" sqref="C55" start="0" length="0">
      <dxf>
        <font>
          <sz val="8"/>
          <color auto="1"/>
          <name val="Open Sans"/>
          <scheme val="none"/>
        </font>
      </dxf>
    </rfmt>
    <rfmt sheetId="16" sqref="C56" start="0" length="0">
      <dxf>
        <font>
          <sz val="8"/>
          <color auto="1"/>
          <name val="Open Sans"/>
          <scheme val="none"/>
        </font>
      </dxf>
    </rfmt>
    <rfmt sheetId="16" sqref="C57" start="0" length="0">
      <dxf>
        <font>
          <sz val="8"/>
          <color auto="1"/>
          <name val="Open Sans"/>
          <scheme val="none"/>
        </font>
      </dxf>
    </rfmt>
    <rfmt sheetId="16" sqref="C58" start="0" length="0">
      <dxf>
        <font>
          <sz val="8"/>
          <color auto="1"/>
          <name val="Open Sans"/>
          <scheme val="none"/>
        </font>
      </dxf>
    </rfmt>
    <rfmt sheetId="16" sqref="C59" start="0" length="0">
      <dxf>
        <font>
          <sz val="8"/>
          <color auto="1"/>
          <name val="Open Sans"/>
          <scheme val="none"/>
        </font>
      </dxf>
    </rfmt>
    <rfmt sheetId="16" sqref="C60" start="0" length="0">
      <dxf>
        <font>
          <sz val="8"/>
          <color auto="1"/>
          <name val="Open Sans"/>
          <scheme val="none"/>
        </font>
      </dxf>
    </rfmt>
    <rfmt sheetId="16" sqref="C61" start="0" length="0">
      <dxf>
        <font>
          <sz val="8"/>
          <color auto="1"/>
          <name val="Open Sans"/>
          <scheme val="none"/>
        </font>
      </dxf>
    </rfmt>
    <rfmt sheetId="16" sqref="C62" start="0" length="0">
      <dxf>
        <font>
          <sz val="8"/>
          <color auto="1"/>
          <name val="Open Sans"/>
          <scheme val="none"/>
        </font>
      </dxf>
    </rfmt>
    <rfmt sheetId="16" sqref="C63" start="0" length="0">
      <dxf>
        <font>
          <sz val="8"/>
          <color auto="1"/>
          <name val="Open Sans"/>
          <scheme val="none"/>
        </font>
      </dxf>
    </rfmt>
    <rfmt sheetId="16" sqref="C64" start="0" length="0">
      <dxf>
        <font>
          <sz val="8"/>
          <color auto="1"/>
          <name val="Open Sans"/>
          <scheme val="none"/>
        </font>
      </dxf>
    </rfmt>
    <rfmt sheetId="16" sqref="C65" start="0" length="0">
      <dxf>
        <font>
          <sz val="8"/>
          <color auto="1"/>
          <name val="Open Sans"/>
          <scheme val="none"/>
        </font>
      </dxf>
    </rfmt>
    <rfmt sheetId="16" sqref="C66" start="0" length="0">
      <dxf>
        <font>
          <sz val="8"/>
          <color auto="1"/>
          <name val="Open Sans"/>
          <scheme val="none"/>
        </font>
      </dxf>
    </rfmt>
    <rfmt sheetId="16" sqref="C67" start="0" length="0">
      <dxf>
        <font>
          <sz val="8"/>
          <color auto="1"/>
          <name val="Open Sans"/>
          <scheme val="none"/>
        </font>
      </dxf>
    </rfmt>
    <rfmt sheetId="16" sqref="C68" start="0" length="0">
      <dxf>
        <font>
          <sz val="8"/>
          <color auto="1"/>
          <name val="Open Sans"/>
          <scheme val="none"/>
        </font>
      </dxf>
    </rfmt>
    <rfmt sheetId="16" sqref="C69" start="0" length="0">
      <dxf>
        <font>
          <sz val="8"/>
          <color auto="1"/>
          <name val="Open Sans"/>
          <scheme val="none"/>
        </font>
      </dxf>
    </rfmt>
    <rfmt sheetId="16" sqref="C70" start="0" length="0">
      <dxf>
        <font>
          <sz val="8"/>
          <color auto="1"/>
          <name val="Open Sans"/>
          <scheme val="none"/>
        </font>
      </dxf>
    </rfmt>
    <rfmt sheetId="16" sqref="C71" start="0" length="0">
      <dxf>
        <font>
          <sz val="8"/>
          <color auto="1"/>
          <name val="Open Sans"/>
          <scheme val="none"/>
        </font>
      </dxf>
    </rfmt>
    <rfmt sheetId="16" sqref="C72" start="0" length="0">
      <dxf>
        <font>
          <sz val="8"/>
          <color auto="1"/>
          <name val="Open Sans"/>
          <scheme val="none"/>
        </font>
      </dxf>
    </rfmt>
    <rfmt sheetId="16" sqref="C73" start="0" length="0">
      <dxf>
        <font>
          <sz val="8"/>
          <color auto="1"/>
          <name val="Open Sans"/>
          <scheme val="none"/>
        </font>
      </dxf>
    </rfmt>
    <rfmt sheetId="16" sqref="C74" start="0" length="0">
      <dxf>
        <font>
          <sz val="8"/>
          <color auto="1"/>
          <name val="Open Sans"/>
          <scheme val="none"/>
        </font>
      </dxf>
    </rfmt>
    <rfmt sheetId="16" sqref="C75" start="0" length="0">
      <dxf>
        <font>
          <sz val="8"/>
          <color auto="1"/>
          <name val="Open Sans"/>
          <scheme val="none"/>
        </font>
      </dxf>
    </rfmt>
    <rfmt sheetId="16" sqref="C76" start="0" length="0">
      <dxf>
        <font>
          <sz val="8"/>
          <color auto="1"/>
          <name val="Open Sans"/>
          <scheme val="none"/>
        </font>
      </dxf>
    </rfmt>
    <rfmt sheetId="16" sqref="C77" start="0" length="0">
      <dxf>
        <font>
          <sz val="8"/>
          <color auto="1"/>
          <name val="Open Sans"/>
          <scheme val="none"/>
        </font>
      </dxf>
    </rfmt>
    <rfmt sheetId="16" sqref="C78" start="0" length="0">
      <dxf>
        <font>
          <sz val="8"/>
          <color auto="1"/>
          <name val="Open Sans"/>
          <scheme val="none"/>
        </font>
      </dxf>
    </rfmt>
    <rfmt sheetId="16" sqref="C79" start="0" length="0">
      <dxf>
        <font>
          <sz val="8"/>
          <color auto="1"/>
          <name val="Open Sans"/>
          <scheme val="none"/>
        </font>
      </dxf>
    </rfmt>
    <rfmt sheetId="16" sqref="C80" start="0" length="0">
      <dxf>
        <font>
          <sz val="8"/>
          <color auto="1"/>
          <name val="Open Sans"/>
          <scheme val="none"/>
        </font>
      </dxf>
    </rfmt>
    <rfmt sheetId="16" sqref="C81" start="0" length="0">
      <dxf>
        <font>
          <sz val="8"/>
          <color auto="1"/>
          <name val="Open Sans"/>
          <scheme val="none"/>
        </font>
      </dxf>
    </rfmt>
    <rfmt sheetId="16" sqref="C82" start="0" length="0">
      <dxf>
        <font>
          <sz val="8"/>
          <color auto="1"/>
          <name val="Open Sans"/>
          <scheme val="none"/>
        </font>
      </dxf>
    </rfmt>
    <rfmt sheetId="16" sqref="C83" start="0" length="0">
      <dxf>
        <font>
          <sz val="8"/>
          <color auto="1"/>
          <name val="Open Sans"/>
          <scheme val="none"/>
        </font>
      </dxf>
    </rfmt>
    <rfmt sheetId="16" sqref="C84" start="0" length="0">
      <dxf>
        <font>
          <sz val="8"/>
          <color auto="1"/>
          <name val="Open Sans"/>
          <scheme val="none"/>
        </font>
      </dxf>
    </rfmt>
    <rfmt sheetId="16" sqref="C85" start="0" length="0">
      <dxf>
        <font>
          <sz val="8"/>
          <color auto="1"/>
          <name val="Open Sans"/>
          <scheme val="none"/>
        </font>
      </dxf>
    </rfmt>
    <rfmt sheetId="16" sqref="C86" start="0" length="0">
      <dxf>
        <font>
          <sz val="8"/>
          <color auto="1"/>
          <name val="Open Sans"/>
          <scheme val="none"/>
        </font>
      </dxf>
    </rfmt>
    <rfmt sheetId="16" sqref="C87" start="0" length="0">
      <dxf>
        <font>
          <sz val="8"/>
          <color auto="1"/>
          <name val="Open Sans"/>
          <scheme val="none"/>
        </font>
      </dxf>
    </rfmt>
    <rfmt sheetId="16" sqref="C88" start="0" length="0">
      <dxf>
        <font>
          <sz val="8"/>
          <color auto="1"/>
          <name val="Open Sans"/>
          <scheme val="none"/>
        </font>
      </dxf>
    </rfmt>
    <rfmt sheetId="16" sqref="C89" start="0" length="0">
      <dxf>
        <font>
          <sz val="8"/>
          <color auto="1"/>
          <name val="Open Sans"/>
          <scheme val="none"/>
        </font>
      </dxf>
    </rfmt>
    <rfmt sheetId="16" sqref="C90" start="0" length="0">
      <dxf>
        <font>
          <sz val="8"/>
          <color auto="1"/>
          <name val="Open Sans"/>
          <scheme val="none"/>
        </font>
      </dxf>
    </rfmt>
    <rfmt sheetId="16" sqref="C91" start="0" length="0">
      <dxf>
        <font>
          <sz val="8"/>
          <color auto="1"/>
          <name val="Open Sans"/>
          <scheme val="none"/>
        </font>
      </dxf>
    </rfmt>
    <rfmt sheetId="16" sqref="C92" start="0" length="0">
      <dxf>
        <font>
          <sz val="8"/>
          <color auto="1"/>
          <name val="Open Sans"/>
          <scheme val="none"/>
        </font>
      </dxf>
    </rfmt>
    <rfmt sheetId="16" sqref="C93" start="0" length="0">
      <dxf>
        <font>
          <sz val="8"/>
          <color auto="1"/>
          <name val="Open Sans"/>
          <scheme val="none"/>
        </font>
      </dxf>
    </rfmt>
    <rfmt sheetId="16" sqref="C94" start="0" length="0">
      <dxf>
        <font>
          <sz val="8"/>
          <color auto="1"/>
          <name val="Open Sans"/>
          <scheme val="none"/>
        </font>
      </dxf>
    </rfmt>
    <rfmt sheetId="16" sqref="C95" start="0" length="0">
      <dxf>
        <font>
          <sz val="8"/>
          <color auto="1"/>
          <name val="Open Sans"/>
          <scheme val="none"/>
        </font>
      </dxf>
    </rfmt>
    <rfmt sheetId="16" sqref="C96" start="0" length="0">
      <dxf>
        <font>
          <sz val="8"/>
          <color auto="1"/>
          <name val="Open Sans"/>
          <scheme val="none"/>
        </font>
      </dxf>
    </rfmt>
    <rfmt sheetId="16" sqref="C97" start="0" length="0">
      <dxf>
        <font>
          <sz val="8"/>
          <color auto="1"/>
          <name val="Open Sans"/>
          <scheme val="none"/>
        </font>
      </dxf>
    </rfmt>
    <rfmt sheetId="16" sqref="C98" start="0" length="0">
      <dxf>
        <font>
          <sz val="8"/>
          <color auto="1"/>
          <name val="Open Sans"/>
          <scheme val="none"/>
        </font>
      </dxf>
    </rfmt>
    <rfmt sheetId="16" sqref="C99" start="0" length="0">
      <dxf>
        <font>
          <sz val="8"/>
          <color auto="1"/>
          <name val="Open Sans"/>
          <scheme val="none"/>
        </font>
      </dxf>
    </rfmt>
    <rfmt sheetId="16" sqref="C100" start="0" length="0">
      <dxf>
        <font>
          <sz val="8"/>
          <color auto="1"/>
          <name val="Open Sans"/>
          <scheme val="none"/>
        </font>
      </dxf>
    </rfmt>
    <rfmt sheetId="16" sqref="C101" start="0" length="0">
      <dxf>
        <font>
          <sz val="8"/>
          <color auto="1"/>
          <name val="Open Sans"/>
          <scheme val="none"/>
        </font>
      </dxf>
    </rfmt>
    <rfmt sheetId="16" sqref="C102" start="0" length="0">
      <dxf>
        <font>
          <sz val="8"/>
          <color auto="1"/>
          <name val="Open Sans"/>
          <scheme val="none"/>
        </font>
      </dxf>
    </rfmt>
    <rfmt sheetId="16" sqref="C103" start="0" length="0">
      <dxf>
        <font>
          <sz val="8"/>
          <color auto="1"/>
          <name val="Open Sans"/>
          <scheme val="none"/>
        </font>
      </dxf>
    </rfmt>
    <rfmt sheetId="16" sqref="C104" start="0" length="0">
      <dxf>
        <font>
          <sz val="8"/>
          <color auto="1"/>
          <name val="Open Sans"/>
          <scheme val="none"/>
        </font>
      </dxf>
    </rfmt>
    <rfmt sheetId="16" sqref="C105" start="0" length="0">
      <dxf>
        <font>
          <sz val="8"/>
          <color auto="1"/>
          <name val="Open Sans"/>
          <scheme val="none"/>
        </font>
      </dxf>
    </rfmt>
    <rfmt sheetId="16" sqref="C106" start="0" length="0">
      <dxf>
        <font>
          <sz val="8"/>
          <color auto="1"/>
          <name val="Open Sans"/>
          <scheme val="none"/>
        </font>
      </dxf>
    </rfmt>
    <rfmt sheetId="16" sqref="C107" start="0" length="0">
      <dxf>
        <font>
          <sz val="8"/>
          <color auto="1"/>
          <name val="Open Sans"/>
          <scheme val="none"/>
        </font>
      </dxf>
    </rfmt>
    <rfmt sheetId="16" sqref="C108" start="0" length="0">
      <dxf>
        <font>
          <sz val="8"/>
          <color auto="1"/>
          <name val="Open Sans"/>
          <scheme val="none"/>
        </font>
      </dxf>
    </rfmt>
    <rfmt sheetId="16" sqref="C109" start="0" length="0">
      <dxf>
        <font>
          <sz val="8"/>
          <color auto="1"/>
          <name val="Open Sans"/>
          <scheme val="none"/>
        </font>
      </dxf>
    </rfmt>
    <rfmt sheetId="16" sqref="C110" start="0" length="0">
      <dxf>
        <font>
          <sz val="8"/>
          <color auto="1"/>
          <name val="Open Sans"/>
          <scheme val="none"/>
        </font>
      </dxf>
    </rfmt>
    <rfmt sheetId="16" sqref="C111" start="0" length="0">
      <dxf>
        <font>
          <sz val="8"/>
          <color auto="1"/>
          <name val="Open Sans"/>
          <scheme val="none"/>
        </font>
      </dxf>
    </rfmt>
    <rfmt sheetId="16" sqref="C112" start="0" length="0">
      <dxf>
        <font>
          <sz val="8"/>
          <color auto="1"/>
          <name val="Open Sans"/>
          <scheme val="none"/>
        </font>
      </dxf>
    </rfmt>
    <rfmt sheetId="16" sqref="C113" start="0" length="0">
      <dxf>
        <font>
          <sz val="8"/>
          <color auto="1"/>
          <name val="Open Sans"/>
          <scheme val="none"/>
        </font>
      </dxf>
    </rfmt>
    <rfmt sheetId="16" sqref="C114" start="0" length="0">
      <dxf>
        <font>
          <sz val="8"/>
          <color auto="1"/>
          <name val="Open Sans"/>
          <scheme val="none"/>
        </font>
      </dxf>
    </rfmt>
    <rfmt sheetId="16" sqref="C115" start="0" length="0">
      <dxf>
        <font>
          <sz val="8"/>
          <color auto="1"/>
          <name val="Open Sans"/>
          <scheme val="none"/>
        </font>
      </dxf>
    </rfmt>
    <rfmt sheetId="16" sqref="C116" start="0" length="0">
      <dxf>
        <font>
          <sz val="8"/>
          <color auto="1"/>
          <name val="Open Sans"/>
          <scheme val="none"/>
        </font>
      </dxf>
    </rfmt>
    <rfmt sheetId="16" sqref="C117" start="0" length="0">
      <dxf>
        <font>
          <sz val="8"/>
          <color auto="1"/>
          <name val="Open Sans"/>
          <scheme val="none"/>
        </font>
      </dxf>
    </rfmt>
    <rfmt sheetId="16" sqref="C118" start="0" length="0">
      <dxf>
        <font>
          <sz val="8"/>
          <color auto="1"/>
          <name val="Open Sans"/>
          <scheme val="none"/>
        </font>
      </dxf>
    </rfmt>
    <rfmt sheetId="16" sqref="C119" start="0" length="0">
      <dxf>
        <font>
          <sz val="8"/>
          <color auto="1"/>
          <name val="Open Sans"/>
          <scheme val="none"/>
        </font>
      </dxf>
    </rfmt>
    <rfmt sheetId="16" sqref="C120" start="0" length="0">
      <dxf>
        <font>
          <sz val="8"/>
          <color auto="1"/>
          <name val="Open Sans"/>
          <scheme val="none"/>
        </font>
      </dxf>
    </rfmt>
    <rfmt sheetId="16" sqref="C121" start="0" length="0">
      <dxf>
        <font>
          <sz val="8"/>
          <color auto="1"/>
          <name val="Open Sans"/>
          <scheme val="none"/>
        </font>
      </dxf>
    </rfmt>
    <rfmt sheetId="16" sqref="C122" start="0" length="0">
      <dxf>
        <font>
          <sz val="8"/>
          <color auto="1"/>
          <name val="Open Sans"/>
          <scheme val="none"/>
        </font>
      </dxf>
    </rfmt>
    <rfmt sheetId="16" sqref="C123" start="0" length="0">
      <dxf>
        <font>
          <sz val="8"/>
          <color auto="1"/>
          <name val="Open Sans"/>
          <scheme val="none"/>
        </font>
      </dxf>
    </rfmt>
    <rfmt sheetId="16" sqref="C124" start="0" length="0">
      <dxf>
        <font>
          <sz val="8"/>
          <color auto="1"/>
          <name val="Open Sans"/>
          <scheme val="none"/>
        </font>
      </dxf>
    </rfmt>
    <rfmt sheetId="16" sqref="C125" start="0" length="0">
      <dxf>
        <font>
          <sz val="8"/>
          <color auto="1"/>
          <name val="Open Sans"/>
          <scheme val="none"/>
        </font>
      </dxf>
    </rfmt>
    <rfmt sheetId="16" sqref="C126" start="0" length="0">
      <dxf>
        <font>
          <sz val="8"/>
          <color auto="1"/>
          <name val="Open Sans"/>
          <scheme val="none"/>
        </font>
      </dxf>
    </rfmt>
    <rfmt sheetId="16" sqref="C127" start="0" length="0">
      <dxf>
        <font>
          <sz val="8"/>
          <color auto="1"/>
          <name val="Open Sans"/>
          <scheme val="none"/>
        </font>
      </dxf>
    </rfmt>
    <rfmt sheetId="16" sqref="C128" start="0" length="0">
      <dxf>
        <font>
          <sz val="8"/>
          <color auto="1"/>
          <name val="Open Sans"/>
          <scheme val="none"/>
        </font>
      </dxf>
    </rfmt>
    <rfmt sheetId="16" sqref="C129" start="0" length="0">
      <dxf>
        <font>
          <sz val="8"/>
          <color auto="1"/>
          <name val="Open Sans"/>
          <scheme val="none"/>
        </font>
      </dxf>
    </rfmt>
    <rfmt sheetId="16" sqref="C130" start="0" length="0">
      <dxf>
        <font>
          <sz val="8"/>
          <color auto="1"/>
          <name val="Open Sans"/>
          <scheme val="none"/>
        </font>
      </dxf>
    </rfmt>
    <rfmt sheetId="16" sqref="C131" start="0" length="0">
      <dxf>
        <font>
          <sz val="8"/>
          <color auto="1"/>
          <name val="Open Sans"/>
          <scheme val="none"/>
        </font>
      </dxf>
    </rfmt>
    <rfmt sheetId="16" sqref="C132" start="0" length="0">
      <dxf>
        <font>
          <sz val="8"/>
          <color auto="1"/>
          <name val="Open Sans"/>
          <scheme val="none"/>
        </font>
      </dxf>
    </rfmt>
    <rfmt sheetId="16" sqref="C133" start="0" length="0">
      <dxf>
        <font>
          <sz val="8"/>
          <color auto="1"/>
          <name val="Open Sans"/>
          <scheme val="none"/>
        </font>
      </dxf>
    </rfmt>
    <rfmt sheetId="16" sqref="C134" start="0" length="0">
      <dxf>
        <font>
          <sz val="8"/>
          <color auto="1"/>
          <name val="Open Sans"/>
          <scheme val="none"/>
        </font>
      </dxf>
    </rfmt>
  </rrc>
  <rrc rId="5424" sId="16" ref="C1:C1048576" action="deleteCol">
    <undo index="2" exp="area" ref3D="1" dr="$G$1:$G$1048576" dn="Z_8DA78CF1_615A_4626_9893_6751995631A4_.wvu.Cols" sId="16"/>
    <undo index="1" exp="area" ref3D="1" dr="$C$1:$E$1048576" dn="Z_8DA78CF1_615A_4626_9893_6751995631A4_.wvu.Cols" sId="16"/>
    <undo index="0" exp="area" ref3D="1" dr="$C$1:$I$1048576" dn="Z_9AF4A83C_CF57_4B40_8A74_6A0EA6C2FE5C_.wvu.Cols" sId="16"/>
    <undo index="0" exp="area" ref3D="1" dr="$C$1:$I$1048576" dn="Z_687A4863_1825_4D63_B732_E76682E6DE4F_.wvu.Cols" sId="16"/>
    <undo index="0" exp="area" ref3D="1" dr="$D$1:$G$1048576" dn="Z_12F8D032_8143_430B_8DFF_852E8796C402_.wvu.Cols" sId="16"/>
    <rfmt sheetId="16" xfDxf="1" sqref="C1:C1048576" start="0" length="0">
      <dxf>
        <font>
          <sz val="8"/>
          <name val="Open Sans"/>
          <scheme val="none"/>
        </font>
      </dxf>
    </rfmt>
    <rcc rId="0" sId="16" dxf="1" numFmtId="19">
      <nc r="C1">
        <v>43555</v>
      </nc>
      <ndxf>
        <font>
          <b/>
          <sz val="8"/>
          <color rgb="FFC00000"/>
          <name val="Open Sans"/>
          <scheme val="none"/>
        </font>
        <numFmt numFmtId="19" formatCode="dd/mm/yyyy"/>
        <alignment horizontal="right" vertical="top" readingOrder="0"/>
        <border outline="0">
          <bottom style="medium">
            <color rgb="FFC00000"/>
          </bottom>
        </border>
      </ndxf>
    </rcc>
    <rcc rId="0" sId="16" s="1" dxf="1">
      <nc r="C2">
        <f>SUM(C3:C5)</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3">
        <v>661157</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4">
        <v>2844</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5">
        <v>585670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6">
        <f>C7+C14</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7">
        <f>C8+C10+C12</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8">
        <f>C9</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9">
        <v>131731</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10">
        <f>C11</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11">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12">
        <f>C13</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13">
        <v>4635</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14">
        <v>21449</v>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15">
        <f>C2+C6</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fmt sheetId="16" s="1" sqref="C16" start="0" length="0">
      <dxf>
        <font>
          <b/>
          <sz val="8"/>
          <color auto="1"/>
          <name val="Open Sans"/>
          <scheme val="none"/>
        </font>
        <numFmt numFmtId="166" formatCode="_(* #\ ###\ ##0_);_(* \(#\ ###\ ##0\);_(* &quot;-&quot;_);_(@_)"/>
        <alignment horizontal="center" vertical="center" readingOrder="0"/>
      </dxf>
    </rfmt>
    <rfmt sheetId="16" s="1" sqref="C17" start="0" length="0">
      <dxf>
        <font>
          <b/>
          <sz val="8"/>
          <color rgb="FFEC0000"/>
          <name val="Open Sans"/>
          <scheme val="none"/>
        </font>
        <numFmt numFmtId="166" formatCode="_(* #\ ###\ ##0_);_(* \(#\ ###\ ##0\);_(* &quot;-&quot;_);_(@_)"/>
        <alignment horizontal="center" vertical="center" readingOrder="0"/>
      </dxf>
    </rfmt>
    <rcc rId="0" sId="16" dxf="1" numFmtId="19">
      <nc r="C18">
        <v>43555</v>
      </nc>
      <ndxf>
        <font>
          <b/>
          <sz val="8"/>
          <color rgb="FFC00000"/>
          <name val="Open Sans"/>
          <scheme val="none"/>
        </font>
        <numFmt numFmtId="19" formatCode="dd/mm/yyyy"/>
        <alignment horizontal="right" vertical="top" readingOrder="0"/>
        <border outline="0">
          <bottom style="medium">
            <color rgb="FFC00000"/>
          </bottom>
        </border>
      </ndxf>
    </rcc>
    <rcc rId="0" sId="16" s="1" dxf="1" numFmtId="34">
      <nc r="C19">
        <v>139</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20">
        <v>76243</v>
      </nc>
      <ndxf>
        <font>
          <sz val="8"/>
          <color auto="1"/>
          <name val="Open Sans"/>
          <scheme val="none"/>
        </font>
        <numFmt numFmtId="166" formatCode="_(* #\ ###\ ##0_);_(* \(#\ ###\ ##0\);_(* &quot;-&quot;_);_(@_)"/>
        <alignment horizontal="center" vertical="center" readingOrder="0"/>
      </ndxf>
    </rcc>
    <rcc rId="0" sId="16" s="1" dxf="1">
      <nc r="C21">
        <f>C19+C20</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s="1" dxf="1">
      <nc r="C22">
        <f>C15+C21-BS!#REF!</f>
      </nc>
      <ndxf>
        <font>
          <b/>
          <sz val="8"/>
          <color theme="0"/>
          <name val="Open Sans"/>
          <scheme val="none"/>
        </font>
        <numFmt numFmtId="166" formatCode="_(* #\ ###\ ##0_);_(* \(#\ ###\ ##0\);_(* &quot;-&quot;_);_(@_)"/>
        <alignment horizontal="center" vertical="center" readingOrder="0"/>
      </ndxf>
    </rcc>
    <rfmt sheetId="16" sqref="C23" start="0" length="0">
      <dxf>
        <font>
          <sz val="8"/>
          <color rgb="FFFF0000"/>
          <name val="Open Sans"/>
          <scheme val="none"/>
        </font>
        <numFmt numFmtId="166" formatCode="_(* #\ ###\ ##0_);_(* \(#\ ###\ ##0\);_(* &quot;-&quot;_);_(@_)"/>
      </dxf>
    </rfmt>
    <rfmt sheetId="16" sqref="C24" start="0" length="0">
      <dxf>
        <font>
          <sz val="8"/>
          <color rgb="FFFF0000"/>
          <name val="Open Sans"/>
          <scheme val="none"/>
        </font>
        <numFmt numFmtId="166" formatCode="_(* #\ ###\ ##0_);_(* \(#\ ###\ ##0\);_(* &quot;-&quot;_);_(@_)"/>
      </dxf>
    </rfmt>
    <rfmt sheetId="16" sqref="C25" start="0" length="0">
      <dxf>
        <font>
          <sz val="8"/>
          <color auto="1"/>
          <name val="Open Sans"/>
          <scheme val="none"/>
        </font>
        <numFmt numFmtId="166" formatCode="_(* #\ ###\ ##0_);_(* \(#\ ###\ ##0\);_(* &quot;-&quot;_);_(@_)"/>
      </dxf>
    </rfmt>
    <rcc rId="0" sId="16" dxf="1" numFmtId="19">
      <nc r="C26">
        <v>43555</v>
      </nc>
      <ndxf>
        <font>
          <b/>
          <sz val="8"/>
          <color rgb="FFC00000"/>
          <name val="Open Sans"/>
          <scheme val="none"/>
        </font>
        <numFmt numFmtId="19" formatCode="dd/mm/yyyy"/>
        <alignment horizontal="right" vertical="top" readingOrder="0"/>
        <border outline="0">
          <bottom style="medium">
            <color rgb="FFC00000"/>
          </bottom>
        </border>
      </ndxf>
    </rcc>
    <rcc rId="0" sId="16" s="1" dxf="1">
      <nc r="C27">
        <f>SUM(C28:C30)</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28">
        <v>620795</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29">
        <v>2844</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30">
        <v>542755</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31">
        <f>722673</f>
      </nc>
      <ndxf>
        <font>
          <b/>
          <sz val="8"/>
          <color auto="1"/>
          <name val="Open Sans"/>
          <scheme val="none"/>
        </font>
        <numFmt numFmtId="166" formatCode="_(* #\ ###\ ##0_);_(* \(#\ ###\ ##0\);_(* &quot;-&quot;_);_(@_)"/>
        <alignment horizontal="right" vertical="center" readingOrder="0"/>
      </ndxf>
    </rcc>
    <rcc rId="0" sId="16" s="1" dxf="1">
      <nc r="C32">
        <f>C27+C31</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dxf="1" numFmtId="19">
      <nc r="C35">
        <v>43555</v>
      </nc>
      <ndxf>
        <font>
          <b/>
          <sz val="8"/>
          <color rgb="FFC00000"/>
          <name val="Open Sans"/>
          <scheme val="none"/>
        </font>
        <numFmt numFmtId="19" formatCode="dd/mm/yyyy"/>
        <alignment horizontal="right" vertical="top" readingOrder="0"/>
        <border outline="0">
          <bottom style="medium">
            <color rgb="FFC00000"/>
          </bottom>
        </border>
      </ndxf>
    </rcc>
    <rcc rId="0" sId="16" s="1" dxf="1" numFmtId="34">
      <nc r="C36">
        <v>143828</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37">
        <v>766606</v>
      </nc>
      <ndxf>
        <font>
          <sz val="8"/>
          <color auto="1"/>
          <name val="Open Sans"/>
          <scheme val="none"/>
        </font>
        <numFmt numFmtId="166" formatCode="_(* #\ ###\ ##0_);_(* \(#\ ###\ ##0\);_(* &quot;-&quot;_);_(@_)"/>
        <alignment horizontal="center" vertical="center" readingOrder="0"/>
      </ndxf>
    </rcc>
    <rcc rId="0" sId="16" s="1" dxf="1">
      <nc r="C38">
        <f>C36+C37</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dxf="1">
      <nc r="C39">
        <f>C32+C38-BS!#REF!</f>
      </nc>
      <ndxf>
        <font>
          <sz val="8"/>
          <color theme="0"/>
          <name val="Open Sans"/>
          <scheme val="none"/>
        </font>
        <numFmt numFmtId="166" formatCode="_(* #\ ###\ ##0_);_(* \(#\ ###\ ##0\);_(* &quot;-&quot;_);_(@_)"/>
      </ndxf>
    </rcc>
    <rfmt sheetId="16" sqref="C40" start="0" length="0">
      <dxf>
        <font>
          <sz val="8"/>
          <color auto="1"/>
          <name val="Open Sans"/>
          <scheme val="none"/>
        </font>
        <numFmt numFmtId="166" formatCode="_(* #\ ###\ ##0_);_(* \(#\ ###\ ##0\);_(* &quot;-&quot;_);_(@_)"/>
      </dxf>
    </rfmt>
    <rfmt sheetId="16" sqref="C41" start="0" length="0">
      <dxf>
        <font>
          <sz val="8"/>
          <color auto="1"/>
          <name val="Open Sans"/>
          <scheme val="none"/>
        </font>
        <numFmt numFmtId="4" formatCode="#,##0.00"/>
      </dxf>
    </rfmt>
    <rfmt sheetId="16" sqref="C42" start="0" length="0">
      <dxf>
        <font>
          <sz val="8"/>
          <color auto="1"/>
          <name val="Open Sans"/>
          <scheme val="none"/>
        </font>
        <numFmt numFmtId="4" formatCode="#,##0.00"/>
      </dxf>
    </rfmt>
    <rfmt sheetId="16" sqref="C43" start="0" length="0">
      <dxf>
        <font>
          <sz val="8"/>
          <color auto="1"/>
          <name val="Open Sans"/>
          <scheme val="none"/>
        </font>
        <numFmt numFmtId="4" formatCode="#,##0.00"/>
      </dxf>
    </rfmt>
    <rfmt sheetId="16" s="1" sqref="C44" start="0" length="0">
      <dxf>
        <font>
          <sz val="9"/>
          <color auto="1"/>
          <name val="Open Sans"/>
          <scheme val="none"/>
        </font>
        <numFmt numFmtId="4" formatCode="#,##0.00"/>
        <alignment horizontal="right" indent="1" readingOrder="0"/>
      </dxf>
    </rfmt>
    <rfmt sheetId="16" sqref="C45" start="0" length="0">
      <dxf>
        <font>
          <sz val="8"/>
          <color auto="1"/>
          <name val="Open Sans"/>
          <scheme val="none"/>
        </font>
        <numFmt numFmtId="4" formatCode="#,##0.00"/>
      </dxf>
    </rfmt>
    <rfmt sheetId="16" sqref="C46" start="0" length="0">
      <dxf>
        <font>
          <sz val="8"/>
          <color auto="1"/>
          <name val="Open Sans"/>
          <scheme val="none"/>
        </font>
      </dxf>
    </rfmt>
    <rfmt sheetId="16" sqref="C47" start="0" length="0">
      <dxf>
        <font>
          <sz val="8"/>
          <color auto="1"/>
          <name val="Open Sans"/>
          <scheme val="none"/>
        </font>
      </dxf>
    </rfmt>
    <rfmt sheetId="16" sqref="C48" start="0" length="0">
      <dxf>
        <font>
          <sz val="8"/>
          <color auto="1"/>
          <name val="Open Sans"/>
          <scheme val="none"/>
        </font>
      </dxf>
    </rfmt>
    <rfmt sheetId="16" sqref="C49" start="0" length="0">
      <dxf>
        <font>
          <sz val="8"/>
          <color auto="1"/>
          <name val="Open Sans"/>
          <scheme val="none"/>
        </font>
      </dxf>
    </rfmt>
    <rfmt sheetId="16" sqref="C50" start="0" length="0">
      <dxf>
        <font>
          <sz val="8"/>
          <color auto="1"/>
          <name val="Open Sans"/>
          <scheme val="none"/>
        </font>
      </dxf>
    </rfmt>
    <rfmt sheetId="16" sqref="C51" start="0" length="0">
      <dxf>
        <font>
          <sz val="8"/>
          <color auto="1"/>
          <name val="Open Sans"/>
          <scheme val="none"/>
        </font>
      </dxf>
    </rfmt>
    <rfmt sheetId="16" sqref="C52" start="0" length="0">
      <dxf>
        <font>
          <sz val="8"/>
          <color auto="1"/>
          <name val="Open Sans"/>
          <scheme val="none"/>
        </font>
      </dxf>
    </rfmt>
    <rfmt sheetId="16" sqref="C53" start="0" length="0">
      <dxf>
        <font>
          <sz val="8"/>
          <color auto="1"/>
          <name val="Open Sans"/>
          <scheme val="none"/>
        </font>
      </dxf>
    </rfmt>
    <rfmt sheetId="16" sqref="C54" start="0" length="0">
      <dxf>
        <font>
          <sz val="8"/>
          <color auto="1"/>
          <name val="Open Sans"/>
          <scheme val="none"/>
        </font>
      </dxf>
    </rfmt>
    <rfmt sheetId="16" sqref="C55" start="0" length="0">
      <dxf>
        <font>
          <sz val="8"/>
          <color auto="1"/>
          <name val="Open Sans"/>
          <scheme val="none"/>
        </font>
      </dxf>
    </rfmt>
    <rfmt sheetId="16" sqref="C56" start="0" length="0">
      <dxf>
        <font>
          <sz val="8"/>
          <color auto="1"/>
          <name val="Open Sans"/>
          <scheme val="none"/>
        </font>
      </dxf>
    </rfmt>
    <rfmt sheetId="16" sqref="C57" start="0" length="0">
      <dxf>
        <font>
          <sz val="8"/>
          <color auto="1"/>
          <name val="Open Sans"/>
          <scheme val="none"/>
        </font>
      </dxf>
    </rfmt>
    <rfmt sheetId="16" sqref="C58" start="0" length="0">
      <dxf>
        <font>
          <sz val="8"/>
          <color auto="1"/>
          <name val="Open Sans"/>
          <scheme val="none"/>
        </font>
      </dxf>
    </rfmt>
    <rfmt sheetId="16" sqref="C59" start="0" length="0">
      <dxf>
        <font>
          <sz val="8"/>
          <color auto="1"/>
          <name val="Open Sans"/>
          <scheme val="none"/>
        </font>
      </dxf>
    </rfmt>
    <rfmt sheetId="16" sqref="C60" start="0" length="0">
      <dxf>
        <font>
          <sz val="8"/>
          <color auto="1"/>
          <name val="Open Sans"/>
          <scheme val="none"/>
        </font>
      </dxf>
    </rfmt>
    <rfmt sheetId="16" sqref="C61" start="0" length="0">
      <dxf>
        <font>
          <sz val="8"/>
          <color auto="1"/>
          <name val="Open Sans"/>
          <scheme val="none"/>
        </font>
      </dxf>
    </rfmt>
    <rfmt sheetId="16" sqref="C62" start="0" length="0">
      <dxf>
        <font>
          <sz val="8"/>
          <color auto="1"/>
          <name val="Open Sans"/>
          <scheme val="none"/>
        </font>
      </dxf>
    </rfmt>
    <rfmt sheetId="16" sqref="C63" start="0" length="0">
      <dxf>
        <font>
          <sz val="8"/>
          <color auto="1"/>
          <name val="Open Sans"/>
          <scheme val="none"/>
        </font>
      </dxf>
    </rfmt>
    <rfmt sheetId="16" sqref="C64" start="0" length="0">
      <dxf>
        <font>
          <sz val="8"/>
          <color auto="1"/>
          <name val="Open Sans"/>
          <scheme val="none"/>
        </font>
      </dxf>
    </rfmt>
    <rfmt sheetId="16" sqref="C65" start="0" length="0">
      <dxf>
        <font>
          <sz val="8"/>
          <color auto="1"/>
          <name val="Open Sans"/>
          <scheme val="none"/>
        </font>
      </dxf>
    </rfmt>
    <rfmt sheetId="16" sqref="C66" start="0" length="0">
      <dxf>
        <font>
          <sz val="8"/>
          <color auto="1"/>
          <name val="Open Sans"/>
          <scheme val="none"/>
        </font>
      </dxf>
    </rfmt>
    <rfmt sheetId="16" sqref="C67" start="0" length="0">
      <dxf>
        <font>
          <sz val="8"/>
          <color auto="1"/>
          <name val="Open Sans"/>
          <scheme val="none"/>
        </font>
      </dxf>
    </rfmt>
    <rfmt sheetId="16" sqref="C68" start="0" length="0">
      <dxf>
        <font>
          <sz val="8"/>
          <color auto="1"/>
          <name val="Open Sans"/>
          <scheme val="none"/>
        </font>
      </dxf>
    </rfmt>
    <rfmt sheetId="16" sqref="C69" start="0" length="0">
      <dxf>
        <font>
          <sz val="8"/>
          <color auto="1"/>
          <name val="Open Sans"/>
          <scheme val="none"/>
        </font>
      </dxf>
    </rfmt>
    <rfmt sheetId="16" sqref="C70" start="0" length="0">
      <dxf>
        <font>
          <sz val="8"/>
          <color auto="1"/>
          <name val="Open Sans"/>
          <scheme val="none"/>
        </font>
      </dxf>
    </rfmt>
    <rfmt sheetId="16" sqref="C71" start="0" length="0">
      <dxf>
        <font>
          <sz val="8"/>
          <color auto="1"/>
          <name val="Open Sans"/>
          <scheme val="none"/>
        </font>
      </dxf>
    </rfmt>
    <rfmt sheetId="16" sqref="C72" start="0" length="0">
      <dxf>
        <font>
          <sz val="8"/>
          <color auto="1"/>
          <name val="Open Sans"/>
          <scheme val="none"/>
        </font>
      </dxf>
    </rfmt>
    <rfmt sheetId="16" sqref="C73" start="0" length="0">
      <dxf>
        <font>
          <sz val="8"/>
          <color auto="1"/>
          <name val="Open Sans"/>
          <scheme val="none"/>
        </font>
      </dxf>
    </rfmt>
    <rfmt sheetId="16" sqref="C74" start="0" length="0">
      <dxf>
        <font>
          <sz val="8"/>
          <color auto="1"/>
          <name val="Open Sans"/>
          <scheme val="none"/>
        </font>
      </dxf>
    </rfmt>
    <rfmt sheetId="16" sqref="C75" start="0" length="0">
      <dxf>
        <font>
          <sz val="8"/>
          <color auto="1"/>
          <name val="Open Sans"/>
          <scheme val="none"/>
        </font>
      </dxf>
    </rfmt>
    <rfmt sheetId="16" sqref="C76" start="0" length="0">
      <dxf>
        <font>
          <sz val="8"/>
          <color auto="1"/>
          <name val="Open Sans"/>
          <scheme val="none"/>
        </font>
      </dxf>
    </rfmt>
    <rfmt sheetId="16" sqref="C77" start="0" length="0">
      <dxf>
        <font>
          <sz val="8"/>
          <color auto="1"/>
          <name val="Open Sans"/>
          <scheme val="none"/>
        </font>
      </dxf>
    </rfmt>
    <rfmt sheetId="16" sqref="C78" start="0" length="0">
      <dxf>
        <font>
          <sz val="8"/>
          <color auto="1"/>
          <name val="Open Sans"/>
          <scheme val="none"/>
        </font>
      </dxf>
    </rfmt>
    <rfmt sheetId="16" sqref="C79" start="0" length="0">
      <dxf>
        <font>
          <sz val="8"/>
          <color auto="1"/>
          <name val="Open Sans"/>
          <scheme val="none"/>
        </font>
      </dxf>
    </rfmt>
    <rfmt sheetId="16" sqref="C80" start="0" length="0">
      <dxf>
        <font>
          <sz val="8"/>
          <color auto="1"/>
          <name val="Open Sans"/>
          <scheme val="none"/>
        </font>
      </dxf>
    </rfmt>
    <rfmt sheetId="16" sqref="C81" start="0" length="0">
      <dxf>
        <font>
          <sz val="8"/>
          <color auto="1"/>
          <name val="Open Sans"/>
          <scheme val="none"/>
        </font>
      </dxf>
    </rfmt>
    <rfmt sheetId="16" sqref="C82" start="0" length="0">
      <dxf>
        <font>
          <sz val="8"/>
          <color auto="1"/>
          <name val="Open Sans"/>
          <scheme val="none"/>
        </font>
      </dxf>
    </rfmt>
    <rfmt sheetId="16" sqref="C83" start="0" length="0">
      <dxf>
        <font>
          <sz val="8"/>
          <color auto="1"/>
          <name val="Open Sans"/>
          <scheme val="none"/>
        </font>
      </dxf>
    </rfmt>
    <rfmt sheetId="16" sqref="C84" start="0" length="0">
      <dxf>
        <font>
          <sz val="8"/>
          <color auto="1"/>
          <name val="Open Sans"/>
          <scheme val="none"/>
        </font>
      </dxf>
    </rfmt>
    <rfmt sheetId="16" sqref="C85" start="0" length="0">
      <dxf>
        <font>
          <sz val="8"/>
          <color auto="1"/>
          <name val="Open Sans"/>
          <scheme val="none"/>
        </font>
      </dxf>
    </rfmt>
    <rfmt sheetId="16" sqref="C86" start="0" length="0">
      <dxf>
        <font>
          <sz val="8"/>
          <color auto="1"/>
          <name val="Open Sans"/>
          <scheme val="none"/>
        </font>
      </dxf>
    </rfmt>
    <rfmt sheetId="16" sqref="C87" start="0" length="0">
      <dxf>
        <font>
          <sz val="8"/>
          <color auto="1"/>
          <name val="Open Sans"/>
          <scheme val="none"/>
        </font>
      </dxf>
    </rfmt>
    <rfmt sheetId="16" sqref="C88" start="0" length="0">
      <dxf>
        <font>
          <sz val="8"/>
          <color auto="1"/>
          <name val="Open Sans"/>
          <scheme val="none"/>
        </font>
      </dxf>
    </rfmt>
    <rfmt sheetId="16" sqref="C89" start="0" length="0">
      <dxf>
        <font>
          <sz val="8"/>
          <color auto="1"/>
          <name val="Open Sans"/>
          <scheme val="none"/>
        </font>
      </dxf>
    </rfmt>
    <rfmt sheetId="16" sqref="C90" start="0" length="0">
      <dxf>
        <font>
          <sz val="8"/>
          <color auto="1"/>
          <name val="Open Sans"/>
          <scheme val="none"/>
        </font>
      </dxf>
    </rfmt>
    <rfmt sheetId="16" sqref="C91" start="0" length="0">
      <dxf>
        <font>
          <sz val="8"/>
          <color auto="1"/>
          <name val="Open Sans"/>
          <scheme val="none"/>
        </font>
      </dxf>
    </rfmt>
    <rfmt sheetId="16" sqref="C92" start="0" length="0">
      <dxf>
        <font>
          <sz val="8"/>
          <color auto="1"/>
          <name val="Open Sans"/>
          <scheme val="none"/>
        </font>
      </dxf>
    </rfmt>
    <rfmt sheetId="16" sqref="C93" start="0" length="0">
      <dxf>
        <font>
          <sz val="8"/>
          <color auto="1"/>
          <name val="Open Sans"/>
          <scheme val="none"/>
        </font>
      </dxf>
    </rfmt>
    <rfmt sheetId="16" sqref="C94" start="0" length="0">
      <dxf>
        <font>
          <sz val="8"/>
          <color auto="1"/>
          <name val="Open Sans"/>
          <scheme val="none"/>
        </font>
      </dxf>
    </rfmt>
    <rfmt sheetId="16" sqref="C95" start="0" length="0">
      <dxf>
        <font>
          <sz val="8"/>
          <color auto="1"/>
          <name val="Open Sans"/>
          <scheme val="none"/>
        </font>
      </dxf>
    </rfmt>
    <rfmt sheetId="16" sqref="C96" start="0" length="0">
      <dxf>
        <font>
          <sz val="8"/>
          <color auto="1"/>
          <name val="Open Sans"/>
          <scheme val="none"/>
        </font>
      </dxf>
    </rfmt>
    <rfmt sheetId="16" sqref="C97" start="0" length="0">
      <dxf>
        <font>
          <sz val="8"/>
          <color auto="1"/>
          <name val="Open Sans"/>
          <scheme val="none"/>
        </font>
      </dxf>
    </rfmt>
    <rfmt sheetId="16" sqref="C98" start="0" length="0">
      <dxf>
        <font>
          <sz val="8"/>
          <color auto="1"/>
          <name val="Open Sans"/>
          <scheme val="none"/>
        </font>
      </dxf>
    </rfmt>
    <rfmt sheetId="16" sqref="C99" start="0" length="0">
      <dxf>
        <font>
          <sz val="8"/>
          <color auto="1"/>
          <name val="Open Sans"/>
          <scheme val="none"/>
        </font>
      </dxf>
    </rfmt>
    <rfmt sheetId="16" sqref="C100" start="0" length="0">
      <dxf>
        <font>
          <sz val="8"/>
          <color auto="1"/>
          <name val="Open Sans"/>
          <scheme val="none"/>
        </font>
      </dxf>
    </rfmt>
    <rfmt sheetId="16" sqref="C101" start="0" length="0">
      <dxf>
        <font>
          <sz val="8"/>
          <color auto="1"/>
          <name val="Open Sans"/>
          <scheme val="none"/>
        </font>
      </dxf>
    </rfmt>
    <rfmt sheetId="16" sqref="C102" start="0" length="0">
      <dxf>
        <font>
          <sz val="8"/>
          <color auto="1"/>
          <name val="Open Sans"/>
          <scheme val="none"/>
        </font>
      </dxf>
    </rfmt>
    <rfmt sheetId="16" sqref="C103" start="0" length="0">
      <dxf>
        <font>
          <sz val="8"/>
          <color auto="1"/>
          <name val="Open Sans"/>
          <scheme val="none"/>
        </font>
      </dxf>
    </rfmt>
    <rfmt sheetId="16" sqref="C104" start="0" length="0">
      <dxf>
        <font>
          <sz val="8"/>
          <color auto="1"/>
          <name val="Open Sans"/>
          <scheme val="none"/>
        </font>
      </dxf>
    </rfmt>
    <rfmt sheetId="16" sqref="C105" start="0" length="0">
      <dxf>
        <font>
          <sz val="8"/>
          <color auto="1"/>
          <name val="Open Sans"/>
          <scheme val="none"/>
        </font>
      </dxf>
    </rfmt>
    <rfmt sheetId="16" sqref="C106" start="0" length="0">
      <dxf>
        <font>
          <sz val="8"/>
          <color auto="1"/>
          <name val="Open Sans"/>
          <scheme val="none"/>
        </font>
      </dxf>
    </rfmt>
    <rfmt sheetId="16" sqref="C107" start="0" length="0">
      <dxf>
        <font>
          <sz val="8"/>
          <color auto="1"/>
          <name val="Open Sans"/>
          <scheme val="none"/>
        </font>
      </dxf>
    </rfmt>
    <rfmt sheetId="16" sqref="C108" start="0" length="0">
      <dxf>
        <font>
          <sz val="8"/>
          <color auto="1"/>
          <name val="Open Sans"/>
          <scheme val="none"/>
        </font>
      </dxf>
    </rfmt>
    <rfmt sheetId="16" sqref="C109" start="0" length="0">
      <dxf>
        <font>
          <sz val="8"/>
          <color auto="1"/>
          <name val="Open Sans"/>
          <scheme val="none"/>
        </font>
      </dxf>
    </rfmt>
    <rfmt sheetId="16" sqref="C110" start="0" length="0">
      <dxf>
        <font>
          <sz val="8"/>
          <color auto="1"/>
          <name val="Open Sans"/>
          <scheme val="none"/>
        </font>
      </dxf>
    </rfmt>
    <rfmt sheetId="16" sqref="C111" start="0" length="0">
      <dxf>
        <font>
          <sz val="8"/>
          <color auto="1"/>
          <name val="Open Sans"/>
          <scheme val="none"/>
        </font>
      </dxf>
    </rfmt>
    <rfmt sheetId="16" sqref="C112" start="0" length="0">
      <dxf>
        <font>
          <sz val="8"/>
          <color auto="1"/>
          <name val="Open Sans"/>
          <scheme val="none"/>
        </font>
      </dxf>
    </rfmt>
    <rfmt sheetId="16" sqref="C113" start="0" length="0">
      <dxf>
        <font>
          <sz val="8"/>
          <color auto="1"/>
          <name val="Open Sans"/>
          <scheme val="none"/>
        </font>
      </dxf>
    </rfmt>
    <rfmt sheetId="16" sqref="C114" start="0" length="0">
      <dxf>
        <font>
          <sz val="8"/>
          <color auto="1"/>
          <name val="Open Sans"/>
          <scheme val="none"/>
        </font>
      </dxf>
    </rfmt>
    <rfmt sheetId="16" sqref="C115" start="0" length="0">
      <dxf>
        <font>
          <sz val="8"/>
          <color auto="1"/>
          <name val="Open Sans"/>
          <scheme val="none"/>
        </font>
      </dxf>
    </rfmt>
    <rfmt sheetId="16" sqref="C116" start="0" length="0">
      <dxf>
        <font>
          <sz val="8"/>
          <color auto="1"/>
          <name val="Open Sans"/>
          <scheme val="none"/>
        </font>
      </dxf>
    </rfmt>
    <rfmt sheetId="16" sqref="C117" start="0" length="0">
      <dxf>
        <font>
          <sz val="8"/>
          <color auto="1"/>
          <name val="Open Sans"/>
          <scheme val="none"/>
        </font>
      </dxf>
    </rfmt>
    <rfmt sheetId="16" sqref="C118" start="0" length="0">
      <dxf>
        <font>
          <sz val="8"/>
          <color auto="1"/>
          <name val="Open Sans"/>
          <scheme val="none"/>
        </font>
      </dxf>
    </rfmt>
    <rfmt sheetId="16" sqref="C119" start="0" length="0">
      <dxf>
        <font>
          <sz val="8"/>
          <color auto="1"/>
          <name val="Open Sans"/>
          <scheme val="none"/>
        </font>
      </dxf>
    </rfmt>
    <rfmt sheetId="16" sqref="C120" start="0" length="0">
      <dxf>
        <font>
          <sz val="8"/>
          <color auto="1"/>
          <name val="Open Sans"/>
          <scheme val="none"/>
        </font>
      </dxf>
    </rfmt>
    <rfmt sheetId="16" sqref="C121" start="0" length="0">
      <dxf>
        <font>
          <sz val="8"/>
          <color auto="1"/>
          <name val="Open Sans"/>
          <scheme val="none"/>
        </font>
      </dxf>
    </rfmt>
    <rfmt sheetId="16" sqref="C122" start="0" length="0">
      <dxf>
        <font>
          <sz val="8"/>
          <color auto="1"/>
          <name val="Open Sans"/>
          <scheme val="none"/>
        </font>
      </dxf>
    </rfmt>
    <rfmt sheetId="16" sqref="C123" start="0" length="0">
      <dxf>
        <font>
          <sz val="8"/>
          <color auto="1"/>
          <name val="Open Sans"/>
          <scheme val="none"/>
        </font>
      </dxf>
    </rfmt>
    <rfmt sheetId="16" sqref="C124" start="0" length="0">
      <dxf>
        <font>
          <sz val="8"/>
          <color auto="1"/>
          <name val="Open Sans"/>
          <scheme val="none"/>
        </font>
      </dxf>
    </rfmt>
    <rfmt sheetId="16" sqref="C125" start="0" length="0">
      <dxf>
        <font>
          <sz val="8"/>
          <color auto="1"/>
          <name val="Open Sans"/>
          <scheme val="none"/>
        </font>
      </dxf>
    </rfmt>
    <rfmt sheetId="16" sqref="C126" start="0" length="0">
      <dxf>
        <font>
          <sz val="8"/>
          <color auto="1"/>
          <name val="Open Sans"/>
          <scheme val="none"/>
        </font>
      </dxf>
    </rfmt>
    <rfmt sheetId="16" sqref="C127" start="0" length="0">
      <dxf>
        <font>
          <sz val="8"/>
          <color auto="1"/>
          <name val="Open Sans"/>
          <scheme val="none"/>
        </font>
      </dxf>
    </rfmt>
    <rfmt sheetId="16" sqref="C128" start="0" length="0">
      <dxf>
        <font>
          <sz val="8"/>
          <color auto="1"/>
          <name val="Open Sans"/>
          <scheme val="none"/>
        </font>
      </dxf>
    </rfmt>
    <rfmt sheetId="16" sqref="C129" start="0" length="0">
      <dxf>
        <font>
          <sz val="8"/>
          <color auto="1"/>
          <name val="Open Sans"/>
          <scheme val="none"/>
        </font>
      </dxf>
    </rfmt>
    <rfmt sheetId="16" sqref="C130" start="0" length="0">
      <dxf>
        <font>
          <sz val="8"/>
          <color auto="1"/>
          <name val="Open Sans"/>
          <scheme val="none"/>
        </font>
      </dxf>
    </rfmt>
    <rfmt sheetId="16" sqref="C131" start="0" length="0">
      <dxf>
        <font>
          <sz val="8"/>
          <color auto="1"/>
          <name val="Open Sans"/>
          <scheme val="none"/>
        </font>
      </dxf>
    </rfmt>
    <rfmt sheetId="16" sqref="C132" start="0" length="0">
      <dxf>
        <font>
          <sz val="8"/>
          <color auto="1"/>
          <name val="Open Sans"/>
          <scheme val="none"/>
        </font>
      </dxf>
    </rfmt>
    <rfmt sheetId="16" sqref="C133" start="0" length="0">
      <dxf>
        <font>
          <sz val="8"/>
          <color auto="1"/>
          <name val="Open Sans"/>
          <scheme val="none"/>
        </font>
      </dxf>
    </rfmt>
    <rfmt sheetId="16" sqref="C134" start="0" length="0">
      <dxf>
        <font>
          <sz val="8"/>
          <color auto="1"/>
          <name val="Open Sans"/>
          <scheme val="none"/>
        </font>
      </dxf>
    </rfmt>
  </rrc>
  <rrc rId="5425" sId="16" ref="C1:C1048576" action="deleteCol">
    <undo index="2" exp="area" ref3D="1" dr="$F$1:$F$1048576" dn="Z_8DA78CF1_615A_4626_9893_6751995631A4_.wvu.Cols" sId="16"/>
    <undo index="1" exp="area" ref3D="1" dr="$C$1:$D$1048576" dn="Z_8DA78CF1_615A_4626_9893_6751995631A4_.wvu.Cols" sId="16"/>
    <undo index="0" exp="area" ref3D="1" dr="$C$1:$H$1048576" dn="Z_9AF4A83C_CF57_4B40_8A74_6A0EA6C2FE5C_.wvu.Cols" sId="16"/>
    <undo index="0" exp="area" ref3D="1" dr="$C$1:$H$1048576" dn="Z_687A4863_1825_4D63_B732_E76682E6DE4F_.wvu.Cols" sId="16"/>
    <undo index="0" exp="area" ref3D="1" dr="$C$1:$F$1048576" dn="Z_12F8D032_8143_430B_8DFF_852E8796C402_.wvu.Cols" sId="16"/>
    <rfmt sheetId="16" xfDxf="1" sqref="C1:C1048576" start="0" length="0">
      <dxf>
        <font>
          <sz val="8"/>
          <name val="Open Sans"/>
          <scheme val="none"/>
        </font>
      </dxf>
    </rfmt>
    <rcc rId="0" sId="16" dxf="1" numFmtId="19">
      <nc r="C1">
        <v>43646</v>
      </nc>
      <ndxf>
        <font>
          <b/>
          <sz val="8"/>
          <color rgb="FFC00000"/>
          <name val="Open Sans"/>
          <scheme val="none"/>
        </font>
        <numFmt numFmtId="19" formatCode="dd/mm/yyyy"/>
        <alignment horizontal="right" vertical="top" readingOrder="0"/>
        <border outline="0">
          <bottom style="medium">
            <color rgb="FFC00000"/>
          </bottom>
        </border>
      </ndxf>
    </rcc>
    <rcc rId="0" sId="16" s="1" dxf="1">
      <nc r="C2">
        <f>SUM(C3:C5)</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3">
        <v>723495</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4">
        <v>3148</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5">
        <v>610071</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6">
        <f>C7+C14</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7">
        <f>C8+C10+C12</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8">
        <f>C9</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9">
        <v>147485</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10">
        <f>C11</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11">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12">
        <f>C13</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13">
        <v>4788</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14">
        <v>31170</v>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15">
        <f>C2+C6</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fmt sheetId="16" s="1" sqref="C16" start="0" length="0">
      <dxf>
        <font>
          <b/>
          <sz val="8"/>
          <color auto="1"/>
          <name val="Open Sans"/>
          <scheme val="none"/>
        </font>
        <numFmt numFmtId="166" formatCode="_(* #\ ###\ ##0_);_(* \(#\ ###\ ##0\);_(* &quot;-&quot;_);_(@_)"/>
        <alignment horizontal="center" vertical="center" readingOrder="0"/>
      </dxf>
    </rfmt>
    <rcc rId="0" sId="16" dxf="1">
      <nc r="C18">
        <f>C1</f>
      </nc>
      <ndxf>
        <font>
          <b/>
          <sz val="8"/>
          <color rgb="FFC00000"/>
          <name val="Open Sans"/>
          <scheme val="none"/>
        </font>
        <numFmt numFmtId="19" formatCode="dd/mm/yyyy"/>
        <alignment horizontal="right" vertical="top" readingOrder="0"/>
        <border outline="0">
          <bottom style="medium">
            <color rgb="FFC00000"/>
          </bottom>
        </border>
      </ndxf>
    </rcc>
    <rcc rId="0" sId="16" s="1" dxf="1" numFmtId="34">
      <nc r="C19">
        <v>1241</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20">
        <v>94165</v>
      </nc>
      <ndxf>
        <font>
          <sz val="8"/>
          <color auto="1"/>
          <name val="Open Sans"/>
          <scheme val="none"/>
        </font>
        <numFmt numFmtId="166" formatCode="_(* #\ ###\ ##0_);_(* \(#\ ###\ ##0\);_(* &quot;-&quot;_);_(@_)"/>
        <alignment horizontal="center" vertical="center" readingOrder="0"/>
      </ndxf>
    </rcc>
    <rcc rId="0" sId="16" s="1" dxf="1">
      <nc r="C21">
        <f>C19+C20</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s="1" dxf="1">
      <nc r="C22">
        <f>C15+C21-BS!#REF!</f>
      </nc>
      <ndxf>
        <font>
          <b/>
          <sz val="8"/>
          <color theme="0"/>
          <name val="Open Sans"/>
          <scheme val="none"/>
        </font>
        <numFmt numFmtId="166" formatCode="_(* #\ ###\ ##0_);_(* \(#\ ###\ ##0\);_(* &quot;-&quot;_);_(@_)"/>
        <alignment horizontal="center" vertical="center" readingOrder="0"/>
      </ndxf>
    </rcc>
    <rfmt sheetId="16" sqref="C23" start="0" length="0">
      <dxf>
        <font>
          <sz val="8"/>
          <color rgb="FFFF0000"/>
          <name val="Open Sans"/>
          <scheme val="none"/>
        </font>
        <numFmt numFmtId="166" formatCode="_(* #\ ###\ ##0_);_(* \(#\ ###\ ##0\);_(* &quot;-&quot;_);_(@_)"/>
      </dxf>
    </rfmt>
    <rfmt sheetId="16" sqref="C24" start="0" length="0">
      <dxf>
        <font>
          <sz val="8"/>
          <color rgb="FFFF0000"/>
          <name val="Open Sans"/>
          <scheme val="none"/>
        </font>
        <numFmt numFmtId="166" formatCode="_(* #\ ###\ ##0_);_(* \(#\ ###\ ##0\);_(* &quot;-&quot;_);_(@_)"/>
      </dxf>
    </rfmt>
    <rfmt sheetId="16" sqref="C25" start="0" length="0">
      <dxf>
        <font>
          <sz val="8"/>
          <color auto="1"/>
          <name val="Open Sans"/>
          <scheme val="none"/>
        </font>
        <numFmt numFmtId="166" formatCode="_(* #\ ###\ ##0_);_(* \(#\ ###\ ##0\);_(* &quot;-&quot;_);_(@_)"/>
      </dxf>
    </rfmt>
    <rcc rId="0" sId="16" dxf="1">
      <nc r="C26">
        <f>C18</f>
      </nc>
      <ndxf>
        <font>
          <b/>
          <sz val="8"/>
          <color rgb="FFC00000"/>
          <name val="Open Sans"/>
          <scheme val="none"/>
        </font>
        <numFmt numFmtId="19" formatCode="dd/mm/yyyy"/>
        <alignment horizontal="right" vertical="top" readingOrder="0"/>
        <border outline="0">
          <bottom style="medium">
            <color rgb="FFC00000"/>
          </bottom>
        </border>
      </ndxf>
    </rcc>
    <rcc rId="0" sId="16" s="1" dxf="1">
      <nc r="C27">
        <f>SUM(C28:C30)</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28">
        <v>695089</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29">
        <v>3148</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30">
        <v>703224</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31">
        <f>394767</f>
      </nc>
      <ndxf>
        <font>
          <b/>
          <sz val="8"/>
          <color auto="1"/>
          <name val="Open Sans"/>
          <scheme val="none"/>
        </font>
        <numFmt numFmtId="166" formatCode="_(* #\ ###\ ##0_);_(* \(#\ ###\ ##0\);_(* &quot;-&quot;_);_(@_)"/>
        <alignment horizontal="right" vertical="center" readingOrder="0"/>
      </ndxf>
    </rcc>
    <rcc rId="0" sId="16" s="1" dxf="1">
      <nc r="C32">
        <f>C27+C31</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dxf="1">
      <nc r="C35">
        <f>C26</f>
      </nc>
      <ndxf>
        <font>
          <b/>
          <sz val="8"/>
          <color rgb="FFC00000"/>
          <name val="Open Sans"/>
          <scheme val="none"/>
        </font>
        <numFmt numFmtId="19" formatCode="dd/mm/yyyy"/>
        <alignment horizontal="right" vertical="top" readingOrder="0"/>
        <border outline="0">
          <bottom style="medium">
            <color rgb="FFC00000"/>
          </bottom>
        </border>
      </ndxf>
    </rcc>
    <rcc rId="0" sId="16" s="1" dxf="1" numFmtId="34">
      <nc r="C36">
        <v>172234</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37">
        <v>710560</v>
      </nc>
      <ndxf>
        <font>
          <sz val="8"/>
          <color auto="1"/>
          <name val="Open Sans"/>
          <scheme val="none"/>
        </font>
        <numFmt numFmtId="166" formatCode="_(* #\ ###\ ##0_);_(* \(#\ ###\ ##0\);_(* &quot;-&quot;_);_(@_)"/>
        <alignment horizontal="center" vertical="center" readingOrder="0"/>
      </ndxf>
    </rcc>
    <rcc rId="0" sId="16" s="1" dxf="1">
      <nc r="C38">
        <f>C36+C37</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dxf="1">
      <nc r="C39">
        <f>C32+C38-BS!#REF!</f>
      </nc>
      <ndxf>
        <font>
          <sz val="8"/>
          <color theme="0"/>
          <name val="Open Sans"/>
          <scheme val="none"/>
        </font>
        <numFmt numFmtId="166" formatCode="_(* #\ ###\ ##0_);_(* \(#\ ###\ ##0\);_(* &quot;-&quot;_);_(@_)"/>
      </ndxf>
    </rcc>
    <rfmt sheetId="16" sqref="C40" start="0" length="0">
      <dxf>
        <font>
          <sz val="8"/>
          <color auto="1"/>
          <name val="Open Sans"/>
          <scheme val="none"/>
        </font>
        <numFmt numFmtId="166" formatCode="_(* #\ ###\ ##0_);_(* \(#\ ###\ ##0\);_(* &quot;-&quot;_);_(@_)"/>
      </dxf>
    </rfmt>
    <rfmt sheetId="16" sqref="C41" start="0" length="0">
      <dxf>
        <font>
          <sz val="8"/>
          <color auto="1"/>
          <name val="Open Sans"/>
          <scheme val="none"/>
        </font>
        <numFmt numFmtId="4" formatCode="#,##0.00"/>
      </dxf>
    </rfmt>
    <rfmt sheetId="16" sqref="C42" start="0" length="0">
      <dxf>
        <font>
          <sz val="8"/>
          <color auto="1"/>
          <name val="Open Sans"/>
          <scheme val="none"/>
        </font>
        <numFmt numFmtId="4" formatCode="#,##0.00"/>
      </dxf>
    </rfmt>
    <rfmt sheetId="16" sqref="C43" start="0" length="0">
      <dxf>
        <font>
          <sz val="8"/>
          <color auto="1"/>
          <name val="Open Sans"/>
          <scheme val="none"/>
        </font>
        <numFmt numFmtId="4" formatCode="#,##0.00"/>
      </dxf>
    </rfmt>
    <rfmt sheetId="16" s="1" sqref="C44" start="0" length="0">
      <dxf>
        <font>
          <sz val="9"/>
          <color auto="1"/>
          <name val="Open Sans"/>
          <scheme val="none"/>
        </font>
        <numFmt numFmtId="4" formatCode="#,##0.00"/>
        <alignment horizontal="right" indent="1" readingOrder="0"/>
      </dxf>
    </rfmt>
    <rfmt sheetId="16" sqref="C45" start="0" length="0">
      <dxf>
        <font>
          <sz val="8"/>
          <color auto="1"/>
          <name val="Open Sans"/>
          <scheme val="none"/>
        </font>
        <numFmt numFmtId="4" formatCode="#,##0.00"/>
      </dxf>
    </rfmt>
    <rfmt sheetId="16" sqref="C46" start="0" length="0">
      <dxf>
        <font>
          <sz val="8"/>
          <color auto="1"/>
          <name val="Open Sans"/>
          <scheme val="none"/>
        </font>
      </dxf>
    </rfmt>
    <rfmt sheetId="16" sqref="C47" start="0" length="0">
      <dxf>
        <font>
          <sz val="8"/>
          <color auto="1"/>
          <name val="Open Sans"/>
          <scheme val="none"/>
        </font>
      </dxf>
    </rfmt>
    <rfmt sheetId="16" sqref="C48" start="0" length="0">
      <dxf>
        <font>
          <sz val="8"/>
          <color auto="1"/>
          <name val="Open Sans"/>
          <scheme val="none"/>
        </font>
      </dxf>
    </rfmt>
    <rfmt sheetId="16" sqref="C49" start="0" length="0">
      <dxf>
        <font>
          <sz val="8"/>
          <color auto="1"/>
          <name val="Open Sans"/>
          <scheme val="none"/>
        </font>
      </dxf>
    </rfmt>
    <rfmt sheetId="16" sqref="C50" start="0" length="0">
      <dxf>
        <font>
          <sz val="8"/>
          <color auto="1"/>
          <name val="Open Sans"/>
          <scheme val="none"/>
        </font>
      </dxf>
    </rfmt>
    <rfmt sheetId="16" sqref="C51" start="0" length="0">
      <dxf>
        <font>
          <sz val="8"/>
          <color auto="1"/>
          <name val="Open Sans"/>
          <scheme val="none"/>
        </font>
      </dxf>
    </rfmt>
    <rfmt sheetId="16" sqref="C52" start="0" length="0">
      <dxf>
        <font>
          <sz val="8"/>
          <color auto="1"/>
          <name val="Open Sans"/>
          <scheme val="none"/>
        </font>
      </dxf>
    </rfmt>
    <rfmt sheetId="16" sqref="C53" start="0" length="0">
      <dxf>
        <font>
          <sz val="8"/>
          <color auto="1"/>
          <name val="Open Sans"/>
          <scheme val="none"/>
        </font>
      </dxf>
    </rfmt>
    <rfmt sheetId="16" sqref="C54" start="0" length="0">
      <dxf>
        <font>
          <sz val="8"/>
          <color auto="1"/>
          <name val="Open Sans"/>
          <scheme val="none"/>
        </font>
      </dxf>
    </rfmt>
    <rfmt sheetId="16" sqref="C55" start="0" length="0">
      <dxf>
        <font>
          <sz val="8"/>
          <color auto="1"/>
          <name val="Open Sans"/>
          <scheme val="none"/>
        </font>
      </dxf>
    </rfmt>
    <rfmt sheetId="16" sqref="C56" start="0" length="0">
      <dxf>
        <font>
          <sz val="8"/>
          <color auto="1"/>
          <name val="Open Sans"/>
          <scheme val="none"/>
        </font>
      </dxf>
    </rfmt>
    <rfmt sheetId="16" sqref="C57" start="0" length="0">
      <dxf>
        <font>
          <sz val="8"/>
          <color auto="1"/>
          <name val="Open Sans"/>
          <scheme val="none"/>
        </font>
      </dxf>
    </rfmt>
    <rfmt sheetId="16" sqref="C58" start="0" length="0">
      <dxf>
        <font>
          <sz val="8"/>
          <color auto="1"/>
          <name val="Open Sans"/>
          <scheme val="none"/>
        </font>
      </dxf>
    </rfmt>
    <rfmt sheetId="16" sqref="C59" start="0" length="0">
      <dxf>
        <font>
          <sz val="8"/>
          <color auto="1"/>
          <name val="Open Sans"/>
          <scheme val="none"/>
        </font>
      </dxf>
    </rfmt>
    <rfmt sheetId="16" sqref="C60" start="0" length="0">
      <dxf>
        <font>
          <sz val="8"/>
          <color auto="1"/>
          <name val="Open Sans"/>
          <scheme val="none"/>
        </font>
      </dxf>
    </rfmt>
    <rfmt sheetId="16" sqref="C61" start="0" length="0">
      <dxf>
        <font>
          <sz val="8"/>
          <color auto="1"/>
          <name val="Open Sans"/>
          <scheme val="none"/>
        </font>
      </dxf>
    </rfmt>
    <rfmt sheetId="16" sqref="C62" start="0" length="0">
      <dxf>
        <font>
          <sz val="8"/>
          <color auto="1"/>
          <name val="Open Sans"/>
          <scheme val="none"/>
        </font>
      </dxf>
    </rfmt>
    <rfmt sheetId="16" sqref="C63" start="0" length="0">
      <dxf>
        <font>
          <sz val="8"/>
          <color auto="1"/>
          <name val="Open Sans"/>
          <scheme val="none"/>
        </font>
      </dxf>
    </rfmt>
    <rfmt sheetId="16" sqref="C64" start="0" length="0">
      <dxf>
        <font>
          <sz val="8"/>
          <color auto="1"/>
          <name val="Open Sans"/>
          <scheme val="none"/>
        </font>
      </dxf>
    </rfmt>
    <rfmt sheetId="16" sqref="C65" start="0" length="0">
      <dxf>
        <font>
          <sz val="8"/>
          <color auto="1"/>
          <name val="Open Sans"/>
          <scheme val="none"/>
        </font>
      </dxf>
    </rfmt>
    <rfmt sheetId="16" sqref="C66" start="0" length="0">
      <dxf>
        <font>
          <sz val="8"/>
          <color auto="1"/>
          <name val="Open Sans"/>
          <scheme val="none"/>
        </font>
      </dxf>
    </rfmt>
    <rfmt sheetId="16" sqref="C67" start="0" length="0">
      <dxf>
        <font>
          <sz val="8"/>
          <color auto="1"/>
          <name val="Open Sans"/>
          <scheme val="none"/>
        </font>
      </dxf>
    </rfmt>
    <rfmt sheetId="16" sqref="C68" start="0" length="0">
      <dxf>
        <font>
          <sz val="8"/>
          <color auto="1"/>
          <name val="Open Sans"/>
          <scheme val="none"/>
        </font>
      </dxf>
    </rfmt>
    <rfmt sheetId="16" sqref="C69" start="0" length="0">
      <dxf>
        <font>
          <sz val="8"/>
          <color auto="1"/>
          <name val="Open Sans"/>
          <scheme val="none"/>
        </font>
      </dxf>
    </rfmt>
    <rfmt sheetId="16" sqref="C70" start="0" length="0">
      <dxf>
        <font>
          <sz val="8"/>
          <color auto="1"/>
          <name val="Open Sans"/>
          <scheme val="none"/>
        </font>
      </dxf>
    </rfmt>
    <rfmt sheetId="16" sqref="C71" start="0" length="0">
      <dxf>
        <font>
          <sz val="8"/>
          <color auto="1"/>
          <name val="Open Sans"/>
          <scheme val="none"/>
        </font>
      </dxf>
    </rfmt>
    <rfmt sheetId="16" sqref="C72" start="0" length="0">
      <dxf>
        <font>
          <sz val="8"/>
          <color auto="1"/>
          <name val="Open Sans"/>
          <scheme val="none"/>
        </font>
      </dxf>
    </rfmt>
    <rfmt sheetId="16" sqref="C73" start="0" length="0">
      <dxf>
        <font>
          <sz val="8"/>
          <color auto="1"/>
          <name val="Open Sans"/>
          <scheme val="none"/>
        </font>
      </dxf>
    </rfmt>
    <rfmt sheetId="16" sqref="C74" start="0" length="0">
      <dxf>
        <font>
          <sz val="8"/>
          <color auto="1"/>
          <name val="Open Sans"/>
          <scheme val="none"/>
        </font>
      </dxf>
    </rfmt>
    <rfmt sheetId="16" sqref="C75" start="0" length="0">
      <dxf>
        <font>
          <sz val="8"/>
          <color auto="1"/>
          <name val="Open Sans"/>
          <scheme val="none"/>
        </font>
      </dxf>
    </rfmt>
    <rfmt sheetId="16" sqref="C76" start="0" length="0">
      <dxf>
        <font>
          <sz val="8"/>
          <color auto="1"/>
          <name val="Open Sans"/>
          <scheme val="none"/>
        </font>
      </dxf>
    </rfmt>
    <rfmt sheetId="16" sqref="C77" start="0" length="0">
      <dxf>
        <font>
          <sz val="8"/>
          <color auto="1"/>
          <name val="Open Sans"/>
          <scheme val="none"/>
        </font>
      </dxf>
    </rfmt>
    <rfmt sheetId="16" sqref="C78" start="0" length="0">
      <dxf>
        <font>
          <sz val="8"/>
          <color auto="1"/>
          <name val="Open Sans"/>
          <scheme val="none"/>
        </font>
      </dxf>
    </rfmt>
    <rfmt sheetId="16" sqref="C79" start="0" length="0">
      <dxf>
        <font>
          <sz val="8"/>
          <color auto="1"/>
          <name val="Open Sans"/>
          <scheme val="none"/>
        </font>
      </dxf>
    </rfmt>
    <rfmt sheetId="16" sqref="C80" start="0" length="0">
      <dxf>
        <font>
          <sz val="8"/>
          <color auto="1"/>
          <name val="Open Sans"/>
          <scheme val="none"/>
        </font>
      </dxf>
    </rfmt>
    <rfmt sheetId="16" sqref="C81" start="0" length="0">
      <dxf>
        <font>
          <sz val="8"/>
          <color auto="1"/>
          <name val="Open Sans"/>
          <scheme val="none"/>
        </font>
      </dxf>
    </rfmt>
    <rfmt sheetId="16" sqref="C82" start="0" length="0">
      <dxf>
        <font>
          <sz val="8"/>
          <color auto="1"/>
          <name val="Open Sans"/>
          <scheme val="none"/>
        </font>
      </dxf>
    </rfmt>
    <rfmt sheetId="16" sqref="C83" start="0" length="0">
      <dxf>
        <font>
          <sz val="8"/>
          <color auto="1"/>
          <name val="Open Sans"/>
          <scheme val="none"/>
        </font>
      </dxf>
    </rfmt>
    <rfmt sheetId="16" sqref="C84" start="0" length="0">
      <dxf>
        <font>
          <sz val="8"/>
          <color auto="1"/>
          <name val="Open Sans"/>
          <scheme val="none"/>
        </font>
      </dxf>
    </rfmt>
    <rfmt sheetId="16" sqref="C85" start="0" length="0">
      <dxf>
        <font>
          <sz val="8"/>
          <color auto="1"/>
          <name val="Open Sans"/>
          <scheme val="none"/>
        </font>
      </dxf>
    </rfmt>
    <rfmt sheetId="16" sqref="C86" start="0" length="0">
      <dxf>
        <font>
          <sz val="8"/>
          <color auto="1"/>
          <name val="Open Sans"/>
          <scheme val="none"/>
        </font>
      </dxf>
    </rfmt>
    <rfmt sheetId="16" sqref="C87" start="0" length="0">
      <dxf>
        <font>
          <sz val="8"/>
          <color auto="1"/>
          <name val="Open Sans"/>
          <scheme val="none"/>
        </font>
      </dxf>
    </rfmt>
    <rfmt sheetId="16" sqref="C88" start="0" length="0">
      <dxf>
        <font>
          <sz val="8"/>
          <color auto="1"/>
          <name val="Open Sans"/>
          <scheme val="none"/>
        </font>
      </dxf>
    </rfmt>
    <rfmt sheetId="16" sqref="C89" start="0" length="0">
      <dxf>
        <font>
          <sz val="8"/>
          <color auto="1"/>
          <name val="Open Sans"/>
          <scheme val="none"/>
        </font>
      </dxf>
    </rfmt>
    <rfmt sheetId="16" sqref="C90" start="0" length="0">
      <dxf>
        <font>
          <sz val="8"/>
          <color auto="1"/>
          <name val="Open Sans"/>
          <scheme val="none"/>
        </font>
      </dxf>
    </rfmt>
    <rfmt sheetId="16" sqref="C91" start="0" length="0">
      <dxf>
        <font>
          <sz val="8"/>
          <color auto="1"/>
          <name val="Open Sans"/>
          <scheme val="none"/>
        </font>
      </dxf>
    </rfmt>
    <rfmt sheetId="16" sqref="C92" start="0" length="0">
      <dxf>
        <font>
          <sz val="8"/>
          <color auto="1"/>
          <name val="Open Sans"/>
          <scheme val="none"/>
        </font>
      </dxf>
    </rfmt>
    <rfmt sheetId="16" sqref="C93" start="0" length="0">
      <dxf>
        <font>
          <sz val="8"/>
          <color auto="1"/>
          <name val="Open Sans"/>
          <scheme val="none"/>
        </font>
      </dxf>
    </rfmt>
    <rfmt sheetId="16" sqref="C94" start="0" length="0">
      <dxf>
        <font>
          <sz val="8"/>
          <color auto="1"/>
          <name val="Open Sans"/>
          <scheme val="none"/>
        </font>
      </dxf>
    </rfmt>
    <rfmt sheetId="16" sqref="C95" start="0" length="0">
      <dxf>
        <font>
          <sz val="8"/>
          <color auto="1"/>
          <name val="Open Sans"/>
          <scheme val="none"/>
        </font>
      </dxf>
    </rfmt>
    <rfmt sheetId="16" sqref="C96" start="0" length="0">
      <dxf>
        <font>
          <sz val="8"/>
          <color auto="1"/>
          <name val="Open Sans"/>
          <scheme val="none"/>
        </font>
      </dxf>
    </rfmt>
    <rfmt sheetId="16" sqref="C97" start="0" length="0">
      <dxf>
        <font>
          <sz val="8"/>
          <color auto="1"/>
          <name val="Open Sans"/>
          <scheme val="none"/>
        </font>
      </dxf>
    </rfmt>
    <rfmt sheetId="16" sqref="C98" start="0" length="0">
      <dxf>
        <font>
          <sz val="8"/>
          <color auto="1"/>
          <name val="Open Sans"/>
          <scheme val="none"/>
        </font>
      </dxf>
    </rfmt>
    <rfmt sheetId="16" sqref="C99" start="0" length="0">
      <dxf>
        <font>
          <sz val="8"/>
          <color auto="1"/>
          <name val="Open Sans"/>
          <scheme val="none"/>
        </font>
      </dxf>
    </rfmt>
    <rfmt sheetId="16" sqref="C100" start="0" length="0">
      <dxf>
        <font>
          <sz val="8"/>
          <color auto="1"/>
          <name val="Open Sans"/>
          <scheme val="none"/>
        </font>
      </dxf>
    </rfmt>
    <rfmt sheetId="16" sqref="C101" start="0" length="0">
      <dxf>
        <font>
          <sz val="8"/>
          <color auto="1"/>
          <name val="Open Sans"/>
          <scheme val="none"/>
        </font>
      </dxf>
    </rfmt>
    <rfmt sheetId="16" sqref="C102" start="0" length="0">
      <dxf>
        <font>
          <sz val="8"/>
          <color auto="1"/>
          <name val="Open Sans"/>
          <scheme val="none"/>
        </font>
      </dxf>
    </rfmt>
    <rfmt sheetId="16" sqref="C103" start="0" length="0">
      <dxf>
        <font>
          <sz val="8"/>
          <color auto="1"/>
          <name val="Open Sans"/>
          <scheme val="none"/>
        </font>
      </dxf>
    </rfmt>
    <rfmt sheetId="16" sqref="C104" start="0" length="0">
      <dxf>
        <font>
          <sz val="8"/>
          <color auto="1"/>
          <name val="Open Sans"/>
          <scheme val="none"/>
        </font>
      </dxf>
    </rfmt>
    <rfmt sheetId="16" sqref="C105" start="0" length="0">
      <dxf>
        <font>
          <sz val="8"/>
          <color auto="1"/>
          <name val="Open Sans"/>
          <scheme val="none"/>
        </font>
      </dxf>
    </rfmt>
    <rfmt sheetId="16" sqref="C106" start="0" length="0">
      <dxf>
        <font>
          <sz val="8"/>
          <color auto="1"/>
          <name val="Open Sans"/>
          <scheme val="none"/>
        </font>
      </dxf>
    </rfmt>
    <rfmt sheetId="16" sqref="C107" start="0" length="0">
      <dxf>
        <font>
          <sz val="8"/>
          <color auto="1"/>
          <name val="Open Sans"/>
          <scheme val="none"/>
        </font>
      </dxf>
    </rfmt>
    <rfmt sheetId="16" sqref="C108" start="0" length="0">
      <dxf>
        <font>
          <sz val="8"/>
          <color auto="1"/>
          <name val="Open Sans"/>
          <scheme val="none"/>
        </font>
      </dxf>
    </rfmt>
    <rfmt sheetId="16" sqref="C109" start="0" length="0">
      <dxf>
        <font>
          <sz val="8"/>
          <color auto="1"/>
          <name val="Open Sans"/>
          <scheme val="none"/>
        </font>
      </dxf>
    </rfmt>
    <rfmt sheetId="16" sqref="C110" start="0" length="0">
      <dxf>
        <font>
          <sz val="8"/>
          <color auto="1"/>
          <name val="Open Sans"/>
          <scheme val="none"/>
        </font>
      </dxf>
    </rfmt>
    <rfmt sheetId="16" sqref="C111" start="0" length="0">
      <dxf>
        <font>
          <sz val="8"/>
          <color auto="1"/>
          <name val="Open Sans"/>
          <scheme val="none"/>
        </font>
      </dxf>
    </rfmt>
    <rfmt sheetId="16" sqref="C112" start="0" length="0">
      <dxf>
        <font>
          <sz val="8"/>
          <color auto="1"/>
          <name val="Open Sans"/>
          <scheme val="none"/>
        </font>
      </dxf>
    </rfmt>
    <rfmt sheetId="16" sqref="C113" start="0" length="0">
      <dxf>
        <font>
          <sz val="8"/>
          <color auto="1"/>
          <name val="Open Sans"/>
          <scheme val="none"/>
        </font>
      </dxf>
    </rfmt>
    <rfmt sheetId="16" sqref="C114" start="0" length="0">
      <dxf>
        <font>
          <sz val="8"/>
          <color auto="1"/>
          <name val="Open Sans"/>
          <scheme val="none"/>
        </font>
      </dxf>
    </rfmt>
    <rfmt sheetId="16" sqref="C115" start="0" length="0">
      <dxf>
        <font>
          <sz val="8"/>
          <color auto="1"/>
          <name val="Open Sans"/>
          <scheme val="none"/>
        </font>
      </dxf>
    </rfmt>
    <rfmt sheetId="16" sqref="C116" start="0" length="0">
      <dxf>
        <font>
          <sz val="8"/>
          <color auto="1"/>
          <name val="Open Sans"/>
          <scheme val="none"/>
        </font>
      </dxf>
    </rfmt>
    <rfmt sheetId="16" sqref="C117" start="0" length="0">
      <dxf>
        <font>
          <sz val="8"/>
          <color auto="1"/>
          <name val="Open Sans"/>
          <scheme val="none"/>
        </font>
      </dxf>
    </rfmt>
    <rfmt sheetId="16" sqref="C118" start="0" length="0">
      <dxf>
        <font>
          <sz val="8"/>
          <color auto="1"/>
          <name val="Open Sans"/>
          <scheme val="none"/>
        </font>
      </dxf>
    </rfmt>
    <rfmt sheetId="16" sqref="C119" start="0" length="0">
      <dxf>
        <font>
          <sz val="8"/>
          <color auto="1"/>
          <name val="Open Sans"/>
          <scheme val="none"/>
        </font>
      </dxf>
    </rfmt>
    <rfmt sheetId="16" sqref="C120" start="0" length="0">
      <dxf>
        <font>
          <sz val="8"/>
          <color auto="1"/>
          <name val="Open Sans"/>
          <scheme val="none"/>
        </font>
      </dxf>
    </rfmt>
    <rfmt sheetId="16" sqref="C121" start="0" length="0">
      <dxf>
        <font>
          <sz val="8"/>
          <color auto="1"/>
          <name val="Open Sans"/>
          <scheme val="none"/>
        </font>
      </dxf>
    </rfmt>
    <rfmt sheetId="16" sqref="C122" start="0" length="0">
      <dxf>
        <font>
          <sz val="8"/>
          <color auto="1"/>
          <name val="Open Sans"/>
          <scheme val="none"/>
        </font>
      </dxf>
    </rfmt>
    <rfmt sheetId="16" sqref="C123" start="0" length="0">
      <dxf>
        <font>
          <sz val="8"/>
          <color auto="1"/>
          <name val="Open Sans"/>
          <scheme val="none"/>
        </font>
      </dxf>
    </rfmt>
    <rfmt sheetId="16" sqref="C124" start="0" length="0">
      <dxf>
        <font>
          <sz val="8"/>
          <color auto="1"/>
          <name val="Open Sans"/>
          <scheme val="none"/>
        </font>
      </dxf>
    </rfmt>
    <rfmt sheetId="16" sqref="C125" start="0" length="0">
      <dxf>
        <font>
          <sz val="8"/>
          <color auto="1"/>
          <name val="Open Sans"/>
          <scheme val="none"/>
        </font>
      </dxf>
    </rfmt>
    <rfmt sheetId="16" sqref="C126" start="0" length="0">
      <dxf>
        <font>
          <sz val="8"/>
          <color auto="1"/>
          <name val="Open Sans"/>
          <scheme val="none"/>
        </font>
      </dxf>
    </rfmt>
    <rfmt sheetId="16" sqref="C127" start="0" length="0">
      <dxf>
        <font>
          <sz val="8"/>
          <color auto="1"/>
          <name val="Open Sans"/>
          <scheme val="none"/>
        </font>
      </dxf>
    </rfmt>
    <rfmt sheetId="16" sqref="C128" start="0" length="0">
      <dxf>
        <font>
          <sz val="8"/>
          <color auto="1"/>
          <name val="Open Sans"/>
          <scheme val="none"/>
        </font>
      </dxf>
    </rfmt>
    <rfmt sheetId="16" sqref="C129" start="0" length="0">
      <dxf>
        <font>
          <sz val="8"/>
          <color auto="1"/>
          <name val="Open Sans"/>
          <scheme val="none"/>
        </font>
      </dxf>
    </rfmt>
    <rfmt sheetId="16" sqref="C130" start="0" length="0">
      <dxf>
        <font>
          <sz val="8"/>
          <color auto="1"/>
          <name val="Open Sans"/>
          <scheme val="none"/>
        </font>
      </dxf>
    </rfmt>
    <rfmt sheetId="16" sqref="C131" start="0" length="0">
      <dxf>
        <font>
          <sz val="8"/>
          <color auto="1"/>
          <name val="Open Sans"/>
          <scheme val="none"/>
        </font>
      </dxf>
    </rfmt>
    <rfmt sheetId="16" sqref="C132" start="0" length="0">
      <dxf>
        <font>
          <sz val="8"/>
          <color auto="1"/>
          <name val="Open Sans"/>
          <scheme val="none"/>
        </font>
      </dxf>
    </rfmt>
    <rfmt sheetId="16" sqref="C133" start="0" length="0">
      <dxf>
        <font>
          <sz val="8"/>
          <color auto="1"/>
          <name val="Open Sans"/>
          <scheme val="none"/>
        </font>
      </dxf>
    </rfmt>
    <rfmt sheetId="16" sqref="C134" start="0" length="0">
      <dxf>
        <font>
          <sz val="8"/>
          <color auto="1"/>
          <name val="Open Sans"/>
          <scheme val="none"/>
        </font>
      </dxf>
    </rfmt>
  </rrc>
  <rrc rId="5426" sId="16" ref="C1:C1048576" action="deleteCol">
    <undo index="2" exp="area" ref3D="1" dr="$E$1:$E$1048576" dn="Z_8DA78CF1_615A_4626_9893_6751995631A4_.wvu.Cols" sId="16"/>
    <undo index="1" exp="area" ref3D="1" dr="$C$1:$C$1048576" dn="Z_8DA78CF1_615A_4626_9893_6751995631A4_.wvu.Cols" sId="16"/>
    <undo index="0" exp="area" ref3D="1" dr="$C$1:$G$1048576" dn="Z_9AF4A83C_CF57_4B40_8A74_6A0EA6C2FE5C_.wvu.Cols" sId="16"/>
    <undo index="0" exp="area" ref3D="1" dr="$C$1:$G$1048576" dn="Z_687A4863_1825_4D63_B732_E76682E6DE4F_.wvu.Cols" sId="16"/>
    <undo index="0" exp="area" ref3D="1" dr="$C$1:$E$1048576" dn="Z_12F8D032_8143_430B_8DFF_852E8796C402_.wvu.Cols" sId="16"/>
    <rfmt sheetId="16" xfDxf="1" sqref="C1:C1048576" start="0" length="0">
      <dxf>
        <font>
          <sz val="8"/>
          <name val="Open Sans"/>
          <scheme val="none"/>
        </font>
      </dxf>
    </rfmt>
    <rcc rId="0" sId="16" dxf="1" numFmtId="19">
      <nc r="C1">
        <v>43738</v>
      </nc>
      <ndxf>
        <font>
          <b/>
          <sz val="8"/>
          <color rgb="FFC00000"/>
          <name val="Open Sans"/>
          <scheme val="none"/>
        </font>
        <numFmt numFmtId="19" formatCode="dd/mm/yyyy"/>
        <alignment horizontal="right" vertical="top" readingOrder="0"/>
        <border outline="0">
          <bottom style="medium">
            <color rgb="FFC00000"/>
          </bottom>
        </border>
      </ndxf>
    </rcc>
    <rcc rId="0" sId="16" s="1" dxf="1">
      <nc r="C2">
        <f>SUM(C3:C5)</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3">
        <v>875693</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4">
        <v>1916</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5">
        <v>883788</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6">
        <f>C7+C14</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7">
        <f>C8+C10+C12</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8">
        <f>C9</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9">
        <v>236425</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10">
        <f>C11</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11">
        <v>739907</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12">
        <f>C13</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13">
        <v>4679</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14">
        <v>18367</v>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c r="C15">
        <f>C2+C6</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fmt sheetId="16" s="1" sqref="C16" start="0" length="0">
      <dxf>
        <font>
          <b/>
          <sz val="8"/>
          <color auto="1"/>
          <name val="Open Sans"/>
          <scheme val="none"/>
        </font>
        <numFmt numFmtId="166" formatCode="_(* #\ ###\ ##0_);_(* \(#\ ###\ ##0\);_(* &quot;-&quot;_);_(@_)"/>
        <alignment horizontal="center" vertical="center" readingOrder="0"/>
      </dxf>
    </rfmt>
    <rcc rId="0" sId="16" dxf="1">
      <nc r="C18">
        <f>C1</f>
      </nc>
      <ndxf>
        <font>
          <b/>
          <sz val="8"/>
          <color rgb="FFC00000"/>
          <name val="Open Sans"/>
          <scheme val="none"/>
        </font>
        <numFmt numFmtId="19" formatCode="dd/mm/yyyy"/>
        <alignment horizontal="right" vertical="top" readingOrder="0"/>
        <border outline="0">
          <bottom style="medium">
            <color rgb="FFC00000"/>
          </bottom>
        </border>
      </ndxf>
    </rcc>
    <rcc rId="0" sId="16" s="1" dxf="1" numFmtId="34">
      <nc r="C19">
        <v>8</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20">
        <v>38952</v>
      </nc>
      <ndxf>
        <font>
          <sz val="8"/>
          <color auto="1"/>
          <name val="Open Sans"/>
          <scheme val="none"/>
        </font>
        <numFmt numFmtId="166" formatCode="_(* #\ ###\ ##0_);_(* \(#\ ###\ ##0\);_(* &quot;-&quot;_);_(@_)"/>
        <alignment horizontal="center" vertical="center" readingOrder="0"/>
      </ndxf>
    </rcc>
    <rcc rId="0" sId="16" s="1" dxf="1">
      <nc r="C21">
        <f>C19+C20</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s="1" dxf="1">
      <nc r="C22">
        <f>C15+C21-BS!#REF!</f>
      </nc>
      <ndxf>
        <font>
          <b/>
          <sz val="8"/>
          <color theme="0"/>
          <name val="Open Sans"/>
          <scheme val="none"/>
        </font>
        <numFmt numFmtId="166" formatCode="_(* #\ ###\ ##0_);_(* \(#\ ###\ ##0\);_(* &quot;-&quot;_);_(@_)"/>
        <alignment horizontal="center" vertical="center" readingOrder="0"/>
      </ndxf>
    </rcc>
    <rfmt sheetId="16" sqref="C23" start="0" length="0">
      <dxf>
        <font>
          <sz val="8"/>
          <color rgb="FFFF0000"/>
          <name val="Open Sans"/>
          <scheme val="none"/>
        </font>
        <numFmt numFmtId="166" formatCode="_(* #\ ###\ ##0_);_(* \(#\ ###\ ##0\);_(* &quot;-&quot;_);_(@_)"/>
      </dxf>
    </rfmt>
    <rfmt sheetId="16" sqref="C24" start="0" length="0">
      <dxf>
        <font>
          <sz val="8"/>
          <color rgb="FFFF0000"/>
          <name val="Open Sans"/>
          <scheme val="none"/>
        </font>
        <numFmt numFmtId="166" formatCode="_(* #\ ###\ ##0_);_(* \(#\ ###\ ##0\);_(* &quot;-&quot;_);_(@_)"/>
      </dxf>
    </rfmt>
    <rfmt sheetId="16" sqref="C25" start="0" length="0">
      <dxf>
        <font>
          <sz val="8"/>
          <color auto="1"/>
          <name val="Open Sans"/>
          <scheme val="none"/>
        </font>
        <numFmt numFmtId="166" formatCode="_(* #\ ###\ ##0_);_(* \(#\ ###\ ##0\);_(* &quot;-&quot;_);_(@_)"/>
      </dxf>
    </rfmt>
    <rcc rId="0" sId="16" dxf="1">
      <nc r="C26">
        <f>C18</f>
      </nc>
      <ndxf>
        <font>
          <b/>
          <sz val="8"/>
          <color rgb="FFC00000"/>
          <name val="Open Sans"/>
          <scheme val="none"/>
        </font>
        <numFmt numFmtId="19" formatCode="dd/mm/yyyy"/>
        <alignment horizontal="right" vertical="top" readingOrder="0"/>
        <border outline="0">
          <bottom style="medium">
            <color rgb="FFC00000"/>
          </bottom>
        </border>
      </ndxf>
    </rcc>
    <rcc rId="0" sId="16" s="1" dxf="1">
      <nc r="C27">
        <f>SUM(C28:C30)</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28">
        <v>958617</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29">
        <v>1916</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30">
        <v>832682</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31">
        <v>220460</v>
      </nc>
      <ndxf>
        <font>
          <b/>
          <sz val="8"/>
          <color auto="1"/>
          <name val="Open Sans"/>
          <scheme val="none"/>
        </font>
        <numFmt numFmtId="166" formatCode="_(* #\ ###\ ##0_);_(* \(#\ ###\ ##0\);_(* &quot;-&quot;_);_(@_)"/>
        <alignment horizontal="right" vertical="center" readingOrder="0"/>
      </ndxf>
    </rcc>
    <rcc rId="0" sId="16" s="1" dxf="1">
      <nc r="C32">
        <f>C27+C31</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dxf="1">
      <nc r="C35">
        <f>C26</f>
      </nc>
      <ndxf>
        <font>
          <b/>
          <sz val="8"/>
          <color rgb="FFC00000"/>
          <name val="Open Sans"/>
          <scheme val="none"/>
        </font>
        <numFmt numFmtId="19" formatCode="dd/mm/yyyy"/>
        <alignment horizontal="right" vertical="top" readingOrder="0"/>
        <border outline="0">
          <bottom style="medium">
            <color rgb="FFC00000"/>
          </bottom>
        </border>
      </ndxf>
    </rcc>
    <rcc rId="0" sId="16" s="1" dxf="1" numFmtId="34">
      <nc r="C36">
        <v>221774</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s="1" dxf="1" numFmtId="34">
      <nc r="C37">
        <v>1059213</v>
      </nc>
      <ndxf>
        <font>
          <sz val="8"/>
          <color auto="1"/>
          <name val="Open Sans"/>
          <scheme val="none"/>
        </font>
        <numFmt numFmtId="166" formatCode="_(* #\ ###\ ##0_);_(* \(#\ ###\ ##0\);_(* &quot;-&quot;_);_(@_)"/>
        <alignment horizontal="center" vertical="center" readingOrder="0"/>
      </ndxf>
    </rcc>
    <rcc rId="0" sId="16" s="1" dxf="1">
      <nc r="C38">
        <f>C36+C37</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dxf="1">
      <nc r="C39">
        <f>C32+C38-BS!#REF!</f>
      </nc>
      <ndxf>
        <font>
          <sz val="8"/>
          <color theme="0"/>
          <name val="Open Sans"/>
          <scheme val="none"/>
        </font>
        <numFmt numFmtId="166" formatCode="_(* #\ ###\ ##0_);_(* \(#\ ###\ ##0\);_(* &quot;-&quot;_);_(@_)"/>
      </ndxf>
    </rcc>
    <rfmt sheetId="16" sqref="C40" start="0" length="0">
      <dxf>
        <font>
          <sz val="8"/>
          <color auto="1"/>
          <name val="Open Sans"/>
          <scheme val="none"/>
        </font>
        <numFmt numFmtId="166" formatCode="_(* #\ ###\ ##0_);_(* \(#\ ###\ ##0\);_(* &quot;-&quot;_);_(@_)"/>
      </dxf>
    </rfmt>
    <rfmt sheetId="16" sqref="C41" start="0" length="0">
      <dxf>
        <font>
          <sz val="8"/>
          <color auto="1"/>
          <name val="Open Sans"/>
          <scheme val="none"/>
        </font>
        <numFmt numFmtId="4" formatCode="#,##0.00"/>
      </dxf>
    </rfmt>
    <rfmt sheetId="16" sqref="C42" start="0" length="0">
      <dxf>
        <font>
          <sz val="8"/>
          <color auto="1"/>
          <name val="Open Sans"/>
          <scheme val="none"/>
        </font>
        <numFmt numFmtId="4" formatCode="#,##0.00"/>
      </dxf>
    </rfmt>
    <rfmt sheetId="16" sqref="C43" start="0" length="0">
      <dxf>
        <font>
          <sz val="8"/>
          <color auto="1"/>
          <name val="Open Sans"/>
          <scheme val="none"/>
        </font>
        <numFmt numFmtId="4" formatCode="#,##0.00"/>
      </dxf>
    </rfmt>
    <rfmt sheetId="16" s="1" sqref="C44" start="0" length="0">
      <dxf>
        <font>
          <sz val="9"/>
          <color auto="1"/>
          <name val="Open Sans"/>
          <scheme val="none"/>
        </font>
        <numFmt numFmtId="4" formatCode="#,##0.00"/>
        <alignment horizontal="right" indent="1" readingOrder="0"/>
      </dxf>
    </rfmt>
    <rfmt sheetId="16" sqref="C45" start="0" length="0">
      <dxf>
        <font>
          <sz val="8"/>
          <color auto="1"/>
          <name val="Open Sans"/>
          <scheme val="none"/>
        </font>
        <numFmt numFmtId="4" formatCode="#,##0.00"/>
      </dxf>
    </rfmt>
    <rfmt sheetId="16" sqref="C46" start="0" length="0">
      <dxf>
        <font>
          <sz val="8"/>
          <color auto="1"/>
          <name val="Open Sans"/>
          <scheme val="none"/>
        </font>
      </dxf>
    </rfmt>
    <rfmt sheetId="16" sqref="C47" start="0" length="0">
      <dxf>
        <font>
          <sz val="8"/>
          <color auto="1"/>
          <name val="Open Sans"/>
          <scheme val="none"/>
        </font>
      </dxf>
    </rfmt>
    <rfmt sheetId="16" sqref="C48" start="0" length="0">
      <dxf>
        <font>
          <sz val="8"/>
          <color auto="1"/>
          <name val="Open Sans"/>
          <scheme val="none"/>
        </font>
      </dxf>
    </rfmt>
    <rfmt sheetId="16" sqref="C49" start="0" length="0">
      <dxf>
        <font>
          <sz val="8"/>
          <color auto="1"/>
          <name val="Open Sans"/>
          <scheme val="none"/>
        </font>
      </dxf>
    </rfmt>
    <rfmt sheetId="16" sqref="C50" start="0" length="0">
      <dxf>
        <font>
          <sz val="8"/>
          <color auto="1"/>
          <name val="Open Sans"/>
          <scheme val="none"/>
        </font>
      </dxf>
    </rfmt>
    <rfmt sheetId="16" sqref="C51" start="0" length="0">
      <dxf>
        <font>
          <sz val="8"/>
          <color auto="1"/>
          <name val="Open Sans"/>
          <scheme val="none"/>
        </font>
      </dxf>
    </rfmt>
    <rfmt sheetId="16" sqref="C52" start="0" length="0">
      <dxf>
        <font>
          <sz val="8"/>
          <color auto="1"/>
          <name val="Open Sans"/>
          <scheme val="none"/>
        </font>
      </dxf>
    </rfmt>
    <rfmt sheetId="16" sqref="C53" start="0" length="0">
      <dxf>
        <font>
          <sz val="8"/>
          <color auto="1"/>
          <name val="Open Sans"/>
          <scheme val="none"/>
        </font>
      </dxf>
    </rfmt>
    <rfmt sheetId="16" sqref="C54" start="0" length="0">
      <dxf>
        <font>
          <sz val="8"/>
          <color auto="1"/>
          <name val="Open Sans"/>
          <scheme val="none"/>
        </font>
      </dxf>
    </rfmt>
    <rfmt sheetId="16" sqref="C55" start="0" length="0">
      <dxf>
        <font>
          <sz val="8"/>
          <color auto="1"/>
          <name val="Open Sans"/>
          <scheme val="none"/>
        </font>
      </dxf>
    </rfmt>
    <rfmt sheetId="16" sqref="C56" start="0" length="0">
      <dxf>
        <font>
          <sz val="8"/>
          <color auto="1"/>
          <name val="Open Sans"/>
          <scheme val="none"/>
        </font>
      </dxf>
    </rfmt>
    <rfmt sheetId="16" sqref="C57" start="0" length="0">
      <dxf>
        <font>
          <sz val="8"/>
          <color auto="1"/>
          <name val="Open Sans"/>
          <scheme val="none"/>
        </font>
      </dxf>
    </rfmt>
    <rfmt sheetId="16" sqref="C58" start="0" length="0">
      <dxf>
        <font>
          <sz val="8"/>
          <color auto="1"/>
          <name val="Open Sans"/>
          <scheme val="none"/>
        </font>
      </dxf>
    </rfmt>
    <rfmt sheetId="16" sqref="C59" start="0" length="0">
      <dxf>
        <font>
          <sz val="8"/>
          <color auto="1"/>
          <name val="Open Sans"/>
          <scheme val="none"/>
        </font>
      </dxf>
    </rfmt>
    <rfmt sheetId="16" sqref="C60" start="0" length="0">
      <dxf>
        <font>
          <sz val="8"/>
          <color auto="1"/>
          <name val="Open Sans"/>
          <scheme val="none"/>
        </font>
      </dxf>
    </rfmt>
    <rfmt sheetId="16" sqref="C61" start="0" length="0">
      <dxf>
        <font>
          <sz val="8"/>
          <color auto="1"/>
          <name val="Open Sans"/>
          <scheme val="none"/>
        </font>
      </dxf>
    </rfmt>
    <rfmt sheetId="16" sqref="C62" start="0" length="0">
      <dxf>
        <font>
          <sz val="8"/>
          <color auto="1"/>
          <name val="Open Sans"/>
          <scheme val="none"/>
        </font>
      </dxf>
    </rfmt>
    <rfmt sheetId="16" sqref="C63" start="0" length="0">
      <dxf>
        <font>
          <sz val="8"/>
          <color auto="1"/>
          <name val="Open Sans"/>
          <scheme val="none"/>
        </font>
      </dxf>
    </rfmt>
    <rfmt sheetId="16" sqref="C64" start="0" length="0">
      <dxf>
        <font>
          <sz val="8"/>
          <color auto="1"/>
          <name val="Open Sans"/>
          <scheme val="none"/>
        </font>
      </dxf>
    </rfmt>
    <rfmt sheetId="16" sqref="C65" start="0" length="0">
      <dxf>
        <font>
          <sz val="8"/>
          <color auto="1"/>
          <name val="Open Sans"/>
          <scheme val="none"/>
        </font>
      </dxf>
    </rfmt>
    <rfmt sheetId="16" sqref="C66" start="0" length="0">
      <dxf>
        <font>
          <sz val="8"/>
          <color auto="1"/>
          <name val="Open Sans"/>
          <scheme val="none"/>
        </font>
      </dxf>
    </rfmt>
    <rfmt sheetId="16" sqref="C67" start="0" length="0">
      <dxf>
        <font>
          <sz val="8"/>
          <color auto="1"/>
          <name val="Open Sans"/>
          <scheme val="none"/>
        </font>
      </dxf>
    </rfmt>
    <rfmt sheetId="16" sqref="C68" start="0" length="0">
      <dxf>
        <font>
          <sz val="8"/>
          <color auto="1"/>
          <name val="Open Sans"/>
          <scheme val="none"/>
        </font>
      </dxf>
    </rfmt>
    <rfmt sheetId="16" sqref="C69" start="0" length="0">
      <dxf>
        <font>
          <sz val="8"/>
          <color auto="1"/>
          <name val="Open Sans"/>
          <scheme val="none"/>
        </font>
      </dxf>
    </rfmt>
    <rfmt sheetId="16" sqref="C70" start="0" length="0">
      <dxf>
        <font>
          <sz val="8"/>
          <color auto="1"/>
          <name val="Open Sans"/>
          <scheme val="none"/>
        </font>
      </dxf>
    </rfmt>
    <rfmt sheetId="16" sqref="C71" start="0" length="0">
      <dxf>
        <font>
          <sz val="8"/>
          <color auto="1"/>
          <name val="Open Sans"/>
          <scheme val="none"/>
        </font>
      </dxf>
    </rfmt>
    <rfmt sheetId="16" sqref="C72" start="0" length="0">
      <dxf>
        <font>
          <sz val="8"/>
          <color auto="1"/>
          <name val="Open Sans"/>
          <scheme val="none"/>
        </font>
      </dxf>
    </rfmt>
    <rfmt sheetId="16" sqref="C73" start="0" length="0">
      <dxf>
        <font>
          <sz val="8"/>
          <color auto="1"/>
          <name val="Open Sans"/>
          <scheme val="none"/>
        </font>
      </dxf>
    </rfmt>
    <rfmt sheetId="16" sqref="C74" start="0" length="0">
      <dxf>
        <font>
          <sz val="8"/>
          <color auto="1"/>
          <name val="Open Sans"/>
          <scheme val="none"/>
        </font>
      </dxf>
    </rfmt>
    <rfmt sheetId="16" sqref="C75" start="0" length="0">
      <dxf>
        <font>
          <sz val="8"/>
          <color auto="1"/>
          <name val="Open Sans"/>
          <scheme val="none"/>
        </font>
      </dxf>
    </rfmt>
    <rfmt sheetId="16" sqref="C76" start="0" length="0">
      <dxf>
        <font>
          <sz val="8"/>
          <color auto="1"/>
          <name val="Open Sans"/>
          <scheme val="none"/>
        </font>
      </dxf>
    </rfmt>
    <rfmt sheetId="16" sqref="C77" start="0" length="0">
      <dxf>
        <font>
          <sz val="8"/>
          <color auto="1"/>
          <name val="Open Sans"/>
          <scheme val="none"/>
        </font>
      </dxf>
    </rfmt>
    <rfmt sheetId="16" sqref="C78" start="0" length="0">
      <dxf>
        <font>
          <sz val="8"/>
          <color auto="1"/>
          <name val="Open Sans"/>
          <scheme val="none"/>
        </font>
      </dxf>
    </rfmt>
    <rfmt sheetId="16" sqref="C79" start="0" length="0">
      <dxf>
        <font>
          <sz val="8"/>
          <color auto="1"/>
          <name val="Open Sans"/>
          <scheme val="none"/>
        </font>
      </dxf>
    </rfmt>
    <rfmt sheetId="16" sqref="C80" start="0" length="0">
      <dxf>
        <font>
          <sz val="8"/>
          <color auto="1"/>
          <name val="Open Sans"/>
          <scheme val="none"/>
        </font>
      </dxf>
    </rfmt>
    <rfmt sheetId="16" sqref="C81" start="0" length="0">
      <dxf>
        <font>
          <sz val="8"/>
          <color auto="1"/>
          <name val="Open Sans"/>
          <scheme val="none"/>
        </font>
      </dxf>
    </rfmt>
    <rfmt sheetId="16" sqref="C82" start="0" length="0">
      <dxf>
        <font>
          <sz val="8"/>
          <color auto="1"/>
          <name val="Open Sans"/>
          <scheme val="none"/>
        </font>
      </dxf>
    </rfmt>
    <rfmt sheetId="16" sqref="C83" start="0" length="0">
      <dxf>
        <font>
          <sz val="8"/>
          <color auto="1"/>
          <name val="Open Sans"/>
          <scheme val="none"/>
        </font>
      </dxf>
    </rfmt>
    <rfmt sheetId="16" sqref="C84" start="0" length="0">
      <dxf>
        <font>
          <sz val="8"/>
          <color auto="1"/>
          <name val="Open Sans"/>
          <scheme val="none"/>
        </font>
      </dxf>
    </rfmt>
    <rfmt sheetId="16" sqref="C85" start="0" length="0">
      <dxf>
        <font>
          <sz val="8"/>
          <color auto="1"/>
          <name val="Open Sans"/>
          <scheme val="none"/>
        </font>
      </dxf>
    </rfmt>
    <rfmt sheetId="16" sqref="C86" start="0" length="0">
      <dxf>
        <font>
          <sz val="8"/>
          <color auto="1"/>
          <name val="Open Sans"/>
          <scheme val="none"/>
        </font>
      </dxf>
    </rfmt>
    <rfmt sheetId="16" sqref="C87" start="0" length="0">
      <dxf>
        <font>
          <sz val="8"/>
          <color auto="1"/>
          <name val="Open Sans"/>
          <scheme val="none"/>
        </font>
      </dxf>
    </rfmt>
    <rfmt sheetId="16" sqref="C88" start="0" length="0">
      <dxf>
        <font>
          <sz val="8"/>
          <color auto="1"/>
          <name val="Open Sans"/>
          <scheme val="none"/>
        </font>
      </dxf>
    </rfmt>
    <rfmt sheetId="16" sqref="C89" start="0" length="0">
      <dxf>
        <font>
          <sz val="8"/>
          <color auto="1"/>
          <name val="Open Sans"/>
          <scheme val="none"/>
        </font>
      </dxf>
    </rfmt>
    <rfmt sheetId="16" sqref="C90" start="0" length="0">
      <dxf>
        <font>
          <sz val="8"/>
          <color auto="1"/>
          <name val="Open Sans"/>
          <scheme val="none"/>
        </font>
      </dxf>
    </rfmt>
    <rfmt sheetId="16" sqref="C91" start="0" length="0">
      <dxf>
        <font>
          <sz val="8"/>
          <color auto="1"/>
          <name val="Open Sans"/>
          <scheme val="none"/>
        </font>
      </dxf>
    </rfmt>
    <rfmt sheetId="16" sqref="C92" start="0" length="0">
      <dxf>
        <font>
          <sz val="8"/>
          <color auto="1"/>
          <name val="Open Sans"/>
          <scheme val="none"/>
        </font>
      </dxf>
    </rfmt>
    <rfmt sheetId="16" sqref="C93" start="0" length="0">
      <dxf>
        <font>
          <sz val="8"/>
          <color auto="1"/>
          <name val="Open Sans"/>
          <scheme val="none"/>
        </font>
      </dxf>
    </rfmt>
    <rfmt sheetId="16" sqref="C94" start="0" length="0">
      <dxf>
        <font>
          <sz val="8"/>
          <color auto="1"/>
          <name val="Open Sans"/>
          <scheme val="none"/>
        </font>
      </dxf>
    </rfmt>
    <rfmt sheetId="16" sqref="C95" start="0" length="0">
      <dxf>
        <font>
          <sz val="8"/>
          <color auto="1"/>
          <name val="Open Sans"/>
          <scheme val="none"/>
        </font>
      </dxf>
    </rfmt>
    <rfmt sheetId="16" sqref="C96" start="0" length="0">
      <dxf>
        <font>
          <sz val="8"/>
          <color auto="1"/>
          <name val="Open Sans"/>
          <scheme val="none"/>
        </font>
      </dxf>
    </rfmt>
    <rfmt sheetId="16" sqref="C97" start="0" length="0">
      <dxf>
        <font>
          <sz val="8"/>
          <color auto="1"/>
          <name val="Open Sans"/>
          <scheme val="none"/>
        </font>
      </dxf>
    </rfmt>
    <rfmt sheetId="16" sqref="C98" start="0" length="0">
      <dxf>
        <font>
          <sz val="8"/>
          <color auto="1"/>
          <name val="Open Sans"/>
          <scheme val="none"/>
        </font>
      </dxf>
    </rfmt>
    <rfmt sheetId="16" sqref="C99" start="0" length="0">
      <dxf>
        <font>
          <sz val="8"/>
          <color auto="1"/>
          <name val="Open Sans"/>
          <scheme val="none"/>
        </font>
      </dxf>
    </rfmt>
    <rfmt sheetId="16" sqref="C100" start="0" length="0">
      <dxf>
        <font>
          <sz val="8"/>
          <color auto="1"/>
          <name val="Open Sans"/>
          <scheme val="none"/>
        </font>
      </dxf>
    </rfmt>
    <rfmt sheetId="16" sqref="C101" start="0" length="0">
      <dxf>
        <font>
          <sz val="8"/>
          <color auto="1"/>
          <name val="Open Sans"/>
          <scheme val="none"/>
        </font>
      </dxf>
    </rfmt>
    <rfmt sheetId="16" sqref="C102" start="0" length="0">
      <dxf>
        <font>
          <sz val="8"/>
          <color auto="1"/>
          <name val="Open Sans"/>
          <scheme val="none"/>
        </font>
      </dxf>
    </rfmt>
    <rfmt sheetId="16" sqref="C103" start="0" length="0">
      <dxf>
        <font>
          <sz val="8"/>
          <color auto="1"/>
          <name val="Open Sans"/>
          <scheme val="none"/>
        </font>
      </dxf>
    </rfmt>
    <rfmt sheetId="16" sqref="C104" start="0" length="0">
      <dxf>
        <font>
          <sz val="8"/>
          <color auto="1"/>
          <name val="Open Sans"/>
          <scheme val="none"/>
        </font>
      </dxf>
    </rfmt>
    <rfmt sheetId="16" sqref="C105" start="0" length="0">
      <dxf>
        <font>
          <sz val="8"/>
          <color auto="1"/>
          <name val="Open Sans"/>
          <scheme val="none"/>
        </font>
      </dxf>
    </rfmt>
    <rfmt sheetId="16" sqref="C106" start="0" length="0">
      <dxf>
        <font>
          <sz val="8"/>
          <color auto="1"/>
          <name val="Open Sans"/>
          <scheme val="none"/>
        </font>
      </dxf>
    </rfmt>
    <rfmt sheetId="16" sqref="C107" start="0" length="0">
      <dxf>
        <font>
          <sz val="8"/>
          <color auto="1"/>
          <name val="Open Sans"/>
          <scheme val="none"/>
        </font>
      </dxf>
    </rfmt>
    <rfmt sheetId="16" sqref="C108" start="0" length="0">
      <dxf>
        <font>
          <sz val="8"/>
          <color auto="1"/>
          <name val="Open Sans"/>
          <scheme val="none"/>
        </font>
      </dxf>
    </rfmt>
    <rfmt sheetId="16" sqref="C109" start="0" length="0">
      <dxf>
        <font>
          <sz val="8"/>
          <color auto="1"/>
          <name val="Open Sans"/>
          <scheme val="none"/>
        </font>
      </dxf>
    </rfmt>
    <rfmt sheetId="16" sqref="C110" start="0" length="0">
      <dxf>
        <font>
          <sz val="8"/>
          <color auto="1"/>
          <name val="Open Sans"/>
          <scheme val="none"/>
        </font>
      </dxf>
    </rfmt>
    <rfmt sheetId="16" sqref="C111" start="0" length="0">
      <dxf>
        <font>
          <sz val="8"/>
          <color auto="1"/>
          <name val="Open Sans"/>
          <scheme val="none"/>
        </font>
      </dxf>
    </rfmt>
    <rfmt sheetId="16" sqref="C112" start="0" length="0">
      <dxf>
        <font>
          <sz val="8"/>
          <color auto="1"/>
          <name val="Open Sans"/>
          <scheme val="none"/>
        </font>
      </dxf>
    </rfmt>
    <rfmt sheetId="16" sqref="C113" start="0" length="0">
      <dxf>
        <font>
          <sz val="8"/>
          <color auto="1"/>
          <name val="Open Sans"/>
          <scheme val="none"/>
        </font>
      </dxf>
    </rfmt>
    <rfmt sheetId="16" sqref="C114" start="0" length="0">
      <dxf>
        <font>
          <sz val="8"/>
          <color auto="1"/>
          <name val="Open Sans"/>
          <scheme val="none"/>
        </font>
      </dxf>
    </rfmt>
    <rfmt sheetId="16" sqref="C115" start="0" length="0">
      <dxf>
        <font>
          <sz val="8"/>
          <color auto="1"/>
          <name val="Open Sans"/>
          <scheme val="none"/>
        </font>
      </dxf>
    </rfmt>
    <rfmt sheetId="16" sqref="C116" start="0" length="0">
      <dxf>
        <font>
          <sz val="8"/>
          <color auto="1"/>
          <name val="Open Sans"/>
          <scheme val="none"/>
        </font>
      </dxf>
    </rfmt>
    <rfmt sheetId="16" sqref="C117" start="0" length="0">
      <dxf>
        <font>
          <sz val="8"/>
          <color auto="1"/>
          <name val="Open Sans"/>
          <scheme val="none"/>
        </font>
      </dxf>
    </rfmt>
    <rfmt sheetId="16" sqref="C118" start="0" length="0">
      <dxf>
        <font>
          <sz val="8"/>
          <color auto="1"/>
          <name val="Open Sans"/>
          <scheme val="none"/>
        </font>
      </dxf>
    </rfmt>
    <rfmt sheetId="16" sqref="C119" start="0" length="0">
      <dxf>
        <font>
          <sz val="8"/>
          <color auto="1"/>
          <name val="Open Sans"/>
          <scheme val="none"/>
        </font>
      </dxf>
    </rfmt>
    <rfmt sheetId="16" sqref="C120" start="0" length="0">
      <dxf>
        <font>
          <sz val="8"/>
          <color auto="1"/>
          <name val="Open Sans"/>
          <scheme val="none"/>
        </font>
      </dxf>
    </rfmt>
    <rfmt sheetId="16" sqref="C121" start="0" length="0">
      <dxf>
        <font>
          <sz val="8"/>
          <color auto="1"/>
          <name val="Open Sans"/>
          <scheme val="none"/>
        </font>
      </dxf>
    </rfmt>
    <rfmt sheetId="16" sqref="C122" start="0" length="0">
      <dxf>
        <font>
          <sz val="8"/>
          <color auto="1"/>
          <name val="Open Sans"/>
          <scheme val="none"/>
        </font>
      </dxf>
    </rfmt>
    <rfmt sheetId="16" sqref="C123" start="0" length="0">
      <dxf>
        <font>
          <sz val="8"/>
          <color auto="1"/>
          <name val="Open Sans"/>
          <scheme val="none"/>
        </font>
      </dxf>
    </rfmt>
    <rfmt sheetId="16" sqref="C124" start="0" length="0">
      <dxf>
        <font>
          <sz val="8"/>
          <color auto="1"/>
          <name val="Open Sans"/>
          <scheme val="none"/>
        </font>
      </dxf>
    </rfmt>
    <rfmt sheetId="16" sqref="C125" start="0" length="0">
      <dxf>
        <font>
          <sz val="8"/>
          <color auto="1"/>
          <name val="Open Sans"/>
          <scheme val="none"/>
        </font>
      </dxf>
    </rfmt>
    <rfmt sheetId="16" sqref="C126" start="0" length="0">
      <dxf>
        <font>
          <sz val="8"/>
          <color auto="1"/>
          <name val="Open Sans"/>
          <scheme val="none"/>
        </font>
      </dxf>
    </rfmt>
    <rfmt sheetId="16" sqref="C127" start="0" length="0">
      <dxf>
        <font>
          <sz val="8"/>
          <color auto="1"/>
          <name val="Open Sans"/>
          <scheme val="none"/>
        </font>
      </dxf>
    </rfmt>
    <rfmt sheetId="16" sqref="C128" start="0" length="0">
      <dxf>
        <font>
          <sz val="8"/>
          <color auto="1"/>
          <name val="Open Sans"/>
          <scheme val="none"/>
        </font>
      </dxf>
    </rfmt>
    <rfmt sheetId="16" sqref="C129" start="0" length="0">
      <dxf>
        <font>
          <sz val="8"/>
          <color auto="1"/>
          <name val="Open Sans"/>
          <scheme val="none"/>
        </font>
      </dxf>
    </rfmt>
    <rfmt sheetId="16" sqref="C130" start="0" length="0">
      <dxf>
        <font>
          <sz val="8"/>
          <color auto="1"/>
          <name val="Open Sans"/>
          <scheme val="none"/>
        </font>
      </dxf>
    </rfmt>
    <rfmt sheetId="16" sqref="C131" start="0" length="0">
      <dxf>
        <font>
          <sz val="8"/>
          <color auto="1"/>
          <name val="Open Sans"/>
          <scheme val="none"/>
        </font>
      </dxf>
    </rfmt>
    <rfmt sheetId="16" sqref="C132" start="0" length="0">
      <dxf>
        <font>
          <sz val="8"/>
          <color auto="1"/>
          <name val="Open Sans"/>
          <scheme val="none"/>
        </font>
      </dxf>
    </rfmt>
    <rfmt sheetId="16" sqref="C133" start="0" length="0">
      <dxf>
        <font>
          <sz val="8"/>
          <color auto="1"/>
          <name val="Open Sans"/>
          <scheme val="none"/>
        </font>
      </dxf>
    </rfmt>
    <rfmt sheetId="16" sqref="C134" start="0" length="0">
      <dxf>
        <font>
          <sz val="8"/>
          <color auto="1"/>
          <name val="Open Sans"/>
          <scheme val="none"/>
        </font>
      </dxf>
    </rfmt>
  </rrc>
  <rrc rId="5427" sId="16" ref="C1:C1048576" action="deleteCol">
    <undo index="2" exp="area" ref3D="1" dr="$D$1:$D$1048576" dn="Z_8DA78CF1_615A_4626_9893_6751995631A4_.wvu.Cols" sId="16"/>
    <undo index="0" exp="area" ref3D="1" dr="$C$1:$F$1048576" dn="Z_9AF4A83C_CF57_4B40_8A74_6A0EA6C2FE5C_.wvu.Cols" sId="16"/>
    <undo index="0" exp="area" ref3D="1" dr="$C$1:$F$1048576" dn="Z_687A4863_1825_4D63_B732_E76682E6DE4F_.wvu.Cols" sId="16"/>
    <undo index="0" exp="area" ref3D="1" dr="$C$1:$D$1048576" dn="Z_12F8D032_8143_430B_8DFF_852E8796C402_.wvu.Cols" sId="16"/>
    <rfmt sheetId="16" xfDxf="1" sqref="C1:C1048576" start="0" length="0">
      <dxf>
        <font>
          <sz val="8"/>
          <name val="Open Sans"/>
          <scheme val="none"/>
        </font>
      </dxf>
    </rfmt>
    <rcc rId="0" sId="16" dxf="1" numFmtId="19">
      <nc r="C1">
        <v>43830</v>
      </nc>
      <ndxf>
        <font>
          <b/>
          <sz val="8"/>
          <color rgb="FFC00000"/>
          <name val="Open Sans"/>
          <scheme val="none"/>
        </font>
        <numFmt numFmtId="19" formatCode="dd/mm/yyyy"/>
        <alignment horizontal="right" vertical="top" readingOrder="0"/>
        <border outline="0">
          <bottom style="medium">
            <color rgb="FFC00000"/>
          </bottom>
        </border>
      </ndxf>
    </rcc>
    <rcc rId="0" sId="16" dxf="1">
      <nc r="C2">
        <f>SUM(C3:C5)</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3">
        <v>719181</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4">
        <v>1450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5">
        <v>753530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C6">
        <f>C7+C14</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C7">
        <f>C8+C10+C12</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C8">
        <f>C9</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9">
        <v>391616</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C10">
        <f>C11</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11">
        <v>149987</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C12">
        <f>C13</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13">
        <v>5004</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14">
        <v>37740</v>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C15">
        <f>C2+C6</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fmt sheetId="16" s="1" sqref="C16" start="0" length="0">
      <dxf>
        <font>
          <b/>
          <sz val="8"/>
          <color auto="1"/>
          <name val="Open Sans"/>
          <scheme val="none"/>
        </font>
        <numFmt numFmtId="166" formatCode="_(* #\ ###\ ##0_);_(* \(#\ ###\ ##0\);_(* &quot;-&quot;_);_(@_)"/>
        <alignment horizontal="center" vertical="center" readingOrder="0"/>
      </dxf>
    </rfmt>
    <rcc rId="0" sId="16" dxf="1">
      <nc r="C18">
        <f>C1</f>
      </nc>
      <ndxf>
        <font>
          <b/>
          <sz val="8"/>
          <color rgb="FFC00000"/>
          <name val="Open Sans"/>
          <scheme val="none"/>
        </font>
        <numFmt numFmtId="19" formatCode="dd/mm/yyyy"/>
        <alignment horizontal="right" vertical="top" readingOrder="0"/>
        <border outline="0">
          <bottom style="medium">
            <color rgb="FFC00000"/>
          </bottom>
        </border>
      </ndxf>
    </rcc>
    <rcc rId="0" sId="16" dxf="1" numFmtId="34">
      <nc r="C19">
        <v>2880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20">
        <v>41093</v>
      </nc>
      <ndxf>
        <font>
          <sz val="8"/>
          <color auto="1"/>
          <name val="Open Sans"/>
          <scheme val="none"/>
        </font>
        <numFmt numFmtId="166" formatCode="_(* #\ ###\ ##0_);_(* \(#\ ###\ ##0\);_(* &quot;-&quot;_);_(@_)"/>
        <alignment horizontal="center" vertical="center" readingOrder="0"/>
      </ndxf>
    </rcc>
    <rcc rId="0" sId="16" s="1" dxf="1">
      <nc r="C21">
        <f>C19+C20</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s="1" dxf="1">
      <nc r="C22">
        <f>C15+C21-BS!#REF!</f>
      </nc>
      <ndxf>
        <font>
          <b/>
          <sz val="8"/>
          <color theme="0"/>
          <name val="Open Sans"/>
          <scheme val="none"/>
        </font>
        <numFmt numFmtId="166" formatCode="_(* #\ ###\ ##0_);_(* \(#\ ###\ ##0\);_(* &quot;-&quot;_);_(@_)"/>
        <alignment horizontal="center" vertical="center" readingOrder="0"/>
      </ndxf>
    </rcc>
    <rfmt sheetId="16" sqref="C23" start="0" length="0">
      <dxf>
        <font>
          <sz val="8"/>
          <color rgb="FFFF0000"/>
          <name val="Open Sans"/>
          <scheme val="none"/>
        </font>
        <numFmt numFmtId="166" formatCode="_(* #\ ###\ ##0_);_(* \(#\ ###\ ##0\);_(* &quot;-&quot;_);_(@_)"/>
      </dxf>
    </rfmt>
    <rfmt sheetId="16" sqref="C24" start="0" length="0">
      <dxf>
        <font>
          <sz val="8"/>
          <color rgb="FFFF0000"/>
          <name val="Open Sans"/>
          <scheme val="none"/>
        </font>
        <numFmt numFmtId="166" formatCode="_(* #\ ###\ ##0_);_(* \(#\ ###\ ##0\);_(* &quot;-&quot;_);_(@_)"/>
      </dxf>
    </rfmt>
    <rfmt sheetId="16" sqref="C25" start="0" length="0">
      <dxf>
        <font>
          <sz val="8"/>
          <color auto="1"/>
          <name val="Open Sans"/>
          <scheme val="none"/>
        </font>
        <numFmt numFmtId="166" formatCode="_(* #\ ###\ ##0_);_(* \(#\ ###\ ##0\);_(* &quot;-&quot;_);_(@_)"/>
      </dxf>
    </rfmt>
    <rcc rId="0" sId="16" dxf="1">
      <nc r="C26">
        <f>C18</f>
      </nc>
      <ndxf>
        <font>
          <b/>
          <sz val="8"/>
          <color rgb="FFC00000"/>
          <name val="Open Sans"/>
          <scheme val="none"/>
        </font>
        <numFmt numFmtId="19" formatCode="dd/mm/yyyy"/>
        <alignment horizontal="right" vertical="top" readingOrder="0"/>
        <border outline="0">
          <bottom style="medium">
            <color rgb="FFC00000"/>
          </bottom>
        </border>
      </ndxf>
    </rcc>
    <rcc rId="0" sId="16" dxf="1">
      <nc r="C27">
        <f>SUM(C28:C30)</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28">
        <v>766820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29">
        <v>1450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30">
        <v>755980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31">
        <v>332563</v>
      </nc>
      <ndxf>
        <font>
          <b/>
          <sz val="8"/>
          <color auto="1"/>
          <name val="Open Sans"/>
          <scheme val="none"/>
        </font>
        <numFmt numFmtId="166" formatCode="_(* #\ ###\ ##0_);_(* \(#\ ###\ ##0\);_(* &quot;-&quot;_);_(@_)"/>
        <alignment horizontal="right" vertical="center" readingOrder="0"/>
      </ndxf>
    </rcc>
    <rcc rId="0" sId="16" dxf="1">
      <nc r="C32">
        <f>C27+C31</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dxf="1">
      <nc r="C35">
        <f>C26</f>
      </nc>
      <ndxf>
        <font>
          <b/>
          <sz val="8"/>
          <color rgb="FFC00000"/>
          <name val="Open Sans"/>
          <scheme val="none"/>
        </font>
        <numFmt numFmtId="19" formatCode="dd/mm/yyyy"/>
        <alignment horizontal="right" vertical="top" readingOrder="0"/>
        <border outline="0">
          <bottom style="medium">
            <color rgb="FFC00000"/>
          </bottom>
        </border>
      </ndxf>
    </rcc>
    <rcc rId="0" sId="16" dxf="1" numFmtId="34">
      <nc r="C36">
        <v>156700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37">
        <v>838927</v>
      </nc>
      <ndxf>
        <font>
          <sz val="8"/>
          <color auto="1"/>
          <name val="Open Sans"/>
          <scheme val="none"/>
        </font>
        <numFmt numFmtId="166" formatCode="_(* #\ ###\ ##0_);_(* \(#\ ###\ ##0\);_(* &quot;-&quot;_);_(@_)"/>
        <alignment horizontal="center" vertical="center" readingOrder="0"/>
      </ndxf>
    </rcc>
    <rcc rId="0" sId="16" dxf="1">
      <nc r="C38">
        <f>C36+C37</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dxf="1">
      <nc r="C39">
        <f>C32+C38-BS!#REF!</f>
      </nc>
      <ndxf>
        <font>
          <sz val="8"/>
          <color theme="0"/>
          <name val="Open Sans"/>
          <scheme val="none"/>
        </font>
        <numFmt numFmtId="166" formatCode="_(* #\ ###\ ##0_);_(* \(#\ ###\ ##0\);_(* &quot;-&quot;_);_(@_)"/>
      </ndxf>
    </rcc>
    <rfmt sheetId="16" sqref="C40" start="0" length="0">
      <dxf>
        <font>
          <sz val="8"/>
          <color auto="1"/>
          <name val="Open Sans"/>
          <scheme val="none"/>
        </font>
        <numFmt numFmtId="166" formatCode="_(* #\ ###\ ##0_);_(* \(#\ ###\ ##0\);_(* &quot;-&quot;_);_(@_)"/>
      </dxf>
    </rfmt>
    <rfmt sheetId="16" sqref="C41" start="0" length="0">
      <dxf>
        <font>
          <sz val="8"/>
          <color auto="1"/>
          <name val="Open Sans"/>
          <scheme val="none"/>
        </font>
        <numFmt numFmtId="4" formatCode="#,##0.00"/>
      </dxf>
    </rfmt>
    <rfmt sheetId="16" sqref="C42" start="0" length="0">
      <dxf>
        <font>
          <sz val="8"/>
          <color auto="1"/>
          <name val="Open Sans"/>
          <scheme val="none"/>
        </font>
        <numFmt numFmtId="4" formatCode="#,##0.00"/>
      </dxf>
    </rfmt>
    <rfmt sheetId="16" sqref="C43" start="0" length="0">
      <dxf>
        <font>
          <sz val="8"/>
          <color auto="1"/>
          <name val="Open Sans"/>
          <scheme val="none"/>
        </font>
        <numFmt numFmtId="4" formatCode="#,##0.00"/>
      </dxf>
    </rfmt>
    <rfmt sheetId="16" s="1" sqref="C44" start="0" length="0">
      <dxf>
        <font>
          <sz val="9"/>
          <color auto="1"/>
          <name val="Open Sans"/>
          <scheme val="none"/>
        </font>
        <numFmt numFmtId="4" formatCode="#,##0.00"/>
        <alignment horizontal="right" indent="1" readingOrder="0"/>
      </dxf>
    </rfmt>
    <rfmt sheetId="16" sqref="C45" start="0" length="0">
      <dxf>
        <font>
          <sz val="8"/>
          <color auto="1"/>
          <name val="Open Sans"/>
          <scheme val="none"/>
        </font>
        <numFmt numFmtId="4" formatCode="#,##0.00"/>
      </dxf>
    </rfmt>
    <rfmt sheetId="16" sqref="C46" start="0" length="0">
      <dxf>
        <font>
          <sz val="8"/>
          <color auto="1"/>
          <name val="Open Sans"/>
          <scheme val="none"/>
        </font>
      </dxf>
    </rfmt>
    <rfmt sheetId="16" sqref="C47" start="0" length="0">
      <dxf>
        <font>
          <sz val="8"/>
          <color auto="1"/>
          <name val="Open Sans"/>
          <scheme val="none"/>
        </font>
      </dxf>
    </rfmt>
    <rfmt sheetId="16" sqref="C48" start="0" length="0">
      <dxf>
        <font>
          <sz val="8"/>
          <color auto="1"/>
          <name val="Open Sans"/>
          <scheme val="none"/>
        </font>
      </dxf>
    </rfmt>
    <rfmt sheetId="16" sqref="C49" start="0" length="0">
      <dxf>
        <font>
          <sz val="8"/>
          <color auto="1"/>
          <name val="Open Sans"/>
          <scheme val="none"/>
        </font>
      </dxf>
    </rfmt>
    <rfmt sheetId="16" sqref="C50" start="0" length="0">
      <dxf>
        <font>
          <sz val="8"/>
          <color auto="1"/>
          <name val="Open Sans"/>
          <scheme val="none"/>
        </font>
      </dxf>
    </rfmt>
    <rfmt sheetId="16" sqref="C51" start="0" length="0">
      <dxf>
        <font>
          <sz val="8"/>
          <color auto="1"/>
          <name val="Open Sans"/>
          <scheme val="none"/>
        </font>
      </dxf>
    </rfmt>
    <rfmt sheetId="16" sqref="C52" start="0" length="0">
      <dxf>
        <font>
          <sz val="8"/>
          <color auto="1"/>
          <name val="Open Sans"/>
          <scheme val="none"/>
        </font>
      </dxf>
    </rfmt>
    <rfmt sheetId="16" sqref="C53" start="0" length="0">
      <dxf>
        <font>
          <sz val="8"/>
          <color auto="1"/>
          <name val="Open Sans"/>
          <scheme val="none"/>
        </font>
      </dxf>
    </rfmt>
    <rfmt sheetId="16" sqref="C54" start="0" length="0">
      <dxf>
        <font>
          <sz val="8"/>
          <color auto="1"/>
          <name val="Open Sans"/>
          <scheme val="none"/>
        </font>
      </dxf>
    </rfmt>
    <rfmt sheetId="16" sqref="C55" start="0" length="0">
      <dxf>
        <font>
          <sz val="8"/>
          <color auto="1"/>
          <name val="Open Sans"/>
          <scheme val="none"/>
        </font>
      </dxf>
    </rfmt>
    <rfmt sheetId="16" sqref="C56" start="0" length="0">
      <dxf>
        <font>
          <sz val="8"/>
          <color auto="1"/>
          <name val="Open Sans"/>
          <scheme val="none"/>
        </font>
      </dxf>
    </rfmt>
    <rfmt sheetId="16" sqref="C57" start="0" length="0">
      <dxf>
        <font>
          <sz val="8"/>
          <color auto="1"/>
          <name val="Open Sans"/>
          <scheme val="none"/>
        </font>
      </dxf>
    </rfmt>
    <rfmt sheetId="16" sqref="C58" start="0" length="0">
      <dxf>
        <font>
          <sz val="8"/>
          <color auto="1"/>
          <name val="Open Sans"/>
          <scheme val="none"/>
        </font>
      </dxf>
    </rfmt>
    <rfmt sheetId="16" sqref="C59" start="0" length="0">
      <dxf>
        <font>
          <sz val="8"/>
          <color auto="1"/>
          <name val="Open Sans"/>
          <scheme val="none"/>
        </font>
      </dxf>
    </rfmt>
    <rfmt sheetId="16" sqref="C60" start="0" length="0">
      <dxf>
        <font>
          <sz val="8"/>
          <color auto="1"/>
          <name val="Open Sans"/>
          <scheme val="none"/>
        </font>
      </dxf>
    </rfmt>
    <rfmt sheetId="16" sqref="C61" start="0" length="0">
      <dxf>
        <font>
          <sz val="8"/>
          <color auto="1"/>
          <name val="Open Sans"/>
          <scheme val="none"/>
        </font>
      </dxf>
    </rfmt>
    <rfmt sheetId="16" sqref="C62" start="0" length="0">
      <dxf>
        <font>
          <sz val="8"/>
          <color auto="1"/>
          <name val="Open Sans"/>
          <scheme val="none"/>
        </font>
      </dxf>
    </rfmt>
    <rfmt sheetId="16" sqref="C63" start="0" length="0">
      <dxf>
        <font>
          <sz val="8"/>
          <color auto="1"/>
          <name val="Open Sans"/>
          <scheme val="none"/>
        </font>
      </dxf>
    </rfmt>
    <rfmt sheetId="16" sqref="C64" start="0" length="0">
      <dxf>
        <font>
          <sz val="8"/>
          <color auto="1"/>
          <name val="Open Sans"/>
          <scheme val="none"/>
        </font>
      </dxf>
    </rfmt>
    <rfmt sheetId="16" sqref="C65" start="0" length="0">
      <dxf>
        <font>
          <sz val="8"/>
          <color auto="1"/>
          <name val="Open Sans"/>
          <scheme val="none"/>
        </font>
      </dxf>
    </rfmt>
    <rfmt sheetId="16" sqref="C66" start="0" length="0">
      <dxf>
        <font>
          <sz val="8"/>
          <color auto="1"/>
          <name val="Open Sans"/>
          <scheme val="none"/>
        </font>
      </dxf>
    </rfmt>
    <rfmt sheetId="16" sqref="C67" start="0" length="0">
      <dxf>
        <font>
          <sz val="8"/>
          <color auto="1"/>
          <name val="Open Sans"/>
          <scheme val="none"/>
        </font>
      </dxf>
    </rfmt>
    <rfmt sheetId="16" sqref="C68" start="0" length="0">
      <dxf>
        <font>
          <sz val="8"/>
          <color auto="1"/>
          <name val="Open Sans"/>
          <scheme val="none"/>
        </font>
      </dxf>
    </rfmt>
    <rfmt sheetId="16" sqref="C69" start="0" length="0">
      <dxf>
        <font>
          <sz val="8"/>
          <color auto="1"/>
          <name val="Open Sans"/>
          <scheme val="none"/>
        </font>
      </dxf>
    </rfmt>
    <rfmt sheetId="16" sqref="C70" start="0" length="0">
      <dxf>
        <font>
          <sz val="8"/>
          <color auto="1"/>
          <name val="Open Sans"/>
          <scheme val="none"/>
        </font>
      </dxf>
    </rfmt>
    <rfmt sheetId="16" sqref="C71" start="0" length="0">
      <dxf>
        <font>
          <sz val="8"/>
          <color auto="1"/>
          <name val="Open Sans"/>
          <scheme val="none"/>
        </font>
      </dxf>
    </rfmt>
    <rfmt sheetId="16" sqref="C72" start="0" length="0">
      <dxf>
        <font>
          <sz val="8"/>
          <color auto="1"/>
          <name val="Open Sans"/>
          <scheme val="none"/>
        </font>
      </dxf>
    </rfmt>
    <rfmt sheetId="16" sqref="C73" start="0" length="0">
      <dxf>
        <font>
          <sz val="8"/>
          <color auto="1"/>
          <name val="Open Sans"/>
          <scheme val="none"/>
        </font>
      </dxf>
    </rfmt>
    <rfmt sheetId="16" sqref="C74" start="0" length="0">
      <dxf>
        <font>
          <sz val="8"/>
          <color auto="1"/>
          <name val="Open Sans"/>
          <scheme val="none"/>
        </font>
      </dxf>
    </rfmt>
    <rfmt sheetId="16" sqref="C75" start="0" length="0">
      <dxf>
        <font>
          <sz val="8"/>
          <color auto="1"/>
          <name val="Open Sans"/>
          <scheme val="none"/>
        </font>
      </dxf>
    </rfmt>
    <rfmt sheetId="16" sqref="C76" start="0" length="0">
      <dxf>
        <font>
          <sz val="8"/>
          <color auto="1"/>
          <name val="Open Sans"/>
          <scheme val="none"/>
        </font>
      </dxf>
    </rfmt>
    <rfmt sheetId="16" sqref="C77" start="0" length="0">
      <dxf>
        <font>
          <sz val="8"/>
          <color auto="1"/>
          <name val="Open Sans"/>
          <scheme val="none"/>
        </font>
      </dxf>
    </rfmt>
    <rfmt sheetId="16" sqref="C78" start="0" length="0">
      <dxf>
        <font>
          <sz val="8"/>
          <color auto="1"/>
          <name val="Open Sans"/>
          <scheme val="none"/>
        </font>
      </dxf>
    </rfmt>
    <rfmt sheetId="16" sqref="C79" start="0" length="0">
      <dxf>
        <font>
          <sz val="8"/>
          <color auto="1"/>
          <name val="Open Sans"/>
          <scheme val="none"/>
        </font>
      </dxf>
    </rfmt>
    <rfmt sheetId="16" sqref="C80" start="0" length="0">
      <dxf>
        <font>
          <sz val="8"/>
          <color auto="1"/>
          <name val="Open Sans"/>
          <scheme val="none"/>
        </font>
      </dxf>
    </rfmt>
    <rfmt sheetId="16" sqref="C81" start="0" length="0">
      <dxf>
        <font>
          <sz val="8"/>
          <color auto="1"/>
          <name val="Open Sans"/>
          <scheme val="none"/>
        </font>
      </dxf>
    </rfmt>
    <rfmt sheetId="16" sqref="C82" start="0" length="0">
      <dxf>
        <font>
          <sz val="8"/>
          <color auto="1"/>
          <name val="Open Sans"/>
          <scheme val="none"/>
        </font>
      </dxf>
    </rfmt>
    <rfmt sheetId="16" sqref="C83" start="0" length="0">
      <dxf>
        <font>
          <sz val="8"/>
          <color auto="1"/>
          <name val="Open Sans"/>
          <scheme val="none"/>
        </font>
      </dxf>
    </rfmt>
    <rfmt sheetId="16" sqref="C84" start="0" length="0">
      <dxf>
        <font>
          <sz val="8"/>
          <color auto="1"/>
          <name val="Open Sans"/>
          <scheme val="none"/>
        </font>
      </dxf>
    </rfmt>
    <rfmt sheetId="16" sqref="C85" start="0" length="0">
      <dxf>
        <font>
          <sz val="8"/>
          <color auto="1"/>
          <name val="Open Sans"/>
          <scheme val="none"/>
        </font>
      </dxf>
    </rfmt>
    <rfmt sheetId="16" sqref="C86" start="0" length="0">
      <dxf>
        <font>
          <sz val="8"/>
          <color auto="1"/>
          <name val="Open Sans"/>
          <scheme val="none"/>
        </font>
      </dxf>
    </rfmt>
    <rfmt sheetId="16" sqref="C87" start="0" length="0">
      <dxf>
        <font>
          <sz val="8"/>
          <color auto="1"/>
          <name val="Open Sans"/>
          <scheme val="none"/>
        </font>
      </dxf>
    </rfmt>
    <rfmt sheetId="16" sqref="C88" start="0" length="0">
      <dxf>
        <font>
          <sz val="8"/>
          <color auto="1"/>
          <name val="Open Sans"/>
          <scheme val="none"/>
        </font>
      </dxf>
    </rfmt>
    <rfmt sheetId="16" sqref="C89" start="0" length="0">
      <dxf>
        <font>
          <sz val="8"/>
          <color auto="1"/>
          <name val="Open Sans"/>
          <scheme val="none"/>
        </font>
      </dxf>
    </rfmt>
    <rfmt sheetId="16" sqref="C90" start="0" length="0">
      <dxf>
        <font>
          <sz val="8"/>
          <color auto="1"/>
          <name val="Open Sans"/>
          <scheme val="none"/>
        </font>
      </dxf>
    </rfmt>
    <rfmt sheetId="16" sqref="C91" start="0" length="0">
      <dxf>
        <font>
          <sz val="8"/>
          <color auto="1"/>
          <name val="Open Sans"/>
          <scheme val="none"/>
        </font>
      </dxf>
    </rfmt>
    <rfmt sheetId="16" sqref="C92" start="0" length="0">
      <dxf>
        <font>
          <sz val="8"/>
          <color auto="1"/>
          <name val="Open Sans"/>
          <scheme val="none"/>
        </font>
      </dxf>
    </rfmt>
    <rfmt sheetId="16" sqref="C93" start="0" length="0">
      <dxf>
        <font>
          <sz val="8"/>
          <color auto="1"/>
          <name val="Open Sans"/>
          <scheme val="none"/>
        </font>
      </dxf>
    </rfmt>
    <rfmt sheetId="16" sqref="C94" start="0" length="0">
      <dxf>
        <font>
          <sz val="8"/>
          <color auto="1"/>
          <name val="Open Sans"/>
          <scheme val="none"/>
        </font>
      </dxf>
    </rfmt>
    <rfmt sheetId="16" sqref="C95" start="0" length="0">
      <dxf>
        <font>
          <sz val="8"/>
          <color auto="1"/>
          <name val="Open Sans"/>
          <scheme val="none"/>
        </font>
      </dxf>
    </rfmt>
    <rfmt sheetId="16" sqref="C96" start="0" length="0">
      <dxf>
        <font>
          <sz val="8"/>
          <color auto="1"/>
          <name val="Open Sans"/>
          <scheme val="none"/>
        </font>
      </dxf>
    </rfmt>
    <rfmt sheetId="16" sqref="C97" start="0" length="0">
      <dxf>
        <font>
          <sz val="8"/>
          <color auto="1"/>
          <name val="Open Sans"/>
          <scheme val="none"/>
        </font>
      </dxf>
    </rfmt>
    <rfmt sheetId="16" sqref="C98" start="0" length="0">
      <dxf>
        <font>
          <sz val="8"/>
          <color auto="1"/>
          <name val="Open Sans"/>
          <scheme val="none"/>
        </font>
      </dxf>
    </rfmt>
    <rfmt sheetId="16" sqref="C99" start="0" length="0">
      <dxf>
        <font>
          <sz val="8"/>
          <color auto="1"/>
          <name val="Open Sans"/>
          <scheme val="none"/>
        </font>
      </dxf>
    </rfmt>
    <rfmt sheetId="16" sqref="C100" start="0" length="0">
      <dxf>
        <font>
          <sz val="8"/>
          <color auto="1"/>
          <name val="Open Sans"/>
          <scheme val="none"/>
        </font>
      </dxf>
    </rfmt>
    <rfmt sheetId="16" sqref="C101" start="0" length="0">
      <dxf>
        <font>
          <sz val="8"/>
          <color auto="1"/>
          <name val="Open Sans"/>
          <scheme val="none"/>
        </font>
      </dxf>
    </rfmt>
    <rfmt sheetId="16" sqref="C102" start="0" length="0">
      <dxf>
        <font>
          <sz val="8"/>
          <color auto="1"/>
          <name val="Open Sans"/>
          <scheme val="none"/>
        </font>
      </dxf>
    </rfmt>
    <rfmt sheetId="16" sqref="C103" start="0" length="0">
      <dxf>
        <font>
          <sz val="8"/>
          <color auto="1"/>
          <name val="Open Sans"/>
          <scheme val="none"/>
        </font>
      </dxf>
    </rfmt>
    <rfmt sheetId="16" sqref="C104" start="0" length="0">
      <dxf>
        <font>
          <sz val="8"/>
          <color auto="1"/>
          <name val="Open Sans"/>
          <scheme val="none"/>
        </font>
      </dxf>
    </rfmt>
    <rfmt sheetId="16" sqref="C105" start="0" length="0">
      <dxf>
        <font>
          <sz val="8"/>
          <color auto="1"/>
          <name val="Open Sans"/>
          <scheme val="none"/>
        </font>
      </dxf>
    </rfmt>
    <rfmt sheetId="16" sqref="C106" start="0" length="0">
      <dxf>
        <font>
          <sz val="8"/>
          <color auto="1"/>
          <name val="Open Sans"/>
          <scheme val="none"/>
        </font>
      </dxf>
    </rfmt>
    <rfmt sheetId="16" sqref="C107" start="0" length="0">
      <dxf>
        <font>
          <sz val="8"/>
          <color auto="1"/>
          <name val="Open Sans"/>
          <scheme val="none"/>
        </font>
      </dxf>
    </rfmt>
    <rfmt sheetId="16" sqref="C108" start="0" length="0">
      <dxf>
        <font>
          <sz val="8"/>
          <color auto="1"/>
          <name val="Open Sans"/>
          <scheme val="none"/>
        </font>
      </dxf>
    </rfmt>
    <rfmt sheetId="16" sqref="C109" start="0" length="0">
      <dxf>
        <font>
          <sz val="8"/>
          <color auto="1"/>
          <name val="Open Sans"/>
          <scheme val="none"/>
        </font>
      </dxf>
    </rfmt>
    <rfmt sheetId="16" sqref="C110" start="0" length="0">
      <dxf>
        <font>
          <sz val="8"/>
          <color auto="1"/>
          <name val="Open Sans"/>
          <scheme val="none"/>
        </font>
      </dxf>
    </rfmt>
    <rfmt sheetId="16" sqref="C111" start="0" length="0">
      <dxf>
        <font>
          <sz val="8"/>
          <color auto="1"/>
          <name val="Open Sans"/>
          <scheme val="none"/>
        </font>
      </dxf>
    </rfmt>
    <rfmt sheetId="16" sqref="C112" start="0" length="0">
      <dxf>
        <font>
          <sz val="8"/>
          <color auto="1"/>
          <name val="Open Sans"/>
          <scheme val="none"/>
        </font>
      </dxf>
    </rfmt>
    <rfmt sheetId="16" sqref="C113" start="0" length="0">
      <dxf>
        <font>
          <sz val="8"/>
          <color auto="1"/>
          <name val="Open Sans"/>
          <scheme val="none"/>
        </font>
      </dxf>
    </rfmt>
    <rfmt sheetId="16" sqref="C114" start="0" length="0">
      <dxf>
        <font>
          <sz val="8"/>
          <color auto="1"/>
          <name val="Open Sans"/>
          <scheme val="none"/>
        </font>
      </dxf>
    </rfmt>
    <rfmt sheetId="16" sqref="C115" start="0" length="0">
      <dxf>
        <font>
          <sz val="8"/>
          <color auto="1"/>
          <name val="Open Sans"/>
          <scheme val="none"/>
        </font>
      </dxf>
    </rfmt>
    <rfmt sheetId="16" sqref="C116" start="0" length="0">
      <dxf>
        <font>
          <sz val="8"/>
          <color auto="1"/>
          <name val="Open Sans"/>
          <scheme val="none"/>
        </font>
      </dxf>
    </rfmt>
    <rfmt sheetId="16" sqref="C117" start="0" length="0">
      <dxf>
        <font>
          <sz val="8"/>
          <color auto="1"/>
          <name val="Open Sans"/>
          <scheme val="none"/>
        </font>
      </dxf>
    </rfmt>
    <rfmt sheetId="16" sqref="C118" start="0" length="0">
      <dxf>
        <font>
          <sz val="8"/>
          <color auto="1"/>
          <name val="Open Sans"/>
          <scheme val="none"/>
        </font>
      </dxf>
    </rfmt>
    <rfmt sheetId="16" sqref="C119" start="0" length="0">
      <dxf>
        <font>
          <sz val="8"/>
          <color auto="1"/>
          <name val="Open Sans"/>
          <scheme val="none"/>
        </font>
      </dxf>
    </rfmt>
    <rfmt sheetId="16" sqref="C120" start="0" length="0">
      <dxf>
        <font>
          <sz val="8"/>
          <color auto="1"/>
          <name val="Open Sans"/>
          <scheme val="none"/>
        </font>
      </dxf>
    </rfmt>
    <rfmt sheetId="16" sqref="C121" start="0" length="0">
      <dxf>
        <font>
          <sz val="8"/>
          <color auto="1"/>
          <name val="Open Sans"/>
          <scheme val="none"/>
        </font>
      </dxf>
    </rfmt>
    <rfmt sheetId="16" sqref="C122" start="0" length="0">
      <dxf>
        <font>
          <sz val="8"/>
          <color auto="1"/>
          <name val="Open Sans"/>
          <scheme val="none"/>
        </font>
      </dxf>
    </rfmt>
    <rfmt sheetId="16" sqref="C123" start="0" length="0">
      <dxf>
        <font>
          <sz val="8"/>
          <color auto="1"/>
          <name val="Open Sans"/>
          <scheme val="none"/>
        </font>
      </dxf>
    </rfmt>
    <rfmt sheetId="16" sqref="C124" start="0" length="0">
      <dxf>
        <font>
          <sz val="8"/>
          <color auto="1"/>
          <name val="Open Sans"/>
          <scheme val="none"/>
        </font>
      </dxf>
    </rfmt>
    <rfmt sheetId="16" sqref="C125" start="0" length="0">
      <dxf>
        <font>
          <sz val="8"/>
          <color auto="1"/>
          <name val="Open Sans"/>
          <scheme val="none"/>
        </font>
      </dxf>
    </rfmt>
    <rfmt sheetId="16" sqref="C126" start="0" length="0">
      <dxf>
        <font>
          <sz val="8"/>
          <color auto="1"/>
          <name val="Open Sans"/>
          <scheme val="none"/>
        </font>
      </dxf>
    </rfmt>
    <rfmt sheetId="16" sqref="C127" start="0" length="0">
      <dxf>
        <font>
          <sz val="8"/>
          <color auto="1"/>
          <name val="Open Sans"/>
          <scheme val="none"/>
        </font>
      </dxf>
    </rfmt>
    <rfmt sheetId="16" sqref="C128" start="0" length="0">
      <dxf>
        <font>
          <sz val="8"/>
          <color auto="1"/>
          <name val="Open Sans"/>
          <scheme val="none"/>
        </font>
      </dxf>
    </rfmt>
    <rfmt sheetId="16" sqref="C129" start="0" length="0">
      <dxf>
        <font>
          <sz val="8"/>
          <color auto="1"/>
          <name val="Open Sans"/>
          <scheme val="none"/>
        </font>
      </dxf>
    </rfmt>
    <rfmt sheetId="16" sqref="C130" start="0" length="0">
      <dxf>
        <font>
          <sz val="8"/>
          <color auto="1"/>
          <name val="Open Sans"/>
          <scheme val="none"/>
        </font>
      </dxf>
    </rfmt>
    <rfmt sheetId="16" sqref="C131" start="0" length="0">
      <dxf>
        <font>
          <sz val="8"/>
          <color auto="1"/>
          <name val="Open Sans"/>
          <scheme val="none"/>
        </font>
      </dxf>
    </rfmt>
    <rfmt sheetId="16" sqref="C132" start="0" length="0">
      <dxf>
        <font>
          <sz val="8"/>
          <color auto="1"/>
          <name val="Open Sans"/>
          <scheme val="none"/>
        </font>
      </dxf>
    </rfmt>
    <rfmt sheetId="16" sqref="C133" start="0" length="0">
      <dxf>
        <font>
          <sz val="8"/>
          <color auto="1"/>
          <name val="Open Sans"/>
          <scheme val="none"/>
        </font>
      </dxf>
    </rfmt>
    <rfmt sheetId="16" sqref="C134" start="0" length="0">
      <dxf>
        <font>
          <sz val="8"/>
          <color auto="1"/>
          <name val="Open Sans"/>
          <scheme val="none"/>
        </font>
      </dxf>
    </rfmt>
  </rrc>
  <rrc rId="5428" sId="16" ref="C1:C1048576" action="deleteCol">
    <undo index="2" exp="area" ref3D="1" dr="$C$1:$C$1048576" dn="Z_8DA78CF1_615A_4626_9893_6751995631A4_.wvu.Cols" sId="16"/>
    <undo index="0" exp="area" ref3D="1" dr="$C$1:$E$1048576" dn="Z_9AF4A83C_CF57_4B40_8A74_6A0EA6C2FE5C_.wvu.Cols" sId="16"/>
    <undo index="0" exp="area" ref3D="1" dr="$C$1:$E$1048576" dn="Z_687A4863_1825_4D63_B732_E76682E6DE4F_.wvu.Cols" sId="16"/>
    <undo index="0" exp="area" ref3D="1" dr="$C$1:$C$1048576" dn="Z_12F8D032_8143_430B_8DFF_852E8796C402_.wvu.Cols" sId="16"/>
    <rfmt sheetId="16" xfDxf="1" sqref="C1:C1048576" start="0" length="0">
      <dxf>
        <font>
          <sz val="8"/>
          <name val="Open Sans"/>
          <scheme val="none"/>
        </font>
      </dxf>
    </rfmt>
    <rcc rId="0" sId="16" dxf="1" numFmtId="19">
      <nc r="C1">
        <v>43921</v>
      </nc>
      <ndxf>
        <font>
          <b/>
          <sz val="8"/>
          <color rgb="FFC00000"/>
          <name val="Open Sans"/>
          <scheme val="none"/>
        </font>
        <numFmt numFmtId="19" formatCode="dd/mm/yyyy"/>
        <alignment horizontal="right" vertical="top" readingOrder="0"/>
        <border outline="0">
          <bottom style="medium">
            <color rgb="FFC00000"/>
          </bottom>
        </border>
      </ndxf>
    </rcc>
    <rcc rId="0" sId="16" dxf="1">
      <nc r="C2">
        <f>SUM(C3:C5)</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3">
        <v>1508980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4">
        <v>85</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5">
        <v>2164510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C6">
        <f>C7+C14</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C7">
        <f>C8+C10+C12</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C8">
        <f>C9</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9">
        <v>215475</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C10">
        <f>C11</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11">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C12">
        <f>C13</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13">
        <v>8697</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14">
        <v>4628</v>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C15">
        <f>C2+C6</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fmt sheetId="16" s="1" sqref="C16" start="0" length="0">
      <dxf>
        <font>
          <b/>
          <sz val="8"/>
          <color auto="1"/>
          <name val="Open Sans"/>
          <scheme val="none"/>
        </font>
        <numFmt numFmtId="166" formatCode="_(* #\ ###\ ##0_);_(* \(#\ ###\ ##0\);_(* &quot;-&quot;_);_(@_)"/>
        <alignment horizontal="center" vertical="center" readingOrder="0"/>
      </dxf>
    </rfmt>
    <rcc rId="0" sId="16" dxf="1">
      <nc r="C18">
        <f>C1</f>
      </nc>
      <ndxf>
        <font>
          <b/>
          <sz val="8"/>
          <color rgb="FFC00000"/>
          <name val="Open Sans"/>
          <scheme val="none"/>
        </font>
        <numFmt numFmtId="19" formatCode="dd/mm/yyyy"/>
        <alignment horizontal="right" vertical="top" readingOrder="0"/>
        <border outline="0">
          <bottom style="medium">
            <color rgb="FFC00000"/>
          </bottom>
        </border>
      </ndxf>
    </rcc>
    <rcc rId="0" sId="16" dxf="1" numFmtId="34">
      <nc r="C19">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20">
        <v>22023</v>
      </nc>
      <ndxf>
        <font>
          <sz val="8"/>
          <color auto="1"/>
          <name val="Open Sans"/>
          <scheme val="none"/>
        </font>
        <numFmt numFmtId="166" formatCode="_(* #\ ###\ ##0_);_(* \(#\ ###\ ##0\);_(* &quot;-&quot;_);_(@_)"/>
        <alignment horizontal="center" vertical="center" readingOrder="0"/>
      </ndxf>
    </rcc>
    <rcc rId="0" sId="16" s="1" dxf="1">
      <nc r="C21">
        <f>C19+C20</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s="1" dxf="1">
      <nc r="C22">
        <f>C15+C21-BS!#REF!</f>
      </nc>
      <ndxf>
        <font>
          <b/>
          <sz val="8"/>
          <color theme="0"/>
          <name val="Open Sans"/>
          <scheme val="none"/>
        </font>
        <numFmt numFmtId="166" formatCode="_(* #\ ###\ ##0_);_(* \(#\ ###\ ##0\);_(* &quot;-&quot;_);_(@_)"/>
        <alignment horizontal="center" vertical="center" readingOrder="0"/>
      </ndxf>
    </rcc>
    <rfmt sheetId="16" sqref="C23" start="0" length="0">
      <dxf>
        <font>
          <sz val="8"/>
          <color rgb="FFFF0000"/>
          <name val="Open Sans"/>
          <scheme val="none"/>
        </font>
        <numFmt numFmtId="166" formatCode="_(* #\ ###\ ##0_);_(* \(#\ ###\ ##0\);_(* &quot;-&quot;_);_(@_)"/>
      </dxf>
    </rfmt>
    <rfmt sheetId="16" sqref="C24" start="0" length="0">
      <dxf>
        <font>
          <sz val="8"/>
          <color rgb="FFFF0000"/>
          <name val="Open Sans"/>
          <scheme val="none"/>
        </font>
        <numFmt numFmtId="166" formatCode="_(* #\ ###\ ##0_);_(* \(#\ ###\ ##0\);_(* &quot;-&quot;_);_(@_)"/>
      </dxf>
    </rfmt>
    <rfmt sheetId="16" sqref="C25" start="0" length="0">
      <dxf>
        <font>
          <sz val="8"/>
          <color auto="1"/>
          <name val="Open Sans"/>
          <scheme val="none"/>
        </font>
        <numFmt numFmtId="166" formatCode="_(* #\ ###\ ##0_);_(* \(#\ ###\ ##0\);_(* &quot;-&quot;_);_(@_)"/>
      </dxf>
    </rfmt>
    <rcc rId="0" sId="16" dxf="1">
      <nc r="C26">
        <f>C18</f>
      </nc>
      <ndxf>
        <font>
          <b/>
          <sz val="8"/>
          <color rgb="FFC00000"/>
          <name val="Open Sans"/>
          <scheme val="none"/>
        </font>
        <numFmt numFmtId="19" formatCode="dd/mm/yyyy"/>
        <alignment horizontal="right" vertical="top" readingOrder="0"/>
        <border outline="0">
          <bottom style="medium">
            <color rgb="FFC00000"/>
          </bottom>
        </border>
      </ndxf>
    </rcc>
    <rcc rId="0" sId="16" dxf="1">
      <nc r="C27">
        <f>SUM(C28:C30)</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28">
        <v>1505261</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29">
        <v>85</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30">
        <v>1834488</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31">
        <v>143000</v>
      </nc>
      <ndxf>
        <font>
          <b/>
          <sz val="8"/>
          <color auto="1"/>
          <name val="Open Sans"/>
          <scheme val="none"/>
        </font>
        <numFmt numFmtId="166" formatCode="_(* #\ ###\ ##0_);_(* \(#\ ###\ ##0\);_(* &quot;-&quot;_);_(@_)"/>
        <alignment horizontal="right" vertical="center" readingOrder="0"/>
      </ndxf>
    </rcc>
    <rcc rId="0" sId="16" dxf="1">
      <nc r="C32">
        <f>C27+C31</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dxf="1">
      <nc r="C35">
        <f>C26</f>
      </nc>
      <ndxf>
        <font>
          <b/>
          <sz val="8"/>
          <color rgb="FFC00000"/>
          <name val="Open Sans"/>
          <scheme val="none"/>
        </font>
        <numFmt numFmtId="19" formatCode="dd/mm/yyyy"/>
        <alignment horizontal="right" vertical="top" readingOrder="0"/>
        <border outline="0">
          <bottom style="medium">
            <color rgb="FFC00000"/>
          </bottom>
        </border>
      </ndxf>
    </rcc>
    <rcc rId="0" sId="16" dxf="1" numFmtId="34">
      <nc r="C36">
        <v>348701</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37">
        <v>1514772</v>
      </nc>
      <ndxf>
        <font>
          <sz val="8"/>
          <color auto="1"/>
          <name val="Open Sans"/>
          <scheme val="none"/>
        </font>
        <numFmt numFmtId="166" formatCode="_(* #\ ###\ ##0_);_(* \(#\ ###\ ##0\);_(* &quot;-&quot;_);_(@_)"/>
        <alignment horizontal="center" vertical="center" readingOrder="0"/>
      </ndxf>
    </rcc>
    <rcc rId="0" sId="16" dxf="1">
      <nc r="C38">
        <f>C36+C37</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dxf="1">
      <nc r="C39">
        <f>C32+C38-BS!#REF!</f>
      </nc>
      <ndxf>
        <font>
          <sz val="8"/>
          <color theme="0"/>
          <name val="Open Sans"/>
          <scheme val="none"/>
        </font>
        <numFmt numFmtId="166" formatCode="_(* #\ ###\ ##0_);_(* \(#\ ###\ ##0\);_(* &quot;-&quot;_);_(@_)"/>
      </ndxf>
    </rcc>
    <rfmt sheetId="16" sqref="C40" start="0" length="0">
      <dxf>
        <font>
          <sz val="8"/>
          <color theme="0"/>
          <name val="Open Sans"/>
          <scheme val="none"/>
        </font>
      </dxf>
    </rfmt>
    <rfmt sheetId="16" sqref="C41" start="0" length="0">
      <dxf>
        <font>
          <sz val="8"/>
          <color theme="0"/>
          <name val="Open Sans"/>
          <scheme val="none"/>
        </font>
      </dxf>
    </rfmt>
    <rfmt sheetId="16" sqref="C42" start="0" length="0">
      <dxf>
        <font>
          <sz val="8"/>
          <color theme="0"/>
          <name val="Open Sans"/>
          <scheme val="none"/>
        </font>
      </dxf>
    </rfmt>
    <rfmt sheetId="16" sqref="C43" start="0" length="0">
      <dxf>
        <font>
          <sz val="8"/>
          <color auto="1"/>
          <name val="Open Sans"/>
          <scheme val="none"/>
        </font>
      </dxf>
    </rfmt>
    <rfmt sheetId="16" sqref="C44" start="0" length="0">
      <dxf>
        <font>
          <sz val="8"/>
          <color auto="1"/>
          <name val="Open Sans"/>
          <scheme val="none"/>
        </font>
      </dxf>
    </rfmt>
    <rfmt sheetId="16" sqref="C45" start="0" length="0">
      <dxf>
        <font>
          <sz val="8"/>
          <color auto="1"/>
          <name val="Open Sans"/>
          <scheme val="none"/>
        </font>
      </dxf>
    </rfmt>
    <rfmt sheetId="16" sqref="C46" start="0" length="0">
      <dxf>
        <font>
          <sz val="8"/>
          <color auto="1"/>
          <name val="Open Sans"/>
          <scheme val="none"/>
        </font>
      </dxf>
    </rfmt>
    <rfmt sheetId="16" sqref="C47" start="0" length="0">
      <dxf>
        <font>
          <sz val="8"/>
          <color auto="1"/>
          <name val="Open Sans"/>
          <scheme val="none"/>
        </font>
      </dxf>
    </rfmt>
    <rfmt sheetId="16" sqref="C48" start="0" length="0">
      <dxf>
        <font>
          <sz val="8"/>
          <color auto="1"/>
          <name val="Open Sans"/>
          <scheme val="none"/>
        </font>
      </dxf>
    </rfmt>
    <rfmt sheetId="16" sqref="C49" start="0" length="0">
      <dxf>
        <font>
          <sz val="8"/>
          <color auto="1"/>
          <name val="Open Sans"/>
          <scheme val="none"/>
        </font>
      </dxf>
    </rfmt>
    <rfmt sheetId="16" sqref="C50" start="0" length="0">
      <dxf>
        <font>
          <sz val="8"/>
          <color auto="1"/>
          <name val="Open Sans"/>
          <scheme val="none"/>
        </font>
      </dxf>
    </rfmt>
    <rfmt sheetId="16" sqref="C51" start="0" length="0">
      <dxf>
        <font>
          <sz val="8"/>
          <color auto="1"/>
          <name val="Open Sans"/>
          <scheme val="none"/>
        </font>
      </dxf>
    </rfmt>
    <rfmt sheetId="16" sqref="C52" start="0" length="0">
      <dxf>
        <font>
          <sz val="8"/>
          <color auto="1"/>
          <name val="Open Sans"/>
          <scheme val="none"/>
        </font>
      </dxf>
    </rfmt>
    <rfmt sheetId="16" sqref="C53" start="0" length="0">
      <dxf>
        <font>
          <sz val="8"/>
          <color auto="1"/>
          <name val="Open Sans"/>
          <scheme val="none"/>
        </font>
      </dxf>
    </rfmt>
    <rfmt sheetId="16" sqref="C54" start="0" length="0">
      <dxf>
        <font>
          <sz val="8"/>
          <color auto="1"/>
          <name val="Open Sans"/>
          <scheme val="none"/>
        </font>
      </dxf>
    </rfmt>
    <rfmt sheetId="16" sqref="C55" start="0" length="0">
      <dxf>
        <font>
          <sz val="8"/>
          <color auto="1"/>
          <name val="Open Sans"/>
          <scheme val="none"/>
        </font>
      </dxf>
    </rfmt>
    <rfmt sheetId="16" sqref="C56" start="0" length="0">
      <dxf>
        <font>
          <sz val="8"/>
          <color auto="1"/>
          <name val="Open Sans"/>
          <scheme val="none"/>
        </font>
      </dxf>
    </rfmt>
    <rfmt sheetId="16" sqref="C57" start="0" length="0">
      <dxf>
        <font>
          <sz val="8"/>
          <color auto="1"/>
          <name val="Open Sans"/>
          <scheme val="none"/>
        </font>
      </dxf>
    </rfmt>
    <rfmt sheetId="16" sqref="C58" start="0" length="0">
      <dxf>
        <font>
          <sz val="8"/>
          <color auto="1"/>
          <name val="Open Sans"/>
          <scheme val="none"/>
        </font>
      </dxf>
    </rfmt>
    <rfmt sheetId="16" sqref="C59" start="0" length="0">
      <dxf>
        <font>
          <sz val="8"/>
          <color auto="1"/>
          <name val="Open Sans"/>
          <scheme val="none"/>
        </font>
      </dxf>
    </rfmt>
    <rfmt sheetId="16" sqref="C60" start="0" length="0">
      <dxf>
        <font>
          <sz val="8"/>
          <color auto="1"/>
          <name val="Open Sans"/>
          <scheme val="none"/>
        </font>
      </dxf>
    </rfmt>
    <rfmt sheetId="16" sqref="C61" start="0" length="0">
      <dxf>
        <font>
          <sz val="8"/>
          <color auto="1"/>
          <name val="Open Sans"/>
          <scheme val="none"/>
        </font>
      </dxf>
    </rfmt>
    <rfmt sheetId="16" sqref="C62" start="0" length="0">
      <dxf>
        <font>
          <sz val="8"/>
          <color auto="1"/>
          <name val="Open Sans"/>
          <scheme val="none"/>
        </font>
      </dxf>
    </rfmt>
    <rfmt sheetId="16" sqref="C63" start="0" length="0">
      <dxf>
        <font>
          <sz val="8"/>
          <color auto="1"/>
          <name val="Open Sans"/>
          <scheme val="none"/>
        </font>
      </dxf>
    </rfmt>
    <rfmt sheetId="16" sqref="C64" start="0" length="0">
      <dxf>
        <font>
          <sz val="8"/>
          <color auto="1"/>
          <name val="Open Sans"/>
          <scheme val="none"/>
        </font>
      </dxf>
    </rfmt>
    <rfmt sheetId="16" sqref="C65" start="0" length="0">
      <dxf>
        <font>
          <sz val="8"/>
          <color auto="1"/>
          <name val="Open Sans"/>
          <scheme val="none"/>
        </font>
      </dxf>
    </rfmt>
    <rfmt sheetId="16" sqref="C66" start="0" length="0">
      <dxf>
        <font>
          <sz val="8"/>
          <color auto="1"/>
          <name val="Open Sans"/>
          <scheme val="none"/>
        </font>
      </dxf>
    </rfmt>
    <rfmt sheetId="16" sqref="C67" start="0" length="0">
      <dxf>
        <font>
          <sz val="8"/>
          <color auto="1"/>
          <name val="Open Sans"/>
          <scheme val="none"/>
        </font>
      </dxf>
    </rfmt>
    <rfmt sheetId="16" sqref="C68" start="0" length="0">
      <dxf>
        <font>
          <sz val="8"/>
          <color auto="1"/>
          <name val="Open Sans"/>
          <scheme val="none"/>
        </font>
      </dxf>
    </rfmt>
    <rfmt sheetId="16" sqref="C69" start="0" length="0">
      <dxf>
        <font>
          <sz val="8"/>
          <color auto="1"/>
          <name val="Open Sans"/>
          <scheme val="none"/>
        </font>
      </dxf>
    </rfmt>
    <rfmt sheetId="16" sqref="C70" start="0" length="0">
      <dxf>
        <font>
          <sz val="8"/>
          <color auto="1"/>
          <name val="Open Sans"/>
          <scheme val="none"/>
        </font>
      </dxf>
    </rfmt>
    <rfmt sheetId="16" sqref="C71" start="0" length="0">
      <dxf>
        <font>
          <sz val="8"/>
          <color auto="1"/>
          <name val="Open Sans"/>
          <scheme val="none"/>
        </font>
      </dxf>
    </rfmt>
    <rfmt sheetId="16" sqref="C72" start="0" length="0">
      <dxf>
        <font>
          <sz val="8"/>
          <color auto="1"/>
          <name val="Open Sans"/>
          <scheme val="none"/>
        </font>
      </dxf>
    </rfmt>
    <rfmt sheetId="16" sqref="C73" start="0" length="0">
      <dxf>
        <font>
          <sz val="8"/>
          <color auto="1"/>
          <name val="Open Sans"/>
          <scheme val="none"/>
        </font>
      </dxf>
    </rfmt>
    <rfmt sheetId="16" sqref="C74" start="0" length="0">
      <dxf>
        <font>
          <sz val="8"/>
          <color auto="1"/>
          <name val="Open Sans"/>
          <scheme val="none"/>
        </font>
      </dxf>
    </rfmt>
    <rfmt sheetId="16" sqref="C75" start="0" length="0">
      <dxf>
        <font>
          <sz val="8"/>
          <color auto="1"/>
          <name val="Open Sans"/>
          <scheme val="none"/>
        </font>
      </dxf>
    </rfmt>
    <rfmt sheetId="16" sqref="C76" start="0" length="0">
      <dxf>
        <font>
          <sz val="8"/>
          <color auto="1"/>
          <name val="Open Sans"/>
          <scheme val="none"/>
        </font>
      </dxf>
    </rfmt>
    <rfmt sheetId="16" sqref="C77" start="0" length="0">
      <dxf>
        <font>
          <sz val="8"/>
          <color auto="1"/>
          <name val="Open Sans"/>
          <scheme val="none"/>
        </font>
      </dxf>
    </rfmt>
    <rfmt sheetId="16" sqref="C78" start="0" length="0">
      <dxf>
        <font>
          <sz val="8"/>
          <color auto="1"/>
          <name val="Open Sans"/>
          <scheme val="none"/>
        </font>
      </dxf>
    </rfmt>
    <rfmt sheetId="16" sqref="C79" start="0" length="0">
      <dxf>
        <font>
          <sz val="8"/>
          <color auto="1"/>
          <name val="Open Sans"/>
          <scheme val="none"/>
        </font>
      </dxf>
    </rfmt>
    <rfmt sheetId="16" sqref="C80" start="0" length="0">
      <dxf>
        <font>
          <sz val="8"/>
          <color auto="1"/>
          <name val="Open Sans"/>
          <scheme val="none"/>
        </font>
      </dxf>
    </rfmt>
    <rfmt sheetId="16" sqref="C81" start="0" length="0">
      <dxf>
        <font>
          <sz val="8"/>
          <color auto="1"/>
          <name val="Open Sans"/>
          <scheme val="none"/>
        </font>
      </dxf>
    </rfmt>
    <rfmt sheetId="16" sqref="C82" start="0" length="0">
      <dxf>
        <font>
          <sz val="8"/>
          <color auto="1"/>
          <name val="Open Sans"/>
          <scheme val="none"/>
        </font>
      </dxf>
    </rfmt>
    <rfmt sheetId="16" sqref="C83" start="0" length="0">
      <dxf>
        <font>
          <sz val="8"/>
          <color auto="1"/>
          <name val="Open Sans"/>
          <scheme val="none"/>
        </font>
      </dxf>
    </rfmt>
    <rfmt sheetId="16" sqref="C84" start="0" length="0">
      <dxf>
        <font>
          <sz val="8"/>
          <color auto="1"/>
          <name val="Open Sans"/>
          <scheme val="none"/>
        </font>
      </dxf>
    </rfmt>
    <rfmt sheetId="16" sqref="C85" start="0" length="0">
      <dxf>
        <font>
          <sz val="8"/>
          <color auto="1"/>
          <name val="Open Sans"/>
          <scheme val="none"/>
        </font>
      </dxf>
    </rfmt>
    <rfmt sheetId="16" sqref="C86" start="0" length="0">
      <dxf>
        <font>
          <sz val="8"/>
          <color auto="1"/>
          <name val="Open Sans"/>
          <scheme val="none"/>
        </font>
      </dxf>
    </rfmt>
    <rfmt sheetId="16" sqref="C87" start="0" length="0">
      <dxf>
        <font>
          <sz val="8"/>
          <color auto="1"/>
          <name val="Open Sans"/>
          <scheme val="none"/>
        </font>
      </dxf>
    </rfmt>
    <rfmt sheetId="16" sqref="C88" start="0" length="0">
      <dxf>
        <font>
          <sz val="8"/>
          <color auto="1"/>
          <name val="Open Sans"/>
          <scheme val="none"/>
        </font>
      </dxf>
    </rfmt>
    <rfmt sheetId="16" sqref="C89" start="0" length="0">
      <dxf>
        <font>
          <sz val="8"/>
          <color auto="1"/>
          <name val="Open Sans"/>
          <scheme val="none"/>
        </font>
      </dxf>
    </rfmt>
    <rfmt sheetId="16" sqref="C90" start="0" length="0">
      <dxf>
        <font>
          <sz val="8"/>
          <color auto="1"/>
          <name val="Open Sans"/>
          <scheme val="none"/>
        </font>
      </dxf>
    </rfmt>
    <rfmt sheetId="16" sqref="C91" start="0" length="0">
      <dxf>
        <font>
          <sz val="8"/>
          <color auto="1"/>
          <name val="Open Sans"/>
          <scheme val="none"/>
        </font>
      </dxf>
    </rfmt>
    <rfmt sheetId="16" sqref="C92" start="0" length="0">
      <dxf>
        <font>
          <sz val="8"/>
          <color auto="1"/>
          <name val="Open Sans"/>
          <scheme val="none"/>
        </font>
      </dxf>
    </rfmt>
    <rfmt sheetId="16" sqref="C93" start="0" length="0">
      <dxf>
        <font>
          <sz val="8"/>
          <color auto="1"/>
          <name val="Open Sans"/>
          <scheme val="none"/>
        </font>
      </dxf>
    </rfmt>
    <rfmt sheetId="16" sqref="C94" start="0" length="0">
      <dxf>
        <font>
          <sz val="8"/>
          <color auto="1"/>
          <name val="Open Sans"/>
          <scheme val="none"/>
        </font>
      </dxf>
    </rfmt>
    <rfmt sheetId="16" sqref="C95" start="0" length="0">
      <dxf>
        <font>
          <sz val="8"/>
          <color auto="1"/>
          <name val="Open Sans"/>
          <scheme val="none"/>
        </font>
      </dxf>
    </rfmt>
    <rfmt sheetId="16" sqref="C96" start="0" length="0">
      <dxf>
        <font>
          <sz val="8"/>
          <color auto="1"/>
          <name val="Open Sans"/>
          <scheme val="none"/>
        </font>
      </dxf>
    </rfmt>
    <rfmt sheetId="16" sqref="C97" start="0" length="0">
      <dxf>
        <font>
          <sz val="8"/>
          <color auto="1"/>
          <name val="Open Sans"/>
          <scheme val="none"/>
        </font>
      </dxf>
    </rfmt>
    <rfmt sheetId="16" sqref="C98" start="0" length="0">
      <dxf>
        <font>
          <sz val="8"/>
          <color auto="1"/>
          <name val="Open Sans"/>
          <scheme val="none"/>
        </font>
      </dxf>
    </rfmt>
    <rfmt sheetId="16" sqref="C99" start="0" length="0">
      <dxf>
        <font>
          <sz val="8"/>
          <color auto="1"/>
          <name val="Open Sans"/>
          <scheme val="none"/>
        </font>
      </dxf>
    </rfmt>
    <rfmt sheetId="16" sqref="C100" start="0" length="0">
      <dxf>
        <font>
          <sz val="8"/>
          <color auto="1"/>
          <name val="Open Sans"/>
          <scheme val="none"/>
        </font>
      </dxf>
    </rfmt>
    <rfmt sheetId="16" sqref="C101" start="0" length="0">
      <dxf>
        <font>
          <sz val="8"/>
          <color auto="1"/>
          <name val="Open Sans"/>
          <scheme val="none"/>
        </font>
      </dxf>
    </rfmt>
    <rfmt sheetId="16" sqref="C102" start="0" length="0">
      <dxf>
        <font>
          <sz val="8"/>
          <color auto="1"/>
          <name val="Open Sans"/>
          <scheme val="none"/>
        </font>
      </dxf>
    </rfmt>
    <rfmt sheetId="16" sqref="C103" start="0" length="0">
      <dxf>
        <font>
          <sz val="8"/>
          <color auto="1"/>
          <name val="Open Sans"/>
          <scheme val="none"/>
        </font>
      </dxf>
    </rfmt>
    <rfmt sheetId="16" sqref="C104" start="0" length="0">
      <dxf>
        <font>
          <sz val="8"/>
          <color auto="1"/>
          <name val="Open Sans"/>
          <scheme val="none"/>
        </font>
      </dxf>
    </rfmt>
    <rfmt sheetId="16" sqref="C105" start="0" length="0">
      <dxf>
        <font>
          <sz val="8"/>
          <color auto="1"/>
          <name val="Open Sans"/>
          <scheme val="none"/>
        </font>
      </dxf>
    </rfmt>
    <rfmt sheetId="16" sqref="C106" start="0" length="0">
      <dxf>
        <font>
          <sz val="8"/>
          <color auto="1"/>
          <name val="Open Sans"/>
          <scheme val="none"/>
        </font>
      </dxf>
    </rfmt>
    <rfmt sheetId="16" sqref="C107" start="0" length="0">
      <dxf>
        <font>
          <sz val="8"/>
          <color auto="1"/>
          <name val="Open Sans"/>
          <scheme val="none"/>
        </font>
      </dxf>
    </rfmt>
    <rfmt sheetId="16" sqref="C108" start="0" length="0">
      <dxf>
        <font>
          <sz val="8"/>
          <color auto="1"/>
          <name val="Open Sans"/>
          <scheme val="none"/>
        </font>
      </dxf>
    </rfmt>
    <rfmt sheetId="16" sqref="C109" start="0" length="0">
      <dxf>
        <font>
          <sz val="8"/>
          <color auto="1"/>
          <name val="Open Sans"/>
          <scheme val="none"/>
        </font>
      </dxf>
    </rfmt>
    <rfmt sheetId="16" sqref="C110" start="0" length="0">
      <dxf>
        <font>
          <sz val="8"/>
          <color auto="1"/>
          <name val="Open Sans"/>
          <scheme val="none"/>
        </font>
      </dxf>
    </rfmt>
    <rfmt sheetId="16" sqref="C111" start="0" length="0">
      <dxf>
        <font>
          <sz val="8"/>
          <color auto="1"/>
          <name val="Open Sans"/>
          <scheme val="none"/>
        </font>
      </dxf>
    </rfmt>
    <rfmt sheetId="16" sqref="C112" start="0" length="0">
      <dxf>
        <font>
          <sz val="8"/>
          <color auto="1"/>
          <name val="Open Sans"/>
          <scheme val="none"/>
        </font>
      </dxf>
    </rfmt>
    <rfmt sheetId="16" sqref="C113" start="0" length="0">
      <dxf>
        <font>
          <sz val="8"/>
          <color auto="1"/>
          <name val="Open Sans"/>
          <scheme val="none"/>
        </font>
      </dxf>
    </rfmt>
    <rfmt sheetId="16" sqref="C114" start="0" length="0">
      <dxf>
        <font>
          <sz val="8"/>
          <color auto="1"/>
          <name val="Open Sans"/>
          <scheme val="none"/>
        </font>
      </dxf>
    </rfmt>
    <rfmt sheetId="16" sqref="C115" start="0" length="0">
      <dxf>
        <font>
          <sz val="8"/>
          <color auto="1"/>
          <name val="Open Sans"/>
          <scheme val="none"/>
        </font>
      </dxf>
    </rfmt>
    <rfmt sheetId="16" sqref="C116" start="0" length="0">
      <dxf>
        <font>
          <sz val="8"/>
          <color auto="1"/>
          <name val="Open Sans"/>
          <scheme val="none"/>
        </font>
      </dxf>
    </rfmt>
    <rfmt sheetId="16" sqref="C117" start="0" length="0">
      <dxf>
        <font>
          <sz val="8"/>
          <color auto="1"/>
          <name val="Open Sans"/>
          <scheme val="none"/>
        </font>
      </dxf>
    </rfmt>
    <rfmt sheetId="16" sqref="C118" start="0" length="0">
      <dxf>
        <font>
          <sz val="8"/>
          <color auto="1"/>
          <name val="Open Sans"/>
          <scheme val="none"/>
        </font>
      </dxf>
    </rfmt>
    <rfmt sheetId="16" sqref="C119" start="0" length="0">
      <dxf>
        <font>
          <sz val="8"/>
          <color auto="1"/>
          <name val="Open Sans"/>
          <scheme val="none"/>
        </font>
      </dxf>
    </rfmt>
    <rfmt sheetId="16" sqref="C120" start="0" length="0">
      <dxf>
        <font>
          <sz val="8"/>
          <color auto="1"/>
          <name val="Open Sans"/>
          <scheme val="none"/>
        </font>
      </dxf>
    </rfmt>
    <rfmt sheetId="16" sqref="C121" start="0" length="0">
      <dxf>
        <font>
          <sz val="8"/>
          <color auto="1"/>
          <name val="Open Sans"/>
          <scheme val="none"/>
        </font>
      </dxf>
    </rfmt>
    <rfmt sheetId="16" sqref="C122" start="0" length="0">
      <dxf>
        <font>
          <sz val="8"/>
          <color auto="1"/>
          <name val="Open Sans"/>
          <scheme val="none"/>
        </font>
      </dxf>
    </rfmt>
    <rfmt sheetId="16" sqref="C123" start="0" length="0">
      <dxf>
        <font>
          <sz val="8"/>
          <color auto="1"/>
          <name val="Open Sans"/>
          <scheme val="none"/>
        </font>
      </dxf>
    </rfmt>
    <rfmt sheetId="16" sqref="C124" start="0" length="0">
      <dxf>
        <font>
          <sz val="8"/>
          <color auto="1"/>
          <name val="Open Sans"/>
          <scheme val="none"/>
        </font>
      </dxf>
    </rfmt>
    <rfmt sheetId="16" sqref="C125" start="0" length="0">
      <dxf>
        <font>
          <sz val="8"/>
          <color auto="1"/>
          <name val="Open Sans"/>
          <scheme val="none"/>
        </font>
      </dxf>
    </rfmt>
    <rfmt sheetId="16" sqref="C126" start="0" length="0">
      <dxf>
        <font>
          <sz val="8"/>
          <color auto="1"/>
          <name val="Open Sans"/>
          <scheme val="none"/>
        </font>
      </dxf>
    </rfmt>
    <rfmt sheetId="16" sqref="C127" start="0" length="0">
      <dxf>
        <font>
          <sz val="8"/>
          <color auto="1"/>
          <name val="Open Sans"/>
          <scheme val="none"/>
        </font>
      </dxf>
    </rfmt>
    <rfmt sheetId="16" sqref="C128" start="0" length="0">
      <dxf>
        <font>
          <sz val="8"/>
          <color auto="1"/>
          <name val="Open Sans"/>
          <scheme val="none"/>
        </font>
      </dxf>
    </rfmt>
    <rfmt sheetId="16" sqref="C129" start="0" length="0">
      <dxf>
        <font>
          <sz val="8"/>
          <color auto="1"/>
          <name val="Open Sans"/>
          <scheme val="none"/>
        </font>
      </dxf>
    </rfmt>
    <rfmt sheetId="16" sqref="C130" start="0" length="0">
      <dxf>
        <font>
          <sz val="8"/>
          <color auto="1"/>
          <name val="Open Sans"/>
          <scheme val="none"/>
        </font>
      </dxf>
    </rfmt>
    <rfmt sheetId="16" sqref="C131" start="0" length="0">
      <dxf>
        <font>
          <sz val="8"/>
          <color auto="1"/>
          <name val="Open Sans"/>
          <scheme val="none"/>
        </font>
      </dxf>
    </rfmt>
    <rfmt sheetId="16" sqref="C132" start="0" length="0">
      <dxf>
        <font>
          <sz val="8"/>
          <color auto="1"/>
          <name val="Open Sans"/>
          <scheme val="none"/>
        </font>
      </dxf>
    </rfmt>
    <rfmt sheetId="16" sqref="C133" start="0" length="0">
      <dxf>
        <font>
          <sz val="8"/>
          <color auto="1"/>
          <name val="Open Sans"/>
          <scheme val="none"/>
        </font>
      </dxf>
    </rfmt>
    <rfmt sheetId="16" sqref="C134" start="0" length="0">
      <dxf>
        <font>
          <sz val="8"/>
          <color auto="1"/>
          <name val="Open Sans"/>
          <scheme val="none"/>
        </font>
      </dxf>
    </rfmt>
  </rrc>
  <rrc rId="5429" sId="16" ref="C1:C1048576" action="deleteCol">
    <undo index="0" exp="area" ref3D="1" dr="$C$1:$D$1048576" dn="Z_9AF4A83C_CF57_4B40_8A74_6A0EA6C2FE5C_.wvu.Cols" sId="16"/>
    <undo index="0" exp="area" ref3D="1" dr="$C$1:$D$1048576" dn="Z_687A4863_1825_4D63_B732_E76682E6DE4F_.wvu.Cols" sId="16"/>
    <rfmt sheetId="16" xfDxf="1" sqref="C1:C1048576" start="0" length="0">
      <dxf>
        <font>
          <sz val="8"/>
          <name val="Open Sans"/>
          <scheme val="none"/>
        </font>
      </dxf>
    </rfmt>
    <rcc rId="0" sId="16" dxf="1" numFmtId="19">
      <nc r="C1">
        <v>44012</v>
      </nc>
      <ndxf>
        <font>
          <b/>
          <sz val="8"/>
          <color rgb="FFC00000"/>
          <name val="Open Sans"/>
          <scheme val="none"/>
        </font>
        <numFmt numFmtId="19" formatCode="dd/mm/yyyy"/>
        <alignment horizontal="right" vertical="top" readingOrder="0"/>
        <border outline="0">
          <bottom style="medium">
            <color rgb="FFC00000"/>
          </bottom>
        </border>
      </ndxf>
    </rcc>
    <rcc rId="0" sId="16" dxf="1">
      <nc r="C2">
        <f>SUM(C3:C5)</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3">
        <v>1754874</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4">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5">
        <v>879509</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C6">
        <f>C7+C14</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C7">
        <f>C8+C10+C12</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C8">
        <f>C9</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9">
        <v>59240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C10">
        <f>C11</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11">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C12">
        <f>C13</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13">
        <v>13106</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14">
        <v>13655</v>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C15">
        <f>C2+C6</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fmt sheetId="16" s="1" sqref="C16" start="0" length="0">
      <dxf>
        <font>
          <b/>
          <sz val="8"/>
          <color theme="1"/>
          <name val="Open Sans"/>
          <scheme val="none"/>
        </font>
        <numFmt numFmtId="166" formatCode="_(* #\ ###\ ##0_);_(* \(#\ ###\ ##0\);_(* &quot;-&quot;_);_(@_)"/>
        <alignment horizontal="center" vertical="center" readingOrder="0"/>
      </dxf>
    </rfmt>
    <rcc rId="0" sId="16" dxf="1">
      <nc r="C18">
        <f>C1</f>
      </nc>
      <ndxf>
        <font>
          <b/>
          <sz val="8"/>
          <color rgb="FFC00000"/>
          <name val="Open Sans"/>
          <scheme val="none"/>
        </font>
        <numFmt numFmtId="19" formatCode="dd/mm/yyyy"/>
        <alignment horizontal="right" vertical="top" readingOrder="0"/>
        <border outline="0">
          <bottom style="medium">
            <color rgb="FFC00000"/>
          </bottom>
        </border>
      </ndxf>
    </rcc>
    <rcc rId="0" sId="16" dxf="1" numFmtId="34">
      <nc r="C19">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20">
        <v>30546</v>
      </nc>
      <ndxf>
        <font>
          <sz val="8"/>
          <color auto="1"/>
          <name val="Open Sans"/>
          <scheme val="none"/>
        </font>
        <numFmt numFmtId="166" formatCode="_(* #\ ###\ ##0_);_(* \(#\ ###\ ##0\);_(* &quot;-&quot;_);_(@_)"/>
        <alignment horizontal="center" vertical="center" readingOrder="0"/>
      </ndxf>
    </rcc>
    <rcc rId="0" sId="16" s="1" dxf="1">
      <nc r="C21">
        <f>C19+C20</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s="1" dxf="1">
      <nc r="C22">
        <f>C15+C21-BS!#REF!</f>
      </nc>
      <ndxf>
        <font>
          <b/>
          <sz val="8"/>
          <color theme="0"/>
          <name val="Open Sans"/>
          <scheme val="none"/>
        </font>
        <numFmt numFmtId="166" formatCode="_(* #\ ###\ ##0_);_(* \(#\ ###\ ##0\);_(* &quot;-&quot;_);_(@_)"/>
        <alignment horizontal="center" vertical="center" readingOrder="0"/>
      </ndxf>
    </rcc>
    <rfmt sheetId="16" sqref="C23" start="0" length="0">
      <dxf>
        <font>
          <sz val="8"/>
          <color rgb="FFFF0000"/>
          <name val="Open Sans"/>
          <scheme val="none"/>
        </font>
        <numFmt numFmtId="166" formatCode="_(* #\ ###\ ##0_);_(* \(#\ ###\ ##0\);_(* &quot;-&quot;_);_(@_)"/>
      </dxf>
    </rfmt>
    <rfmt sheetId="16" sqref="C24" start="0" length="0">
      <dxf>
        <font>
          <sz val="8"/>
          <color rgb="FFFF0000"/>
          <name val="Open Sans"/>
          <scheme val="none"/>
        </font>
        <numFmt numFmtId="166" formatCode="_(* #\ ###\ ##0_);_(* \(#\ ###\ ##0\);_(* &quot;-&quot;_);_(@_)"/>
      </dxf>
    </rfmt>
    <rfmt sheetId="16" sqref="C25" start="0" length="0">
      <dxf>
        <font>
          <sz val="8"/>
          <color auto="1"/>
          <name val="Open Sans"/>
          <scheme val="none"/>
        </font>
        <numFmt numFmtId="166" formatCode="_(* #\ ###\ ##0_);_(* \(#\ ###\ ##0\);_(* &quot;-&quot;_);_(@_)"/>
      </dxf>
    </rfmt>
    <rcc rId="0" sId="16" dxf="1">
      <nc r="C26">
        <f>C18</f>
      </nc>
      <ndxf>
        <font>
          <b/>
          <sz val="8"/>
          <color rgb="FFC00000"/>
          <name val="Open Sans"/>
          <scheme val="none"/>
        </font>
        <numFmt numFmtId="19" formatCode="dd/mm/yyyy"/>
        <alignment horizontal="right" vertical="top" readingOrder="0"/>
        <border outline="0">
          <bottom style="medium">
            <color rgb="FFC00000"/>
          </bottom>
        </border>
      </ndxf>
    </rcc>
    <rcc rId="0" sId="16" dxf="1">
      <nc r="C27">
        <f>SUM(C28:C30)</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28">
        <v>1736358</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29">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30">
        <v>920254</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31">
        <v>210553</v>
      </nc>
      <ndxf>
        <font>
          <b/>
          <sz val="8"/>
          <color auto="1"/>
          <name val="Open Sans"/>
          <scheme val="none"/>
        </font>
        <numFmt numFmtId="166" formatCode="_(* #\ ###\ ##0_);_(* \(#\ ###\ ##0\);_(* &quot;-&quot;_);_(@_)"/>
        <alignment horizontal="right" vertical="center" readingOrder="0"/>
      </ndxf>
    </rcc>
    <rcc rId="0" sId="16" dxf="1">
      <nc r="C32">
        <f>C27+C31</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dxf="1">
      <nc r="C35">
        <f>C26</f>
      </nc>
      <ndxf>
        <font>
          <b/>
          <sz val="8"/>
          <color rgb="FFC00000"/>
          <name val="Open Sans"/>
          <scheme val="none"/>
        </font>
        <numFmt numFmtId="19" formatCode="dd/mm/yyyy"/>
        <alignment horizontal="right" vertical="top" readingOrder="0"/>
        <border outline="0">
          <bottom style="medium">
            <color rgb="FFC00000"/>
          </bottom>
        </border>
      </ndxf>
    </rcc>
    <rcc rId="0" sId="16" dxf="1" numFmtId="34">
      <nc r="C36">
        <v>409101</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37">
        <v>1233706</v>
      </nc>
      <ndxf>
        <font>
          <sz val="8"/>
          <color auto="1"/>
          <name val="Open Sans"/>
          <scheme val="none"/>
        </font>
        <numFmt numFmtId="166" formatCode="_(* #\ ###\ ##0_);_(* \(#\ ###\ ##0\);_(* &quot;-&quot;_);_(@_)"/>
        <alignment horizontal="center" vertical="center" readingOrder="0"/>
      </ndxf>
    </rcc>
    <rcc rId="0" sId="16" dxf="1">
      <nc r="C38">
        <f>C36+C37</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dxf="1">
      <nc r="C39">
        <f>C32+C38-BS!#REF!</f>
      </nc>
      <ndxf>
        <font>
          <sz val="8"/>
          <color theme="0"/>
          <name val="Open Sans"/>
          <scheme val="none"/>
        </font>
        <numFmt numFmtId="166" formatCode="_(* #\ ###\ ##0_);_(* \(#\ ###\ ##0\);_(* &quot;-&quot;_);_(@_)"/>
      </ndxf>
    </rcc>
    <rfmt sheetId="16" sqref="C40" start="0" length="0">
      <dxf>
        <font>
          <sz val="8"/>
          <color theme="0"/>
          <name val="Open Sans"/>
          <scheme val="none"/>
        </font>
      </dxf>
    </rfmt>
    <rfmt sheetId="16" sqref="C41" start="0" length="0">
      <dxf>
        <font>
          <sz val="8"/>
          <color theme="0"/>
          <name val="Open Sans"/>
          <scheme val="none"/>
        </font>
      </dxf>
    </rfmt>
    <rfmt sheetId="16" sqref="C42" start="0" length="0">
      <dxf>
        <font>
          <sz val="8"/>
          <color theme="0"/>
          <name val="Open Sans"/>
          <scheme val="none"/>
        </font>
      </dxf>
    </rfmt>
    <rfmt sheetId="16" sqref="C43" start="0" length="0">
      <dxf>
        <font>
          <sz val="8"/>
          <color auto="1"/>
          <name val="Open Sans"/>
          <scheme val="none"/>
        </font>
      </dxf>
    </rfmt>
    <rfmt sheetId="16" sqref="C44" start="0" length="0">
      <dxf>
        <font>
          <sz val="8"/>
          <color auto="1"/>
          <name val="Open Sans"/>
          <scheme val="none"/>
        </font>
      </dxf>
    </rfmt>
    <rfmt sheetId="16" sqref="C45" start="0" length="0">
      <dxf>
        <font>
          <sz val="8"/>
          <color auto="1"/>
          <name val="Open Sans"/>
          <scheme val="none"/>
        </font>
      </dxf>
    </rfmt>
    <rfmt sheetId="16" sqref="C46" start="0" length="0">
      <dxf>
        <font>
          <sz val="8"/>
          <color auto="1"/>
          <name val="Open Sans"/>
          <scheme val="none"/>
        </font>
      </dxf>
    </rfmt>
    <rfmt sheetId="16" sqref="C47" start="0" length="0">
      <dxf>
        <font>
          <sz val="8"/>
          <color auto="1"/>
          <name val="Open Sans"/>
          <scheme val="none"/>
        </font>
      </dxf>
    </rfmt>
    <rfmt sheetId="16" sqref="C48" start="0" length="0">
      <dxf>
        <font>
          <sz val="8"/>
          <color auto="1"/>
          <name val="Open Sans"/>
          <scheme val="none"/>
        </font>
      </dxf>
    </rfmt>
    <rfmt sheetId="16" sqref="C49" start="0" length="0">
      <dxf>
        <font>
          <sz val="8"/>
          <color auto="1"/>
          <name val="Open Sans"/>
          <scheme val="none"/>
        </font>
      </dxf>
    </rfmt>
    <rfmt sheetId="16" sqref="C50" start="0" length="0">
      <dxf>
        <font>
          <sz val="8"/>
          <color auto="1"/>
          <name val="Open Sans"/>
          <scheme val="none"/>
        </font>
      </dxf>
    </rfmt>
    <rfmt sheetId="16" sqref="C51" start="0" length="0">
      <dxf>
        <font>
          <sz val="8"/>
          <color auto="1"/>
          <name val="Open Sans"/>
          <scheme val="none"/>
        </font>
      </dxf>
    </rfmt>
    <rfmt sheetId="16" sqref="C52" start="0" length="0">
      <dxf>
        <font>
          <sz val="8"/>
          <color auto="1"/>
          <name val="Open Sans"/>
          <scheme val="none"/>
        </font>
      </dxf>
    </rfmt>
    <rfmt sheetId="16" sqref="C53" start="0" length="0">
      <dxf>
        <font>
          <sz val="8"/>
          <color auto="1"/>
          <name val="Open Sans"/>
          <scheme val="none"/>
        </font>
      </dxf>
    </rfmt>
    <rfmt sheetId="16" sqref="C54" start="0" length="0">
      <dxf>
        <font>
          <sz val="8"/>
          <color auto="1"/>
          <name val="Open Sans"/>
          <scheme val="none"/>
        </font>
      </dxf>
    </rfmt>
    <rfmt sheetId="16" sqref="C55" start="0" length="0">
      <dxf>
        <font>
          <sz val="8"/>
          <color auto="1"/>
          <name val="Open Sans"/>
          <scheme val="none"/>
        </font>
      </dxf>
    </rfmt>
    <rfmt sheetId="16" sqref="C56" start="0" length="0">
      <dxf>
        <font>
          <sz val="8"/>
          <color auto="1"/>
          <name val="Open Sans"/>
          <scheme val="none"/>
        </font>
      </dxf>
    </rfmt>
    <rfmt sheetId="16" sqref="C57" start="0" length="0">
      <dxf>
        <font>
          <sz val="8"/>
          <color auto="1"/>
          <name val="Open Sans"/>
          <scheme val="none"/>
        </font>
      </dxf>
    </rfmt>
    <rfmt sheetId="16" sqref="C58" start="0" length="0">
      <dxf>
        <font>
          <sz val="8"/>
          <color auto="1"/>
          <name val="Open Sans"/>
          <scheme val="none"/>
        </font>
      </dxf>
    </rfmt>
    <rfmt sheetId="16" sqref="C59" start="0" length="0">
      <dxf>
        <font>
          <sz val="8"/>
          <color auto="1"/>
          <name val="Open Sans"/>
          <scheme val="none"/>
        </font>
      </dxf>
    </rfmt>
    <rfmt sheetId="16" sqref="C60" start="0" length="0">
      <dxf>
        <font>
          <sz val="8"/>
          <color auto="1"/>
          <name val="Open Sans"/>
          <scheme val="none"/>
        </font>
      </dxf>
    </rfmt>
    <rfmt sheetId="16" sqref="C61" start="0" length="0">
      <dxf>
        <font>
          <sz val="8"/>
          <color auto="1"/>
          <name val="Open Sans"/>
          <scheme val="none"/>
        </font>
      </dxf>
    </rfmt>
    <rfmt sheetId="16" sqref="C62" start="0" length="0">
      <dxf>
        <font>
          <sz val="8"/>
          <color auto="1"/>
          <name val="Open Sans"/>
          <scheme val="none"/>
        </font>
      </dxf>
    </rfmt>
    <rfmt sheetId="16" sqref="C63" start="0" length="0">
      <dxf>
        <font>
          <sz val="8"/>
          <color auto="1"/>
          <name val="Open Sans"/>
          <scheme val="none"/>
        </font>
      </dxf>
    </rfmt>
    <rfmt sheetId="16" sqref="C64" start="0" length="0">
      <dxf>
        <font>
          <sz val="8"/>
          <color auto="1"/>
          <name val="Open Sans"/>
          <scheme val="none"/>
        </font>
      </dxf>
    </rfmt>
    <rfmt sheetId="16" sqref="C65" start="0" length="0">
      <dxf>
        <font>
          <sz val="8"/>
          <color auto="1"/>
          <name val="Open Sans"/>
          <scheme val="none"/>
        </font>
      </dxf>
    </rfmt>
    <rfmt sheetId="16" sqref="C66" start="0" length="0">
      <dxf>
        <font>
          <sz val="8"/>
          <color auto="1"/>
          <name val="Open Sans"/>
          <scheme val="none"/>
        </font>
      </dxf>
    </rfmt>
    <rfmt sheetId="16" sqref="C67" start="0" length="0">
      <dxf>
        <font>
          <sz val="8"/>
          <color auto="1"/>
          <name val="Open Sans"/>
          <scheme val="none"/>
        </font>
      </dxf>
    </rfmt>
    <rfmt sheetId="16" sqref="C68" start="0" length="0">
      <dxf>
        <font>
          <sz val="8"/>
          <color auto="1"/>
          <name val="Open Sans"/>
          <scheme val="none"/>
        </font>
      </dxf>
    </rfmt>
    <rfmt sheetId="16" sqref="C69" start="0" length="0">
      <dxf>
        <font>
          <sz val="8"/>
          <color auto="1"/>
          <name val="Open Sans"/>
          <scheme val="none"/>
        </font>
      </dxf>
    </rfmt>
    <rfmt sheetId="16" sqref="C70" start="0" length="0">
      <dxf>
        <font>
          <sz val="8"/>
          <color auto="1"/>
          <name val="Open Sans"/>
          <scheme val="none"/>
        </font>
      </dxf>
    </rfmt>
    <rfmt sheetId="16" sqref="C71" start="0" length="0">
      <dxf>
        <font>
          <sz val="8"/>
          <color auto="1"/>
          <name val="Open Sans"/>
          <scheme val="none"/>
        </font>
      </dxf>
    </rfmt>
    <rfmt sheetId="16" sqref="C72" start="0" length="0">
      <dxf>
        <font>
          <sz val="8"/>
          <color auto="1"/>
          <name val="Open Sans"/>
          <scheme val="none"/>
        </font>
      </dxf>
    </rfmt>
    <rfmt sheetId="16" sqref="C73" start="0" length="0">
      <dxf>
        <font>
          <sz val="8"/>
          <color auto="1"/>
          <name val="Open Sans"/>
          <scheme val="none"/>
        </font>
      </dxf>
    </rfmt>
    <rfmt sheetId="16" sqref="C74" start="0" length="0">
      <dxf>
        <font>
          <sz val="8"/>
          <color auto="1"/>
          <name val="Open Sans"/>
          <scheme val="none"/>
        </font>
      </dxf>
    </rfmt>
    <rfmt sheetId="16" sqref="C75" start="0" length="0">
      <dxf>
        <font>
          <sz val="8"/>
          <color auto="1"/>
          <name val="Open Sans"/>
          <scheme val="none"/>
        </font>
      </dxf>
    </rfmt>
    <rfmt sheetId="16" sqref="C76" start="0" length="0">
      <dxf>
        <font>
          <sz val="8"/>
          <color auto="1"/>
          <name val="Open Sans"/>
          <scheme val="none"/>
        </font>
      </dxf>
    </rfmt>
    <rfmt sheetId="16" sqref="C77" start="0" length="0">
      <dxf>
        <font>
          <sz val="8"/>
          <color auto="1"/>
          <name val="Open Sans"/>
          <scheme val="none"/>
        </font>
      </dxf>
    </rfmt>
    <rfmt sheetId="16" sqref="C78" start="0" length="0">
      <dxf>
        <font>
          <sz val="8"/>
          <color auto="1"/>
          <name val="Open Sans"/>
          <scheme val="none"/>
        </font>
      </dxf>
    </rfmt>
    <rfmt sheetId="16" sqref="C79" start="0" length="0">
      <dxf>
        <font>
          <sz val="8"/>
          <color auto="1"/>
          <name val="Open Sans"/>
          <scheme val="none"/>
        </font>
      </dxf>
    </rfmt>
    <rfmt sheetId="16" sqref="C80" start="0" length="0">
      <dxf>
        <font>
          <sz val="8"/>
          <color auto="1"/>
          <name val="Open Sans"/>
          <scheme val="none"/>
        </font>
      </dxf>
    </rfmt>
    <rfmt sheetId="16" sqref="C81" start="0" length="0">
      <dxf>
        <font>
          <sz val="8"/>
          <color auto="1"/>
          <name val="Open Sans"/>
          <scheme val="none"/>
        </font>
      </dxf>
    </rfmt>
    <rfmt sheetId="16" sqref="C82" start="0" length="0">
      <dxf>
        <font>
          <sz val="8"/>
          <color auto="1"/>
          <name val="Open Sans"/>
          <scheme val="none"/>
        </font>
      </dxf>
    </rfmt>
    <rfmt sheetId="16" sqref="C83" start="0" length="0">
      <dxf>
        <font>
          <sz val="8"/>
          <color auto="1"/>
          <name val="Open Sans"/>
          <scheme val="none"/>
        </font>
      </dxf>
    </rfmt>
    <rfmt sheetId="16" sqref="C84" start="0" length="0">
      <dxf>
        <font>
          <sz val="8"/>
          <color auto="1"/>
          <name val="Open Sans"/>
          <scheme val="none"/>
        </font>
      </dxf>
    </rfmt>
    <rfmt sheetId="16" sqref="C85" start="0" length="0">
      <dxf>
        <font>
          <sz val="8"/>
          <color auto="1"/>
          <name val="Open Sans"/>
          <scheme val="none"/>
        </font>
      </dxf>
    </rfmt>
    <rfmt sheetId="16" sqref="C86" start="0" length="0">
      <dxf>
        <font>
          <sz val="8"/>
          <color auto="1"/>
          <name val="Open Sans"/>
          <scheme val="none"/>
        </font>
      </dxf>
    </rfmt>
    <rfmt sheetId="16" sqref="C87" start="0" length="0">
      <dxf>
        <font>
          <sz val="8"/>
          <color auto="1"/>
          <name val="Open Sans"/>
          <scheme val="none"/>
        </font>
      </dxf>
    </rfmt>
    <rfmt sheetId="16" sqref="C88" start="0" length="0">
      <dxf>
        <font>
          <sz val="8"/>
          <color auto="1"/>
          <name val="Open Sans"/>
          <scheme val="none"/>
        </font>
      </dxf>
    </rfmt>
    <rfmt sheetId="16" sqref="C89" start="0" length="0">
      <dxf>
        <font>
          <sz val="8"/>
          <color auto="1"/>
          <name val="Open Sans"/>
          <scheme val="none"/>
        </font>
      </dxf>
    </rfmt>
    <rfmt sheetId="16" sqref="C90" start="0" length="0">
      <dxf>
        <font>
          <sz val="8"/>
          <color auto="1"/>
          <name val="Open Sans"/>
          <scheme val="none"/>
        </font>
      </dxf>
    </rfmt>
    <rfmt sheetId="16" sqref="C91" start="0" length="0">
      <dxf>
        <font>
          <sz val="8"/>
          <color auto="1"/>
          <name val="Open Sans"/>
          <scheme val="none"/>
        </font>
      </dxf>
    </rfmt>
    <rfmt sheetId="16" sqref="C92" start="0" length="0">
      <dxf>
        <font>
          <sz val="8"/>
          <color auto="1"/>
          <name val="Open Sans"/>
          <scheme val="none"/>
        </font>
      </dxf>
    </rfmt>
    <rfmt sheetId="16" sqref="C93" start="0" length="0">
      <dxf>
        <font>
          <sz val="8"/>
          <color auto="1"/>
          <name val="Open Sans"/>
          <scheme val="none"/>
        </font>
      </dxf>
    </rfmt>
    <rfmt sheetId="16" sqref="C94" start="0" length="0">
      <dxf>
        <font>
          <sz val="8"/>
          <color auto="1"/>
          <name val="Open Sans"/>
          <scheme val="none"/>
        </font>
      </dxf>
    </rfmt>
    <rfmt sheetId="16" sqref="C95" start="0" length="0">
      <dxf>
        <font>
          <sz val="8"/>
          <color auto="1"/>
          <name val="Open Sans"/>
          <scheme val="none"/>
        </font>
      </dxf>
    </rfmt>
    <rfmt sheetId="16" sqref="C96" start="0" length="0">
      <dxf>
        <font>
          <sz val="8"/>
          <color auto="1"/>
          <name val="Open Sans"/>
          <scheme val="none"/>
        </font>
      </dxf>
    </rfmt>
    <rfmt sheetId="16" sqref="C97" start="0" length="0">
      <dxf>
        <font>
          <sz val="8"/>
          <color auto="1"/>
          <name val="Open Sans"/>
          <scheme val="none"/>
        </font>
      </dxf>
    </rfmt>
    <rfmt sheetId="16" sqref="C98" start="0" length="0">
      <dxf>
        <font>
          <sz val="8"/>
          <color auto="1"/>
          <name val="Open Sans"/>
          <scheme val="none"/>
        </font>
      </dxf>
    </rfmt>
    <rfmt sheetId="16" sqref="C99" start="0" length="0">
      <dxf>
        <font>
          <sz val="8"/>
          <color auto="1"/>
          <name val="Open Sans"/>
          <scheme val="none"/>
        </font>
      </dxf>
    </rfmt>
    <rfmt sheetId="16" sqref="C100" start="0" length="0">
      <dxf>
        <font>
          <sz val="8"/>
          <color auto="1"/>
          <name val="Open Sans"/>
          <scheme val="none"/>
        </font>
      </dxf>
    </rfmt>
    <rfmt sheetId="16" sqref="C101" start="0" length="0">
      <dxf>
        <font>
          <sz val="8"/>
          <color auto="1"/>
          <name val="Open Sans"/>
          <scheme val="none"/>
        </font>
      </dxf>
    </rfmt>
    <rfmt sheetId="16" sqref="C102" start="0" length="0">
      <dxf>
        <font>
          <sz val="8"/>
          <color auto="1"/>
          <name val="Open Sans"/>
          <scheme val="none"/>
        </font>
      </dxf>
    </rfmt>
    <rfmt sheetId="16" sqref="C103" start="0" length="0">
      <dxf>
        <font>
          <sz val="8"/>
          <color auto="1"/>
          <name val="Open Sans"/>
          <scheme val="none"/>
        </font>
      </dxf>
    </rfmt>
    <rfmt sheetId="16" sqref="C104" start="0" length="0">
      <dxf>
        <font>
          <sz val="8"/>
          <color auto="1"/>
          <name val="Open Sans"/>
          <scheme val="none"/>
        </font>
      </dxf>
    </rfmt>
    <rfmt sheetId="16" sqref="C105" start="0" length="0">
      <dxf>
        <font>
          <sz val="8"/>
          <color auto="1"/>
          <name val="Open Sans"/>
          <scheme val="none"/>
        </font>
      </dxf>
    </rfmt>
    <rfmt sheetId="16" sqref="C106" start="0" length="0">
      <dxf>
        <font>
          <sz val="8"/>
          <color auto="1"/>
          <name val="Open Sans"/>
          <scheme val="none"/>
        </font>
      </dxf>
    </rfmt>
    <rfmt sheetId="16" sqref="C107" start="0" length="0">
      <dxf>
        <font>
          <sz val="8"/>
          <color auto="1"/>
          <name val="Open Sans"/>
          <scheme val="none"/>
        </font>
      </dxf>
    </rfmt>
    <rfmt sheetId="16" sqref="C108" start="0" length="0">
      <dxf>
        <font>
          <sz val="8"/>
          <color auto="1"/>
          <name val="Open Sans"/>
          <scheme val="none"/>
        </font>
      </dxf>
    </rfmt>
    <rfmt sheetId="16" sqref="C109" start="0" length="0">
      <dxf>
        <font>
          <sz val="8"/>
          <color auto="1"/>
          <name val="Open Sans"/>
          <scheme val="none"/>
        </font>
      </dxf>
    </rfmt>
    <rfmt sheetId="16" sqref="C110" start="0" length="0">
      <dxf>
        <font>
          <sz val="8"/>
          <color auto="1"/>
          <name val="Open Sans"/>
          <scheme val="none"/>
        </font>
      </dxf>
    </rfmt>
    <rfmt sheetId="16" sqref="C111" start="0" length="0">
      <dxf>
        <font>
          <sz val="8"/>
          <color auto="1"/>
          <name val="Open Sans"/>
          <scheme val="none"/>
        </font>
      </dxf>
    </rfmt>
    <rfmt sheetId="16" sqref="C112" start="0" length="0">
      <dxf>
        <font>
          <sz val="8"/>
          <color auto="1"/>
          <name val="Open Sans"/>
          <scheme val="none"/>
        </font>
      </dxf>
    </rfmt>
    <rfmt sheetId="16" sqref="C113" start="0" length="0">
      <dxf>
        <font>
          <sz val="8"/>
          <color auto="1"/>
          <name val="Open Sans"/>
          <scheme val="none"/>
        </font>
      </dxf>
    </rfmt>
    <rfmt sheetId="16" sqref="C114" start="0" length="0">
      <dxf>
        <font>
          <sz val="8"/>
          <color auto="1"/>
          <name val="Open Sans"/>
          <scheme val="none"/>
        </font>
      </dxf>
    </rfmt>
    <rfmt sheetId="16" sqref="C115" start="0" length="0">
      <dxf>
        <font>
          <sz val="8"/>
          <color auto="1"/>
          <name val="Open Sans"/>
          <scheme val="none"/>
        </font>
      </dxf>
    </rfmt>
    <rfmt sheetId="16" sqref="C116" start="0" length="0">
      <dxf>
        <font>
          <sz val="8"/>
          <color auto="1"/>
          <name val="Open Sans"/>
          <scheme val="none"/>
        </font>
      </dxf>
    </rfmt>
    <rfmt sheetId="16" sqref="C117" start="0" length="0">
      <dxf>
        <font>
          <sz val="8"/>
          <color auto="1"/>
          <name val="Open Sans"/>
          <scheme val="none"/>
        </font>
      </dxf>
    </rfmt>
    <rfmt sheetId="16" sqref="C118" start="0" length="0">
      <dxf>
        <font>
          <sz val="8"/>
          <color auto="1"/>
          <name val="Open Sans"/>
          <scheme val="none"/>
        </font>
      </dxf>
    </rfmt>
    <rfmt sheetId="16" sqref="C119" start="0" length="0">
      <dxf>
        <font>
          <sz val="8"/>
          <color auto="1"/>
          <name val="Open Sans"/>
          <scheme val="none"/>
        </font>
      </dxf>
    </rfmt>
    <rfmt sheetId="16" sqref="C120" start="0" length="0">
      <dxf>
        <font>
          <sz val="8"/>
          <color auto="1"/>
          <name val="Open Sans"/>
          <scheme val="none"/>
        </font>
      </dxf>
    </rfmt>
    <rfmt sheetId="16" sqref="C121" start="0" length="0">
      <dxf>
        <font>
          <sz val="8"/>
          <color auto="1"/>
          <name val="Open Sans"/>
          <scheme val="none"/>
        </font>
      </dxf>
    </rfmt>
    <rfmt sheetId="16" sqref="C122" start="0" length="0">
      <dxf>
        <font>
          <sz val="8"/>
          <color auto="1"/>
          <name val="Open Sans"/>
          <scheme val="none"/>
        </font>
      </dxf>
    </rfmt>
    <rfmt sheetId="16" sqref="C123" start="0" length="0">
      <dxf>
        <font>
          <sz val="8"/>
          <color auto="1"/>
          <name val="Open Sans"/>
          <scheme val="none"/>
        </font>
      </dxf>
    </rfmt>
    <rfmt sheetId="16" sqref="C124" start="0" length="0">
      <dxf>
        <font>
          <sz val="8"/>
          <color auto="1"/>
          <name val="Open Sans"/>
          <scheme val="none"/>
        </font>
      </dxf>
    </rfmt>
    <rfmt sheetId="16" sqref="C125" start="0" length="0">
      <dxf>
        <font>
          <sz val="8"/>
          <color auto="1"/>
          <name val="Open Sans"/>
          <scheme val="none"/>
        </font>
      </dxf>
    </rfmt>
    <rfmt sheetId="16" sqref="C126" start="0" length="0">
      <dxf>
        <font>
          <sz val="8"/>
          <color auto="1"/>
          <name val="Open Sans"/>
          <scheme val="none"/>
        </font>
      </dxf>
    </rfmt>
    <rfmt sheetId="16" sqref="C127" start="0" length="0">
      <dxf>
        <font>
          <sz val="8"/>
          <color auto="1"/>
          <name val="Open Sans"/>
          <scheme val="none"/>
        </font>
      </dxf>
    </rfmt>
    <rfmt sheetId="16" sqref="C128" start="0" length="0">
      <dxf>
        <font>
          <sz val="8"/>
          <color auto="1"/>
          <name val="Open Sans"/>
          <scheme val="none"/>
        </font>
      </dxf>
    </rfmt>
    <rfmt sheetId="16" sqref="C129" start="0" length="0">
      <dxf>
        <font>
          <sz val="8"/>
          <color auto="1"/>
          <name val="Open Sans"/>
          <scheme val="none"/>
        </font>
      </dxf>
    </rfmt>
    <rfmt sheetId="16" sqref="C130" start="0" length="0">
      <dxf>
        <font>
          <sz val="8"/>
          <color auto="1"/>
          <name val="Open Sans"/>
          <scheme val="none"/>
        </font>
      </dxf>
    </rfmt>
    <rfmt sheetId="16" sqref="C131" start="0" length="0">
      <dxf>
        <font>
          <sz val="8"/>
          <color auto="1"/>
          <name val="Open Sans"/>
          <scheme val="none"/>
        </font>
      </dxf>
    </rfmt>
    <rfmt sheetId="16" sqref="C132" start="0" length="0">
      <dxf>
        <font>
          <sz val="8"/>
          <color auto="1"/>
          <name val="Open Sans"/>
          <scheme val="none"/>
        </font>
      </dxf>
    </rfmt>
    <rfmt sheetId="16" sqref="C133" start="0" length="0">
      <dxf>
        <font>
          <sz val="8"/>
          <color auto="1"/>
          <name val="Open Sans"/>
          <scheme val="none"/>
        </font>
      </dxf>
    </rfmt>
    <rfmt sheetId="16" sqref="C134" start="0" length="0">
      <dxf>
        <font>
          <sz val="8"/>
          <color auto="1"/>
          <name val="Open Sans"/>
          <scheme val="none"/>
        </font>
      </dxf>
    </rfmt>
  </rrc>
  <rrc rId="5430" sId="16" ref="C1:C1048576" action="deleteCol">
    <undo index="0" exp="area" ref3D="1" dr="$C$1:$C$1048576" dn="Z_9AF4A83C_CF57_4B40_8A74_6A0EA6C2FE5C_.wvu.Cols" sId="16"/>
    <undo index="0" exp="area" ref3D="1" dr="$C$1:$C$1048576" dn="Z_687A4863_1825_4D63_B732_E76682E6DE4F_.wvu.Cols" sId="16"/>
    <rfmt sheetId="16" xfDxf="1" sqref="C1:C1048576" start="0" length="0">
      <dxf>
        <font>
          <sz val="8"/>
          <name val="Open Sans"/>
          <scheme val="none"/>
        </font>
      </dxf>
    </rfmt>
    <rcc rId="0" sId="16" dxf="1" numFmtId="19">
      <nc r="C1">
        <v>44104</v>
      </nc>
      <ndxf>
        <font>
          <b/>
          <sz val="8"/>
          <color rgb="FFC00000"/>
          <name val="Open Sans"/>
          <scheme val="none"/>
        </font>
        <numFmt numFmtId="19" formatCode="dd/mm/yyyy"/>
        <alignment horizontal="right" vertical="top" readingOrder="0"/>
        <border outline="0">
          <bottom style="medium">
            <color rgb="FFC00000"/>
          </bottom>
        </border>
      </ndxf>
    </rcc>
    <rcc rId="0" sId="16" dxf="1">
      <nc r="C2">
        <f>SUM(C3:C5)</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3">
        <v>1704589</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4">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5">
        <v>1017259</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C6">
        <f>C7+C14</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C7">
        <f>C8+C10+C12</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C8">
        <f>C9</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9">
        <v>185724</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C10">
        <f>C11</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11">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C12">
        <f>C13</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13">
        <v>1757940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14">
        <v>32169</v>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C15">
        <f>C2+C6</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fmt sheetId="16" s="1" sqref="C16" start="0" length="0">
      <dxf>
        <font>
          <b/>
          <sz val="8"/>
          <color theme="1"/>
          <name val="Open Sans"/>
          <scheme val="none"/>
        </font>
        <numFmt numFmtId="166" formatCode="_(* #\ ###\ ##0_);_(* \(#\ ###\ ##0\);_(* &quot;-&quot;_);_(@_)"/>
        <alignment horizontal="center" vertical="center" readingOrder="0"/>
      </dxf>
    </rfmt>
    <rcc rId="0" sId="16" dxf="1">
      <nc r="C18">
        <f>C1</f>
      </nc>
      <ndxf>
        <font>
          <b/>
          <sz val="8"/>
          <color rgb="FFC00000"/>
          <name val="Open Sans"/>
          <scheme val="none"/>
        </font>
        <numFmt numFmtId="19" formatCode="dd/mm/yyyy"/>
        <alignment horizontal="right" vertical="top" readingOrder="0"/>
        <border outline="0">
          <bottom style="medium">
            <color rgb="FFC00000"/>
          </bottom>
        </border>
      </ndxf>
    </rcc>
    <rcc rId="0" sId="16" dxf="1" numFmtId="34">
      <nc r="C19">
        <v>1064</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20">
        <v>31570</v>
      </nc>
      <ndxf>
        <font>
          <sz val="8"/>
          <color auto="1"/>
          <name val="Open Sans"/>
          <scheme val="none"/>
        </font>
        <numFmt numFmtId="166" formatCode="_(* #\ ###\ ##0_);_(* \(#\ ###\ ##0\);_(* &quot;-&quot;_);_(@_)"/>
        <alignment horizontal="center" vertical="center" readingOrder="0"/>
      </ndxf>
    </rcc>
    <rcc rId="0" sId="16" s="1" dxf="1">
      <nc r="C21">
        <f>C19+C20</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s="1" dxf="1">
      <nc r="C22">
        <f>C15+C21-BS!#REF!</f>
      </nc>
      <ndxf>
        <font>
          <b/>
          <sz val="8"/>
          <color theme="0"/>
          <name val="Open Sans"/>
          <scheme val="none"/>
        </font>
        <numFmt numFmtId="166" formatCode="_(* #\ ###\ ##0_);_(* \(#\ ###\ ##0\);_(* &quot;-&quot;_);_(@_)"/>
        <alignment horizontal="center" vertical="center" readingOrder="0"/>
      </ndxf>
    </rcc>
    <rfmt sheetId="16" sqref="C23" start="0" length="0">
      <dxf>
        <font>
          <sz val="8"/>
          <color rgb="FFFF0000"/>
          <name val="Open Sans"/>
          <scheme val="none"/>
        </font>
        <numFmt numFmtId="166" formatCode="_(* #\ ###\ ##0_);_(* \(#\ ###\ ##0\);_(* &quot;-&quot;_);_(@_)"/>
      </dxf>
    </rfmt>
    <rfmt sheetId="16" sqref="C24" start="0" length="0">
      <dxf>
        <font>
          <sz val="8"/>
          <color rgb="FFFF0000"/>
          <name val="Open Sans"/>
          <scheme val="none"/>
        </font>
        <numFmt numFmtId="166" formatCode="_(* #\ ###\ ##0_);_(* \(#\ ###\ ##0\);_(* &quot;-&quot;_);_(@_)"/>
      </dxf>
    </rfmt>
    <rfmt sheetId="16" sqref="C25" start="0" length="0">
      <dxf>
        <font>
          <sz val="8"/>
          <color auto="1"/>
          <name val="Open Sans"/>
          <scheme val="none"/>
        </font>
        <numFmt numFmtId="166" formatCode="_(* #\ ###\ ##0_);_(* \(#\ ###\ ##0\);_(* &quot;-&quot;_);_(@_)"/>
      </dxf>
    </rfmt>
    <rcc rId="0" sId="16" dxf="1">
      <nc r="C26">
        <f>C18</f>
      </nc>
      <ndxf>
        <font>
          <b/>
          <sz val="8"/>
          <color rgb="FFC00000"/>
          <name val="Open Sans"/>
          <scheme val="none"/>
        </font>
        <numFmt numFmtId="19" formatCode="dd/mm/yyyy"/>
        <alignment horizontal="right" vertical="top" readingOrder="0"/>
        <border outline="0">
          <bottom style="medium">
            <color rgb="FFC00000"/>
          </bottom>
        </border>
      </ndxf>
    </rcc>
    <rcc rId="0" sId="16" dxf="1">
      <nc r="C27">
        <f>SUM(C28:C30)</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28">
        <v>1797322</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29">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30">
        <v>957604</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31">
        <v>114331</v>
      </nc>
      <ndxf>
        <font>
          <b/>
          <sz val="8"/>
          <color auto="1"/>
          <name val="Open Sans"/>
          <scheme val="none"/>
        </font>
        <numFmt numFmtId="166" formatCode="_(* #\ ###\ ##0_);_(* \(#\ ###\ ##0\);_(* &quot;-&quot;_);_(@_)"/>
        <alignment horizontal="right" vertical="center" readingOrder="0"/>
      </ndxf>
    </rcc>
    <rcc rId="0" sId="16" dxf="1">
      <nc r="C32">
        <f>C27+C31</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dxf="1">
      <nc r="C35">
        <f>C26</f>
      </nc>
      <ndxf>
        <font>
          <b/>
          <sz val="8"/>
          <color rgb="FFC00000"/>
          <name val="Open Sans"/>
          <scheme val="none"/>
        </font>
        <numFmt numFmtId="19" formatCode="dd/mm/yyyy"/>
        <alignment horizontal="right" vertical="top" readingOrder="0"/>
        <border outline="0">
          <bottom style="medium">
            <color rgb="FFC00000"/>
          </bottom>
        </border>
      </ndxf>
    </rcc>
    <rcc rId="0" sId="16" dxf="1" numFmtId="34">
      <nc r="C36">
        <v>407133</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37">
        <v>1292157</v>
      </nc>
      <ndxf>
        <font>
          <sz val="8"/>
          <color auto="1"/>
          <name val="Open Sans"/>
          <scheme val="none"/>
        </font>
        <numFmt numFmtId="166" formatCode="_(* #\ ###\ ##0_);_(* \(#\ ###\ ##0\);_(* &quot;-&quot;_);_(@_)"/>
        <alignment horizontal="center" vertical="center" readingOrder="0"/>
      </ndxf>
    </rcc>
    <rcc rId="0" sId="16" dxf="1">
      <nc r="C38">
        <f>C36+C37</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dxf="1">
      <nc r="C39">
        <f>C32+C38-BS!#REF!</f>
      </nc>
      <ndxf>
        <font>
          <sz val="8"/>
          <color theme="0"/>
          <name val="Open Sans"/>
          <scheme val="none"/>
        </font>
        <numFmt numFmtId="166" formatCode="_(* #\ ###\ ##0_);_(* \(#\ ###\ ##0\);_(* &quot;-&quot;_);_(@_)"/>
      </ndxf>
    </rcc>
    <rfmt sheetId="16" sqref="C44" start="0" length="0">
      <dxf/>
    </rfmt>
  </rrc>
  <rrc rId="5431" sId="16" ref="C1:C1048576" action="deleteCol">
    <rfmt sheetId="16" xfDxf="1" sqref="C1:C1048576" start="0" length="0">
      <dxf>
        <font>
          <sz val="8"/>
          <name val="Open Sans"/>
          <scheme val="none"/>
        </font>
      </dxf>
    </rfmt>
    <rcc rId="0" sId="16" dxf="1" numFmtId="19">
      <nc r="C1">
        <v>44196</v>
      </nc>
      <ndxf>
        <font>
          <b/>
          <sz val="8"/>
          <color rgb="FFC00000"/>
          <name val="Open Sans"/>
          <scheme val="none"/>
        </font>
        <numFmt numFmtId="19" formatCode="dd/mm/yyyy"/>
        <alignment horizontal="right" vertical="top" readingOrder="0"/>
        <border outline="0">
          <bottom style="medium">
            <color rgb="FFC00000"/>
          </bottom>
        </border>
      </ndxf>
    </rcc>
    <rcc rId="0" sId="16" dxf="1">
      <nc r="C2">
        <f>SUM(C3:C5)</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3">
        <v>1526067</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4">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5">
        <v>1477903</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C6">
        <f>C7+C14</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C7">
        <f>C8+C10+C12</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C8">
        <f>C9</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9">
        <v>132109</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C10">
        <f>C11</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11">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C12">
        <f>C13</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13">
        <v>15296</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14">
        <v>31394</v>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C15">
        <f>C2+C6</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fmt sheetId="16" s="1" sqref="C16" start="0" length="0">
      <dxf>
        <font>
          <b/>
          <sz val="8"/>
          <color theme="1"/>
          <name val="Open Sans"/>
          <scheme val="none"/>
        </font>
        <numFmt numFmtId="166" formatCode="_(* #\ ###\ ##0_);_(* \(#\ ###\ ##0\);_(* &quot;-&quot;_);_(@_)"/>
        <alignment horizontal="center" vertical="center" readingOrder="0"/>
      </dxf>
    </rfmt>
    <rcc rId="0" sId="16" dxf="1">
      <nc r="C18">
        <f>C1</f>
      </nc>
      <ndxf>
        <font>
          <b/>
          <sz val="8"/>
          <color rgb="FFC00000"/>
          <name val="Open Sans"/>
          <scheme val="none"/>
        </font>
        <numFmt numFmtId="19" formatCode="dd/mm/yyyy"/>
        <alignment horizontal="right" vertical="top" readingOrder="0"/>
        <border outline="0">
          <bottom style="medium">
            <color rgb="FFC00000"/>
          </bottom>
        </border>
      </ndxf>
    </rcc>
    <rcc rId="0" sId="16" dxf="1" numFmtId="34">
      <nc r="C19">
        <v>754</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20">
        <v>6900</v>
      </nc>
      <ndxf>
        <font>
          <sz val="8"/>
          <color auto="1"/>
          <name val="Open Sans"/>
          <scheme val="none"/>
        </font>
        <numFmt numFmtId="166" formatCode="_(* #\ ###\ ##0_);_(* \(#\ ###\ ##0\);_(* &quot;-&quot;_);_(@_)"/>
        <alignment horizontal="center" vertical="center" readingOrder="0"/>
      </ndxf>
    </rcc>
    <rcc rId="0" sId="16" s="1" dxf="1">
      <nc r="C21">
        <f>C19+C20</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s="1" dxf="1">
      <nc r="C22">
        <f>C15+C21-BS!#REF!</f>
      </nc>
      <ndxf>
        <font>
          <sz val="8"/>
          <color theme="0"/>
          <name val="Open Sans"/>
          <scheme val="none"/>
        </font>
        <numFmt numFmtId="166" formatCode="_(* #\ ###\ ##0_);_(* \(#\ ###\ ##0\);_(* &quot;-&quot;_);_(@_)"/>
        <alignment horizontal="center" vertical="center" readingOrder="0"/>
      </ndxf>
    </rcc>
    <rfmt sheetId="16" sqref="C23" start="0" length="0">
      <dxf>
        <font>
          <sz val="8"/>
          <color rgb="FFFF0000"/>
          <name val="Open Sans"/>
          <scheme val="none"/>
        </font>
        <numFmt numFmtId="166" formatCode="_(* #\ ###\ ##0_);_(* \(#\ ###\ ##0\);_(* &quot;-&quot;_);_(@_)"/>
      </dxf>
    </rfmt>
    <rfmt sheetId="16" sqref="C24" start="0" length="0">
      <dxf>
        <font>
          <sz val="8"/>
          <color rgb="FFFF0000"/>
          <name val="Open Sans"/>
          <scheme val="none"/>
        </font>
        <numFmt numFmtId="166" formatCode="_(* #\ ###\ ##0_);_(* \(#\ ###\ ##0\);_(* &quot;-&quot;_);_(@_)"/>
      </dxf>
    </rfmt>
    <rfmt sheetId="16" sqref="C25" start="0" length="0">
      <dxf>
        <font>
          <sz val="8"/>
          <color auto="1"/>
          <name val="Open Sans"/>
          <scheme val="none"/>
        </font>
        <numFmt numFmtId="166" formatCode="_(* #\ ###\ ##0_);_(* \(#\ ###\ ##0\);_(* &quot;-&quot;_);_(@_)"/>
      </dxf>
    </rfmt>
    <rcc rId="0" sId="16" dxf="1">
      <nc r="C26">
        <f>C18</f>
      </nc>
      <ndxf>
        <font>
          <b/>
          <sz val="8"/>
          <color rgb="FFC00000"/>
          <name val="Open Sans"/>
          <scheme val="none"/>
        </font>
        <numFmt numFmtId="19" formatCode="dd/mm/yyyy"/>
        <alignment horizontal="right" vertical="top" readingOrder="0"/>
        <border outline="0">
          <bottom style="medium">
            <color rgb="FFC00000"/>
          </bottom>
        </border>
      </ndxf>
    </rcc>
    <rcc rId="0" sId="16" dxf="1">
      <nc r="C27">
        <f>SUM(C28:C30)</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28">
        <v>1593606</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29">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30">
        <v>1369733</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31">
        <v>67001</v>
      </nc>
      <ndxf>
        <font>
          <b/>
          <sz val="8"/>
          <color auto="1"/>
          <name val="Open Sans"/>
          <scheme val="none"/>
        </font>
        <numFmt numFmtId="166" formatCode="_(* #\ ###\ ##0_);_(* \(#\ ###\ ##0\);_(* &quot;-&quot;_);_(@_)"/>
        <alignment horizontal="right" vertical="center" readingOrder="0"/>
      </ndxf>
    </rcc>
    <rcc rId="0" sId="16" dxf="1">
      <nc r="C32">
        <f>C27+C31</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dxf="1">
      <nc r="C35">
        <f>C26</f>
      </nc>
      <ndxf>
        <font>
          <b/>
          <sz val="8"/>
          <color rgb="FFC00000"/>
          <name val="Open Sans"/>
          <scheme val="none"/>
        </font>
        <numFmt numFmtId="19" formatCode="dd/mm/yyyy"/>
        <alignment horizontal="right" vertical="top" readingOrder="0"/>
        <border outline="0">
          <bottom style="medium">
            <color rgb="FFC00000"/>
          </bottom>
        </border>
      </ndxf>
    </rcc>
    <rcc rId="0" sId="16" dxf="1" numFmtId="34">
      <nc r="C36">
        <v>344311</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C37">
        <v>1430787</v>
      </nc>
      <ndxf>
        <font>
          <sz val="8"/>
          <color auto="1"/>
          <name val="Open Sans"/>
          <scheme val="none"/>
        </font>
        <numFmt numFmtId="166" formatCode="_(* #\ ###\ ##0_);_(* \(#\ ###\ ##0\);_(* &quot;-&quot;_);_(@_)"/>
        <alignment horizontal="center" vertical="center" readingOrder="0"/>
      </ndxf>
    </rcc>
    <rcc rId="0" sId="16" dxf="1">
      <nc r="C38">
        <f>C36+C37</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dxf="1">
      <nc r="C39">
        <f>C32+C38-BS!#REF!</f>
      </nc>
      <ndxf>
        <font>
          <sz val="8"/>
          <color theme="0"/>
          <name val="Open Sans"/>
          <scheme val="none"/>
        </font>
        <numFmt numFmtId="166" formatCode="_(* #\ ###\ ##0_);_(* \(#\ ###\ ##0\);_(* &quot;-&quot;_);_(@_)"/>
      </ndxf>
    </rcc>
    <rfmt sheetId="16" sqref="C44" start="0" length="0">
      <dxf/>
    </rfmt>
  </rrc>
  <rrc rId="5432" sId="16" ref="D1:D1048576" action="deleteCol">
    <rfmt sheetId="16" xfDxf="1" sqref="D1:D1048576" start="0" length="0">
      <dxf>
        <font>
          <sz val="8"/>
          <name val="Open Sans"/>
          <scheme val="none"/>
        </font>
      </dxf>
    </rfmt>
    <rcc rId="0" sId="16" dxf="1" numFmtId="19">
      <nc r="D1">
        <v>44377</v>
      </nc>
      <ndxf>
        <font>
          <b/>
          <sz val="8"/>
          <color rgb="FFC00000"/>
          <name val="Open Sans"/>
          <scheme val="none"/>
        </font>
        <numFmt numFmtId="19" formatCode="dd/mm/yyyy"/>
        <alignment horizontal="right" vertical="top" readingOrder="0"/>
        <border outline="0">
          <bottom style="medium">
            <color rgb="FFC00000"/>
          </bottom>
        </border>
      </ndxf>
    </rcc>
    <rcc rId="0" sId="16" dxf="1">
      <nc r="D2">
        <f>SUM(D3:D5)</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D3">
        <v>1064053</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D4">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D5">
        <v>869770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D6">
        <f>D7+D14</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D7">
        <f>D8+D10+D12</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D8">
        <f>D9</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D9">
        <v>889485</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D10">
        <f>D11</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D11">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D12">
        <f>D13</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D13">
        <v>17050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D14">
        <v>21712</v>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D15">
        <f>D2+D6</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fmt sheetId="16" sqref="D16" start="0" length="0">
      <dxf>
        <font>
          <b/>
          <sz val="8"/>
          <name val="Open Sans"/>
          <scheme val="none"/>
        </font>
        <numFmt numFmtId="166" formatCode="_(* #\ ###\ ##0_);_(* \(#\ ###\ ##0\);_(* &quot;-&quot;_);_(@_)"/>
        <alignment horizontal="center" vertical="center" readingOrder="0"/>
      </dxf>
    </rfmt>
    <rcc rId="0" sId="16" dxf="1">
      <nc r="D18">
        <f>D1</f>
      </nc>
      <ndxf>
        <font>
          <b/>
          <sz val="8"/>
          <color rgb="FFC00000"/>
          <name val="Open Sans"/>
          <scheme val="none"/>
        </font>
        <numFmt numFmtId="19" formatCode="dd/mm/yyyy"/>
        <alignment horizontal="right" vertical="top" readingOrder="0"/>
        <border outline="0">
          <bottom style="medium">
            <color rgb="FFC00000"/>
          </bottom>
        </border>
      </ndxf>
    </rcc>
    <rcc rId="0" sId="16" dxf="1" numFmtId="34">
      <nc r="D19">
        <v>351</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D20">
        <v>12284</v>
      </nc>
      <ndxf>
        <font>
          <sz val="8"/>
          <color auto="1"/>
          <name val="Open Sans"/>
          <scheme val="none"/>
        </font>
        <numFmt numFmtId="166" formatCode="_(* #\ ###\ ##0_);_(* \(#\ ###\ ##0\);_(* &quot;-&quot;_);_(@_)"/>
        <alignment horizontal="center" vertical="center" readingOrder="0"/>
      </ndxf>
    </rcc>
    <rcc rId="0" sId="16" dxf="1">
      <nc r="D21">
        <f>D19+D20</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dxf="1">
      <nc r="D22">
        <f>D15+D21-BS!#REF!</f>
      </nc>
      <ndxf>
        <font>
          <sz val="8"/>
          <color theme="0"/>
          <name val="Open Sans"/>
          <scheme val="none"/>
        </font>
        <numFmt numFmtId="166" formatCode="_(* #\ ###\ ##0_);_(* \(#\ ###\ ##0\);_(* &quot;-&quot;_);_(@_)"/>
        <alignment horizontal="center" vertical="center" readingOrder="0"/>
      </ndxf>
    </rcc>
    <rfmt sheetId="16" sqref="D23" start="0" length="0">
      <dxf>
        <font>
          <sz val="8"/>
          <color rgb="FFFF0000"/>
          <name val="Open Sans"/>
          <scheme val="none"/>
        </font>
        <numFmt numFmtId="166" formatCode="_(* #\ ###\ ##0_);_(* \(#\ ###\ ##0\);_(* &quot;-&quot;_);_(@_)"/>
      </dxf>
    </rfmt>
    <rfmt sheetId="16" sqref="D24" start="0" length="0">
      <dxf>
        <font>
          <sz val="8"/>
          <color rgb="FFFF0000"/>
          <name val="Open Sans"/>
          <scheme val="none"/>
        </font>
        <numFmt numFmtId="166" formatCode="_(* #\ ###\ ##0_);_(* \(#\ ###\ ##0\);_(* &quot;-&quot;_);_(@_)"/>
      </dxf>
    </rfmt>
    <rfmt sheetId="16" sqref="D25" start="0" length="0">
      <dxf>
        <font>
          <sz val="8"/>
          <color auto="1"/>
          <name val="Open Sans"/>
          <scheme val="none"/>
        </font>
        <numFmt numFmtId="166" formatCode="_(* #\ ###\ ##0_);_(* \(#\ ###\ ##0\);_(* &quot;-&quot;_);_(@_)"/>
      </dxf>
    </rfmt>
    <rcc rId="0" sId="16" dxf="1">
      <nc r="D26">
        <f>D18</f>
      </nc>
      <ndxf>
        <font>
          <b/>
          <sz val="8"/>
          <color rgb="FFC00000"/>
          <name val="Open Sans"/>
          <scheme val="none"/>
        </font>
        <numFmt numFmtId="19" formatCode="dd/mm/yyyy"/>
        <alignment horizontal="right" vertical="top" readingOrder="0"/>
        <border outline="0">
          <bottom style="medium">
            <color rgb="FFC00000"/>
          </bottom>
        </border>
      </ndxf>
    </rcc>
    <rcc rId="0" sId="16" dxf="1">
      <nc r="D27">
        <f>SUM(D28:D30)</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D28">
        <v>1042341</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D29">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D30">
        <v>715940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D31">
        <v>356492</v>
      </nc>
      <ndxf>
        <font>
          <b/>
          <sz val="8"/>
          <color auto="1"/>
          <name val="Open Sans"/>
          <scheme val="none"/>
        </font>
        <numFmt numFmtId="166" formatCode="_(* #\ ###\ ##0_);_(* \(#\ ###\ ##0\);_(* &quot;-&quot;_);_(@_)"/>
        <alignment horizontal="right" vertical="center" readingOrder="0"/>
      </ndxf>
    </rcc>
    <rcc rId="0" sId="16" dxf="1">
      <nc r="D32">
        <f>D27+D31</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dxf="1">
      <nc r="D35">
        <f>D26</f>
      </nc>
      <ndxf>
        <font>
          <b/>
          <sz val="8"/>
          <color rgb="FFC00000"/>
          <name val="Open Sans"/>
          <scheme val="none"/>
        </font>
        <numFmt numFmtId="19" formatCode="dd/mm/yyyy"/>
        <alignment horizontal="right" vertical="top" readingOrder="0"/>
        <border outline="0">
          <bottom style="medium">
            <color rgb="FFC00000"/>
          </bottom>
        </border>
      </ndxf>
    </rcc>
    <rcc rId="0" sId="16" dxf="1" numFmtId="34">
      <nc r="D36">
        <v>210700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D37">
        <v>1139089</v>
      </nc>
      <ndxf>
        <font>
          <sz val="8"/>
          <color auto="1"/>
          <name val="Open Sans"/>
          <scheme val="none"/>
        </font>
        <numFmt numFmtId="166" formatCode="_(* #\ ###\ ##0_);_(* \(#\ ###\ ##0\);_(* &quot;-&quot;_);_(@_)"/>
        <alignment horizontal="center" vertical="center" readingOrder="0"/>
      </ndxf>
    </rcc>
    <rcc rId="0" sId="16" dxf="1">
      <nc r="D38">
        <f>D36+D37</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dxf="1">
      <nc r="D39">
        <f>D32+D38-BS!#REF!</f>
      </nc>
      <ndxf>
        <font>
          <sz val="8"/>
          <color theme="0"/>
          <name val="Open Sans"/>
          <scheme val="none"/>
        </font>
        <numFmt numFmtId="166" formatCode="_(* #\ ###\ ##0_);_(* \(#\ ###\ ##0\);_(* &quot;-&quot;_);_(@_)"/>
      </ndxf>
    </rcc>
    <rfmt sheetId="16" sqref="D44" start="0" length="0">
      <dxf/>
    </rfmt>
  </rrc>
  <rrc rId="5433" sId="16" ref="D1:D1048576" action="deleteCol">
    <rfmt sheetId="16" xfDxf="1" sqref="D1:D1048576" start="0" length="0">
      <dxf>
        <font>
          <sz val="8"/>
          <name val="Open Sans"/>
          <scheme val="none"/>
        </font>
      </dxf>
    </rfmt>
    <rcc rId="0" sId="16" dxf="1" numFmtId="19">
      <nc r="D1">
        <v>44469</v>
      </nc>
      <ndxf>
        <font>
          <b/>
          <sz val="8"/>
          <color rgb="FFC00000"/>
          <name val="Open Sans"/>
          <scheme val="none"/>
        </font>
        <numFmt numFmtId="19" formatCode="dd/mm/yyyy"/>
        <alignment horizontal="right" vertical="top" readingOrder="0"/>
        <border outline="0">
          <bottom style="medium">
            <color rgb="FFC00000"/>
          </bottom>
        </border>
      </ndxf>
    </rcc>
    <rcc rId="0" sId="16" dxf="1">
      <nc r="D2">
        <f>SUM(D3:D5)</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D3">
        <v>959510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D4">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D5">
        <v>1359814</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D6">
        <f>D7+D14</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D7">
        <f>D8+D10+D12</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D8">
        <f>D9</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D9">
        <v>808055</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D10">
        <f>D11</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D11">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D12">
        <f>D13</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D13">
        <v>15034</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D14">
        <v>30697</v>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D15">
        <f>D2+D6</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fmt sheetId="16" sqref="D16" start="0" length="0">
      <dxf>
        <font>
          <b/>
          <sz val="8"/>
          <color auto="1"/>
          <name val="Open Sans"/>
          <scheme val="none"/>
        </font>
        <numFmt numFmtId="166" formatCode="_(* #\ ###\ ##0_);_(* \(#\ ###\ ##0\);_(* &quot;-&quot;_);_(@_)"/>
        <alignment horizontal="center" vertical="center" readingOrder="0"/>
      </dxf>
    </rfmt>
    <rcc rId="0" sId="16" dxf="1">
      <nc r="D18">
        <f>D1</f>
      </nc>
      <ndxf>
        <font>
          <b/>
          <sz val="8"/>
          <color rgb="FFC00000"/>
          <name val="Open Sans"/>
          <scheme val="none"/>
        </font>
        <numFmt numFmtId="19" formatCode="dd/mm/yyyy"/>
        <alignment horizontal="right" vertical="top" readingOrder="0"/>
        <border outline="0">
          <bottom style="medium">
            <color rgb="FFC00000"/>
          </bottom>
        </border>
      </ndxf>
    </rcc>
    <rcc rId="0" sId="16" dxf="1" numFmtId="34">
      <nc r="D19">
        <v>3546</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D20">
        <v>3743</v>
      </nc>
      <ndxf>
        <font>
          <sz val="8"/>
          <color auto="1"/>
          <name val="Open Sans"/>
          <scheme val="none"/>
        </font>
        <numFmt numFmtId="166" formatCode="_(* #\ ###\ ##0_);_(* \(#\ ###\ ##0\);_(* &quot;-&quot;_);_(@_)"/>
        <alignment horizontal="center" vertical="center" readingOrder="0"/>
      </ndxf>
    </rcc>
    <rcc rId="0" sId="16" dxf="1">
      <nc r="D21">
        <f>D19+D20</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dxf="1">
      <nc r="D22">
        <f>D15+D21-BS!#REF!</f>
      </nc>
      <ndxf>
        <font>
          <sz val="8"/>
          <color theme="0"/>
          <name val="Open Sans"/>
          <scheme val="none"/>
        </font>
        <numFmt numFmtId="166" formatCode="_(* #\ ###\ ##0_);_(* \(#\ ###\ ##0\);_(* &quot;-&quot;_);_(@_)"/>
        <alignment horizontal="center" vertical="center" readingOrder="0"/>
      </ndxf>
    </rcc>
    <rfmt sheetId="16" sqref="D23" start="0" length="0">
      <dxf>
        <font>
          <sz val="8"/>
          <color rgb="FFFF0000"/>
          <name val="Open Sans"/>
          <scheme val="none"/>
        </font>
        <numFmt numFmtId="166" formatCode="_(* #\ ###\ ##0_);_(* \(#\ ###\ ##0\);_(* &quot;-&quot;_);_(@_)"/>
      </dxf>
    </rfmt>
    <rfmt sheetId="16" sqref="D24" start="0" length="0">
      <dxf>
        <font>
          <sz val="8"/>
          <color rgb="FFFF0000"/>
          <name val="Open Sans"/>
          <scheme val="none"/>
        </font>
        <numFmt numFmtId="166" formatCode="_(* #\ ###\ ##0_);_(* \(#\ ###\ ##0\);_(* &quot;-&quot;_);_(@_)"/>
      </dxf>
    </rfmt>
    <rfmt sheetId="16" sqref="D25" start="0" length="0">
      <dxf>
        <font>
          <sz val="8"/>
          <color auto="1"/>
          <name val="Open Sans"/>
          <scheme val="none"/>
        </font>
        <numFmt numFmtId="166" formatCode="_(* #\ ###\ ##0_);_(* \(#\ ###\ ##0\);_(* &quot;-&quot;_);_(@_)"/>
      </dxf>
    </rfmt>
    <rcc rId="0" sId="16" dxf="1">
      <nc r="D26">
        <f>D18</f>
      </nc>
      <ndxf>
        <font>
          <b/>
          <sz val="8"/>
          <color rgb="FFC00000"/>
          <name val="Open Sans"/>
          <scheme val="none"/>
        </font>
        <numFmt numFmtId="19" formatCode="dd/mm/yyyy"/>
        <alignment horizontal="right" vertical="top" readingOrder="0"/>
        <border outline="0">
          <bottom style="medium">
            <color rgb="FFC00000"/>
          </bottom>
        </border>
      </ndxf>
    </rcc>
    <rcc rId="0" sId="16" dxf="1">
      <nc r="D27">
        <f>SUM(D28:D30)</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D28">
        <v>1010443</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D29">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D30">
        <v>1196242</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D31">
        <v>286721</v>
      </nc>
      <ndxf>
        <font>
          <b/>
          <sz val="8"/>
          <color auto="1"/>
          <name val="Open Sans"/>
          <scheme val="none"/>
        </font>
        <numFmt numFmtId="166" formatCode="_(* #\ ###\ ##0_);_(* \(#\ ###\ ##0\);_(* &quot;-&quot;_);_(@_)"/>
        <alignment horizontal="right" vertical="center" readingOrder="0"/>
      </ndxf>
    </rcc>
    <rcc rId="0" sId="16" dxf="1">
      <nc r="D32">
        <f>D27+D31</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dxf="1">
      <nc r="D35">
        <f>D26</f>
      </nc>
      <ndxf>
        <font>
          <b/>
          <sz val="8"/>
          <color rgb="FFC00000"/>
          <name val="Open Sans"/>
          <scheme val="none"/>
        </font>
        <numFmt numFmtId="19" formatCode="dd/mm/yyyy"/>
        <alignment horizontal="right" vertical="top" readingOrder="0"/>
        <border outline="0">
          <bottom style="medium">
            <color rgb="FFC00000"/>
          </bottom>
        </border>
      </ndxf>
    </rcc>
    <rcc rId="0" sId="16" dxf="1" numFmtId="34">
      <nc r="D36">
        <v>145457</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D37">
        <v>1378839</v>
      </nc>
      <ndxf>
        <font>
          <sz val="8"/>
          <color auto="1"/>
          <name val="Open Sans"/>
          <scheme val="none"/>
        </font>
        <numFmt numFmtId="166" formatCode="_(* #\ ###\ ##0_);_(* \(#\ ###\ ##0\);_(* &quot;-&quot;_);_(@_)"/>
        <alignment horizontal="center" vertical="center" readingOrder="0"/>
      </ndxf>
    </rcc>
    <rcc rId="0" sId="16" dxf="1">
      <nc r="D38">
        <f>D36+D37</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dxf="1">
      <nc r="D39">
        <f>D32+D38-BS!#REF!</f>
      </nc>
      <ndxf>
        <font>
          <sz val="8"/>
          <color theme="0"/>
          <name val="Open Sans"/>
          <scheme val="none"/>
        </font>
        <numFmt numFmtId="166" formatCode="_(* #\ ###\ ##0_);_(* \(#\ ###\ ##0\);_(* &quot;-&quot;_);_(@_)"/>
      </ndxf>
    </rcc>
    <rfmt sheetId="16" sqref="D44" start="0" length="0">
      <dxf/>
    </rfmt>
  </rrc>
  <rrc rId="5434" sId="16" ref="D1:D1048576" action="deleteCol">
    <rfmt sheetId="16" xfDxf="1" sqref="D1:D1048576" start="0" length="0">
      <dxf>
        <font>
          <sz val="8"/>
          <name val="Open Sans"/>
          <scheme val="none"/>
        </font>
      </dxf>
    </rfmt>
    <rcc rId="0" sId="16" dxf="1" numFmtId="19">
      <nc r="D1">
        <v>44561</v>
      </nc>
      <ndxf>
        <font>
          <b/>
          <sz val="8"/>
          <color rgb="FFC00000"/>
          <name val="Open Sans"/>
          <scheme val="none"/>
        </font>
        <numFmt numFmtId="19" formatCode="dd/mm/yyyy"/>
        <alignment horizontal="right" vertical="top" readingOrder="0"/>
        <border outline="0">
          <bottom style="medium">
            <color rgb="FFC00000"/>
          </bottom>
        </border>
      </ndxf>
    </rcc>
    <rcc rId="0" sId="16" dxf="1">
      <nc r="D2">
        <f>SUM(D3:D5)</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D3">
        <v>2273851</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D4">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D5">
        <v>1384587</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D6">
        <f>D7+D14</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D7">
        <f>D8+D10+D12</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D8">
        <f>D9</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D9">
        <v>299046</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D10">
        <f>D11</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D11">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D12">
        <f>D13</f>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D13">
        <v>14304</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D14">
        <v>48329</v>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c r="D15">
        <f>D2+D6</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fmt sheetId="16" sqref="D16" start="0" length="0">
      <dxf>
        <font>
          <b/>
          <sz val="8"/>
          <color auto="1"/>
          <name val="Open Sans"/>
          <scheme val="none"/>
        </font>
        <numFmt numFmtId="166" formatCode="_(* #\ ###\ ##0_);_(* \(#\ ###\ ##0\);_(* &quot;-&quot;_);_(@_)"/>
        <alignment horizontal="center" vertical="center" readingOrder="0"/>
      </dxf>
    </rfmt>
    <rcc rId="0" sId="16" dxf="1">
      <nc r="D18">
        <f>D1</f>
      </nc>
      <ndxf>
        <font>
          <b/>
          <sz val="8"/>
          <color rgb="FFC00000"/>
          <name val="Open Sans"/>
          <scheme val="none"/>
        </font>
        <numFmt numFmtId="19" formatCode="dd/mm/yyyy"/>
        <alignment horizontal="right" vertical="top" readingOrder="0"/>
        <border outline="0">
          <bottom style="medium">
            <color rgb="FFC00000"/>
          </bottom>
        </border>
      </ndxf>
    </rcc>
    <rcc rId="0" sId="16" dxf="1" numFmtId="34">
      <nc r="D19">
        <v>163177</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D20">
        <v>0</v>
      </nc>
      <ndxf>
        <font>
          <sz val="8"/>
          <color auto="1"/>
          <name val="Open Sans"/>
          <scheme val="none"/>
        </font>
        <numFmt numFmtId="166" formatCode="_(* #\ ###\ ##0_);_(* \(#\ ###\ ##0\);_(* &quot;-&quot;_);_(@_)"/>
        <alignment horizontal="center" vertical="center" readingOrder="0"/>
      </ndxf>
    </rcc>
    <rcc rId="0" sId="16" dxf="1">
      <nc r="D21">
        <f>D19+D20</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dxf="1">
      <nc r="D22">
        <f>D15+D21-BS!E5</f>
      </nc>
      <ndxf>
        <font>
          <sz val="8"/>
          <color theme="0"/>
          <name val="Open Sans"/>
          <scheme val="none"/>
        </font>
        <numFmt numFmtId="166" formatCode="_(* #\ ###\ ##0_);_(* \(#\ ###\ ##0\);_(* &quot;-&quot;_);_(@_)"/>
        <alignment horizontal="center" vertical="center" readingOrder="0"/>
      </ndxf>
    </rcc>
    <rfmt sheetId="16" sqref="D23" start="0" length="0">
      <dxf>
        <font>
          <sz val="8"/>
          <color rgb="FFFF0000"/>
          <name val="Open Sans"/>
          <scheme val="none"/>
        </font>
        <numFmt numFmtId="166" formatCode="_(* #\ ###\ ##0_);_(* \(#\ ###\ ##0\);_(* &quot;-&quot;_);_(@_)"/>
      </dxf>
    </rfmt>
    <rfmt sheetId="16" sqref="D24" start="0" length="0">
      <dxf>
        <font>
          <sz val="8"/>
          <color rgb="FFFF0000"/>
          <name val="Open Sans"/>
          <scheme val="none"/>
        </font>
        <numFmt numFmtId="166" formatCode="_(* #\ ###\ ##0_);_(* \(#\ ###\ ##0\);_(* &quot;-&quot;_);_(@_)"/>
      </dxf>
    </rfmt>
    <rfmt sheetId="16" sqref="D25" start="0" length="0">
      <dxf>
        <font>
          <sz val="8"/>
          <color auto="1"/>
          <name val="Open Sans"/>
          <scheme val="none"/>
        </font>
        <numFmt numFmtId="166" formatCode="_(* #\ ###\ ##0_);_(* \(#\ ###\ ##0\);_(* &quot;-&quot;_);_(@_)"/>
      </dxf>
    </rfmt>
    <rcc rId="0" sId="16" dxf="1">
      <nc r="D26">
        <f>D18</f>
      </nc>
      <ndxf>
        <font>
          <b/>
          <sz val="8"/>
          <color rgb="FFC00000"/>
          <name val="Open Sans"/>
          <scheme val="none"/>
        </font>
        <numFmt numFmtId="19" formatCode="dd/mm/yyyy"/>
        <alignment horizontal="right" vertical="top" readingOrder="0"/>
        <border outline="0">
          <bottom style="medium">
            <color rgb="FFC00000"/>
          </bottom>
        </border>
      </ndxf>
    </rcc>
    <rcc rId="0" sId="16" dxf="1">
      <nc r="D27">
        <f>SUM(D28:D30)</f>
      </nc>
      <n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D28">
        <v>2266649</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D29">
        <v>0</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D30">
        <v>1225847</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D31">
        <v>385585</v>
      </nc>
      <ndxf>
        <font>
          <b/>
          <sz val="8"/>
          <color auto="1"/>
          <name val="Open Sans"/>
          <scheme val="none"/>
        </font>
        <numFmt numFmtId="166" formatCode="_(* #\ ###\ ##0_);_(* \(#\ ###\ ##0\);_(* &quot;-&quot;_);_(@_)"/>
        <alignment horizontal="right" vertical="center" readingOrder="0"/>
      </ndxf>
    </rcc>
    <rcc rId="0" sId="16" dxf="1">
      <nc r="D32">
        <f>D27+D31</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dxf="1">
      <nc r="D35">
        <f>D26</f>
      </nc>
      <ndxf>
        <font>
          <b/>
          <sz val="8"/>
          <color rgb="FFC00000"/>
          <name val="Open Sans"/>
          <scheme val="none"/>
        </font>
        <numFmt numFmtId="19" formatCode="dd/mm/yyyy"/>
        <alignment horizontal="right" vertical="top" readingOrder="0"/>
        <border outline="0">
          <bottom style="medium">
            <color rgb="FFC00000"/>
          </bottom>
        </border>
      </ndxf>
    </rcc>
    <rcc rId="0" sId="16" dxf="1" numFmtId="34">
      <nc r="D36">
        <v>29105</v>
      </nc>
      <n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ndxf>
    </rcc>
    <rcc rId="0" sId="16" dxf="1" numFmtId="34">
      <nc r="D37">
        <v>1733229</v>
      </nc>
      <ndxf>
        <font>
          <sz val="8"/>
          <color auto="1"/>
          <name val="Open Sans"/>
          <scheme val="none"/>
        </font>
        <numFmt numFmtId="166" formatCode="_(* #\ ###\ ##0_);_(* \(#\ ###\ ##0\);_(* &quot;-&quot;_);_(@_)"/>
        <alignment horizontal="center" vertical="center" readingOrder="0"/>
      </ndxf>
    </rcc>
    <rcc rId="0" sId="16" dxf="1">
      <nc r="D38">
        <f>D36+D37</f>
      </nc>
      <n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ndxf>
    </rcc>
    <rcc rId="0" sId="16" dxf="1">
      <nc r="D39">
        <f>D32+D38-BS!E32</f>
      </nc>
      <ndxf>
        <font>
          <sz val="8"/>
          <color theme="0"/>
          <name val="Open Sans"/>
          <scheme val="none"/>
        </font>
        <numFmt numFmtId="166" formatCode="_(* #\ ###\ ##0_);_(* \(#\ ###\ ##0\);_(* &quot;-&quot;_);_(@_)"/>
      </ndxf>
    </rcc>
    <rfmt sheetId="16" sqref="D44" start="0" length="0">
      <dxf/>
    </rfmt>
  </rrc>
  <rfmt sheetId="16" sqref="A26:D26">
    <dxf>
      <alignment vertical="center" readingOrder="0"/>
    </dxf>
  </rfmt>
  <rfmt sheetId="16" sqref="A18:D18">
    <dxf>
      <alignment vertical="center" readingOrder="0"/>
    </dxf>
  </rfmt>
</revisions>
</file>

<file path=xl/revisions/revisionLog1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4" s="1" sqref="X1" start="0" length="0">
    <dxf>
      <font>
        <b/>
        <sz val="8"/>
        <color rgb="FFCC0000"/>
        <name val="Open Sans"/>
        <scheme val="none"/>
      </font>
      <alignment horizontal="right" vertical="center" wrapText="1" readingOrder="0"/>
      <border outline="0">
        <bottom style="medium">
          <color rgb="FFCC0000"/>
        </bottom>
      </border>
    </dxf>
  </rfmt>
  <rcc rId="5435" sId="24">
    <nc r="X1" t="inlineStr">
      <is>
        <t>Q1 2021</t>
      </is>
    </nc>
  </rcc>
  <rcc rId="5436" sId="24" odxf="1" s="1" dxf="1">
    <nc r="Y1" t="inlineStr">
      <is>
        <t>Q1 2022</t>
      </is>
    </nc>
    <ndxf>
      <font>
        <b/>
        <sz val="8"/>
        <color rgb="FFCC0000"/>
        <name val="Open Sans"/>
        <scheme val="none"/>
      </font>
      <alignment horizontal="right" vertical="center" wrapText="1" readingOrder="0"/>
      <border outline="0">
        <bottom style="medium">
          <color rgb="FFCC0000"/>
        </bottom>
      </border>
    </ndxf>
  </rcc>
  <rfmt sheetId="24" s="1" sqref="X2" start="0" length="0">
    <dxf>
      <font>
        <sz val="8"/>
        <color auto="1"/>
        <name val="Open Sans"/>
        <scheme val="none"/>
      </font>
      <numFmt numFmtId="169" formatCode="0.0%"/>
      <alignment vertical="center" readingOrder="0"/>
      <border outline="0">
        <top style="dotted">
          <color rgb="FF6F7779"/>
        </top>
      </border>
    </dxf>
  </rfmt>
  <rfmt sheetId="24" s="1" sqref="Y2" start="0" length="0">
    <dxf>
      <font>
        <sz val="8"/>
        <color auto="1"/>
        <name val="Open Sans"/>
        <scheme val="none"/>
      </font>
      <numFmt numFmtId="169" formatCode="0.0%"/>
      <alignment vertical="center" readingOrder="0"/>
      <border outline="0">
        <top style="dotted">
          <color rgb="FF6F7779"/>
        </top>
      </border>
    </dxf>
  </rfmt>
  <rfmt sheetId="24" s="1" sqref="X3" start="0" length="0">
    <dxf>
      <font>
        <sz val="8"/>
        <color auto="1"/>
        <name val="Open Sans"/>
        <scheme val="none"/>
      </font>
      <numFmt numFmtId="169" formatCode="0.0%"/>
      <alignment vertical="center" readingOrder="0"/>
      <border outline="0">
        <top style="dotted">
          <color theme="0" tint="-0.34998626667073579"/>
        </top>
        <bottom style="dotted">
          <color theme="0" tint="-0.34998626667073579"/>
        </bottom>
      </border>
    </dxf>
  </rfmt>
  <rfmt sheetId="24" s="1" sqref="Y3" start="0" length="0">
    <dxf>
      <font>
        <sz val="8"/>
        <color auto="1"/>
        <name val="Open Sans"/>
        <scheme val="none"/>
      </font>
      <numFmt numFmtId="169" formatCode="0.0%"/>
      <alignment vertical="center" readingOrder="0"/>
      <border outline="0">
        <top style="dotted">
          <color theme="0" tint="-0.34998626667073579"/>
        </top>
        <bottom style="dotted">
          <color theme="0" tint="-0.34998626667073579"/>
        </bottom>
      </border>
    </dxf>
  </rfmt>
  <rfmt sheetId="24" s="1" sqref="X4" start="0" length="0">
    <dxf>
      <font>
        <sz val="8"/>
        <color auto="1"/>
        <name val="Open Sans"/>
        <scheme val="none"/>
      </font>
      <numFmt numFmtId="14" formatCode="0.00%"/>
      <alignment vertical="center" readingOrder="0"/>
      <border outline="0">
        <top style="dotted">
          <color theme="0" tint="-0.34998626667073579"/>
        </top>
        <bottom style="dotted">
          <color theme="0" tint="-0.34998626667073579"/>
        </bottom>
      </border>
    </dxf>
  </rfmt>
  <rfmt sheetId="24" s="1" sqref="Y4" start="0" length="0">
    <dxf>
      <font>
        <sz val="8"/>
        <color auto="1"/>
        <name val="Open Sans"/>
        <scheme val="none"/>
      </font>
      <numFmt numFmtId="14" formatCode="0.00%"/>
      <alignment vertical="center" readingOrder="0"/>
      <border outline="0">
        <top style="dotted">
          <color theme="0" tint="-0.34998626667073579"/>
        </top>
        <bottom style="dotted">
          <color theme="0" tint="-0.34998626667073579"/>
        </bottom>
      </border>
    </dxf>
  </rfmt>
  <rfmt sheetId="24" s="1" sqref="X5" start="0" length="0">
    <dxf>
      <font>
        <sz val="8"/>
        <color auto="1"/>
        <name val="Open Sans"/>
        <scheme val="none"/>
      </font>
      <numFmt numFmtId="169" formatCode="0.0%"/>
      <alignment vertical="center" readingOrder="0"/>
      <border outline="0">
        <top style="dotted">
          <color theme="0" tint="-0.34998626667073579"/>
        </top>
        <bottom style="dotted">
          <color theme="0" tint="-0.34998626667073579"/>
        </bottom>
      </border>
    </dxf>
  </rfmt>
  <rfmt sheetId="24" s="1" sqref="Y5" start="0" length="0">
    <dxf>
      <font>
        <sz val="8"/>
        <color auto="1"/>
        <name val="Open Sans"/>
        <scheme val="none"/>
      </font>
      <numFmt numFmtId="169" formatCode="0.0%"/>
      <alignment vertical="center" readingOrder="0"/>
      <border outline="0">
        <top style="dotted">
          <color theme="0" tint="-0.34998626667073579"/>
        </top>
        <bottom style="dotted">
          <color theme="0" tint="-0.34998626667073579"/>
        </bottom>
      </border>
    </dxf>
  </rfmt>
  <rfmt sheetId="24" s="1" sqref="X6" start="0" length="0">
    <dxf>
      <font>
        <sz val="8"/>
        <color auto="1"/>
        <name val="Open Sans"/>
        <scheme val="none"/>
      </font>
      <numFmt numFmtId="169" formatCode="0.0%"/>
      <alignment vertical="center" readingOrder="0"/>
      <border outline="0">
        <top style="dotted">
          <color theme="0" tint="-0.34998626667073579"/>
        </top>
        <bottom style="dotted">
          <color theme="0" tint="-0.34998626667073579"/>
        </bottom>
      </border>
    </dxf>
  </rfmt>
  <rfmt sheetId="24" s="1" sqref="Y6" start="0" length="0">
    <dxf>
      <font>
        <sz val="8"/>
        <color auto="1"/>
        <name val="Open Sans"/>
        <scheme val="none"/>
      </font>
      <numFmt numFmtId="169" formatCode="0.0%"/>
      <alignment vertical="center" readingOrder="0"/>
      <border outline="0">
        <top style="dotted">
          <color theme="0" tint="-0.34998626667073579"/>
        </top>
        <bottom style="dotted">
          <color theme="0" tint="-0.34998626667073579"/>
        </bottom>
      </border>
    </dxf>
  </rfmt>
  <rfmt sheetId="24" s="1" sqref="X7" start="0" length="0">
    <dxf>
      <font>
        <sz val="8"/>
        <color auto="1"/>
        <name val="Open Sans"/>
        <scheme val="none"/>
      </font>
      <numFmt numFmtId="169" formatCode="0.0%"/>
      <alignment vertical="center" readingOrder="0"/>
      <border outline="0">
        <top style="dotted">
          <color theme="0" tint="-0.34998626667073579"/>
        </top>
        <bottom style="dotted">
          <color theme="0" tint="-0.34998626667073579"/>
        </bottom>
      </border>
    </dxf>
  </rfmt>
  <rfmt sheetId="24" s="1" sqref="Y7" start="0" length="0">
    <dxf>
      <font>
        <sz val="8"/>
        <color auto="1"/>
        <name val="Open Sans"/>
        <scheme val="none"/>
      </font>
      <numFmt numFmtId="169" formatCode="0.0%"/>
      <alignment vertical="center" readingOrder="0"/>
      <border outline="0">
        <top style="dotted">
          <color theme="0" tint="-0.34998626667073579"/>
        </top>
        <bottom style="dotted">
          <color theme="0" tint="-0.34998626667073579"/>
        </bottom>
      </border>
    </dxf>
  </rfmt>
  <rfmt sheetId="24" s="1" sqref="X8" start="0" length="0">
    <dxf>
      <font>
        <sz val="8"/>
        <color auto="1"/>
        <name val="Open Sans"/>
        <scheme val="none"/>
      </font>
      <numFmt numFmtId="169" formatCode="0.0%"/>
      <alignment vertical="center" readingOrder="0"/>
      <border outline="0">
        <top style="dotted">
          <color theme="0" tint="-0.34998626667073579"/>
        </top>
        <bottom style="dotted">
          <color theme="0" tint="-0.34998626667073579"/>
        </bottom>
      </border>
    </dxf>
  </rfmt>
  <rfmt sheetId="24" s="1" sqref="Y8" start="0" length="0">
    <dxf>
      <font>
        <sz val="8"/>
        <color auto="1"/>
        <name val="Open Sans"/>
        <scheme val="none"/>
      </font>
      <numFmt numFmtId="169" formatCode="0.0%"/>
      <alignment vertical="center" readingOrder="0"/>
      <border outline="0">
        <top style="dotted">
          <color theme="0" tint="-0.34998626667073579"/>
        </top>
        <bottom style="dotted">
          <color theme="0" tint="-0.34998626667073579"/>
        </bottom>
      </border>
    </dxf>
  </rfmt>
  <rfmt sheetId="24" s="1" sqref="X9" start="0" length="0">
    <dxf>
      <font>
        <sz val="8"/>
        <color auto="1"/>
        <name val="Open Sans"/>
        <scheme val="none"/>
      </font>
      <numFmt numFmtId="14" formatCode="0.00%"/>
      <alignment vertical="center" readingOrder="0"/>
      <border outline="0">
        <top style="dotted">
          <color theme="0" tint="-0.34998626667073579"/>
        </top>
        <bottom style="dotted">
          <color theme="0" tint="-0.34998626667073579"/>
        </bottom>
      </border>
    </dxf>
  </rfmt>
  <rfmt sheetId="24" s="1" sqref="Y9" start="0" length="0">
    <dxf>
      <font>
        <sz val="8"/>
        <color auto="1"/>
        <name val="Open Sans"/>
        <scheme val="none"/>
      </font>
      <numFmt numFmtId="14" formatCode="0.00%"/>
      <alignment vertical="center" readingOrder="0"/>
      <border outline="0">
        <top style="dotted">
          <color theme="0" tint="-0.34998626667073579"/>
        </top>
        <bottom style="dotted">
          <color theme="0" tint="-0.34998626667073579"/>
        </bottom>
      </border>
    </dxf>
  </rfmt>
  <rfmt sheetId="24" s="1" sqref="X10" start="0" length="0">
    <dxf>
      <font>
        <sz val="8"/>
        <color auto="1"/>
        <name val="Open Sans"/>
        <scheme val="none"/>
      </font>
      <numFmt numFmtId="169" formatCode="0.0%"/>
      <alignment vertical="center" readingOrder="0"/>
      <border outline="0">
        <top style="dotted">
          <color theme="0" tint="-0.34998626667073579"/>
        </top>
        <bottom style="dotted">
          <color theme="0" tint="-0.34998626667073579"/>
        </bottom>
      </border>
    </dxf>
  </rfmt>
  <rfmt sheetId="24" s="1" sqref="Y10" start="0" length="0">
    <dxf>
      <font>
        <sz val="8"/>
        <color auto="1"/>
        <name val="Open Sans"/>
        <scheme val="none"/>
      </font>
      <numFmt numFmtId="169" formatCode="0.0%"/>
      <alignment vertical="center" readingOrder="0"/>
      <border outline="0">
        <top style="dotted">
          <color theme="0" tint="-0.34998626667073579"/>
        </top>
        <bottom style="dotted">
          <color theme="0" tint="-0.34998626667073579"/>
        </bottom>
      </border>
    </dxf>
  </rfmt>
  <rfmt sheetId="24" s="1" sqref="X11" start="0" length="0">
    <dxf>
      <font>
        <sz val="8"/>
        <color auto="1"/>
        <name val="Open Sans"/>
        <scheme val="none"/>
      </font>
      <numFmt numFmtId="169" formatCode="0.0%"/>
      <alignment vertical="center" readingOrder="0"/>
      <border outline="0">
        <top style="dotted">
          <color theme="0" tint="-0.34998626667073579"/>
        </top>
        <bottom style="dotted">
          <color theme="0" tint="-0.34998626667073579"/>
        </bottom>
      </border>
    </dxf>
  </rfmt>
  <rfmt sheetId="24" s="1" sqref="Y11" start="0" length="0">
    <dxf>
      <font>
        <sz val="8"/>
        <color auto="1"/>
        <name val="Open Sans"/>
        <scheme val="none"/>
      </font>
      <numFmt numFmtId="169" formatCode="0.0%"/>
      <alignment vertical="center" readingOrder="0"/>
      <border outline="0">
        <top style="dotted">
          <color theme="0" tint="-0.34998626667073579"/>
        </top>
        <bottom style="dotted">
          <color theme="0" tint="-0.34998626667073579"/>
        </bottom>
      </border>
    </dxf>
  </rfmt>
  <rfmt sheetId="24" s="1" sqref="X12" start="0" length="0">
    <dxf>
      <font>
        <sz val="8"/>
        <color auto="1"/>
        <name val="Open Sans"/>
        <scheme val="none"/>
      </font>
      <numFmt numFmtId="169" formatCode="0.0%"/>
      <alignment vertical="center" readingOrder="0"/>
      <border outline="0">
        <top style="dotted">
          <color theme="0" tint="-0.34998626667073579"/>
        </top>
        <bottom style="dotted">
          <color theme="0" tint="-0.34998626667073579"/>
        </bottom>
      </border>
    </dxf>
  </rfmt>
  <rfmt sheetId="24" s="1" sqref="Y12" start="0" length="0">
    <dxf>
      <font>
        <sz val="8"/>
        <color auto="1"/>
        <name val="Open Sans"/>
        <scheme val="none"/>
      </font>
      <numFmt numFmtId="169" formatCode="0.0%"/>
      <alignment vertical="center" readingOrder="0"/>
      <border outline="0">
        <top style="dotted">
          <color theme="0" tint="-0.34998626667073579"/>
        </top>
        <bottom style="dotted">
          <color theme="0" tint="-0.34998626667073579"/>
        </bottom>
      </border>
    </dxf>
  </rfmt>
  <rfmt sheetId="24" s="1" sqref="X13" start="0" length="0">
    <dxf>
      <font>
        <sz val="8"/>
        <color auto="1"/>
        <name val="Open Sans"/>
        <scheme val="none"/>
      </font>
      <numFmt numFmtId="14" formatCode="0.00%"/>
      <alignment vertical="center" readingOrder="0"/>
      <border outline="0">
        <top style="dotted">
          <color theme="0" tint="-0.34998626667073579"/>
        </top>
        <bottom style="dotted">
          <color theme="0" tint="-0.34998626667073579"/>
        </bottom>
      </border>
    </dxf>
  </rfmt>
  <rfmt sheetId="24" s="1" sqref="Y13" start="0" length="0">
    <dxf>
      <font>
        <sz val="8"/>
        <color auto="1"/>
        <name val="Open Sans"/>
        <scheme val="none"/>
      </font>
      <numFmt numFmtId="14" formatCode="0.00%"/>
      <alignment vertical="center" readingOrder="0"/>
      <border outline="0">
        <top style="dotted">
          <color theme="0" tint="-0.34998626667073579"/>
        </top>
        <bottom style="dotted">
          <color theme="0" tint="-0.34998626667073579"/>
        </bottom>
      </border>
    </dxf>
  </rfmt>
  <rfmt sheetId="24" s="1" sqref="X14" start="0" length="0">
    <dxf>
      <font>
        <sz val="8"/>
        <color auto="1"/>
        <name val="Open Sans"/>
        <scheme val="none"/>
      </font>
      <numFmt numFmtId="14" formatCode="0.00%"/>
      <alignment vertical="center" readingOrder="0"/>
      <border outline="0">
        <top style="dotted">
          <color theme="0" tint="-0.34998626667073579"/>
        </top>
        <bottom style="dotted">
          <color theme="0" tint="-0.34998626667073579"/>
        </bottom>
      </border>
    </dxf>
  </rfmt>
  <rfmt sheetId="24" s="1" sqref="Y14" start="0" length="0">
    <dxf>
      <font>
        <sz val="8"/>
        <color auto="1"/>
        <name val="Open Sans"/>
        <scheme val="none"/>
      </font>
      <numFmt numFmtId="14" formatCode="0.00%"/>
      <alignment vertical="center" readingOrder="0"/>
      <border outline="0">
        <top style="dotted">
          <color theme="0" tint="-0.34998626667073579"/>
        </top>
        <bottom style="dotted">
          <color theme="0" tint="-0.34998626667073579"/>
        </bottom>
      </border>
    </dxf>
  </rfmt>
  <rfmt sheetId="24" s="1" sqref="X15" start="0" length="0">
    <dxf>
      <font>
        <sz val="8"/>
        <color auto="1"/>
        <name val="Open Sans"/>
        <scheme val="none"/>
      </font>
      <numFmt numFmtId="4" formatCode="#,##0.00"/>
      <alignment vertical="center" readingOrder="0"/>
      <border outline="0">
        <top style="dotted">
          <color theme="0" tint="-0.34998626667073579"/>
        </top>
        <bottom style="dotted">
          <color theme="0" tint="-0.34998626667073579"/>
        </bottom>
      </border>
    </dxf>
  </rfmt>
  <rfmt sheetId="24" s="1" sqref="Y15" start="0" length="0">
    <dxf>
      <font>
        <sz val="8"/>
        <color auto="1"/>
        <name val="Open Sans"/>
        <scheme val="none"/>
      </font>
      <numFmt numFmtId="4" formatCode="#,##0.00"/>
      <alignment vertical="center" readingOrder="0"/>
      <border outline="0">
        <top style="dotted">
          <color theme="0" tint="-0.34998626667073579"/>
        </top>
        <bottom style="dotted">
          <color theme="0" tint="-0.34998626667073579"/>
        </bottom>
      </border>
    </dxf>
  </rfmt>
  <rfmt sheetId="24" s="1" sqref="X16" start="0" length="0">
    <dxf>
      <font>
        <sz val="8"/>
        <color auto="1"/>
        <name val="Open Sans"/>
        <scheme val="none"/>
      </font>
      <numFmt numFmtId="4" formatCode="#,##0.00"/>
      <alignment vertical="center" wrapText="1" readingOrder="0"/>
      <border outline="0">
        <bottom style="medium">
          <color rgb="FFCC0000"/>
        </bottom>
      </border>
    </dxf>
  </rfmt>
  <rfmt sheetId="24" s="1" sqref="Y16" start="0" length="0">
    <dxf>
      <font>
        <sz val="8"/>
        <color auto="1"/>
        <name val="Open Sans"/>
        <scheme val="none"/>
      </font>
      <numFmt numFmtId="4" formatCode="#,##0.00"/>
      <alignment vertical="center" wrapText="1" readingOrder="0"/>
      <border outline="0">
        <bottom style="medium">
          <color rgb="FFCC0000"/>
        </bottom>
      </border>
    </dxf>
  </rfmt>
  <rrc rId="5437" sId="25" ref="M1:M1048576" action="deleteCol">
    <rfmt sheetId="25" xfDxf="1" sqref="M1:M1048576" start="0" length="0"/>
    <rcc rId="0" sId="25" dxf="1" numFmtId="19">
      <nc r="M2">
        <v>44377</v>
      </nc>
      <ndxf>
        <font>
          <b/>
          <sz val="8"/>
          <color rgb="FFCC0000"/>
          <name val="Open Sans"/>
          <scheme val="none"/>
        </font>
        <numFmt numFmtId="19" formatCode="dd/mm/yyyy"/>
        <alignment horizontal="right" vertical="top" wrapText="1" readingOrder="0"/>
        <border outline="0">
          <top style="thin">
            <color indexed="9"/>
          </top>
          <bottom style="medium">
            <color rgb="FFCC0000"/>
          </bottom>
        </border>
      </ndxf>
    </rcc>
    <rfmt sheetId="25" sqref="M3" start="0" length="0">
      <dxf>
        <font>
          <b/>
          <sz val="8"/>
          <color auto="1"/>
          <name val="Open Sans"/>
          <scheme val="none"/>
        </font>
        <numFmt numFmtId="166" formatCode="_(* #\ ###\ ##0_);_(* \(#\ ###\ ##0\);_(* &quot;-&quot;_);_(@_)"/>
        <alignment horizontal="right" vertical="top" readingOrder="0"/>
        <border outline="0">
          <top style="medium">
            <color rgb="FFCC0000"/>
          </top>
          <bottom style="thin">
            <color rgb="FFC00000"/>
          </bottom>
        </border>
      </dxf>
    </rfmt>
    <rcc rId="0" sId="25" dxf="1" numFmtId="34">
      <nc r="M4">
        <v>129253163</v>
      </nc>
      <ndxf>
        <font>
          <sz val="8"/>
          <color auto="1"/>
          <name val="Open Sans"/>
          <scheme val="none"/>
        </font>
        <numFmt numFmtId="166" formatCode="_(* #\ ###\ ##0_);_(* \(#\ ###\ ##0\);_(* &quot;-&quot;_);_(@_)"/>
        <alignment horizontal="right" vertical="top" readingOrder="0"/>
        <border outline="0">
          <bottom style="dotted">
            <color rgb="FF6F7779"/>
          </bottom>
        </border>
      </ndxf>
    </rcc>
    <rcc rId="0" sId="25" dxf="1" numFmtId="34">
      <nc r="M5">
        <v>-655172</v>
      </nc>
      <ndxf>
        <font>
          <sz val="8"/>
          <color auto="1"/>
          <name val="Open Sans"/>
          <scheme val="none"/>
        </font>
        <numFmt numFmtId="166" formatCode="_(* #\ ###\ ##0_);_(* \(#\ ###\ ##0\);_(* &quot;-&quot;_);_(@_)"/>
        <alignment horizontal="right" vertical="top" readingOrder="0"/>
        <border outline="0">
          <top style="dotted">
            <color rgb="FF6F7779"/>
          </top>
        </border>
      </ndxf>
    </rcc>
    <rfmt sheetId="25" sqref="M6"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cc rId="0" sId="25" dxf="1" numFmtId="34">
      <nc r="M7">
        <v>7829342</v>
      </nc>
      <ndxf>
        <font>
          <sz val="8"/>
          <color auto="1"/>
          <name val="Open Sans"/>
          <scheme val="none"/>
        </font>
        <numFmt numFmtId="166" formatCode="_(* #\ ###\ ##0_);_(* \(#\ ###\ ##0\);_(* &quot;-&quot;_);_(@_)"/>
        <alignment horizontal="right" vertical="top" readingOrder="0"/>
        <border outline="0">
          <bottom style="dotted">
            <color rgb="FF6F7779"/>
          </bottom>
        </border>
      </ndxf>
    </rcc>
    <rcc rId="0" sId="25" dxf="1" numFmtId="34">
      <nc r="M8">
        <v>-597941</v>
      </nc>
      <ndxf>
        <font>
          <sz val="8"/>
          <color auto="1"/>
          <name val="Open Sans"/>
          <scheme val="none"/>
        </font>
        <numFmt numFmtId="166" formatCode="_(* #\ ###\ ##0_);_(* \(#\ ###\ ##0\);_(* &quot;-&quot;_);_(@_)"/>
        <alignment horizontal="right" vertical="top" readingOrder="0"/>
        <border outline="0">
          <top style="dotted">
            <color rgb="FF6F7779"/>
          </top>
        </border>
      </ndxf>
    </rcc>
    <rfmt sheetId="25" sqref="M9"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cc rId="0" sId="25" dxf="1" numFmtId="34">
      <nc r="M10">
        <v>7681315</v>
      </nc>
      <ndxf>
        <font>
          <sz val="8"/>
          <color auto="1"/>
          <name val="Open Sans"/>
          <scheme val="none"/>
        </font>
        <numFmt numFmtId="166" formatCode="_(* #\ ###\ ##0_);_(* \(#\ ###\ ##0\);_(* &quot;-&quot;_);_(@_)"/>
        <alignment horizontal="right" vertical="top" readingOrder="0"/>
        <border outline="0">
          <bottom style="dotted">
            <color rgb="FF6F7779"/>
          </bottom>
        </border>
      </ndxf>
    </rcc>
    <rcc rId="0" sId="25" dxf="1" numFmtId="34">
      <nc r="M11">
        <v>-4731311</v>
      </nc>
      <ndxf>
        <font>
          <sz val="8"/>
          <color auto="1"/>
          <name val="Open Sans"/>
          <scheme val="none"/>
        </font>
        <numFmt numFmtId="166" formatCode="_(* #\ ###\ ##0_);_(* \(#\ ###\ ##0\);_(* &quot;-&quot;_);_(@_)"/>
        <alignment horizontal="right" vertical="top" readingOrder="0"/>
        <border outline="0">
          <top style="dotted">
            <color rgb="FF6F7779"/>
          </top>
        </border>
      </ndxf>
    </rcc>
    <rfmt sheetId="25" sqref="M12"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cc rId="0" sId="25" dxf="1" numFmtId="34">
      <nc r="M13">
        <v>685701</v>
      </nc>
      <ndxf>
        <font>
          <sz val="8"/>
          <color auto="1"/>
          <name val="Open Sans"/>
          <scheme val="none"/>
        </font>
        <numFmt numFmtId="166" formatCode="_(* #\ ###\ ##0_);_(* \(#\ ###\ ##0\);_(* &quot;-&quot;_);_(@_)"/>
        <alignment horizontal="right" vertical="top" readingOrder="0"/>
        <border outline="0">
          <bottom style="dotted">
            <color rgb="FF6F7779"/>
          </bottom>
        </border>
      </ndxf>
    </rcc>
    <rcc rId="0" sId="25" dxf="1" numFmtId="34">
      <nc r="M14">
        <v>-234837</v>
      </nc>
      <ndxf>
        <font>
          <sz val="8"/>
          <color auto="1"/>
          <name val="Open Sans"/>
          <scheme val="none"/>
        </font>
        <numFmt numFmtId="166" formatCode="_(* #\ ###\ ##0_);_(* \(#\ ###\ ##0\);_(* &quot;-&quot;_);_(@_)"/>
        <alignment horizontal="right" vertical="top" readingOrder="0"/>
        <border outline="0">
          <top style="dotted">
            <color rgb="FF6F7779"/>
          </top>
          <bottom style="medium">
            <color rgb="FFC00000"/>
          </bottom>
        </border>
      </ndxf>
    </rcc>
    <rcc rId="0" sId="25" dxf="1">
      <nc r="M15">
        <f>M4+M7+M10+M13</f>
      </nc>
      <ndxf>
        <font>
          <b/>
          <sz val="8"/>
          <color auto="1"/>
          <name val="Open Sans"/>
          <scheme val="none"/>
        </font>
        <numFmt numFmtId="166" formatCode="_(* #\ ###\ ##0_);_(* \(#\ ###\ ##0\);_(* &quot;-&quot;_);_(@_)"/>
        <alignment horizontal="right" vertical="top" readingOrder="0"/>
        <border outline="0">
          <bottom style="dotted">
            <color theme="0" tint="-0.499984740745262"/>
          </bottom>
        </border>
      </ndxf>
    </rcc>
    <rcc rId="0" sId="25" dxf="1">
      <nc r="M16">
        <f>M5+M8+M11+M14</f>
      </nc>
      <ndxf>
        <font>
          <b/>
          <sz val="8"/>
          <color auto="1"/>
          <name val="Open Sans"/>
          <scheme val="none"/>
        </font>
        <numFmt numFmtId="166" formatCode="_(* #\ ###\ ##0_);_(* \(#\ ###\ ##0\);_(* &quot;-&quot;_);_(@_)"/>
        <alignment horizontal="right" vertical="top" readingOrder="0"/>
        <border outline="0">
          <top style="dotted">
            <color theme="0" tint="-0.499984740745262"/>
          </top>
        </border>
      </ndxf>
    </rcc>
    <rcc rId="0" sId="25" dxf="1">
      <nc r="M17">
        <f>SUM(M15:M16)</f>
      </nc>
      <ndxf>
        <font>
          <b/>
          <sz val="8"/>
          <color rgb="FFEC0000"/>
          <name val="Open Sans"/>
          <scheme val="none"/>
        </font>
        <numFmt numFmtId="166" formatCode="_(* #\ ###\ ##0_);_(* \(#\ ###\ ##0\);_(* &quot;-&quot;_);_(@_)"/>
        <alignment horizontal="right" vertical="top" readingOrder="0"/>
        <border outline="0">
          <top style="thin">
            <color rgb="FFC00000"/>
          </top>
          <bottom style="medium">
            <color rgb="FFC00000"/>
          </bottom>
        </border>
      </ndxf>
    </rcc>
  </rrc>
  <rrc rId="5438" sId="25" ref="M1:M1048576" action="deleteCol">
    <rfmt sheetId="25" xfDxf="1" sqref="M1:M1048576" start="0" length="0"/>
    <rcc rId="0" sId="25" dxf="1" numFmtId="19">
      <nc r="M2">
        <v>44469</v>
      </nc>
      <ndxf>
        <font>
          <b/>
          <sz val="8"/>
          <color rgb="FFCC0000"/>
          <name val="Open Sans"/>
          <scheme val="none"/>
        </font>
        <numFmt numFmtId="19" formatCode="dd/mm/yyyy"/>
        <alignment horizontal="right" vertical="top" wrapText="1" readingOrder="0"/>
        <border outline="0">
          <top style="thin">
            <color indexed="9"/>
          </top>
          <bottom style="medium">
            <color rgb="FFCC0000"/>
          </bottom>
        </border>
      </ndxf>
    </rcc>
    <rfmt sheetId="25" sqref="M3" start="0" length="0">
      <dxf>
        <font>
          <b/>
          <sz val="8"/>
          <color auto="1"/>
          <name val="Open Sans"/>
          <scheme val="none"/>
        </font>
        <numFmt numFmtId="166" formatCode="_(* #\ ###\ ##0_);_(* \(#\ ###\ ##0\);_(* &quot;-&quot;_);_(@_)"/>
        <alignment horizontal="right" vertical="top" readingOrder="0"/>
        <border outline="0">
          <top style="medium">
            <color rgb="FFCC0000"/>
          </top>
          <bottom style="thin">
            <color rgb="FFC00000"/>
          </bottom>
        </border>
      </dxf>
    </rfmt>
    <rcc rId="0" sId="25" dxf="1" numFmtId="34">
      <nc r="M4">
        <v>133491982</v>
      </nc>
      <ndxf>
        <font>
          <sz val="8"/>
          <color auto="1"/>
          <name val="Open Sans"/>
          <scheme val="none"/>
        </font>
        <numFmt numFmtId="166" formatCode="_(* #\ ###\ ##0_);_(* \(#\ ###\ ##0\);_(* &quot;-&quot;_);_(@_)"/>
        <alignment horizontal="right" vertical="top" readingOrder="0"/>
        <border outline="0">
          <bottom style="dotted">
            <color rgb="FF6F7779"/>
          </bottom>
        </border>
      </ndxf>
    </rcc>
    <rcc rId="0" sId="25" dxf="1" numFmtId="34">
      <nc r="M5">
        <v>-684202</v>
      </nc>
      <ndxf>
        <font>
          <sz val="8"/>
          <color auto="1"/>
          <name val="Open Sans"/>
          <scheme val="none"/>
        </font>
        <numFmt numFmtId="166" formatCode="_(* #\ ###\ ##0_);_(* \(#\ ###\ ##0\);_(* &quot;-&quot;_);_(@_)"/>
        <alignment horizontal="right" vertical="top" readingOrder="0"/>
        <border outline="0">
          <top style="dotted">
            <color rgb="FF6F7779"/>
          </top>
        </border>
      </ndxf>
    </rcc>
    <rfmt sheetId="25" sqref="M6"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cc rId="0" sId="25" dxf="1" numFmtId="34">
      <nc r="M7">
        <v>7441833</v>
      </nc>
      <ndxf>
        <font>
          <sz val="8"/>
          <color auto="1"/>
          <name val="Open Sans"/>
          <scheme val="none"/>
        </font>
        <numFmt numFmtId="166" formatCode="_(* #\ ###\ ##0_);_(* \(#\ ###\ ##0\);_(* &quot;-&quot;_);_(@_)"/>
        <alignment horizontal="right" vertical="top" readingOrder="0"/>
        <border outline="0">
          <bottom style="dotted">
            <color rgb="FF6F7779"/>
          </bottom>
        </border>
      </ndxf>
    </rcc>
    <rcc rId="0" sId="25" dxf="1" numFmtId="34">
      <nc r="M8">
        <v>-566375</v>
      </nc>
      <ndxf>
        <font>
          <sz val="8"/>
          <color auto="1"/>
          <name val="Open Sans"/>
          <scheme val="none"/>
        </font>
        <numFmt numFmtId="166" formatCode="_(* #\ ###\ ##0_);_(* \(#\ ###\ ##0\);_(* &quot;-&quot;_);_(@_)"/>
        <alignment horizontal="right" vertical="top" readingOrder="0"/>
        <border outline="0">
          <top style="dotted">
            <color rgb="FF6F7779"/>
          </top>
        </border>
      </ndxf>
    </rcc>
    <rfmt sheetId="25" sqref="M9"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cc rId="0" sId="25" dxf="1" numFmtId="34">
      <nc r="M10">
        <v>7428657</v>
      </nc>
      <ndxf>
        <font>
          <sz val="8"/>
          <color auto="1"/>
          <name val="Open Sans"/>
          <scheme val="none"/>
        </font>
        <numFmt numFmtId="166" formatCode="_(* #\ ###\ ##0_);_(* \(#\ ###\ ##0\);_(* &quot;-&quot;_);_(@_)"/>
        <alignment horizontal="right" vertical="top" readingOrder="0"/>
        <border outline="0">
          <bottom style="dotted">
            <color rgb="FF6F7779"/>
          </bottom>
        </border>
      </ndxf>
    </rcc>
    <rcc rId="0" sId="25" dxf="1" numFmtId="34">
      <nc r="M11">
        <v>-4660193</v>
      </nc>
      <ndxf>
        <font>
          <sz val="8"/>
          <color auto="1"/>
          <name val="Open Sans"/>
          <scheme val="none"/>
        </font>
        <numFmt numFmtId="166" formatCode="_(* #\ ###\ ##0_);_(* \(#\ ###\ ##0\);_(* &quot;-&quot;_);_(@_)"/>
        <alignment horizontal="right" vertical="top" readingOrder="0"/>
        <border outline="0">
          <top style="dotted">
            <color rgb="FF6F7779"/>
          </top>
        </border>
      </ndxf>
    </rcc>
    <rfmt sheetId="25" sqref="M12"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cc rId="0" sId="25" dxf="1" numFmtId="34">
      <nc r="M13">
        <v>664552</v>
      </nc>
      <ndxf>
        <font>
          <sz val="8"/>
          <color auto="1"/>
          <name val="Open Sans"/>
          <scheme val="none"/>
        </font>
        <numFmt numFmtId="166" formatCode="_(* #\ ###\ ##0_);_(* \(#\ ###\ ##0\);_(* &quot;-&quot;_);_(@_)"/>
        <alignment horizontal="right" vertical="top" readingOrder="0"/>
        <border outline="0">
          <bottom style="dotted">
            <color rgb="FF6F7779"/>
          </bottom>
        </border>
      </ndxf>
    </rcc>
    <rcc rId="0" sId="25" dxf="1" numFmtId="34">
      <nc r="M14">
        <v>-222211</v>
      </nc>
      <ndxf>
        <font>
          <sz val="8"/>
          <color auto="1"/>
          <name val="Open Sans"/>
          <scheme val="none"/>
        </font>
        <numFmt numFmtId="166" formatCode="_(* #\ ###\ ##0_);_(* \(#\ ###\ ##0\);_(* &quot;-&quot;_);_(@_)"/>
        <alignment horizontal="right" vertical="top" readingOrder="0"/>
        <border outline="0">
          <top style="dotted">
            <color rgb="FF6F7779"/>
          </top>
          <bottom style="medium">
            <color rgb="FFC00000"/>
          </bottom>
        </border>
      </ndxf>
    </rcc>
    <rcc rId="0" sId="25" dxf="1">
      <nc r="M15">
        <f>M4+M7+M10+M13</f>
      </nc>
      <ndxf>
        <font>
          <b/>
          <sz val="8"/>
          <color auto="1"/>
          <name val="Open Sans"/>
          <scheme val="none"/>
        </font>
        <numFmt numFmtId="166" formatCode="_(* #\ ###\ ##0_);_(* \(#\ ###\ ##0\);_(* &quot;-&quot;_);_(@_)"/>
        <alignment horizontal="right" vertical="top" readingOrder="0"/>
        <border outline="0">
          <bottom style="dotted">
            <color theme="0" tint="-0.499984740745262"/>
          </bottom>
        </border>
      </ndxf>
    </rcc>
    <rcc rId="0" sId="25" dxf="1">
      <nc r="M16">
        <f>M5+M8+M11+M14</f>
      </nc>
      <ndxf>
        <font>
          <b/>
          <sz val="8"/>
          <color auto="1"/>
          <name val="Open Sans"/>
          <scheme val="none"/>
        </font>
        <numFmt numFmtId="166" formatCode="_(* #\ ###\ ##0_);_(* \(#\ ###\ ##0\);_(* &quot;-&quot;_);_(@_)"/>
        <alignment horizontal="right" vertical="top" readingOrder="0"/>
        <border outline="0">
          <top style="dotted">
            <color theme="0" tint="-0.499984740745262"/>
          </top>
        </border>
      </ndxf>
    </rcc>
    <rcc rId="0" sId="25" dxf="1">
      <nc r="M17">
        <f>SUM(M15:M16)</f>
      </nc>
      <ndxf>
        <font>
          <b/>
          <sz val="8"/>
          <color rgb="FFEC0000"/>
          <name val="Open Sans"/>
          <scheme val="none"/>
        </font>
        <numFmt numFmtId="166" formatCode="_(* #\ ###\ ##0_);_(* \(#\ ###\ ##0\);_(* &quot;-&quot;_);_(@_)"/>
        <alignment horizontal="right" vertical="top" readingOrder="0"/>
        <border outline="0">
          <top style="thin">
            <color rgb="FFC00000"/>
          </top>
          <bottom style="medium">
            <color rgb="FFC00000"/>
          </bottom>
        </border>
      </ndxf>
    </rcc>
  </rrc>
  <rrc rId="5439" sId="25" ref="C1:C1048576" action="deleteCol">
    <rfmt sheetId="25" xfDxf="1" sqref="C1:C1048576" start="0" length="0"/>
    <rcc rId="0" sId="25" dxf="1">
      <nc r="C2" t="inlineStr">
        <is>
          <t>31.12.2018</t>
        </is>
      </nc>
      <ndxf>
        <font>
          <b/>
          <sz val="8"/>
          <color rgb="FFCC0000"/>
          <name val="Open Sans"/>
          <scheme val="none"/>
        </font>
        <alignment horizontal="right" vertical="top" wrapText="1" readingOrder="0"/>
        <border outline="0">
          <top style="thin">
            <color indexed="9"/>
          </top>
          <bottom style="medium">
            <color rgb="FFCC0000"/>
          </bottom>
        </border>
      </ndxf>
    </rcc>
    <rfmt sheetId="25" sqref="C3" start="0" length="0">
      <dxf>
        <font>
          <b/>
          <sz val="8"/>
          <color auto="1"/>
          <name val="Open Sans"/>
          <scheme val="none"/>
        </font>
        <numFmt numFmtId="166" formatCode="_(* #\ ###\ ##0_);_(* \(#\ ###\ ##0\);_(* &quot;-&quot;_);_(@_)"/>
        <alignment horizontal="right" vertical="top" readingOrder="0"/>
        <border outline="0">
          <top style="medium">
            <color rgb="FFCC0000"/>
          </top>
          <bottom style="thin">
            <color rgb="FFC00000"/>
          </bottom>
        </border>
      </dxf>
    </rfmt>
    <rcc rId="0" sId="25" dxf="1" numFmtId="34">
      <nc r="C4">
        <v>127863304</v>
      </nc>
      <ndxf>
        <font>
          <sz val="8"/>
          <color auto="1"/>
          <name val="Open Sans"/>
          <scheme val="none"/>
        </font>
        <numFmt numFmtId="166" formatCode="_(* #\ ###\ ##0_);_(* \(#\ ###\ ##0\);_(* &quot;-&quot;_);_(@_)"/>
        <alignment horizontal="right" vertical="top" readingOrder="0"/>
        <border outline="0">
          <bottom style="dotted">
            <color rgb="FF6F7779"/>
          </bottom>
        </border>
      </ndxf>
    </rcc>
    <rcc rId="0" sId="25" dxf="1" numFmtId="34">
      <nc r="C5">
        <v>-564638</v>
      </nc>
      <ndxf>
        <font>
          <sz val="8"/>
          <color auto="1"/>
          <name val="Open Sans"/>
          <scheme val="none"/>
        </font>
        <numFmt numFmtId="166" formatCode="_(* #\ ###\ ##0_);_(* \(#\ ###\ ##0\);_(* &quot;-&quot;_);_(@_)"/>
        <alignment horizontal="right" vertical="top" readingOrder="0"/>
        <border outline="0">
          <top style="dotted">
            <color rgb="FF6F7779"/>
          </top>
        </border>
      </ndxf>
    </rcc>
    <rfmt sheetId="25" sqref="C6"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cc rId="0" sId="25" dxf="1" numFmtId="34">
      <nc r="C7">
        <v>5696092</v>
      </nc>
      <ndxf>
        <font>
          <sz val="8"/>
          <color auto="1"/>
          <name val="Open Sans"/>
          <scheme val="none"/>
        </font>
        <numFmt numFmtId="166" formatCode="_(* #\ ###\ ##0_);_(* \(#\ ###\ ##0\);_(* &quot;-&quot;_);_(@_)"/>
        <alignment horizontal="right" vertical="top" readingOrder="0"/>
        <border outline="0">
          <bottom style="dotted">
            <color rgb="FF6F7779"/>
          </bottom>
        </border>
      </ndxf>
    </rcc>
    <rcc rId="0" sId="25" dxf="1" numFmtId="34">
      <nc r="C8">
        <v>-530276</v>
      </nc>
      <ndxf>
        <font>
          <sz val="8"/>
          <color auto="1"/>
          <name val="Open Sans"/>
          <scheme val="none"/>
        </font>
        <numFmt numFmtId="166" formatCode="_(* #\ ###\ ##0_);_(* \(#\ ###\ ##0\);_(* &quot;-&quot;_);_(@_)"/>
        <alignment horizontal="right" vertical="top" readingOrder="0"/>
        <border outline="0">
          <top style="dotted">
            <color rgb="FF6F7779"/>
          </top>
        </border>
      </ndxf>
    </rcc>
    <rfmt sheetId="25" sqref="C9"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cc rId="0" sId="25" dxf="1" numFmtId="34">
      <nc r="C10">
        <v>5703661</v>
      </nc>
      <ndxf>
        <font>
          <sz val="8"/>
          <color auto="1"/>
          <name val="Open Sans"/>
          <scheme val="none"/>
        </font>
        <numFmt numFmtId="166" formatCode="_(* #\ ###\ ##0_);_(* \(#\ ###\ ##0\);_(* &quot;-&quot;_);_(@_)"/>
        <alignment horizontal="right" vertical="top" readingOrder="0"/>
        <border outline="0">
          <bottom style="dotted">
            <color rgb="FF6F7779"/>
          </bottom>
        </border>
      </ndxf>
    </rcc>
    <rcc rId="0" sId="25" dxf="1" numFmtId="34">
      <nc r="C11">
        <v>-3236293</v>
      </nc>
      <ndxf>
        <font>
          <sz val="8"/>
          <color auto="1"/>
          <name val="Open Sans"/>
          <scheme val="none"/>
        </font>
        <numFmt numFmtId="166" formatCode="_(* #\ ###\ ##0_);_(* \(#\ ###\ ##0\);_(* &quot;-&quot;_);_(@_)"/>
        <alignment horizontal="right" vertical="top" readingOrder="0"/>
        <border outline="0">
          <top style="dotted">
            <color rgb="FF6F7779"/>
          </top>
        </border>
      </ndxf>
    </rcc>
    <rfmt sheetId="25" sqref="C12"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cc rId="0" sId="25" dxf="1" numFmtId="34">
      <nc r="C13">
        <v>764562</v>
      </nc>
      <ndxf>
        <font>
          <sz val="8"/>
          <color auto="1"/>
          <name val="Open Sans"/>
          <scheme val="none"/>
        </font>
        <numFmt numFmtId="166" formatCode="_(* #\ ###\ ##0_);_(* \(#\ ###\ ##0\);_(* &quot;-&quot;_);_(@_)"/>
        <alignment horizontal="right" vertical="top" readingOrder="0"/>
        <border outline="0">
          <bottom style="dotted">
            <color rgb="FF6F7779"/>
          </bottom>
        </border>
      </ndxf>
    </rcc>
    <rcc rId="0" sId="25" dxf="1" numFmtId="34">
      <nc r="C14">
        <v>-53115</v>
      </nc>
      <ndxf>
        <font>
          <sz val="8"/>
          <color auto="1"/>
          <name val="Open Sans"/>
          <scheme val="none"/>
        </font>
        <numFmt numFmtId="166" formatCode="_(* #\ ###\ ##0_);_(* \(#\ ###\ ##0\);_(* &quot;-&quot;_);_(@_)"/>
        <alignment horizontal="right" vertical="top" readingOrder="0"/>
        <border outline="0">
          <top style="dotted">
            <color rgb="FF6F7779"/>
          </top>
          <bottom style="medium">
            <color rgb="FFC00000"/>
          </bottom>
        </border>
      </ndxf>
    </rcc>
    <rcc rId="0" sId="25" dxf="1" numFmtId="34">
      <nc r="C15">
        <v>140027619</v>
      </nc>
      <ndxf>
        <font>
          <b/>
          <sz val="8"/>
          <color auto="1"/>
          <name val="Open Sans"/>
          <scheme val="none"/>
        </font>
        <numFmt numFmtId="166" formatCode="_(* #\ ###\ ##0_);_(* \(#\ ###\ ##0\);_(* &quot;-&quot;_);_(@_)"/>
        <alignment horizontal="right" vertical="top" readingOrder="0"/>
        <border outline="0">
          <bottom style="dotted">
            <color theme="0" tint="-0.499984740745262"/>
          </bottom>
        </border>
      </ndxf>
    </rcc>
    <rcc rId="0" sId="25" dxf="1" numFmtId="34">
      <nc r="C16">
        <v>-4384322</v>
      </nc>
      <ndxf>
        <font>
          <b/>
          <sz val="8"/>
          <color auto="1"/>
          <name val="Open Sans"/>
          <scheme val="none"/>
        </font>
        <numFmt numFmtId="166" formatCode="_(* #\ ###\ ##0_);_(* \(#\ ###\ ##0\);_(* &quot;-&quot;_);_(@_)"/>
        <alignment horizontal="right" vertical="top" readingOrder="0"/>
        <border outline="0">
          <top style="dotted">
            <color theme="0" tint="-0.499984740745262"/>
          </top>
        </border>
      </ndxf>
    </rcc>
    <rcc rId="0" sId="25" dxf="1" numFmtId="34">
      <nc r="C17">
        <v>135643297</v>
      </nc>
      <ndxf>
        <font>
          <b/>
          <sz val="8"/>
          <color rgb="FFEC0000"/>
          <name val="Open Sans"/>
          <scheme val="none"/>
        </font>
        <numFmt numFmtId="166" formatCode="_(* #\ ###\ ##0_);_(* \(#\ ###\ ##0\);_(* &quot;-&quot;_);_(@_)"/>
        <alignment horizontal="right" vertical="top" readingOrder="0"/>
        <border outline="0">
          <top style="thin">
            <color rgb="FFC00000"/>
          </top>
          <bottom style="medium">
            <color rgb="FFC00000"/>
          </bottom>
        </border>
      </ndxf>
    </rcc>
  </rrc>
  <rrc rId="5440" sId="25" ref="C1:C1048576" action="deleteCol">
    <rfmt sheetId="25" xfDxf="1" sqref="C1:C1048576" start="0" length="0"/>
    <rcc rId="0" sId="25" dxf="1">
      <nc r="C2" t="inlineStr">
        <is>
          <t>31.03.2019</t>
        </is>
      </nc>
      <ndxf>
        <font>
          <b/>
          <sz val="8"/>
          <color rgb="FFCC0000"/>
          <name val="Open Sans"/>
          <scheme val="none"/>
        </font>
        <alignment horizontal="right" vertical="top" wrapText="1" readingOrder="0"/>
        <border outline="0">
          <top style="thin">
            <color indexed="9"/>
          </top>
          <bottom style="medium">
            <color rgb="FFCC0000"/>
          </bottom>
        </border>
      </ndxf>
    </rcc>
    <rfmt sheetId="25" sqref="C3" start="0" length="0">
      <dxf>
        <font>
          <b/>
          <sz val="8"/>
          <color auto="1"/>
          <name val="Open Sans"/>
          <scheme val="none"/>
        </font>
        <numFmt numFmtId="166" formatCode="_(* #\ ###\ ##0_);_(* \(#\ ###\ ##0\);_(* &quot;-&quot;_);_(@_)"/>
        <alignment horizontal="right" vertical="top" readingOrder="0"/>
        <border outline="0">
          <top style="medium">
            <color rgb="FFCC0000"/>
          </top>
          <bottom style="thin">
            <color rgb="FFC00000"/>
          </bottom>
        </border>
      </dxf>
    </rfmt>
    <rcc rId="0" sId="25" dxf="1" numFmtId="34">
      <nc r="C4">
        <v>128673847</v>
      </nc>
      <ndxf>
        <font>
          <sz val="8"/>
          <color auto="1"/>
          <name val="Open Sans"/>
          <scheme val="none"/>
        </font>
        <numFmt numFmtId="166" formatCode="_(* #\ ###\ ##0_);_(* \(#\ ###\ ##0\);_(* &quot;-&quot;_);_(@_)"/>
        <alignment horizontal="right" vertical="top" readingOrder="0"/>
        <border outline="0">
          <bottom style="dotted">
            <color rgb="FF6F7779"/>
          </bottom>
        </border>
      </ndxf>
    </rcc>
    <rcc rId="0" sId="25" dxf="1" numFmtId="34">
      <nc r="C5">
        <v>-557472</v>
      </nc>
      <ndxf>
        <font>
          <sz val="8"/>
          <color auto="1"/>
          <name val="Open Sans"/>
          <scheme val="none"/>
        </font>
        <numFmt numFmtId="166" formatCode="_(* #\ ###\ ##0_);_(* \(#\ ###\ ##0\);_(* &quot;-&quot;_);_(@_)"/>
        <alignment horizontal="right" vertical="top" readingOrder="0"/>
        <border outline="0">
          <top style="dotted">
            <color rgb="FF6F7779"/>
          </top>
        </border>
      </ndxf>
    </rcc>
    <rfmt sheetId="25" sqref="C6"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cc rId="0" sId="25" dxf="1" numFmtId="34">
      <nc r="C7">
        <v>6093723</v>
      </nc>
      <ndxf>
        <font>
          <sz val="8"/>
          <color auto="1"/>
          <name val="Open Sans"/>
          <scheme val="none"/>
        </font>
        <numFmt numFmtId="166" formatCode="_(* #\ ###\ ##0_);_(* \(#\ ###\ ##0\);_(* &quot;-&quot;_);_(@_)"/>
        <alignment horizontal="right" vertical="top" readingOrder="0"/>
        <border outline="0">
          <bottom style="dotted">
            <color rgb="FF6F7779"/>
          </bottom>
        </border>
      </ndxf>
    </rcc>
    <rcc rId="0" sId="25" dxf="1" numFmtId="34">
      <nc r="C8">
        <v>-552727</v>
      </nc>
      <ndxf>
        <font>
          <sz val="8"/>
          <color auto="1"/>
          <name val="Open Sans"/>
          <scheme val="none"/>
        </font>
        <numFmt numFmtId="166" formatCode="_(* #\ ###\ ##0_);_(* \(#\ ###\ ##0\);_(* &quot;-&quot;_);_(@_)"/>
        <alignment horizontal="right" vertical="top" readingOrder="0"/>
        <border outline="0">
          <top style="dotted">
            <color rgb="FF6F7779"/>
          </top>
        </border>
      </ndxf>
    </rcc>
    <rfmt sheetId="25" sqref="C9"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cc rId="0" sId="25" dxf="1" numFmtId="34">
      <nc r="C10">
        <v>6091077</v>
      </nc>
      <ndxf>
        <font>
          <sz val="8"/>
          <color auto="1"/>
          <name val="Open Sans"/>
          <scheme val="none"/>
        </font>
        <numFmt numFmtId="166" formatCode="_(* #\ ###\ ##0_);_(* \(#\ ###\ ##0\);_(* &quot;-&quot;_);_(@_)"/>
        <alignment horizontal="right" vertical="top" readingOrder="0"/>
        <border outline="0">
          <bottom style="dotted">
            <color rgb="FF6F7779"/>
          </bottom>
        </border>
      </ndxf>
    </rcc>
    <rcc rId="0" sId="25" dxf="1" numFmtId="34">
      <nc r="C11">
        <v>-3480014</v>
      </nc>
      <ndxf>
        <font>
          <sz val="8"/>
          <color auto="1"/>
          <name val="Open Sans"/>
          <scheme val="none"/>
        </font>
        <numFmt numFmtId="166" formatCode="_(* #\ ###\ ##0_);_(* \(#\ ###\ ##0\);_(* &quot;-&quot;_);_(@_)"/>
        <alignment horizontal="right" vertical="top" readingOrder="0"/>
        <border outline="0">
          <top style="dotted">
            <color rgb="FF6F7779"/>
          </top>
        </border>
      </ndxf>
    </rcc>
    <rfmt sheetId="25" sqref="C12"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cc rId="0" sId="25" dxf="1" numFmtId="34">
      <nc r="C13">
        <v>738455</v>
      </nc>
      <ndxf>
        <font>
          <sz val="8"/>
          <color auto="1"/>
          <name val="Open Sans"/>
          <scheme val="none"/>
        </font>
        <numFmt numFmtId="166" formatCode="_(* #\ ###\ ##0_);_(* \(#\ ###\ ##0\);_(* &quot;-&quot;_);_(@_)"/>
        <alignment horizontal="right" vertical="top" readingOrder="0"/>
        <border outline="0">
          <bottom style="dotted">
            <color rgb="FF6F7779"/>
          </bottom>
        </border>
      </ndxf>
    </rcc>
    <rcc rId="0" sId="25" dxf="1" numFmtId="34">
      <nc r="C14">
        <v>-74297</v>
      </nc>
      <ndxf>
        <font>
          <sz val="8"/>
          <color auto="1"/>
          <name val="Open Sans"/>
          <scheme val="none"/>
        </font>
        <numFmt numFmtId="166" formatCode="_(* #\ ###\ ##0_);_(* \(#\ ###\ ##0\);_(* &quot;-&quot;_);_(@_)"/>
        <alignment horizontal="right" vertical="top" readingOrder="0"/>
        <border outline="0">
          <top style="dotted">
            <color rgb="FF6F7779"/>
          </top>
          <bottom style="medium">
            <color rgb="FFC00000"/>
          </bottom>
        </border>
      </ndxf>
    </rcc>
    <rcc rId="0" sId="25" dxf="1" numFmtId="34">
      <nc r="C15">
        <v>141597102</v>
      </nc>
      <ndxf>
        <font>
          <b/>
          <sz val="8"/>
          <color auto="1"/>
          <name val="Open Sans"/>
          <scheme val="none"/>
        </font>
        <numFmt numFmtId="166" formatCode="_(* #\ ###\ ##0_);_(* \(#\ ###\ ##0\);_(* &quot;-&quot;_);_(@_)"/>
        <alignment horizontal="right" vertical="top" readingOrder="0"/>
        <border outline="0">
          <bottom style="dotted">
            <color theme="0" tint="-0.499984740745262"/>
          </bottom>
        </border>
      </ndxf>
    </rcc>
    <rcc rId="0" sId="25" dxf="1" numFmtId="34">
      <nc r="C16">
        <v>-4664510</v>
      </nc>
      <ndxf>
        <font>
          <b/>
          <sz val="8"/>
          <color auto="1"/>
          <name val="Open Sans"/>
          <scheme val="none"/>
        </font>
        <numFmt numFmtId="166" formatCode="_(* #\ ###\ ##0_);_(* \(#\ ###\ ##0\);_(* &quot;-&quot;_);_(@_)"/>
        <alignment horizontal="right" vertical="top" readingOrder="0"/>
        <border outline="0">
          <top style="dotted">
            <color theme="0" tint="-0.499984740745262"/>
          </top>
        </border>
      </ndxf>
    </rcc>
    <rcc rId="0" sId="25" dxf="1" numFmtId="34">
      <nc r="C17">
        <v>136932592</v>
      </nc>
      <ndxf>
        <font>
          <b/>
          <sz val="8"/>
          <color rgb="FFEC0000"/>
          <name val="Open Sans"/>
          <scheme val="none"/>
        </font>
        <numFmt numFmtId="166" formatCode="_(* #\ ###\ ##0_);_(* \(#\ ###\ ##0\);_(* &quot;-&quot;_);_(@_)"/>
        <alignment horizontal="right" vertical="top" readingOrder="0"/>
        <border outline="0">
          <top style="thin">
            <color rgb="FFC00000"/>
          </top>
          <bottom style="medium">
            <color rgb="FFC00000"/>
          </bottom>
        </border>
      </ndxf>
    </rcc>
  </rrc>
  <rrc rId="5441" sId="25" ref="C1:C1048576" action="deleteCol">
    <rfmt sheetId="25" xfDxf="1" sqref="C1:C1048576" start="0" length="0"/>
    <rcc rId="0" sId="25" dxf="1">
      <nc r="C2" t="inlineStr">
        <is>
          <t>30.06.2019</t>
        </is>
      </nc>
      <ndxf>
        <font>
          <b/>
          <sz val="8"/>
          <color rgb="FFCC0000"/>
          <name val="Open Sans"/>
          <scheme val="none"/>
        </font>
        <numFmt numFmtId="19" formatCode="dd/mm/yyyy"/>
        <alignment horizontal="right" vertical="top" wrapText="1" readingOrder="0"/>
        <border outline="0">
          <top style="thin">
            <color indexed="9"/>
          </top>
          <bottom style="medium">
            <color rgb="FFCC0000"/>
          </bottom>
        </border>
      </ndxf>
    </rcc>
    <rfmt sheetId="25" sqref="C3" start="0" length="0">
      <dxf>
        <font>
          <b/>
          <sz val="8"/>
          <color auto="1"/>
          <name val="Open Sans"/>
          <scheme val="none"/>
        </font>
        <numFmt numFmtId="166" formatCode="_(* #\ ###\ ##0_);_(* \(#\ ###\ ##0\);_(* &quot;-&quot;_);_(@_)"/>
        <alignment horizontal="right" vertical="top" readingOrder="0"/>
        <border outline="0">
          <top style="medium">
            <color rgb="FFCC0000"/>
          </top>
          <bottom style="thin">
            <color rgb="FFC00000"/>
          </bottom>
        </border>
      </dxf>
    </rfmt>
    <rcc rId="0" sId="25" dxf="1" numFmtId="34">
      <nc r="C4">
        <v>130272454</v>
      </nc>
      <ndxf>
        <font>
          <sz val="8"/>
          <color auto="1"/>
          <name val="Open Sans"/>
          <scheme val="none"/>
        </font>
        <numFmt numFmtId="166" formatCode="_(* #\ ###\ ##0_);_(* \(#\ ###\ ##0\);_(* &quot;-&quot;_);_(@_)"/>
        <alignment horizontal="right" vertical="top" readingOrder="0"/>
        <border outline="0">
          <bottom style="dotted">
            <color rgb="FF6F7779"/>
          </bottom>
        </border>
      </ndxf>
    </rcc>
    <rcc rId="0" sId="25" dxf="1" numFmtId="34">
      <nc r="C5">
        <v>-552330</v>
      </nc>
      <ndxf>
        <font>
          <sz val="8"/>
          <color auto="1"/>
          <name val="Open Sans"/>
          <scheme val="none"/>
        </font>
        <numFmt numFmtId="166" formatCode="_(* #\ ###\ ##0_);_(* \(#\ ###\ ##0\);_(* &quot;-&quot;_);_(@_)"/>
        <alignment horizontal="right" vertical="top" readingOrder="0"/>
        <border outline="0">
          <top style="dotted">
            <color rgb="FF6F7779"/>
          </top>
        </border>
      </ndxf>
    </rcc>
    <rfmt sheetId="25" sqref="C6"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cc rId="0" sId="25" dxf="1" numFmtId="34">
      <nc r="C7">
        <v>6783875</v>
      </nc>
      <ndxf>
        <font>
          <sz val="8"/>
          <color auto="1"/>
          <name val="Open Sans"/>
          <scheme val="none"/>
        </font>
        <numFmt numFmtId="166" formatCode="_(* #\ ###\ ##0_);_(* \(#\ ###\ ##0\);_(* &quot;-&quot;_);_(@_)"/>
        <alignment horizontal="right" vertical="top" readingOrder="0"/>
        <border outline="0">
          <bottom style="dotted">
            <color rgb="FF6F7779"/>
          </bottom>
        </border>
      </ndxf>
    </rcc>
    <rcc rId="0" sId="25" dxf="1" numFmtId="34">
      <nc r="C8">
        <v>-615669</v>
      </nc>
      <ndxf>
        <font>
          <sz val="8"/>
          <color auto="1"/>
          <name val="Open Sans"/>
          <scheme val="none"/>
        </font>
        <numFmt numFmtId="166" formatCode="_(* #\ ###\ ##0_);_(* \(#\ ###\ ##0\);_(* &quot;-&quot;_);_(@_)"/>
        <alignment horizontal="right" vertical="top" readingOrder="0"/>
        <border outline="0">
          <top style="dotted">
            <color rgb="FF6F7779"/>
          </top>
        </border>
      </ndxf>
    </rcc>
    <rfmt sheetId="25" sqref="C9"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cc rId="0" sId="25" dxf="1" numFmtId="34">
      <nc r="C10">
        <v>6095285</v>
      </nc>
      <ndxf>
        <font>
          <sz val="8"/>
          <color auto="1"/>
          <name val="Open Sans"/>
          <scheme val="none"/>
        </font>
        <numFmt numFmtId="166" formatCode="_(* #\ ###\ ##0_);_(* \(#\ ###\ ##0\);_(* &quot;-&quot;_);_(@_)"/>
        <alignment horizontal="right" vertical="top" readingOrder="0"/>
        <border outline="0">
          <bottom style="dotted">
            <color rgb="FF6F7779"/>
          </bottom>
        </border>
      </ndxf>
    </rcc>
    <rcc rId="0" sId="25" dxf="1" numFmtId="34">
      <nc r="C11">
        <v>-3562717</v>
      </nc>
      <ndxf>
        <font>
          <sz val="8"/>
          <color auto="1"/>
          <name val="Open Sans"/>
          <scheme val="none"/>
        </font>
        <numFmt numFmtId="166" formatCode="_(* #\ ###\ ##0_);_(* \(#\ ###\ ##0\);_(* &quot;-&quot;_);_(@_)"/>
        <alignment horizontal="right" vertical="top" readingOrder="0"/>
        <border outline="0">
          <top style="dotted">
            <color rgb="FF6F7779"/>
          </top>
        </border>
      </ndxf>
    </rcc>
    <rfmt sheetId="25" sqref="C12"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cc rId="0" sId="25" dxf="1" numFmtId="34">
      <nc r="C13">
        <v>720352</v>
      </nc>
      <ndxf>
        <font>
          <sz val="8"/>
          <color auto="1"/>
          <name val="Open Sans"/>
          <scheme val="none"/>
        </font>
        <numFmt numFmtId="166" formatCode="_(* #\ ###\ ##0_);_(* \(#\ ###\ ##0\);_(* &quot;-&quot;_);_(@_)"/>
        <alignment horizontal="right" vertical="top" readingOrder="0"/>
        <border outline="0">
          <bottom style="dotted">
            <color rgb="FF6F7779"/>
          </bottom>
        </border>
      </ndxf>
    </rcc>
    <rcc rId="0" sId="25" dxf="1" numFmtId="34">
      <nc r="C14">
        <v>-89355</v>
      </nc>
      <ndxf>
        <font>
          <sz val="8"/>
          <color auto="1"/>
          <name val="Open Sans"/>
          <scheme val="none"/>
        </font>
        <numFmt numFmtId="166" formatCode="_(* #\ ###\ ##0_);_(* \(#\ ###\ ##0\);_(* &quot;-&quot;_);_(@_)"/>
        <alignment horizontal="right" vertical="top" readingOrder="0"/>
        <border outline="0">
          <top style="dotted">
            <color rgb="FF6F7779"/>
          </top>
          <bottom style="medium">
            <color rgb="FFC00000"/>
          </bottom>
        </border>
      </ndxf>
    </rcc>
    <rcc rId="0" sId="25" dxf="1" numFmtId="34">
      <nc r="C15">
        <v>143871966</v>
      </nc>
      <ndxf>
        <font>
          <b/>
          <sz val="8"/>
          <color auto="1"/>
          <name val="Open Sans"/>
          <scheme val="none"/>
        </font>
        <numFmt numFmtId="166" formatCode="_(* #\ ###\ ##0_);_(* \(#\ ###\ ##0\);_(* &quot;-&quot;_);_(@_)"/>
        <alignment horizontal="right" vertical="top" readingOrder="0"/>
        <border outline="0">
          <bottom style="dotted">
            <color theme="0" tint="-0.499984740745262"/>
          </bottom>
        </border>
      </ndxf>
    </rcc>
    <rcc rId="0" sId="25" dxf="1" numFmtId="34">
      <nc r="C16">
        <v>-4820071</v>
      </nc>
      <ndxf>
        <font>
          <b/>
          <sz val="8"/>
          <color auto="1"/>
          <name val="Open Sans"/>
          <scheme val="none"/>
        </font>
        <numFmt numFmtId="166" formatCode="_(* #\ ###\ ##0_);_(* \(#\ ###\ ##0\);_(* &quot;-&quot;_);_(@_)"/>
        <alignment horizontal="right" vertical="top" readingOrder="0"/>
        <border outline="0">
          <top style="dotted">
            <color theme="0" tint="-0.499984740745262"/>
          </top>
        </border>
      </ndxf>
    </rcc>
    <rcc rId="0" sId="25" dxf="1" numFmtId="34">
      <nc r="C17">
        <v>139051895</v>
      </nc>
      <ndxf>
        <font>
          <b/>
          <sz val="8"/>
          <color rgb="FFEC0000"/>
          <name val="Open Sans"/>
          <scheme val="none"/>
        </font>
        <numFmt numFmtId="166" formatCode="_(* #\ ###\ ##0_);_(* \(#\ ###\ ##0\);_(* &quot;-&quot;_);_(@_)"/>
        <alignment horizontal="right" vertical="top" readingOrder="0"/>
        <border outline="0">
          <top style="thin">
            <color rgb="FFC00000"/>
          </top>
          <bottom style="medium">
            <color rgb="FFC00000"/>
          </bottom>
        </border>
      </ndxf>
    </rcc>
  </rrc>
  <rrc rId="5442" sId="25" ref="C1:C1048576" action="deleteCol">
    <rfmt sheetId="25" xfDxf="1" sqref="C1:C1048576" start="0" length="0"/>
    <rcc rId="0" sId="25" dxf="1">
      <nc r="C2" t="inlineStr">
        <is>
          <t>30.09.2019</t>
        </is>
      </nc>
      <ndxf>
        <font>
          <b/>
          <sz val="8"/>
          <color rgb="FFCC0000"/>
          <name val="Open Sans"/>
          <scheme val="none"/>
        </font>
        <numFmt numFmtId="19" formatCode="dd/mm/yyyy"/>
        <alignment horizontal="right" vertical="top" wrapText="1" readingOrder="0"/>
        <border outline="0">
          <top style="thin">
            <color indexed="9"/>
          </top>
          <bottom style="medium">
            <color rgb="FFCC0000"/>
          </bottom>
        </border>
      </ndxf>
    </rcc>
    <rfmt sheetId="25" sqref="C3" start="0" length="0">
      <dxf>
        <font>
          <b/>
          <sz val="8"/>
          <color auto="1"/>
          <name val="Open Sans"/>
          <scheme val="none"/>
        </font>
        <numFmt numFmtId="166" formatCode="_(* #\ ###\ ##0_);_(* \(#\ ###\ ##0\);_(* &quot;-&quot;_);_(@_)"/>
        <alignment horizontal="right" vertical="top" readingOrder="0"/>
        <border outline="0">
          <top style="medium">
            <color rgb="FFCC0000"/>
          </top>
          <bottom style="thin">
            <color rgb="FFC00000"/>
          </bottom>
        </border>
      </dxf>
    </rfmt>
    <rcc rId="0" sId="25" dxf="1" numFmtId="34">
      <nc r="C4">
        <v>132561589</v>
      </nc>
      <ndxf>
        <font>
          <sz val="8"/>
          <color auto="1"/>
          <name val="Open Sans"/>
          <scheme val="none"/>
        </font>
        <numFmt numFmtId="166" formatCode="_(* #\ ###\ ##0_);_(* \(#\ ###\ ##0\);_(* &quot;-&quot;_);_(@_)"/>
        <alignment horizontal="right" vertical="top" readingOrder="0"/>
        <border outline="0">
          <bottom style="dotted">
            <color rgb="FF6F7779"/>
          </bottom>
        </border>
      </ndxf>
    </rcc>
    <rcc rId="0" sId="25" dxf="1" numFmtId="34">
      <nc r="C5">
        <v>-574167</v>
      </nc>
      <ndxf>
        <font>
          <sz val="8"/>
          <color auto="1"/>
          <name val="Open Sans"/>
          <scheme val="none"/>
        </font>
        <numFmt numFmtId="166" formatCode="_(* #\ ###\ ##0_);_(* \(#\ ###\ ##0\);_(* &quot;-&quot;_);_(@_)"/>
        <alignment horizontal="right" vertical="top" readingOrder="0"/>
        <border outline="0">
          <top style="dotted">
            <color rgb="FF6F7779"/>
          </top>
        </border>
      </ndxf>
    </rcc>
    <rfmt sheetId="25" sqref="C6"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cc rId="0" sId="25" dxf="1" numFmtId="34">
      <nc r="C7">
        <v>6863173</v>
      </nc>
      <ndxf>
        <font>
          <sz val="8"/>
          <color auto="1"/>
          <name val="Open Sans"/>
          <scheme val="none"/>
        </font>
        <numFmt numFmtId="166" formatCode="_(* #\ ###\ ##0_);_(* \(#\ ###\ ##0\);_(* &quot;-&quot;_);_(@_)"/>
        <alignment horizontal="right" vertical="top" readingOrder="0"/>
        <border outline="0">
          <bottom style="dotted">
            <color rgb="FF6F7779"/>
          </bottom>
        </border>
      </ndxf>
    </rcc>
    <rcc rId="0" sId="25" dxf="1" numFmtId="34">
      <nc r="C8">
        <v>-639951</v>
      </nc>
      <ndxf>
        <font>
          <sz val="8"/>
          <color auto="1"/>
          <name val="Open Sans"/>
          <scheme val="none"/>
        </font>
        <numFmt numFmtId="166" formatCode="_(* #\ ###\ ##0_);_(* \(#\ ###\ ##0\);_(* &quot;-&quot;_);_(@_)"/>
        <alignment horizontal="right" vertical="top" readingOrder="0"/>
        <border outline="0">
          <top style="dotted">
            <color rgb="FF6F7779"/>
          </top>
        </border>
      </ndxf>
    </rcc>
    <rfmt sheetId="25" sqref="C9"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cc rId="0" sId="25" dxf="1" numFmtId="34">
      <nc r="C10">
        <v>6539299</v>
      </nc>
      <ndxf>
        <font>
          <sz val="8"/>
          <color auto="1"/>
          <name val="Open Sans"/>
          <scheme val="none"/>
        </font>
        <numFmt numFmtId="166" formatCode="_(* #\ ###\ ##0_);_(* \(#\ ###\ ##0\);_(* &quot;-&quot;_);_(@_)"/>
        <alignment horizontal="right" vertical="top" readingOrder="0"/>
        <border outline="0">
          <bottom style="dotted">
            <color rgb="FF6F7779"/>
          </bottom>
        </border>
      </ndxf>
    </rcc>
    <rcc rId="0" sId="25" dxf="1" numFmtId="34">
      <nc r="C11">
        <v>-3751732</v>
      </nc>
      <ndxf>
        <font>
          <sz val="8"/>
          <color auto="1"/>
          <name val="Open Sans"/>
          <scheme val="none"/>
        </font>
        <numFmt numFmtId="166" formatCode="_(* #\ ###\ ##0_);_(* \(#\ ###\ ##0\);_(* &quot;-&quot;_);_(@_)"/>
        <alignment horizontal="right" vertical="top" readingOrder="0"/>
        <border outline="0">
          <top style="dotted">
            <color rgb="FF6F7779"/>
          </top>
        </border>
      </ndxf>
    </rcc>
    <rfmt sheetId="25" sqref="C12"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cc rId="0" sId="25" dxf="1" numFmtId="34">
      <nc r="C13">
        <v>768655</v>
      </nc>
      <ndxf>
        <font>
          <sz val="8"/>
          <color auto="1"/>
          <name val="Open Sans"/>
          <scheme val="none"/>
        </font>
        <numFmt numFmtId="166" formatCode="_(* #\ ###\ ##0_);_(* \(#\ ###\ ##0\);_(* &quot;-&quot;_);_(@_)"/>
        <alignment horizontal="right" vertical="top" readingOrder="0"/>
        <border outline="0">
          <bottom style="dotted">
            <color rgb="FF6F7779"/>
          </bottom>
        </border>
      </ndxf>
    </rcc>
    <rcc rId="0" sId="25" dxf="1" numFmtId="34">
      <nc r="C14">
        <v>-151498</v>
      </nc>
      <ndxf>
        <font>
          <sz val="8"/>
          <color auto="1"/>
          <name val="Open Sans"/>
          <scheme val="none"/>
        </font>
        <numFmt numFmtId="166" formatCode="_(* #\ ###\ ##0_);_(* \(#\ ###\ ##0\);_(* &quot;-&quot;_);_(@_)"/>
        <alignment horizontal="right" vertical="top" readingOrder="0"/>
        <border outline="0">
          <top style="dotted">
            <color rgb="FF6F7779"/>
          </top>
          <bottom style="medium">
            <color rgb="FFC00000"/>
          </bottom>
        </border>
      </ndxf>
    </rcc>
    <rcc rId="0" sId="25" dxf="1">
      <nc r="C15">
        <f>C13+C10+C7+C4</f>
      </nc>
      <ndxf>
        <font>
          <b/>
          <sz val="8"/>
          <color auto="1"/>
          <name val="Open Sans"/>
          <scheme val="none"/>
        </font>
        <numFmt numFmtId="166" formatCode="_(* #\ ###\ ##0_);_(* \(#\ ###\ ##0\);_(* &quot;-&quot;_);_(@_)"/>
        <alignment horizontal="right" vertical="top" readingOrder="0"/>
        <border outline="0">
          <bottom style="dotted">
            <color theme="0" tint="-0.499984740745262"/>
          </bottom>
        </border>
      </ndxf>
    </rcc>
    <rcc rId="0" sId="25" dxf="1">
      <nc r="C16">
        <f>C14+C11+C8+C5</f>
      </nc>
      <ndxf>
        <font>
          <b/>
          <sz val="8"/>
          <color auto="1"/>
          <name val="Open Sans"/>
          <scheme val="none"/>
        </font>
        <numFmt numFmtId="166" formatCode="_(* #\ ###\ ##0_);_(* \(#\ ###\ ##0\);_(* &quot;-&quot;_);_(@_)"/>
        <alignment horizontal="right" vertical="top" readingOrder="0"/>
        <border outline="0">
          <top style="dotted">
            <color theme="0" tint="-0.499984740745262"/>
          </top>
        </border>
      </ndxf>
    </rcc>
    <rcc rId="0" sId="25" dxf="1">
      <nc r="C17">
        <f>SUM(C15:C16)</f>
      </nc>
      <ndxf>
        <font>
          <b/>
          <sz val="8"/>
          <color rgb="FFEC0000"/>
          <name val="Open Sans"/>
          <scheme val="none"/>
        </font>
        <numFmt numFmtId="166" formatCode="_(* #\ ###\ ##0_);_(* \(#\ ###\ ##0\);_(* &quot;-&quot;_);_(@_)"/>
        <alignment horizontal="right" vertical="top" readingOrder="0"/>
        <border outline="0">
          <top style="thin">
            <color rgb="FFC00000"/>
          </top>
          <bottom style="medium">
            <color rgb="FFC00000"/>
          </bottom>
        </border>
      </ndxf>
    </rcc>
  </rrc>
  <rrc rId="5443" sId="25" ref="C1:C1048576" action="deleteCol">
    <rfmt sheetId="25" xfDxf="1" sqref="C1:C1048576" start="0" length="0"/>
    <rcc rId="0" sId="25" dxf="1">
      <nc r="C2" t="inlineStr">
        <is>
          <t>31.12.2019</t>
        </is>
      </nc>
      <ndxf>
        <font>
          <b/>
          <sz val="8"/>
          <color rgb="FFCC0000"/>
          <name val="Open Sans"/>
          <scheme val="none"/>
        </font>
        <numFmt numFmtId="19" formatCode="dd/mm/yyyy"/>
        <alignment horizontal="right" vertical="top" wrapText="1" readingOrder="0"/>
        <border outline="0">
          <top style="thin">
            <color indexed="9"/>
          </top>
          <bottom style="medium">
            <color rgb="FFCC0000"/>
          </bottom>
        </border>
      </ndxf>
    </rcc>
    <rfmt sheetId="25" sqref="C3" start="0" length="0">
      <dxf>
        <font>
          <b/>
          <sz val="8"/>
          <color auto="1"/>
          <name val="Open Sans"/>
          <scheme val="none"/>
        </font>
        <numFmt numFmtId="166" formatCode="_(* #\ ###\ ##0_);_(* \(#\ ###\ ##0\);_(* &quot;-&quot;_);_(@_)"/>
        <alignment horizontal="right" vertical="top" readingOrder="0"/>
        <border outline="0">
          <top style="medium">
            <color rgb="FFCC0000"/>
          </top>
          <bottom style="thin">
            <color rgb="FFC00000"/>
          </bottom>
        </border>
      </dxf>
    </rfmt>
    <rcc rId="0" sId="25" dxf="1" numFmtId="34">
      <nc r="C4">
        <v>132377036</v>
      </nc>
      <ndxf>
        <font>
          <sz val="8"/>
          <color auto="1"/>
          <name val="Open Sans"/>
          <scheme val="none"/>
        </font>
        <numFmt numFmtId="166" formatCode="_(* #\ ###\ ##0_);_(* \(#\ ###\ ##0\);_(* &quot;-&quot;_);_(@_)"/>
        <alignment horizontal="right" vertical="top" readingOrder="0"/>
        <border outline="0">
          <bottom style="dotted">
            <color rgb="FF6F7779"/>
          </bottom>
        </border>
      </ndxf>
    </rcc>
    <rcc rId="0" sId="25" dxf="1" numFmtId="34">
      <nc r="C5">
        <v>-571396</v>
      </nc>
      <ndxf>
        <font>
          <sz val="8"/>
          <color auto="1"/>
          <name val="Open Sans"/>
          <scheme val="none"/>
        </font>
        <numFmt numFmtId="166" formatCode="_(* #\ ###\ ##0_);_(* \(#\ ###\ ##0\);_(* &quot;-&quot;_);_(@_)"/>
        <alignment horizontal="right" vertical="top" readingOrder="0"/>
        <border outline="0">
          <top style="dotted">
            <color rgb="FF6F7779"/>
          </top>
        </border>
      </ndxf>
    </rcc>
    <rfmt sheetId="25" sqref="C6"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cc rId="0" sId="25" dxf="1" numFmtId="34">
      <nc r="C7">
        <v>6546106</v>
      </nc>
      <ndxf>
        <font>
          <sz val="8"/>
          <color auto="1"/>
          <name val="Open Sans"/>
          <scheme val="none"/>
        </font>
        <numFmt numFmtId="166" formatCode="_(* #\ ###\ ##0_);_(* \(#\ ###\ ##0\);_(* &quot;-&quot;_);_(@_)"/>
        <alignment horizontal="right" vertical="top" readingOrder="0"/>
        <border outline="0">
          <bottom style="dotted">
            <color rgb="FF6F7779"/>
          </bottom>
        </border>
      </ndxf>
    </rcc>
    <rcc rId="0" sId="25" dxf="1" numFmtId="34">
      <nc r="C8">
        <v>-582541</v>
      </nc>
      <ndxf>
        <font>
          <sz val="8"/>
          <color auto="1"/>
          <name val="Open Sans"/>
          <scheme val="none"/>
        </font>
        <numFmt numFmtId="166" formatCode="_(* #\ ###\ ##0_);_(* \(#\ ###\ ##0\);_(* &quot;-&quot;_);_(@_)"/>
        <alignment horizontal="right" vertical="top" readingOrder="0"/>
        <border outline="0">
          <top style="dotted">
            <color rgb="FF6F7779"/>
          </top>
        </border>
      </ndxf>
    </rcc>
    <rfmt sheetId="25" sqref="C9"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cc rId="0" sId="25" dxf="1" numFmtId="34">
      <nc r="C10">
        <v>6834385</v>
      </nc>
      <ndxf>
        <font>
          <sz val="8"/>
          <color auto="1"/>
          <name val="Open Sans"/>
          <scheme val="none"/>
        </font>
        <numFmt numFmtId="166" formatCode="_(* #\ ###\ ##0_);_(* \(#\ ###\ ##0\);_(* &quot;-&quot;_);_(@_)"/>
        <alignment horizontal="right" vertical="top" readingOrder="0"/>
        <border outline="0">
          <bottom style="dotted">
            <color rgb="FF6F7779"/>
          </bottom>
        </border>
      </ndxf>
    </rcc>
    <rcc rId="0" sId="25" dxf="1" numFmtId="34">
      <nc r="C11">
        <v>-3886229</v>
      </nc>
      <ndxf>
        <font>
          <sz val="8"/>
          <color auto="1"/>
          <name val="Open Sans"/>
          <scheme val="none"/>
        </font>
        <numFmt numFmtId="166" formatCode="_(* #\ ###\ ##0_);_(* \(#\ ###\ ##0\);_(* &quot;-&quot;_);_(@_)"/>
        <alignment horizontal="right" vertical="top" readingOrder="0"/>
        <border outline="0">
          <top style="dotted">
            <color rgb="FF6F7779"/>
          </top>
        </border>
      </ndxf>
    </rcc>
    <rfmt sheetId="25" sqref="C12"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cc rId="0" sId="25" dxf="1" numFmtId="34">
      <nc r="C13">
        <v>769208</v>
      </nc>
      <ndxf>
        <font>
          <sz val="8"/>
          <color auto="1"/>
          <name val="Open Sans"/>
          <scheme val="none"/>
        </font>
        <numFmt numFmtId="166" formatCode="_(* #\ ###\ ##0_);_(* \(#\ ###\ ##0\);_(* &quot;-&quot;_);_(@_)"/>
        <alignment horizontal="right" vertical="top" readingOrder="0"/>
        <border outline="0">
          <bottom style="dotted">
            <color rgb="FF6F7779"/>
          </bottom>
        </border>
      </ndxf>
    </rcc>
    <rcc rId="0" sId="25" dxf="1" numFmtId="34">
      <nc r="C14">
        <v>-204198</v>
      </nc>
      <ndxf>
        <font>
          <sz val="8"/>
          <color auto="1"/>
          <name val="Open Sans"/>
          <scheme val="none"/>
        </font>
        <numFmt numFmtId="166" formatCode="_(* #\ ###\ ##0_);_(* \(#\ ###\ ##0\);_(* &quot;-&quot;_);_(@_)"/>
        <alignment horizontal="right" vertical="top" readingOrder="0"/>
        <border outline="0">
          <top style="dotted">
            <color rgb="FF6F7779"/>
          </top>
          <bottom style="medium">
            <color rgb="FFC00000"/>
          </bottom>
        </border>
      </ndxf>
    </rcc>
    <rcc rId="0" sId="25" dxf="1">
      <nc r="C15">
        <f>C13+C10+C7+C4</f>
      </nc>
      <ndxf>
        <font>
          <b/>
          <sz val="8"/>
          <color auto="1"/>
          <name val="Open Sans"/>
          <scheme val="none"/>
        </font>
        <numFmt numFmtId="166" formatCode="_(* #\ ###\ ##0_);_(* \(#\ ###\ ##0\);_(* &quot;-&quot;_);_(@_)"/>
        <alignment horizontal="right" vertical="top" readingOrder="0"/>
        <border outline="0">
          <bottom style="dotted">
            <color theme="0" tint="-0.499984740745262"/>
          </bottom>
        </border>
      </ndxf>
    </rcc>
    <rcc rId="0" sId="25" dxf="1">
      <nc r="C16">
        <f>C14+C11+C8+C5</f>
      </nc>
      <ndxf>
        <font>
          <b/>
          <sz val="8"/>
          <color auto="1"/>
          <name val="Open Sans"/>
          <scheme val="none"/>
        </font>
        <numFmt numFmtId="166" formatCode="_(* #\ ###\ ##0_);_(* \(#\ ###\ ##0\);_(* &quot;-&quot;_);_(@_)"/>
        <alignment horizontal="right" vertical="top" readingOrder="0"/>
        <border outline="0">
          <top style="dotted">
            <color theme="0" tint="-0.499984740745262"/>
          </top>
        </border>
      </ndxf>
    </rcc>
    <rcc rId="0" sId="25" dxf="1">
      <nc r="C17">
        <f>SUM(C15:C16)</f>
      </nc>
      <ndxf>
        <font>
          <b/>
          <sz val="8"/>
          <color rgb="FFEC0000"/>
          <name val="Open Sans"/>
          <scheme val="none"/>
        </font>
        <numFmt numFmtId="166" formatCode="_(* #\ ###\ ##0_);_(* \(#\ ###\ ##0\);_(* &quot;-&quot;_);_(@_)"/>
        <alignment horizontal="right" vertical="top" readingOrder="0"/>
        <border outline="0">
          <top style="thin">
            <color rgb="FFC00000"/>
          </top>
          <bottom style="medium">
            <color rgb="FFC00000"/>
          </bottom>
        </border>
      </ndxf>
    </rcc>
  </rrc>
  <rrc rId="5444" sId="25" ref="C1:C1048576" action="deleteCol">
    <rfmt sheetId="25" xfDxf="1" sqref="C1:C1048576" start="0" length="0"/>
    <rcc rId="0" sId="25" dxf="1" numFmtId="19">
      <nc r="C2">
        <v>43921</v>
      </nc>
      <ndxf>
        <font>
          <b/>
          <sz val="8"/>
          <color rgb="FFCC0000"/>
          <name val="Open Sans"/>
          <scheme val="none"/>
        </font>
        <numFmt numFmtId="19" formatCode="dd/mm/yyyy"/>
        <alignment horizontal="right" vertical="top" wrapText="1" readingOrder="0"/>
        <border outline="0">
          <top style="thin">
            <color indexed="9"/>
          </top>
          <bottom style="medium">
            <color rgb="FFCC0000"/>
          </bottom>
        </border>
      </ndxf>
    </rcc>
    <rfmt sheetId="25" sqref="C3" start="0" length="0">
      <dxf>
        <font>
          <b/>
          <sz val="8"/>
          <color auto="1"/>
          <name val="Open Sans"/>
          <scheme val="none"/>
        </font>
        <numFmt numFmtId="166" formatCode="_(* #\ ###\ ##0_);_(* \(#\ ###\ ##0\);_(* &quot;-&quot;_);_(@_)"/>
        <alignment horizontal="right" vertical="top" readingOrder="0"/>
        <border outline="0">
          <top style="medium">
            <color rgb="FFCC0000"/>
          </top>
          <bottom style="thin">
            <color rgb="FFC00000"/>
          </bottom>
        </border>
      </dxf>
    </rfmt>
    <rcc rId="0" sId="25" dxf="1" numFmtId="34">
      <nc r="C4">
        <v>136527701</v>
      </nc>
      <ndxf>
        <font>
          <sz val="8"/>
          <color auto="1"/>
          <name val="Open Sans"/>
          <scheme val="none"/>
        </font>
        <numFmt numFmtId="166" formatCode="_(* #\ ###\ ##0_);_(* \(#\ ###\ ##0\);_(* &quot;-&quot;_);_(@_)"/>
        <alignment horizontal="right" vertical="top" readingOrder="0"/>
        <border outline="0">
          <bottom style="dotted">
            <color rgb="FF6F7779"/>
          </bottom>
        </border>
      </ndxf>
    </rcc>
    <rcc rId="0" sId="25" dxf="1" numFmtId="34">
      <nc r="C5">
        <v>-561675</v>
      </nc>
      <ndxf>
        <font>
          <sz val="8"/>
          <color auto="1"/>
          <name val="Open Sans"/>
          <scheme val="none"/>
        </font>
        <numFmt numFmtId="166" formatCode="_(* #\ ###\ ##0_);_(* \(#\ ###\ ##0\);_(* &quot;-&quot;_);_(@_)"/>
        <alignment horizontal="right" vertical="top" readingOrder="0"/>
        <border outline="0">
          <top style="dotted">
            <color rgb="FF6F7779"/>
          </top>
        </border>
      </ndxf>
    </rcc>
    <rfmt sheetId="25" sqref="C6"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cc rId="0" sId="25" dxf="1" numFmtId="34">
      <nc r="C7">
        <v>6762337</v>
      </nc>
      <ndxf>
        <font>
          <sz val="8"/>
          <color auto="1"/>
          <name val="Open Sans"/>
          <scheme val="none"/>
        </font>
        <numFmt numFmtId="166" formatCode="_(* #\ ###\ ##0_);_(* \(#\ ###\ ##0\);_(* &quot;-&quot;_);_(@_)"/>
        <alignment horizontal="right" vertical="top" readingOrder="0"/>
        <border outline="0">
          <bottom style="dotted">
            <color rgb="FF6F7779"/>
          </bottom>
        </border>
      </ndxf>
    </rcc>
    <rcc rId="0" sId="25" dxf="1" numFmtId="34">
      <nc r="C8">
        <v>-741693</v>
      </nc>
      <ndxf>
        <font>
          <sz val="8"/>
          <color auto="1"/>
          <name val="Open Sans"/>
          <scheme val="none"/>
        </font>
        <numFmt numFmtId="166" formatCode="_(* #\ ###\ ##0_);_(* \(#\ ###\ ##0\);_(* &quot;-&quot;_);_(@_)"/>
        <alignment horizontal="right" vertical="top" readingOrder="0"/>
        <border outline="0">
          <top style="dotted">
            <color rgb="FF6F7779"/>
          </top>
        </border>
      </ndxf>
    </rcc>
    <rfmt sheetId="25" sqref="C9"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cc rId="0" sId="25" dxf="1" numFmtId="34">
      <nc r="C10">
        <v>7142136</v>
      </nc>
      <ndxf>
        <font>
          <sz val="8"/>
          <color auto="1"/>
          <name val="Open Sans"/>
          <scheme val="none"/>
        </font>
        <numFmt numFmtId="166" formatCode="_(* #\ ###\ ##0_);_(* \(#\ ###\ ##0\);_(* &quot;-&quot;_);_(@_)"/>
        <alignment horizontal="right" vertical="top" readingOrder="0"/>
        <border outline="0">
          <bottom style="dotted">
            <color rgb="FF6F7779"/>
          </bottom>
        </border>
      </ndxf>
    </rcc>
    <rcc rId="0" sId="25" dxf="1" numFmtId="34">
      <nc r="C11">
        <v>-4043474</v>
      </nc>
      <ndxf>
        <font>
          <sz val="8"/>
          <color auto="1"/>
          <name val="Open Sans"/>
          <scheme val="none"/>
        </font>
        <numFmt numFmtId="166" formatCode="_(* #\ ###\ ##0_);_(* \(#\ ###\ ##0\);_(* &quot;-&quot;_);_(@_)"/>
        <alignment horizontal="right" vertical="top" readingOrder="0"/>
        <border outline="0">
          <top style="dotted">
            <color rgb="FF6F7779"/>
          </top>
        </border>
      </ndxf>
    </rcc>
    <rfmt sheetId="25" sqref="C12"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cc rId="0" sId="25" dxf="1" numFmtId="34">
      <nc r="C13">
        <v>756701</v>
      </nc>
      <ndxf>
        <font>
          <sz val="8"/>
          <color auto="1"/>
          <name val="Open Sans"/>
          <scheme val="none"/>
        </font>
        <numFmt numFmtId="166" formatCode="_(* #\ ###\ ##0_);_(* \(#\ ###\ ##0\);_(* &quot;-&quot;_);_(@_)"/>
        <alignment horizontal="right" vertical="top" readingOrder="0"/>
        <border outline="0">
          <bottom style="dotted">
            <color rgb="FF6F7779"/>
          </bottom>
        </border>
      </ndxf>
    </rcc>
    <rcc rId="0" sId="25" dxf="1" numFmtId="34">
      <nc r="C14">
        <v>-216716</v>
      </nc>
      <ndxf>
        <font>
          <sz val="8"/>
          <color auto="1"/>
          <name val="Open Sans"/>
          <scheme val="none"/>
        </font>
        <numFmt numFmtId="166" formatCode="_(* #\ ###\ ##0_);_(* \(#\ ###\ ##0\);_(* &quot;-&quot;_);_(@_)"/>
        <alignment horizontal="right" vertical="top" readingOrder="0"/>
        <border outline="0">
          <top style="dotted">
            <color rgb="FF6F7779"/>
          </top>
          <bottom style="medium">
            <color rgb="FFC00000"/>
          </bottom>
        </border>
      </ndxf>
    </rcc>
    <rcc rId="0" sId="25" dxf="1" numFmtId="34">
      <nc r="C15">
        <v>151188875</v>
      </nc>
      <ndxf>
        <font>
          <b/>
          <sz val="8"/>
          <color auto="1"/>
          <name val="Open Sans"/>
          <scheme val="none"/>
        </font>
        <numFmt numFmtId="166" formatCode="_(* #\ ###\ ##0_);_(* \(#\ ###\ ##0\);_(* &quot;-&quot;_);_(@_)"/>
        <alignment horizontal="right" vertical="top" readingOrder="0"/>
        <border outline="0">
          <bottom style="dotted">
            <color theme="0" tint="-0.499984740745262"/>
          </bottom>
        </border>
      </ndxf>
    </rcc>
    <rcc rId="0" sId="25" dxf="1" numFmtId="34">
      <nc r="C16">
        <v>-5563558</v>
      </nc>
      <ndxf>
        <font>
          <b/>
          <sz val="8"/>
          <color auto="1"/>
          <name val="Open Sans"/>
          <scheme val="none"/>
        </font>
        <numFmt numFmtId="166" formatCode="_(* #\ ###\ ##0_);_(* \(#\ ###\ ##0\);_(* &quot;-&quot;_);_(@_)"/>
        <alignment horizontal="right" vertical="top" readingOrder="0"/>
        <border outline="0">
          <top style="dotted">
            <color theme="0" tint="-0.499984740745262"/>
          </top>
        </border>
      </ndxf>
    </rcc>
    <rcc rId="0" sId="25" dxf="1" numFmtId="34">
      <nc r="C17">
        <v>145625317</v>
      </nc>
      <ndxf>
        <font>
          <b/>
          <sz val="8"/>
          <color rgb="FFEC0000"/>
          <name val="Open Sans"/>
          <scheme val="none"/>
        </font>
        <numFmt numFmtId="166" formatCode="_(* #\ ###\ ##0_);_(* \(#\ ###\ ##0\);_(* &quot;-&quot;_);_(@_)"/>
        <alignment horizontal="right" vertical="top" readingOrder="0"/>
        <border outline="0">
          <top style="thin">
            <color rgb="FFC00000"/>
          </top>
          <bottom style="medium">
            <color rgb="FFC00000"/>
          </bottom>
        </border>
      </ndxf>
    </rcc>
  </rrc>
  <rrc rId="5445" sId="25" ref="C1:C1048576" action="deleteCol">
    <rfmt sheetId="25" xfDxf="1" sqref="C1:C1048576" start="0" length="0"/>
    <rcc rId="0" sId="25" dxf="1" numFmtId="19">
      <nc r="C2">
        <v>44012</v>
      </nc>
      <ndxf>
        <font>
          <b/>
          <sz val="8"/>
          <color rgb="FFCC0000"/>
          <name val="Open Sans"/>
          <scheme val="none"/>
        </font>
        <numFmt numFmtId="19" formatCode="dd/mm/yyyy"/>
        <alignment horizontal="right" vertical="top" wrapText="1" readingOrder="0"/>
        <border outline="0">
          <top style="thin">
            <color indexed="9"/>
          </top>
          <bottom style="medium">
            <color rgb="FFCC0000"/>
          </bottom>
        </border>
      </ndxf>
    </rcc>
    <rfmt sheetId="25" sqref="C3" start="0" length="0">
      <dxf>
        <font>
          <b/>
          <sz val="8"/>
          <color auto="1"/>
          <name val="Open Sans"/>
          <scheme val="none"/>
        </font>
        <numFmt numFmtId="166" formatCode="_(* #\ ###\ ##0_);_(* \(#\ ###\ ##0\);_(* &quot;-&quot;_);_(@_)"/>
        <alignment horizontal="right" vertical="top" readingOrder="0"/>
        <border outline="0">
          <top style="medium">
            <color rgb="FFCC0000"/>
          </top>
          <bottom style="thin">
            <color rgb="FFC00000"/>
          </bottom>
        </border>
      </dxf>
    </rfmt>
    <rcc rId="0" sId="25" dxf="1" numFmtId="34">
      <nc r="C4">
        <v>130427157</v>
      </nc>
      <ndxf>
        <font>
          <sz val="8"/>
          <color auto="1"/>
          <name val="Open Sans"/>
          <scheme val="none"/>
        </font>
        <numFmt numFmtId="166" formatCode="_(* #\ ###\ ##0_);_(* \(#\ ###\ ##0\);_(* &quot;-&quot;_);_(@_)"/>
        <alignment horizontal="right" vertical="top" readingOrder="0"/>
        <border outline="0">
          <bottom style="dotted">
            <color rgb="FF6F7779"/>
          </bottom>
        </border>
      </ndxf>
    </rcc>
    <rcc rId="0" sId="25" dxf="1" numFmtId="34">
      <nc r="C5">
        <v>-564395</v>
      </nc>
      <ndxf>
        <font>
          <sz val="8"/>
          <color auto="1"/>
          <name val="Open Sans"/>
          <scheme val="none"/>
        </font>
        <numFmt numFmtId="166" formatCode="_(* #\ ###\ ##0_);_(* \(#\ ###\ ##0\);_(* &quot;-&quot;_);_(@_)"/>
        <alignment horizontal="right" vertical="top" readingOrder="0"/>
        <border outline="0">
          <top style="dotted">
            <color rgb="FF6F7779"/>
          </top>
        </border>
      </ndxf>
    </rcc>
    <rfmt sheetId="25" sqref="C6"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cc rId="0" sId="25" dxf="1" numFmtId="34">
      <nc r="C7">
        <v>7674190</v>
      </nc>
      <ndxf>
        <font>
          <sz val="8"/>
          <color auto="1"/>
          <name val="Open Sans"/>
          <scheme val="none"/>
        </font>
        <numFmt numFmtId="166" formatCode="_(* #\ ###\ ##0_);_(* \(#\ ###\ ##0\);_(* &quot;-&quot;_);_(@_)"/>
        <alignment horizontal="right" vertical="top" readingOrder="0"/>
        <border outline="0">
          <bottom style="dotted">
            <color rgb="FF6F7779"/>
          </bottom>
        </border>
      </ndxf>
    </rcc>
    <rcc rId="0" sId="25" dxf="1" numFmtId="34">
      <nc r="C8">
        <v>-817540</v>
      </nc>
      <ndxf>
        <font>
          <sz val="8"/>
          <color auto="1"/>
          <name val="Open Sans"/>
          <scheme val="none"/>
        </font>
        <numFmt numFmtId="166" formatCode="_(* #\ ###\ ##0_);_(* \(#\ ###\ ##0\);_(* &quot;-&quot;_);_(@_)"/>
        <alignment horizontal="right" vertical="top" readingOrder="0"/>
        <border outline="0">
          <top style="dotted">
            <color rgb="FF6F7779"/>
          </top>
        </border>
      </ndxf>
    </rcc>
    <rfmt sheetId="25" sqref="C9"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cc rId="0" sId="25" dxf="1" numFmtId="34">
      <nc r="C10">
        <v>7506574</v>
      </nc>
      <ndxf>
        <font>
          <sz val="8"/>
          <color auto="1"/>
          <name val="Open Sans"/>
          <scheme val="none"/>
        </font>
        <numFmt numFmtId="166" formatCode="_(* #\ ###\ ##0_);_(* \(#\ ###\ ##0\);_(* &quot;-&quot;_);_(@_)"/>
        <alignment horizontal="right" vertical="top" readingOrder="0"/>
        <border outline="0">
          <bottom style="dotted">
            <color rgb="FF6F7779"/>
          </bottom>
        </border>
      </ndxf>
    </rcc>
    <rcc rId="0" sId="25" dxf="1" numFmtId="34">
      <nc r="C11">
        <v>-4288048</v>
      </nc>
      <ndxf>
        <font>
          <sz val="8"/>
          <color auto="1"/>
          <name val="Open Sans"/>
          <scheme val="none"/>
        </font>
        <numFmt numFmtId="166" formatCode="_(* #\ ###\ ##0_);_(* \(#\ ###\ ##0\);_(* &quot;-&quot;_);_(@_)"/>
        <alignment horizontal="right" vertical="top" readingOrder="0"/>
        <border outline="0">
          <top style="dotted">
            <color rgb="FF6F7779"/>
          </top>
        </border>
      </ndxf>
    </rcc>
    <rfmt sheetId="25" sqref="C12"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cc rId="0" sId="25" dxf="1" numFmtId="34">
      <nc r="C13">
        <v>723074</v>
      </nc>
      <ndxf>
        <font>
          <sz val="8"/>
          <color auto="1"/>
          <name val="Open Sans"/>
          <scheme val="none"/>
        </font>
        <numFmt numFmtId="166" formatCode="_(* #\ ###\ ##0_);_(* \(#\ ###\ ##0\);_(* &quot;-&quot;_);_(@_)"/>
        <alignment horizontal="right" vertical="top" readingOrder="0"/>
        <border outline="0">
          <bottom style="dotted">
            <color rgb="FF6F7779"/>
          </bottom>
        </border>
      </ndxf>
    </rcc>
    <rcc rId="0" sId="25" dxf="1" numFmtId="34">
      <nc r="C14">
        <v>-224036</v>
      </nc>
      <ndxf>
        <font>
          <sz val="8"/>
          <color auto="1"/>
          <name val="Open Sans"/>
          <scheme val="none"/>
        </font>
        <numFmt numFmtId="166" formatCode="_(* #\ ###\ ##0_);_(* \(#\ ###\ ##0\);_(* &quot;-&quot;_);_(@_)"/>
        <alignment horizontal="right" vertical="top" readingOrder="0"/>
        <border outline="0">
          <top style="dotted">
            <color rgb="FF6F7779"/>
          </top>
          <bottom style="medium">
            <color rgb="FFC00000"/>
          </bottom>
        </border>
      </ndxf>
    </rcc>
    <rcc rId="0" sId="25" dxf="1" numFmtId="34">
      <nc r="C15">
        <v>146330995</v>
      </nc>
      <ndxf>
        <font>
          <b/>
          <sz val="8"/>
          <color auto="1"/>
          <name val="Open Sans"/>
          <scheme val="none"/>
        </font>
        <numFmt numFmtId="166" formatCode="_(* #\ ###\ ##0_);_(* \(#\ ###\ ##0\);_(* &quot;-&quot;_);_(@_)"/>
        <alignment horizontal="right" vertical="top" readingOrder="0"/>
        <border outline="0">
          <bottom style="dotted">
            <color theme="0" tint="-0.499984740745262"/>
          </bottom>
        </border>
      </ndxf>
    </rcc>
    <rcc rId="0" sId="25" dxf="1" numFmtId="34">
      <nc r="C16">
        <v>-5894019</v>
      </nc>
      <ndxf>
        <font>
          <b/>
          <sz val="8"/>
          <color auto="1"/>
          <name val="Open Sans"/>
          <scheme val="none"/>
        </font>
        <numFmt numFmtId="166" formatCode="_(* #\ ###\ ##0_);_(* \(#\ ###\ ##0\);_(* &quot;-&quot;_);_(@_)"/>
        <alignment horizontal="right" vertical="top" readingOrder="0"/>
        <border outline="0">
          <top style="dotted">
            <color theme="0" tint="-0.499984740745262"/>
          </top>
        </border>
      </ndxf>
    </rcc>
    <rcc rId="0" sId="25" dxf="1" numFmtId="34">
      <nc r="C17">
        <v>140436976</v>
      </nc>
      <ndxf>
        <font>
          <b/>
          <sz val="8"/>
          <color rgb="FFEC0000"/>
          <name val="Open Sans"/>
          <scheme val="none"/>
        </font>
        <numFmt numFmtId="166" formatCode="_(* #\ ###\ ##0_);_(* \(#\ ###\ ##0\);_(* &quot;-&quot;_);_(@_)"/>
        <alignment horizontal="right" vertical="top" readingOrder="0"/>
        <border outline="0">
          <top style="thin">
            <color rgb="FFC00000"/>
          </top>
          <bottom style="medium">
            <color rgb="FFC00000"/>
          </bottom>
        </border>
      </ndxf>
    </rcc>
  </rrc>
  <rrc rId="5446" sId="25" ref="C1:C1048576" action="deleteCol">
    <rfmt sheetId="25" xfDxf="1" sqref="C1:C1048576" start="0" length="0"/>
    <rcc rId="0" sId="25" dxf="1" numFmtId="19">
      <nc r="C2">
        <v>44104</v>
      </nc>
      <ndxf>
        <font>
          <b/>
          <sz val="8"/>
          <color rgb="FFCC0000"/>
          <name val="Open Sans"/>
          <scheme val="none"/>
        </font>
        <numFmt numFmtId="19" formatCode="dd/mm/yyyy"/>
        <alignment horizontal="right" vertical="top" wrapText="1" readingOrder="0"/>
        <border outline="0">
          <top style="thin">
            <color indexed="9"/>
          </top>
          <bottom style="medium">
            <color rgb="FFCC0000"/>
          </bottom>
        </border>
      </ndxf>
    </rcc>
    <rfmt sheetId="25" sqref="C3" start="0" length="0">
      <dxf>
        <font>
          <b/>
          <sz val="8"/>
          <color auto="1"/>
          <name val="Open Sans"/>
          <scheme val="none"/>
        </font>
        <numFmt numFmtId="166" formatCode="_(* #\ ###\ ##0_);_(* \(#\ ###\ ##0\);_(* &quot;-&quot;_);_(@_)"/>
        <alignment horizontal="right" vertical="top" readingOrder="0"/>
        <border outline="0">
          <top style="medium">
            <color rgb="FFCC0000"/>
          </top>
          <bottom style="thin">
            <color rgb="FFC00000"/>
          </bottom>
        </border>
      </dxf>
    </rfmt>
    <rcc rId="0" sId="25" dxf="1" numFmtId="34">
      <nc r="C4">
        <v>129855264</v>
      </nc>
      <ndxf>
        <font>
          <sz val="8"/>
          <color auto="1"/>
          <name val="Open Sans"/>
          <scheme val="none"/>
        </font>
        <numFmt numFmtId="166" formatCode="_(* #\ ###\ ##0_);_(* \(#\ ###\ ##0\);_(* &quot;-&quot;_);_(@_)"/>
        <alignment horizontal="right" vertical="top" readingOrder="0"/>
        <border outline="0">
          <bottom style="dotted">
            <color rgb="FF6F7779"/>
          </bottom>
        </border>
      </ndxf>
    </rcc>
    <rcc rId="0" sId="25" dxf="1" numFmtId="34">
      <nc r="C5">
        <v>-559747</v>
      </nc>
      <ndxf>
        <font>
          <sz val="8"/>
          <color auto="1"/>
          <name val="Open Sans"/>
          <scheme val="none"/>
        </font>
        <numFmt numFmtId="166" formatCode="_(* #\ ###\ ##0_);_(* \(#\ ###\ ##0\);_(* &quot;-&quot;_);_(@_)"/>
        <alignment horizontal="right" vertical="top" readingOrder="0"/>
        <border outline="0">
          <top style="dotted">
            <color rgb="FF6F7779"/>
          </top>
        </border>
      </ndxf>
    </rcc>
    <rfmt sheetId="25" sqref="C6"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cc rId="0" sId="25" dxf="1" numFmtId="34">
      <nc r="C7">
        <v>7784160</v>
      </nc>
      <ndxf>
        <font>
          <sz val="8"/>
          <color auto="1"/>
          <name val="Open Sans"/>
          <scheme val="none"/>
        </font>
        <numFmt numFmtId="166" formatCode="_(* #\ ###\ ##0_);_(* \(#\ ###\ ##0\);_(* &quot;-&quot;_);_(@_)"/>
        <alignment horizontal="right" vertical="top" readingOrder="0"/>
        <border outline="0">
          <bottom style="dotted">
            <color rgb="FF6F7779"/>
          </bottom>
        </border>
      </ndxf>
    </rcc>
    <rcc rId="0" sId="25" dxf="1" numFmtId="34">
      <nc r="C8">
        <v>-819377</v>
      </nc>
      <ndxf>
        <font>
          <sz val="8"/>
          <color auto="1"/>
          <name val="Open Sans"/>
          <scheme val="none"/>
        </font>
        <numFmt numFmtId="166" formatCode="_(* #\ ###\ ##0_);_(* \(#\ ###\ ##0\);_(* &quot;-&quot;_);_(@_)"/>
        <alignment horizontal="right" vertical="top" readingOrder="0"/>
        <border outline="0">
          <top style="dotted">
            <color rgb="FF6F7779"/>
          </top>
        </border>
      </ndxf>
    </rcc>
    <rfmt sheetId="25" sqref="C9"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cc rId="0" sId="25" dxf="1" numFmtId="34">
      <nc r="C10">
        <v>7629025</v>
      </nc>
      <ndxf>
        <font>
          <sz val="8"/>
          <color auto="1"/>
          <name val="Open Sans"/>
          <scheme val="none"/>
        </font>
        <numFmt numFmtId="166" formatCode="_(* #\ ###\ ##0_);_(* \(#\ ###\ ##0\);_(* &quot;-&quot;_);_(@_)"/>
        <alignment horizontal="right" vertical="top" readingOrder="0"/>
        <border outline="0">
          <bottom style="dotted">
            <color rgb="FF6F7779"/>
          </bottom>
        </border>
      </ndxf>
    </rcc>
    <rcc rId="0" sId="25" dxf="1" numFmtId="34">
      <nc r="C11">
        <v>-4530127</v>
      </nc>
      <ndxf>
        <font>
          <sz val="8"/>
          <color auto="1"/>
          <name val="Open Sans"/>
          <scheme val="none"/>
        </font>
        <numFmt numFmtId="166" formatCode="_(* #\ ###\ ##0_);_(* \(#\ ###\ ##0\);_(* &quot;-&quot;_);_(@_)"/>
        <alignment horizontal="right" vertical="top" readingOrder="0"/>
        <border outline="0">
          <top style="dotted">
            <color rgb="FF6F7779"/>
          </top>
        </border>
      </ndxf>
    </rcc>
    <rfmt sheetId="25" sqref="C12"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cc rId="0" sId="25" dxf="1" numFmtId="34">
      <nc r="C13">
        <v>718820</v>
      </nc>
      <ndxf>
        <font>
          <sz val="8"/>
          <color auto="1"/>
          <name val="Open Sans"/>
          <scheme val="none"/>
        </font>
        <numFmt numFmtId="166" formatCode="_(* #\ ###\ ##0_);_(* \(#\ ###\ ##0\);_(* &quot;-&quot;_);_(@_)"/>
        <alignment horizontal="right" vertical="top" readingOrder="0"/>
        <border outline="0">
          <bottom style="dotted">
            <color rgb="FF6F7779"/>
          </bottom>
        </border>
      </ndxf>
    </rcc>
    <rcc rId="0" sId="25" dxf="1" numFmtId="34">
      <nc r="C14">
        <v>-222906</v>
      </nc>
      <ndxf>
        <font>
          <sz val="8"/>
          <color auto="1"/>
          <name val="Open Sans"/>
          <scheme val="none"/>
        </font>
        <numFmt numFmtId="166" formatCode="_(* #\ ###\ ##0_);_(* \(#\ ###\ ##0\);_(* &quot;-&quot;_);_(@_)"/>
        <alignment horizontal="right" vertical="top" readingOrder="0"/>
        <border outline="0">
          <top style="dotted">
            <color rgb="FF6F7779"/>
          </top>
          <bottom style="medium">
            <color rgb="FFC00000"/>
          </bottom>
        </border>
      </ndxf>
    </rcc>
    <rcc rId="0" sId="25" dxf="1" numFmtId="34">
      <nc r="C15">
        <v>145987269</v>
      </nc>
      <ndxf>
        <font>
          <b/>
          <sz val="8"/>
          <color auto="1"/>
          <name val="Open Sans"/>
          <scheme val="none"/>
        </font>
        <numFmt numFmtId="166" formatCode="_(* #\ ###\ ##0_);_(* \(#\ ###\ ##0\);_(* &quot;-&quot;_);_(@_)"/>
        <alignment horizontal="right" vertical="top" readingOrder="0"/>
        <border outline="0">
          <bottom style="dotted">
            <color theme="0" tint="-0.499984740745262"/>
          </bottom>
        </border>
      </ndxf>
    </rcc>
    <rcc rId="0" sId="25" dxf="1" numFmtId="34">
      <nc r="C16">
        <v>-6132157</v>
      </nc>
      <ndxf>
        <font>
          <b/>
          <sz val="8"/>
          <color auto="1"/>
          <name val="Open Sans"/>
          <scheme val="none"/>
        </font>
        <numFmt numFmtId="166" formatCode="_(* #\ ###\ ##0_);_(* \(#\ ###\ ##0\);_(* &quot;-&quot;_);_(@_)"/>
        <alignment horizontal="right" vertical="top" readingOrder="0"/>
        <border outline="0">
          <top style="dotted">
            <color theme="0" tint="-0.499984740745262"/>
          </top>
        </border>
      </ndxf>
    </rcc>
    <rcc rId="0" sId="25" dxf="1" numFmtId="34">
      <nc r="C17">
        <v>139855112</v>
      </nc>
      <ndxf>
        <font>
          <b/>
          <sz val="8"/>
          <color rgb="FFEC0000"/>
          <name val="Open Sans"/>
          <scheme val="none"/>
        </font>
        <numFmt numFmtId="166" formatCode="_(* #\ ###\ ##0_);_(* \(#\ ###\ ##0\);_(* &quot;-&quot;_);_(@_)"/>
        <alignment horizontal="right" vertical="top" readingOrder="0"/>
        <border outline="0">
          <top style="thin">
            <color rgb="FFC00000"/>
          </top>
          <bottom style="medium">
            <color rgb="FFC00000"/>
          </bottom>
        </border>
      </ndxf>
    </rcc>
  </rrc>
  <rrc rId="5447" sId="25" ref="C1:C1048576" action="deleteCol">
    <rfmt sheetId="25" xfDxf="1" sqref="C1:C1048576" start="0" length="0"/>
    <rcc rId="0" sId="25" dxf="1" numFmtId="19">
      <nc r="C2">
        <v>44196</v>
      </nc>
      <ndxf>
        <font>
          <b/>
          <sz val="8"/>
          <color rgb="FFCC0000"/>
          <name val="Open Sans"/>
          <scheme val="none"/>
        </font>
        <numFmt numFmtId="19" formatCode="dd/mm/yyyy"/>
        <alignment horizontal="right" vertical="top" wrapText="1" readingOrder="0"/>
        <border outline="0">
          <top style="thin">
            <color indexed="9"/>
          </top>
          <bottom style="medium">
            <color rgb="FFCC0000"/>
          </bottom>
        </border>
      </ndxf>
    </rcc>
    <rfmt sheetId="25" sqref="C3" start="0" length="0">
      <dxf>
        <font>
          <b/>
          <sz val="8"/>
          <color auto="1"/>
          <name val="Open Sans"/>
          <scheme val="none"/>
        </font>
        <numFmt numFmtId="166" formatCode="_(* #\ ###\ ##0_);_(* \(#\ ###\ ##0\);_(* &quot;-&quot;_);_(@_)"/>
        <alignment horizontal="right" vertical="top" readingOrder="0"/>
        <border outline="0">
          <top style="medium">
            <color rgb="FFCC0000"/>
          </top>
          <bottom style="thin">
            <color rgb="FFC00000"/>
          </bottom>
        </border>
      </dxf>
    </rfmt>
    <rcc rId="0" sId="25" dxf="1" numFmtId="34">
      <nc r="C4">
        <v>128731412</v>
      </nc>
      <ndxf>
        <font>
          <sz val="8"/>
          <color auto="1"/>
          <name val="Open Sans"/>
          <scheme val="none"/>
        </font>
        <numFmt numFmtId="166" formatCode="_(* #\ ###\ ##0_);_(* \(#\ ###\ ##0\);_(* &quot;-&quot;_);_(@_)"/>
        <alignment horizontal="right" vertical="top" readingOrder="0"/>
        <border outline="0">
          <bottom style="dotted">
            <color rgb="FF6F7779"/>
          </bottom>
        </border>
      </ndxf>
    </rcc>
    <rcc rId="0" sId="25" dxf="1" numFmtId="34">
      <nc r="C5">
        <v>-586945</v>
      </nc>
      <ndxf>
        <font>
          <sz val="8"/>
          <color auto="1"/>
          <name val="Open Sans"/>
          <scheme val="none"/>
        </font>
        <numFmt numFmtId="166" formatCode="_(* #\ ###\ ##0_);_(* \(#\ ###\ ##0\);_(* &quot;-&quot;_);_(@_)"/>
        <alignment horizontal="right" vertical="top" readingOrder="0"/>
        <border outline="0">
          <top style="dotted">
            <color rgb="FF6F7779"/>
          </top>
        </border>
      </ndxf>
    </rcc>
    <rfmt sheetId="25" sqref="C6"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cc rId="0" sId="25" dxf="1" numFmtId="34">
      <nc r="C7">
        <v>8657703</v>
      </nc>
      <ndxf>
        <font>
          <sz val="8"/>
          <color auto="1"/>
          <name val="Open Sans"/>
          <scheme val="none"/>
        </font>
        <numFmt numFmtId="166" formatCode="_(* #\ ###\ ##0_);_(* \(#\ ###\ ##0\);_(* &quot;-&quot;_);_(@_)"/>
        <alignment horizontal="right" vertical="top" readingOrder="0"/>
        <border outline="0">
          <bottom style="dotted">
            <color rgb="FF6F7779"/>
          </bottom>
        </border>
      </ndxf>
    </rcc>
    <rcc rId="0" sId="25" dxf="1" numFmtId="34">
      <nc r="C8">
        <v>-801265</v>
      </nc>
      <ndxf>
        <font>
          <sz val="8"/>
          <color auto="1"/>
          <name val="Open Sans"/>
          <scheme val="none"/>
        </font>
        <numFmt numFmtId="166" formatCode="_(* #\ ###\ ##0_);_(* \(#\ ###\ ##0\);_(* &quot;-&quot;_);_(@_)"/>
        <alignment horizontal="right" vertical="top" readingOrder="0"/>
        <border outline="0">
          <top style="dotted">
            <color rgb="FF6F7779"/>
          </top>
        </border>
      </ndxf>
    </rcc>
    <rfmt sheetId="25" sqref="C9"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cc rId="0" sId="25" dxf="1" numFmtId="34">
      <nc r="C10">
        <v>7710686</v>
      </nc>
      <ndxf>
        <font>
          <sz val="8"/>
          <color auto="1"/>
          <name val="Open Sans"/>
          <scheme val="none"/>
        </font>
        <numFmt numFmtId="166" formatCode="_(* #\ ###\ ##0_);_(* \(#\ ###\ ##0\);_(* &quot;-&quot;_);_(@_)"/>
        <alignment horizontal="right" vertical="top" readingOrder="0"/>
        <border outline="0">
          <bottom style="dotted">
            <color rgb="FF6F7779"/>
          </bottom>
        </border>
      </ndxf>
    </rcc>
    <rcc rId="0" sId="25" dxf="1" numFmtId="34">
      <nc r="C11">
        <v>-4666098</v>
      </nc>
      <ndxf>
        <font>
          <sz val="8"/>
          <color auto="1"/>
          <name val="Open Sans"/>
          <scheme val="none"/>
        </font>
        <numFmt numFmtId="166" formatCode="_(* #\ ###\ ##0_);_(* \(#\ ###\ ##0\);_(* &quot;-&quot;_);_(@_)"/>
        <alignment horizontal="right" vertical="top" readingOrder="0"/>
        <border outline="0">
          <top style="dotted">
            <color rgb="FF6F7779"/>
          </top>
        </border>
      </ndxf>
    </rcc>
    <rfmt sheetId="25" sqref="C12"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cc rId="0" sId="25" dxf="1" numFmtId="34">
      <nc r="C13">
        <v>725705</v>
      </nc>
      <ndxf>
        <font>
          <sz val="8"/>
          <color auto="1"/>
          <name val="Open Sans"/>
          <scheme val="none"/>
        </font>
        <numFmt numFmtId="166" formatCode="_(* #\ ###\ ##0_);_(* \(#\ ###\ ##0\);_(* &quot;-&quot;_);_(@_)"/>
        <alignment horizontal="right" vertical="top" readingOrder="0"/>
        <border outline="0">
          <bottom style="dotted">
            <color rgb="FF6F7779"/>
          </bottom>
        </border>
      </ndxf>
    </rcc>
    <rcc rId="0" sId="25" dxf="1" numFmtId="34">
      <nc r="C14">
        <v>-221470</v>
      </nc>
      <ndxf>
        <font>
          <sz val="8"/>
          <color auto="1"/>
          <name val="Open Sans"/>
          <scheme val="none"/>
        </font>
        <numFmt numFmtId="166" formatCode="_(* #\ ###\ ##0_);_(* \(#\ ###\ ##0\);_(* &quot;-&quot;_);_(@_)"/>
        <alignment horizontal="right" vertical="top" readingOrder="0"/>
        <border outline="0">
          <top style="dotted">
            <color rgb="FF6F7779"/>
          </top>
          <bottom style="medium">
            <color rgb="FFC00000"/>
          </bottom>
        </border>
      </ndxf>
    </rcc>
    <rcc rId="0" sId="25" dxf="1">
      <nc r="C15">
        <f>C4+C7+C10+C13</f>
      </nc>
      <ndxf>
        <font>
          <b/>
          <sz val="8"/>
          <color auto="1"/>
          <name val="Open Sans"/>
          <scheme val="none"/>
        </font>
        <numFmt numFmtId="166" formatCode="_(* #\ ###\ ##0_);_(* \(#\ ###\ ##0\);_(* &quot;-&quot;_);_(@_)"/>
        <alignment horizontal="right" vertical="top" readingOrder="0"/>
        <border outline="0">
          <bottom style="dotted">
            <color theme="0" tint="-0.499984740745262"/>
          </bottom>
        </border>
      </ndxf>
    </rcc>
    <rcc rId="0" sId="25" dxf="1">
      <nc r="C16">
        <f>C5+C8+C11+C14</f>
      </nc>
      <ndxf>
        <font>
          <b/>
          <sz val="8"/>
          <color auto="1"/>
          <name val="Open Sans"/>
          <scheme val="none"/>
        </font>
        <numFmt numFmtId="166" formatCode="_(* #\ ###\ ##0_);_(* \(#\ ###\ ##0\);_(* &quot;-&quot;_);_(@_)"/>
        <alignment horizontal="right" vertical="top" readingOrder="0"/>
        <border outline="0">
          <top style="dotted">
            <color theme="0" tint="-0.499984740745262"/>
          </top>
        </border>
      </ndxf>
    </rcc>
    <rcc rId="0" sId="25" dxf="1">
      <nc r="C17">
        <f>SUM(C15:C16)</f>
      </nc>
      <ndxf>
        <font>
          <b/>
          <sz val="8"/>
          <color rgb="FFEC0000"/>
          <name val="Open Sans"/>
          <scheme val="none"/>
        </font>
        <numFmt numFmtId="166" formatCode="_(* #\ ###\ ##0_);_(* \(#\ ###\ ##0\);_(* &quot;-&quot;_);_(@_)"/>
        <alignment horizontal="right" vertical="top" readingOrder="0"/>
        <border outline="0">
          <top style="thin">
            <color rgb="FFC00000"/>
          </top>
          <bottom style="medium">
            <color rgb="FFC00000"/>
          </bottom>
        </border>
      </ndxf>
    </rcc>
  </rrc>
  <rcmt sheetId="24" cell="X1" guid="{7E3E7887-5A9F-4335-9A52-F1FAD825B8F7}" author="Dowżycka Agnieszka" newLength="21"/>
</revisions>
</file>

<file path=xl/revisions/revisionLog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0A5A8AAD-17C2-42D7-A411-AE31312C904E}" action="delete"/>
  <rdn rId="0" localSheetId="2" customView="1" name="Z_0A5A8AAD_17C2_42D7_A411_AE31312C904E_.wvu.Cols" hidden="1" oldHidden="1">
    <formula>'P&amp;L'!$C:$R</formula>
    <oldFormula>'P&amp;L'!$C:$R</oldFormula>
  </rdn>
  <rdn rId="0" localSheetId="3" customView="1" name="Z_0A5A8AAD_17C2_42D7_A411_AE31312C904E_.wvu.PrintArea" hidden="1" oldHidden="1">
    <formula>BS!$A$1:$P$53</formula>
    <oldFormula>BS!$A$1:$P$53</oldFormula>
  </rdn>
  <rdn rId="0" localSheetId="3" customView="1" name="Z_0A5A8AAD_17C2_42D7_A411_AE31312C904E_.wvu.Cols" hidden="1" oldHidden="1">
    <formula>BS!$C:$T</formula>
    <oldFormula>BS!$C:$T</oldFormula>
  </rdn>
  <rdn rId="0" localSheetId="4" customView="1" name="Z_0A5A8AAD_17C2_42D7_A411_AE31312C904E_.wvu.Cols" hidden="1" oldHidden="1">
    <formula>'Wynik odsetkowy'!$C:$R</formula>
    <oldFormula>'Wynik odsetkowy'!$C:$R</oldFormula>
  </rdn>
  <rdn rId="0" localSheetId="5" customView="1" name="Z_0A5A8AAD_17C2_42D7_A411_AE31312C904E_.wvu.Cols" hidden="1" oldHidden="1">
    <formula>'Przychody prowizyjne'!$C:$R</formula>
    <oldFormula>'Przychody prowizyjne'!$C:$R</oldFormula>
  </rdn>
  <rdn rId="0" localSheetId="6" customView="1" name="Z_0A5A8AAD_17C2_42D7_A411_AE31312C904E_.wvu.Cols" hidden="1" oldHidden="1">
    <formula>'Koszty działania razem'!$C:$R</formula>
    <oldFormula>'Koszty działania razem'!$C:$R</oldFormula>
  </rdn>
  <rdn rId="0" localSheetId="7" customView="1" name="Z_0A5A8AAD_17C2_42D7_A411_AE31312C904E_.wvu.Cols" hidden="1" oldHidden="1">
    <formula>'Wynik handlowy'!$C:$Q</formula>
    <oldFormula>'Wynik handlowy'!$C:$Q</oldFormula>
  </rdn>
  <rdn rId="0" localSheetId="8" customView="1" name="Z_0A5A8AAD_17C2_42D7_A411_AE31312C904E_.wvu.Cols" hidden="1" oldHidden="1">
    <formula>'Wynik inwestycyjny'!$C:$Q</formula>
    <oldFormula>'Wynik inwestycyjny'!$C:$Q</oldFormula>
  </rdn>
  <rdn rId="0" localSheetId="9" customView="1" name="Z_0A5A8AAD_17C2_42D7_A411_AE31312C904E_.wvu.Rows" hidden="1" oldHidden="1">
    <formula>'Należności od klientów'!$8:$8</formula>
    <oldFormula>'Należności od klientów'!$8:$8</oldFormula>
  </rdn>
  <rdn rId="0" localSheetId="10" customView="1" name="Z_0A5A8AAD_17C2_42D7_A411_AE31312C904E_.wvu.Cols" hidden="1" oldHidden="1">
    <formula>'Inwestycyjne aktywa finansowe'!$C:$R</formula>
    <oldFormula>'Inwestycyjne aktywa finansowe'!$C:$R</oldFormula>
  </rdn>
  <rdn rId="0" localSheetId="12" customView="1" name="Z_0A5A8AAD_17C2_42D7_A411_AE31312C904E_.wvu.Cols" hidden="1" oldHidden="1">
    <formula>'Pozostałe koszty operacyjne'!$C:$R</formula>
    <oldFormula>'Pozostałe koszty operacyjne'!$C:$R</oldFormula>
  </rdn>
  <rdn rId="0" localSheetId="13" customView="1" name="Z_0A5A8AAD_17C2_42D7_A411_AE31312C904E_.wvu.Cols" hidden="1" oldHidden="1">
    <formula>'Pozostałe przychody operacyjne'!$C:$R</formula>
    <oldFormula>'Pozostałe przychody operacyjne'!$C:$R</oldFormula>
  </rdn>
  <rdn rId="0" localSheetId="14" customView="1" name="Z_0A5A8AAD_17C2_42D7_A411_AE31312C904E_.wvu.Cols" hidden="1" oldHidden="1">
    <formula>'Zobowiązania wobec klientów'!$C:$Q</formula>
    <oldFormula>'Zobowiązania wobec klientów'!$C:$Q</oldFormula>
  </rdn>
  <rdn rId="0" localSheetId="16" customView="1" name="Z_0A5A8AAD_17C2_42D7_A411_AE31312C904E_.wvu.Cols" hidden="1" oldHidden="1">
    <formula>'Aktywa i zobow. fin. do obrotu'!$C:$R</formula>
    <oldFormula>'Aktywa i zobow. fin. do obrotu'!$C:$R</oldFormula>
  </rdn>
  <rcv guid="{0A5A8AAD-17C2-42D7-A411-AE31312C904E}" action="add"/>
</revisions>
</file>

<file path=xl/revisions/revisionLog2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3" sqref="AA2" start="0" length="0">
    <dxf>
      <font>
        <b/>
        <sz val="10"/>
        <color rgb="FFCC0000"/>
        <name val="Open Sans"/>
        <scheme val="none"/>
      </font>
      <fill>
        <patternFill patternType="solid">
          <bgColor rgb="FFFFFFFF"/>
        </patternFill>
      </fill>
      <alignment vertical="center" wrapText="1" readingOrder="0"/>
      <border outline="0">
        <bottom style="thin">
          <color rgb="FFCC0000"/>
        </bottom>
      </border>
    </dxf>
  </rfmt>
  <rcc rId="5448" sId="23" odxf="1" dxf="1" numFmtId="19">
    <nc r="AA3">
      <v>44651</v>
    </nc>
    <ndxf>
      <font>
        <b/>
        <sz val="7"/>
        <color rgb="FFC00000"/>
        <name val="Open Sans"/>
        <scheme val="none"/>
      </font>
      <numFmt numFmtId="19" formatCode="dd/mm/yyyy"/>
      <fill>
        <patternFill patternType="solid">
          <bgColor rgb="FFFFFFFF"/>
        </patternFill>
      </fill>
      <alignment horizontal="right" vertical="center" wrapText="1" readingOrder="0"/>
      <border outline="0">
        <bottom style="medium">
          <color rgb="FFCC0000"/>
        </bottom>
      </border>
    </ndxf>
  </rcc>
  <rcc rId="5449" sId="23" odxf="1" dxf="1" numFmtId="4">
    <nc r="AA4">
      <v>5882</v>
    </nc>
    <ndxf>
      <font>
        <sz val="7"/>
        <color auto="1"/>
        <name val="Open Sans"/>
        <scheme val="none"/>
      </font>
      <numFmt numFmtId="3" formatCode="#,##0"/>
      <alignment horizontal="right" vertical="center" wrapText="1" readingOrder="0"/>
    </ndxf>
  </rcc>
  <rcc rId="5450" sId="23" odxf="1" dxf="1" numFmtId="4">
    <nc r="AA5">
      <v>3395</v>
    </nc>
    <ndxf>
      <font>
        <sz val="7"/>
        <color auto="1"/>
        <name val="Open Sans"/>
        <scheme val="none"/>
      </font>
      <numFmt numFmtId="3" formatCode="#,##0"/>
      <alignment horizontal="right" vertical="center" wrapText="1" readingOrder="0"/>
    </ndxf>
  </rcc>
  <rcc rId="5451" sId="23" odxf="1" dxf="1" numFmtId="4">
    <nc r="AA6">
      <v>2502</v>
    </nc>
    <ndxf>
      <font>
        <sz val="7"/>
        <color auto="1"/>
        <name val="Open Sans"/>
        <scheme val="none"/>
      </font>
      <numFmt numFmtId="3" formatCode="#,##0"/>
      <alignment horizontal="right" vertical="center" wrapText="1" readingOrder="0"/>
    </ndxf>
  </rcc>
  <rcc rId="5452" sId="23" odxf="1" dxf="1" numFmtId="4">
    <nc r="AA7">
      <v>4480.9489999999996</v>
    </nc>
    <ndxf>
      <font>
        <sz val="7"/>
        <color auto="1"/>
        <name val="Open Sans"/>
        <scheme val="none"/>
      </font>
      <numFmt numFmtId="3" formatCode="#,##0"/>
      <alignment horizontal="right" vertical="center" wrapText="1" readingOrder="0"/>
      <border outline="0">
        <top style="thin">
          <color rgb="FFC00000"/>
        </top>
      </border>
    </ndxf>
  </rcc>
  <rcc rId="5453" sId="23" odxf="1" dxf="1" numFmtId="4">
    <nc r="AA8">
      <v>1017.268</v>
    </nc>
    <ndxf>
      <font>
        <sz val="7"/>
        <color auto="1"/>
        <name val="Open Sans"/>
        <scheme val="none"/>
      </font>
      <numFmt numFmtId="3" formatCode="#,##0"/>
      <alignment horizontal="right" vertical="center" wrapText="1" readingOrder="0"/>
      <border outline="0">
        <bottom style="thin">
          <color rgb="FFC00000"/>
        </bottom>
      </border>
    </ndxf>
  </rcc>
  <rcc rId="5454" sId="23" odxf="1" dxf="1" numFmtId="4">
    <nc r="AA9">
      <v>7202.5720000000001</v>
    </nc>
    <ndxf>
      <font>
        <sz val="7"/>
        <color auto="1"/>
        <name val="Open Sans"/>
        <scheme val="none"/>
      </font>
      <numFmt numFmtId="3" formatCode="#,##0"/>
      <alignment horizontal="right" vertical="center" wrapText="1" readingOrder="0"/>
    </ndxf>
  </rcc>
  <rcc rId="5455" sId="23" odxf="1" dxf="1" numFmtId="4">
    <nc r="AA10">
      <v>5283.1360000000004</v>
    </nc>
    <ndxf>
      <font>
        <sz val="7"/>
        <color auto="1"/>
        <name val="Open Sans"/>
        <scheme val="none"/>
      </font>
      <numFmt numFmtId="3" formatCode="#,##0"/>
      <alignment horizontal="right" vertical="center" wrapText="1" readingOrder="0"/>
      <border outline="0">
        <bottom style="thin">
          <color rgb="FFC00000"/>
        </bottom>
      </border>
    </ndxf>
  </rcc>
  <rcc rId="5456" sId="23" odxf="1" dxf="1" numFmtId="4">
    <nc r="AA11">
      <v>417</v>
    </nc>
    <ndxf>
      <font>
        <sz val="7"/>
        <color auto="1"/>
        <name val="Open Sans"/>
        <scheme val="none"/>
      </font>
      <numFmt numFmtId="3" formatCode="#,##0"/>
      <alignment horizontal="right" vertical="center" wrapText="1" readingOrder="0"/>
    </ndxf>
  </rcc>
  <rcc rId="5457" sId="23" odxf="1" dxf="1" numFmtId="4">
    <nc r="AA12">
      <v>435</v>
    </nc>
    <ndxf>
      <font>
        <sz val="7"/>
        <color auto="1"/>
        <name val="Open Sans"/>
        <scheme val="none"/>
      </font>
      <numFmt numFmtId="3" formatCode="#,##0"/>
      <alignment horizontal="right" vertical="center" wrapText="1" readingOrder="0"/>
    </ndxf>
  </rcc>
  <rcc rId="5458" sId="23" odxf="1" dxf="1" numFmtId="4">
    <nc r="AA13">
      <v>14</v>
    </nc>
    <ndxf>
      <font>
        <sz val="7"/>
        <color auto="1"/>
        <name val="Open Sans"/>
        <scheme val="none"/>
      </font>
      <numFmt numFmtId="3" formatCode="#,##0"/>
      <alignment horizontal="right" vertical="center" wrapText="1" readingOrder="0"/>
    </ndxf>
  </rcc>
  <rcc rId="5459" sId="23" odxf="1" dxf="1" numFmtId="4">
    <nc r="AA14">
      <v>1496</v>
    </nc>
    <ndxf>
      <font>
        <sz val="7"/>
        <color auto="1"/>
        <name val="Open Sans"/>
        <scheme val="none"/>
      </font>
      <numFmt numFmtId="3" formatCode="#,##0"/>
      <alignment horizontal="right" vertical="center" wrapText="1" readingOrder="0"/>
      <border outline="0">
        <bottom style="thin">
          <color rgb="FFC00000"/>
        </bottom>
      </border>
    </ndxf>
  </rcc>
  <rcc rId="5460" sId="23" odxf="1" dxf="1" numFmtId="4">
    <nc r="AA15">
      <v>11309</v>
    </nc>
    <ndxf>
      <font>
        <sz val="7"/>
        <color auto="1"/>
        <name val="Open Sans"/>
        <scheme val="none"/>
      </font>
      <numFmt numFmtId="3" formatCode="#,##0"/>
      <alignment horizontal="right" vertical="center" wrapText="1" readingOrder="0"/>
      <border outline="0">
        <bottom style="thin">
          <color rgb="FFC00000"/>
        </bottom>
      </border>
    </ndxf>
  </rcc>
  <rcc rId="5461" sId="23" odxf="1" dxf="1" numFmtId="19">
    <nc r="AA16">
      <v>44651</v>
    </nc>
    <ndxf>
      <font>
        <b/>
        <sz val="7"/>
        <color rgb="FFC00000"/>
        <name val="Open Sans"/>
        <scheme val="none"/>
      </font>
      <numFmt numFmtId="19" formatCode="dd/mm/yyyy"/>
      <alignment horizontal="right" vertical="center" wrapText="1" readingOrder="0"/>
      <border outline="0">
        <bottom style="medium">
          <color rgb="FFCC0000"/>
        </bottom>
      </border>
    </ndxf>
  </rcc>
  <rcc rId="5462" sId="23" odxf="1" dxf="1" numFmtId="4">
    <nc r="AA17">
      <v>14131864</v>
    </nc>
    <ndxf>
      <font>
        <sz val="7"/>
        <color auto="1"/>
        <name val="Open Sans"/>
        <scheme val="none"/>
      </font>
      <numFmt numFmtId="3" formatCode="#,##0"/>
      <alignment horizontal="right" vertical="center" wrapText="1" readingOrder="0"/>
      <border outline="0">
        <bottom style="thin">
          <color rgb="FFCC0000"/>
        </bottom>
      </border>
    </ndxf>
  </rcc>
  <rcv guid="{0A5A8AAD-17C2-42D7-A411-AE31312C904E}" action="delete"/>
  <rdn rId="0" localSheetId="3" customView="1" name="Z_0A5A8AAD_17C2_42D7_A411_AE31312C904E_.wvu.PrintArea" hidden="1" oldHidden="1">
    <formula>BS!$A$1:$C$53</formula>
    <oldFormula>BS!$A$1:$C$53</oldFormula>
  </rdn>
  <rdn rId="0" localSheetId="9" customView="1" name="Z_0A5A8AAD_17C2_42D7_A411_AE31312C904E_.wvu.Rows" hidden="1" oldHidden="1">
    <formula>'Należności od klientów'!$8:$8</formula>
    <oldFormula>'Należności od klientów'!$8:$8</oldFormula>
  </rdn>
  <rcv guid="{0A5A8AAD-17C2-42D7-A411-AE31312C904E}" action="add"/>
</revisions>
</file>

<file path=xl/revisions/revisionLog2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5465" sId="24" ref="T1:T1048576" action="deleteCol">
    <rfmt sheetId="24" xfDxf="1" s="1" sqref="T1:T1048576" start="0" length="0">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cc rId="0" sId="24" s="1" dxf="1">
      <nc r="T1" t="inlineStr">
        <is>
          <t>Q1 2021</t>
        </is>
      </nc>
      <ndxf>
        <font>
          <b/>
          <sz val="8"/>
          <color rgb="FFCC0000"/>
          <name val="Open Sans"/>
          <scheme val="none"/>
        </font>
        <alignment horizontal="right" vertical="center" wrapText="1" readingOrder="0"/>
        <border outline="0">
          <bottom style="medium">
            <color rgb="FFCC0000"/>
          </bottom>
        </border>
      </ndxf>
    </rcc>
    <rcc rId="0" sId="24" s="1" dxf="1" numFmtId="14">
      <nc r="T2">
        <v>0.59599999999999997</v>
      </nc>
      <ndxf>
        <font>
          <sz val="8"/>
          <color auto="1"/>
          <name val="Open Sans"/>
          <scheme val="none"/>
        </font>
        <numFmt numFmtId="169" formatCode="0.0%"/>
        <alignment vertical="center" readingOrder="0"/>
        <border outline="0">
          <top style="dotted">
            <color rgb="FF6F7779"/>
          </top>
        </border>
      </ndxf>
    </rcc>
    <rcc rId="0" sId="24" s="1" dxf="1" numFmtId="14">
      <nc r="T3">
        <v>0.64800000000000002</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24" s="1" dxf="1" numFmtId="14">
      <nc r="T4">
        <v>2.5600000000000001E-2</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24" s="1" dxf="1" numFmtId="14">
      <nc r="T5">
        <v>0.28799999999999998</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24" s="1" dxf="1" numFmtId="14">
      <nc r="T6">
        <v>0.79700000000000004</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24" s="1" dxf="1" numFmtId="14">
      <nc r="T7">
        <v>0.06</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24" s="1" dxf="1" numFmtId="14">
      <nc r="T8">
        <v>0.57199999999999995</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24" s="1" dxf="1" numFmtId="14">
      <nc r="T9">
        <v>1.14E-2</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24" s="1" dxf="1" numFmtId="14">
      <nc r="T10">
        <v>4.1000000000000002E-2</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24" s="1" dxf="1" numFmtId="14">
      <nc r="T11">
        <v>0.05</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24" s="1" dxf="1" numFmtId="14">
      <nc r="T12">
        <v>4.0000000000000001E-3</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24" s="1" dxf="1" numFmtId="14">
      <nc r="T13">
        <v>0.2089</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24" s="1" dxf="1" numFmtId="14">
      <nc r="T14">
        <v>0.18870000000000001</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24" s="1" dxf="1" numFmtId="4">
      <nc r="T15">
        <v>284.64999999999998</v>
      </nc>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0" sId="24" s="1" dxf="1" numFmtId="4">
      <nc r="T16">
        <v>1.49</v>
      </nc>
      <ndxf>
        <font>
          <sz val="8"/>
          <color auto="1"/>
          <name val="Open Sans"/>
          <scheme val="none"/>
        </font>
        <numFmt numFmtId="4" formatCode="#,##0.00"/>
        <alignment vertical="center" wrapText="1" readingOrder="0"/>
        <border outline="0">
          <bottom style="medium">
            <color rgb="FFCC0000"/>
          </bottom>
        </border>
      </ndxf>
    </rcc>
  </rrc>
  <rrc rId="5466" sId="24" ref="T1:T1048576" action="deleteCol">
    <rfmt sheetId="24" xfDxf="1" s="1" sqref="T1:T1048576" start="0" length="0">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cc rId="0" sId="24" s="1" dxf="1">
      <nc r="T1" t="inlineStr">
        <is>
          <t>Q1-2 2021</t>
        </is>
      </nc>
      <ndxf>
        <font>
          <b/>
          <sz val="8"/>
          <color rgb="FFCC0000"/>
          <name val="Open Sans"/>
          <scheme val="none"/>
        </font>
        <alignment horizontal="right" vertical="center" wrapText="1" readingOrder="0"/>
        <border outline="0">
          <bottom style="medium">
            <color rgb="FFCC0000"/>
          </bottom>
        </border>
      </ndxf>
    </rcc>
    <rcc rId="0" sId="24" s="1" dxf="1" numFmtId="14">
      <nc r="T2">
        <v>0.61699999999999999</v>
      </nc>
      <ndxf>
        <font>
          <sz val="8"/>
          <color auto="1"/>
          <name val="Open Sans"/>
          <scheme val="none"/>
        </font>
        <numFmt numFmtId="169" formatCode="0.0%"/>
        <alignment vertical="center" readingOrder="0"/>
        <border outline="0">
          <top style="dotted">
            <color rgb="FF6F7779"/>
          </top>
        </border>
      </ndxf>
    </rcc>
    <rcc rId="0" sId="24" s="1" dxf="1" numFmtId="14">
      <nc r="T3">
        <v>0.63500000000000001</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24" s="1" dxf="1" numFmtId="14">
      <nc r="T4">
        <v>2.5899999999999999E-2</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24" s="1" dxf="1" numFmtId="14">
      <nc r="T5">
        <v>0.27600000000000002</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24" s="1" dxf="1" numFmtId="14">
      <nc r="T6">
        <v>0.82</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24" s="1" dxf="1" numFmtId="14">
      <nc r="T7">
        <v>5.8000000000000003E-2</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24" s="1" dxf="1" numFmtId="14">
      <nc r="T8">
        <v>0.59399999999999997</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24" s="1" dxf="1" numFmtId="14">
      <nc r="T9">
        <v>9.9000000000000008E-3</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24" s="1" dxf="1" numFmtId="14">
      <nc r="T10">
        <v>3.7999999999999999E-2</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24" s="1" dxf="1" numFmtId="14">
      <nc r="T11">
        <v>4.5999999999999999E-2</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24" s="1" dxf="1" numFmtId="14">
      <nc r="T12">
        <v>4.0000000000000001E-3</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24" s="1" dxf="1" numFmtId="14">
      <nc r="T13">
        <v>0.21160000000000001</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24" s="1" dxf="1" numFmtId="14">
      <nc r="T14">
        <v>0.19139999999999999</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24" s="1" dxf="1" numFmtId="4">
      <nc r="T15">
        <v>283.13</v>
      </nc>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0" sId="24" s="1" dxf="1" numFmtId="4">
      <nc r="T16">
        <v>3.66</v>
      </nc>
      <ndxf>
        <font>
          <sz val="8"/>
          <color auto="1"/>
          <name val="Open Sans"/>
          <scheme val="none"/>
        </font>
        <numFmt numFmtId="4" formatCode="#,##0.00"/>
        <alignment vertical="center" wrapText="1" readingOrder="0"/>
        <border outline="0">
          <bottom style="medium">
            <color rgb="FFCC0000"/>
          </bottom>
        </border>
      </ndxf>
    </rcc>
  </rrc>
  <rrc rId="5467" sId="24" ref="T1:T1048576" action="deleteCol">
    <rfmt sheetId="24" xfDxf="1" s="1" sqref="T1:T1048576" start="0" length="0">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cc rId="0" sId="24" s="1" dxf="1">
      <nc r="T1" t="inlineStr">
        <is>
          <t>Q1-3 2021</t>
        </is>
      </nc>
      <ndxf>
        <font>
          <b/>
          <sz val="8"/>
          <color rgb="FFCC0000"/>
          <name val="Open Sans"/>
          <scheme val="none"/>
        </font>
        <alignment horizontal="right" vertical="center" wrapText="1" readingOrder="0"/>
        <border outline="0">
          <bottom style="medium">
            <color rgb="FFCC0000"/>
          </bottom>
        </border>
      </ndxf>
    </rcc>
    <rcc rId="0" sId="24" s="1" dxf="1" numFmtId="14">
      <nc r="T2">
        <v>0.56999999999999995</v>
      </nc>
      <ndxf>
        <font>
          <sz val="8"/>
          <color auto="1"/>
          <name val="Open Sans"/>
          <scheme val="none"/>
        </font>
        <numFmt numFmtId="169" formatCode="0.0%"/>
        <alignment vertical="center" readingOrder="0"/>
        <border outline="0">
          <top style="dotted">
            <color rgb="FF6F7779"/>
          </top>
        </border>
      </ndxf>
    </rcc>
    <rcc rId="0" sId="24" s="1" dxf="1" numFmtId="14">
      <nc r="T3">
        <v>0.63700000000000001</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24" s="1" dxf="1" numFmtId="14">
      <nc r="T4">
        <v>2.5999999999999999E-2</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24" s="1" dxf="1" numFmtId="14">
      <nc r="T5">
        <v>0.27800000000000002</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24" s="1" dxf="1" numFmtId="14">
      <nc r="T6">
        <v>0.82</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24" s="1" dxf="1" numFmtId="14">
      <nc r="T7">
        <v>5.3999999999999999E-2</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24" s="1" dxf="1" numFmtId="14">
      <nc r="T8">
        <v>0.60299999999999998</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24" s="1" dxf="1" numFmtId="14">
      <nc r="T9">
        <v>8.8999999999999999E-3</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24" s="1" dxf="1" numFmtId="14">
      <nc r="T10">
        <v>4.1000000000000002E-2</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24" s="1" dxf="1" numFmtId="14">
      <nc r="T11">
        <v>4.9000000000000002E-2</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24" s="1" dxf="1" numFmtId="14">
      <nc r="T12">
        <v>4.0000000000000001E-3</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24" s="1" dxf="1" numFmtId="14">
      <nc r="T13">
        <v>0.20380000000000001</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24" s="1" dxf="1" numFmtId="14">
      <nc r="T14">
        <v>0.18379999999999999</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24" s="1" dxf="1" numFmtId="4">
      <nc r="T15">
        <v>283.67</v>
      </nc>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0" sId="24" s="1" dxf="1" numFmtId="4">
      <nc r="T16">
        <v>8.98</v>
      </nc>
      <ndxf>
        <font>
          <sz val="8"/>
          <color auto="1"/>
          <name val="Open Sans"/>
          <scheme val="none"/>
        </font>
        <numFmt numFmtId="4" formatCode="#,##0.00"/>
        <alignment vertical="center" wrapText="1" readingOrder="0"/>
        <border outline="0">
          <bottom style="medium">
            <color rgb="FFCC0000"/>
          </bottom>
        </border>
      </ndxf>
    </rcc>
  </rrc>
  <rrc rId="5468" sId="24" ref="T1:T1048576" action="deleteCol">
    <rfmt sheetId="24" xfDxf="1" s="1" sqref="T1:T1048576" start="0" length="0">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cc rId="0" sId="24" s="1" dxf="1">
      <nc r="T1" t="inlineStr">
        <is>
          <t>Q1-4 2021</t>
        </is>
      </nc>
      <ndxf>
        <font>
          <b/>
          <sz val="8"/>
          <color rgb="FFCC0000"/>
          <name val="Open Sans"/>
          <scheme val="none"/>
        </font>
        <alignment horizontal="right" vertical="center" wrapText="1" readingOrder="0"/>
        <border outline="0">
          <bottom style="medium">
            <color rgb="FFCC0000"/>
          </bottom>
        </border>
      </ndxf>
    </rcc>
    <rcc rId="0" sId="24" s="1" dxf="1" numFmtId="14">
      <nc r="T2">
        <v>0.59599999999999997</v>
      </nc>
      <ndxf>
        <font>
          <sz val="8"/>
          <color auto="1"/>
          <name val="Open Sans"/>
          <scheme val="none"/>
        </font>
        <numFmt numFmtId="169" formatCode="0.0%"/>
        <alignment vertical="center" readingOrder="0"/>
        <border outline="0">
          <top style="dotted">
            <color rgb="FF6F7779"/>
          </top>
        </border>
      </ndxf>
    </rcc>
    <rcc rId="0" sId="24" s="1" dxf="1" numFmtId="14">
      <nc r="T3">
        <v>0.64700000000000002</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24" s="1" dxf="1" numFmtId="14">
      <nc r="T4">
        <v>2.7099999999999999E-2</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24" s="1" dxf="1" numFmtId="14">
      <nc r="T5">
        <v>0.27</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24" s="1" dxf="1" numFmtId="14">
      <nc r="T6">
        <v>0.8</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24" s="1" dxf="1" numFmtId="14">
      <nc r="T7">
        <v>0.05</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24" s="1" dxf="1" numFmtId="14">
      <nc r="T8">
        <v>0.60399999999999998</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24" s="1" dxf="1" numFmtId="14">
      <nc r="T9">
        <v>7.6E-3</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24" s="1" dxf="1" numFmtId="14">
      <nc r="T10">
        <v>4.7E-2</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24" s="1" dxf="1" numFmtId="14">
      <nc r="T11">
        <v>5.2999999999999999E-2</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24" s="1" dxf="1" numFmtId="14">
      <nc r="T12">
        <v>5.0000000000000001E-3</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24" s="1" dxf="1" numFmtId="14">
      <nc r="T13">
        <v>0.18579999999999999</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24" s="1" dxf="1" numFmtId="14">
      <nc r="T14">
        <v>0.1663</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24" s="1" dxf="1" numFmtId="4">
      <nc r="T15">
        <v>266.31</v>
      </nc>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0" sId="24" s="1" dxf="1" numFmtId="4">
      <nc r="T16">
        <v>10.88</v>
      </nc>
      <ndxf>
        <font>
          <sz val="8"/>
          <color auto="1"/>
          <name val="Open Sans"/>
          <scheme val="none"/>
        </font>
        <numFmt numFmtId="4" formatCode="#,##0.00"/>
        <alignment vertical="center" wrapText="1" readingOrder="0"/>
        <border outline="0">
          <bottom style="medium">
            <color rgb="FFCC0000"/>
          </bottom>
        </border>
      </ndxf>
    </rcc>
  </rrc>
  <rcc rId="5469" sId="24" numFmtId="14">
    <nc r="T2">
      <v>0.497</v>
    </nc>
  </rcc>
  <rcc rId="5470" sId="24" numFmtId="14">
    <nc r="U2">
      <v>0.39800000000000002</v>
    </nc>
  </rcc>
  <rcc rId="5471" sId="24" numFmtId="14">
    <nc r="T3">
      <v>0.65</v>
    </nc>
  </rcc>
  <rcc rId="5472" sId="24" numFmtId="14">
    <nc r="U3">
      <v>0.751</v>
    </nc>
  </rcc>
  <rcc rId="5473" sId="24" numFmtId="14">
    <nc r="T4">
      <v>2.5600000000000001E-2</v>
    </nc>
  </rcc>
  <rcc rId="5474" sId="24" numFmtId="14">
    <nc r="U4">
      <v>4.02E-2</v>
    </nc>
  </rcc>
  <rcc rId="5475" sId="24" numFmtId="14">
    <nc r="T5">
      <v>0.28899999999999998</v>
    </nc>
  </rcc>
  <rcc rId="5476" sId="24" numFmtId="14">
    <nc r="U5">
      <v>0.221</v>
    </nc>
  </rcc>
  <rcc rId="5477" sId="24" numFmtId="14">
    <nc r="T6">
      <v>0.79300000000000004</v>
    </nc>
  </rcc>
  <rcc rId="5478" sId="24" numFmtId="14">
    <nc r="U6">
      <v>0.79900000000000004</v>
    </nc>
  </rcc>
  <rcc rId="5479" sId="24" numFmtId="14">
    <nc r="T7">
      <v>0.06</v>
    </nc>
  </rcc>
  <rcc rId="5480" sId="24" numFmtId="14">
    <nc r="U7">
      <v>4.8000000000000001E-2</v>
    </nc>
  </rcc>
  <rcc rId="5481" sId="24" numFmtId="14">
    <nc r="T8">
      <v>0.57199999999999995</v>
    </nc>
  </rcc>
  <rcc rId="5482" sId="24" numFmtId="14">
    <nc r="U8">
      <v>0.61099999999999999</v>
    </nc>
  </rcc>
  <rcc rId="5483" sId="24" numFmtId="14">
    <nc r="T9">
      <v>1.14E-2</v>
    </nc>
  </rcc>
  <rcc rId="5484" sId="24" numFmtId="14">
    <nc r="U9">
      <v>5.7999999999999996E-3</v>
    </nc>
  </rcc>
  <rcc rId="5485" sId="24" numFmtId="14">
    <nc r="T10">
      <v>4.1000000000000002E-2</v>
    </nc>
  </rcc>
  <rcc rId="5486" sId="24" numFmtId="14">
    <nc r="U10">
      <v>8.5999999999999993E-2</v>
    </nc>
  </rcc>
  <rcc rId="5487" sId="24" numFmtId="14">
    <nc r="T11">
      <v>0.05</v>
    </nc>
  </rcc>
  <rcc rId="5488" sId="24" numFmtId="14">
    <nc r="U11">
      <v>8.6999999999999994E-2</v>
    </nc>
  </rcc>
  <rcc rId="5489" sId="24" numFmtId="14">
    <nc r="T12">
      <v>4.0000000000000001E-3</v>
    </nc>
  </rcc>
  <rcc rId="5490" sId="24" numFmtId="14">
    <nc r="U12">
      <v>8.0000000000000002E-3</v>
    </nc>
  </rcc>
  <rcc rId="5491" sId="24" numFmtId="14">
    <nc r="T13">
      <v>0.2089</v>
    </nc>
  </rcc>
  <rcc rId="5492" sId="24" numFmtId="14">
    <nc r="U13">
      <v>0.1812</v>
    </nc>
  </rcc>
  <rcc rId="5493" sId="24" numFmtId="14">
    <nc r="T14">
      <v>0.18870000000000001</v>
    </nc>
  </rcc>
  <rcc rId="5494" sId="24" numFmtId="14">
    <nc r="U14">
      <v>0.16189999999999999</v>
    </nc>
  </rcc>
  <rcc rId="5495" sId="24" numFmtId="4">
    <nc r="T15">
      <v>284.64999999999998</v>
    </nc>
  </rcc>
  <rcc rId="5496" sId="24" numFmtId="4">
    <nc r="U15">
      <v>264.29000000000002</v>
    </nc>
  </rcc>
  <rcc rId="5497" sId="24" numFmtId="4">
    <nc r="T16">
      <v>1.49</v>
    </nc>
  </rcc>
  <rcc rId="5498" sId="24" numFmtId="4">
    <nc r="U16">
      <v>9.39</v>
    </nc>
  </rcc>
  <rcmt sheetId="24" cell="T1" guid="{00000000-0000-0000-0000-000000000000}" action="delete" author="Dowżycka Agnieszka"/>
  <rcv guid="{0A5A8AAD-17C2-42D7-A411-AE31312C904E}" action="delete"/>
  <rdn rId="0" localSheetId="3" customView="1" name="Z_0A5A8AAD_17C2_42D7_A411_AE31312C904E_.wvu.PrintArea" hidden="1" oldHidden="1">
    <formula>BS!$A$1:$C$53</formula>
    <oldFormula>BS!$A$1:$C$53</oldFormula>
  </rdn>
  <rdn rId="0" localSheetId="9" customView="1" name="Z_0A5A8AAD_17C2_42D7_A411_AE31312C904E_.wvu.Rows" hidden="1" oldHidden="1">
    <formula>'Należności od klientów'!$8:$8</formula>
    <oldFormula>'Należności od klientów'!$8:$8</oldFormula>
  </rdn>
  <rcv guid="{0A5A8AAD-17C2-42D7-A411-AE31312C904E}" action="add"/>
</revisions>
</file>

<file path=xl/revisions/revisionLog2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5" sqref="E2" start="0" length="0">
    <dxf>
      <font>
        <b/>
        <sz val="8"/>
        <color rgb="FFCC0000"/>
        <name val="Open Sans"/>
        <scheme val="none"/>
      </font>
      <numFmt numFmtId="19" formatCode="dd/mm/yyyy"/>
      <alignment horizontal="right" vertical="top" wrapText="1" readingOrder="0"/>
      <border outline="0">
        <top style="thin">
          <color indexed="9"/>
        </top>
        <bottom style="medium">
          <color rgb="FFCC0000"/>
        </bottom>
      </border>
    </dxf>
  </rfmt>
  <rfmt sheetId="25" sqref="E3" start="0" length="0">
    <dxf>
      <font>
        <b/>
        <sz val="8"/>
        <color auto="1"/>
        <name val="Open Sans"/>
        <scheme val="none"/>
      </font>
      <numFmt numFmtId="166" formatCode="_(* #\ ###\ ##0_);_(* \(#\ ###\ ##0\);_(* &quot;-&quot;_);_(@_)"/>
      <alignment horizontal="right" vertical="top" readingOrder="0"/>
      <border outline="0">
        <top style="medium">
          <color rgb="FFCC0000"/>
        </top>
        <bottom style="thin">
          <color rgb="FFC00000"/>
        </bottom>
      </border>
    </dxf>
  </rfmt>
  <rfmt sheetId="25" sqref="E4" start="0" length="0">
    <dxf>
      <font>
        <sz val="8"/>
        <color auto="1"/>
        <name val="Open Sans"/>
        <scheme val="none"/>
      </font>
      <numFmt numFmtId="166" formatCode="_(* #\ ###\ ##0_);_(* \(#\ ###\ ##0\);_(* &quot;-&quot;_);_(@_)"/>
      <alignment horizontal="right" vertical="top" readingOrder="0"/>
      <border outline="0">
        <bottom style="dotted">
          <color rgb="FF6F7779"/>
        </bottom>
      </border>
    </dxf>
  </rfmt>
  <rfmt sheetId="25" sqref="E5" start="0" length="0">
    <dxf>
      <font>
        <sz val="8"/>
        <color auto="1"/>
        <name val="Open Sans"/>
        <scheme val="none"/>
      </font>
      <numFmt numFmtId="166" formatCode="_(* #\ ###\ ##0_);_(* \(#\ ###\ ##0\);_(* &quot;-&quot;_);_(@_)"/>
      <alignment horizontal="right" vertical="top" readingOrder="0"/>
      <border outline="0">
        <top style="dotted">
          <color rgb="FF6F7779"/>
        </top>
      </border>
    </dxf>
  </rfmt>
  <rfmt sheetId="25" sqref="E6"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25" sqref="E7" start="0" length="0">
    <dxf>
      <font>
        <sz val="8"/>
        <color auto="1"/>
        <name val="Open Sans"/>
        <scheme val="none"/>
      </font>
      <numFmt numFmtId="166" formatCode="_(* #\ ###\ ##0_);_(* \(#\ ###\ ##0\);_(* &quot;-&quot;_);_(@_)"/>
      <alignment horizontal="right" vertical="top" readingOrder="0"/>
      <border outline="0">
        <bottom style="dotted">
          <color rgb="FF6F7779"/>
        </bottom>
      </border>
    </dxf>
  </rfmt>
  <rfmt sheetId="25" sqref="E8" start="0" length="0">
    <dxf>
      <font>
        <sz val="8"/>
        <color auto="1"/>
        <name val="Open Sans"/>
        <scheme val="none"/>
      </font>
      <numFmt numFmtId="166" formatCode="_(* #\ ###\ ##0_);_(* \(#\ ###\ ##0\);_(* &quot;-&quot;_);_(@_)"/>
      <alignment horizontal="right" vertical="top" readingOrder="0"/>
      <border outline="0">
        <top style="dotted">
          <color rgb="FF6F7779"/>
        </top>
      </border>
    </dxf>
  </rfmt>
  <rfmt sheetId="25" sqref="E9"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25" sqref="E10" start="0" length="0">
    <dxf>
      <font>
        <sz val="8"/>
        <color auto="1"/>
        <name val="Open Sans"/>
        <scheme val="none"/>
      </font>
      <numFmt numFmtId="166" formatCode="_(* #\ ###\ ##0_);_(* \(#\ ###\ ##0\);_(* &quot;-&quot;_);_(@_)"/>
      <alignment horizontal="right" vertical="top" readingOrder="0"/>
      <border outline="0">
        <bottom style="dotted">
          <color rgb="FF6F7779"/>
        </bottom>
      </border>
    </dxf>
  </rfmt>
  <rfmt sheetId="25" sqref="E11" start="0" length="0">
    <dxf>
      <font>
        <sz val="8"/>
        <color auto="1"/>
        <name val="Open Sans"/>
        <scheme val="none"/>
      </font>
      <numFmt numFmtId="166" formatCode="_(* #\ ###\ ##0_);_(* \(#\ ###\ ##0\);_(* &quot;-&quot;_);_(@_)"/>
      <alignment horizontal="right" vertical="top" readingOrder="0"/>
      <border outline="0">
        <top style="dotted">
          <color rgb="FF6F7779"/>
        </top>
      </border>
    </dxf>
  </rfmt>
  <rfmt sheetId="25" sqref="E12"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25" sqref="E13" start="0" length="0">
    <dxf>
      <font>
        <sz val="8"/>
        <color auto="1"/>
        <name val="Open Sans"/>
        <scheme val="none"/>
      </font>
      <numFmt numFmtId="166" formatCode="_(* #\ ###\ ##0_);_(* \(#\ ###\ ##0\);_(* &quot;-&quot;_);_(@_)"/>
      <alignment horizontal="right" vertical="top" readingOrder="0"/>
      <border outline="0">
        <bottom style="dotted">
          <color rgb="FF6F7779"/>
        </bottom>
      </border>
    </dxf>
  </rfmt>
  <rfmt sheetId="25" sqref="E14" start="0" length="0">
    <dxf>
      <font>
        <sz val="8"/>
        <color auto="1"/>
        <name val="Open Sans"/>
        <scheme val="none"/>
      </font>
      <numFmt numFmtId="166" formatCode="_(* #\ ###\ ##0_);_(* \(#\ ###\ ##0\);_(* &quot;-&quot;_);_(@_)"/>
      <alignment horizontal="right" vertical="top" readingOrder="0"/>
      <border outline="0">
        <top style="dotted">
          <color rgb="FF6F7779"/>
        </top>
        <bottom style="medium">
          <color rgb="FFC00000"/>
        </bottom>
      </border>
    </dxf>
  </rfmt>
  <rfmt sheetId="25" sqref="E15" start="0" length="0">
    <dxf>
      <font>
        <b/>
        <sz val="8"/>
        <color auto="1"/>
        <name val="Open Sans"/>
        <scheme val="none"/>
      </font>
      <numFmt numFmtId="166" formatCode="_(* #\ ###\ ##0_);_(* \(#\ ###\ ##0\);_(* &quot;-&quot;_);_(@_)"/>
      <alignment horizontal="right" vertical="top" readingOrder="0"/>
      <border outline="0">
        <bottom style="dotted">
          <color theme="0" tint="-0.499984740745262"/>
        </bottom>
      </border>
    </dxf>
  </rfmt>
  <rfmt sheetId="25" sqref="E16" start="0" length="0">
    <dxf>
      <font>
        <b/>
        <sz val="8"/>
        <color auto="1"/>
        <name val="Open Sans"/>
        <scheme val="none"/>
      </font>
      <numFmt numFmtId="166" formatCode="_(* #\ ###\ ##0_);_(* \(#\ ###\ ##0\);_(* &quot;-&quot;_);_(@_)"/>
      <alignment horizontal="right" vertical="top" readingOrder="0"/>
      <border outline="0">
        <top style="dotted">
          <color theme="0" tint="-0.499984740745262"/>
        </top>
      </border>
    </dxf>
  </rfmt>
  <rfmt sheetId="25" sqref="E17" start="0" length="0">
    <dxf>
      <font>
        <b/>
        <sz val="8"/>
        <color rgb="FFEC0000"/>
        <name val="Open Sans"/>
        <scheme val="none"/>
      </font>
      <numFmt numFmtId="166" formatCode="_(* #\ ###\ ##0_);_(* \(#\ ###\ ##0\);_(* &quot;-&quot;_);_(@_)"/>
      <alignment horizontal="right" vertical="top" readingOrder="0"/>
      <border outline="0">
        <top style="thin">
          <color rgb="FFC00000"/>
        </top>
        <bottom style="medium">
          <color rgb="FFC00000"/>
        </bottom>
      </border>
    </dxf>
  </rfmt>
  <rcc rId="5501" sId="25" numFmtId="19">
    <nc r="E2">
      <v>44651</v>
    </nc>
  </rcc>
  <rcc rId="5502" sId="25" numFmtId="34">
    <nc r="E4">
      <v>137870174</v>
    </nc>
  </rcc>
  <rcc rId="5503" sId="25" numFmtId="34">
    <nc r="E5">
      <v>-728850</v>
    </nc>
  </rcc>
  <rcc rId="5504" sId="25" numFmtId="34">
    <nc r="E7">
      <v>8072247</v>
    </nc>
  </rcc>
  <rcc rId="5505" sId="25" numFmtId="34">
    <nc r="E8">
      <v>-631772</v>
    </nc>
  </rcc>
  <rcc rId="5506" sId="25" numFmtId="34">
    <nc r="E10">
      <v>6756483</v>
    </nc>
  </rcc>
  <rcc rId="5507" sId="25" numFmtId="34">
    <nc r="E11">
      <v>-4324551</v>
    </nc>
  </rcc>
  <rcc rId="5508" sId="25" numFmtId="34">
    <nc r="E13">
      <v>656002</v>
    </nc>
  </rcc>
  <rcc rId="5509" sId="25" numFmtId="34">
    <nc r="E14">
      <v>-207056</v>
    </nc>
  </rcc>
  <rcc rId="5510" sId="25" numFmtId="34">
    <nc r="E15">
      <v>153354906</v>
    </nc>
  </rcc>
  <rcc rId="5511" sId="25" numFmtId="34">
    <nc r="E16">
      <v>-5892229</v>
    </nc>
  </rcc>
  <rcc rId="5512" sId="25" numFmtId="34">
    <nc r="E17">
      <v>147462677</v>
    </nc>
  </rcc>
</revisions>
</file>

<file path=xl/revisions/revisionLog2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5513" sId="24" ref="D1:D1048576" action="deleteCol">
    <rfmt sheetId="24" xfDxf="1" s="1" sqref="D1:D1048576" start="0" length="0">
      <dxf>
        <font>
          <b val="0"/>
          <i val="0"/>
          <strike val="0"/>
          <condense val="0"/>
          <extend val="0"/>
          <outline val="0"/>
          <shadow val="0"/>
          <u val="none"/>
          <vertAlign val="baseline"/>
          <sz val="8"/>
          <color auto="1"/>
          <name val="Swis721CnEU"/>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cc rId="0" sId="24" dxf="1">
      <nc r="D1" t="inlineStr">
        <is>
          <t>Q1 2017</t>
        </is>
      </nc>
      <ndxf>
        <font>
          <b/>
          <sz val="8"/>
          <color rgb="FFCC0000"/>
          <name val="Open Sans"/>
          <scheme val="none"/>
        </font>
        <alignment horizontal="right" vertical="center" wrapText="1" readingOrder="0"/>
        <border outline="0">
          <right style="dashed">
            <color theme="0"/>
          </right>
          <bottom style="medium">
            <color rgb="FFCC0000"/>
          </bottom>
        </border>
      </ndxf>
    </rcc>
    <rcc rId="0" sId="24" dxf="1" numFmtId="14">
      <nc r="D2">
        <v>0.46800000000000003</v>
      </nc>
      <ndxf>
        <font>
          <sz val="8"/>
          <color auto="1"/>
          <name val="Open Sans"/>
          <scheme val="none"/>
        </font>
        <numFmt numFmtId="169" formatCode="0.0%"/>
        <alignment vertical="center" readingOrder="0"/>
        <border outline="0">
          <top style="dotted">
            <color rgb="FF6F7779"/>
          </top>
        </border>
      </ndxf>
    </rcc>
    <rcc rId="0" sId="24" dxf="1" numFmtId="14">
      <nc r="D3">
        <v>0.67800000000000005</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24" dxf="1" numFmtId="14">
      <nc r="D4">
        <v>3.7400000000000003E-2</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24" dxf="1" numFmtId="14">
      <nc r="D5">
        <v>0.25700000000000001</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24" dxf="1" numFmtId="14">
      <nc r="D6">
        <v>0.95899999999999996</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24" dxf="1" numFmtId="14">
      <nc r="D7">
        <v>6.4000000000000001E-2</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24" dxf="1" numFmtId="14">
      <nc r="D8">
        <v>0.59199999999999997</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24" dxf="1" numFmtId="14">
      <nc r="D9">
        <v>7.3000000000000001E-3</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24" dxf="1" numFmtId="14">
      <nc r="D10">
        <v>0.115</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24" dxf="1" numFmtId="14">
      <nc r="D11">
        <v>0.13300000000000001</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24" dxf="1" numFmtId="14">
      <nc r="D12">
        <v>1.4E-2</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24" dxf="1" numFmtId="14">
      <nc r="D13">
        <v>0.15670000000000001</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24" dxf="1" numFmtId="14">
      <nc r="D14">
        <v>0.14699999999999999</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24" dxf="1" numFmtId="4">
      <nc r="D15">
        <v>218.58</v>
      </nc>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0" sId="24" dxf="1" numFmtId="4">
      <nc r="D16">
        <v>4.5599999999999996</v>
      </nc>
      <ndxf>
        <font>
          <sz val="8"/>
          <color auto="1"/>
          <name val="Open Sans"/>
          <scheme val="none"/>
        </font>
        <numFmt numFmtId="4" formatCode="#,##0.00"/>
        <alignment vertical="center" readingOrder="0"/>
        <border outline="0">
          <bottom style="medium">
            <color rgb="FFCC0000"/>
          </bottom>
        </border>
      </ndxf>
    </rcc>
    <rfmt sheetId="24" sqref="D17" start="0" length="0">
      <dxf>
        <font>
          <sz val="8"/>
          <color auto="1"/>
          <name val="Open Sans"/>
          <scheme val="none"/>
        </font>
        <numFmt numFmtId="4" formatCode="#,##0.00"/>
        <alignment vertical="center" readingOrder="0"/>
      </dxf>
    </rfmt>
    <rfmt sheetId="24" sqref="D18" start="0" length="0">
      <dxf>
        <font>
          <sz val="8"/>
          <color auto="1"/>
          <name val="Open Sans"/>
          <scheme val="none"/>
        </font>
        <numFmt numFmtId="4" formatCode="#,##0.00"/>
        <alignment vertical="center" readingOrder="0"/>
      </dxf>
    </rfmt>
    <rfmt sheetId="24" sqref="D19" start="0" length="0">
      <dxf>
        <font>
          <sz val="8"/>
          <color auto="1"/>
          <name val="Open Sans"/>
          <scheme val="none"/>
        </font>
        <numFmt numFmtId="4" formatCode="#,##0.00"/>
        <alignment vertical="center" readingOrder="0"/>
      </dxf>
    </rfmt>
    <rfmt sheetId="24" sqref="D20" start="0" length="0">
      <dxf>
        <font>
          <sz val="8"/>
          <color auto="1"/>
          <name val="Open Sans"/>
          <scheme val="none"/>
        </font>
        <numFmt numFmtId="4" formatCode="#,##0.00"/>
        <alignment vertical="center" readingOrder="0"/>
      </dxf>
    </rfmt>
    <rfmt sheetId="24" sqref="D21" start="0" length="0">
      <dxf>
        <font>
          <sz val="8"/>
          <color auto="1"/>
          <name val="Open Sans"/>
          <scheme val="none"/>
        </font>
        <numFmt numFmtId="4" formatCode="#,##0.00"/>
        <alignment vertical="center" readingOrder="0"/>
      </dxf>
    </rfmt>
    <rfmt sheetId="24" sqref="D22" start="0" length="0">
      <dxf>
        <font>
          <sz val="8"/>
          <color auto="1"/>
          <name val="Open Sans"/>
          <scheme val="none"/>
        </font>
        <numFmt numFmtId="4" formatCode="#,##0.00"/>
        <alignment vertical="center" readingOrder="0"/>
      </dxf>
    </rfmt>
    <rfmt sheetId="24" sqref="D23" start="0" length="0">
      <dxf>
        <font>
          <sz val="8"/>
          <color auto="1"/>
          <name val="Open Sans"/>
          <scheme val="none"/>
        </font>
        <numFmt numFmtId="4" formatCode="#,##0.00"/>
        <alignment vertical="center" readingOrder="0"/>
      </dxf>
    </rfmt>
    <rfmt sheetId="24" sqref="D24" start="0" length="0">
      <dxf>
        <font>
          <sz val="8"/>
          <color auto="1"/>
          <name val="Open Sans"/>
          <scheme val="none"/>
        </font>
        <numFmt numFmtId="4" formatCode="#,##0.00"/>
        <alignment vertical="center" readingOrder="0"/>
      </dxf>
    </rfmt>
    <rfmt sheetId="24" sqref="D25" start="0" length="0">
      <dxf>
        <font>
          <sz val="8"/>
          <color auto="1"/>
          <name val="Open Sans"/>
          <scheme val="none"/>
        </font>
        <numFmt numFmtId="4" formatCode="#,##0.00"/>
        <alignment vertical="center" readingOrder="0"/>
      </dxf>
    </rfmt>
    <rfmt sheetId="24" sqref="D26" start="0" length="0">
      <dxf>
        <font>
          <sz val="8"/>
          <color auto="1"/>
          <name val="Open Sans"/>
          <scheme val="none"/>
        </font>
        <numFmt numFmtId="4" formatCode="#,##0.00"/>
        <alignment vertical="center" readingOrder="0"/>
      </dxf>
    </rfmt>
    <rfmt sheetId="24" sqref="D27" start="0" length="0">
      <dxf>
        <font>
          <sz val="8"/>
          <color auto="1"/>
          <name val="Open Sans"/>
          <scheme val="none"/>
        </font>
        <numFmt numFmtId="4" formatCode="#,##0.00"/>
        <alignment vertical="center" readingOrder="0"/>
      </dxf>
    </rfmt>
    <rfmt sheetId="24" sqref="D28" start="0" length="0">
      <dxf>
        <font>
          <sz val="8"/>
          <color auto="1"/>
          <name val="Open Sans"/>
          <scheme val="none"/>
        </font>
        <numFmt numFmtId="4" formatCode="#,##0.00"/>
        <alignment vertical="center" readingOrder="0"/>
      </dxf>
    </rfmt>
    <rfmt sheetId="24" sqref="D29" start="0" length="0">
      <dxf>
        <font>
          <sz val="8"/>
          <color auto="1"/>
          <name val="Open Sans"/>
          <scheme val="none"/>
        </font>
        <numFmt numFmtId="4" formatCode="#,##0.00"/>
        <alignment vertical="center" readingOrder="0"/>
      </dxf>
    </rfmt>
    <rfmt sheetId="24" sqref="D30" start="0" length="0">
      <dxf>
        <font>
          <sz val="8"/>
          <color auto="1"/>
          <name val="Open Sans"/>
          <scheme val="none"/>
        </font>
        <numFmt numFmtId="4" formatCode="#,##0.00"/>
        <alignment vertical="center" readingOrder="0"/>
      </dxf>
    </rfmt>
    <rfmt sheetId="24" sqref="D31" start="0" length="0">
      <dxf>
        <font>
          <sz val="8"/>
          <color auto="1"/>
          <name val="Open Sans"/>
          <scheme val="none"/>
        </font>
        <numFmt numFmtId="4" formatCode="#,##0.00"/>
        <alignment vertical="center" readingOrder="0"/>
      </dxf>
    </rfmt>
  </rrc>
  <rrc rId="5514" sId="24" ref="D1:D1048576" action="deleteCol">
    <rfmt sheetId="24" xfDxf="1" s="1" sqref="D1:D1048576" start="0" length="0">
      <dxf>
        <font>
          <b val="0"/>
          <i val="0"/>
          <strike val="0"/>
          <condense val="0"/>
          <extend val="0"/>
          <outline val="0"/>
          <shadow val="0"/>
          <u val="none"/>
          <vertAlign val="baseline"/>
          <sz val="8"/>
          <color auto="1"/>
          <name val="Swis721CnEU"/>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cc rId="0" sId="24" dxf="1">
      <nc r="D1" t="inlineStr">
        <is>
          <t xml:space="preserve">Q1-2  2017 </t>
        </is>
      </nc>
      <ndxf>
        <font>
          <b/>
          <sz val="8"/>
          <color rgb="FFCC0000"/>
          <name val="Open Sans"/>
          <scheme val="none"/>
        </font>
        <alignment horizontal="right" vertical="center" wrapText="1" readingOrder="0"/>
        <border outline="0">
          <bottom style="medium">
            <color rgb="FFCC0000"/>
          </bottom>
        </border>
      </ndxf>
    </rcc>
    <rcc rId="0" sId="24" dxf="1" numFmtId="14">
      <nc r="D2">
        <v>0.44600000000000001</v>
      </nc>
      <ndxf>
        <font>
          <sz val="8"/>
          <color auto="1"/>
          <name val="Open Sans"/>
          <scheme val="none"/>
        </font>
        <numFmt numFmtId="169" formatCode="0.0%"/>
        <alignment vertical="center" readingOrder="0"/>
        <border outline="0">
          <top style="dotted">
            <color rgb="FF6F7779"/>
          </top>
        </border>
      </ndxf>
    </rcc>
    <rcc rId="0" sId="24" dxf="1" numFmtId="14">
      <nc r="D3">
        <v>0.67200000000000004</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24" dxf="1" numFmtId="14">
      <nc r="D4">
        <v>3.78E-2</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24" dxf="1" numFmtId="14">
      <nc r="D5">
        <v>0.255</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24" dxf="1" numFmtId="14">
      <nc r="D6">
        <v>0.96299999999999997</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24" dxf="1" numFmtId="14">
      <nc r="D7">
        <v>5.8999999999999997E-2</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24" dxf="1" numFmtId="14">
      <nc r="D8">
        <v>0.621</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24" dxf="1" numFmtId="14">
      <nc r="D9">
        <v>6.6E-3</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24" dxf="1" numFmtId="14">
      <nc r="D10">
        <v>0.11</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24" dxf="1" numFmtId="14">
      <nc r="D11">
        <v>0.128</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24" dxf="1" numFmtId="14">
      <nc r="D12">
        <v>1.2999999999999999E-2</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24" dxf="1" numFmtId="14">
      <nc r="D13">
        <v>0.1651</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24" dxf="1" numFmtId="14">
      <nc r="D14">
        <v>0.15529999999999999</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24" dxf="1" numFmtId="4">
      <nc r="D15">
        <v>220.65</v>
      </nc>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0" sId="24" dxf="1" numFmtId="4">
      <nc r="D16">
        <v>11.09</v>
      </nc>
      <ndxf>
        <font>
          <sz val="8"/>
          <color auto="1"/>
          <name val="Open Sans"/>
          <scheme val="none"/>
        </font>
        <numFmt numFmtId="4" formatCode="#,##0.00"/>
        <alignment vertical="center" readingOrder="0"/>
        <border outline="0">
          <bottom style="medium">
            <color rgb="FFCC0000"/>
          </bottom>
        </border>
      </ndxf>
    </rcc>
    <rfmt sheetId="24" sqref="D17" start="0" length="0">
      <dxf>
        <font>
          <sz val="8"/>
          <color auto="1"/>
          <name val="Open Sans"/>
          <scheme val="none"/>
        </font>
        <numFmt numFmtId="4" formatCode="#,##0.00"/>
        <alignment vertical="center" readingOrder="0"/>
      </dxf>
    </rfmt>
    <rfmt sheetId="24" sqref="D18" start="0" length="0">
      <dxf>
        <font>
          <sz val="8"/>
          <color auto="1"/>
          <name val="Open Sans"/>
          <scheme val="none"/>
        </font>
        <numFmt numFmtId="4" formatCode="#,##0.00"/>
        <alignment vertical="center" readingOrder="0"/>
      </dxf>
    </rfmt>
    <rfmt sheetId="24" sqref="D19" start="0" length="0">
      <dxf>
        <font>
          <sz val="8"/>
          <color auto="1"/>
          <name val="Open Sans"/>
          <scheme val="none"/>
        </font>
        <numFmt numFmtId="4" formatCode="#,##0.00"/>
        <alignment vertical="center" readingOrder="0"/>
      </dxf>
    </rfmt>
    <rfmt sheetId="24" sqref="D20" start="0" length="0">
      <dxf>
        <font>
          <sz val="8"/>
          <color auto="1"/>
          <name val="Open Sans"/>
          <scheme val="none"/>
        </font>
        <numFmt numFmtId="4" formatCode="#,##0.00"/>
        <alignment vertical="center" readingOrder="0"/>
      </dxf>
    </rfmt>
    <rfmt sheetId="24" sqref="D21" start="0" length="0">
      <dxf>
        <font>
          <sz val="8"/>
          <color auto="1"/>
          <name val="Open Sans"/>
          <scheme val="none"/>
        </font>
        <numFmt numFmtId="4" formatCode="#,##0.00"/>
        <alignment vertical="center" readingOrder="0"/>
      </dxf>
    </rfmt>
    <rfmt sheetId="24" sqref="D22" start="0" length="0">
      <dxf>
        <font>
          <sz val="8"/>
          <color auto="1"/>
          <name val="Open Sans"/>
          <scheme val="none"/>
        </font>
        <numFmt numFmtId="4" formatCode="#,##0.00"/>
        <alignment vertical="center" readingOrder="0"/>
      </dxf>
    </rfmt>
    <rfmt sheetId="24" sqref="D23" start="0" length="0">
      <dxf>
        <font>
          <sz val="8"/>
          <color auto="1"/>
          <name val="Open Sans"/>
          <scheme val="none"/>
        </font>
        <numFmt numFmtId="4" formatCode="#,##0.00"/>
        <alignment vertical="center" readingOrder="0"/>
      </dxf>
    </rfmt>
    <rfmt sheetId="24" sqref="D24" start="0" length="0">
      <dxf>
        <font>
          <sz val="8"/>
          <color auto="1"/>
          <name val="Open Sans"/>
          <scheme val="none"/>
        </font>
        <numFmt numFmtId="4" formatCode="#,##0.00"/>
        <alignment vertical="center" readingOrder="0"/>
      </dxf>
    </rfmt>
    <rfmt sheetId="24" sqref="D25" start="0" length="0">
      <dxf>
        <font>
          <sz val="8"/>
          <color auto="1"/>
          <name val="Open Sans"/>
          <scheme val="none"/>
        </font>
        <numFmt numFmtId="4" formatCode="#,##0.00"/>
        <alignment vertical="center" readingOrder="0"/>
      </dxf>
    </rfmt>
    <rfmt sheetId="24" sqref="D26" start="0" length="0">
      <dxf>
        <font>
          <sz val="8"/>
          <color auto="1"/>
          <name val="Open Sans"/>
          <scheme val="none"/>
        </font>
        <numFmt numFmtId="4" formatCode="#,##0.00"/>
        <alignment vertical="center" readingOrder="0"/>
      </dxf>
    </rfmt>
    <rfmt sheetId="24" sqref="D27" start="0" length="0">
      <dxf>
        <font>
          <sz val="8"/>
          <color auto="1"/>
          <name val="Open Sans"/>
          <scheme val="none"/>
        </font>
        <numFmt numFmtId="4" formatCode="#,##0.00"/>
        <alignment vertical="center" readingOrder="0"/>
      </dxf>
    </rfmt>
    <rfmt sheetId="24" sqref="D28" start="0" length="0">
      <dxf>
        <font>
          <sz val="8"/>
          <color auto="1"/>
          <name val="Open Sans"/>
          <scheme val="none"/>
        </font>
        <numFmt numFmtId="4" formatCode="#,##0.00"/>
        <alignment vertical="center" readingOrder="0"/>
      </dxf>
    </rfmt>
    <rfmt sheetId="24" sqref="D29" start="0" length="0">
      <dxf>
        <font>
          <sz val="8"/>
          <color auto="1"/>
          <name val="Open Sans"/>
          <scheme val="none"/>
        </font>
        <numFmt numFmtId="4" formatCode="#,##0.00"/>
        <alignment vertical="center" readingOrder="0"/>
      </dxf>
    </rfmt>
    <rfmt sheetId="24" sqref="D30" start="0" length="0">
      <dxf>
        <font>
          <sz val="8"/>
          <color auto="1"/>
          <name val="Open Sans"/>
          <scheme val="none"/>
        </font>
        <numFmt numFmtId="4" formatCode="#,##0.00"/>
        <alignment vertical="center" readingOrder="0"/>
      </dxf>
    </rfmt>
    <rfmt sheetId="24" sqref="D31" start="0" length="0">
      <dxf>
        <font>
          <sz val="8"/>
          <color auto="1"/>
          <name val="Open Sans"/>
          <scheme val="none"/>
        </font>
        <numFmt numFmtId="4" formatCode="#,##0.00"/>
        <alignment vertical="center" readingOrder="0"/>
      </dxf>
    </rfmt>
  </rrc>
  <rrc rId="5515" sId="24" ref="D1:D1048576" action="deleteCol">
    <rfmt sheetId="24" xfDxf="1" s="1" sqref="D1:D1048576" start="0" length="0">
      <dxf>
        <font>
          <b val="0"/>
          <i val="0"/>
          <strike val="0"/>
          <condense val="0"/>
          <extend val="0"/>
          <outline val="0"/>
          <shadow val="0"/>
          <u val="none"/>
          <vertAlign val="baseline"/>
          <sz val="8"/>
          <color auto="1"/>
          <name val="Swis721CnEU"/>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cc rId="0" sId="24" dxf="1">
      <nc r="D1" t="inlineStr">
        <is>
          <t>Q1-3 2017</t>
        </is>
      </nc>
      <ndxf>
        <font>
          <b/>
          <sz val="8"/>
          <color rgb="FFCC0000"/>
          <name val="Open Sans"/>
          <scheme val="none"/>
        </font>
        <alignment horizontal="right" vertical="center" wrapText="1" readingOrder="0"/>
        <border outline="0">
          <bottom style="medium">
            <color rgb="FFCC0000"/>
          </bottom>
        </border>
      </ndxf>
    </rcc>
    <rcc rId="0" sId="24" dxf="1" numFmtId="14">
      <nc r="D2">
        <v>0.435</v>
      </nc>
      <ndxf>
        <font>
          <sz val="8"/>
          <color auto="1"/>
          <name val="Open Sans"/>
          <scheme val="none"/>
        </font>
        <numFmt numFmtId="169" formatCode="0.0%"/>
        <alignment vertical="center" readingOrder="0"/>
        <border outline="0">
          <top style="dotted">
            <color rgb="FF6F7779"/>
          </top>
        </border>
      </ndxf>
    </rcc>
    <rcc rId="0" sId="24" dxf="1" numFmtId="14">
      <nc r="D3">
        <v>0.67700000000000005</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24" dxf="1" numFmtId="14">
      <nc r="D4">
        <v>3.7999999999999999E-2</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24" dxf="1" numFmtId="14">
      <nc r="D5">
        <v>0.26</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24" dxf="1" numFmtId="14">
      <nc r="D6">
        <v>0.95899999999999996</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24" dxf="1" numFmtId="14">
      <nc r="D7">
        <v>0.06</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24" dxf="1" numFmtId="14">
      <nc r="D8">
        <v>0.628</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24" dxf="1" numFmtId="14">
      <nc r="D9">
        <v>6.4000000000000003E-3</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24" dxf="1" numFmtId="14">
      <nc r="D10">
        <v>0.11700000000000001</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24" dxf="1" numFmtId="14">
      <nc r="D11">
        <v>0.13700000000000001</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24" dxf="1" numFmtId="14">
      <nc r="D12">
        <v>1.4E-2</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24" dxf="1" numFmtId="14">
      <nc r="D13">
        <v>0.16900000000000001</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24" dxf="1" numFmtId="14">
      <nc r="D14">
        <v>0.15920000000000001</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24" dxf="1" numFmtId="4">
      <nc r="D15">
        <v>228</v>
      </nc>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0" sId="24" dxf="1" numFmtId="4">
      <nc r="D16">
        <v>16.57</v>
      </nc>
      <ndxf>
        <font>
          <sz val="8"/>
          <color auto="1"/>
          <name val="Open Sans"/>
          <scheme val="none"/>
        </font>
        <numFmt numFmtId="4" formatCode="#,##0.00"/>
        <alignment vertical="center" readingOrder="0"/>
        <border outline="0">
          <bottom style="medium">
            <color rgb="FFCC0000"/>
          </bottom>
        </border>
      </ndxf>
    </rcc>
    <rfmt sheetId="24" sqref="D17" start="0" length="0">
      <dxf>
        <font>
          <sz val="8"/>
          <color auto="1"/>
          <name val="Open Sans"/>
          <scheme val="none"/>
        </font>
        <numFmt numFmtId="4" formatCode="#,##0.00"/>
        <alignment vertical="center" readingOrder="0"/>
      </dxf>
    </rfmt>
    <rfmt sheetId="24" sqref="D18" start="0" length="0">
      <dxf>
        <font>
          <sz val="8"/>
          <color auto="1"/>
          <name val="Open Sans"/>
          <scheme val="none"/>
        </font>
        <numFmt numFmtId="4" formatCode="#,##0.00"/>
        <alignment vertical="center" readingOrder="0"/>
      </dxf>
    </rfmt>
    <rfmt sheetId="24" sqref="D19" start="0" length="0">
      <dxf>
        <font>
          <sz val="8"/>
          <color auto="1"/>
          <name val="Open Sans"/>
          <scheme val="none"/>
        </font>
        <numFmt numFmtId="4" formatCode="#,##0.00"/>
        <alignment vertical="center" readingOrder="0"/>
      </dxf>
    </rfmt>
    <rfmt sheetId="24" sqref="D20" start="0" length="0">
      <dxf>
        <font>
          <sz val="8"/>
          <color auto="1"/>
          <name val="Open Sans"/>
          <scheme val="none"/>
        </font>
        <numFmt numFmtId="4" formatCode="#,##0.00"/>
        <alignment vertical="center" readingOrder="0"/>
      </dxf>
    </rfmt>
    <rfmt sheetId="24" sqref="D21" start="0" length="0">
      <dxf>
        <font>
          <sz val="8"/>
          <color auto="1"/>
          <name val="Open Sans"/>
          <scheme val="none"/>
        </font>
        <numFmt numFmtId="4" formatCode="#,##0.00"/>
        <alignment vertical="center" readingOrder="0"/>
      </dxf>
    </rfmt>
    <rfmt sheetId="24" sqref="D22" start="0" length="0">
      <dxf>
        <font>
          <sz val="8"/>
          <color auto="1"/>
          <name val="Open Sans"/>
          <scheme val="none"/>
        </font>
        <numFmt numFmtId="4" formatCode="#,##0.00"/>
        <alignment vertical="center" readingOrder="0"/>
      </dxf>
    </rfmt>
    <rfmt sheetId="24" sqref="D23" start="0" length="0">
      <dxf>
        <font>
          <sz val="8"/>
          <color auto="1"/>
          <name val="Open Sans"/>
          <scheme val="none"/>
        </font>
        <numFmt numFmtId="4" formatCode="#,##0.00"/>
        <alignment vertical="center" readingOrder="0"/>
      </dxf>
    </rfmt>
    <rfmt sheetId="24" sqref="D24" start="0" length="0">
      <dxf>
        <font>
          <sz val="8"/>
          <color auto="1"/>
          <name val="Open Sans"/>
          <scheme val="none"/>
        </font>
        <numFmt numFmtId="4" formatCode="#,##0.00"/>
        <alignment vertical="center" readingOrder="0"/>
      </dxf>
    </rfmt>
    <rfmt sheetId="24" sqref="D25" start="0" length="0">
      <dxf>
        <font>
          <sz val="8"/>
          <color auto="1"/>
          <name val="Open Sans"/>
          <scheme val="none"/>
        </font>
        <numFmt numFmtId="4" formatCode="#,##0.00"/>
        <alignment vertical="center" readingOrder="0"/>
      </dxf>
    </rfmt>
    <rfmt sheetId="24" sqref="D26" start="0" length="0">
      <dxf>
        <font>
          <sz val="8"/>
          <color auto="1"/>
          <name val="Open Sans"/>
          <scheme val="none"/>
        </font>
        <numFmt numFmtId="4" formatCode="#,##0.00"/>
        <alignment vertical="center" readingOrder="0"/>
      </dxf>
    </rfmt>
    <rfmt sheetId="24" sqref="D27" start="0" length="0">
      <dxf>
        <font>
          <sz val="8"/>
          <color auto="1"/>
          <name val="Open Sans"/>
          <scheme val="none"/>
        </font>
        <numFmt numFmtId="4" formatCode="#,##0.00"/>
        <alignment vertical="center" readingOrder="0"/>
      </dxf>
    </rfmt>
    <rfmt sheetId="24" sqref="D28" start="0" length="0">
      <dxf>
        <font>
          <sz val="8"/>
          <color auto="1"/>
          <name val="Open Sans"/>
          <scheme val="none"/>
        </font>
        <numFmt numFmtId="4" formatCode="#,##0.00"/>
        <alignment vertical="center" readingOrder="0"/>
      </dxf>
    </rfmt>
    <rfmt sheetId="24" sqref="D29" start="0" length="0">
      <dxf>
        <font>
          <sz val="8"/>
          <color auto="1"/>
          <name val="Open Sans"/>
          <scheme val="none"/>
        </font>
        <numFmt numFmtId="4" formatCode="#,##0.00"/>
        <alignment vertical="center" readingOrder="0"/>
      </dxf>
    </rfmt>
    <rfmt sheetId="24" sqref="D30" start="0" length="0">
      <dxf>
        <font>
          <sz val="8"/>
          <color auto="1"/>
          <name val="Open Sans"/>
          <scheme val="none"/>
        </font>
        <numFmt numFmtId="4" formatCode="#,##0.00"/>
        <alignment vertical="center" readingOrder="0"/>
      </dxf>
    </rfmt>
    <rfmt sheetId="24" sqref="D31" start="0" length="0">
      <dxf>
        <font>
          <sz val="8"/>
          <color auto="1"/>
          <name val="Open Sans"/>
          <scheme val="none"/>
        </font>
        <numFmt numFmtId="4" formatCode="#,##0.00"/>
        <alignment vertical="center" readingOrder="0"/>
      </dxf>
    </rfmt>
  </rrc>
  <rrc rId="5516" sId="24" ref="D1:D1048576" action="deleteCol">
    <rfmt sheetId="24" xfDxf="1" s="1" sqref="D1:D1048576" start="0" length="0">
      <dxf>
        <font>
          <b val="0"/>
          <i val="0"/>
          <strike val="0"/>
          <condense val="0"/>
          <extend val="0"/>
          <outline val="0"/>
          <shadow val="0"/>
          <u val="none"/>
          <vertAlign val="baseline"/>
          <sz val="8"/>
          <color auto="1"/>
          <name val="Swis721CnEU"/>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cc rId="0" sId="24" dxf="1">
      <nc r="D1" t="inlineStr">
        <is>
          <t>Q1-4 2017</t>
        </is>
      </nc>
      <ndxf>
        <font>
          <b/>
          <sz val="8"/>
          <color rgb="FFCC0000"/>
          <name val="Open Sans"/>
          <scheme val="none"/>
        </font>
        <alignment horizontal="right" vertical="center" wrapText="1" readingOrder="0"/>
        <border outline="0">
          <right style="dashed">
            <color theme="0"/>
          </right>
          <bottom style="medium">
            <color rgb="FFCC0000"/>
          </bottom>
        </border>
      </ndxf>
    </rcc>
    <rcc rId="0" sId="24" dxf="1" numFmtId="14">
      <nc r="D2">
        <v>0.434</v>
      </nc>
      <ndxf>
        <font>
          <sz val="8"/>
          <color auto="1"/>
          <name val="Open Sans"/>
          <scheme val="none"/>
        </font>
        <numFmt numFmtId="169" formatCode="0.0%"/>
        <alignment vertical="center" readingOrder="0"/>
        <border outline="0">
          <top style="dotted">
            <color rgb="FF6F7779"/>
          </top>
        </border>
      </ndxf>
    </rcc>
    <rcc rId="0" sId="24" dxf="1" numFmtId="14">
      <nc r="D3">
        <v>0.68</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24" dxf="1" numFmtId="14">
      <nc r="D4">
        <v>3.8300000000000001E-2</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24" dxf="1" numFmtId="14">
      <nc r="D5">
        <v>0.25900000000000001</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24" dxf="1" numFmtId="14">
      <nc r="D6">
        <v>0.96699999999999997</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24" dxf="1" numFmtId="14">
      <nc r="D7">
        <v>5.8000000000000003E-2</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24" dxf="1" numFmtId="14">
      <nc r="D8">
        <v>0.63100000000000001</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24" dxf="1" numFmtId="14">
      <nc r="D9">
        <v>6.3E-3</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24" dxf="1" numFmtId="14">
      <nc r="D10">
        <v>0.121</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24" dxf="1" numFmtId="14">
      <nc r="D11">
        <v>0.14199999999999999</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24" dxf="1" numFmtId="14">
      <nc r="D12">
        <v>1.4E-2</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24" dxf="1" numFmtId="14">
      <nc r="D13">
        <v>0.16689999999999999</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24" dxf="1" numFmtId="14">
      <nc r="D14">
        <v>0.15279999999999999</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24" dxf="1" numFmtId="4">
      <nc r="D15">
        <v>234.86</v>
      </nc>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0" sId="24" dxf="1" numFmtId="4">
      <nc r="D16">
        <v>22.15</v>
      </nc>
      <ndxf>
        <font>
          <sz val="8"/>
          <color auto="1"/>
          <name val="Open Sans"/>
          <scheme val="none"/>
        </font>
        <numFmt numFmtId="4" formatCode="#,##0.00"/>
        <alignment vertical="center" readingOrder="0"/>
        <border outline="0">
          <bottom style="medium">
            <color rgb="FFCC0000"/>
          </bottom>
        </border>
      </ndxf>
    </rcc>
    <rfmt sheetId="24" sqref="D17" start="0" length="0">
      <dxf>
        <font>
          <sz val="8"/>
          <color auto="1"/>
          <name val="Open Sans"/>
          <scheme val="none"/>
        </font>
        <numFmt numFmtId="4" formatCode="#,##0.00"/>
        <alignment vertical="center" readingOrder="0"/>
      </dxf>
    </rfmt>
    <rfmt sheetId="24" sqref="D18" start="0" length="0">
      <dxf>
        <font>
          <sz val="8"/>
          <color auto="1"/>
          <name val="Open Sans"/>
          <scheme val="none"/>
        </font>
        <numFmt numFmtId="4" formatCode="#,##0.00"/>
        <alignment vertical="center" readingOrder="0"/>
      </dxf>
    </rfmt>
    <rfmt sheetId="24" sqref="D19" start="0" length="0">
      <dxf>
        <font>
          <sz val="8"/>
          <color auto="1"/>
          <name val="Open Sans"/>
          <scheme val="none"/>
        </font>
        <numFmt numFmtId="4" formatCode="#,##0.00"/>
        <alignment vertical="center" readingOrder="0"/>
      </dxf>
    </rfmt>
    <rfmt sheetId="24" sqref="D20" start="0" length="0">
      <dxf>
        <font>
          <sz val="8"/>
          <color auto="1"/>
          <name val="Open Sans"/>
          <scheme val="none"/>
        </font>
        <numFmt numFmtId="4" formatCode="#,##0.00"/>
        <alignment vertical="center" readingOrder="0"/>
      </dxf>
    </rfmt>
    <rfmt sheetId="24" sqref="D21" start="0" length="0">
      <dxf>
        <font>
          <sz val="8"/>
          <color auto="1"/>
          <name val="Open Sans"/>
          <scheme val="none"/>
        </font>
        <numFmt numFmtId="4" formatCode="#,##0.00"/>
        <alignment vertical="center" readingOrder="0"/>
      </dxf>
    </rfmt>
    <rfmt sheetId="24" sqref="D22" start="0" length="0">
      <dxf>
        <font>
          <sz val="8"/>
          <color auto="1"/>
          <name val="Open Sans"/>
          <scheme val="none"/>
        </font>
        <numFmt numFmtId="4" formatCode="#,##0.00"/>
        <alignment vertical="center" readingOrder="0"/>
      </dxf>
    </rfmt>
    <rfmt sheetId="24" sqref="D23" start="0" length="0">
      <dxf>
        <font>
          <sz val="8"/>
          <color auto="1"/>
          <name val="Open Sans"/>
          <scheme val="none"/>
        </font>
        <numFmt numFmtId="4" formatCode="#,##0.00"/>
        <alignment vertical="center" readingOrder="0"/>
      </dxf>
    </rfmt>
    <rfmt sheetId="24" sqref="D24" start="0" length="0">
      <dxf>
        <font>
          <sz val="8"/>
          <color auto="1"/>
          <name val="Open Sans"/>
          <scheme val="none"/>
        </font>
        <numFmt numFmtId="4" formatCode="#,##0.00"/>
        <alignment vertical="center" readingOrder="0"/>
      </dxf>
    </rfmt>
    <rfmt sheetId="24" sqref="D25" start="0" length="0">
      <dxf>
        <font>
          <sz val="8"/>
          <color auto="1"/>
          <name val="Open Sans"/>
          <scheme val="none"/>
        </font>
        <numFmt numFmtId="4" formatCode="#,##0.00"/>
        <alignment vertical="center" readingOrder="0"/>
      </dxf>
    </rfmt>
    <rfmt sheetId="24" sqref="D26" start="0" length="0">
      <dxf>
        <font>
          <sz val="8"/>
          <color auto="1"/>
          <name val="Open Sans"/>
          <scheme val="none"/>
        </font>
        <numFmt numFmtId="4" formatCode="#,##0.00"/>
        <alignment vertical="center" readingOrder="0"/>
      </dxf>
    </rfmt>
    <rfmt sheetId="24" sqref="D27" start="0" length="0">
      <dxf>
        <font>
          <sz val="8"/>
          <color auto="1"/>
          <name val="Open Sans"/>
          <scheme val="none"/>
        </font>
        <numFmt numFmtId="4" formatCode="#,##0.00"/>
        <alignment vertical="center" readingOrder="0"/>
      </dxf>
    </rfmt>
    <rfmt sheetId="24" sqref="D28" start="0" length="0">
      <dxf>
        <font>
          <sz val="8"/>
          <color auto="1"/>
          <name val="Open Sans"/>
          <scheme val="none"/>
        </font>
        <numFmt numFmtId="4" formatCode="#,##0.00"/>
        <alignment vertical="center" readingOrder="0"/>
      </dxf>
    </rfmt>
    <rfmt sheetId="24" sqref="D29" start="0" length="0">
      <dxf>
        <font>
          <sz val="8"/>
          <color auto="1"/>
          <name val="Open Sans"/>
          <scheme val="none"/>
        </font>
        <numFmt numFmtId="4" formatCode="#,##0.00"/>
        <alignment vertical="center" readingOrder="0"/>
      </dxf>
    </rfmt>
    <rfmt sheetId="24" sqref="D30" start="0" length="0">
      <dxf>
        <font>
          <sz val="8"/>
          <color auto="1"/>
          <name val="Open Sans"/>
          <scheme val="none"/>
        </font>
        <numFmt numFmtId="4" formatCode="#,##0.00"/>
        <alignment vertical="center" readingOrder="0"/>
      </dxf>
    </rfmt>
    <rfmt sheetId="24" sqref="D31" start="0" length="0">
      <dxf>
        <font>
          <sz val="8"/>
          <color auto="1"/>
          <name val="Open Sans"/>
          <scheme val="none"/>
        </font>
        <numFmt numFmtId="4" formatCode="#,##0.00"/>
        <alignment vertical="center" readingOrder="0"/>
      </dxf>
    </rfmt>
  </rrc>
  <rrc rId="5517" sId="24" ref="D1:D1048576" action="deleteCol">
    <rfmt sheetId="24" xfDxf="1" s="1" sqref="D1:D1048576" start="0" length="0">
      <dxf>
        <font>
          <b val="0"/>
          <i val="0"/>
          <strike val="0"/>
          <condense val="0"/>
          <extend val="0"/>
          <outline val="0"/>
          <shadow val="0"/>
          <u val="none"/>
          <vertAlign val="baseline"/>
          <sz val="8"/>
          <color auto="1"/>
          <name val="Swis721CnEU"/>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cc rId="0" sId="24" dxf="1">
      <nc r="D1" t="inlineStr">
        <is>
          <t>Q1 2018</t>
        </is>
      </nc>
      <ndxf>
        <font>
          <b/>
          <sz val="8"/>
          <color rgb="FFCC0000"/>
          <name val="Open Sans"/>
          <scheme val="none"/>
        </font>
        <alignment horizontal="right" vertical="center" wrapText="1" readingOrder="0"/>
        <border outline="0">
          <right style="dashed">
            <color theme="0"/>
          </right>
          <bottom style="medium">
            <color rgb="FFCC0000"/>
          </bottom>
        </border>
      </ndxf>
    </rcc>
    <rcc rId="0" sId="24" dxf="1" numFmtId="14">
      <nc r="D2">
        <v>0.48899999999999999</v>
      </nc>
      <ndxf>
        <font>
          <sz val="8"/>
          <color auto="1"/>
          <name val="Open Sans"/>
          <scheme val="none"/>
        </font>
        <numFmt numFmtId="169" formatCode="0.0%"/>
        <alignment vertical="center" readingOrder="0"/>
        <border outline="0">
          <top style="dotted">
            <color rgb="FF6F7779"/>
          </top>
        </border>
      </ndxf>
    </rcc>
    <rcc rId="0" sId="24" dxf="1" numFmtId="14">
      <nc r="D3">
        <v>0.7</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24" dxf="1" numFmtId="14">
      <nc r="D4">
        <v>3.95E-2</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24" dxf="1" numFmtId="14">
      <nc r="D5">
        <v>0.25900000000000001</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24" dxf="1" numFmtId="14">
      <nc r="D6">
        <v>0.96</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24" dxf="1" numFmtId="14">
      <nc r="D7">
        <v>0.06</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24" dxf="1" numFmtId="14">
      <nc r="D8">
        <v>0.627</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24" dxf="1" numFmtId="14">
      <nc r="D9">
        <v>6.6E-3</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0" sId="24" dxf="1" numFmtId="14">
      <nc r="D10">
        <v>0.113</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24" dxf="1" numFmtId="14">
      <nc r="D11">
        <v>0.13300000000000001</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24" dxf="1" numFmtId="14">
      <nc r="D12">
        <v>1.4E-2</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24" dxf="1" numFmtId="14">
      <nc r="D13">
        <v>0.16669999999999999</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0" sId="24" dxf="1" numFmtId="14">
      <nc r="D14">
        <v>0.15310000000000001</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24" dxf="1" numFmtId="4">
      <nc r="D15">
        <v>239.04</v>
      </nc>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0" sId="24" dxf="1" numFmtId="4">
      <nc r="D16">
        <v>4.37</v>
      </nc>
      <ndxf>
        <font>
          <sz val="8"/>
          <color auto="1"/>
          <name val="Open Sans"/>
          <scheme val="none"/>
        </font>
        <numFmt numFmtId="4" formatCode="#,##0.00"/>
        <alignment vertical="center" readingOrder="0"/>
        <border outline="0">
          <bottom style="medium">
            <color rgb="FFCC0000"/>
          </bottom>
        </border>
      </ndxf>
    </rcc>
    <rfmt sheetId="24" sqref="D17" start="0" length="0">
      <dxf>
        <font>
          <sz val="8"/>
          <color auto="1"/>
          <name val="Open Sans"/>
          <scheme val="none"/>
        </font>
        <numFmt numFmtId="4" formatCode="#,##0.00"/>
        <alignment vertical="center" readingOrder="0"/>
      </dxf>
    </rfmt>
    <rfmt sheetId="24" sqref="D18" start="0" length="0">
      <dxf>
        <font>
          <sz val="8"/>
          <color auto="1"/>
          <name val="Open Sans"/>
          <scheme val="none"/>
        </font>
        <numFmt numFmtId="4" formatCode="#,##0.00"/>
        <alignment vertical="center" readingOrder="0"/>
      </dxf>
    </rfmt>
    <rfmt sheetId="24" sqref="D19" start="0" length="0">
      <dxf>
        <font>
          <sz val="8"/>
          <color auto="1"/>
          <name val="Open Sans"/>
          <scheme val="none"/>
        </font>
        <numFmt numFmtId="4" formatCode="#,##0.00"/>
        <alignment vertical="center" readingOrder="0"/>
      </dxf>
    </rfmt>
    <rfmt sheetId="24" sqref="D20" start="0" length="0">
      <dxf>
        <font>
          <sz val="8"/>
          <color auto="1"/>
          <name val="Open Sans"/>
          <scheme val="none"/>
        </font>
        <numFmt numFmtId="4" formatCode="#,##0.00"/>
        <alignment vertical="center" readingOrder="0"/>
      </dxf>
    </rfmt>
    <rfmt sheetId="24" sqref="D21" start="0" length="0">
      <dxf>
        <font>
          <sz val="8"/>
          <color auto="1"/>
          <name val="Open Sans"/>
          <scheme val="none"/>
        </font>
        <numFmt numFmtId="4" formatCode="#,##0.00"/>
        <alignment vertical="center" readingOrder="0"/>
      </dxf>
    </rfmt>
    <rfmt sheetId="24" sqref="D22" start="0" length="0">
      <dxf>
        <font>
          <sz val="8"/>
          <color auto="1"/>
          <name val="Open Sans"/>
          <scheme val="none"/>
        </font>
        <numFmt numFmtId="4" formatCode="#,##0.00"/>
        <alignment vertical="center" readingOrder="0"/>
      </dxf>
    </rfmt>
    <rfmt sheetId="24" sqref="D23" start="0" length="0">
      <dxf>
        <font>
          <sz val="8"/>
          <color auto="1"/>
          <name val="Open Sans"/>
          <scheme val="none"/>
        </font>
        <numFmt numFmtId="4" formatCode="#,##0.00"/>
        <alignment vertical="center" readingOrder="0"/>
      </dxf>
    </rfmt>
    <rfmt sheetId="24" sqref="D24" start="0" length="0">
      <dxf>
        <font>
          <sz val="8"/>
          <color auto="1"/>
          <name val="Open Sans"/>
          <scheme val="none"/>
        </font>
        <numFmt numFmtId="4" formatCode="#,##0.00"/>
        <alignment vertical="center" readingOrder="0"/>
      </dxf>
    </rfmt>
    <rfmt sheetId="24" sqref="D25" start="0" length="0">
      <dxf>
        <font>
          <sz val="8"/>
          <color auto="1"/>
          <name val="Open Sans"/>
          <scheme val="none"/>
        </font>
        <numFmt numFmtId="4" formatCode="#,##0.00"/>
        <alignment vertical="center" readingOrder="0"/>
      </dxf>
    </rfmt>
    <rfmt sheetId="24" sqref="D26" start="0" length="0">
      <dxf>
        <font>
          <sz val="8"/>
          <color auto="1"/>
          <name val="Open Sans"/>
          <scheme val="none"/>
        </font>
        <numFmt numFmtId="4" formatCode="#,##0.00"/>
        <alignment vertical="center" readingOrder="0"/>
      </dxf>
    </rfmt>
    <rfmt sheetId="24" sqref="D27" start="0" length="0">
      <dxf>
        <font>
          <sz val="8"/>
          <color auto="1"/>
          <name val="Open Sans"/>
          <scheme val="none"/>
        </font>
        <numFmt numFmtId="4" formatCode="#,##0.00"/>
        <alignment vertical="center" readingOrder="0"/>
      </dxf>
    </rfmt>
    <rfmt sheetId="24" sqref="D28" start="0" length="0">
      <dxf>
        <font>
          <sz val="8"/>
          <color auto="1"/>
          <name val="Open Sans"/>
          <scheme val="none"/>
        </font>
        <numFmt numFmtId="4" formatCode="#,##0.00"/>
        <alignment vertical="center" readingOrder="0"/>
      </dxf>
    </rfmt>
    <rfmt sheetId="24" sqref="D29" start="0" length="0">
      <dxf>
        <font>
          <sz val="8"/>
          <color auto="1"/>
          <name val="Open Sans"/>
          <scheme val="none"/>
        </font>
        <numFmt numFmtId="4" formatCode="#,##0.00"/>
        <alignment vertical="center" readingOrder="0"/>
      </dxf>
    </rfmt>
    <rfmt sheetId="24" sqref="D30" start="0" length="0">
      <dxf>
        <font>
          <sz val="8"/>
          <color auto="1"/>
          <name val="Open Sans"/>
          <scheme val="none"/>
        </font>
        <numFmt numFmtId="4" formatCode="#,##0.00"/>
        <alignment vertical="center" readingOrder="0"/>
      </dxf>
    </rfmt>
    <rfmt sheetId="24" sqref="D31" start="0" length="0">
      <dxf>
        <font>
          <sz val="8"/>
          <color auto="1"/>
          <name val="Open Sans"/>
          <scheme val="none"/>
        </font>
        <numFmt numFmtId="4" formatCode="#,##0.00"/>
        <alignment vertical="center" readingOrder="0"/>
      </dxf>
    </rfmt>
  </rrc>
  <rrc rId="5518" sId="24" ref="D1:D1048576" action="deleteCol">
    <rfmt sheetId="24" xfDxf="1" s="1" sqref="D1:D1048576" start="0" length="0">
      <dxf>
        <font>
          <b val="0"/>
          <i val="0"/>
          <strike val="0"/>
          <condense val="0"/>
          <extend val="0"/>
          <outline val="0"/>
          <shadow val="0"/>
          <u val="none"/>
          <vertAlign val="baseline"/>
          <sz val="8"/>
          <color auto="1"/>
          <name val="Swis721CnEU"/>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cc rId="0" sId="24" dxf="1">
      <nc r="D1" t="inlineStr">
        <is>
          <t xml:space="preserve">Q1-2  2018 </t>
        </is>
      </nc>
      <ndxf>
        <font>
          <b/>
          <sz val="8"/>
          <color rgb="FFCC0000"/>
          <name val="Open Sans"/>
          <scheme val="none"/>
        </font>
        <alignment horizontal="right" vertical="center" wrapText="1" readingOrder="0"/>
        <border outline="0">
          <bottom style="medium">
            <color rgb="FFCC0000"/>
          </bottom>
        </border>
      </ndxf>
    </rcc>
    <rcc rId="0" sId="24" dxf="1" numFmtId="14">
      <nc r="D2">
        <v>0.45200000000000001</v>
      </nc>
      <ndxf>
        <font>
          <sz val="8"/>
          <color auto="1"/>
          <name val="Open Sans"/>
          <scheme val="none"/>
        </font>
        <numFmt numFmtId="169" formatCode="0.0%"/>
        <alignment vertical="center" readingOrder="0"/>
        <border outline="0">
          <top style="dotted">
            <color rgb="FF6F7779"/>
          </top>
        </border>
      </ndxf>
    </rcc>
    <rcc rId="0" sId="24" dxf="1" numFmtId="14">
      <nc r="D3">
        <v>0.66800000000000004</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24" dxf="1" numFmtId="14">
      <nc r="D4">
        <v>3.85E-2</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24" dxf="1" numFmtId="14">
      <nc r="D5">
        <v>0.25</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24" dxf="1" numFmtId="14">
      <nc r="D6">
        <v>0.93600000000000005</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24" dxf="1" numFmtId="14">
      <nc r="D7">
        <v>5.8000000000000003E-2</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24" dxf="1" numFmtId="14">
      <nc r="D8">
        <v>0.63800000000000001</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24" dxf="1" numFmtId="14">
      <nc r="D9">
        <v>7.9000000000000008E-3</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0" sId="24" dxf="1" numFmtId="14">
      <nc r="D10">
        <v>0.113</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24" dxf="1" numFmtId="14">
      <nc r="D11">
        <v>0.13300000000000001</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24" dxf="1" numFmtId="14">
      <nc r="D12">
        <v>1.2999999999999999E-2</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24" dxf="1" numFmtId="14">
      <nc r="D13">
        <v>0.17780000000000001</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0" sId="24" dxf="1" numFmtId="14">
      <nc r="D14">
        <v>0.15629999999999999</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24" dxf="1" numFmtId="4">
      <nc r="D15">
        <v>241.21</v>
      </nc>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0" sId="24" dxf="1" numFmtId="4">
      <nc r="D16">
        <v>10.85</v>
      </nc>
      <ndxf>
        <font>
          <sz val="8"/>
          <color auto="1"/>
          <name val="Open Sans"/>
          <scheme val="none"/>
        </font>
        <numFmt numFmtId="4" formatCode="#,##0.00"/>
        <alignment vertical="center" readingOrder="0"/>
        <border outline="0">
          <bottom style="medium">
            <color rgb="FFCC0000"/>
          </bottom>
        </border>
      </ndxf>
    </rcc>
    <rfmt sheetId="24" sqref="D17" start="0" length="0">
      <dxf>
        <font>
          <sz val="8"/>
          <color auto="1"/>
          <name val="Open Sans"/>
          <scheme val="none"/>
        </font>
        <numFmt numFmtId="4" formatCode="#,##0.00"/>
        <alignment vertical="center" readingOrder="0"/>
      </dxf>
    </rfmt>
    <rfmt sheetId="24" sqref="D18" start="0" length="0">
      <dxf>
        <font>
          <sz val="8"/>
          <color auto="1"/>
          <name val="Open Sans"/>
          <scheme val="none"/>
        </font>
        <numFmt numFmtId="4" formatCode="#,##0.00"/>
        <alignment vertical="center" readingOrder="0"/>
      </dxf>
    </rfmt>
    <rfmt sheetId="24" sqref="D19" start="0" length="0">
      <dxf>
        <font>
          <sz val="8"/>
          <color auto="1"/>
          <name val="Open Sans"/>
          <scheme val="none"/>
        </font>
        <numFmt numFmtId="4" formatCode="#,##0.00"/>
        <alignment vertical="center" readingOrder="0"/>
      </dxf>
    </rfmt>
    <rfmt sheetId="24" sqref="D20" start="0" length="0">
      <dxf>
        <font>
          <sz val="8"/>
          <color auto="1"/>
          <name val="Open Sans"/>
          <scheme val="none"/>
        </font>
        <numFmt numFmtId="4" formatCode="#,##0.00"/>
        <alignment vertical="center" readingOrder="0"/>
      </dxf>
    </rfmt>
    <rfmt sheetId="24" sqref="D21" start="0" length="0">
      <dxf>
        <font>
          <sz val="8"/>
          <color auto="1"/>
          <name val="Open Sans"/>
          <scheme val="none"/>
        </font>
        <numFmt numFmtId="4" formatCode="#,##0.00"/>
        <alignment vertical="center" readingOrder="0"/>
      </dxf>
    </rfmt>
    <rfmt sheetId="24" sqref="D22" start="0" length="0">
      <dxf>
        <font>
          <sz val="8"/>
          <color auto="1"/>
          <name val="Open Sans"/>
          <scheme val="none"/>
        </font>
        <numFmt numFmtId="4" formatCode="#,##0.00"/>
        <alignment vertical="center" readingOrder="0"/>
      </dxf>
    </rfmt>
    <rfmt sheetId="24" sqref="D23" start="0" length="0">
      <dxf>
        <font>
          <sz val="8"/>
          <color auto="1"/>
          <name val="Open Sans"/>
          <scheme val="none"/>
        </font>
        <numFmt numFmtId="4" formatCode="#,##0.00"/>
        <alignment vertical="center" readingOrder="0"/>
      </dxf>
    </rfmt>
    <rfmt sheetId="24" sqref="D24" start="0" length="0">
      <dxf>
        <font>
          <sz val="8"/>
          <color auto="1"/>
          <name val="Open Sans"/>
          <scheme val="none"/>
        </font>
        <numFmt numFmtId="4" formatCode="#,##0.00"/>
        <alignment vertical="center" readingOrder="0"/>
      </dxf>
    </rfmt>
    <rfmt sheetId="24" sqref="D25" start="0" length="0">
      <dxf>
        <font>
          <sz val="8"/>
          <color auto="1"/>
          <name val="Open Sans"/>
          <scheme val="none"/>
        </font>
        <numFmt numFmtId="4" formatCode="#,##0.00"/>
        <alignment vertical="center" readingOrder="0"/>
      </dxf>
    </rfmt>
    <rfmt sheetId="24" sqref="D26" start="0" length="0">
      <dxf>
        <font>
          <sz val="8"/>
          <color auto="1"/>
          <name val="Open Sans"/>
          <scheme val="none"/>
        </font>
        <numFmt numFmtId="4" formatCode="#,##0.00"/>
        <alignment vertical="center" readingOrder="0"/>
      </dxf>
    </rfmt>
    <rfmt sheetId="24" sqref="D27" start="0" length="0">
      <dxf>
        <font>
          <sz val="8"/>
          <color auto="1"/>
          <name val="Open Sans"/>
          <scheme val="none"/>
        </font>
        <numFmt numFmtId="4" formatCode="#,##0.00"/>
        <alignment vertical="center" readingOrder="0"/>
      </dxf>
    </rfmt>
    <rfmt sheetId="24" sqref="D28" start="0" length="0">
      <dxf>
        <font>
          <sz val="8"/>
          <color auto="1"/>
          <name val="Open Sans"/>
          <scheme val="none"/>
        </font>
        <numFmt numFmtId="4" formatCode="#,##0.00"/>
        <alignment vertical="center" readingOrder="0"/>
      </dxf>
    </rfmt>
    <rfmt sheetId="24" sqref="D29" start="0" length="0">
      <dxf>
        <font>
          <sz val="8"/>
          <color auto="1"/>
          <name val="Open Sans"/>
          <scheme val="none"/>
        </font>
        <numFmt numFmtId="4" formatCode="#,##0.00"/>
        <alignment vertical="center" readingOrder="0"/>
      </dxf>
    </rfmt>
    <rfmt sheetId="24" sqref="D30" start="0" length="0">
      <dxf>
        <font>
          <sz val="8"/>
          <color auto="1"/>
          <name val="Open Sans"/>
          <scheme val="none"/>
        </font>
        <numFmt numFmtId="4" formatCode="#,##0.00"/>
        <alignment vertical="center" readingOrder="0"/>
      </dxf>
    </rfmt>
    <rfmt sheetId="24" sqref="D31" start="0" length="0">
      <dxf>
        <font>
          <sz val="8"/>
          <color auto="1"/>
          <name val="Open Sans"/>
          <scheme val="none"/>
        </font>
        <numFmt numFmtId="4" formatCode="#,##0.00"/>
        <alignment vertical="center" readingOrder="0"/>
      </dxf>
    </rfmt>
  </rrc>
  <rrc rId="5519" sId="24" ref="D1:D1048576" action="deleteCol">
    <rfmt sheetId="24" xfDxf="1" s="1" sqref="D1:D1048576" start="0" length="0">
      <dxf>
        <font>
          <b val="0"/>
          <i val="0"/>
          <strike val="0"/>
          <condense val="0"/>
          <extend val="0"/>
          <outline val="0"/>
          <shadow val="0"/>
          <u val="none"/>
          <vertAlign val="baseline"/>
          <sz val="8"/>
          <color auto="1"/>
          <name val="Swis721CnEU"/>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cc rId="0" sId="24" dxf="1">
      <nc r="D1" t="inlineStr">
        <is>
          <t>Q1-3 2018</t>
        </is>
      </nc>
      <ndxf>
        <font>
          <b/>
          <sz val="8"/>
          <color rgb="FFCC0000"/>
          <name val="Open Sans"/>
          <scheme val="none"/>
        </font>
        <alignment horizontal="right" vertical="center" wrapText="1" readingOrder="0"/>
        <border outline="0">
          <bottom style="medium">
            <color rgb="FFCC0000"/>
          </bottom>
        </border>
      </ndxf>
    </rcc>
    <rcc rId="0" sId="24" dxf="1" numFmtId="14">
      <nc r="D2">
        <v>0.45</v>
      </nc>
      <ndxf>
        <font>
          <sz val="8"/>
          <color auto="1"/>
          <name val="Open Sans"/>
          <scheme val="none"/>
        </font>
        <numFmt numFmtId="169" formatCode="0.0%"/>
        <alignment vertical="center" readingOrder="0"/>
        <border outline="0">
          <top style="dotted">
            <color rgb="FF6F7779"/>
          </top>
        </border>
      </ndxf>
    </rcc>
    <rcc rId="0" sId="24" dxf="1" numFmtId="14">
      <nc r="D3">
        <v>0.67600000000000005</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24" dxf="1" numFmtId="14">
      <nc r="D4">
        <v>3.7699999999999997E-2</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24" dxf="1" numFmtId="14">
      <nc r="D5">
        <v>0.251</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24" dxf="1" numFmtId="14">
      <nc r="D6">
        <v>0.93500000000000005</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24" dxf="1" numFmtId="14">
      <nc r="D7">
        <v>5.5E-2</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24" dxf="1" numFmtId="14">
      <nc r="D8">
        <v>0.63600000000000001</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24" dxf="1" numFmtId="14">
      <nc r="D9">
        <v>8.0000000000000002E-3</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0" sId="24" dxf="1" numFmtId="14">
      <nc r="D10">
        <v>0.11</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24" dxf="1" numFmtId="14">
      <nc r="D11">
        <v>0.13</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24" dxf="1" numFmtId="14">
      <nc r="D12">
        <v>1.2999999999999999E-2</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24" dxf="1" numFmtId="14">
      <nc r="D13">
        <v>0.17610000000000001</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0" sId="24" dxf="1" numFmtId="14">
      <nc r="D14">
        <v>0.15509999999999999</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24" dxf="1" numFmtId="4">
      <nc r="D15">
        <v>246.75</v>
      </nc>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0" sId="24" dxf="1" numFmtId="4">
      <nc r="D16">
        <v>15.86</v>
      </nc>
      <ndxf>
        <font>
          <sz val="8"/>
          <color auto="1"/>
          <name val="Open Sans"/>
          <scheme val="none"/>
        </font>
        <numFmt numFmtId="4" formatCode="#,##0.00"/>
        <alignment vertical="center" readingOrder="0"/>
        <border outline="0">
          <bottom style="medium">
            <color rgb="FFCC0000"/>
          </bottom>
        </border>
      </ndxf>
    </rcc>
    <rfmt sheetId="24" sqref="D17" start="0" length="0">
      <dxf>
        <font>
          <sz val="8"/>
          <color auto="1"/>
          <name val="Open Sans"/>
          <scheme val="none"/>
        </font>
        <numFmt numFmtId="4" formatCode="#,##0.00"/>
        <alignment vertical="center" readingOrder="0"/>
      </dxf>
    </rfmt>
    <rfmt sheetId="24" sqref="D18" start="0" length="0">
      <dxf>
        <font>
          <sz val="8"/>
          <color auto="1"/>
          <name val="Open Sans"/>
          <scheme val="none"/>
        </font>
        <numFmt numFmtId="4" formatCode="#,##0.00"/>
        <alignment vertical="center" readingOrder="0"/>
      </dxf>
    </rfmt>
    <rfmt sheetId="24" sqref="D19" start="0" length="0">
      <dxf>
        <font>
          <sz val="8"/>
          <color auto="1"/>
          <name val="Open Sans"/>
          <scheme val="none"/>
        </font>
        <numFmt numFmtId="4" formatCode="#,##0.00"/>
        <alignment vertical="center" readingOrder="0"/>
      </dxf>
    </rfmt>
    <rfmt sheetId="24" sqref="D20" start="0" length="0">
      <dxf>
        <font>
          <sz val="8"/>
          <color auto="1"/>
          <name val="Open Sans"/>
          <scheme val="none"/>
        </font>
        <numFmt numFmtId="4" formatCode="#,##0.00"/>
        <alignment vertical="center" readingOrder="0"/>
      </dxf>
    </rfmt>
    <rfmt sheetId="24" sqref="D21" start="0" length="0">
      <dxf>
        <font>
          <sz val="8"/>
          <color auto="1"/>
          <name val="Open Sans"/>
          <scheme val="none"/>
        </font>
        <numFmt numFmtId="4" formatCode="#,##0.00"/>
        <alignment vertical="center" readingOrder="0"/>
      </dxf>
    </rfmt>
    <rfmt sheetId="24" sqref="D22" start="0" length="0">
      <dxf>
        <font>
          <sz val="8"/>
          <color auto="1"/>
          <name val="Open Sans"/>
          <scheme val="none"/>
        </font>
        <numFmt numFmtId="4" formatCode="#,##0.00"/>
        <alignment vertical="center" readingOrder="0"/>
      </dxf>
    </rfmt>
    <rfmt sheetId="24" sqref="D23" start="0" length="0">
      <dxf>
        <font>
          <sz val="8"/>
          <color auto="1"/>
          <name val="Open Sans"/>
          <scheme val="none"/>
        </font>
        <numFmt numFmtId="4" formatCode="#,##0.00"/>
        <alignment vertical="center" readingOrder="0"/>
      </dxf>
    </rfmt>
    <rfmt sheetId="24" sqref="D24" start="0" length="0">
      <dxf>
        <font>
          <sz val="8"/>
          <color auto="1"/>
          <name val="Open Sans"/>
          <scheme val="none"/>
        </font>
        <numFmt numFmtId="4" formatCode="#,##0.00"/>
        <alignment vertical="center" readingOrder="0"/>
      </dxf>
    </rfmt>
    <rfmt sheetId="24" sqref="D25" start="0" length="0">
      <dxf>
        <font>
          <sz val="8"/>
          <color auto="1"/>
          <name val="Open Sans"/>
          <scheme val="none"/>
        </font>
        <numFmt numFmtId="4" formatCode="#,##0.00"/>
        <alignment vertical="center" readingOrder="0"/>
      </dxf>
    </rfmt>
    <rfmt sheetId="24" sqref="D26" start="0" length="0">
      <dxf>
        <font>
          <sz val="8"/>
          <color auto="1"/>
          <name val="Open Sans"/>
          <scheme val="none"/>
        </font>
        <numFmt numFmtId="4" formatCode="#,##0.00"/>
        <alignment vertical="center" readingOrder="0"/>
      </dxf>
    </rfmt>
    <rfmt sheetId="24" sqref="D27" start="0" length="0">
      <dxf>
        <font>
          <sz val="8"/>
          <color auto="1"/>
          <name val="Open Sans"/>
          <scheme val="none"/>
        </font>
        <numFmt numFmtId="4" formatCode="#,##0.00"/>
        <alignment vertical="center" readingOrder="0"/>
      </dxf>
    </rfmt>
    <rfmt sheetId="24" sqref="D28" start="0" length="0">
      <dxf>
        <font>
          <sz val="8"/>
          <color auto="1"/>
          <name val="Open Sans"/>
          <scheme val="none"/>
        </font>
        <numFmt numFmtId="4" formatCode="#,##0.00"/>
        <alignment vertical="center" readingOrder="0"/>
      </dxf>
    </rfmt>
    <rfmt sheetId="24" sqref="D29" start="0" length="0">
      <dxf>
        <font>
          <sz val="8"/>
          <color auto="1"/>
          <name val="Open Sans"/>
          <scheme val="none"/>
        </font>
        <numFmt numFmtId="4" formatCode="#,##0.00"/>
        <alignment vertical="center" readingOrder="0"/>
      </dxf>
    </rfmt>
    <rfmt sheetId="24" sqref="D30" start="0" length="0">
      <dxf>
        <font>
          <sz val="8"/>
          <color auto="1"/>
          <name val="Open Sans"/>
          <scheme val="none"/>
        </font>
        <numFmt numFmtId="4" formatCode="#,##0.00"/>
        <alignment vertical="center" readingOrder="0"/>
      </dxf>
    </rfmt>
    <rfmt sheetId="24" sqref="D31" start="0" length="0">
      <dxf>
        <font>
          <sz val="8"/>
          <color auto="1"/>
          <name val="Open Sans"/>
          <scheme val="none"/>
        </font>
        <numFmt numFmtId="4" formatCode="#,##0.00"/>
        <alignment vertical="center" readingOrder="0"/>
      </dxf>
    </rfmt>
  </rrc>
  <rrc rId="5520" sId="24" ref="D1:D1048576" action="deleteCol">
    <rfmt sheetId="24" xfDxf="1" s="1" sqref="D1:D1048576" start="0" length="0">
      <dxf>
        <font>
          <b val="0"/>
          <i val="0"/>
          <strike val="0"/>
          <condense val="0"/>
          <extend val="0"/>
          <outline val="0"/>
          <shadow val="0"/>
          <u val="none"/>
          <vertAlign val="baseline"/>
          <sz val="8"/>
          <color auto="1"/>
          <name val="Swis721CnEU"/>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cc rId="0" sId="24" dxf="1">
      <nc r="D1" t="inlineStr">
        <is>
          <t>Q1-4 2018</t>
        </is>
      </nc>
      <ndxf>
        <font>
          <b/>
          <sz val="8"/>
          <color rgb="FFCC0000"/>
          <name val="Open Sans"/>
          <scheme val="none"/>
        </font>
        <alignment horizontal="right" vertical="center" wrapText="1" readingOrder="0"/>
        <border outline="0">
          <bottom style="medium">
            <color rgb="FFCC0000"/>
          </bottom>
        </border>
      </ndxf>
    </rcc>
    <rcc rId="0" sId="24" dxf="1" numFmtId="14">
      <nc r="D2">
        <v>0.432</v>
      </nc>
      <ndxf>
        <font>
          <sz val="8"/>
          <color auto="1"/>
          <name val="Open Sans"/>
          <scheme val="none"/>
        </font>
        <numFmt numFmtId="169" formatCode="0.0%"/>
        <alignment vertical="center" readingOrder="0"/>
        <border outline="0">
          <top style="dotted">
            <color rgb="FF6F7779"/>
          </top>
        </border>
      </ndxf>
    </rcc>
    <rcc rId="0" sId="24" dxf="1" numFmtId="14">
      <nc r="D3">
        <v>0.65900000000000003</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24" dxf="1" numFmtId="14">
      <nc r="D4">
        <v>3.6600000000000001E-2</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24" dxf="1" numFmtId="14">
      <nc r="D5">
        <v>0.23599999999999999</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24" dxf="1" numFmtId="14">
      <nc r="D6">
        <v>0.91900000000000004</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24" dxf="1" numFmtId="14">
      <nc r="D7">
        <v>4.5999999999999999E-2</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24" dxf="1" numFmtId="14">
      <nc r="D8">
        <v>0.50900000000000001</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24" dxf="1" numFmtId="14">
      <nc r="D9">
        <v>8.6E-3</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0" sId="24" dxf="1" numFmtId="14">
      <nc r="D10">
        <v>0.11899999999999999</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24" dxf="1" numFmtId="14">
      <nc r="D11">
        <v>0.14199999999999999</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24" dxf="1" numFmtId="14">
      <nc r="D12">
        <v>1.2999999999999999E-2</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24" dxf="1" numFmtId="14">
      <nc r="D13">
        <v>0.1598</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0" sId="24" dxf="1" numFmtId="14">
      <nc r="D14">
        <v>0.1411</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24" dxf="1" numFmtId="4">
      <nc r="D15">
        <v>260.51</v>
      </nc>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0" sId="24" dxf="1" numFmtId="4">
      <nc r="D16">
        <v>23.7</v>
      </nc>
      <ndxf>
        <font>
          <sz val="8"/>
          <color auto="1"/>
          <name val="Open Sans"/>
          <scheme val="none"/>
        </font>
        <numFmt numFmtId="4" formatCode="#,##0.00"/>
        <alignment vertical="center" readingOrder="0"/>
        <border outline="0">
          <bottom style="medium">
            <color rgb="FFCC0000"/>
          </bottom>
        </border>
      </ndxf>
    </rcc>
    <rfmt sheetId="24" sqref="D17" start="0" length="0">
      <dxf>
        <font>
          <sz val="8"/>
          <color auto="1"/>
          <name val="Open Sans"/>
          <scheme val="none"/>
        </font>
        <numFmt numFmtId="4" formatCode="#,##0.00"/>
        <alignment vertical="center" readingOrder="0"/>
      </dxf>
    </rfmt>
    <rfmt sheetId="24" sqref="D18" start="0" length="0">
      <dxf>
        <font>
          <sz val="8"/>
          <color auto="1"/>
          <name val="Open Sans"/>
          <scheme val="none"/>
        </font>
        <numFmt numFmtId="4" formatCode="#,##0.00"/>
        <alignment vertical="center" readingOrder="0"/>
      </dxf>
    </rfmt>
    <rfmt sheetId="24" sqref="D19" start="0" length="0">
      <dxf>
        <font>
          <sz val="8"/>
          <color auto="1"/>
          <name val="Open Sans"/>
          <scheme val="none"/>
        </font>
        <numFmt numFmtId="4" formatCode="#,##0.00"/>
        <alignment vertical="center" readingOrder="0"/>
      </dxf>
    </rfmt>
    <rfmt sheetId="24" sqref="D20" start="0" length="0">
      <dxf>
        <font>
          <sz val="8"/>
          <color auto="1"/>
          <name val="Open Sans"/>
          <scheme val="none"/>
        </font>
        <numFmt numFmtId="4" formatCode="#,##0.00"/>
        <alignment vertical="center" readingOrder="0"/>
      </dxf>
    </rfmt>
    <rfmt sheetId="24" sqref="D21" start="0" length="0">
      <dxf>
        <font>
          <sz val="8"/>
          <color auto="1"/>
          <name val="Open Sans"/>
          <scheme val="none"/>
        </font>
        <numFmt numFmtId="4" formatCode="#,##0.00"/>
        <alignment vertical="center" readingOrder="0"/>
      </dxf>
    </rfmt>
    <rfmt sheetId="24" sqref="D22" start="0" length="0">
      <dxf>
        <font>
          <sz val="8"/>
          <color auto="1"/>
          <name val="Open Sans"/>
          <scheme val="none"/>
        </font>
        <numFmt numFmtId="4" formatCode="#,##0.00"/>
        <alignment vertical="center" readingOrder="0"/>
      </dxf>
    </rfmt>
    <rfmt sheetId="24" sqref="D23" start="0" length="0">
      <dxf>
        <font>
          <sz val="8"/>
          <color auto="1"/>
          <name val="Open Sans"/>
          <scheme val="none"/>
        </font>
        <numFmt numFmtId="4" formatCode="#,##0.00"/>
        <alignment vertical="center" readingOrder="0"/>
      </dxf>
    </rfmt>
    <rfmt sheetId="24" sqref="D24" start="0" length="0">
      <dxf>
        <font>
          <sz val="8"/>
          <color auto="1"/>
          <name val="Open Sans"/>
          <scheme val="none"/>
        </font>
        <numFmt numFmtId="4" formatCode="#,##0.00"/>
        <alignment vertical="center" readingOrder="0"/>
      </dxf>
    </rfmt>
    <rfmt sheetId="24" sqref="D25" start="0" length="0">
      <dxf>
        <font>
          <sz val="8"/>
          <color auto="1"/>
          <name val="Open Sans"/>
          <scheme val="none"/>
        </font>
        <numFmt numFmtId="4" formatCode="#,##0.00"/>
        <alignment vertical="center" readingOrder="0"/>
      </dxf>
    </rfmt>
    <rfmt sheetId="24" sqref="D26" start="0" length="0">
      <dxf>
        <font>
          <sz val="8"/>
          <color auto="1"/>
          <name val="Open Sans"/>
          <scheme val="none"/>
        </font>
        <numFmt numFmtId="4" formatCode="#,##0.00"/>
        <alignment vertical="center" readingOrder="0"/>
      </dxf>
    </rfmt>
    <rfmt sheetId="24" sqref="D27" start="0" length="0">
      <dxf>
        <font>
          <sz val="8"/>
          <color auto="1"/>
          <name val="Open Sans"/>
          <scheme val="none"/>
        </font>
        <numFmt numFmtId="4" formatCode="#,##0.00"/>
        <alignment vertical="center" readingOrder="0"/>
      </dxf>
    </rfmt>
    <rfmt sheetId="24" sqref="D28" start="0" length="0">
      <dxf>
        <font>
          <sz val="8"/>
          <color auto="1"/>
          <name val="Open Sans"/>
          <scheme val="none"/>
        </font>
        <numFmt numFmtId="4" formatCode="#,##0.00"/>
        <alignment vertical="center" readingOrder="0"/>
      </dxf>
    </rfmt>
    <rfmt sheetId="24" sqref="D29" start="0" length="0">
      <dxf>
        <font>
          <sz val="8"/>
          <color auto="1"/>
          <name val="Open Sans"/>
          <scheme val="none"/>
        </font>
        <numFmt numFmtId="4" formatCode="#,##0.00"/>
        <alignment vertical="center" readingOrder="0"/>
      </dxf>
    </rfmt>
    <rfmt sheetId="24" sqref="D30" start="0" length="0">
      <dxf>
        <font>
          <sz val="8"/>
          <color auto="1"/>
          <name val="Open Sans"/>
          <scheme val="none"/>
        </font>
        <numFmt numFmtId="4" formatCode="#,##0.00"/>
        <alignment vertical="center" readingOrder="0"/>
      </dxf>
    </rfmt>
    <rfmt sheetId="24" sqref="D31" start="0" length="0">
      <dxf>
        <font>
          <sz val="8"/>
          <color auto="1"/>
          <name val="Open Sans"/>
          <scheme val="none"/>
        </font>
        <numFmt numFmtId="4" formatCode="#,##0.00"/>
        <alignment vertical="center" readingOrder="0"/>
      </dxf>
    </rfmt>
  </rrc>
  <rrc rId="5521" sId="24" ref="D1:D1048576" action="deleteCol">
    <rfmt sheetId="24" xfDxf="1" s="1" sqref="D1:D1048576" start="0" length="0">
      <dxf>
        <font>
          <b val="0"/>
          <i val="0"/>
          <strike val="0"/>
          <condense val="0"/>
          <extend val="0"/>
          <outline val="0"/>
          <shadow val="0"/>
          <u val="none"/>
          <vertAlign val="baseline"/>
          <sz val="8"/>
          <color auto="1"/>
          <name val="Swis721CnEU"/>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cc rId="0" sId="24" dxf="1">
      <nc r="D1" t="inlineStr">
        <is>
          <t>Q1  2019</t>
        </is>
      </nc>
      <ndxf>
        <font>
          <b/>
          <sz val="8"/>
          <color rgb="FFCC0000"/>
          <name val="Open Sans"/>
          <scheme val="none"/>
        </font>
        <alignment horizontal="right" vertical="center" wrapText="1" readingOrder="0"/>
        <border outline="0">
          <bottom style="medium">
            <color rgb="FFCC0000"/>
          </bottom>
        </border>
      </ndxf>
    </rcc>
    <rcc rId="0" sId="24" dxf="1" numFmtId="14">
      <nc r="D2">
        <v>0.55100000000000005</v>
      </nc>
      <ndxf>
        <font>
          <sz val="8"/>
          <color auto="1"/>
          <name val="Open Sans"/>
          <scheme val="none"/>
        </font>
        <numFmt numFmtId="169" formatCode="0.0%"/>
        <alignment vertical="center" readingOrder="0"/>
        <border outline="0">
          <top style="dotted">
            <color rgb="FF6F7779"/>
          </top>
        </border>
      </ndxf>
    </rcc>
    <rcc rId="0" sId="24" dxf="1" numFmtId="14">
      <nc r="D3">
        <v>0.71699999999999997</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24" dxf="1" numFmtId="14">
      <nc r="D4">
        <v>3.4799999999999998E-2</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24" dxf="1" numFmtId="14">
      <nc r="D5">
        <v>0.23200000000000001</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24" dxf="1" numFmtId="14">
      <nc r="D6">
        <v>0.93899999999999995</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24" dxf="1" numFmtId="14">
      <nc r="D7">
        <v>4.8000000000000001E-2</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24" dxf="1" numFmtId="14">
      <nc r="D8">
        <v>0.52</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24" dxf="1" numFmtId="14">
      <nc r="D9">
        <v>8.0999999999999996E-3</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0" sId="24" dxf="1" numFmtId="14">
      <nc r="D10">
        <v>0.104</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24" dxf="1" numFmtId="14">
      <nc r="D11">
        <v>0.124</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24" dxf="1" numFmtId="14">
      <nc r="D12">
        <v>1.0999999999999999E-2</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24" dxf="1" numFmtId="14">
      <nc r="D13">
        <v>0.16470000000000001</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0" sId="24" dxf="1" numFmtId="14">
      <nc r="D14">
        <v>0.14630000000000001</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24" dxf="1" numFmtId="4">
      <nc r="D15">
        <v>262.42</v>
      </nc>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0" sId="24" dxf="1" numFmtId="4">
      <nc r="D16">
        <v>3.32</v>
      </nc>
      <ndxf>
        <font>
          <sz val="8"/>
          <color auto="1"/>
          <name val="Open Sans"/>
          <scheme val="none"/>
        </font>
        <numFmt numFmtId="4" formatCode="#,##0.00"/>
        <alignment vertical="center" readingOrder="0"/>
        <border outline="0">
          <bottom style="medium">
            <color rgb="FFCC0000"/>
          </bottom>
        </border>
      </ndxf>
    </rcc>
    <rfmt sheetId="24" sqref="D17" start="0" length="0">
      <dxf>
        <font>
          <sz val="8"/>
          <color auto="1"/>
          <name val="Open Sans"/>
          <scheme val="none"/>
        </font>
        <numFmt numFmtId="4" formatCode="#,##0.00"/>
        <alignment vertical="center" readingOrder="0"/>
      </dxf>
    </rfmt>
    <rfmt sheetId="24" sqref="D18" start="0" length="0">
      <dxf>
        <font>
          <sz val="8"/>
          <color auto="1"/>
          <name val="Open Sans"/>
          <scheme val="none"/>
        </font>
        <numFmt numFmtId="4" formatCode="#,##0.00"/>
        <alignment vertical="center" readingOrder="0"/>
      </dxf>
    </rfmt>
    <rfmt sheetId="24" sqref="D19" start="0" length="0">
      <dxf>
        <font>
          <sz val="8"/>
          <color auto="1"/>
          <name val="Open Sans"/>
          <scheme val="none"/>
        </font>
        <numFmt numFmtId="4" formatCode="#,##0.00"/>
        <alignment vertical="center" readingOrder="0"/>
      </dxf>
    </rfmt>
    <rfmt sheetId="24" sqref="D20" start="0" length="0">
      <dxf>
        <font>
          <sz val="8"/>
          <color auto="1"/>
          <name val="Open Sans"/>
          <scheme val="none"/>
        </font>
        <numFmt numFmtId="4" formatCode="#,##0.00"/>
        <alignment vertical="center" readingOrder="0"/>
      </dxf>
    </rfmt>
    <rfmt sheetId="24" sqref="D21" start="0" length="0">
      <dxf>
        <font>
          <sz val="8"/>
          <color auto="1"/>
          <name val="Open Sans"/>
          <scheme val="none"/>
        </font>
        <numFmt numFmtId="4" formatCode="#,##0.00"/>
        <alignment vertical="center" readingOrder="0"/>
      </dxf>
    </rfmt>
    <rfmt sheetId="24" sqref="D22" start="0" length="0">
      <dxf>
        <font>
          <sz val="8"/>
          <color auto="1"/>
          <name val="Open Sans"/>
          <scheme val="none"/>
        </font>
        <numFmt numFmtId="4" formatCode="#,##0.00"/>
        <alignment vertical="center" readingOrder="0"/>
      </dxf>
    </rfmt>
    <rfmt sheetId="24" sqref="D23" start="0" length="0">
      <dxf>
        <font>
          <sz val="8"/>
          <color auto="1"/>
          <name val="Open Sans"/>
          <scheme val="none"/>
        </font>
        <numFmt numFmtId="4" formatCode="#,##0.00"/>
        <alignment vertical="center" readingOrder="0"/>
      </dxf>
    </rfmt>
    <rfmt sheetId="24" sqref="D24" start="0" length="0">
      <dxf>
        <font>
          <sz val="8"/>
          <color auto="1"/>
          <name val="Open Sans"/>
          <scheme val="none"/>
        </font>
        <numFmt numFmtId="4" formatCode="#,##0.00"/>
        <alignment vertical="center" readingOrder="0"/>
      </dxf>
    </rfmt>
    <rfmt sheetId="24" sqref="D25" start="0" length="0">
      <dxf>
        <font>
          <sz val="8"/>
          <color auto="1"/>
          <name val="Open Sans"/>
          <scheme val="none"/>
        </font>
        <numFmt numFmtId="4" formatCode="#,##0.00"/>
        <alignment vertical="center" readingOrder="0"/>
      </dxf>
    </rfmt>
    <rfmt sheetId="24" sqref="D26" start="0" length="0">
      <dxf>
        <font>
          <sz val="8"/>
          <color auto="1"/>
          <name val="Open Sans"/>
          <scheme val="none"/>
        </font>
        <numFmt numFmtId="4" formatCode="#,##0.00"/>
        <alignment vertical="center" readingOrder="0"/>
      </dxf>
    </rfmt>
    <rfmt sheetId="24" sqref="D27" start="0" length="0">
      <dxf>
        <font>
          <sz val="8"/>
          <color auto="1"/>
          <name val="Open Sans"/>
          <scheme val="none"/>
        </font>
        <numFmt numFmtId="4" formatCode="#,##0.00"/>
        <alignment vertical="center" readingOrder="0"/>
      </dxf>
    </rfmt>
    <rfmt sheetId="24" sqref="D28" start="0" length="0">
      <dxf>
        <font>
          <sz val="8"/>
          <color auto="1"/>
          <name val="Open Sans"/>
          <scheme val="none"/>
        </font>
        <numFmt numFmtId="4" formatCode="#,##0.00"/>
        <alignment vertical="center" readingOrder="0"/>
      </dxf>
    </rfmt>
    <rfmt sheetId="24" sqref="D29" start="0" length="0">
      <dxf>
        <font>
          <sz val="8"/>
          <color auto="1"/>
          <name val="Open Sans"/>
          <scheme val="none"/>
        </font>
        <numFmt numFmtId="4" formatCode="#,##0.00"/>
        <alignment vertical="center" readingOrder="0"/>
      </dxf>
    </rfmt>
    <rfmt sheetId="24" sqref="D30" start="0" length="0">
      <dxf>
        <font>
          <sz val="8"/>
          <color auto="1"/>
          <name val="Open Sans"/>
          <scheme val="none"/>
        </font>
        <numFmt numFmtId="4" formatCode="#,##0.00"/>
        <alignment vertical="center" readingOrder="0"/>
      </dxf>
    </rfmt>
    <rfmt sheetId="24" sqref="D31" start="0" length="0">
      <dxf>
        <font>
          <sz val="8"/>
          <color auto="1"/>
          <name val="Open Sans"/>
          <scheme val="none"/>
        </font>
        <numFmt numFmtId="4" formatCode="#,##0.00"/>
        <alignment vertical="center" readingOrder="0"/>
      </dxf>
    </rfmt>
  </rrc>
  <rrc rId="5522" sId="24" ref="D1:D1048576" action="deleteCol">
    <rfmt sheetId="24" xfDxf="1" s="1" sqref="D1:D1048576" start="0" length="0">
      <dxf>
        <font>
          <b val="0"/>
          <i val="0"/>
          <strike val="0"/>
          <condense val="0"/>
          <extend val="0"/>
          <outline val="0"/>
          <shadow val="0"/>
          <u val="none"/>
          <vertAlign val="baseline"/>
          <sz val="8"/>
          <color auto="1"/>
          <name val="Swis721CnEU"/>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cc rId="0" sId="24" dxf="1">
      <nc r="D1" t="inlineStr">
        <is>
          <t>Q1-2 2019</t>
        </is>
      </nc>
      <ndxf>
        <font>
          <b/>
          <sz val="8"/>
          <color rgb="FFCC0000"/>
          <name val="Open Sans"/>
          <scheme val="none"/>
        </font>
        <alignment horizontal="right" vertical="center" wrapText="1" readingOrder="0"/>
        <border outline="0">
          <bottom style="medium">
            <color rgb="FFCC0000"/>
          </bottom>
        </border>
      </ndxf>
    </rcc>
    <rcc rId="0" sId="24" dxf="1" numFmtId="14">
      <nc r="D2">
        <v>0.48699999999999999</v>
      </nc>
      <ndxf>
        <font>
          <sz val="8"/>
          <color auto="1"/>
          <name val="Open Sans"/>
          <scheme val="none"/>
        </font>
        <numFmt numFmtId="169" formatCode="0.0%"/>
        <alignment vertical="center" readingOrder="0"/>
        <border outline="0">
          <top style="dotted">
            <color rgb="FF6F7779"/>
          </top>
        </border>
      </ndxf>
    </rcc>
    <rcc rId="0" sId="24" dxf="1" numFmtId="14">
      <nc r="D3">
        <v>0.69799999999999995</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24" dxf="1" numFmtId="14">
      <nc r="D4">
        <v>3.4799999999999998E-2</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24" dxf="1" numFmtId="14">
      <nc r="D5">
        <v>0.22500000000000001</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24" dxf="1" numFmtId="14">
      <nc r="D6">
        <v>0.94</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24" dxf="1" numFmtId="14">
      <nc r="D7">
        <v>4.7E-2</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24" dxf="1" numFmtId="14">
      <nc r="D8">
        <v>0.53600000000000003</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24" dxf="1" numFmtId="14">
      <nc r="D9">
        <v>8.8000000000000005E-3</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24" dxf="1" numFmtId="14">
      <nc r="D10">
        <v>0.10100000000000001</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24" dxf="1" numFmtId="14">
      <nc r="D11">
        <v>0.121</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24" dxf="1" numFmtId="14">
      <nc r="D12">
        <v>1.0999999999999999E-2</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24" dxf="1" numFmtId="14">
      <nc r="D13">
        <v>0.16259999999999999</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24" dxf="1" numFmtId="14">
      <nc r="D14">
        <v>0.14449999999999999</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24" dxf="1" numFmtId="4">
      <nc r="D15">
        <v>250.07</v>
      </nc>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0" sId="24" dxf="1" numFmtId="4">
      <nc r="D16">
        <v>9.16</v>
      </nc>
      <ndxf>
        <font>
          <sz val="8"/>
          <color auto="1"/>
          <name val="Open Sans"/>
          <scheme val="none"/>
        </font>
        <numFmt numFmtId="4" formatCode="#,##0.00"/>
        <alignment vertical="center" wrapText="1" readingOrder="0"/>
        <border outline="0">
          <bottom style="medium">
            <color rgb="FFCC0000"/>
          </bottom>
        </border>
      </ndxf>
    </rcc>
    <rfmt sheetId="24" sqref="D17" start="0" length="0">
      <dxf>
        <font>
          <sz val="8"/>
          <color auto="1"/>
          <name val="Open Sans"/>
          <scheme val="none"/>
        </font>
        <numFmt numFmtId="4" formatCode="#,##0.00"/>
        <alignment vertical="center" readingOrder="0"/>
      </dxf>
    </rfmt>
    <rfmt sheetId="24" sqref="D18" start="0" length="0">
      <dxf>
        <font>
          <sz val="8"/>
          <color auto="1"/>
          <name val="Open Sans"/>
          <scheme val="none"/>
        </font>
        <numFmt numFmtId="4" formatCode="#,##0.00"/>
        <alignment vertical="center" readingOrder="0"/>
      </dxf>
    </rfmt>
    <rfmt sheetId="24" sqref="D19" start="0" length="0">
      <dxf>
        <font>
          <sz val="8"/>
          <color auto="1"/>
          <name val="Open Sans"/>
          <scheme val="none"/>
        </font>
        <numFmt numFmtId="4" formatCode="#,##0.00"/>
        <alignment vertical="center" readingOrder="0"/>
      </dxf>
    </rfmt>
    <rfmt sheetId="24" sqref="D20" start="0" length="0">
      <dxf>
        <font>
          <sz val="8"/>
          <color auto="1"/>
          <name val="Open Sans"/>
          <scheme val="none"/>
        </font>
        <numFmt numFmtId="4" formatCode="#,##0.00"/>
        <alignment vertical="center" readingOrder="0"/>
      </dxf>
    </rfmt>
    <rfmt sheetId="24" sqref="D21" start="0" length="0">
      <dxf>
        <font>
          <sz val="8"/>
          <color auto="1"/>
          <name val="Open Sans"/>
          <scheme val="none"/>
        </font>
        <numFmt numFmtId="4" formatCode="#,##0.00"/>
        <alignment vertical="center" readingOrder="0"/>
      </dxf>
    </rfmt>
    <rfmt sheetId="24" sqref="D22" start="0" length="0">
      <dxf>
        <font>
          <sz val="8"/>
          <color auto="1"/>
          <name val="Open Sans"/>
          <scheme val="none"/>
        </font>
        <numFmt numFmtId="4" formatCode="#,##0.00"/>
        <alignment vertical="center" readingOrder="0"/>
      </dxf>
    </rfmt>
    <rfmt sheetId="24" sqref="D23" start="0" length="0">
      <dxf>
        <font>
          <sz val="8"/>
          <color auto="1"/>
          <name val="Open Sans"/>
          <scheme val="none"/>
        </font>
        <numFmt numFmtId="4" formatCode="#,##0.00"/>
        <alignment vertical="center" readingOrder="0"/>
      </dxf>
    </rfmt>
    <rfmt sheetId="24" sqref="D24" start="0" length="0">
      <dxf>
        <font>
          <sz val="8"/>
          <color auto="1"/>
          <name val="Open Sans"/>
          <scheme val="none"/>
        </font>
        <numFmt numFmtId="4" formatCode="#,##0.00"/>
        <alignment vertical="center" readingOrder="0"/>
      </dxf>
    </rfmt>
    <rfmt sheetId="24" sqref="D25" start="0" length="0">
      <dxf>
        <font>
          <sz val="8"/>
          <color auto="1"/>
          <name val="Open Sans"/>
          <scheme val="none"/>
        </font>
        <numFmt numFmtId="4" formatCode="#,##0.00"/>
        <alignment vertical="center" readingOrder="0"/>
      </dxf>
    </rfmt>
    <rfmt sheetId="24" sqref="D26" start="0" length="0">
      <dxf>
        <font>
          <sz val="8"/>
          <color auto="1"/>
          <name val="Open Sans"/>
          <scheme val="none"/>
        </font>
        <numFmt numFmtId="4" formatCode="#,##0.00"/>
        <alignment vertical="center" readingOrder="0"/>
      </dxf>
    </rfmt>
    <rfmt sheetId="24" sqref="D27" start="0" length="0">
      <dxf>
        <font>
          <sz val="8"/>
          <color auto="1"/>
          <name val="Open Sans"/>
          <scheme val="none"/>
        </font>
        <numFmt numFmtId="4" formatCode="#,##0.00"/>
        <alignment vertical="center" readingOrder="0"/>
      </dxf>
    </rfmt>
    <rfmt sheetId="24" sqref="D28" start="0" length="0">
      <dxf>
        <font>
          <sz val="8"/>
          <color auto="1"/>
          <name val="Open Sans"/>
          <scheme val="none"/>
        </font>
        <numFmt numFmtId="4" formatCode="#,##0.00"/>
        <alignment vertical="center" readingOrder="0"/>
      </dxf>
    </rfmt>
    <rfmt sheetId="24" sqref="D29" start="0" length="0">
      <dxf>
        <font>
          <sz val="8"/>
          <color auto="1"/>
          <name val="Open Sans"/>
          <scheme val="none"/>
        </font>
        <numFmt numFmtId="4" formatCode="#,##0.00"/>
        <alignment vertical="center" readingOrder="0"/>
      </dxf>
    </rfmt>
    <rfmt sheetId="24" sqref="D30" start="0" length="0">
      <dxf>
        <font>
          <sz val="8"/>
          <color auto="1"/>
          <name val="Open Sans"/>
          <scheme val="none"/>
        </font>
        <numFmt numFmtId="4" formatCode="#,##0.00"/>
        <alignment vertical="center" readingOrder="0"/>
      </dxf>
    </rfmt>
    <rfmt sheetId="24" sqref="D31" start="0" length="0">
      <dxf>
        <font>
          <sz val="8"/>
          <color auto="1"/>
          <name val="Open Sans"/>
          <scheme val="none"/>
        </font>
        <numFmt numFmtId="4" formatCode="#,##0.00"/>
        <alignment vertical="center" readingOrder="0"/>
      </dxf>
    </rfmt>
  </rrc>
  <rrc rId="5523" sId="24" ref="D1:D1048576" action="deleteCol">
    <rfmt sheetId="24" xfDxf="1" s="1" sqref="D1:D1048576" start="0" length="0">
      <dxf>
        <font>
          <b val="0"/>
          <i val="0"/>
          <strike val="0"/>
          <condense val="0"/>
          <extend val="0"/>
          <outline val="0"/>
          <shadow val="0"/>
          <u val="none"/>
          <vertAlign val="baseline"/>
          <sz val="8"/>
          <color auto="1"/>
          <name val="Swis721CnEU"/>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cc rId="0" sId="24" dxf="1">
      <nc r="D1" t="inlineStr">
        <is>
          <t>Q1-3 2019</t>
        </is>
      </nc>
      <ndxf>
        <font>
          <b/>
          <sz val="8"/>
          <color rgb="FFCC0000"/>
          <name val="Open Sans"/>
          <scheme val="none"/>
        </font>
        <alignment horizontal="right" vertical="center" wrapText="1" readingOrder="0"/>
        <border outline="0">
          <bottom style="medium">
            <color rgb="FFCC0000"/>
          </bottom>
        </border>
      </ndxf>
    </rcc>
    <rcc rId="0" sId="24" dxf="1" numFmtId="14">
      <nc r="D2">
        <v>0.45700000000000002</v>
      </nc>
      <ndxf>
        <font>
          <sz val="8"/>
          <color auto="1"/>
          <name val="Open Sans"/>
          <scheme val="none"/>
        </font>
        <numFmt numFmtId="169" formatCode="0.0%"/>
        <alignment vertical="center" readingOrder="0"/>
        <border outline="0">
          <top style="dotted">
            <color rgb="FF6F7779"/>
          </top>
        </border>
      </ndxf>
    </rcc>
    <rcc rId="0" sId="24" dxf="1" numFmtId="14">
      <nc r="D3">
        <v>0.69699999999999995</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24" dxf="1" numFmtId="14">
      <nc r="D4">
        <v>3.5000000000000003E-2</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24" dxf="1" numFmtId="14">
      <nc r="D5">
        <v>0.224</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24" dxf="1" numFmtId="14">
      <nc r="D6">
        <v>0.95199999999999996</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24" dxf="1" numFmtId="14">
      <nc r="D7">
        <v>0.05</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24" dxf="1" numFmtId="14">
      <nc r="D8">
        <v>0.53400000000000003</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24" dxf="1" numFmtId="14">
      <nc r="D9">
        <v>9.1999999999999998E-3</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24" dxf="1" numFmtId="14">
      <nc r="D10">
        <v>0.11</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24" dxf="1" numFmtId="14">
      <nc r="D11">
        <v>0.13200000000000001</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24" dxf="1" numFmtId="14">
      <nc r="D12">
        <v>1.2E-2</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24" dxf="1" numFmtId="14">
      <nc r="D13">
        <v>0.16139999999999999</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24" dxf="1" numFmtId="14">
      <nc r="D14">
        <v>0.1431</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24" dxf="1" numFmtId="4">
      <nc r="D15">
        <v>258.77999999999997</v>
      </nc>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0" sId="24" dxf="1" numFmtId="4">
      <nc r="D16">
        <v>15.98</v>
      </nc>
      <ndxf>
        <font>
          <sz val="8"/>
          <color auto="1"/>
          <name val="Open Sans"/>
          <scheme val="none"/>
        </font>
        <numFmt numFmtId="4" formatCode="#,##0.00"/>
        <alignment vertical="center" wrapText="1" readingOrder="0"/>
        <border outline="0">
          <bottom style="medium">
            <color rgb="FFCC0000"/>
          </bottom>
        </border>
      </ndxf>
    </rcc>
    <rfmt sheetId="24" sqref="D17" start="0" length="0">
      <dxf>
        <font>
          <sz val="8"/>
          <color auto="1"/>
          <name val="Open Sans"/>
          <scheme val="none"/>
        </font>
        <numFmt numFmtId="4" formatCode="#,##0.00"/>
        <alignment vertical="center" readingOrder="0"/>
      </dxf>
    </rfmt>
    <rfmt sheetId="24" sqref="D18" start="0" length="0">
      <dxf>
        <font>
          <sz val="8"/>
          <color auto="1"/>
          <name val="Open Sans"/>
          <scheme val="none"/>
        </font>
        <numFmt numFmtId="4" formatCode="#,##0.00"/>
        <alignment vertical="center" readingOrder="0"/>
      </dxf>
    </rfmt>
    <rfmt sheetId="24" sqref="D19" start="0" length="0">
      <dxf>
        <font>
          <sz val="8"/>
          <color auto="1"/>
          <name val="Open Sans"/>
          <scheme val="none"/>
        </font>
        <numFmt numFmtId="4" formatCode="#,##0.00"/>
        <alignment vertical="center" readingOrder="0"/>
      </dxf>
    </rfmt>
    <rfmt sheetId="24" sqref="D20" start="0" length="0">
      <dxf>
        <font>
          <sz val="8"/>
          <color auto="1"/>
          <name val="Open Sans"/>
          <scheme val="none"/>
        </font>
        <numFmt numFmtId="4" formatCode="#,##0.00"/>
        <alignment vertical="center" readingOrder="0"/>
      </dxf>
    </rfmt>
    <rfmt sheetId="24" sqref="D21" start="0" length="0">
      <dxf>
        <font>
          <sz val="8"/>
          <color auto="1"/>
          <name val="Open Sans"/>
          <scheme val="none"/>
        </font>
        <numFmt numFmtId="4" formatCode="#,##0.00"/>
        <alignment vertical="center" readingOrder="0"/>
      </dxf>
    </rfmt>
    <rfmt sheetId="24" sqref="D22" start="0" length="0">
      <dxf>
        <font>
          <sz val="8"/>
          <color auto="1"/>
          <name val="Open Sans"/>
          <scheme val="none"/>
        </font>
        <numFmt numFmtId="4" formatCode="#,##0.00"/>
        <alignment vertical="center" readingOrder="0"/>
      </dxf>
    </rfmt>
    <rfmt sheetId="24" sqref="D23" start="0" length="0">
      <dxf>
        <font>
          <sz val="8"/>
          <color auto="1"/>
          <name val="Open Sans"/>
          <scheme val="none"/>
        </font>
        <numFmt numFmtId="4" formatCode="#,##0.00"/>
        <alignment vertical="center" readingOrder="0"/>
      </dxf>
    </rfmt>
    <rfmt sheetId="24" sqref="D24" start="0" length="0">
      <dxf>
        <font>
          <sz val="8"/>
          <color auto="1"/>
          <name val="Open Sans"/>
          <scheme val="none"/>
        </font>
        <numFmt numFmtId="4" formatCode="#,##0.00"/>
        <alignment vertical="center" readingOrder="0"/>
      </dxf>
    </rfmt>
    <rfmt sheetId="24" sqref="D25" start="0" length="0">
      <dxf>
        <font>
          <sz val="8"/>
          <color auto="1"/>
          <name val="Open Sans"/>
          <scheme val="none"/>
        </font>
        <numFmt numFmtId="4" formatCode="#,##0.00"/>
        <alignment vertical="center" readingOrder="0"/>
      </dxf>
    </rfmt>
    <rfmt sheetId="24" sqref="D26" start="0" length="0">
      <dxf>
        <font>
          <sz val="8"/>
          <color auto="1"/>
          <name val="Open Sans"/>
          <scheme val="none"/>
        </font>
        <numFmt numFmtId="4" formatCode="#,##0.00"/>
        <alignment vertical="center" readingOrder="0"/>
      </dxf>
    </rfmt>
    <rfmt sheetId="24" sqref="D27" start="0" length="0">
      <dxf>
        <font>
          <sz val="8"/>
          <color auto="1"/>
          <name val="Open Sans"/>
          <scheme val="none"/>
        </font>
        <numFmt numFmtId="4" formatCode="#,##0.00"/>
        <alignment vertical="center" readingOrder="0"/>
      </dxf>
    </rfmt>
    <rfmt sheetId="24" sqref="D28" start="0" length="0">
      <dxf>
        <font>
          <sz val="8"/>
          <color auto="1"/>
          <name val="Open Sans"/>
          <scheme val="none"/>
        </font>
        <numFmt numFmtId="4" formatCode="#,##0.00"/>
        <alignment vertical="center" readingOrder="0"/>
      </dxf>
    </rfmt>
    <rfmt sheetId="24" sqref="D29" start="0" length="0">
      <dxf>
        <font>
          <sz val="8"/>
          <color auto="1"/>
          <name val="Open Sans"/>
          <scheme val="none"/>
        </font>
        <numFmt numFmtId="4" formatCode="#,##0.00"/>
        <alignment vertical="center" readingOrder="0"/>
      </dxf>
    </rfmt>
    <rfmt sheetId="24" sqref="D30" start="0" length="0">
      <dxf>
        <font>
          <sz val="8"/>
          <color auto="1"/>
          <name val="Open Sans"/>
          <scheme val="none"/>
        </font>
        <numFmt numFmtId="4" formatCode="#,##0.00"/>
        <alignment vertical="center" readingOrder="0"/>
      </dxf>
    </rfmt>
    <rfmt sheetId="24" sqref="D31" start="0" length="0">
      <dxf>
        <font>
          <sz val="8"/>
          <color auto="1"/>
          <name val="Open Sans"/>
          <scheme val="none"/>
        </font>
        <numFmt numFmtId="4" formatCode="#,##0.00"/>
        <alignment vertical="center" readingOrder="0"/>
      </dxf>
    </rfmt>
  </rrc>
  <rrc rId="5524" sId="24" ref="D1:D1048576" action="deleteCol">
    <rfmt sheetId="24" xfDxf="1" s="1" sqref="D1:D1048576" start="0" length="0">
      <dxf>
        <font>
          <b val="0"/>
          <i val="0"/>
          <strike val="0"/>
          <condense val="0"/>
          <extend val="0"/>
          <outline val="0"/>
          <shadow val="0"/>
          <u val="none"/>
          <vertAlign val="baseline"/>
          <sz val="8"/>
          <color auto="1"/>
          <name val="Swis721CnEU"/>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cc rId="0" sId="24" dxf="1">
      <nc r="D1" t="inlineStr">
        <is>
          <t>Q1-4 2019</t>
        </is>
      </nc>
      <ndxf>
        <font>
          <b/>
          <sz val="8"/>
          <color rgb="FFCC0000"/>
          <name val="Open Sans"/>
          <scheme val="none"/>
        </font>
        <alignment horizontal="right" vertical="center" wrapText="1" readingOrder="0"/>
        <border outline="0">
          <bottom style="medium">
            <color rgb="FFCC0000"/>
          </bottom>
        </border>
      </ndxf>
    </rcc>
    <rcc rId="0" sId="24" dxf="1" numFmtId="14">
      <nc r="D2">
        <v>0.47199999999999998</v>
      </nc>
      <ndxf>
        <font>
          <sz val="8"/>
          <color auto="1"/>
          <name val="Open Sans"/>
          <scheme val="none"/>
        </font>
        <numFmt numFmtId="169" formatCode="0.0%"/>
        <alignment vertical="center" readingOrder="0"/>
        <border outline="0">
          <top style="dotted">
            <color rgb="FF6F7779"/>
          </top>
        </border>
      </ndxf>
    </rcc>
    <rcc rId="0" sId="24" dxf="1" numFmtId="14">
      <nc r="D3">
        <v>0.69499999999999995</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24" dxf="1" numFmtId="14">
      <nc r="D4">
        <v>3.4599999999999999E-2</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24" dxf="1" numFmtId="14">
      <nc r="D5">
        <v>0.22500000000000001</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24" dxf="1" numFmtId="14">
      <nc r="D6">
        <v>0.91600000000000004</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24" dxf="1" numFmtId="14">
      <nc r="D7">
        <v>5.1999999999999998E-2</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24" dxf="1" numFmtId="14">
      <nc r="D8">
        <v>0.53800000000000003</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24" dxf="1" numFmtId="14">
      <nc r="D9">
        <v>8.5000000000000006E-3</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0" sId="24" dxf="1" numFmtId="14">
      <nc r="D10">
        <v>9.7000000000000003E-2</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24" dxf="1" numFmtId="14">
      <nc r="D11">
        <v>0.11700000000000001</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24" dxf="1" numFmtId="14">
      <nc r="D12">
        <v>0.01</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24" dxf="1" numFmtId="14">
      <nc r="D13">
        <v>0.17069999999999999</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0" sId="24" dxf="1" numFmtId="14">
      <nc r="D14">
        <v>0.15210000000000001</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24" dxf="1" numFmtId="4">
      <nc r="D15">
        <v>264.27999999999997</v>
      </nc>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0" sId="24" dxf="1" numFmtId="4">
      <nc r="D16">
        <v>20.95</v>
      </nc>
      <ndxf>
        <font>
          <sz val="8"/>
          <color auto="1"/>
          <name val="Open Sans"/>
          <scheme val="none"/>
        </font>
        <numFmt numFmtId="4" formatCode="#,##0.00"/>
        <alignment vertical="center" readingOrder="0"/>
        <border outline="0">
          <bottom style="medium">
            <color rgb="FFCC0000"/>
          </bottom>
        </border>
      </ndxf>
    </rcc>
    <rfmt sheetId="24" sqref="D17" start="0" length="0">
      <dxf>
        <font>
          <sz val="8"/>
          <color auto="1"/>
          <name val="Open Sans"/>
          <scheme val="none"/>
        </font>
        <numFmt numFmtId="4" formatCode="#,##0.00"/>
        <alignment vertical="center" readingOrder="0"/>
      </dxf>
    </rfmt>
    <rfmt sheetId="24" sqref="D18" start="0" length="0">
      <dxf>
        <font>
          <sz val="8"/>
          <color auto="1"/>
          <name val="Open Sans"/>
          <scheme val="none"/>
        </font>
        <numFmt numFmtId="4" formatCode="#,##0.00"/>
        <alignment vertical="center" readingOrder="0"/>
      </dxf>
    </rfmt>
    <rfmt sheetId="24" sqref="D19" start="0" length="0">
      <dxf>
        <font>
          <sz val="8"/>
          <color auto="1"/>
          <name val="Open Sans"/>
          <scheme val="none"/>
        </font>
        <numFmt numFmtId="4" formatCode="#,##0.00"/>
        <alignment vertical="center" readingOrder="0"/>
      </dxf>
    </rfmt>
    <rfmt sheetId="24" sqref="D20" start="0" length="0">
      <dxf>
        <font>
          <sz val="8"/>
          <color auto="1"/>
          <name val="Open Sans"/>
          <scheme val="none"/>
        </font>
        <numFmt numFmtId="4" formatCode="#,##0.00"/>
        <alignment vertical="center" readingOrder="0"/>
      </dxf>
    </rfmt>
    <rfmt sheetId="24" sqref="D21" start="0" length="0">
      <dxf>
        <font>
          <sz val="8"/>
          <color auto="1"/>
          <name val="Open Sans"/>
          <scheme val="none"/>
        </font>
        <numFmt numFmtId="4" formatCode="#,##0.00"/>
        <alignment vertical="center" readingOrder="0"/>
      </dxf>
    </rfmt>
    <rfmt sheetId="24" sqref="D22" start="0" length="0">
      <dxf>
        <font>
          <sz val="8"/>
          <color auto="1"/>
          <name val="Open Sans"/>
          <scheme val="none"/>
        </font>
        <numFmt numFmtId="4" formatCode="#,##0.00"/>
        <alignment vertical="center" readingOrder="0"/>
      </dxf>
    </rfmt>
    <rfmt sheetId="24" sqref="D23" start="0" length="0">
      <dxf>
        <font>
          <sz val="8"/>
          <color auto="1"/>
          <name val="Open Sans"/>
          <scheme val="none"/>
        </font>
        <numFmt numFmtId="4" formatCode="#,##0.00"/>
        <alignment vertical="center" readingOrder="0"/>
      </dxf>
    </rfmt>
    <rfmt sheetId="24" sqref="D24" start="0" length="0">
      <dxf>
        <font>
          <sz val="8"/>
          <color auto="1"/>
          <name val="Open Sans"/>
          <scheme val="none"/>
        </font>
        <numFmt numFmtId="4" formatCode="#,##0.00"/>
        <alignment vertical="center" readingOrder="0"/>
      </dxf>
    </rfmt>
    <rfmt sheetId="24" sqref="D25" start="0" length="0">
      <dxf>
        <font>
          <sz val="8"/>
          <color auto="1"/>
          <name val="Open Sans"/>
          <scheme val="none"/>
        </font>
        <numFmt numFmtId="4" formatCode="#,##0.00"/>
        <alignment vertical="center" readingOrder="0"/>
      </dxf>
    </rfmt>
    <rfmt sheetId="24" sqref="D26" start="0" length="0">
      <dxf>
        <font>
          <sz val="8"/>
          <color auto="1"/>
          <name val="Open Sans"/>
          <scheme val="none"/>
        </font>
        <numFmt numFmtId="4" formatCode="#,##0.00"/>
        <alignment vertical="center" readingOrder="0"/>
      </dxf>
    </rfmt>
    <rfmt sheetId="24" sqref="D27" start="0" length="0">
      <dxf>
        <font>
          <sz val="8"/>
          <color auto="1"/>
          <name val="Open Sans"/>
          <scheme val="none"/>
        </font>
        <numFmt numFmtId="4" formatCode="#,##0.00"/>
        <alignment vertical="center" readingOrder="0"/>
      </dxf>
    </rfmt>
    <rfmt sheetId="24" sqref="D28" start="0" length="0">
      <dxf>
        <font>
          <sz val="8"/>
          <color auto="1"/>
          <name val="Open Sans"/>
          <scheme val="none"/>
        </font>
        <numFmt numFmtId="4" formatCode="#,##0.00"/>
        <alignment vertical="center" readingOrder="0"/>
      </dxf>
    </rfmt>
    <rfmt sheetId="24" sqref="D29" start="0" length="0">
      <dxf>
        <font>
          <sz val="8"/>
          <color auto="1"/>
          <name val="Open Sans"/>
          <scheme val="none"/>
        </font>
        <numFmt numFmtId="4" formatCode="#,##0.00"/>
        <alignment vertical="center" readingOrder="0"/>
      </dxf>
    </rfmt>
    <rfmt sheetId="24" sqref="D30" start="0" length="0">
      <dxf>
        <font>
          <sz val="8"/>
          <color auto="1"/>
          <name val="Open Sans"/>
          <scheme val="none"/>
        </font>
        <numFmt numFmtId="4" formatCode="#,##0.00"/>
        <alignment vertical="center" readingOrder="0"/>
      </dxf>
    </rfmt>
    <rfmt sheetId="24" sqref="D31" start="0" length="0">
      <dxf>
        <font>
          <sz val="8"/>
          <color auto="1"/>
          <name val="Open Sans"/>
          <scheme val="none"/>
        </font>
        <numFmt numFmtId="4" formatCode="#,##0.00"/>
        <alignment vertical="center" readingOrder="0"/>
      </dxf>
    </rfmt>
  </rrc>
  <rrc rId="5525" sId="24" ref="D1:D1048576" action="deleteCol">
    <rfmt sheetId="24" xfDxf="1" s="1" sqref="D1:D1048576" start="0" length="0">
      <dxf>
        <font>
          <b val="0"/>
          <i val="0"/>
          <strike val="0"/>
          <condense val="0"/>
          <extend val="0"/>
          <outline val="0"/>
          <shadow val="0"/>
          <u val="none"/>
          <vertAlign val="baseline"/>
          <sz val="8"/>
          <color auto="1"/>
          <name val="Swis721CnEU"/>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cc rId="0" sId="24" dxf="1">
      <nc r="D1" t="inlineStr">
        <is>
          <t>Q1 2020</t>
        </is>
      </nc>
      <ndxf>
        <font>
          <b/>
          <sz val="8"/>
          <color rgb="FFCC0000"/>
          <name val="Open Sans"/>
          <scheme val="none"/>
        </font>
        <alignment horizontal="right" vertical="center" wrapText="1" readingOrder="0"/>
        <border outline="0">
          <bottom style="medium">
            <color rgb="FFCC0000"/>
          </bottom>
        </border>
      </ndxf>
    </rcc>
    <rcc rId="0" sId="24" dxf="1" numFmtId="14">
      <nc r="D2">
        <v>0.56299999999999994</v>
      </nc>
      <ndxf>
        <font>
          <sz val="8"/>
          <color auto="1"/>
          <name val="Open Sans"/>
          <scheme val="none"/>
        </font>
        <numFmt numFmtId="169" formatCode="0.0%"/>
        <alignment vertical="center" readingOrder="0"/>
        <border outline="0">
          <top style="dotted">
            <color rgb="FF6F7779"/>
          </top>
        </border>
      </ndxf>
    </rcc>
    <rcc rId="0" sId="24" dxf="1" numFmtId="14">
      <nc r="D3">
        <v>0.72799999999999998</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24" dxf="1" numFmtId="14">
      <nc r="D4">
        <v>3.32E-2</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24" dxf="1" numFmtId="14">
      <nc r="D5">
        <v>0.23899999999999999</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24" dxf="1" numFmtId="14">
      <nc r="D6">
        <v>0.93600000000000005</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24" dxf="1" numFmtId="14">
      <nc r="D7">
        <v>5.1999999999999998E-2</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24" dxf="1" numFmtId="14">
      <nc r="D8">
        <v>0.53900000000000003</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24" dxf="1" numFmtId="14">
      <nc r="D9">
        <v>9.5999999999999992E-3</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0" sId="24" dxf="1" numFmtId="14">
      <nc r="D10">
        <v>8.5000000000000006E-2</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24" dxf="1" numFmtId="14">
      <nc r="D11">
        <v>0.10100000000000001</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24" dxf="1" numFmtId="14">
      <nc r="D12">
        <v>8.9999999999999993E-3</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24" dxf="1" numFmtId="14">
      <nc r="D13">
        <v>0.16789999999999999</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0" sId="24" dxf="1" numFmtId="14">
      <nc r="D14">
        <v>0.14910000000000001</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24" dxf="1" numFmtId="4">
      <nc r="D15">
        <v>266.83999999999997</v>
      </nc>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0" sId="24" dxf="1" numFmtId="4">
      <nc r="D16">
        <v>1.67</v>
      </nc>
      <ndxf>
        <font>
          <sz val="8"/>
          <color auto="1"/>
          <name val="Open Sans"/>
          <scheme val="none"/>
        </font>
        <numFmt numFmtId="4" formatCode="#,##0.00"/>
        <alignment vertical="center" readingOrder="0"/>
        <border outline="0">
          <bottom style="medium">
            <color rgb="FFCC0000"/>
          </bottom>
        </border>
      </ndxf>
    </rcc>
    <rfmt sheetId="24" sqref="D17" start="0" length="0">
      <dxf>
        <font>
          <sz val="8"/>
          <color auto="1"/>
          <name val="Open Sans"/>
          <scheme val="none"/>
        </font>
        <numFmt numFmtId="4" formatCode="#,##0.00"/>
        <alignment vertical="center" readingOrder="0"/>
      </dxf>
    </rfmt>
    <rfmt sheetId="24" sqref="D18" start="0" length="0">
      <dxf>
        <font>
          <sz val="8"/>
          <color auto="1"/>
          <name val="Open Sans"/>
          <scheme val="none"/>
        </font>
        <numFmt numFmtId="4" formatCode="#,##0.00"/>
        <alignment vertical="center" readingOrder="0"/>
      </dxf>
    </rfmt>
    <rfmt sheetId="24" sqref="D19" start="0" length="0">
      <dxf>
        <font>
          <sz val="8"/>
          <color auto="1"/>
          <name val="Open Sans"/>
          <scheme val="none"/>
        </font>
        <numFmt numFmtId="4" formatCode="#,##0.00"/>
        <alignment vertical="center" readingOrder="0"/>
      </dxf>
    </rfmt>
    <rfmt sheetId="24" sqref="D20" start="0" length="0">
      <dxf>
        <font>
          <sz val="8"/>
          <color auto="1"/>
          <name val="Open Sans"/>
          <scheme val="none"/>
        </font>
        <numFmt numFmtId="4" formatCode="#,##0.00"/>
        <alignment vertical="center" readingOrder="0"/>
      </dxf>
    </rfmt>
    <rfmt sheetId="24" sqref="D21" start="0" length="0">
      <dxf>
        <font>
          <sz val="8"/>
          <color auto="1"/>
          <name val="Open Sans"/>
          <scheme val="none"/>
        </font>
        <numFmt numFmtId="4" formatCode="#,##0.00"/>
        <alignment vertical="center" readingOrder="0"/>
      </dxf>
    </rfmt>
    <rfmt sheetId="24" sqref="D22" start="0" length="0">
      <dxf>
        <font>
          <sz val="8"/>
          <color auto="1"/>
          <name val="Open Sans"/>
          <scheme val="none"/>
        </font>
        <numFmt numFmtId="4" formatCode="#,##0.00"/>
        <alignment vertical="center" readingOrder="0"/>
      </dxf>
    </rfmt>
    <rfmt sheetId="24" sqref="D23" start="0" length="0">
      <dxf>
        <font>
          <sz val="8"/>
          <color auto="1"/>
          <name val="Open Sans"/>
          <scheme val="none"/>
        </font>
        <numFmt numFmtId="4" formatCode="#,##0.00"/>
        <alignment vertical="center" readingOrder="0"/>
      </dxf>
    </rfmt>
    <rfmt sheetId="24" sqref="D24" start="0" length="0">
      <dxf>
        <font>
          <sz val="8"/>
          <color auto="1"/>
          <name val="Open Sans"/>
          <scheme val="none"/>
        </font>
        <numFmt numFmtId="4" formatCode="#,##0.00"/>
        <alignment vertical="center" readingOrder="0"/>
      </dxf>
    </rfmt>
    <rfmt sheetId="24" sqref="D25" start="0" length="0">
      <dxf>
        <font>
          <sz val="8"/>
          <color auto="1"/>
          <name val="Open Sans"/>
          <scheme val="none"/>
        </font>
        <numFmt numFmtId="4" formatCode="#,##0.00"/>
        <alignment vertical="center" readingOrder="0"/>
      </dxf>
    </rfmt>
    <rfmt sheetId="24" sqref="D26" start="0" length="0">
      <dxf>
        <font>
          <sz val="8"/>
          <color auto="1"/>
          <name val="Open Sans"/>
          <scheme val="none"/>
        </font>
        <numFmt numFmtId="4" formatCode="#,##0.00"/>
        <alignment vertical="center" readingOrder="0"/>
      </dxf>
    </rfmt>
    <rfmt sheetId="24" sqref="D27" start="0" length="0">
      <dxf>
        <font>
          <sz val="8"/>
          <color auto="1"/>
          <name val="Open Sans"/>
          <scheme val="none"/>
        </font>
        <numFmt numFmtId="4" formatCode="#,##0.00"/>
        <alignment vertical="center" readingOrder="0"/>
      </dxf>
    </rfmt>
    <rfmt sheetId="24" sqref="D28" start="0" length="0">
      <dxf>
        <font>
          <sz val="8"/>
          <color auto="1"/>
          <name val="Open Sans"/>
          <scheme val="none"/>
        </font>
        <numFmt numFmtId="4" formatCode="#,##0.00"/>
        <alignment vertical="center" readingOrder="0"/>
      </dxf>
    </rfmt>
    <rfmt sheetId="24" sqref="D29" start="0" length="0">
      <dxf>
        <font>
          <sz val="8"/>
          <color auto="1"/>
          <name val="Open Sans"/>
          <scheme val="none"/>
        </font>
        <numFmt numFmtId="4" formatCode="#,##0.00"/>
        <alignment vertical="center" readingOrder="0"/>
      </dxf>
    </rfmt>
    <rfmt sheetId="24" sqref="D30" start="0" length="0">
      <dxf>
        <font>
          <sz val="8"/>
          <color auto="1"/>
          <name val="Open Sans"/>
          <scheme val="none"/>
        </font>
        <numFmt numFmtId="4" formatCode="#,##0.00"/>
        <alignment vertical="center" readingOrder="0"/>
      </dxf>
    </rfmt>
    <rfmt sheetId="24" sqref="D31" start="0" length="0">
      <dxf>
        <font>
          <sz val="8"/>
          <color auto="1"/>
          <name val="Open Sans"/>
          <scheme val="none"/>
        </font>
        <numFmt numFmtId="4" formatCode="#,##0.00"/>
        <alignment vertical="center" readingOrder="0"/>
      </dxf>
    </rfmt>
  </rrc>
  <rrc rId="5526" sId="24" ref="D1:D1048576" action="deleteCol">
    <rfmt sheetId="24" xfDxf="1" s="1" sqref="D1:D1048576" start="0" length="0">
      <dxf>
        <font>
          <b val="0"/>
          <i val="0"/>
          <strike val="0"/>
          <condense val="0"/>
          <extend val="0"/>
          <outline val="0"/>
          <shadow val="0"/>
          <u val="none"/>
          <vertAlign val="baseline"/>
          <sz val="8"/>
          <color auto="1"/>
          <name val="Swis721CnEU"/>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cc rId="0" sId="24" dxf="1">
      <nc r="D1" t="inlineStr">
        <is>
          <t>Q1-2 2020*</t>
        </is>
      </nc>
      <ndxf>
        <font>
          <b/>
          <sz val="8"/>
          <color rgb="FFCC0000"/>
          <name val="Open Sans"/>
          <scheme val="none"/>
        </font>
        <alignment horizontal="right" vertical="center" wrapText="1" readingOrder="0"/>
        <border outline="0">
          <bottom style="medium">
            <color rgb="FFCC0000"/>
          </bottom>
        </border>
      </ndxf>
    </rcc>
    <rcc rId="0" sId="24" dxf="1" numFmtId="14">
      <nc r="D2">
        <v>0.51500000000000001</v>
      </nc>
      <ndxf>
        <font>
          <sz val="8"/>
          <color auto="1"/>
          <name val="Open Sans"/>
          <scheme val="none"/>
        </font>
        <numFmt numFmtId="169" formatCode="0.0%"/>
        <alignment vertical="center" readingOrder="0"/>
        <border outline="0">
          <top style="dotted">
            <color rgb="FF6F7779"/>
          </top>
        </border>
      </ndxf>
    </rcc>
    <rcc rId="0" sId="24" dxf="1" numFmtId="14">
      <nc r="D3">
        <v>0.71499999999999997</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24" dxf="1" numFmtId="14">
      <nc r="D4">
        <v>3.09E-2</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24" dxf="1" numFmtId="14">
      <nc r="D5">
        <v>0.23799999999999999</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24" dxf="1" numFmtId="14">
      <nc r="D6">
        <v>0.86</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24" dxf="1" numFmtId="14">
      <nc r="D7">
        <v>5.6000000000000001E-2</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24" dxf="1" numFmtId="14">
      <nc r="D8">
        <v>0.54800000000000004</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24" dxf="1" numFmtId="14">
      <nc r="D9">
        <v>1.06E-2</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0" sId="24" dxf="1" numFmtId="14">
      <nc r="D10">
        <v>7.0999999999999994E-2</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24" dxf="1" numFmtId="14">
      <nc r="D11">
        <v>8.5999999999999993E-2</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24" dxf="1" numFmtId="14">
      <nc r="D12">
        <v>8.0000000000000002E-3</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24" dxf="1" numFmtId="14">
      <nc r="D13">
        <v>0.18890000000000001</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0" sId="24" dxf="1" numFmtId="14">
      <nc r="D14">
        <v>0.1694</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24" dxf="1" numFmtId="4">
      <nc r="D15">
        <v>273.17</v>
      </nc>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0" sId="24" dxf="1" numFmtId="4">
      <nc r="D16">
        <v>4.66</v>
      </nc>
      <ndxf>
        <font>
          <sz val="8"/>
          <color auto="1"/>
          <name val="Open Sans"/>
          <scheme val="none"/>
        </font>
        <numFmt numFmtId="4" formatCode="#,##0.00"/>
        <alignment vertical="center" readingOrder="0"/>
        <border outline="0">
          <bottom style="medium">
            <color rgb="FFCC0000"/>
          </bottom>
        </border>
      </ndxf>
    </rcc>
    <rfmt sheetId="24" sqref="D17" start="0" length="0">
      <dxf>
        <font>
          <sz val="8"/>
          <color auto="1"/>
          <name val="Open Sans"/>
          <scheme val="none"/>
        </font>
        <numFmt numFmtId="4" formatCode="#,##0.00"/>
        <alignment vertical="center" readingOrder="0"/>
      </dxf>
    </rfmt>
    <rfmt sheetId="24" sqref="D18" start="0" length="0">
      <dxf>
        <font>
          <sz val="8"/>
          <color auto="1"/>
          <name val="Open Sans"/>
          <scheme val="none"/>
        </font>
        <numFmt numFmtId="4" formatCode="#,##0.00"/>
        <alignment vertical="center" readingOrder="0"/>
      </dxf>
    </rfmt>
    <rfmt sheetId="24" sqref="D19" start="0" length="0">
      <dxf>
        <font>
          <sz val="8"/>
          <color auto="1"/>
          <name val="Open Sans"/>
          <scheme val="none"/>
        </font>
        <numFmt numFmtId="4" formatCode="#,##0.00"/>
        <alignment vertical="center" readingOrder="0"/>
      </dxf>
    </rfmt>
    <rfmt sheetId="24" sqref="D20" start="0" length="0">
      <dxf>
        <font>
          <sz val="8"/>
          <color auto="1"/>
          <name val="Open Sans"/>
          <scheme val="none"/>
        </font>
        <numFmt numFmtId="4" formatCode="#,##0.00"/>
        <alignment vertical="center" readingOrder="0"/>
      </dxf>
    </rfmt>
    <rfmt sheetId="24" sqref="D21" start="0" length="0">
      <dxf>
        <font>
          <sz val="8"/>
          <color auto="1"/>
          <name val="Open Sans"/>
          <scheme val="none"/>
        </font>
        <numFmt numFmtId="4" formatCode="#,##0.00"/>
        <alignment vertical="center" readingOrder="0"/>
      </dxf>
    </rfmt>
    <rfmt sheetId="24" sqref="D22" start="0" length="0">
      <dxf>
        <font>
          <sz val="8"/>
          <color auto="1"/>
          <name val="Open Sans"/>
          <scheme val="none"/>
        </font>
        <numFmt numFmtId="4" formatCode="#,##0.00"/>
        <alignment vertical="center" readingOrder="0"/>
      </dxf>
    </rfmt>
    <rfmt sheetId="24" sqref="D23" start="0" length="0">
      <dxf>
        <font>
          <sz val="8"/>
          <color auto="1"/>
          <name val="Open Sans"/>
          <scheme val="none"/>
        </font>
        <numFmt numFmtId="4" formatCode="#,##0.00"/>
        <alignment vertical="center" readingOrder="0"/>
      </dxf>
    </rfmt>
    <rfmt sheetId="24" sqref="D24" start="0" length="0">
      <dxf>
        <font>
          <sz val="8"/>
          <color auto="1"/>
          <name val="Open Sans"/>
          <scheme val="none"/>
        </font>
        <numFmt numFmtId="4" formatCode="#,##0.00"/>
        <alignment vertical="center" readingOrder="0"/>
      </dxf>
    </rfmt>
    <rfmt sheetId="24" sqref="D25" start="0" length="0">
      <dxf>
        <font>
          <sz val="8"/>
          <color auto="1"/>
          <name val="Open Sans"/>
          <scheme val="none"/>
        </font>
        <numFmt numFmtId="4" formatCode="#,##0.00"/>
        <alignment vertical="center" readingOrder="0"/>
      </dxf>
    </rfmt>
    <rfmt sheetId="24" sqref="D26" start="0" length="0">
      <dxf>
        <font>
          <sz val="8"/>
          <color auto="1"/>
          <name val="Open Sans"/>
          <scheme val="none"/>
        </font>
        <numFmt numFmtId="4" formatCode="#,##0.00"/>
        <alignment vertical="center" readingOrder="0"/>
      </dxf>
    </rfmt>
    <rfmt sheetId="24" sqref="D27" start="0" length="0">
      <dxf>
        <font>
          <sz val="8"/>
          <color auto="1"/>
          <name val="Open Sans"/>
          <scheme val="none"/>
        </font>
        <numFmt numFmtId="4" formatCode="#,##0.00"/>
        <alignment vertical="center" readingOrder="0"/>
      </dxf>
    </rfmt>
    <rfmt sheetId="24" sqref="D28" start="0" length="0">
      <dxf>
        <font>
          <sz val="8"/>
          <color auto="1"/>
          <name val="Open Sans"/>
          <scheme val="none"/>
        </font>
        <numFmt numFmtId="4" formatCode="#,##0.00"/>
        <alignment vertical="center" readingOrder="0"/>
      </dxf>
    </rfmt>
    <rfmt sheetId="24" sqref="D29" start="0" length="0">
      <dxf>
        <font>
          <sz val="8"/>
          <color auto="1"/>
          <name val="Open Sans"/>
          <scheme val="none"/>
        </font>
        <numFmt numFmtId="4" formatCode="#,##0.00"/>
        <alignment vertical="center" readingOrder="0"/>
      </dxf>
    </rfmt>
    <rfmt sheetId="24" sqref="D30" start="0" length="0">
      <dxf>
        <font>
          <sz val="8"/>
          <color auto="1"/>
          <name val="Open Sans"/>
          <scheme val="none"/>
        </font>
        <numFmt numFmtId="4" formatCode="#,##0.00"/>
        <alignment vertical="center" readingOrder="0"/>
      </dxf>
    </rfmt>
    <rfmt sheetId="24" sqref="D31" start="0" length="0">
      <dxf>
        <font>
          <sz val="8"/>
          <color auto="1"/>
          <name val="Open Sans"/>
          <scheme val="none"/>
        </font>
        <numFmt numFmtId="4" formatCode="#,##0.00"/>
        <alignment vertical="center" readingOrder="0"/>
      </dxf>
    </rfmt>
  </rrc>
  <rrc rId="5527" sId="24" ref="D1:D1048576" action="deleteCol">
    <rfmt sheetId="24" xfDxf="1" s="1" sqref="D1:D1048576" start="0" length="0">
      <dxf>
        <font>
          <b val="0"/>
          <i val="0"/>
          <strike val="0"/>
          <condense val="0"/>
          <extend val="0"/>
          <outline val="0"/>
          <shadow val="0"/>
          <u val="none"/>
          <vertAlign val="baseline"/>
          <sz val="8"/>
          <color auto="1"/>
          <name val="Swis721CnEU"/>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cc rId="0" sId="24" dxf="1">
      <nc r="D1" t="inlineStr">
        <is>
          <t>Q1-3 2020*</t>
        </is>
      </nc>
      <ndxf>
        <font>
          <b/>
          <sz val="8"/>
          <color rgb="FFCC0000"/>
          <name val="Open Sans"/>
          <scheme val="none"/>
        </font>
        <alignment horizontal="right" vertical="center" wrapText="1" readingOrder="0"/>
        <border outline="0">
          <bottom style="medium">
            <color rgb="FFCC0000"/>
          </bottom>
        </border>
      </ndxf>
    </rcc>
    <rcc rId="0" sId="24" dxf="1" numFmtId="14">
      <nc r="D2">
        <v>0.48899999999999999</v>
      </nc>
      <ndxf>
        <font>
          <sz val="8"/>
          <color auto="1"/>
          <name val="Open Sans"/>
          <scheme val="none"/>
        </font>
        <numFmt numFmtId="169" formatCode="0.0%"/>
        <alignment vertical="center" readingOrder="0"/>
        <border outline="0">
          <top style="dotted">
            <color rgb="FF6F7779"/>
          </top>
        </border>
      </ndxf>
    </rcc>
    <rcc rId="0" sId="24" dxf="1" numFmtId="14">
      <nc r="D3">
        <v>0.69299999999999995</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24" dxf="1" numFmtId="14">
      <nc r="D4">
        <v>2.9499999999999998E-2</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24" dxf="1" numFmtId="14">
      <nc r="D5">
        <v>0.245</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24" dxf="1" numFmtId="14">
      <nc r="D6">
        <v>0.85199999999999998</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24" dxf="1" numFmtId="14">
      <nc r="D7">
        <v>5.7000000000000002E-2</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24" dxf="1" numFmtId="14">
      <nc r="D8">
        <v>0.56899999999999995</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24" dxf="1" numFmtId="14">
      <nc r="D9">
        <v>1.0699999999999999E-2</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0" sId="24" dxf="1" numFmtId="14">
      <nc r="D10">
        <v>6.2E-2</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24" dxf="1" numFmtId="14">
      <nc r="D11">
        <v>7.4999999999999997E-2</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24" dxf="1" numFmtId="14">
      <nc r="D12">
        <v>7.0000000000000001E-3</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24" dxf="1" numFmtId="14">
      <nc r="D13">
        <v>0.18840000000000001</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0" sId="24" dxf="1" numFmtId="14">
      <nc r="D14">
        <v>0.16889999999999999</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0" sId="24" dxf="1" numFmtId="4">
      <nc r="D15">
        <v>278.45999999999998</v>
      </nc>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0" sId="24" dxf="1" numFmtId="4">
      <nc r="D16">
        <v>9.36</v>
      </nc>
      <ndxf>
        <font>
          <sz val="8"/>
          <color auto="1"/>
          <name val="Open Sans"/>
          <scheme val="none"/>
        </font>
        <numFmt numFmtId="4" formatCode="#,##0.00"/>
        <alignment vertical="center" readingOrder="0"/>
        <border outline="0">
          <bottom style="medium">
            <color rgb="FFCC0000"/>
          </bottom>
        </border>
      </ndxf>
    </rcc>
    <rfmt sheetId="24" sqref="D17" start="0" length="0">
      <dxf>
        <font>
          <sz val="8"/>
          <color auto="1"/>
          <name val="Open Sans"/>
          <scheme val="none"/>
        </font>
        <numFmt numFmtId="4" formatCode="#,##0.00"/>
        <alignment vertical="center" readingOrder="0"/>
      </dxf>
    </rfmt>
    <rfmt sheetId="24" sqref="D18" start="0" length="0">
      <dxf>
        <font>
          <sz val="8"/>
          <color auto="1"/>
          <name val="Open Sans"/>
          <scheme val="none"/>
        </font>
        <numFmt numFmtId="4" formatCode="#,##0.00"/>
        <alignment vertical="center" readingOrder="0"/>
      </dxf>
    </rfmt>
    <rfmt sheetId="24" sqref="D19" start="0" length="0">
      <dxf>
        <font>
          <sz val="8"/>
          <color auto="1"/>
          <name val="Open Sans"/>
          <scheme val="none"/>
        </font>
        <numFmt numFmtId="4" formatCode="#,##0.00"/>
        <alignment vertical="center" readingOrder="0"/>
      </dxf>
    </rfmt>
    <rfmt sheetId="24" sqref="D20" start="0" length="0">
      <dxf>
        <font>
          <sz val="8"/>
          <color auto="1"/>
          <name val="Open Sans"/>
          <scheme val="none"/>
        </font>
        <numFmt numFmtId="4" formatCode="#,##0.00"/>
        <alignment vertical="center" readingOrder="0"/>
      </dxf>
    </rfmt>
    <rfmt sheetId="24" sqref="D21" start="0" length="0">
      <dxf>
        <font>
          <sz val="8"/>
          <color auto="1"/>
          <name val="Open Sans"/>
          <scheme val="none"/>
        </font>
        <numFmt numFmtId="4" formatCode="#,##0.00"/>
        <alignment vertical="center" readingOrder="0"/>
      </dxf>
    </rfmt>
    <rfmt sheetId="24" sqref="D22" start="0" length="0">
      <dxf>
        <font>
          <sz val="8"/>
          <color auto="1"/>
          <name val="Open Sans"/>
          <scheme val="none"/>
        </font>
        <numFmt numFmtId="4" formatCode="#,##0.00"/>
        <alignment vertical="center" readingOrder="0"/>
      </dxf>
    </rfmt>
    <rfmt sheetId="24" sqref="D23" start="0" length="0">
      <dxf>
        <font>
          <sz val="8"/>
          <color auto="1"/>
          <name val="Open Sans"/>
          <scheme val="none"/>
        </font>
        <numFmt numFmtId="4" formatCode="#,##0.00"/>
        <alignment vertical="center" readingOrder="0"/>
      </dxf>
    </rfmt>
    <rfmt sheetId="24" sqref="D24" start="0" length="0">
      <dxf>
        <font>
          <sz val="8"/>
          <color auto="1"/>
          <name val="Open Sans"/>
          <scheme val="none"/>
        </font>
        <numFmt numFmtId="4" formatCode="#,##0.00"/>
        <alignment vertical="center" readingOrder="0"/>
      </dxf>
    </rfmt>
    <rfmt sheetId="24" sqref="D25" start="0" length="0">
      <dxf>
        <font>
          <sz val="8"/>
          <color auto="1"/>
          <name val="Open Sans"/>
          <scheme val="none"/>
        </font>
        <numFmt numFmtId="4" formatCode="#,##0.00"/>
        <alignment vertical="center" readingOrder="0"/>
      </dxf>
    </rfmt>
    <rfmt sheetId="24" sqref="D26" start="0" length="0">
      <dxf>
        <font>
          <sz val="8"/>
          <color auto="1"/>
          <name val="Open Sans"/>
          <scheme val="none"/>
        </font>
        <numFmt numFmtId="4" formatCode="#,##0.00"/>
        <alignment vertical="center" readingOrder="0"/>
      </dxf>
    </rfmt>
    <rfmt sheetId="24" sqref="D27" start="0" length="0">
      <dxf>
        <font>
          <sz val="8"/>
          <color auto="1"/>
          <name val="Open Sans"/>
          <scheme val="none"/>
        </font>
        <numFmt numFmtId="4" formatCode="#,##0.00"/>
        <alignment vertical="center" readingOrder="0"/>
      </dxf>
    </rfmt>
    <rfmt sheetId="24" sqref="D28" start="0" length="0">
      <dxf>
        <font>
          <sz val="8"/>
          <color auto="1"/>
          <name val="Open Sans"/>
          <scheme val="none"/>
        </font>
        <numFmt numFmtId="4" formatCode="#,##0.00"/>
        <alignment vertical="center" readingOrder="0"/>
      </dxf>
    </rfmt>
    <rfmt sheetId="24" sqref="D29" start="0" length="0">
      <dxf>
        <font>
          <sz val="8"/>
          <color auto="1"/>
          <name val="Open Sans"/>
          <scheme val="none"/>
        </font>
        <numFmt numFmtId="4" formatCode="#,##0.00"/>
        <alignment vertical="center" readingOrder="0"/>
      </dxf>
    </rfmt>
    <rfmt sheetId="24" sqref="D30" start="0" length="0">
      <dxf>
        <font>
          <sz val="8"/>
          <color auto="1"/>
          <name val="Open Sans"/>
          <scheme val="none"/>
        </font>
        <numFmt numFmtId="4" formatCode="#,##0.00"/>
        <alignment vertical="center" readingOrder="0"/>
      </dxf>
    </rfmt>
    <rfmt sheetId="24" sqref="D31" start="0" length="0">
      <dxf>
        <font>
          <sz val="8"/>
          <color auto="1"/>
          <name val="Open Sans"/>
          <scheme val="none"/>
        </font>
        <numFmt numFmtId="4" formatCode="#,##0.00"/>
        <alignment vertical="center" readingOrder="0"/>
      </dxf>
    </rfmt>
  </rrc>
  <rrc rId="5528" sId="24" ref="D1:D1048576" action="deleteCol">
    <rfmt sheetId="24" xfDxf="1" s="1" sqref="D1:D1048576" start="0" length="0">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cc rId="0" sId="24" s="1" dxf="1">
      <nc r="D1" t="inlineStr">
        <is>
          <t>Q1-4 2020*</t>
        </is>
      </nc>
      <ndxf>
        <font>
          <b/>
          <sz val="8"/>
          <color rgb="FFCC0000"/>
          <name val="Open Sans"/>
          <scheme val="none"/>
        </font>
        <alignment horizontal="right" vertical="center" wrapText="1" readingOrder="0"/>
        <border outline="0">
          <bottom style="medium">
            <color rgb="FFCC0000"/>
          </bottom>
        </border>
      </ndxf>
    </rcc>
    <rcc rId="0" sId="24" s="1" dxf="1" numFmtId="14">
      <nc r="D2">
        <v>0.51900000000000002</v>
      </nc>
      <ndxf>
        <font>
          <sz val="8"/>
          <color auto="1"/>
          <name val="Open Sans"/>
          <scheme val="none"/>
        </font>
        <numFmt numFmtId="169" formatCode="0.0%"/>
        <alignment vertical="center" readingOrder="0"/>
        <border outline="0">
          <top style="dotted">
            <color rgb="FF6F7779"/>
          </top>
        </border>
      </ndxf>
    </rcc>
    <rcc rId="0" sId="24" s="1" dxf="1" numFmtId="14">
      <nc r="D3">
        <v>0.68100000000000005</v>
      </nc>
      <ndxf>
        <font>
          <sz val="8"/>
          <color auto="1"/>
          <name val="Open Sans"/>
          <scheme val="none"/>
        </font>
        <numFmt numFmtId="169" formatCode="0.0%"/>
        <alignment vertical="center" readingOrder="0"/>
        <border outline="0">
          <top style="dotted">
            <color theme="0" tint="-0.34998626667073579"/>
          </top>
          <bottom style="dotted">
            <color theme="0" tint="-0.34998626667073579"/>
          </bottom>
        </border>
      </ndxf>
    </rcc>
    <rcc rId="0" sId="24" s="1" dxf="1" numFmtId="14">
      <nc r="D4">
        <v>2.87E-2</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24" s="1" dxf="1" numFmtId="14">
      <nc r="D5">
        <v>0.249</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24" s="1" dxf="1" numFmtId="14">
      <nc r="D6">
        <v>0.82799999999999996</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24" s="1" dxf="1" numFmtId="14">
      <nc r="D7">
        <v>5.8000000000000003E-2</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24" s="1" dxf="1" numFmtId="14">
      <nc r="D8">
        <v>0.57899999999999996</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24" s="1" dxf="1" numFmtId="14">
      <nc r="D9">
        <v>1.21E-2</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0" sId="24" s="1" dxf="1" numFmtId="14">
      <nc r="D10">
        <v>4.3999999999999997E-2</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24" s="1" dxf="1" numFmtId="14">
      <nc r="D11">
        <v>5.2999999999999999E-2</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24" s="1" dxf="1" numFmtId="14">
      <nc r="D12">
        <v>5.0000000000000001E-3</v>
      </nc>
      <n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24" s="1" dxf="1" numFmtId="14">
      <nc r="D13">
        <v>0.20419999999999999</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0" sId="24" s="1" dxf="1" numFmtId="14">
      <nc r="D14">
        <v>0.18379999999999999</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0" sId="24" s="1" dxf="1" numFmtId="4">
      <nc r="D15">
        <v>280.44</v>
      </nc>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0" sId="24" s="1" dxf="1" numFmtId="4">
      <nc r="D16">
        <v>10.16</v>
      </nc>
      <ndxf>
        <font>
          <sz val="8"/>
          <color auto="1"/>
          <name val="Open Sans"/>
          <scheme val="none"/>
        </font>
        <numFmt numFmtId="4" formatCode="#,##0.00"/>
        <alignment vertical="center" readingOrder="0"/>
        <border outline="0">
          <bottom style="medium">
            <color rgb="FFCC0000"/>
          </bottom>
        </border>
      </ndxf>
    </rcc>
  </rrc>
  <rcv guid="{0A5A8AAD-17C2-42D7-A411-AE31312C904E}" action="delete"/>
  <rdn rId="0" localSheetId="3" customView="1" name="Z_0A5A8AAD_17C2_42D7_A411_AE31312C904E_.wvu.PrintArea" hidden="1" oldHidden="1">
    <formula>BS!$A$1:$C$53</formula>
    <oldFormula>BS!$A$1:$C$53</oldFormula>
  </rdn>
  <rdn rId="0" localSheetId="9" customView="1" name="Z_0A5A8AAD_17C2_42D7_A411_AE31312C904E_.wvu.Rows" hidden="1" oldHidden="1">
    <formula>'Należności od klientów'!$8:$8</formula>
    <oldFormula>'Należności od klientów'!$8:$8</oldFormula>
  </rdn>
  <rcv guid="{0A5A8AAD-17C2-42D7-A411-AE31312C904E}" action="add"/>
</revisions>
</file>

<file path=xl/revisions/revisionLog2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0A5A8AAD-17C2-42D7-A411-AE31312C904E}" action="delete"/>
  <rdn rId="0" localSheetId="3" customView="1" name="Z_0A5A8AAD_17C2_42D7_A411_AE31312C904E_.wvu.PrintArea" hidden="1" oldHidden="1">
    <formula>BS!$A$1:$C$53</formula>
    <oldFormula>BS!$A$1:$C$53</oldFormula>
  </rdn>
  <rdn rId="0" localSheetId="9" customView="1" name="Z_0A5A8AAD_17C2_42D7_A411_AE31312C904E_.wvu.Rows" hidden="1" oldHidden="1">
    <formula>'Należności od klientów'!$8:$8</formula>
    <oldFormula>'Należności od klientów'!$8:$8</oldFormula>
  </rdn>
  <rcv guid="{0A5A8AAD-17C2-42D7-A411-AE31312C904E}" action="add"/>
</revisions>
</file>

<file path=xl/revisions/revisionLog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857" sId="2" numFmtId="34">
    <oc r="O2">
      <f>O3+O4+O5</f>
    </oc>
    <nc r="O2">
      <v>2040719</v>
    </nc>
  </rcc>
  <rcc rId="2858" sId="2" numFmtId="34">
    <oc r="P2">
      <f>P3+P4+P5</f>
    </oc>
    <nc r="P2">
      <v>1748376</v>
    </nc>
  </rcc>
  <rcc rId="2859" sId="2" numFmtId="34">
    <oc r="Q2">
      <f>Q3+Q4+Q5</f>
    </oc>
    <nc r="Q2">
      <v>1538368</v>
    </nc>
  </rcc>
  <rcc rId="2860" sId="2" numFmtId="34">
    <oc r="R2">
      <f>R3+R4+R5</f>
    </oc>
    <nc r="R2">
      <v>1529697</v>
    </nc>
  </rcc>
  <rcc rId="2861" sId="2" numFmtId="34">
    <oc r="S2">
      <f>S3+S4+S5+S6</f>
    </oc>
    <nc r="S2">
      <v>1482078</v>
    </nc>
  </rcc>
  <rcc rId="2862" sId="2" numFmtId="34">
    <oc r="T2">
      <f>T3+T4+T5+T6</f>
    </oc>
    <nc r="T2">
      <v>1503872</v>
    </nc>
  </rcc>
  <rcc rId="2863" sId="2" numFmtId="34">
    <oc r="U2">
      <f>U3+U4+U5+U6</f>
    </oc>
    <nc r="U2">
      <v>1532526</v>
    </nc>
  </rcc>
  <rcc rId="2864" sId="2" numFmtId="34">
    <oc r="V2">
      <f>V3+V4+V5+V6</f>
    </oc>
    <nc r="V2">
      <v>1843809</v>
    </nc>
  </rcc>
  <rcc rId="2865" sId="2" numFmtId="34">
    <oc r="W2">
      <f>W3+W4+W5+W6</f>
    </oc>
    <nc r="W2">
      <v>2454816</v>
    </nc>
  </rcc>
  <rcc rId="2866" sId="2" numFmtId="34">
    <oc r="O3">
      <f>1816161-9371</f>
    </oc>
    <nc r="O3">
      <v>1806790</v>
    </nc>
  </rcc>
  <rcc rId="2867" sId="2" numFmtId="34">
    <oc r="P3">
      <f>1535340-9864</f>
    </oc>
    <nc r="P3">
      <v>1525476</v>
    </nc>
  </rcc>
  <rcc rId="2868" sId="2" numFmtId="34">
    <oc r="Q3">
      <f>1323301-10474</f>
    </oc>
    <nc r="Q3">
      <v>1312827</v>
    </nc>
  </rcc>
  <rcc rId="2869" sId="2" numFmtId="34">
    <oc r="R3">
      <f>1320165-8599-9883</f>
    </oc>
    <nc r="R3">
      <v>1301683</v>
    </nc>
  </rcc>
  <rcc rId="2870" sId="2" numFmtId="34">
    <oc r="R5">
      <f>1667+8599</f>
    </oc>
    <nc r="R5">
      <v>10266</v>
    </nc>
  </rcc>
  <rcc rId="2871" sId="2" numFmtId="34">
    <oc r="T5">
      <f>4043-117</f>
    </oc>
    <nc r="T5">
      <v>3926</v>
    </nc>
  </rcc>
  <rcc rId="2872" sId="2" numFmtId="34">
    <oc r="O7">
      <f>-413777+9371</f>
    </oc>
    <nc r="O7">
      <v>-404406</v>
    </nc>
  </rcc>
  <rcc rId="2873" sId="2" numFmtId="34">
    <oc r="P7">
      <f>-299805+9864</f>
    </oc>
    <nc r="P7">
      <v>-289941</v>
    </nc>
  </rcc>
  <rcc rId="2874" sId="2" numFmtId="34">
    <oc r="Q7">
      <f>-166160+10474</f>
    </oc>
    <nc r="Q7">
      <v>-155686</v>
    </nc>
  </rcc>
  <rcc rId="2875" sId="2" numFmtId="34">
    <oc r="R7">
      <f>-128861+9883</f>
    </oc>
    <nc r="R7">
      <v>-118978</v>
    </nc>
  </rcc>
  <rcc rId="2876" sId="2" numFmtId="34">
    <oc r="S7">
      <f>-115519+9605</f>
    </oc>
    <nc r="S7">
      <v>-105914</v>
    </nc>
  </rcc>
  <rcc rId="2877" sId="2" numFmtId="34">
    <oc r="T7">
      <f>-100965+7347+117</f>
    </oc>
    <nc r="T7">
      <v>-93501</v>
    </nc>
  </rcc>
  <rcc rId="2878" sId="2" numFmtId="34">
    <oc r="C8">
      <f>C2+C7</f>
    </oc>
    <nc r="C8">
      <v>1253996</v>
    </nc>
  </rcc>
  <rcc rId="2879" sId="2" numFmtId="34">
    <oc r="D8">
      <f>D2+D7</f>
    </oc>
    <nc r="D8">
      <v>1302487</v>
    </nc>
  </rcc>
  <rcc rId="2880" sId="2" numFmtId="34">
    <oc r="E8">
      <f>E2+E7</f>
    </oc>
    <nc r="E8">
      <v>1340966</v>
    </nc>
  </rcc>
  <rcc rId="2881" sId="2" numFmtId="34">
    <oc r="F8">
      <f>F2+F7</f>
    </oc>
    <nc r="F8">
      <v>1379448</v>
    </nc>
  </rcc>
  <rcc rId="2882" sId="2" numFmtId="34">
    <oc r="O8">
      <f>O2+O7</f>
    </oc>
    <nc r="O8">
      <v>1636313</v>
    </nc>
  </rcc>
  <rcc rId="2883" sId="2" numFmtId="34">
    <oc r="P8">
      <f>P2+P7</f>
    </oc>
    <nc r="P8">
      <v>1458435</v>
    </nc>
  </rcc>
  <rcc rId="2884" sId="2" numFmtId="34">
    <oc r="Q8">
      <f>Q2+Q7</f>
    </oc>
    <nc r="Q8">
      <v>1382682</v>
    </nc>
  </rcc>
  <rcc rId="2885" sId="2" numFmtId="34">
    <oc r="R8">
      <f>R2+R7</f>
    </oc>
    <nc r="R8">
      <v>1410719</v>
    </nc>
  </rcc>
  <rcc rId="2886" sId="2" numFmtId="34">
    <oc r="S8">
      <f>S2+S7</f>
    </oc>
    <nc r="S8">
      <v>1376164</v>
    </nc>
  </rcc>
  <rcc rId="2887" sId="2" numFmtId="34">
    <oc r="T8">
      <f>T2+T7</f>
    </oc>
    <nc r="T8">
      <v>1410371</v>
    </nc>
  </rcc>
  <rcc rId="2888" sId="2" numFmtId="34">
    <oc r="U8">
      <f>U2+U7</f>
    </oc>
    <nc r="U8">
      <v>1443413</v>
    </nc>
  </rcc>
  <rcc rId="2889" sId="2" numFmtId="34">
    <oc r="V8">
      <f>V2+V7</f>
    </oc>
    <nc r="V8">
      <v>1732198</v>
    </nc>
  </rcc>
  <rcc rId="2890" sId="2" numFmtId="34">
    <oc r="W8">
      <f>W2+W7</f>
    </oc>
    <nc r="W8">
      <v>2243949</v>
    </nc>
  </rcc>
  <rcc rId="2891" sId="2" numFmtId="34">
    <oc r="C11">
      <f>C9+C10</f>
    </oc>
    <nc r="C11">
      <v>475193</v>
    </nc>
  </rcc>
  <rcc rId="2892" sId="2" numFmtId="34">
    <oc r="D11">
      <f>D9+D10</f>
    </oc>
    <nc r="D11">
      <v>495642</v>
    </nc>
  </rcc>
  <rcc rId="2893" sId="2" numFmtId="34">
    <oc r="E11">
      <f>E9+E10</f>
    </oc>
    <nc r="E11">
      <v>526905</v>
    </nc>
  </rcc>
  <rcc rId="2894" sId="2" numFmtId="34">
    <oc r="Q11">
      <f>Q9+Q10</f>
    </oc>
    <nc r="Q11">
      <v>552730</v>
    </nc>
  </rcc>
  <rcc rId="2895" sId="2" numFmtId="34">
    <oc r="R11">
      <f>R9+R10</f>
    </oc>
    <nc r="R11">
      <v>569301</v>
    </nc>
  </rcc>
  <rcc rId="2896" sId="2" numFmtId="34">
    <oc r="S11">
      <f>S9+S10</f>
    </oc>
    <nc r="S11">
      <v>611274</v>
    </nc>
  </rcc>
  <rcc rId="2897" sId="2" numFmtId="34">
    <oc r="T11">
      <f>T9+T10</f>
    </oc>
    <nc r="T11">
      <v>600080</v>
    </nc>
  </rcc>
  <rcc rId="2898" sId="2" numFmtId="34">
    <oc r="U11">
      <f>U9+U10</f>
    </oc>
    <nc r="U11">
      <v>634853</v>
    </nc>
  </rcc>
  <rcc rId="2899" sId="2" numFmtId="34">
    <oc r="V11">
      <f>V9+V10</f>
    </oc>
    <nc r="V11">
      <v>640878</v>
    </nc>
  </rcc>
  <rcc rId="2900" sId="2" numFmtId="34">
    <oc r="W11">
      <f>W9+W10</f>
    </oc>
    <nc r="W11">
      <v>660727</v>
    </nc>
  </rcc>
  <rcc rId="2901" sId="2" numFmtId="34">
    <oc r="N17">
      <f>79259-9427</f>
    </oc>
    <nc r="N17">
      <v>69832</v>
    </nc>
  </rcc>
  <rcc rId="2902" sId="2" numFmtId="34">
    <oc r="U17">
      <f>25843-1</f>
    </oc>
    <nc r="U17">
      <v>25842</v>
    </nc>
  </rcc>
  <rcc rId="2903" sId="2" numFmtId="34">
    <oc r="C21">
      <f>SUM(C22:C25)</f>
    </oc>
    <nc r="C21">
      <v>-865972</v>
    </nc>
  </rcc>
  <rcc rId="2904" sId="2" numFmtId="34">
    <oc r="D21">
      <f>SUM(D22:D25)</f>
    </oc>
    <nc r="D21">
      <v>-828582</v>
    </nc>
  </rcc>
  <rcc rId="2905" sId="2" numFmtId="34">
    <oc r="N21">
      <f>N22+N23+N24+N25</f>
    </oc>
    <nc r="N21">
      <v>-1231429</v>
    </nc>
  </rcc>
  <rcc rId="2906" sId="2" numFmtId="34">
    <oc r="Q21">
      <f>Q22+Q23+Q24+Q25</f>
    </oc>
    <nc r="Q21">
      <v>-929893</v>
    </nc>
  </rcc>
  <rcc rId="2907" sId="2" numFmtId="34">
    <oc r="R21">
      <f>R22+R23+R24+R25</f>
    </oc>
    <nc r="R21">
      <v>-1328984</v>
    </nc>
  </rcc>
  <rcc rId="2908" sId="2" numFmtId="34">
    <oc r="S21">
      <f>S22+S23+S24+S25</f>
    </oc>
    <nc r="S21">
      <v>-1052500</v>
    </nc>
  </rcc>
  <rcc rId="2909" sId="2" numFmtId="34">
    <oc r="T21">
      <f>T22+T23+T24+T25</f>
    </oc>
    <nc r="T21">
      <v>-909559</v>
    </nc>
  </rcc>
  <rcc rId="2910" sId="2" numFmtId="34">
    <oc r="U21">
      <f>U22+U23+U24+U25</f>
    </oc>
    <nc r="U21">
      <v>-925583</v>
    </nc>
  </rcc>
  <rcc rId="2911" sId="2" numFmtId="34">
    <oc r="V21">
      <f>V22+V23+V24+V25</f>
    </oc>
    <nc r="V21">
      <v>-1100617</v>
    </nc>
  </rcc>
  <rcc rId="2912" sId="2" numFmtId="34">
    <oc r="W21">
      <f>W22+W23+W24+W25</f>
    </oc>
    <nc r="W21">
      <v>-1189295</v>
    </nc>
  </rcc>
  <rcc rId="2913" sId="2" numFmtId="34">
    <oc r="N25">
      <f>-303639</f>
    </oc>
    <nc r="N25">
      <v>-303639</v>
    </nc>
  </rcc>
  <rcc rId="2914" sId="2" numFmtId="34">
    <oc r="U25">
      <f>-45747-3</f>
    </oc>
    <nc r="U25">
      <v>-45750</v>
    </nc>
  </rcc>
  <rcc rId="2915" sId="2" numFmtId="34">
    <oc r="C28">
      <f>SUM(C8+C11+C12+C13+C14+C17+C19+C21+C16+C18,C26,C27)</f>
    </oc>
    <nc r="C28">
      <v>739445</v>
    </nc>
  </rcc>
  <rcc rId="2916" sId="2" numFmtId="34">
    <oc r="D28">
      <f>SUM(D8+D11+D12+D13+D14+D17+D19+D21+D16+D18,D26,D27)</f>
    </oc>
    <nc r="D28">
      <v>930799</v>
    </nc>
  </rcc>
  <rcc rId="2917" sId="2" numFmtId="34">
    <oc r="E28">
      <f>SUM(E8+E11+E12+E13+E14+E17+E19+E21+E16+E18,E26,E27)</f>
    </oc>
    <nc r="E28">
      <v>817797</v>
    </nc>
  </rcc>
  <rcc rId="2918" sId="2" numFmtId="34">
    <oc r="F28">
      <f>SUM(F8+F11+F12+F13+F14+F17+F19+F21+F16+F18,F26,F27)</f>
    </oc>
    <nc r="F28">
      <v>833439</v>
    </nc>
  </rcc>
  <rcc rId="2919" sId="2" numFmtId="34">
    <oc r="L28">
      <f>L8+L11+L12+L13+L14+L17+L19+L21+L26+L27</f>
    </oc>
    <nc r="L28">
      <v>876914</v>
    </nc>
  </rcc>
  <rcc rId="2920" sId="2" numFmtId="34">
    <oc r="M28">
      <f>M8+M11+M12+M13+M14+M17+M19+M21+M26+M27</f>
    </oc>
    <nc r="M28">
      <v>1006936</v>
    </nc>
  </rcc>
  <rcc rId="2921" sId="2" numFmtId="34">
    <oc r="N28">
      <f>N8+N11+N12+N13+N14+N17+N19+N21+N26+N27</f>
    </oc>
    <nc r="N28">
      <v>756556</v>
    </nc>
  </rcc>
  <rcc rId="2922" sId="2" numFmtId="34">
    <oc r="O28">
      <f>O8+O11+O12+O13+O14+O17+O19+O21+O26+O27</f>
    </oc>
    <nc r="O28">
      <v>384954</v>
    </nc>
  </rcc>
  <rcc rId="2923" sId="2" numFmtId="34">
    <oc r="P28">
      <f>P8+P11+P12+P13+P14+P17+P19+P21+P26+P27</f>
    </oc>
    <nc r="P28">
      <v>504920</v>
    </nc>
  </rcc>
  <rcc rId="2924" sId="2" numFmtId="34">
    <oc r="Q28">
      <f>Q8+Q11+Q12+Q13+Q14+Q17+Q19+Q21+Q26+Q27</f>
    </oc>
    <nc r="Q28">
      <v>729427</v>
    </nc>
  </rcc>
  <rcc rId="2925" sId="2" numFmtId="34">
    <oc r="R28">
      <f>R8+R11+R12+R13+R14+R17+R19+R21+R26+R27</f>
    </oc>
    <nc r="R28">
      <v>261596</v>
    </nc>
  </rcc>
  <rcc rId="2926" sId="2" numFmtId="34">
    <oc r="S28">
      <f>S8+S11+S12+S13+S14+S17+S19+S21+S26+S27+S15+S20</f>
    </oc>
    <nc r="S28">
      <v>361526</v>
    </nc>
  </rcc>
  <rcc rId="2927" sId="2" numFmtId="34">
    <oc r="T28">
      <f>T8+T11+T12+T13+T14+T17+T19+T21+T26+T27+T15+T20</f>
    </oc>
    <nc r="T28">
      <v>430883</v>
    </nc>
  </rcc>
  <rcc rId="2928" sId="2" numFmtId="34">
    <oc r="U28">
      <f>U8+U11+U12+U13+U14+U17+U19+U21+U26+U27+U15+U20</f>
    </oc>
    <nc r="U28">
      <v>817485</v>
    </nc>
  </rcc>
  <rcc rId="2929" sId="2" numFmtId="34">
    <oc r="V28">
      <f>V8+V11+V12+V13+V14+V17+V19+V21+V26+V27+V15+V20</f>
    </oc>
    <nc r="V28">
      <v>447930</v>
    </nc>
  </rcc>
  <rcc rId="2930" sId="2" numFmtId="34">
    <oc r="W28">
      <f>W8+W11+W12+W13+W14+W17+W19+W21+W26+W27+W15+W20</f>
    </oc>
    <nc r="W28">
      <v>1426064</v>
    </nc>
  </rcc>
  <rcc rId="2931" sId="2" numFmtId="34">
    <oc r="C30">
      <f>C28+C29</f>
    </oc>
    <nc r="C30">
      <v>526633</v>
    </nc>
  </rcc>
  <rcc rId="2932" sId="2" numFmtId="34">
    <oc r="D30">
      <f>D28+D29</f>
    </oc>
    <nc r="D30">
      <v>731062</v>
    </nc>
  </rcc>
  <rcc rId="2933" sId="2" numFmtId="34">
    <oc r="E30">
      <f>E28+E29</f>
    </oc>
    <nc r="E30">
      <v>629187</v>
    </nc>
  </rcc>
  <rcc rId="2934" sId="2" numFmtId="34">
    <oc r="F30">
      <f>F28+F29</f>
    </oc>
    <nc r="F30">
      <v>617891</v>
    </nc>
  </rcc>
  <rcc rId="2935" sId="2" numFmtId="34">
    <oc r="Q30">
      <f>Q28+Q29</f>
    </oc>
    <nc r="Q30">
      <v>539968</v>
    </nc>
  </rcc>
  <rcc rId="2936" sId="2" numFmtId="34">
    <oc r="R30">
      <f>R28+R29</f>
    </oc>
    <nc r="R30">
      <v>117188</v>
    </nc>
  </rcc>
  <rcc rId="2937" sId="2" numFmtId="34">
    <oc r="S30">
      <f>S28+S29</f>
    </oc>
    <nc r="S30">
      <v>192858</v>
    </nc>
  </rcc>
  <rcc rId="2938" sId="2" numFmtId="34">
    <oc r="T30">
      <f>T28+T29</f>
    </oc>
    <nc r="T30">
      <v>245521</v>
    </nc>
  </rcc>
  <rcc rId="2939" sId="2" numFmtId="34">
    <oc r="U30">
      <f>U28+U29</f>
    </oc>
    <nc r="U30">
      <v>604828</v>
    </nc>
  </rcc>
  <rcc rId="2940" sId="2" numFmtId="34">
    <oc r="V30">
      <f>V28+V29</f>
    </oc>
    <nc r="V30">
      <v>209195</v>
    </nc>
  </rcc>
  <rcc rId="2941" sId="2" numFmtId="34">
    <oc r="W30">
      <f>W28+W29</f>
    </oc>
    <nc r="W30">
      <v>1029266</v>
    </nc>
  </rcc>
  <rcc rId="2942" sId="2" numFmtId="34">
    <oc r="C32">
      <f>C30-C33</f>
    </oc>
    <nc r="C32">
      <v>452461</v>
    </nc>
  </rcc>
  <rcc rId="2943" sId="2" numFmtId="34">
    <oc r="D32">
      <f>D30-D33</f>
    </oc>
    <nc r="D32">
      <v>647914</v>
    </nc>
  </rcc>
  <rcc rId="2944" sId="2" numFmtId="34">
    <oc r="E32">
      <f>E30-E33</f>
    </oc>
    <nc r="E32">
      <v>556427</v>
    </nc>
  </rcc>
  <rcc rId="2945" sId="2" numFmtId="34">
    <oc r="F32">
      <f>F30-F33</f>
    </oc>
    <nc r="F32">
      <v>542511</v>
    </nc>
  </rcc>
  <rcc rId="2946" sId="2" numFmtId="34">
    <oc r="R32">
      <f>R30-R33</f>
    </oc>
    <nc r="R32">
      <v>81546</v>
    </nc>
  </rcc>
  <rcc rId="2947" sId="2" numFmtId="34">
    <oc r="S32">
      <f>S30-S33</f>
    </oc>
    <nc r="S32">
      <v>151753</v>
    </nc>
  </rcc>
  <rcc rId="2948" sId="2" numFmtId="34">
    <oc r="T32">
      <f>T30-T33</f>
    </oc>
    <nc r="T32">
      <v>222543</v>
    </nc>
  </rcc>
  <rcc rId="2949" sId="2" numFmtId="34">
    <oc r="U32">
      <f>U30-U33</f>
    </oc>
    <nc r="U32">
      <v>543826</v>
    </nc>
  </rcc>
  <rcc rId="2950" sId="2" numFmtId="34">
    <oc r="V32">
      <f>V30-V33</f>
    </oc>
    <nc r="V32">
      <v>193558</v>
    </nc>
  </rcc>
  <rcc rId="2951" sId="2" numFmtId="34">
    <oc r="W32">
      <f>W30-W33</f>
    </oc>
    <nc r="W32">
      <v>959532</v>
    </nc>
  </rcc>
  <rcc rId="2952" sId="2" numFmtId="34">
    <oc r="O37">
      <f>SUM(O11:O17)</f>
    </oc>
    <nc r="O37">
      <v>612198</v>
    </nc>
  </rcc>
  <rcc rId="2953" sId="2" numFmtId="34">
    <oc r="O38">
      <f>SUM(O11:O18)+O8</f>
    </oc>
    <nc r="O38">
      <v>2248511</v>
    </nc>
  </rcc>
  <rcc rId="2954" sId="2" numFmtId="34">
    <oc r="P38">
      <f>SUM(P11:P18)+P8</f>
    </oc>
    <nc r="P38">
      <v>2081980</v>
    </nc>
  </rcc>
  <rcc rId="2955" sId="2" numFmtId="34">
    <oc r="Q38">
      <f>SUM(Q11:Q18)+Q8</f>
    </oc>
    <nc r="Q38">
      <v>2134433</v>
    </nc>
  </rcc>
  <rcc rId="2956" sId="2" numFmtId="34">
    <oc r="R38">
      <f>SUM(R11:R18)+R8</f>
    </oc>
    <nc r="R38">
      <v>2182414</v>
    </nc>
  </rcc>
  <rcc rId="2957" sId="2" numFmtId="34">
    <oc r="S38">
      <f>SUM(S11:S18)+S8</f>
    </oc>
    <nc r="S38">
      <v>2117305</v>
    </nc>
  </rcc>
  <rcc rId="2958" sId="2" numFmtId="34">
    <oc r="T38">
      <f>SUM(T11:T18)+T8</f>
    </oc>
    <nc r="T38">
      <v>2261843</v>
    </nc>
  </rcc>
  <rcc rId="2959" sId="2" numFmtId="34">
    <oc r="U38">
      <f>SUM(U11:U18)+U8</f>
    </oc>
    <nc r="U38">
      <v>2206266</v>
    </nc>
  </rcc>
  <rcc rId="2960" sId="2" numFmtId="34">
    <oc r="V38">
      <f>SUM(V11:V18)+V8</f>
    </oc>
    <nc r="V38">
      <v>2556202</v>
    </nc>
  </rcc>
  <rcc rId="2961" sId="2" numFmtId="34">
    <oc r="W38">
      <f>SUM(W11:W18)+W8</f>
    </oc>
    <nc r="W38">
      <v>2987653</v>
    </nc>
  </rcc>
  <rcc rId="2962" sId="2" numFmtId="34">
    <oc r="O39">
      <f>O28</f>
    </oc>
    <nc r="O39">
      <v>384954</v>
    </nc>
  </rcc>
  <rcc rId="2963" sId="2" numFmtId="34">
    <oc r="P39">
      <f>P28</f>
    </oc>
    <nc r="P39">
      <v>504920</v>
    </nc>
  </rcc>
  <rcc rId="2964" sId="2" numFmtId="34">
    <oc r="Q39">
      <f>Q28</f>
    </oc>
    <nc r="Q39">
      <v>729427</v>
    </nc>
  </rcc>
  <rcc rId="2965" sId="2" numFmtId="34">
    <oc r="R39">
      <f>R28</f>
    </oc>
    <nc r="R39">
      <v>261596</v>
    </nc>
  </rcc>
  <rcc rId="2966" sId="2" numFmtId="34">
    <oc r="S39">
      <f>S28</f>
    </oc>
    <nc r="S39">
      <v>361526</v>
    </nc>
  </rcc>
  <rcc rId="2967" sId="2" numFmtId="34">
    <oc r="T39">
      <f>T28</f>
    </oc>
    <nc r="T39">
      <v>430883</v>
    </nc>
  </rcc>
  <rcc rId="2968" sId="2" numFmtId="34">
    <oc r="U39">
      <f>U28</f>
    </oc>
    <nc r="U39">
      <v>817485</v>
    </nc>
  </rcc>
  <rcc rId="2969" sId="2" numFmtId="34">
    <oc r="V39">
      <f>V28</f>
    </oc>
    <nc r="V39">
      <v>447930</v>
    </nc>
  </rcc>
  <rcc rId="2970" sId="2" numFmtId="34">
    <oc r="W39">
      <f>W28</f>
    </oc>
    <nc r="W39">
      <v>1426064</v>
    </nc>
  </rcc>
  <rcc rId="2971" sId="2" numFmtId="34">
    <oc r="U42">
      <f>U8</f>
    </oc>
    <nc r="U42">
      <v>1443413</v>
    </nc>
  </rcc>
  <rcc rId="2972" sId="2" numFmtId="34">
    <oc r="V42">
      <f>V8</f>
    </oc>
    <nc r="V42">
      <v>1732198</v>
    </nc>
  </rcc>
  <rcc rId="2973" sId="2" numFmtId="34">
    <oc r="W42">
      <f>W8</f>
    </oc>
    <nc r="W42">
      <v>2243949</v>
    </nc>
  </rcc>
  <rcc rId="2974" sId="2" numFmtId="34">
    <oc r="O43">
      <f>O42-O8</f>
    </oc>
    <nc r="O43">
      <v>0</v>
    </nc>
  </rcc>
  <rcc rId="2975" sId="2" numFmtId="34">
    <oc r="P43">
      <f>P42-P8</f>
    </oc>
    <nc r="P43">
      <v>0</v>
    </nc>
  </rcc>
  <rcc rId="2976" sId="2" numFmtId="34">
    <oc r="Q43">
      <f>Q42-Q8</f>
    </oc>
    <nc r="Q43">
      <v>0</v>
    </nc>
  </rcc>
  <rcc rId="2977" sId="2" numFmtId="34">
    <oc r="R43">
      <f>R42-R8</f>
    </oc>
    <nc r="R43">
      <v>0</v>
    </nc>
  </rcc>
  <rcc rId="2978" sId="3" numFmtId="34">
    <oc r="T6">
      <f>T7+T8+T9+T10</f>
    </oc>
    <nc r="T6">
      <v>141436291</v>
    </nc>
  </rcc>
  <rcc rId="2979" sId="3" numFmtId="34">
    <oc r="U6">
      <f>U7+U8+U9+U10</f>
    </oc>
    <nc r="U6">
      <v>142268413</v>
    </nc>
  </rcc>
  <rcc rId="2980" sId="3" numFmtId="34">
    <oc r="V6">
      <f>V7+V8+V9+V10</f>
    </oc>
    <nc r="V6">
      <v>140822024</v>
    </nc>
  </rcc>
  <rcc rId="2981" sId="3" numFmtId="34">
    <oc r="W6">
      <f>W7+W8+W9+W10</f>
    </oc>
    <nc r="W6">
      <v>144087376</v>
    </nc>
  </rcc>
  <rcc rId="2982" sId="3" numFmtId="34">
    <oc r="X6">
      <f>X7+X8+X9+X10</f>
    </oc>
    <nc r="X6">
      <v>146391345</v>
    </nc>
  </rcc>
  <rcc rId="2983" sId="3" numFmtId="34">
    <oc r="Y6">
      <f>Y7+Y8+Y9+Y10</f>
    </oc>
    <nc r="Y6">
      <v>149702254</v>
    </nc>
  </rcc>
  <rcc rId="2984" sId="3" numFmtId="34">
    <oc r="T13">
      <f>T14+T15+T17+T18</f>
    </oc>
    <nc r="T13">
      <v>66783434</v>
    </nc>
  </rcc>
  <rcc rId="2985" sId="3" numFmtId="34">
    <oc r="U13">
      <f>U14+U15+U17+U18</f>
    </oc>
    <nc r="U13">
      <v>68758852</v>
    </nc>
  </rcc>
  <rcc rId="2986" sId="3" numFmtId="34">
    <oc r="V13">
      <f>V14+V15+V17+V18</f>
    </oc>
    <nc r="V13">
      <v>71165386</v>
    </nc>
  </rcc>
  <rcc rId="2987" sId="3" numFmtId="34">
    <oc r="W13">
      <f>W14+W15+W17+W18</f>
    </oc>
    <nc r="W13">
      <v>70048917</v>
    </nc>
  </rcc>
  <rcc rId="2988" sId="3" numFmtId="34">
    <oc r="X13">
      <f>SUM(X14:X18)</f>
    </oc>
    <nc r="X13">
      <v>71866260</v>
    </nc>
  </rcc>
  <rcc rId="2989" sId="3" numFmtId="34">
    <oc r="Y13">
      <f>SUM(Y14:Y18)</f>
    </oc>
    <nc r="Y13">
      <v>66394854</v>
    </nc>
  </rcc>
  <rcc rId="2990" sId="3" numFmtId="34">
    <oc r="D19">
      <f>D74--D77</f>
    </oc>
    <nc r="D19">
      <v>0</v>
    </nc>
  </rcc>
  <rcc rId="2991" sId="3" numFmtId="34">
    <oc r="E19">
      <f>E74--E77</f>
    </oc>
    <nc r="E19">
      <v>0</v>
    </nc>
  </rcc>
  <rcc rId="2992" sId="3" numFmtId="34">
    <oc r="F19">
      <f>F74--F77</f>
    </oc>
    <nc r="F19">
      <v>0</v>
    </nc>
  </rcc>
  <rcc rId="2993" sId="3" numFmtId="34">
    <oc r="G19">
      <f>G74--G77</f>
    </oc>
    <nc r="G19">
      <v>0</v>
    </nc>
  </rcc>
  <rcc rId="2994" sId="3" numFmtId="4">
    <oc r="P29">
      <f>P3+P4+P5+P6+P11+P13+P20+P21+P22+P23+P24+P26+P27+P28+P19</f>
    </oc>
    <nc r="P29">
      <v>209476166</v>
    </nc>
  </rcc>
  <rcc rId="2995" sId="3" numFmtId="4">
    <oc r="Q29">
      <f>Q3+Q4+Q5+Q6+Q11+Q13+Q20+Q21+Q22+Q23+Q24+Q26+Q27+Q28+Q19</f>
    </oc>
    <nc r="Q29">
      <v>215899523</v>
    </nc>
  </rcc>
  <rcc rId="2996" sId="3" numFmtId="4">
    <oc r="R29">
      <f>R3+R4+R5+R6+R11+R13+R20+R21+R22+R23+R24+R26+R27+R28+R19</f>
    </oc>
    <nc r="R29">
      <v>221609230</v>
    </nc>
  </rcc>
  <rcc rId="2997" sId="3" numFmtId="4">
    <oc r="S29">
      <f>S3+S4+S5+S6+S11+S13+S20+S21+S22+S23+S24+S26+S27+S28+S19</f>
    </oc>
    <nc r="S29">
      <v>222833964</v>
    </nc>
  </rcc>
  <rcc rId="2998" sId="3" numFmtId="4">
    <oc r="T29">
      <f>T3+T4+T5+T6+T11+T13+T20+T21+T22+T23+T24+T26+T27+T28+T19</f>
    </oc>
    <nc r="T29">
      <v>228748855</v>
    </nc>
  </rcc>
  <rcc rId="2999" sId="3" numFmtId="4">
    <oc r="U29">
      <f>U3+U4+U5+U6+U11+U13+U20+U21+U22+U23+U24+U25+U26+U27+U28+U19</f>
    </oc>
    <nc r="U29">
      <v>237509885</v>
    </nc>
  </rcc>
  <rcc rId="3000" sId="3" numFmtId="4">
    <oc r="V29">
      <f>V3+V4+V5+V6+V11+V13+V20+V21+V22+V23+V24+V25+V26+V27+V28+V19</f>
    </oc>
    <nc r="V29">
      <v>230210599</v>
    </nc>
  </rcc>
  <rcc rId="3001" sId="3" numFmtId="4">
    <oc r="W29">
      <f>W3+W4+W5+W6+W11+W13+W20+W21+W22+W23+W24+W25+W26+W27+W28+W19</f>
    </oc>
    <nc r="W29">
      <v>232393243</v>
    </nc>
  </rcc>
  <rcc rId="3002" sId="3" numFmtId="4">
    <oc r="X29">
      <f>X3+X4+X5+X6+X11+X13+X20+X21+X22+X23+X24+X25+X26+X27+X28+X19</f>
    </oc>
    <nc r="X29">
      <v>243017264</v>
    </nc>
  </rcc>
  <rcc rId="3003" sId="3" numFmtId="4">
    <oc r="Y29">
      <f>Y3+Y4+Y5+Y6+Y11+Y13+Y20+Y21+Y22+Y23+Y24+Y25+Y26+Y27+Y28+Y19</f>
    </oc>
    <nc r="Y29">
      <v>245938512</v>
    </nc>
  </rcc>
  <rcc rId="3004" sId="3" numFmtId="4">
    <oc r="P43">
      <f>SUM(P31:P42)</f>
    </oc>
    <nc r="P43">
      <v>182496656</v>
    </nc>
  </rcc>
  <rcc rId="3005" sId="3" numFmtId="4">
    <oc r="Q43">
      <f>SUM(Q31:Q42)</f>
    </oc>
    <nc r="Q43">
      <v>188658010</v>
    </nc>
  </rcc>
  <rcc rId="3006" sId="3" numFmtId="4">
    <oc r="R43">
      <f>SUM(R31:R42)</f>
    </oc>
    <nc r="R43">
      <v>193721721</v>
    </nc>
  </rcc>
  <rcc rId="3007" sId="3" numFmtId="4">
    <oc r="S43">
      <f>SUM(S31:S42)</f>
    </oc>
    <nc r="S43">
      <v>194377935</v>
    </nc>
  </rcc>
  <rcc rId="3008" sId="3" numFmtId="4">
    <oc r="T43">
      <f>SUM(T31:T42)</f>
    </oc>
    <nc r="T43">
      <v>200090865</v>
    </nc>
  </rcc>
  <rcc rId="3009" sId="3" numFmtId="4">
    <oc r="U43">
      <f>SUM(U31:U42)</f>
    </oc>
    <nc r="U43">
      <v>208421496</v>
    </nc>
  </rcc>
  <rcc rId="3010" sId="3" numFmtId="4">
    <oc r="V43">
      <f>SUM(V31:V42)</f>
    </oc>
    <nc r="V43">
      <v>201278205</v>
    </nc>
  </rcc>
  <rcc rId="3011" sId="3" numFmtId="4">
    <oc r="W43">
      <f>SUM(W31:W42)</f>
    </oc>
    <nc r="W43">
      <v>203404864</v>
    </nc>
  </rcc>
  <rcc rId="3012" sId="3" numFmtId="4">
    <oc r="X43">
      <f>SUM(X31:X42)</f>
    </oc>
    <nc r="X43">
      <v>215803688</v>
    </nc>
  </rcc>
  <rcc rId="3013" sId="3" numFmtId="4">
    <oc r="Y43">
      <f>SUM(Y31:Y42)</f>
    </oc>
    <nc r="Y43">
      <v>218931259</v>
    </nc>
  </rcc>
  <rcc rId="3014" sId="3" numFmtId="4">
    <oc r="P45">
      <f>SUM(P46:P50)</f>
    </oc>
    <nc r="P45">
      <v>25431987</v>
    </nc>
  </rcc>
  <rcc rId="3015" sId="3" numFmtId="4">
    <oc r="Q45">
      <f>SUM(Q46:Q50)</f>
    </oc>
    <nc r="Q45">
      <v>25635076</v>
    </nc>
  </rcc>
  <rcc rId="3016" sId="3" numFmtId="4">
    <oc r="R45">
      <f>SUM(R46:R50)</f>
    </oc>
    <nc r="R45">
      <v>26317842</v>
    </nc>
  </rcc>
  <rcc rId="3017" sId="3" numFmtId="4">
    <oc r="S45">
      <f>SUM(S46:S50)</f>
    </oc>
    <nc r="S45">
      <v>26826490</v>
    </nc>
  </rcc>
  <rcc rId="3018" sId="3" numFmtId="4">
    <oc r="T45">
      <f>SUM(T46:T50)</f>
    </oc>
    <nc r="T45">
      <v>26994750</v>
    </nc>
  </rcc>
  <rcc rId="3019" sId="3" numFmtId="4">
    <oc r="U45">
      <f>SUM(U46:U50)</f>
    </oc>
    <nc r="U45">
      <v>27384381</v>
    </nc>
  </rcc>
  <rcc rId="3020" sId="3" numFmtId="4">
    <oc r="V45">
      <f>SUM(V46:V50)</f>
    </oc>
    <nc r="V45">
      <v>27284247</v>
    </nc>
  </rcc>
  <rcc rId="3021" sId="3" numFmtId="4">
    <oc r="W45">
      <f>SUM(W46:W50)</f>
    </oc>
    <nc r="W45">
      <v>27278905</v>
    </nc>
  </rcc>
  <rcc rId="3022" sId="3" numFmtId="4">
    <oc r="X45">
      <f>SUM(X46:X50)</f>
    </oc>
    <nc r="X45">
      <v>25531680</v>
    </nc>
  </rcc>
  <rcc rId="3023" sId="3" numFmtId="4">
    <oc r="Y45">
      <f>SUM(Y46:Y50)</f>
    </oc>
    <nc r="Y45">
      <v>25276736</v>
    </nc>
  </rcc>
  <rcc rId="3024" sId="3" numFmtId="4">
    <oc r="P52">
      <f>P45+P51</f>
    </oc>
    <nc r="P52">
      <v>26979510</v>
    </nc>
  </rcc>
  <rcc rId="3025" sId="3" numFmtId="4">
    <oc r="Q52">
      <f>Q45+Q51</f>
    </oc>
    <nc r="Q52">
      <v>27241513</v>
    </nc>
  </rcc>
  <rcc rId="3026" sId="3" numFmtId="4">
    <oc r="R52">
      <f>R45+R51</f>
    </oc>
    <nc r="R52">
      <v>27887509</v>
    </nc>
  </rcc>
  <rcc rId="3027" sId="3" numFmtId="4">
    <oc r="S52">
      <f>S45+S51</f>
    </oc>
    <nc r="S52">
      <v>28456029</v>
    </nc>
  </rcc>
  <rcc rId="3028" sId="3" numFmtId="4">
    <oc r="T52">
      <f>T45+T51</f>
    </oc>
    <nc r="T52">
      <v>28657990</v>
    </nc>
  </rcc>
  <rcc rId="3029" sId="3" numFmtId="4">
    <oc r="U52">
      <f>U45+U51</f>
    </oc>
    <nc r="U52">
      <v>29088389</v>
    </nc>
  </rcc>
  <rcc rId="3030" sId="3" numFmtId="4">
    <oc r="V52">
      <f>V45+V51</f>
    </oc>
    <nc r="V52">
      <v>28932394</v>
    </nc>
  </rcc>
  <rcc rId="3031" sId="3" numFmtId="4">
    <oc r="W52">
      <f>W45+W51</f>
    </oc>
    <nc r="W52">
      <v>28988379</v>
    </nc>
  </rcc>
  <rcc rId="3032" sId="3" numFmtId="4">
    <oc r="X52">
      <f>X45+X51</f>
    </oc>
    <nc r="X52">
      <v>27213576</v>
    </nc>
  </rcc>
  <rcc rId="3033" sId="3" numFmtId="4">
    <oc r="Y52">
      <f>Y45+Y51</f>
    </oc>
    <nc r="Y52">
      <v>27007253</v>
    </nc>
  </rcc>
  <rcc rId="3034" sId="3" numFmtId="4">
    <oc r="S53">
      <f>S43+S52</f>
    </oc>
    <nc r="S53">
      <v>222833964</v>
    </nc>
  </rcc>
  <rcc rId="3035" sId="3" numFmtId="4">
    <oc r="T53">
      <f>T43+T52</f>
    </oc>
    <nc r="T53">
      <v>228748855</v>
    </nc>
  </rcc>
  <rcc rId="3036" sId="3" numFmtId="4">
    <oc r="U53">
      <f>U43+U52</f>
    </oc>
    <nc r="U53">
      <v>237509885</v>
    </nc>
  </rcc>
  <rcc rId="3037" sId="3" numFmtId="4">
    <oc r="V53">
      <f>V43+V52</f>
    </oc>
    <nc r="V53">
      <v>230210599</v>
    </nc>
  </rcc>
  <rcc rId="3038" sId="3" numFmtId="4">
    <oc r="W53">
      <f>W43+W52</f>
    </oc>
    <nc r="W53">
      <v>232393243</v>
    </nc>
  </rcc>
  <rcc rId="3039" sId="3" numFmtId="4">
    <oc r="X53">
      <f>X43+X52</f>
    </oc>
    <nc r="X53">
      <v>243017264</v>
    </nc>
  </rcc>
  <rcc rId="3040" sId="3" numFmtId="4">
    <oc r="Y53">
      <f>Y43+Y52</f>
    </oc>
    <nc r="Y53">
      <v>245938512</v>
    </nc>
  </rcc>
  <rfmt sheetId="4" sqref="A2:XFD26">
    <dxf>
      <fill>
        <patternFill patternType="none">
          <bgColor auto="1"/>
        </patternFill>
      </fill>
    </dxf>
  </rfmt>
  <rcc rId="3041" sId="4" numFmtId="4">
    <oc r="C2">
      <f>SUM(C3:C4,C6,C7:C10)</f>
    </oc>
    <nc r="C2">
      <v>1559802</v>
    </nc>
  </rcc>
  <rcc rId="3042" sId="4" numFmtId="4">
    <oc r="D2">
      <f>SUM(D3:D4,D6,D7:D10)</f>
    </oc>
    <nc r="D2">
      <v>1620968</v>
    </nc>
  </rcc>
  <rcc rId="3043" sId="4" numFmtId="4">
    <oc r="E2">
      <f>SUM(E3:E4,E6,E7:E10)</f>
    </oc>
    <nc r="E2">
      <v>1663808</v>
    </nc>
  </rcc>
  <rcc rId="3044" sId="4" numFmtId="4">
    <oc r="F2">
      <f>SUM(F3:F4,F6,F7:F10)</f>
    </oc>
    <nc r="F2">
      <v>1684729</v>
    </nc>
  </rcc>
  <rcc rId="3045" sId="4" numFmtId="4">
    <oc r="G2">
      <f>SUM(G3:G4,G6,G7:G10)</f>
    </oc>
    <nc r="G2">
      <v>1688501</v>
    </nc>
  </rcc>
  <rcc rId="3046" sId="4" numFmtId="4">
    <oc r="H2">
      <f>SUM(H3:H4,H6,H7:H10)</f>
    </oc>
    <nc r="H2">
      <v>1736743</v>
    </nc>
  </rcc>
  <rcc rId="3047" sId="4" numFmtId="4">
    <oc r="I2">
      <f>SUM(I3:I4,I6,I7:I10)</f>
    </oc>
    <nc r="I2">
      <v>1805709</v>
    </nc>
  </rcc>
  <rcc rId="3048" sId="4" numFmtId="4">
    <oc r="J2">
      <f>SUM(J3:J4,J6,J7:J10)</f>
    </oc>
    <nc r="J2">
      <v>1982843</v>
    </nc>
  </rcc>
  <rcc rId="3049" sId="4" numFmtId="4">
    <oc r="K2">
      <f>SUM(K3:K4,K6,K7:K10)</f>
    </oc>
    <nc r="K2">
      <v>2081699</v>
    </nc>
  </rcc>
  <rcc rId="3050" sId="4" numFmtId="4">
    <oc r="L2">
      <f>SUM(L3:L4,L6,L7:L10)</f>
    </oc>
    <nc r="L2">
      <v>2116449</v>
    </nc>
  </rcc>
  <rcc rId="3051" sId="4" numFmtId="4">
    <oc r="M2">
      <f>SUM(M3:M4,M6,M7:M10)</f>
    </oc>
    <nc r="M2">
      <v>2166156</v>
    </nc>
  </rcc>
  <rcc rId="3052" sId="4" numFmtId="4">
    <oc r="N2">
      <f>SUM(N3:N4,N6,N7:N10)</f>
    </oc>
    <nc r="N2">
      <v>2097532</v>
    </nc>
  </rcc>
  <rcc rId="3053" sId="4" numFmtId="4">
    <oc r="O2">
      <f>SUM(O3:O4,O6,O7:O10)</f>
    </oc>
    <nc r="O2">
      <v>2040719</v>
    </nc>
  </rcc>
  <rcc rId="3054" sId="4" numFmtId="4">
    <oc r="P2">
      <f>SUM(P3:P4,P6,P7:P10)</f>
    </oc>
    <nc r="P2">
      <v>1748376</v>
    </nc>
  </rcc>
  <rcc rId="3055" sId="4" numFmtId="4">
    <oc r="Q2">
      <f>SUM(Q3:Q4,Q6,Q7:Q10)</f>
    </oc>
    <nc r="Q2">
      <v>1538368</v>
    </nc>
  </rcc>
  <rcc rId="3056" sId="4" numFmtId="4">
    <oc r="R2">
      <f>SUM(R3:R4,R6,R7:R10)</f>
    </oc>
    <nc r="R2">
      <v>1529697</v>
    </nc>
  </rcc>
  <rcc rId="3057" sId="4" numFmtId="4">
    <oc r="S2">
      <f>SUM(S3:S4,S6,S7:S11)</f>
    </oc>
    <nc r="S2">
      <v>1482078</v>
    </nc>
  </rcc>
  <rcc rId="3058" sId="4" numFmtId="4">
    <oc r="T2">
      <f>SUM(T3:T4,T6,T7:T11)</f>
    </oc>
    <nc r="T2">
      <v>1503872</v>
    </nc>
  </rcc>
  <rcc rId="3059" sId="4" numFmtId="4">
    <oc r="U2">
      <f>SUM(U3:U4,U6,U7:U11)</f>
    </oc>
    <nc r="U2">
      <v>1532526</v>
    </nc>
  </rcc>
  <rcc rId="3060" sId="4" numFmtId="4">
    <oc r="V2">
      <f>SUM(V3:V4,V6,V7:V11)</f>
    </oc>
    <nc r="V2">
      <v>1843809</v>
    </nc>
  </rcc>
  <rcc rId="3061" sId="4" numFmtId="4">
    <oc r="W2">
      <f>SUM(W3:W4,W6,W7:W11)</f>
    </oc>
    <nc r="W2">
      <v>2454816</v>
    </nc>
  </rcc>
  <rcc rId="3062" sId="4" numFmtId="34">
    <oc r="G3">
      <f>G14+G23+G26</f>
    </oc>
    <nc r="G3">
      <v>496216</v>
    </nc>
  </rcc>
  <rcc rId="3063" sId="4" numFmtId="34">
    <oc r="H3">
      <f>H14+H23+H26</f>
    </oc>
    <nc r="H3">
      <v>511595</v>
    </nc>
  </rcc>
  <rcc rId="3064" sId="4" numFmtId="34">
    <oc r="I3">
      <f>I14+I23+I26</f>
    </oc>
    <nc r="I3">
      <v>534737</v>
    </nc>
  </rcc>
  <rcc rId="3065" sId="4" numFmtId="34">
    <oc r="J3">
      <f>J14+J23+J26</f>
    </oc>
    <nc r="J3">
      <v>580009</v>
    </nc>
  </rcc>
  <rcc rId="3066" sId="4" numFmtId="34">
    <oc r="K3">
      <f>K14+K23+K26</f>
    </oc>
    <nc r="K3">
      <v>612516</v>
    </nc>
  </rcc>
  <rcc rId="3067" sId="4" numFmtId="34">
    <oc r="L3">
      <f>L14+L23+L26</f>
    </oc>
    <nc r="L3">
      <v>622815</v>
    </nc>
  </rcc>
  <rcc rId="3068" sId="4" numFmtId="34">
    <oc r="M3">
      <f>M14+M23+M26</f>
    </oc>
    <nc r="M3">
      <v>638868</v>
    </nc>
  </rcc>
  <rcc rId="3069" sId="4" numFmtId="34">
    <oc r="N3">
      <f>N14+N23+N26</f>
    </oc>
    <nc r="N3">
      <v>645950</v>
    </nc>
  </rcc>
  <rcc rId="3070" sId="4" numFmtId="34">
    <oc r="O3">
      <f>O14+O23+O26</f>
    </oc>
    <nc r="O3">
      <v>617256</v>
    </nc>
  </rcc>
  <rcc rId="3071" sId="4" numFmtId="34">
    <oc r="P3">
      <f>P14+P23+P26</f>
    </oc>
    <nc r="P3">
      <v>517381</v>
    </nc>
  </rcc>
  <rcc rId="3072" sId="4" numFmtId="34">
    <oc r="Q3">
      <f>Q14+Q23+Q26</f>
    </oc>
    <nc r="Q3">
      <v>451572</v>
    </nc>
  </rcc>
  <rcc rId="3073" sId="4" numFmtId="34">
    <oc r="R3">
      <f>R14+R23+R26</f>
    </oc>
    <nc r="R3">
      <v>456894</v>
    </nc>
  </rcc>
  <rcc rId="3074" sId="4" numFmtId="34">
    <oc r="S3">
      <f>S14+S23+S26</f>
    </oc>
    <nc r="S3">
      <v>360923</v>
    </nc>
  </rcc>
  <rcc rId="3075" sId="4" numFmtId="34">
    <oc r="T3">
      <f>T14+T23+T26</f>
    </oc>
    <nc r="T3">
      <v>369416</v>
    </nc>
  </rcc>
  <rcc rId="3076" sId="4" numFmtId="34">
    <oc r="U3">
      <f>U14+U23+U26</f>
    </oc>
    <nc r="U3">
      <v>366404</v>
    </nc>
  </rcc>
  <rcc rId="3077" sId="4" numFmtId="34">
    <oc r="V3">
      <f>V14+V23+V26</f>
    </oc>
    <nc r="V3">
      <v>419715</v>
    </nc>
  </rcc>
  <rcc rId="3078" sId="4" numFmtId="34">
    <oc r="W3">
      <f>W14+W23+W26</f>
    </oc>
    <nc r="W3">
      <v>590095</v>
    </nc>
  </rcc>
  <rcc rId="3079" sId="4" numFmtId="34">
    <oc r="G4">
      <f>G15+G27</f>
    </oc>
    <nc r="G4">
      <v>947745</v>
    </nc>
  </rcc>
  <rcc rId="3080" sId="4" numFmtId="34">
    <oc r="H4">
      <f>H15+H27</f>
    </oc>
    <nc r="H4">
      <v>978260</v>
    </nc>
  </rcc>
  <rcc rId="3081" sId="4" numFmtId="34">
    <oc r="I4">
      <f>I15+I27</f>
    </oc>
    <nc r="I4">
      <v>1002343</v>
    </nc>
  </rcc>
  <rcc rId="3082" sId="4" numFmtId="34">
    <oc r="J4">
      <f>J15+J27</f>
    </oc>
    <nc r="J4">
      <v>1100303</v>
    </nc>
  </rcc>
  <rcc rId="3083" sId="4" numFmtId="34">
    <oc r="K4">
      <f>K15+K27</f>
    </oc>
    <nc r="K4">
      <v>1156682</v>
    </nc>
  </rcc>
  <rcc rId="3084" sId="4" numFmtId="34">
    <oc r="L4">
      <f>L15+L27</f>
    </oc>
    <nc r="L4">
      <v>1194984</v>
    </nc>
  </rcc>
  <rcc rId="3085" sId="4" numFmtId="34">
    <oc r="M4">
      <f>M15+M27</f>
    </oc>
    <nc r="M4">
      <v>1239653</v>
    </nc>
  </rcc>
  <rcc rId="3086" sId="4" numFmtId="34">
    <oc r="N4">
      <f>N15+N27</f>
    </oc>
    <nc r="N4">
      <v>1173562</v>
    </nc>
  </rcc>
  <rcc rId="3087" sId="4" numFmtId="34">
    <oc r="O4">
      <f>O15+O27</f>
    </oc>
    <nc r="O4">
      <v>1161883</v>
    </nc>
  </rcc>
  <rcc rId="3088" sId="4" numFmtId="34">
    <oc r="P4">
      <f>P15+P27</f>
    </oc>
    <nc r="P4">
      <v>1000596</v>
    </nc>
  </rcc>
  <rcc rId="3089" sId="4" numFmtId="34">
    <oc r="Q4">
      <f>Q15+Q27</f>
    </oc>
    <nc r="Q4">
      <v>868014</v>
    </nc>
  </rcc>
  <rcc rId="3090" sId="4" numFmtId="34">
    <oc r="R4">
      <f>R15+R27</f>
    </oc>
    <nc r="R4">
      <v>871255</v>
    </nc>
  </rcc>
  <rcc rId="3091" sId="4" numFmtId="34">
    <oc r="S4">
      <f>S15+S27</f>
    </oc>
    <nc r="S4">
      <v>841613</v>
    </nc>
  </rcc>
  <rcc rId="3092" sId="4" numFmtId="34">
    <oc r="T4">
      <f>T15+T27</f>
    </oc>
    <nc r="T4">
      <v>851898</v>
    </nc>
  </rcc>
  <rcc rId="3093" sId="4" numFmtId="34">
    <oc r="U4">
      <f>U15+U27</f>
    </oc>
    <nc r="U4">
      <v>895167</v>
    </nc>
  </rcc>
  <rcc rId="3094" sId="4" numFmtId="34">
    <oc r="V4">
      <f>V15+V27</f>
    </oc>
    <nc r="V4">
      <v>1004492</v>
    </nc>
  </rcc>
  <rcc rId="3095" sId="4" numFmtId="34">
    <oc r="W4">
      <f>W15+W27</f>
    </oc>
    <nc r="W4">
      <v>1298765</v>
    </nc>
  </rcc>
  <rcc rId="3096" sId="4" numFmtId="34">
    <oc r="G5">
      <f>G16+G28</f>
    </oc>
    <nc r="G5">
      <v>280304</v>
    </nc>
  </rcc>
  <rcc rId="3097" sId="4" numFmtId="34">
    <oc r="H5">
      <f>H16+H28</f>
    </oc>
    <nc r="H5">
      <v>293213</v>
    </nc>
  </rcc>
  <rcc rId="3098" sId="4" numFmtId="34">
    <oc r="I5">
      <f>I16+I28</f>
    </oc>
    <nc r="I5">
      <v>303386</v>
    </nc>
  </rcc>
  <rcc rId="3099" sId="4" numFmtId="34">
    <oc r="J5">
      <f>J16+J28</f>
    </oc>
    <nc r="J5">
      <v>355178</v>
    </nc>
  </rcc>
  <rcc rId="3100" sId="4" numFmtId="34">
    <oc r="K5">
      <f>K16+K28</f>
    </oc>
    <nc r="K5">
      <v>396264</v>
    </nc>
  </rcc>
  <rcc rId="3101" sId="4" numFmtId="34">
    <oc r="L5">
      <f>L16+L28</f>
    </oc>
    <nc r="L5">
      <v>407861</v>
    </nc>
  </rcc>
  <rcc rId="3102" sId="4" numFmtId="34">
    <oc r="M5">
      <f>M16+M28</f>
    </oc>
    <nc r="M5">
      <v>418730</v>
    </nc>
  </rcc>
  <rcc rId="3103" sId="4" numFmtId="34">
    <oc r="N5">
      <f>N16+N28</f>
    </oc>
    <nc r="N5">
      <v>423653</v>
    </nc>
  </rcc>
  <rcc rId="3104" sId="4" numFmtId="34">
    <oc r="O5">
      <f>O16+O28</f>
    </oc>
    <nc r="O5">
      <v>423909</v>
    </nc>
  </rcc>
  <rcc rId="3105" sId="4" numFmtId="34">
    <oc r="P5">
      <f>P16+P28</f>
    </oc>
    <nc r="P5">
      <v>359484</v>
    </nc>
  </rcc>
  <rcc rId="3106" sId="4" numFmtId="34">
    <oc r="Q5">
      <f>Q16+Q28</f>
    </oc>
    <nc r="Q5">
      <v>286950</v>
    </nc>
  </rcc>
  <rcc rId="3107" sId="4" numFmtId="34">
    <oc r="R5">
      <f>R16+R28</f>
    </oc>
    <nc r="R5">
      <v>278684</v>
    </nc>
  </rcc>
  <rcc rId="3108" sId="4" numFmtId="34">
    <oc r="S5">
      <f>S16+S28</f>
    </oc>
    <nc r="S5">
      <v>272561</v>
    </nc>
  </rcc>
  <rcc rId="3109" sId="4" numFmtId="34">
    <oc r="T5">
      <f>T16+T28</f>
    </oc>
    <nc r="T5">
      <v>279564</v>
    </nc>
  </rcc>
  <rcc rId="3110" sId="4" numFmtId="34">
    <oc r="U5">
      <f>U16+U28</f>
    </oc>
    <nc r="U5">
      <v>291927</v>
    </nc>
  </rcc>
  <rcc rId="3111" sId="4" numFmtId="34">
    <oc r="V5">
      <f>V16+V28</f>
    </oc>
    <nc r="V5">
      <v>350651</v>
    </nc>
  </rcc>
  <rcc rId="3112" sId="4" numFmtId="34">
    <oc r="W5">
      <f>W16+W28</f>
    </oc>
    <nc r="W5">
      <v>553040</v>
    </nc>
  </rcc>
  <rcc rId="3113" sId="4" numFmtId="34">
    <oc r="G6">
      <f>G24+G29</f>
    </oc>
    <nc r="G6">
      <v>169101</v>
    </nc>
  </rcc>
  <rcc rId="3114" sId="4" numFmtId="34">
    <oc r="H6">
      <f>H24+H29</f>
    </oc>
    <nc r="H6">
      <v>169183</v>
    </nc>
  </rcc>
  <rcc rId="3115" sId="4" numFmtId="34">
    <oc r="I6">
      <f>I24+I29</f>
    </oc>
    <nc r="I6">
      <v>192883</v>
    </nc>
  </rcc>
  <rcc rId="3116" sId="4" numFmtId="34">
    <oc r="J6">
      <f>J24+J29</f>
    </oc>
    <nc r="J6">
      <v>211727</v>
    </nc>
  </rcc>
  <rcc rId="3117" sId="4" numFmtId="34">
    <oc r="K6">
      <f>K24+K29</f>
    </oc>
    <nc r="K6">
      <v>228036</v>
    </nc>
  </rcc>
  <rcc rId="3118" sId="4" numFmtId="34">
    <oc r="L6">
      <f>L24+L29</f>
    </oc>
    <nc r="L6">
      <v>215282</v>
    </nc>
  </rcc>
  <rcc rId="3119" sId="4" numFmtId="34">
    <oc r="M6">
      <f>M24+M29</f>
    </oc>
    <nc r="M6">
      <v>203939</v>
    </nc>
  </rcc>
  <rcc rId="3120" sId="4" numFmtId="34">
    <oc r="N6">
      <f>N24+N29</f>
    </oc>
    <nc r="N6">
      <v>207409</v>
    </nc>
  </rcc>
  <rcc rId="3121" sId="4" numFmtId="34">
    <oc r="O6">
      <f>O24+O29</f>
    </oc>
    <nc r="O6">
      <v>199946</v>
    </nc>
  </rcc>
  <rcc rId="3122" sId="4" numFmtId="34">
    <oc r="P6">
      <f>P24+P29</f>
    </oc>
    <nc r="P6">
      <v>204724</v>
    </nc>
  </rcc>
  <rcc rId="3123" sId="4" numFmtId="34">
    <oc r="Q6">
      <f>Q24+Q29</f>
    </oc>
    <nc r="Q6">
      <v>213409</v>
    </nc>
  </rcc>
  <rcc rId="3124" sId="4" numFmtId="34">
    <oc r="R6">
      <f>R24+R29</f>
    </oc>
    <nc r="R6">
      <v>208088</v>
    </nc>
  </rcc>
  <rcc rId="3125" sId="4" numFmtId="34">
    <oc r="S6">
      <f>S24+S29</f>
    </oc>
    <nc r="S6">
      <v>201596</v>
    </nc>
  </rcc>
  <rcc rId="3126" sId="4" numFmtId="34">
    <oc r="T6">
      <f>T24+T29</f>
    </oc>
    <nc r="T6">
      <v>204251</v>
    </nc>
  </rcc>
  <rcc rId="3127" sId="4" numFmtId="34">
    <oc r="U6">
      <f>U24+U29</f>
    </oc>
    <nc r="U6">
      <v>190646</v>
    </nc>
  </rcc>
  <rcc rId="3128" sId="4" numFmtId="34">
    <oc r="V6">
      <f>V24+V29+V21</f>
    </oc>
    <nc r="V6">
      <v>316027</v>
    </nc>
  </rcc>
  <rcc rId="3129" sId="4" numFmtId="34">
    <oc r="W6">
      <f>W24+W29+W21</f>
    </oc>
    <nc r="W6">
      <v>399091</v>
    </nc>
  </rcc>
  <rcc rId="3130" sId="4" numFmtId="34">
    <oc r="G7">
      <f>G17</f>
    </oc>
    <nc r="G7">
      <v>13653</v>
    </nc>
  </rcc>
  <rcc rId="3131" sId="4" numFmtId="34">
    <oc r="H7">
      <f>H17</f>
    </oc>
    <nc r="H7">
      <v>15780</v>
    </nc>
  </rcc>
  <rcc rId="3132" sId="4" numFmtId="34">
    <oc r="I7">
      <f>I17</f>
    </oc>
    <nc r="I7">
      <v>16818</v>
    </nc>
  </rcc>
  <rcc rId="3133" sId="4" numFmtId="34">
    <oc r="J7">
      <f>J17</f>
    </oc>
    <nc r="J7">
      <v>26701</v>
    </nc>
  </rcc>
  <rcc rId="3134" sId="4" numFmtId="34">
    <oc r="K7">
      <f>K17</f>
    </oc>
    <nc r="K7">
      <v>24615</v>
    </nc>
  </rcc>
  <rcc rId="3135" sId="4" numFmtId="34">
    <oc r="L7">
      <f>L17</f>
    </oc>
    <nc r="L7">
      <v>25573</v>
    </nc>
  </rcc>
  <rcc rId="3136" sId="4" numFmtId="34">
    <oc r="M7">
      <f>M17</f>
    </oc>
    <nc r="M7">
      <v>26866</v>
    </nc>
  </rcc>
  <rcc rId="3137" sId="4" numFmtId="34">
    <oc r="N7">
      <f>N17</f>
    </oc>
    <nc r="N7">
      <v>17314</v>
    </nc>
  </rcc>
  <rcc rId="3138" sId="4" numFmtId="34">
    <oc r="O7">
      <f>O17</f>
    </oc>
    <nc r="O7">
      <v>11609</v>
    </nc>
  </rcc>
  <rcc rId="3139" sId="4" numFmtId="34">
    <oc r="P7">
      <f>P17</f>
    </oc>
    <nc r="P7">
      <v>3725</v>
    </nc>
  </rcc>
  <rcc rId="3140" sId="4" numFmtId="34">
    <oc r="Q7">
      <f>Q17</f>
    </oc>
    <nc r="Q7">
      <v>454</v>
    </nc>
  </rcc>
  <rcc rId="3141" sId="4" numFmtId="34">
    <oc r="R7">
      <f>R17</f>
    </oc>
    <nc r="R7">
      <v>546</v>
    </nc>
  </rcc>
  <rcc rId="3142" sId="4" numFmtId="34">
    <oc r="S7">
      <f>S17</f>
    </oc>
    <nc r="S7">
      <v>331</v>
    </nc>
  </rcc>
  <rcc rId="3143" sId="4" numFmtId="34">
    <oc r="T7">
      <f>T17</f>
    </oc>
    <nc r="T7">
      <v>112</v>
    </nc>
  </rcc>
  <rcc rId="3144" sId="4" numFmtId="34">
    <oc r="U7">
      <f>U17</f>
    </oc>
    <nc r="U7">
      <v>-100</v>
    </nc>
  </rcc>
  <rcc rId="3145" sId="4" numFmtId="34">
    <oc r="V7">
      <f>V17</f>
    </oc>
    <nc r="V7">
      <v>6008</v>
    </nc>
  </rcc>
  <rcc rId="3146" sId="4" numFmtId="34">
    <oc r="W7">
      <f>W17</f>
    </oc>
    <nc r="W7">
      <v>27697</v>
    </nc>
  </rcc>
  <rcc rId="3147" sId="4" numFmtId="34">
    <oc r="G8">
      <f>G18</f>
    </oc>
    <nc r="G8">
      <v>7691</v>
    </nc>
  </rcc>
  <rcc rId="3148" sId="4" numFmtId="34">
    <oc r="H8">
      <f>H18</f>
    </oc>
    <nc r="H8">
      <v>8378</v>
    </nc>
  </rcc>
  <rcc rId="3149" sId="4" numFmtId="34">
    <oc r="I8">
      <f>I18</f>
    </oc>
    <nc r="I8">
      <v>7816</v>
    </nc>
  </rcc>
  <rcc rId="3150" sId="4" numFmtId="34">
    <oc r="J8">
      <f>J18</f>
    </oc>
    <nc r="J8">
      <v>11945</v>
    </nc>
  </rcc>
  <rcc rId="3151" sId="4" numFmtId="34">
    <oc r="K8">
      <f>K18</f>
    </oc>
    <nc r="K8">
      <v>12821</v>
    </nc>
  </rcc>
  <rcc rId="3152" sId="4" numFmtId="34">
    <oc r="L8">
      <f>L18</f>
    </oc>
    <nc r="L8">
      <v>12562</v>
    </nc>
  </rcc>
  <rcc rId="3153" sId="4" numFmtId="34">
    <oc r="M8">
      <f>M18</f>
    </oc>
    <nc r="M8">
      <v>11057</v>
    </nc>
  </rcc>
  <rcc rId="3154" sId="4" numFmtId="34">
    <oc r="N8">
      <f>N18</f>
    </oc>
    <nc r="N8">
      <v>11170</v>
    </nc>
  </rcc>
  <rcc rId="3155" sId="4" numFmtId="34">
    <oc r="O8">
      <f>O18</f>
    </oc>
    <nc r="O8">
      <v>9889</v>
    </nc>
  </rcc>
  <rcc rId="3156" sId="4" numFmtId="34">
    <oc r="P8">
      <f>P18</f>
    </oc>
    <nc r="P8">
      <v>2304</v>
    </nc>
  </rcc>
  <rcc rId="3157" sId="4" numFmtId="34">
    <oc r="Q8">
      <f>Q18</f>
    </oc>
    <nc r="Q8">
      <v>228</v>
    </nc>
  </rcc>
  <rcc rId="3158" sId="4" numFmtId="34">
    <oc r="R8">
      <f>R18</f>
    </oc>
    <nc r="R8">
      <v>-318</v>
    </nc>
  </rcc>
  <rcc rId="3159" sId="4" numFmtId="34">
    <oc r="S8">
      <f>S18</f>
    </oc>
    <nc r="S8">
      <v>-127</v>
    </nc>
  </rcc>
  <rcc rId="3160" sId="4" numFmtId="34">
    <oc r="T8">
      <f>T18</f>
    </oc>
    <nc r="T8">
      <v>-877</v>
    </nc>
  </rcc>
  <rcc rId="3161" sId="4" numFmtId="34">
    <oc r="U8">
      <f>U18</f>
    </oc>
    <nc r="U8">
      <v>-1776</v>
    </nc>
  </rcc>
  <rcc rId="3162" sId="4" numFmtId="34">
    <oc r="V8">
      <f>V18</f>
    </oc>
    <nc r="V8">
      <v>5689</v>
    </nc>
  </rcc>
  <rcc rId="3163" sId="4" numFmtId="34">
    <oc r="W8">
      <f>W18</f>
    </oc>
    <nc r="W8">
      <v>3057</v>
    </nc>
  </rcc>
  <rcc rId="3164" sId="4" numFmtId="34">
    <oc r="G9">
      <f>G19</f>
    </oc>
    <nc r="G9">
      <v>1974</v>
    </nc>
  </rcc>
  <rcc rId="3165" sId="4" numFmtId="34">
    <oc r="H9">
      <f>H19</f>
    </oc>
    <nc r="H9">
      <v>1941</v>
    </nc>
  </rcc>
  <rcc rId="3166" sId="4" numFmtId="34">
    <oc r="I9">
      <f>I19</f>
    </oc>
    <nc r="I9">
      <v>2796</v>
    </nc>
  </rcc>
  <rcc rId="3167" sId="4" numFmtId="34">
    <oc r="J9">
      <f>J19</f>
    </oc>
    <nc r="J9">
      <v>3083</v>
    </nc>
  </rcc>
  <rcc rId="3168" sId="4" numFmtId="34">
    <oc r="K9">
      <f>K19</f>
    </oc>
    <nc r="K9">
      <v>2762</v>
    </nc>
  </rcc>
  <rcc rId="3169" sId="4" numFmtId="34">
    <oc r="L9">
      <f>L19</f>
    </oc>
    <nc r="L9">
      <v>2496</v>
    </nc>
  </rcc>
  <rcc rId="3170" sId="4" numFmtId="34">
    <oc r="M9">
      <f>M19</f>
    </oc>
    <nc r="M9">
      <v>2448</v>
    </nc>
  </rcc>
  <rcc rId="3171" sId="4" numFmtId="34">
    <oc r="N9">
      <f>N19</f>
    </oc>
    <nc r="N9">
      <v>2447</v>
    </nc>
  </rcc>
  <rcc rId="3172" sId="4" numFmtId="34">
    <oc r="O9">
      <f>O19</f>
    </oc>
    <nc r="O9">
      <v>2803</v>
    </nc>
  </rcc>
  <rcc rId="3173" sId="4" numFmtId="34">
    <oc r="P9">
      <f>P19</f>
    </oc>
    <nc r="P9">
      <v>2330</v>
    </nc>
  </rcc>
  <rcc rId="3174" sId="4" numFmtId="34">
    <oc r="Q9">
      <f>Q19</f>
    </oc>
    <nc r="Q9">
      <v>1514</v>
    </nc>
  </rcc>
  <rcc rId="3175" sId="4" numFmtId="34">
    <oc r="R9">
      <f>R19</f>
    </oc>
    <nc r="R9">
      <v>1270</v>
    </nc>
  </rcc>
  <rcc rId="3176" sId="4" numFmtId="34">
    <oc r="S9">
      <f>S19</f>
    </oc>
    <nc r="S9">
      <v>1521</v>
    </nc>
  </rcc>
  <rcc rId="3177" sId="4" numFmtId="34">
    <oc r="T9">
      <f>T19</f>
    </oc>
    <nc r="T9">
      <v>1294</v>
    </nc>
  </rcc>
  <rcc rId="3178" sId="4" numFmtId="34">
    <oc r="U9">
      <f>U19</f>
    </oc>
    <nc r="U9">
      <v>1602</v>
    </nc>
  </rcc>
  <rcc rId="3179" sId="4" numFmtId="34">
    <oc r="V9">
      <f>V19</f>
    </oc>
    <nc r="V9">
      <v>1509</v>
    </nc>
  </rcc>
  <rcc rId="3180" sId="4" numFmtId="34">
    <oc r="W9">
      <f>W19</f>
    </oc>
    <nc r="W9">
      <v>22413</v>
    </nc>
  </rcc>
  <rcc rId="3181" sId="4" numFmtId="34">
    <oc r="G10">
      <f>G20</f>
    </oc>
    <nc r="G10">
      <v>52121</v>
    </nc>
  </rcc>
  <rcc rId="3182" sId="4" numFmtId="34">
    <oc r="H10">
      <f>H20</f>
    </oc>
    <nc r="H10">
      <v>51606</v>
    </nc>
  </rcc>
  <rcc rId="3183" sId="4" numFmtId="34">
    <oc r="I10">
      <f>I20</f>
    </oc>
    <nc r="I10">
      <v>48316</v>
    </nc>
  </rcc>
  <rcc rId="3184" sId="4" numFmtId="34">
    <oc r="J10">
      <f>J20</f>
    </oc>
    <nc r="J10">
      <v>49075</v>
    </nc>
  </rcc>
  <rcc rId="3185" sId="4" numFmtId="34">
    <oc r="K10">
      <f>K20</f>
    </oc>
    <nc r="K10">
      <v>44267</v>
    </nc>
  </rcc>
  <rcc rId="3186" sId="4" numFmtId="34">
    <oc r="L10">
      <f>L20</f>
    </oc>
    <nc r="L10">
      <v>42737</v>
    </nc>
  </rcc>
  <rcc rId="3187" sId="4" numFmtId="34">
    <oc r="M10">
      <f>M20</f>
    </oc>
    <nc r="M10">
      <v>43325</v>
    </nc>
  </rcc>
  <rcc rId="3188" sId="4" numFmtId="34">
    <oc r="N10">
      <f>N20</f>
    </oc>
    <nc r="N10">
      <v>39680</v>
    </nc>
  </rcc>
  <rcc rId="3189" sId="4" numFmtId="34">
    <oc r="O10">
      <f>O20</f>
    </oc>
    <nc r="O10">
      <v>37333</v>
    </nc>
  </rcc>
  <rcc rId="3190" sId="4" numFmtId="34">
    <oc r="P10">
      <f>P20</f>
    </oc>
    <nc r="P10">
      <v>17316</v>
    </nc>
  </rcc>
  <rcc rId="3191" sId="4" numFmtId="34">
    <oc r="Q10">
      <f>Q20</f>
    </oc>
    <nc r="Q10">
      <v>3177</v>
    </nc>
  </rcc>
  <rcc rId="3192" sId="4" numFmtId="34">
    <oc r="R10">
      <f>R20</f>
    </oc>
    <nc r="R10">
      <v>-8038</v>
    </nc>
  </rcc>
  <rcc rId="3193" sId="4" numFmtId="34">
    <oc r="S10">
      <f>S20</f>
    </oc>
    <nc r="S10">
      <v>0</v>
    </nc>
  </rcc>
  <rcc rId="3194" sId="4" numFmtId="34">
    <oc r="T10">
      <f>T20</f>
    </oc>
    <nc r="T10">
      <v>0</v>
    </nc>
  </rcc>
  <rcc rId="3195" sId="4" numFmtId="34">
    <oc r="U10">
      <f>U20</f>
    </oc>
    <nc r="U10">
      <v>0</v>
    </nc>
  </rcc>
  <rcc rId="3196" sId="4" numFmtId="34">
    <oc r="V10">
      <f>V20</f>
    </oc>
    <nc r="V10">
      <v>0</v>
    </nc>
  </rcc>
  <rcc rId="3197" sId="4" numFmtId="34">
    <oc r="W10">
      <f>W20</f>
    </oc>
    <nc r="W10">
      <v>0</v>
    </nc>
  </rcc>
  <rcc rId="3198" sId="4" numFmtId="34">
    <oc r="O12">
      <f>O6+O7</f>
    </oc>
    <nc r="O12">
      <v>211555</v>
    </nc>
  </rcc>
  <rcc rId="3199" sId="4" numFmtId="34">
    <oc r="S12">
      <f>S6+S7</f>
    </oc>
    <nc r="S12">
      <v>201927</v>
    </nc>
  </rcc>
  <rcc rId="3200" sId="4" numFmtId="34">
    <oc r="T12">
      <f>T6+T7</f>
    </oc>
    <nc r="T12">
      <v>204363</v>
    </nc>
  </rcc>
  <rcc rId="3201" sId="4" numFmtId="34">
    <oc r="U12">
      <f>U6+U7</f>
    </oc>
    <nc r="U12">
      <v>190546</v>
    </nc>
  </rcc>
  <rcc rId="3202" sId="4" numFmtId="34">
    <oc r="V12">
      <f>V6+V7</f>
    </oc>
    <nc r="V12">
      <v>322035</v>
    </nc>
  </rcc>
  <rcc rId="3203" sId="4" numFmtId="34">
    <oc r="C13">
      <f>SUM(C14:C15,C17,C18:C20)</f>
    </oc>
    <nc r="C13">
      <v>0</v>
    </nc>
  </rcc>
  <rcc rId="3204" sId="4" numFmtId="34">
    <oc r="D13">
      <f>SUM(D14:D15,D17,D18:D20)</f>
    </oc>
    <nc r="D13">
      <v>0</v>
    </nc>
  </rcc>
  <rcc rId="3205" sId="4" numFmtId="34">
    <oc r="E13">
      <f>SUM(E14:E15,E17,E18:E20)</f>
    </oc>
    <nc r="E13">
      <v>0</v>
    </nc>
  </rcc>
  <rcc rId="3206" sId="4" numFmtId="34">
    <oc r="F13">
      <f>SUM(F14:F15,F17,F18:F20)</f>
    </oc>
    <nc r="F13">
      <v>0</v>
    </nc>
  </rcc>
  <rcc rId="3207" sId="4" numFmtId="34">
    <oc r="G13">
      <f>SUM(G14:G15,G17,G18:G20)</f>
    </oc>
    <nc r="G13">
      <v>1487943</v>
    </nc>
  </rcc>
  <rcc rId="3208" sId="4" numFmtId="34">
    <oc r="H13">
      <f>SUM(H14:H15,H17,H18:H20)</f>
    </oc>
    <nc r="H13">
      <v>1537794</v>
    </nc>
  </rcc>
  <rcc rId="3209" sId="4" numFmtId="34">
    <oc r="I13">
      <f>SUM(I14:I15,I17,I18:I20)</f>
    </oc>
    <nc r="I13">
      <v>1584506</v>
    </nc>
  </rcc>
  <rcc rId="3210" sId="4" numFmtId="34">
    <oc r="J13">
      <f>SUM(J14:J15,J17,J18:J20)</f>
    </oc>
    <nc r="J13">
      <v>1734889</v>
    </nc>
  </rcc>
  <rcc rId="3211" sId="4" numFmtId="34">
    <oc r="K13">
      <f>SUM(K14:K15,K17,K18:K20)</f>
    </oc>
    <nc r="K13">
      <v>1821282</v>
    </nc>
  </rcc>
  <rcc rId="3212" sId="4" numFmtId="34">
    <oc r="L13">
      <f>SUM(L14:L15,L17,L18:L20)</f>
    </oc>
    <nc r="L13">
      <v>1869671</v>
    </nc>
  </rcc>
  <rcc rId="3213" sId="4" numFmtId="34">
    <oc r="M13">
      <f>SUM(M14:M15,M17,M18:M20)</f>
    </oc>
    <nc r="M13">
      <v>1923854</v>
    </nc>
  </rcc>
  <rcc rId="3214" sId="4" numFmtId="34">
    <oc r="N13">
      <f>SUM(N14:N15,N17,N18:N20)</f>
    </oc>
    <nc r="N13">
      <v>1852731</v>
    </nc>
  </rcc>
  <rcc rId="3215" sId="4" numFmtId="34">
    <oc r="O13">
      <f>SUM(O14:O15,O17,O18:O20)</f>
    </oc>
    <nc r="O13">
      <v>1806790</v>
    </nc>
  </rcc>
  <rcc rId="3216" sId="4" numFmtId="34">
    <oc r="P13">
      <f>SUM(P14:P15,P17,P18:P20)</f>
    </oc>
    <nc r="P13">
      <v>1525476</v>
    </nc>
  </rcc>
  <rcc rId="3217" sId="4" numFmtId="34">
    <oc r="Q13">
      <f>SUM(Q14:Q15,Q17,Q18:Q20)</f>
    </oc>
    <nc r="Q13">
      <v>1312827</v>
    </nc>
  </rcc>
  <rcc rId="3218" sId="4" numFmtId="34">
    <oc r="R13">
      <f>SUM(R14:R15,R17,R18:R20)</f>
    </oc>
    <nc r="R13">
      <v>1301683</v>
    </nc>
  </rcc>
  <rcc rId="3219" sId="4" numFmtId="34">
    <oc r="S13">
      <f>SUM(S14:S15,S17,S18:S20)</f>
    </oc>
    <nc r="S13">
      <v>1189161</v>
    </nc>
  </rcc>
  <rcc rId="3220" sId="4" numFmtId="34">
    <oc r="T13">
      <f>SUM(T14:T15,T17,T18:T20)</f>
    </oc>
    <nc r="T13">
      <v>1205474</v>
    </nc>
  </rcc>
  <rcc rId="3221" sId="4" numFmtId="34">
    <oc r="U13">
      <f>SUM(U14:U15,U17,U18:U21)</f>
    </oc>
    <nc r="U13">
      <v>1247077</v>
    </nc>
  </rcc>
  <rcc rId="3222" sId="4" numFmtId="34">
    <oc r="V13">
      <f>SUM(V14:V15,V17,V18:V21)</f>
    </oc>
    <nc r="V13">
      <v>1422814</v>
    </nc>
  </rcc>
  <rcc rId="3223" sId="4" numFmtId="34">
    <oc r="O14">
      <f>615521-9371</f>
    </oc>
    <nc r="O14">
      <v>606150</v>
    </nc>
  </rcc>
  <rcc rId="3224" sId="4" numFmtId="34">
    <oc r="P14">
      <f>517023-9864</f>
    </oc>
    <nc r="P14">
      <v>507159</v>
    </nc>
  </rcc>
  <rcc rId="3225" sId="4" numFmtId="34">
    <oc r="Q14">
      <f>454302-10474</f>
    </oc>
    <nc r="Q14">
      <v>443828</v>
    </nc>
  </rcc>
  <rcc rId="3226" sId="4" numFmtId="34">
    <oc r="R14">
      <f>454009-9883</f>
    </oc>
    <nc r="R14">
      <v>444126</v>
    </nc>
  </rcc>
  <rcc rId="3227" sId="4" numFmtId="34">
    <oc r="O15">
      <f>1139006</f>
    </oc>
    <nc r="O15">
      <v>1139006</v>
    </nc>
  </rcc>
  <rcc rId="3228" sId="4" numFmtId="34">
    <oc r="R15">
      <f>872696-8599</f>
    </oc>
    <nc r="R15">
      <v>864097</v>
    </nc>
  </rcc>
  <rcc rId="3229" sId="4" numFmtId="34">
    <oc r="O17">
      <f>11609</f>
    </oc>
    <nc r="O17">
      <v>11609</v>
    </nc>
  </rcc>
  <rcc rId="3230" sId="4" numFmtId="34">
    <oc r="O19">
      <f>2802+1</f>
    </oc>
    <nc r="O19">
      <v>2803</v>
    </nc>
  </rcc>
  <rcc rId="3231" sId="4" numFmtId="34">
    <oc r="C22">
      <f>SUM(C23:C24)</f>
    </oc>
    <nc r="C22">
      <v>0</v>
    </nc>
  </rcc>
  <rcc rId="3232" sId="4" numFmtId="34">
    <oc r="D22">
      <f>SUM(D23:D24)</f>
    </oc>
    <nc r="D22">
      <v>0</v>
    </nc>
  </rcc>
  <rcc rId="3233" sId="4" numFmtId="34">
    <oc r="E22">
      <f>SUM(E23:E24)</f>
    </oc>
    <nc r="E22">
      <v>0</v>
    </nc>
  </rcc>
  <rcc rId="3234" sId="4" numFmtId="34">
    <oc r="F22">
      <f>SUM(F23:F24)</f>
    </oc>
    <nc r="F22">
      <v>0</v>
    </nc>
  </rcc>
  <rcc rId="3235" sId="4" numFmtId="34">
    <oc r="G22">
      <f>SUM(G23:G24)</f>
    </oc>
    <nc r="G22">
      <v>163239</v>
    </nc>
  </rcc>
  <rcc rId="3236" sId="4" numFmtId="34">
    <oc r="H22">
      <f>SUM(H23:H24)</f>
    </oc>
    <nc r="H22">
      <v>174832</v>
    </nc>
  </rcc>
  <rcc rId="3237" sId="4" numFmtId="34">
    <oc r="I22">
      <f>SUM(I23:I24)</f>
    </oc>
    <nc r="I22">
      <v>189226</v>
    </nc>
  </rcc>
  <rcc rId="3238" sId="4" numFmtId="34">
    <oc r="J22">
      <f>SUM(J23:J24)</f>
    </oc>
    <nc r="J22">
      <v>206081</v>
    </nc>
  </rcc>
  <rcc rId="3239" sId="4" numFmtId="34">
    <oc r="K22">
      <f>SUM(K23:K24)</f>
    </oc>
    <nc r="K22">
      <v>209674</v>
    </nc>
  </rcc>
  <rcc rId="3240" sId="4" numFmtId="34">
    <oc r="L22">
      <f>SUM(L23:L24)</f>
    </oc>
    <nc r="L22">
      <v>199210</v>
    </nc>
  </rcc>
  <rcc rId="3241" sId="4" numFmtId="34">
    <oc r="M22">
      <f>SUM(M23:M24)</f>
    </oc>
    <nc r="M22">
      <v>209193</v>
    </nc>
  </rcc>
  <rcc rId="3242" sId="4" numFmtId="34">
    <oc r="N22">
      <f>SUM(N23:N24)</f>
    </oc>
    <nc r="N22">
      <v>215747</v>
    </nc>
  </rcc>
  <rcc rId="3243" sId="4" numFmtId="34">
    <oc r="O22">
      <f>SUM(O23:O24)</f>
    </oc>
    <nc r="O22">
      <v>206593</v>
    </nc>
  </rcc>
  <rcc rId="3244" sId="4" numFmtId="34">
    <oc r="P22">
      <f>SUM(P23:P24)</f>
    </oc>
    <nc r="P22">
      <v>209592</v>
    </nc>
  </rcc>
  <rcc rId="3245" sId="4" numFmtId="34">
    <oc r="Q22">
      <f>SUM(Q23:Q24)</f>
    </oc>
    <nc r="Q22">
      <v>219908</v>
    </nc>
  </rcc>
  <rcc rId="3246" sId="4" numFmtId="34">
    <oc r="R22">
      <f>SUM(R23:R24)</f>
    </oc>
    <nc r="R22">
      <v>217748</v>
    </nc>
  </rcc>
  <rcc rId="3247" sId="4" numFmtId="34">
    <oc r="S22">
      <f>SUM(S23:S24)</f>
    </oc>
    <nc r="S22">
      <v>213302</v>
    </nc>
  </rcc>
  <rcc rId="3248" sId="4" numFmtId="34">
    <oc r="T22">
      <f>SUM(T23:T24)</f>
    </oc>
    <nc r="T22">
      <v>216694</v>
    </nc>
  </rcc>
  <rcc rId="3249" sId="4" numFmtId="34">
    <oc r="U22">
      <f>SUM(U23:U24)</f>
    </oc>
    <nc r="U22">
      <v>201680</v>
    </nc>
  </rcc>
  <rcc rId="3250" sId="4" numFmtId="34">
    <oc r="V22">
      <f>SUM(V23:V24)</f>
    </oc>
    <nc r="V22">
      <v>323901</v>
    </nc>
  </rcc>
  <rcc rId="3251" sId="4" numFmtId="34">
    <oc r="W22">
      <f>SUM(W23:W24)</f>
    </oc>
    <nc r="W22">
      <v>394691</v>
    </nc>
  </rcc>
  <rcc rId="3252" sId="4" numFmtId="34">
    <oc r="C25">
      <f>SUM(C26:C27,C29)</f>
    </oc>
    <nc r="C25">
      <v>0</v>
    </nc>
  </rcc>
  <rcc rId="3253" sId="4" numFmtId="34">
    <oc r="D25">
      <f>SUM(D26:D27,D29)</f>
    </oc>
    <nc r="D25">
      <v>0</v>
    </nc>
  </rcc>
  <rcc rId="3254" sId="4" numFmtId="34">
    <oc r="E25">
      <f>SUM(E26:E27,E29)</f>
    </oc>
    <nc r="E25">
      <v>0</v>
    </nc>
  </rcc>
  <rcc rId="3255" sId="4" numFmtId="34">
    <oc r="F25">
      <f>SUM(F26:F27,F29)</f>
    </oc>
    <nc r="F25">
      <v>0</v>
    </nc>
  </rcc>
  <rcc rId="3256" sId="4" numFmtId="34">
    <oc r="G25">
      <f>SUM(G26:G27,G29)</f>
    </oc>
    <nc r="G25">
      <v>37319</v>
    </nc>
  </rcc>
  <rcc rId="3257" sId="4" numFmtId="34">
    <oc r="H25">
      <f>SUM(H26:H27,H29)</f>
    </oc>
    <nc r="H25">
      <v>24117</v>
    </nc>
  </rcc>
  <rcc rId="3258" sId="4" numFmtId="34">
    <oc r="I25">
      <f>SUM(I26:I27,I29)</f>
    </oc>
    <nc r="I25">
      <v>31977</v>
    </nc>
  </rcc>
  <rcc rId="3259" sId="4" numFmtId="34">
    <oc r="J25">
      <f>SUM(J26:J27,J29)</f>
    </oc>
    <nc r="J25">
      <v>41873</v>
    </nc>
  </rcc>
  <rcc rId="3260" sId="4" numFmtId="34">
    <oc r="K25">
      <f>SUM(K26:K27,K29)</f>
    </oc>
    <nc r="K25">
      <v>50743</v>
    </nc>
  </rcc>
  <rcc rId="3261" sId="4" numFmtId="34">
    <oc r="L25">
      <f>SUM(L26:L27,L29)</f>
    </oc>
    <nc r="L25">
      <v>47568</v>
    </nc>
  </rcc>
  <rcc rId="3262" sId="4" numFmtId="34">
    <oc r="M25">
      <f>SUM(M26:M27,M29)</f>
    </oc>
    <nc r="M25">
      <v>33109</v>
    </nc>
  </rcc>
  <rcc rId="3263" sId="4" numFmtId="34">
    <oc r="N25">
      <f>SUM(N26:N27,N29)</f>
    </oc>
    <nc r="N25">
      <v>29054</v>
    </nc>
  </rcc>
  <rcc rId="3264" sId="4" numFmtId="34">
    <oc r="O25">
      <f>SUM(O26:O27,O29)</f>
    </oc>
    <nc r="O25">
      <v>27336</v>
    </nc>
  </rcc>
  <rcc rId="3265" sId="4" numFmtId="34">
    <oc r="P25">
      <f>SUM(P26:P27,P29)</f>
    </oc>
    <nc r="P25">
      <v>13308</v>
    </nc>
  </rcc>
  <rcc rId="3266" sId="4" numFmtId="34">
    <oc r="Q25">
      <f>SUM(Q26:Q27,Q29)</f>
    </oc>
    <nc r="Q25">
      <v>5633</v>
    </nc>
  </rcc>
  <rcc rId="3267" sId="4" numFmtId="34">
    <oc r="R25">
      <f>SUM(R26:R27,R29)</f>
    </oc>
    <nc r="R25">
      <v>10266</v>
    </nc>
  </rcc>
  <rcc rId="3268" sId="4" numFmtId="34">
    <oc r="S25">
      <f>SUM(S26:S27,S29)</f>
    </oc>
    <nc r="S25">
      <v>3394</v>
    </nc>
  </rcc>
  <rcc rId="3269" sId="4" numFmtId="34">
    <oc r="T25">
      <f>SUM(T26:T27,T29)</f>
    </oc>
    <nc r="T25">
      <v>3926</v>
    </nc>
  </rcc>
  <rcc rId="3270" sId="4" numFmtId="34">
    <oc r="U25">
      <f>SUM(U26:U27,U29)</f>
    </oc>
    <nc r="U25">
      <v>3186</v>
    </nc>
  </rcc>
  <rcc rId="3271" sId="4" numFmtId="34">
    <oc r="V25">
      <f>SUM(V26:V27,V29)</f>
    </oc>
    <nc r="V25">
      <v>6725</v>
    </nc>
  </rcc>
  <rcc rId="3272" sId="4" numFmtId="34">
    <oc r="W25">
      <f>SUM(W26:W27,W29)</f>
    </oc>
    <nc r="W25">
      <v>15350</v>
    </nc>
  </rcc>
  <rcc rId="3273" sId="4" numFmtId="34">
    <oc r="O27">
      <f>22878-1</f>
    </oc>
    <nc r="O27">
      <v>22877</v>
    </nc>
  </rcc>
  <rcc rId="3274" sId="4" numFmtId="34">
    <oc r="R27">
      <f>-1441+8599</f>
    </oc>
    <nc r="R27">
      <v>7158</v>
    </nc>
  </rcc>
  <rcc rId="3275" sId="4" numFmtId="34">
    <oc r="T29">
      <f>506-117</f>
    </oc>
    <nc r="T29">
      <v>389</v>
    </nc>
  </rcc>
  <rcc rId="3276" sId="4" numFmtId="34">
    <oc r="C31">
      <f>SUM(C32:C39)</f>
    </oc>
    <nc r="C31">
      <v>-305806</v>
    </nc>
  </rcc>
  <rcc rId="3277" sId="4" numFmtId="34">
    <oc r="D31">
      <f>SUM(D32:D39)</f>
    </oc>
    <nc r="D31">
      <v>-318481</v>
    </nc>
  </rcc>
  <rcc rId="3278" sId="4" numFmtId="34">
    <oc r="E31">
      <f>SUM(E32:E39)</f>
    </oc>
    <nc r="E31">
      <v>-322842</v>
    </nc>
  </rcc>
  <rcc rId="3279" sId="4" numFmtId="34">
    <oc r="F31">
      <f>SUM(F32:F39)</f>
    </oc>
    <nc r="F31">
      <v>-305281</v>
    </nc>
  </rcc>
  <rcc rId="3280" sId="4" numFmtId="34">
    <oc r="G31">
      <f>SUM(G32:G39)</f>
    </oc>
    <nc r="G31">
      <v>-298674</v>
    </nc>
  </rcc>
  <rcc rId="3281" sId="4" numFmtId="34">
    <oc r="H31">
      <f>SUM(H32:H39)</f>
    </oc>
    <nc r="H31">
      <v>-340536</v>
    </nc>
  </rcc>
  <rcc rId="3282" sId="4" numFmtId="34">
    <oc r="I31">
      <f>SUM(I32:I39)</f>
    </oc>
    <nc r="I31">
      <v>-383490</v>
    </nc>
  </rcc>
  <rcc rId="3283" sId="4" numFmtId="34">
    <oc r="J31">
      <f>SUM(J32:J39)</f>
    </oc>
    <nc r="J31">
      <v>-448690</v>
    </nc>
  </rcc>
  <rcc rId="3284" sId="4" numFmtId="34">
    <oc r="K31">
      <f>SUM(K32:K39)</f>
    </oc>
    <nc r="K31">
      <v>-473099</v>
    </nc>
  </rcc>
  <rcc rId="3285" sId="4" numFmtId="34">
    <oc r="L31">
      <f>SUM(L32:L39)</f>
    </oc>
    <nc r="L31">
      <v>-492917</v>
    </nc>
  </rcc>
  <rcc rId="3286" sId="4" numFmtId="34">
    <oc r="M31">
      <f>SUM(M32:M39)</f>
    </oc>
    <nc r="M31">
      <v>-465122</v>
    </nc>
  </rcc>
  <rcc rId="3287" sId="4" numFmtId="34">
    <oc r="N31">
      <f>SUM(N32:N39)</f>
    </oc>
    <nc r="N31">
      <v>-450529</v>
    </nc>
  </rcc>
  <rcc rId="3288" sId="4" numFmtId="34">
    <oc r="O31">
      <f>SUM(O32:O39)</f>
    </oc>
    <nc r="O31">
      <v>-404406</v>
    </nc>
  </rcc>
  <rcc rId="3289" sId="4" numFmtId="34">
    <oc r="P31">
      <f>SUM(P32:P39)</f>
    </oc>
    <nc r="P31">
      <v>-289941</v>
    </nc>
  </rcc>
  <rcc rId="3290" sId="4" numFmtId="34">
    <oc r="Q31">
      <f>SUM(Q32:Q39)</f>
    </oc>
    <nc r="Q31">
      <v>-155686</v>
    </nc>
  </rcc>
  <rcc rId="3291" sId="4" numFmtId="34">
    <oc r="R31">
      <f>SUM(R32:R39)</f>
    </oc>
    <nc r="R31">
      <v>-118978</v>
    </nc>
  </rcc>
  <rcc rId="3292" sId="4" numFmtId="34">
    <oc r="S31">
      <f>SUM(S32:S39)</f>
    </oc>
    <nc r="S31">
      <v>-105914</v>
    </nc>
  </rcc>
  <rcc rId="3293" sId="4" numFmtId="34">
    <oc r="T31">
      <f>SUM(T32:T39)</f>
    </oc>
    <nc r="T31">
      <v>-93501</v>
    </nc>
  </rcc>
  <rcc rId="3294" sId="4" numFmtId="34">
    <oc r="U31">
      <f>SUM(U32:U39)</f>
    </oc>
    <nc r="U31">
      <v>-89113</v>
    </nc>
  </rcc>
  <rcc rId="3295" sId="4" numFmtId="34">
    <oc r="V31">
      <f>SUM(V32:V39)</f>
    </oc>
    <nc r="V31">
      <v>-111611</v>
    </nc>
  </rcc>
  <rcc rId="3296" sId="4" numFmtId="34">
    <oc r="W31">
      <f>SUM(W32:W39)</f>
    </oc>
    <nc r="W31">
      <v>-210867</v>
    </nc>
  </rcc>
  <rcc rId="3297" sId="4" numFmtId="34">
    <oc r="O32">
      <f>-181213</f>
    </oc>
    <nc r="O32">
      <v>-181213</v>
    </nc>
  </rcc>
  <rcc rId="3298" sId="4" numFmtId="34">
    <oc r="O33">
      <f>-116968+1+9371</f>
    </oc>
    <nc r="O33">
      <v>-107596</v>
    </nc>
  </rcc>
  <rcc rId="3299" sId="4" numFmtId="34">
    <oc r="P33">
      <f>-73075+9864</f>
    </oc>
    <nc r="P33">
      <v>-63211</v>
    </nc>
  </rcc>
  <rcc rId="3300" sId="4" numFmtId="34">
    <oc r="Q33">
      <f>-39467+10474</f>
    </oc>
    <nc r="Q33">
      <v>-28993</v>
    </nc>
  </rcc>
  <rcc rId="3301" sId="4" numFmtId="34">
    <oc r="R33">
      <f>-28156+9883</f>
    </oc>
    <nc r="R33">
      <v>-18273</v>
    </nc>
  </rcc>
  <rcc rId="3302" sId="4" numFmtId="34">
    <oc r="S33">
      <f>-22214+9605</f>
    </oc>
    <nc r="S33">
      <v>-12609</v>
    </nc>
  </rcc>
  <rcc rId="3303" sId="4" numFmtId="34">
    <oc r="T33">
      <f>-17103+7347</f>
    </oc>
    <nc r="T33">
      <v>-9756</v>
    </nc>
  </rcc>
  <rcc rId="3304" sId="4" numFmtId="34">
    <oc r="T35">
      <f>-127+117</f>
    </oc>
    <nc r="T35">
      <v>-10</v>
    </nc>
  </rcc>
  <rcc rId="3305" sId="4" numFmtId="34">
    <oc r="C40">
      <f>C2+C31</f>
    </oc>
    <nc r="C40">
      <v>1253996</v>
    </nc>
  </rcc>
  <rcc rId="3306" sId="4" numFmtId="34">
    <oc r="D40">
      <f>D2+D31</f>
    </oc>
    <nc r="D40">
      <v>1302487</v>
    </nc>
  </rcc>
  <rcc rId="3307" sId="4" numFmtId="34">
    <oc r="E40">
      <f>E2+E31</f>
    </oc>
    <nc r="E40">
      <v>1340966</v>
    </nc>
  </rcc>
  <rcc rId="3308" sId="4" numFmtId="34">
    <oc r="F40">
      <f>F2+F31</f>
    </oc>
    <nc r="F40">
      <v>1379448</v>
    </nc>
  </rcc>
  <rcc rId="3309" sId="4" numFmtId="34">
    <oc r="G40">
      <f>G2+G31</f>
    </oc>
    <nc r="G40">
      <v>1389827</v>
    </nc>
  </rcc>
  <rcc rId="3310" sId="4" numFmtId="34">
    <oc r="H40">
      <f>H2+H31</f>
    </oc>
    <nc r="H40">
      <v>1396207</v>
    </nc>
  </rcc>
  <rcc rId="3311" sId="4" numFmtId="34">
    <oc r="I40">
      <f>I2+I31</f>
    </oc>
    <nc r="I40">
      <v>1422219</v>
    </nc>
  </rcc>
  <rcc rId="3312" sId="4" numFmtId="34">
    <oc r="J40">
      <f>J2+J31</f>
    </oc>
    <nc r="J40">
      <v>1534153</v>
    </nc>
  </rcc>
  <rcc rId="3313" sId="4" numFmtId="34">
    <oc r="K40">
      <f>K2+K31</f>
    </oc>
    <nc r="K40">
      <v>1608600</v>
    </nc>
  </rcc>
  <rcc rId="3314" sId="4" numFmtId="34">
    <oc r="L40">
      <f>L2+L31</f>
    </oc>
    <nc r="L40">
      <v>1623532</v>
    </nc>
  </rcc>
  <rcc rId="3315" sId="4" numFmtId="34">
    <oc r="M40">
      <f>M2+M31</f>
    </oc>
    <nc r="M40">
      <v>1701034</v>
    </nc>
  </rcc>
  <rcc rId="3316" sId="4" numFmtId="34">
    <oc r="N40">
      <f>N2+N31</f>
    </oc>
    <nc r="N40">
      <v>1647003</v>
    </nc>
  </rcc>
  <rcc rId="3317" sId="4" numFmtId="34">
    <oc r="O40">
      <f>O2+O31</f>
    </oc>
    <nc r="O40">
      <v>1636313</v>
    </nc>
  </rcc>
  <rcc rId="3318" sId="4" numFmtId="34">
    <oc r="P40">
      <f>P2+P31</f>
    </oc>
    <nc r="P40">
      <v>1458435</v>
    </nc>
  </rcc>
  <rcc rId="3319" sId="4" numFmtId="34">
    <oc r="Q40">
      <f>Q2+Q31</f>
    </oc>
    <nc r="Q40">
      <v>1382682</v>
    </nc>
  </rcc>
  <rcc rId="3320" sId="4" numFmtId="34">
    <oc r="R40">
      <f>R2+R31</f>
    </oc>
    <nc r="R40">
      <v>1410719</v>
    </nc>
  </rcc>
  <rcc rId="3321" sId="4" numFmtId="34">
    <oc r="S40">
      <f>S2+S31</f>
    </oc>
    <nc r="S40">
      <v>1376164</v>
    </nc>
  </rcc>
  <rcc rId="3322" sId="4" numFmtId="34">
    <oc r="T40">
      <f>T2+T31</f>
    </oc>
    <nc r="T40">
      <v>1410371</v>
    </nc>
  </rcc>
  <rcc rId="3323" sId="4" numFmtId="34">
    <oc r="U40">
      <f>U2+U31</f>
    </oc>
    <nc r="U40">
      <v>1443413</v>
    </nc>
  </rcc>
  <rcc rId="3324" sId="4" numFmtId="34">
    <oc r="V40">
      <f>V2+V31</f>
    </oc>
    <nc r="V40">
      <v>1732198</v>
    </nc>
  </rcc>
  <rcc rId="3325" sId="4" numFmtId="34">
    <oc r="W40">
      <f>W2+W31</f>
    </oc>
    <nc r="W40">
      <v>2243949</v>
    </nc>
  </rcc>
  <rcc rId="3326" sId="4">
    <oc r="O42">
      <f>'P&amp;L'!O42</f>
    </oc>
    <nc r="O42">
      <v>1636313</v>
    </nc>
  </rcc>
  <rcc rId="3327" sId="4">
    <oc r="P42">
      <f>'P&amp;L'!P42</f>
    </oc>
    <nc r="P42">
      <v>1458435</v>
    </nc>
  </rcc>
  <rcc rId="3328" sId="4">
    <oc r="Q42">
      <f>'P&amp;L'!Q42</f>
    </oc>
    <nc r="Q42">
      <v>1382682</v>
    </nc>
  </rcc>
  <rcc rId="3329" sId="4">
    <oc r="R42">
      <f>'P&amp;L'!R42</f>
    </oc>
    <nc r="R42">
      <v>1410719</v>
    </nc>
  </rcc>
  <rcc rId="3330" sId="5" numFmtId="34">
    <oc r="X3">
      <f>SUM(S3:U3)</f>
    </oc>
    <nc r="X3">
      <v>295108</v>
    </nc>
  </rcc>
  <rcc rId="3331" sId="5" numFmtId="34">
    <oc r="Y3">
      <f>SUM(O3:Q3)</f>
    </oc>
    <nc r="Y3">
      <v>231743</v>
    </nc>
  </rcc>
  <rcc rId="3332" sId="5" numFmtId="34">
    <oc r="C4">
      <f>72258+5982</f>
    </oc>
    <nc r="C4">
      <v>78240</v>
    </nc>
  </rcc>
  <rcc rId="3333" sId="5" numFmtId="34">
    <oc r="D4">
      <f>77780+4018</f>
    </oc>
    <nc r="D4">
      <v>81798</v>
    </nc>
  </rcc>
  <rcc rId="3334" sId="5" numFmtId="34">
    <oc r="E4">
      <f>82910+4224</f>
    </oc>
    <nc r="E4">
      <v>87134</v>
    </nc>
  </rcc>
  <rcc rId="3335" sId="5" numFmtId="34">
    <oc r="F4">
      <f>83177+6015</f>
    </oc>
    <nc r="F4">
      <v>89192</v>
    </nc>
  </rcc>
  <rcc rId="3336" sId="5" numFmtId="34">
    <oc r="G4">
      <f>80684+3733</f>
    </oc>
    <nc r="G4">
      <v>84417</v>
    </nc>
  </rcc>
  <rcc rId="3337" sId="5" numFmtId="34">
    <oc r="H4">
      <f>91124+3777</f>
    </oc>
    <nc r="H4">
      <v>94901</v>
    </nc>
  </rcc>
  <rcc rId="3338" sId="5" numFmtId="34">
    <oc r="I4">
      <f>90513+4213</f>
    </oc>
    <nc r="I4">
      <v>94726</v>
    </nc>
  </rcc>
  <rcc rId="3339" sId="5" numFmtId="34">
    <oc r="J4">
      <f>104858+5981</f>
    </oc>
    <nc r="J4">
      <v>110839</v>
    </nc>
  </rcc>
  <rcc rId="3340" sId="5" numFmtId="34">
    <oc r="K4">
      <f>96816+3890</f>
    </oc>
    <nc r="K4">
      <v>100706</v>
    </nc>
  </rcc>
  <rcc rId="3341" sId="5" numFmtId="34">
    <oc r="V8">
      <f>88070-38</f>
    </oc>
    <nc r="V8">
      <v>88032</v>
    </nc>
  </rcc>
  <rcc rId="3342" sId="5" numFmtId="34">
    <oc r="C16">
      <f>SUM(C3:C15)</f>
    </oc>
    <nc r="C16">
      <v>571025</v>
    </nc>
  </rcc>
  <rcc rId="3343" sId="5" numFmtId="34">
    <oc r="D16">
      <f>SUM(D3:D15)</f>
    </oc>
    <nc r="D16">
      <v>607881</v>
    </nc>
  </rcc>
  <rcc rId="3344" sId="5" numFmtId="34">
    <oc r="E16">
      <f>SUM(E3:E15)</f>
    </oc>
    <nc r="E16">
      <v>654490</v>
    </nc>
  </rcc>
  <rcc rId="3345" sId="5" numFmtId="34">
    <oc r="F16">
      <f>SUM(F3:F15)</f>
    </oc>
    <nc r="F16">
      <v>642813</v>
    </nc>
  </rcc>
  <rcc rId="3346" sId="5" numFmtId="34">
    <oc r="G16">
      <f>SUM(G3:G15)</f>
    </oc>
    <nc r="G16">
      <v>603973</v>
    </nc>
  </rcc>
  <rcc rId="3347" sId="5" numFmtId="34">
    <oc r="H16">
      <f>SUM(H3:H15)</f>
    </oc>
    <nc r="H16">
      <v>649627</v>
    </nc>
  </rcc>
  <rcc rId="3348" sId="5" numFmtId="34">
    <oc r="I16">
      <f>SUM(I3:I15)</f>
    </oc>
    <nc r="I16">
      <v>608742</v>
    </nc>
  </rcc>
  <rcc rId="3349" sId="5" numFmtId="34">
    <oc r="J16">
      <f>SUM(J3:J15)</f>
    </oc>
    <nc r="J16">
      <v>664230</v>
    </nc>
  </rcc>
  <rcc rId="3350" sId="5" numFmtId="34">
    <oc r="K16">
      <f>SUM(K3:K15)</f>
    </oc>
    <nc r="K16">
      <v>629803</v>
    </nc>
  </rcc>
  <rcc rId="3351" sId="5" numFmtId="34">
    <oc r="L16">
      <f>SUM(L3:L15)</f>
    </oc>
    <nc r="L16">
      <v>661065</v>
    </nc>
  </rcc>
  <rcc rId="3352" sId="5" numFmtId="34">
    <oc r="M16">
      <f>SUM(M3:M15)</f>
    </oc>
    <nc r="M16">
      <v>662229</v>
    </nc>
  </rcc>
  <rcc rId="3353" sId="5" numFmtId="34">
    <oc r="N16">
      <f>SUM(N3:N15)</f>
    </oc>
    <nc r="N16">
      <v>694952</v>
    </nc>
  </rcc>
  <rcc rId="3354" sId="5" numFmtId="34">
    <oc r="O16">
      <f>SUM(O3:O15)</f>
    </oc>
    <nc r="O16">
      <v>661836</v>
    </nc>
  </rcc>
  <rcc rId="3355" sId="5" numFmtId="34">
    <oc r="P16">
      <f>SUM(P3:P15)</f>
    </oc>
    <nc r="P16">
      <v>603635</v>
    </nc>
  </rcc>
  <rcc rId="3356" sId="5" numFmtId="34">
    <oc r="Q16">
      <f>SUM(Q3:Q15)</f>
    </oc>
    <nc r="Q16">
      <v>668754</v>
    </nc>
  </rcc>
  <rcc rId="3357" sId="5" numFmtId="34">
    <oc r="R16">
      <f>SUM(R3:R15)</f>
    </oc>
    <nc r="R16">
      <v>704582</v>
    </nc>
  </rcc>
  <rcc rId="3358" sId="5" numFmtId="34">
    <oc r="S16">
      <f>SUM(S3:S15)</f>
    </oc>
    <nc r="S16">
      <v>717493</v>
    </nc>
  </rcc>
  <rcc rId="3359" sId="5" numFmtId="34">
    <oc r="T16">
      <f>SUM(T3:T15)</f>
    </oc>
    <nc r="T16">
      <v>720477</v>
    </nc>
  </rcc>
  <rcc rId="3360" sId="5" numFmtId="34">
    <oc r="U16">
      <f>SUM(U3:U15)</f>
    </oc>
    <nc r="U16">
      <v>758226</v>
    </nc>
  </rcc>
  <rcc rId="3361" sId="5" numFmtId="34">
    <oc r="V16">
      <f>SUM(V3:V15)</f>
    </oc>
    <nc r="V16">
      <v>776357</v>
    </nc>
  </rcc>
  <rcc rId="3362" sId="5" numFmtId="34">
    <oc r="W16">
      <f>SUM(W3:W15)</f>
    </oc>
    <nc r="W16">
      <v>794243</v>
    </nc>
  </rcc>
  <rcc rId="3363" sId="5" numFmtId="34">
    <oc r="F20">
      <f>-3198-C20-D20-E20</f>
    </oc>
    <nc r="F20">
      <v>-1405</v>
    </nc>
  </rcc>
  <rcc rId="3364" sId="5" numFmtId="34">
    <oc r="H20">
      <f>-2399-G20</f>
    </oc>
    <nc r="H20">
      <v>-1791</v>
    </nc>
  </rcc>
  <rcc rId="3365" sId="5" numFmtId="34">
    <oc r="I20">
      <f>-4476-G20-H20</f>
    </oc>
    <nc r="I20">
      <v>-2077</v>
    </nc>
  </rcc>
  <rcc rId="3366" sId="5" numFmtId="34">
    <oc r="J20">
      <f>-8918-G20-H20-I20</f>
    </oc>
    <nc r="J20">
      <v>-4442</v>
    </nc>
  </rcc>
  <rcc rId="3367" sId="5" numFmtId="34">
    <oc r="C30">
      <f>-8307-C20</f>
    </oc>
    <nc r="C30">
      <v>-7743</v>
    </nc>
  </rcc>
  <rcc rId="3368" sId="5" numFmtId="34">
    <oc r="D30">
      <f>-8534-D20</f>
    </oc>
    <nc r="D30">
      <v>-7895</v>
    </nc>
  </rcc>
  <rcc rId="3369" sId="5" numFmtId="34">
    <oc r="E30">
      <f>-5911-E20</f>
    </oc>
    <nc r="E30">
      <v>-5321</v>
    </nc>
  </rcc>
  <rcc rId="3370" sId="5" numFmtId="34">
    <oc r="F30">
      <f>-10516-F20</f>
    </oc>
    <nc r="F30">
      <v>-9111</v>
    </nc>
  </rcc>
  <rcc rId="3371" sId="5" numFmtId="34">
    <oc r="G30">
      <f>-8111-G20</f>
    </oc>
    <nc r="G30">
      <v>-7503</v>
    </nc>
  </rcc>
  <rcc rId="3372" sId="5" numFmtId="34">
    <oc r="H30">
      <f>-8862-H20</f>
    </oc>
    <nc r="H30">
      <v>-7071</v>
    </nc>
  </rcc>
  <rcc rId="3373" sId="5" numFmtId="34">
    <oc r="I30">
      <f>-9365-I20</f>
    </oc>
    <nc r="I30">
      <v>-7288</v>
    </nc>
  </rcc>
  <rcc rId="3374" sId="5" numFmtId="34">
    <oc r="J30">
      <f>-16791-J20</f>
    </oc>
    <nc r="J30">
      <v>-12349</v>
    </nc>
  </rcc>
  <rcc rId="3375" sId="5" numFmtId="34">
    <oc r="K30">
      <f>-14819-K20</f>
    </oc>
    <nc r="K30">
      <v>-11920</v>
    </nc>
  </rcc>
  <rcc rId="3376" sId="5" numFmtId="34">
    <oc r="O30">
      <f>-10100-451</f>
    </oc>
    <nc r="O30">
      <v>-10551</v>
    </nc>
  </rcc>
  <rcc rId="3377" sId="5" numFmtId="34">
    <oc r="P30">
      <f>-7211-930</f>
    </oc>
    <nc r="P30">
      <v>-8141</v>
    </nc>
  </rcc>
  <rcc rId="3378" sId="5" numFmtId="34">
    <oc r="C31">
      <f>SUM(C18:C30)</f>
    </oc>
    <nc r="C31">
      <v>-95832</v>
    </nc>
  </rcc>
  <rcc rId="3379" sId="5" numFmtId="34">
    <oc r="D31">
      <f>SUM(D18:D30)</f>
    </oc>
    <nc r="D31">
      <v>-112239</v>
    </nc>
  </rcc>
  <rcc rId="3380" sId="5" numFmtId="34">
    <oc r="E31">
      <f>SUM(E18:E30)</f>
    </oc>
    <nc r="E31">
      <v>-127585</v>
    </nc>
  </rcc>
  <rcc rId="3381" sId="5" numFmtId="34">
    <oc r="F31">
      <f>SUM(F18:F30)</f>
    </oc>
    <nc r="F31">
      <v>-127427</v>
    </nc>
  </rcc>
  <rcc rId="3382" sId="5" numFmtId="34">
    <oc r="G31">
      <f>SUM(G18:G30)</f>
    </oc>
    <nc r="G31">
      <v>-88860</v>
    </nc>
  </rcc>
  <rcc rId="3383" sId="5" numFmtId="34">
    <oc r="H31">
      <f>SUM(H18:H30)</f>
    </oc>
    <nc r="H31">
      <v>-119867</v>
    </nc>
  </rcc>
  <rcc rId="3384" sId="5" numFmtId="34">
    <oc r="I31">
      <f>SUM(I18:I30)</f>
    </oc>
    <nc r="I31">
      <v>-93092</v>
    </nc>
  </rcc>
  <rcc rId="3385" sId="5" numFmtId="34">
    <oc r="J31">
      <f>SUM(J18:J30)</f>
    </oc>
    <nc r="J31">
      <v>-166953</v>
    </nc>
  </rcc>
  <rcc rId="3386" sId="5" numFmtId="34">
    <oc r="K31">
      <f>SUM(K18:K30)</f>
    </oc>
    <nc r="K31">
      <v>-109741</v>
    </nc>
  </rcc>
  <rcc rId="3387" sId="5" numFmtId="34">
    <oc r="L31">
      <f>SUM(L18:L30)</f>
    </oc>
    <nc r="L31">
      <v>-138708</v>
    </nc>
  </rcc>
  <rcc rId="3388" sId="5" numFmtId="34">
    <oc r="M31">
      <f>SUM(M18:M30)</f>
    </oc>
    <nc r="M31">
      <v>-118182</v>
    </nc>
  </rcc>
  <rcc rId="3389" sId="5" numFmtId="34">
    <oc r="N31">
      <f>SUM(N18:N30)</f>
    </oc>
    <nc r="N31">
      <v>-153246</v>
    </nc>
  </rcc>
  <rcc rId="3390" sId="5" numFmtId="34">
    <oc r="O31">
      <f>SUM(O18:O30)</f>
    </oc>
    <nc r="O31">
      <v>-123592</v>
    </nc>
  </rcc>
  <rcc rId="3391" sId="5" numFmtId="34">
    <oc r="P31">
      <f>SUM(P18:P30)</f>
    </oc>
    <nc r="P31">
      <v>-111804</v>
    </nc>
  </rcc>
  <rcc rId="3392" sId="5" numFmtId="34">
    <oc r="Q31">
      <f>SUM(Q18:Q30)</f>
    </oc>
    <nc r="Q31">
      <v>-116024</v>
    </nc>
  </rcc>
  <rcc rId="3393" sId="5" numFmtId="34">
    <oc r="R31">
      <f>SUM(R18:R30)</f>
    </oc>
    <nc r="R31">
      <v>-135281</v>
    </nc>
  </rcc>
  <rcc rId="3394" sId="5" numFmtId="34">
    <oc r="S31">
      <f>SUM(S18:S30)</f>
    </oc>
    <nc r="S31">
      <v>-106219</v>
    </nc>
  </rcc>
  <rcc rId="3395" sId="5" numFmtId="34">
    <oc r="T31">
      <f>SUM(T18:T30)</f>
    </oc>
    <nc r="T31">
      <v>-120397</v>
    </nc>
  </rcc>
  <rcc rId="3396" sId="5" numFmtId="34">
    <oc r="U31">
      <f>SUM(U18:U30)</f>
    </oc>
    <nc r="U31">
      <v>-123373</v>
    </nc>
  </rcc>
  <rcc rId="3397" sId="5" numFmtId="34">
    <oc r="V31">
      <f>SUM(V18:V30)</f>
    </oc>
    <nc r="V31">
      <v>-135477</v>
    </nc>
  </rcc>
  <rcc rId="3398" sId="5" numFmtId="34">
    <oc r="W31">
      <f>SUM(W18:W30)</f>
    </oc>
    <nc r="W31">
      <v>-133516</v>
    </nc>
  </rcc>
  <rcc rId="3399" sId="5" numFmtId="34">
    <oc r="W32">
      <f>W31-'P&amp;L'!W10</f>
    </oc>
    <nc r="W32">
      <v>0</v>
    </nc>
  </rcc>
  <rcc rId="3400" sId="5" numFmtId="34">
    <oc r="C33">
      <f>SUM(C16,C31)</f>
    </oc>
    <nc r="C33">
      <v>475193</v>
    </nc>
  </rcc>
  <rcc rId="3401" sId="5" numFmtId="34">
    <oc r="D33">
      <f>SUM(D16,D31)</f>
    </oc>
    <nc r="D33">
      <v>495642</v>
    </nc>
  </rcc>
  <rcc rId="3402" sId="5" numFmtId="34">
    <oc r="E33">
      <f>SUM(E16,E31)</f>
    </oc>
    <nc r="E33">
      <v>526905</v>
    </nc>
  </rcc>
  <rcc rId="3403" sId="5" numFmtId="34">
    <oc r="F33">
      <f>SUM(F16,F31)</f>
    </oc>
    <nc r="F33">
      <v>515386</v>
    </nc>
  </rcc>
  <rcc rId="3404" sId="5" numFmtId="34">
    <oc r="G33">
      <f>SUM(G16,G31)</f>
    </oc>
    <nc r="G33">
      <v>515113</v>
    </nc>
  </rcc>
  <rcc rId="3405" sId="5" numFmtId="34">
    <oc r="H33">
      <f>SUM(H16,H31)</f>
    </oc>
    <nc r="H33">
      <v>529760</v>
    </nc>
  </rcc>
  <rcc rId="3406" sId="5" numFmtId="34">
    <oc r="I33">
      <f>SUM(I16,I31)</f>
    </oc>
    <nc r="I33">
      <v>515650</v>
    </nc>
  </rcc>
  <rcc rId="3407" sId="5" numFmtId="34">
    <oc r="J33">
      <f>SUM(J16,J31)</f>
    </oc>
    <nc r="J33">
      <v>497277</v>
    </nc>
  </rcc>
  <rcc rId="3408" sId="5" numFmtId="34">
    <oc r="K33">
      <f>SUM(K16,K31)</f>
    </oc>
    <nc r="K33">
      <v>520062</v>
    </nc>
  </rcc>
  <rcc rId="3409" sId="5" numFmtId="34">
    <oc r="L33">
      <f>SUM(L16,L31)</f>
    </oc>
    <nc r="L33">
      <v>522357</v>
    </nc>
  </rcc>
  <rcc rId="3410" sId="5" numFmtId="34">
    <oc r="M33">
      <f>SUM(M16,M31)</f>
    </oc>
    <nc r="M33">
      <v>544047</v>
    </nc>
  </rcc>
  <rcc rId="3411" sId="5" numFmtId="34">
    <oc r="N33">
      <f>SUM(N16,N31)</f>
    </oc>
    <nc r="N33">
      <v>541706</v>
    </nc>
  </rcc>
  <rcc rId="3412" sId="5" numFmtId="34">
    <oc r="O33">
      <f>SUM(O16,O31)</f>
    </oc>
    <nc r="O33">
      <v>538244</v>
    </nc>
  </rcc>
  <rcc rId="3413" sId="5" numFmtId="34">
    <oc r="P33">
      <f>SUM(P16,P31)</f>
    </oc>
    <nc r="P33">
      <v>491831</v>
    </nc>
  </rcc>
  <rcc rId="3414" sId="5" numFmtId="34">
    <oc r="Q33">
      <f>SUM(Q16,Q31)</f>
    </oc>
    <nc r="Q33">
      <v>552730</v>
    </nc>
  </rcc>
  <rcc rId="3415" sId="5" numFmtId="34">
    <oc r="R33">
      <f>SUM(R16,R31)</f>
    </oc>
    <nc r="R33">
      <v>569301</v>
    </nc>
  </rcc>
  <rcc rId="3416" sId="5" numFmtId="34">
    <oc r="S33">
      <f>SUM(S16,S31)</f>
    </oc>
    <nc r="S33">
      <v>611274</v>
    </nc>
  </rcc>
  <rcc rId="3417" sId="5" numFmtId="34">
    <oc r="T33">
      <f>SUM(T16,T31)</f>
    </oc>
    <nc r="T33">
      <v>600080</v>
    </nc>
  </rcc>
  <rcc rId="3418" sId="5" numFmtId="34">
    <oc r="U33">
      <f>SUM(U16,U31)</f>
    </oc>
    <nc r="U33">
      <v>634853</v>
    </nc>
  </rcc>
  <rcc rId="3419" sId="5" numFmtId="34">
    <oc r="V33">
      <f>SUM(V16,V31)</f>
    </oc>
    <nc r="V33">
      <v>640880</v>
    </nc>
  </rcc>
  <rcc rId="3420" sId="5" numFmtId="34">
    <oc r="W33">
      <f>SUM(W16,W31)</f>
    </oc>
    <nc r="W33">
      <v>660727</v>
    </nc>
  </rcc>
  <rcc rId="3421" sId="5">
    <oc r="F36">
      <f>F2</f>
    </oc>
    <nc r="F36" t="inlineStr">
      <is>
        <t>IV Q 2017</t>
      </is>
    </nc>
  </rcc>
  <rcc rId="3422" sId="5">
    <oc r="G36">
      <f>G2</f>
    </oc>
    <nc r="G36" t="inlineStr">
      <is>
        <t>I Q 2018</t>
      </is>
    </nc>
  </rcc>
  <rcc rId="3423" sId="5">
    <oc r="H36">
      <f>H2</f>
    </oc>
    <nc r="H36" t="inlineStr">
      <is>
        <t>II Q 2018</t>
      </is>
    </nc>
  </rcc>
  <rcc rId="3424" sId="5">
    <oc r="J36">
      <f>J2</f>
    </oc>
    <nc r="J36" t="inlineStr">
      <is>
        <t>IV Q 2018</t>
      </is>
    </nc>
  </rcc>
  <rcc rId="3425" sId="5">
    <oc r="N36">
      <f>N2</f>
    </oc>
    <nc r="N36" t="inlineStr">
      <is>
        <t>IV Q 2019</t>
      </is>
    </nc>
  </rcc>
  <rcc rId="3426" sId="5">
    <oc r="O36">
      <f>O2</f>
    </oc>
    <nc r="O36" t="inlineStr">
      <is>
        <t>I Q 2020</t>
      </is>
    </nc>
  </rcc>
  <rcc rId="3427" sId="5">
    <oc r="P36">
      <f>P2</f>
    </oc>
    <nc r="P36" t="inlineStr">
      <is>
        <t>II Q 2020</t>
      </is>
    </nc>
  </rcc>
  <rcc rId="3428" sId="5">
    <oc r="Q36">
      <f>Q2</f>
    </oc>
    <nc r="Q36" t="inlineStr">
      <is>
        <t>III Q 2020</t>
      </is>
    </nc>
  </rcc>
  <rcc rId="3429" sId="5">
    <oc r="R36">
      <f>R2</f>
    </oc>
    <nc r="R36" t="inlineStr">
      <is>
        <t>IV Q 2020</t>
      </is>
    </nc>
  </rcc>
  <rcc rId="3430" sId="5">
    <oc r="S36">
      <f>S2</f>
    </oc>
    <nc r="S36" t="inlineStr">
      <is>
        <t>I Q 2021</t>
      </is>
    </nc>
  </rcc>
  <rcc rId="3431" sId="5">
    <oc r="T36">
      <f>T2</f>
    </oc>
    <nc r="T36" t="inlineStr">
      <is>
        <t>II Q 2021</t>
      </is>
    </nc>
  </rcc>
  <rcc rId="3432" sId="5">
    <oc r="U36">
      <f>U2</f>
    </oc>
    <nc r="U36" t="inlineStr">
      <is>
        <t>III Q 2021</t>
      </is>
    </nc>
  </rcc>
  <rcc rId="3433" sId="5">
    <oc r="V36">
      <f>V2</f>
    </oc>
    <nc r="V36" t="inlineStr">
      <is>
        <t>IV Q 2021</t>
      </is>
    </nc>
  </rcc>
  <rcc rId="3434" sId="5">
    <oc r="W36">
      <f>W2</f>
    </oc>
    <nc r="W36" t="inlineStr">
      <is>
        <t>I Q 2022</t>
      </is>
    </nc>
  </rcc>
  <rcc rId="3435" sId="5" numFmtId="34">
    <oc r="C37">
      <f>C3+C18</f>
    </oc>
    <nc r="C37">
      <v>83166</v>
    </nc>
  </rcc>
  <rcc rId="3436" sId="5" numFmtId="34">
    <oc r="D37">
      <f>D3+D18</f>
    </oc>
    <nc r="D37">
      <v>85353</v>
    </nc>
  </rcc>
  <rcc rId="3437" sId="5" numFmtId="34">
    <oc r="E37">
      <f>E3+E18</f>
    </oc>
    <nc r="E37">
      <v>83698</v>
    </nc>
  </rcc>
  <rcc rId="3438" sId="5" numFmtId="34">
    <oc r="F37">
      <f>F3+F18</f>
    </oc>
    <nc r="F37">
      <v>85404</v>
    </nc>
  </rcc>
  <rcc rId="3439" sId="5" numFmtId="34">
    <oc r="G37">
      <f>G3+G18</f>
    </oc>
    <nc r="G37">
      <v>81314</v>
    </nc>
  </rcc>
  <rcc rId="3440" sId="5" numFmtId="34">
    <oc r="H37">
      <f>H3+H18</f>
    </oc>
    <nc r="H37">
      <v>80029</v>
    </nc>
  </rcc>
  <rcc rId="3441" sId="5" numFmtId="34">
    <oc r="I37">
      <f>I3+I18</f>
    </oc>
    <nc r="I37">
      <v>75671</v>
    </nc>
  </rcc>
  <rcc rId="3442" sId="5" numFmtId="34">
    <oc r="J37">
      <f>J3+J18</f>
    </oc>
    <nc r="J37">
      <v>80429</v>
    </nc>
  </rcc>
  <rcc rId="3443" sId="5" numFmtId="34">
    <oc r="K37">
      <f>K3+K18</f>
    </oc>
    <nc r="K37">
      <v>80848</v>
    </nc>
  </rcc>
  <rcc rId="3444" sId="5" numFmtId="34">
    <oc r="L37">
      <f>L3+L18</f>
    </oc>
    <nc r="L37">
      <v>81375</v>
    </nc>
  </rcc>
  <rcc rId="3445" sId="5" numFmtId="34">
    <oc r="P37">
      <f>P3+P18</f>
    </oc>
    <nc r="P37">
      <v>73027</v>
    </nc>
  </rcc>
  <rcc rId="3446" sId="5" numFmtId="34">
    <oc r="Q37">
      <f>Q3+Q18</f>
    </oc>
    <nc r="Q37">
      <v>77437</v>
    </nc>
  </rcc>
  <rcc rId="3447" sId="5" numFmtId="34">
    <oc r="R37">
      <f>R3+R18</f>
    </oc>
    <nc r="R37">
      <v>79713</v>
    </nc>
  </rcc>
  <rcc rId="3448" sId="5" numFmtId="34">
    <oc r="S37">
      <f>S3+S18</f>
    </oc>
    <nc r="S37">
      <v>96737</v>
    </nc>
  </rcc>
  <rcc rId="3449" sId="5" numFmtId="34">
    <oc r="T37">
      <f>T3+T18</f>
    </oc>
    <nc r="T37">
      <v>93484</v>
    </nc>
  </rcc>
  <rcc rId="3450" sId="5" numFmtId="34">
    <oc r="U37">
      <f>U3+U18</f>
    </oc>
    <nc r="U37">
      <v>100644</v>
    </nc>
  </rcc>
  <rcc rId="3451" sId="5" numFmtId="34">
    <oc r="V37">
      <f>V3+V18</f>
    </oc>
    <nc r="V37">
      <v>101998</v>
    </nc>
  </rcc>
  <rcc rId="3452" sId="5" numFmtId="34">
    <oc r="W37">
      <f>W3+W18</f>
    </oc>
    <nc r="W37">
      <v>114098</v>
    </nc>
  </rcc>
  <rcc rId="3453" sId="5" numFmtId="34">
    <oc r="C38">
      <f>C4+C19</f>
    </oc>
    <nc r="C38">
      <v>58933</v>
    </nc>
  </rcc>
  <rcc rId="3454" sId="5" numFmtId="34">
    <oc r="D38">
      <f>D4+D19</f>
    </oc>
    <nc r="D38">
      <v>50701</v>
    </nc>
  </rcc>
  <rcc rId="3455" sId="5" numFmtId="34">
    <oc r="E38">
      <f>E4+E19</f>
    </oc>
    <nc r="E38">
      <v>67014</v>
    </nc>
  </rcc>
  <rcc rId="3456" sId="5" numFmtId="34">
    <oc r="F38">
      <f>F4+F19</f>
    </oc>
    <nc r="F38">
      <v>61381</v>
    </nc>
  </rcc>
  <rcc rId="3457" sId="5" numFmtId="34">
    <oc r="G38">
      <f>G4+G19</f>
    </oc>
    <nc r="G38">
      <v>72644</v>
    </nc>
  </rcc>
  <rcc rId="3458" sId="5" numFmtId="34">
    <oc r="H38">
      <f>H4+H19</f>
    </oc>
    <nc r="H38">
      <v>74018</v>
    </nc>
  </rcc>
  <rcc rId="3459" sId="5" numFmtId="34">
    <oc r="I38">
      <f>I4+I19</f>
    </oc>
    <nc r="I38">
      <v>82072</v>
    </nc>
  </rcc>
  <rcc rId="3460" sId="5" numFmtId="34">
    <oc r="J38">
      <f>J4+J19</f>
    </oc>
    <nc r="J38">
      <v>42663</v>
    </nc>
  </rcc>
  <rcc rId="3461" sId="5" numFmtId="34">
    <oc r="K38">
      <f>K4+K19</f>
    </oc>
    <nc r="K38">
      <v>78287</v>
    </nc>
  </rcc>
  <rcc rId="3462" sId="5" numFmtId="34">
    <oc r="L38">
      <f>L4+L19</f>
    </oc>
    <nc r="L38">
      <v>64767</v>
    </nc>
  </rcc>
  <rcc rId="3463" sId="5" numFmtId="34">
    <oc r="P38">
      <f>P4+P19</f>
    </oc>
    <nc r="P38">
      <v>81659</v>
    </nc>
  </rcc>
  <rcc rId="3464" sId="5" numFmtId="34">
    <oc r="Q38">
      <f>Q4+Q19</f>
    </oc>
    <nc r="Q38">
      <v>101245</v>
    </nc>
  </rcc>
  <rcc rId="3465" sId="5" numFmtId="34">
    <oc r="R38">
      <f>R4+R19</f>
    </oc>
    <nc r="R38">
      <v>80816</v>
    </nc>
  </rcc>
  <rcc rId="3466" sId="5" numFmtId="34">
    <oc r="S38">
      <f>S4+S19</f>
    </oc>
    <nc r="S38">
      <v>96939</v>
    </nc>
  </rcc>
  <rcc rId="3467" sId="5" numFmtId="34">
    <oc r="T38">
      <f>T4+T19</f>
    </oc>
    <nc r="T38">
      <v>70231</v>
    </nc>
  </rcc>
  <rcc rId="3468" sId="5" numFmtId="34">
    <oc r="U38">
      <f>U4+U19</f>
    </oc>
    <nc r="U38">
      <v>79561</v>
    </nc>
  </rcc>
  <rcc rId="3469" sId="5" numFmtId="34">
    <oc r="V38">
      <f>V4+V19</f>
    </oc>
    <nc r="V38">
      <v>96334</v>
    </nc>
  </rcc>
  <rcc rId="3470" sId="5" numFmtId="34">
    <oc r="W38">
      <f>W4+W19</f>
    </oc>
    <nc r="W38">
      <v>83779</v>
    </nc>
  </rcc>
  <rcc rId="3471" sId="5" numFmtId="34">
    <oc r="C39">
      <f>C5+C20</f>
    </oc>
    <nc r="C39">
      <v>12224</v>
    </nc>
  </rcc>
  <rcc rId="3472" sId="5" numFmtId="34">
    <oc r="D39">
      <f>D5+D20</f>
    </oc>
    <nc r="D39">
      <v>11192</v>
    </nc>
  </rcc>
  <rcc rId="3473" sId="5" numFmtId="34">
    <oc r="E39">
      <f>E5+E20</f>
    </oc>
    <nc r="E39">
      <v>15755</v>
    </nc>
  </rcc>
  <rcc rId="3474" sId="5" numFmtId="34">
    <oc r="F39">
      <f>F5+F20</f>
    </oc>
    <nc r="F39">
      <v>17934</v>
    </nc>
  </rcc>
  <rcc rId="3475" sId="5" numFmtId="34">
    <oc r="G39">
      <f>G5+G20</f>
    </oc>
    <nc r="G39">
      <v>14213</v>
    </nc>
  </rcc>
  <rcc rId="3476" sId="5" numFmtId="34">
    <oc r="H39">
      <f>H5+H20</f>
    </oc>
    <nc r="H39">
      <v>13144</v>
    </nc>
  </rcc>
  <rcc rId="3477" sId="5" numFmtId="34">
    <oc r="I39">
      <f>I5+I20</f>
    </oc>
    <nc r="I39">
      <v>12663</v>
    </nc>
  </rcc>
  <rcc rId="3478" sId="5" numFmtId="34">
    <oc r="J39">
      <f>J5+J20</f>
    </oc>
    <nc r="J39">
      <v>21584</v>
    </nc>
  </rcc>
  <rcc rId="3479" sId="5" numFmtId="34">
    <oc r="K39">
      <f>K5+K20</f>
    </oc>
    <nc r="K39">
      <v>14492</v>
    </nc>
  </rcc>
  <rcc rId="3480" sId="5" numFmtId="34">
    <oc r="L39">
      <f>L5+L20</f>
    </oc>
    <nc r="L39">
      <v>12995</v>
    </nc>
  </rcc>
  <rcc rId="3481" sId="5" numFmtId="34">
    <oc r="P39">
      <f>P5+P20</f>
    </oc>
    <nc r="P39">
      <v>5719</v>
    </nc>
  </rcc>
  <rcc rId="3482" sId="5" numFmtId="34">
    <oc r="Q39">
      <f>Q5+Q20</f>
    </oc>
    <nc r="Q39">
      <v>7772</v>
    </nc>
  </rcc>
  <rcc rId="3483" sId="5" numFmtId="34">
    <oc r="R39">
      <f>R5+R20</f>
    </oc>
    <nc r="R39">
      <v>12301</v>
    </nc>
  </rcc>
  <rcc rId="3484" sId="5" numFmtId="34">
    <oc r="S39">
      <f>S5+S20</f>
    </oc>
    <nc r="S39">
      <v>11029</v>
    </nc>
  </rcc>
  <rcc rId="3485" sId="5" numFmtId="34">
    <oc r="T39">
      <f>T5+T20</f>
    </oc>
    <nc r="T39">
      <v>12223</v>
    </nc>
  </rcc>
  <rcc rId="3486" sId="5" numFmtId="34">
    <oc r="U39">
      <f>U5+U20</f>
    </oc>
    <nc r="U39">
      <v>15369</v>
    </nc>
  </rcc>
  <rcc rId="3487" sId="5" numFmtId="34">
    <oc r="V39">
      <f>V5+V20</f>
    </oc>
    <nc r="V39">
      <v>14210</v>
    </nc>
  </rcc>
  <rcc rId="3488" sId="5" numFmtId="34">
    <oc r="W39">
      <f>W5+W20</f>
    </oc>
    <nc r="W39">
      <v>10220</v>
    </nc>
  </rcc>
  <rcc rId="3489" sId="5" numFmtId="34">
    <oc r="C40">
      <f>C6</f>
    </oc>
    <nc r="C40">
      <v>78131</v>
    </nc>
  </rcc>
  <rcc rId="3490" sId="5" numFmtId="34">
    <oc r="D40">
      <f>D6</f>
    </oc>
    <nc r="D40">
      <v>84907</v>
    </nc>
  </rcc>
  <rcc rId="3491" sId="5" numFmtId="34">
    <oc r="E40">
      <f>E6</f>
    </oc>
    <nc r="E40">
      <v>91823</v>
    </nc>
  </rcc>
  <rcc rId="3492" sId="5" numFmtId="34">
    <oc r="F40">
      <f>F6</f>
    </oc>
    <nc r="F40">
      <v>91195</v>
    </nc>
  </rcc>
  <rcc rId="3493" sId="5" numFmtId="34">
    <oc r="G40">
      <f>G6</f>
    </oc>
    <nc r="G40">
      <v>89091</v>
    </nc>
  </rcc>
  <rcc rId="3494" sId="5" numFmtId="34">
    <oc r="H40">
      <f>H6</f>
    </oc>
    <nc r="H40">
      <v>100549</v>
    </nc>
  </rcc>
  <rcc rId="3495" sId="5" numFmtId="34">
    <oc r="I40">
      <f>I6</f>
    </oc>
    <nc r="I40">
      <v>96500</v>
    </nc>
  </rcc>
  <rcc rId="3496" sId="5" numFmtId="34">
    <oc r="J40">
      <f>J6</f>
    </oc>
    <nc r="J40">
      <v>109843</v>
    </nc>
  </rcc>
  <rcc rId="3497" sId="5" numFmtId="34">
    <oc r="K40">
      <f>K6</f>
    </oc>
    <nc r="K40">
      <v>106851</v>
    </nc>
  </rcc>
  <rcc rId="3498" sId="5" numFmtId="34">
    <oc r="L40">
      <f>L6</f>
    </oc>
    <nc r="L40">
      <v>113794</v>
    </nc>
  </rcc>
  <rcc rId="3499" sId="5" numFmtId="34">
    <oc r="P40">
      <f>P6</f>
    </oc>
    <nc r="P40">
      <v>104174</v>
    </nc>
  </rcc>
  <rcc rId="3500" sId="5" numFmtId="34">
    <oc r="Q40">
      <f>Q6</f>
    </oc>
    <nc r="Q40">
      <v>116339</v>
    </nc>
  </rcc>
  <rcc rId="3501" sId="5" numFmtId="34">
    <oc r="R40">
      <f>R6</f>
    </oc>
    <nc r="R40">
      <v>126765</v>
    </nc>
  </rcc>
  <rcc rId="3502" sId="5" numFmtId="34">
    <oc r="S40">
      <f>S6</f>
    </oc>
    <nc r="S40">
      <v>119814</v>
    </nc>
  </rcc>
  <rcc rId="3503" sId="5" numFmtId="34">
    <oc r="T40">
      <f>T6</f>
    </oc>
    <nc r="T40">
      <v>136633</v>
    </nc>
  </rcc>
  <rcc rId="3504" sId="5" numFmtId="34">
    <oc r="U40">
      <f>U6</f>
    </oc>
    <nc r="U40">
      <v>153602</v>
    </nc>
  </rcc>
  <rcc rId="3505" sId="5" numFmtId="34">
    <oc r="V40">
      <f>V6</f>
    </oc>
    <nc r="V40">
      <v>162524</v>
    </nc>
  </rcc>
  <rcc rId="3506" sId="5" numFmtId="34">
    <oc r="W40">
      <f>W6</f>
    </oc>
    <nc r="W40">
      <v>182755</v>
    </nc>
  </rcc>
  <rcc rId="3507" sId="5" numFmtId="34">
    <oc r="C41">
      <f>C7+C21</f>
    </oc>
    <nc r="C41">
      <v>45937</v>
    </nc>
  </rcc>
  <rcc rId="3508" sId="5" numFmtId="34">
    <oc r="D41">
      <f>D7+D21</f>
    </oc>
    <nc r="D41">
      <v>48716</v>
    </nc>
  </rcc>
  <rcc rId="3509" sId="5" numFmtId="34">
    <oc r="E41">
      <f>E7+E21</f>
    </oc>
    <nc r="E41">
      <v>47904</v>
    </nc>
  </rcc>
  <rcc rId="3510" sId="5" numFmtId="34">
    <oc r="F41">
      <f>F7+F21</f>
    </oc>
    <nc r="F41">
      <v>52170</v>
    </nc>
  </rcc>
  <rcc rId="3511" sId="5" numFmtId="34">
    <oc r="G41">
      <f>G7+G21</f>
    </oc>
    <nc r="G41">
      <v>48452</v>
    </nc>
  </rcc>
  <rcc rId="3512" sId="5" numFmtId="34">
    <oc r="H41">
      <f>H7+H21</f>
    </oc>
    <nc r="H41">
      <v>47792</v>
    </nc>
  </rcc>
  <rcc rId="3513" sId="5" numFmtId="34">
    <oc r="I41">
      <f>I7+I21</f>
    </oc>
    <nc r="I41">
      <v>49733</v>
    </nc>
  </rcc>
  <rcc rId="3514" sId="5" numFmtId="34">
    <oc r="J41">
      <f>J7+J21</f>
    </oc>
    <nc r="J41">
      <v>51282</v>
    </nc>
  </rcc>
  <rcc rId="3515" sId="5" numFmtId="34">
    <oc r="K41">
      <f>K7+K21</f>
    </oc>
    <nc r="K41">
      <v>48945</v>
    </nc>
  </rcc>
  <rcc rId="3516" sId="5" numFmtId="34">
    <oc r="L41">
      <f>L7+L21</f>
    </oc>
    <nc r="L41">
      <v>48682</v>
    </nc>
  </rcc>
  <rcc rId="3517" sId="5" numFmtId="34">
    <oc r="P41">
      <f>P7+P21</f>
    </oc>
    <nc r="P41">
      <v>36278</v>
    </nc>
  </rcc>
  <rcc rId="3518" sId="5" numFmtId="34">
    <oc r="Q41">
      <f>Q7+Q21</f>
    </oc>
    <nc r="Q41">
      <v>43546</v>
    </nc>
  </rcc>
  <rcc rId="3519" sId="5" numFmtId="34">
    <oc r="R41">
      <f>R7+R21</f>
    </oc>
    <nc r="R41">
      <v>47160</v>
    </nc>
  </rcc>
  <rcc rId="3520" sId="5" numFmtId="34">
    <oc r="S41">
      <f>S7+S21</f>
    </oc>
    <nc r="S41">
      <v>45901</v>
    </nc>
  </rcc>
  <rcc rId="3521" sId="5" numFmtId="34">
    <oc r="T41">
      <f>T7+T21</f>
    </oc>
    <nc r="T41">
      <v>46573</v>
    </nc>
  </rcc>
  <rcc rId="3522" sId="5" numFmtId="34">
    <oc r="U41">
      <f>U7+U21</f>
    </oc>
    <nc r="U41">
      <v>48056</v>
    </nc>
  </rcc>
  <rcc rId="3523" sId="5" numFmtId="34">
    <oc r="V41">
      <f>V7+V21</f>
    </oc>
    <nc r="V41">
      <v>48399</v>
    </nc>
  </rcc>
  <rcc rId="3524" sId="5" numFmtId="34">
    <oc r="W41">
      <f>W7+W21</f>
    </oc>
    <nc r="W41">
      <v>48794</v>
    </nc>
  </rcc>
  <rcc rId="3525" sId="5" numFmtId="34">
    <oc r="C42">
      <f>C8+C22</f>
    </oc>
    <nc r="C42">
      <v>42512</v>
    </nc>
  </rcc>
  <rcc rId="3526" sId="5" numFmtId="34">
    <oc r="D42">
      <f>D8+D22</f>
    </oc>
    <nc r="D42">
      <v>43677</v>
    </nc>
  </rcc>
  <rcc rId="3527" sId="5" numFmtId="34">
    <oc r="E42">
      <f>E8+E22</f>
    </oc>
    <nc r="E42">
      <v>45121</v>
    </nc>
  </rcc>
  <rcc rId="3528" sId="5" numFmtId="34">
    <oc r="F42">
      <f>F8+F22</f>
    </oc>
    <nc r="F42">
      <v>46657</v>
    </nc>
  </rcc>
  <rcc rId="3529" sId="5" numFmtId="34">
    <oc r="G42">
      <f>G8+G22</f>
    </oc>
    <nc r="G42">
      <v>45954</v>
    </nc>
  </rcc>
  <rcc rId="3530" sId="5" numFmtId="34">
    <oc r="H42">
      <f>H8+H22</f>
    </oc>
    <nc r="H42">
      <v>47888</v>
    </nc>
  </rcc>
  <rcc rId="3531" sId="5" numFmtId="34">
    <oc r="I42">
      <f>I8+I22</f>
    </oc>
    <nc r="I42">
      <v>47191</v>
    </nc>
  </rcc>
  <rcc rId="3532" sId="5" numFmtId="34">
    <oc r="J42">
      <f>J8+J22</f>
    </oc>
    <nc r="J42">
      <v>48142</v>
    </nc>
  </rcc>
  <rcc rId="3533" sId="5" numFmtId="34">
    <oc r="K42">
      <f>K8+K22</f>
    </oc>
    <nc r="K42">
      <v>45528</v>
    </nc>
  </rcc>
  <rcc rId="3534" sId="5" numFmtId="34">
    <oc r="L42">
      <f>L8+L22</f>
    </oc>
    <nc r="L42">
      <v>49414</v>
    </nc>
  </rcc>
  <rcc rId="3535" sId="5" numFmtId="34">
    <oc r="P42">
      <f>P8+P22</f>
    </oc>
    <nc r="P42">
      <v>49137</v>
    </nc>
  </rcc>
  <rcc rId="3536" sId="5" numFmtId="34">
    <oc r="Q42">
      <f>Q8+Q22</f>
    </oc>
    <nc r="Q42">
      <v>56326</v>
    </nc>
  </rcc>
  <rcc rId="3537" sId="5" numFmtId="34">
    <oc r="R42">
      <f>R8+R22</f>
    </oc>
    <nc r="R42">
      <v>61153</v>
    </nc>
  </rcc>
  <rcc rId="3538" sId="5" numFmtId="34">
    <oc r="S42">
      <f>S8+S22</f>
    </oc>
    <nc r="S42">
      <v>64137</v>
    </nc>
  </rcc>
  <rcc rId="3539" sId="5" numFmtId="34">
    <oc r="T42">
      <f>T8+T22</f>
    </oc>
    <nc r="T42">
      <v>62505</v>
    </nc>
  </rcc>
  <rcc rId="3540" sId="5" numFmtId="34">
    <oc r="U42">
      <f>U8+U22</f>
    </oc>
    <nc r="U42">
      <v>64454</v>
    </nc>
  </rcc>
  <rcc rId="3541" sId="5" numFmtId="34">
    <oc r="V42">
      <f>V8+V22</f>
    </oc>
    <nc r="V42">
      <v>62444</v>
    </nc>
  </rcc>
  <rcc rId="3542" sId="5" numFmtId="34">
    <oc r="W42">
      <f>W8+W22</f>
    </oc>
    <nc r="W42">
      <v>64227</v>
    </nc>
  </rcc>
  <rcc rId="3543" sId="5" numFmtId="34">
    <oc r="C43">
      <f>C9+C23</f>
    </oc>
    <nc r="C43">
      <v>31106</v>
    </nc>
  </rcc>
  <rcc rId="3544" sId="5" numFmtId="34">
    <oc r="D43">
      <f>D9+D23</f>
    </oc>
    <nc r="D43">
      <v>32537</v>
    </nc>
  </rcc>
  <rcc rId="3545" sId="5" numFmtId="34">
    <oc r="E43">
      <f>E9+E23</f>
    </oc>
    <nc r="E43">
      <v>37283</v>
    </nc>
  </rcc>
  <rcc rId="3546" sId="5" numFmtId="34">
    <oc r="F43">
      <f>F9+F23</f>
    </oc>
    <nc r="F43">
      <v>35362</v>
    </nc>
  </rcc>
  <rcc rId="3547" sId="5" numFmtId="34">
    <oc r="G43">
      <f>G9+G23</f>
    </oc>
    <nc r="G43">
      <v>34412</v>
    </nc>
  </rcc>
  <rcc rId="3548" sId="5" numFmtId="34">
    <oc r="H43">
      <f>H9+H23</f>
    </oc>
    <nc r="H43">
      <v>31953</v>
    </nc>
  </rcc>
  <rcc rId="3549" sId="5" numFmtId="34">
    <oc r="I43">
      <f>I9+I23</f>
    </oc>
    <nc r="I43">
      <v>32923</v>
    </nc>
  </rcc>
  <rcc rId="3550" sId="5" numFmtId="34">
    <oc r="J43">
      <f>J9+J23</f>
    </oc>
    <nc r="J43">
      <v>36397</v>
    </nc>
  </rcc>
  <rcc rId="3551" sId="5" numFmtId="34">
    <oc r="K43">
      <f>K9+K23</f>
    </oc>
    <nc r="K43">
      <v>35279</v>
    </nc>
  </rcc>
  <rcc rId="3552" sId="5" numFmtId="34">
    <oc r="L43">
      <f>L9+L23</f>
    </oc>
    <nc r="L43">
      <v>35124</v>
    </nc>
  </rcc>
  <rcc rId="3553" sId="5" numFmtId="34">
    <oc r="P43">
      <f>P9+P23</f>
    </oc>
    <nc r="P43">
      <v>32307</v>
    </nc>
  </rcc>
  <rcc rId="3554" sId="5" numFmtId="34">
    <oc r="Q43">
      <f>Q9+Q23</f>
    </oc>
    <nc r="Q43">
      <v>30455</v>
    </nc>
  </rcc>
  <rcc rId="3555" sId="5" numFmtId="34">
    <oc r="R43">
      <f>R9+R23</f>
    </oc>
    <nc r="R43">
      <v>33980</v>
    </nc>
  </rcc>
  <rcc rId="3556" sId="5" numFmtId="34">
    <oc r="S43">
      <f>S9+S23</f>
    </oc>
    <nc r="S43">
      <v>32324</v>
    </nc>
  </rcc>
  <rcc rId="3557" sId="5" numFmtId="34">
    <oc r="T43">
      <f>T9+T23</f>
    </oc>
    <nc r="T43">
      <v>32252</v>
    </nc>
  </rcc>
  <rcc rId="3558" sId="5" numFmtId="34">
    <oc r="U43">
      <f>U9+U23</f>
    </oc>
    <nc r="U43">
      <v>33864</v>
    </nc>
  </rcc>
  <rcc rId="3559" sId="5" numFmtId="34">
    <oc r="V43">
      <f>V9+V23</f>
    </oc>
    <nc r="V43">
      <v>31618</v>
    </nc>
  </rcc>
  <rcc rId="3560" sId="5" numFmtId="34">
    <oc r="W43">
      <f>W9+W23</f>
    </oc>
    <nc r="W43">
      <v>30812</v>
    </nc>
  </rcc>
  <rcc rId="3561" sId="5" numFmtId="34">
    <oc r="C44">
      <f>C10+C27</f>
    </oc>
    <nc r="C44">
      <v>-1949</v>
    </nc>
  </rcc>
  <rcc rId="3562" sId="5" numFmtId="34">
    <oc r="D44">
      <f>D10+D27</f>
    </oc>
    <nc r="D44">
      <v>-2790</v>
    </nc>
  </rcc>
  <rcc rId="3563" sId="5" numFmtId="34">
    <oc r="E44">
      <f>E10+E27</f>
    </oc>
    <nc r="E44">
      <v>-4185</v>
    </nc>
  </rcc>
  <rcc rId="3564" sId="5" numFmtId="34">
    <oc r="F44">
      <f>F10+F27</f>
    </oc>
    <nc r="F44">
      <v>-2924</v>
    </nc>
  </rcc>
  <rcc rId="3565" sId="5" numFmtId="34">
    <oc r="G44">
      <f>G10+G27</f>
    </oc>
    <nc r="G44">
      <v>-4446</v>
    </nc>
  </rcc>
  <rcc rId="3566" sId="5" numFmtId="34">
    <oc r="H44">
      <f>H10+H27</f>
    </oc>
    <nc r="H44">
      <v>-4272</v>
    </nc>
  </rcc>
  <rcc rId="3567" sId="5" numFmtId="34">
    <oc r="I44">
      <f>I10+I27</f>
    </oc>
    <nc r="I44">
      <v>-4214</v>
    </nc>
  </rcc>
  <rcc rId="3568" sId="5" numFmtId="34">
    <oc r="J44">
      <f>J10+J27</f>
    </oc>
    <nc r="J44">
      <v>-85</v>
    </nc>
  </rcc>
  <rcc rId="3569" sId="5" numFmtId="34">
    <oc r="K44">
      <f>K10+K27</f>
    </oc>
    <nc r="K44">
      <v>-1113</v>
    </nc>
  </rcc>
  <rcc rId="3570" sId="5" numFmtId="34">
    <oc r="L44">
      <f>L10+L27</f>
    </oc>
    <nc r="L44">
      <v>-766</v>
    </nc>
  </rcc>
  <rcc rId="3571" sId="5" numFmtId="34">
    <oc r="P44">
      <f>P10+P27</f>
    </oc>
    <nc r="P44">
      <v>959</v>
    </nc>
  </rcc>
  <rcc rId="3572" sId="5" numFmtId="34">
    <oc r="Q44">
      <f>Q10+Q27</f>
    </oc>
    <nc r="Q44">
      <v>949</v>
    </nc>
  </rcc>
  <rcc rId="3573" sId="5" numFmtId="34">
    <oc r="R44">
      <f>R10+R27</f>
    </oc>
    <nc r="R44">
      <v>1050</v>
    </nc>
  </rcc>
  <rcc rId="3574" sId="5" numFmtId="34">
    <oc r="S44">
      <f>S10+S27</f>
    </oc>
    <nc r="S44">
      <v>1597</v>
    </nc>
  </rcc>
  <rcc rId="3575" sId="5" numFmtId="34">
    <oc r="T44">
      <f>T10+T27</f>
    </oc>
    <nc r="T44">
      <v>941</v>
    </nc>
  </rcc>
  <rcc rId="3576" sId="5" numFmtId="34">
    <oc r="U44">
      <f>U10+U27</f>
    </oc>
    <nc r="U44">
      <v>2238</v>
    </nc>
  </rcc>
  <rcc rId="3577" sId="5" numFmtId="34">
    <oc r="V44">
      <f>V10+V27</f>
    </oc>
    <nc r="V44">
      <v>2010</v>
    </nc>
  </rcc>
  <rcc rId="3578" sId="5" numFmtId="34">
    <oc r="W44">
      <f>W10+W27</f>
    </oc>
    <nc r="W44">
      <v>3048</v>
    </nc>
  </rcc>
  <rcc rId="3579" sId="5" numFmtId="34">
    <oc r="C45">
      <f>C11+C25</f>
    </oc>
    <nc r="C45">
      <v>67435</v>
    </nc>
  </rcc>
  <rcc rId="3580" sId="5" numFmtId="34">
    <oc r="D45">
      <f>D11+D25</f>
    </oc>
    <nc r="D45">
      <v>73280</v>
    </nc>
  </rcc>
  <rcc rId="3581" sId="5" numFmtId="34">
    <oc r="E45">
      <f>E11+E25</f>
    </oc>
    <nc r="E45">
      <v>78310</v>
    </nc>
  </rcc>
  <rcc rId="3582" sId="5" numFmtId="34">
    <oc r="F45">
      <f>F11+F25</f>
    </oc>
    <nc r="F45">
      <v>80842</v>
    </nc>
  </rcc>
  <rcc rId="3583" sId="5" numFmtId="34">
    <oc r="G45">
      <f>G11+G25</f>
    </oc>
    <nc r="G45">
      <v>79372</v>
    </nc>
  </rcc>
  <rcc rId="3584" sId="5" numFmtId="34">
    <oc r="H45">
      <f>H11+H25</f>
    </oc>
    <nc r="H45">
      <v>78187</v>
    </nc>
  </rcc>
  <rcc rId="3585" sId="5" numFmtId="34">
    <oc r="I45">
      <f>I11+I25</f>
    </oc>
    <nc r="I45">
      <v>75502</v>
    </nc>
  </rcc>
  <rcc rId="3586" sId="5" numFmtId="34">
    <oc r="J45">
      <f>J11+J25</f>
    </oc>
    <nc r="J45">
      <v>70348</v>
    </nc>
  </rcc>
  <rcc rId="3587" sId="5" numFmtId="34">
    <oc r="K45">
      <f>K11+K25</f>
    </oc>
    <nc r="K45">
      <v>65646</v>
    </nc>
  </rcc>
  <rcc rId="3588" sId="5" numFmtId="34">
    <oc r="L45">
      <f>L11+L25</f>
    </oc>
    <nc r="L45">
      <v>68395</v>
    </nc>
  </rcc>
  <rcc rId="3589" sId="5" numFmtId="34">
    <oc r="P45">
      <f>P11+P25</f>
    </oc>
    <nc r="P45">
      <v>47691</v>
    </nc>
  </rcc>
  <rcc rId="3590" sId="5" numFmtId="34">
    <oc r="Q45">
      <f>Q11+Q25</f>
    </oc>
    <nc r="Q45">
      <v>55265</v>
    </nc>
  </rcc>
  <rcc rId="3591" sId="5" numFmtId="34">
    <oc r="R45">
      <f>R11+R25</f>
    </oc>
    <nc r="R45">
      <v>59253</v>
    </nc>
  </rcc>
  <rcc rId="3592" sId="5" numFmtId="34">
    <oc r="S45">
      <f>S11+S25</f>
    </oc>
    <nc r="S45">
      <v>61614</v>
    </nc>
  </rcc>
  <rcc rId="3593" sId="5" numFmtId="34">
    <oc r="T45">
      <f>T11+T25</f>
    </oc>
    <nc r="T45">
      <v>65351</v>
    </nc>
  </rcc>
  <rcc rId="3594" sId="5" numFmtId="34">
    <oc r="U45">
      <f>U11+U25</f>
    </oc>
    <nc r="U45">
      <v>72423</v>
    </nc>
  </rcc>
  <rcc rId="3595" sId="5" numFmtId="34">
    <oc r="V45">
      <f>V11+V25</f>
    </oc>
    <nc r="V45">
      <v>70284</v>
    </nc>
  </rcc>
  <rcc rId="3596" sId="5" numFmtId="34">
    <oc r="W45">
      <f>W11+W25</f>
    </oc>
    <nc r="W45">
      <v>52831</v>
    </nc>
  </rcc>
  <rcc rId="3597" sId="5" numFmtId="34">
    <oc r="C46">
      <f>C12+C26</f>
    </oc>
    <nc r="C46">
      <v>49341</v>
    </nc>
  </rcc>
  <rcc rId="3598" sId="5" numFmtId="34">
    <oc r="D46">
      <f>D12+D26</f>
    </oc>
    <nc r="D46">
      <v>54167</v>
    </nc>
  </rcc>
  <rcc rId="3599" sId="5" numFmtId="34">
    <oc r="E46">
      <f>E12+E26</f>
    </oc>
    <nc r="E46">
      <v>48278</v>
    </nc>
  </rcc>
  <rcc rId="3600" sId="5" numFmtId="34">
    <oc r="F46">
      <f>F12+F26</f>
    </oc>
    <nc r="F46">
      <v>47015</v>
    </nc>
  </rcc>
  <rcc rId="3601" sId="5" numFmtId="34">
    <oc r="G46">
      <f>G12+G26</f>
    </oc>
    <nc r="G46">
      <v>47935</v>
    </nc>
  </rcc>
  <rcc rId="3602" sId="5" numFmtId="34">
    <oc r="H46">
      <f>H12+H26</f>
    </oc>
    <nc r="H46">
      <v>52239</v>
    </nc>
  </rcc>
  <rcc rId="3603" sId="5" numFmtId="34">
    <oc r="I46">
      <f>I12+I26</f>
    </oc>
    <nc r="I46">
      <v>45161</v>
    </nc>
  </rcc>
  <rcc rId="3604" sId="5" numFmtId="34">
    <oc r="J46">
      <f>J12+J26</f>
    </oc>
    <nc r="J46">
      <v>37108</v>
    </nc>
  </rcc>
  <rcc rId="3605" sId="5" numFmtId="34">
    <oc r="K46">
      <f>K12+K26</f>
    </oc>
    <nc r="K46">
      <v>43573</v>
    </nc>
  </rcc>
  <rcc rId="3606" sId="5" numFmtId="34">
    <oc r="L46">
      <f>L12+L26</f>
    </oc>
    <nc r="L46">
      <v>52640</v>
    </nc>
  </rcc>
  <rcc rId="3607" sId="5" numFmtId="34">
    <oc r="P46">
      <f>P12+P26</f>
    </oc>
    <nc r="P46">
      <v>43861</v>
    </nc>
  </rcc>
  <rcc rId="3608" sId="5" numFmtId="34">
    <oc r="Q46">
      <f>Q12+Q26</f>
    </oc>
    <nc r="Q46">
      <v>52795</v>
    </nc>
  </rcc>
  <rcc rId="3609" sId="5" numFmtId="34">
    <oc r="R46">
      <f>R12+R26</f>
    </oc>
    <nc r="R46">
      <v>50401</v>
    </nc>
  </rcc>
  <rcc rId="3610" sId="5" numFmtId="34">
    <oc r="S46">
      <f>S12+S26</f>
    </oc>
    <nc r="S46">
      <v>49317</v>
    </nc>
  </rcc>
  <rcc rId="3611" sId="5" numFmtId="34">
    <oc r="T46">
      <f>T12+T26</f>
    </oc>
    <nc r="T46">
      <v>52421</v>
    </nc>
  </rcc>
  <rcc rId="3612" sId="5" numFmtId="34">
    <oc r="U46">
      <f>U12+U26</f>
    </oc>
    <nc r="U46">
      <v>59361</v>
    </nc>
  </rcc>
  <rcc rId="3613" sId="5" numFmtId="34">
    <oc r="V46">
      <f>V12+V26</f>
    </oc>
    <nc r="V46">
      <v>48463</v>
    </nc>
  </rcc>
  <rcc rId="3614" sId="5" numFmtId="34">
    <oc r="W46">
      <f>W12+W26</f>
    </oc>
    <nc r="W46">
      <v>56828</v>
    </nc>
  </rcc>
  <rcc rId="3615" sId="5" numFmtId="34">
    <oc r="C47">
      <f>C13+C24</f>
    </oc>
    <nc r="C47">
      <v>18897</v>
    </nc>
  </rcc>
  <rcc rId="3616" sId="5" numFmtId="34">
    <oc r="D47">
      <f>D13+D24</f>
    </oc>
    <nc r="D47">
      <v>19931</v>
    </nc>
  </rcc>
  <rcc rId="3617" sId="5" numFmtId="34">
    <oc r="E47">
      <f>E13+E24</f>
    </oc>
    <nc r="E47">
      <v>23728</v>
    </nc>
  </rcc>
  <rcc rId="3618" sId="5" numFmtId="34">
    <oc r="F47">
      <f>F13+F24</f>
    </oc>
    <nc r="F47">
      <v>14398</v>
    </nc>
  </rcc>
  <rcc rId="3619" sId="5" numFmtId="34">
    <oc r="G47">
      <f>G13+G24</f>
    </oc>
    <nc r="G47">
      <v>15401</v>
    </nc>
  </rcc>
  <rcc rId="3620" sId="5" numFmtId="34">
    <oc r="H47">
      <f>H13+H24</f>
    </oc>
    <nc r="H47">
      <v>16684</v>
    </nc>
  </rcc>
  <rcc rId="3621" sId="5" numFmtId="34">
    <oc r="I47">
      <f>I13+I24</f>
    </oc>
    <nc r="I47">
      <v>12530</v>
    </nc>
  </rcc>
  <rcc rId="3622" sId="5" numFmtId="34">
    <oc r="J47">
      <f>J13+J24</f>
    </oc>
    <nc r="J47">
      <v>14241</v>
    </nc>
  </rcc>
  <rcc rId="3623" sId="5" numFmtId="34">
    <oc r="K47">
      <f>K13+K24</f>
    </oc>
    <nc r="K47">
      <v>16213</v>
    </nc>
  </rcc>
  <rcc rId="3624" sId="5" numFmtId="34">
    <oc r="L47">
      <f>L13+L24</f>
    </oc>
    <nc r="L47">
      <v>11222</v>
    </nc>
  </rcc>
  <rcc rId="3625" sId="5" numFmtId="34">
    <oc r="P47">
      <f>P13+P24</f>
    </oc>
    <nc r="P47">
      <v>28227</v>
    </nc>
  </rcc>
  <rcc rId="3626" sId="5" numFmtId="34">
    <oc r="Q47">
      <f>Q13+Q24</f>
    </oc>
    <nc r="Q47">
      <v>23159</v>
    </nc>
  </rcc>
  <rcc rId="3627" sId="5" numFmtId="34">
    <oc r="R47">
      <f>R13+R24</f>
    </oc>
    <nc r="R47">
      <v>36454</v>
    </nc>
  </rcc>
  <rcc rId="3628" sId="5" numFmtId="34">
    <oc r="S47">
      <f>S13+S24</f>
    </oc>
    <nc r="S47">
      <v>39468</v>
    </nc>
  </rcc>
  <rcc rId="3629" sId="5" numFmtId="34">
    <oc r="T47">
      <f>T13+T24</f>
    </oc>
    <nc r="T47">
      <v>26265</v>
    </nc>
  </rcc>
  <rcc rId="3630" sId="5" numFmtId="34">
    <oc r="U47">
      <f>U13+U24</f>
    </oc>
    <nc r="U47">
      <v>19857</v>
    </nc>
  </rcc>
  <rcc rId="3631" sId="5" numFmtId="34">
    <oc r="V47">
      <f>V13+V24</f>
    </oc>
    <nc r="V47">
      <v>26691</v>
    </nc>
  </rcc>
  <rcc rId="3632" sId="5" numFmtId="34">
    <oc r="W47">
      <f>W13+W24</f>
    </oc>
    <nc r="W47">
      <v>39611</v>
    </nc>
  </rcc>
  <rcc rId="3633" sId="5" numFmtId="34">
    <oc r="C48">
      <f>C14+C28</f>
    </oc>
    <nc r="C48">
      <v>-1993</v>
    </nc>
  </rcc>
  <rcc rId="3634" sId="5" numFmtId="34">
    <oc r="D48">
      <f>D14+D28</f>
    </oc>
    <nc r="D48">
      <v>-2891</v>
    </nc>
  </rcc>
  <rcc rId="3635" sId="5" numFmtId="34">
    <oc r="E48">
      <f>E14+E28</f>
    </oc>
    <nc r="E48">
      <v>-3049</v>
    </nc>
  </rcc>
  <rcc rId="3636" sId="5" numFmtId="34">
    <oc r="F48">
      <f>F14+F28</f>
    </oc>
    <nc r="F48">
      <v>-3022</v>
    </nc>
  </rcc>
  <rcc rId="3637" sId="5" numFmtId="34">
    <oc r="G48">
      <f>G14+G28</f>
    </oc>
    <nc r="G48">
      <v>-2672</v>
    </nc>
  </rcc>
  <rcc rId="3638" sId="5" numFmtId="34">
    <oc r="H48">
      <f>H14+H28</f>
    </oc>
    <nc r="H48">
      <v>-1804</v>
    </nc>
  </rcc>
  <rcc rId="3639" sId="5" numFmtId="34">
    <oc r="I48">
      <f>I14+I28</f>
    </oc>
    <nc r="I48">
      <v>-1873</v>
    </nc>
  </rcc>
  <rcc rId="3640" sId="5" numFmtId="34">
    <oc r="J48">
      <f>J14+J28</f>
    </oc>
    <nc r="J48">
      <v>-1056</v>
    </nc>
  </rcc>
  <rcc rId="3641" sId="5" numFmtId="34">
    <oc r="K48">
      <f>K14+K28</f>
    </oc>
    <nc r="K48">
      <v>-1287</v>
    </nc>
  </rcc>
  <rcc rId="3642" sId="5" numFmtId="34">
    <oc r="L48">
      <f>L14+L28</f>
    </oc>
    <nc r="L48">
      <v>-1577</v>
    </nc>
  </rcc>
  <rcc rId="3643" sId="5" numFmtId="34">
    <oc r="P48">
      <f>P14+P28</f>
    </oc>
    <nc r="P48">
      <v>-1450</v>
    </nc>
  </rcc>
  <rcc rId="3644" sId="5" numFmtId="34">
    <oc r="Q48">
      <f>Q14+Q28</f>
    </oc>
    <nc r="Q48">
      <v>-1009</v>
    </nc>
  </rcc>
  <rcc rId="3645" sId="5" numFmtId="34">
    <oc r="R48">
      <f>R14+R28</f>
    </oc>
    <nc r="R48">
      <v>-3176</v>
    </nc>
  </rcc>
  <rcc rId="3646" sId="5" numFmtId="34">
    <oc r="S48">
      <f>S14+S28</f>
    </oc>
    <nc r="S48">
      <v>-2018</v>
    </nc>
  </rcc>
  <rcc rId="3647" sId="5" numFmtId="34">
    <oc r="T48">
      <f>T14+T28</f>
    </oc>
    <nc r="T48">
      <v>-1798</v>
    </nc>
  </rcc>
  <rcc rId="3648" sId="5" numFmtId="34">
    <oc r="U48">
      <f>U14+U28</f>
    </oc>
    <nc r="U48">
      <v>-1954</v>
    </nc>
  </rcc>
  <rcc rId="3649" sId="5" numFmtId="34">
    <oc r="V48">
      <f>V14+V28</f>
    </oc>
    <nc r="V48">
      <v>-5190</v>
    </nc>
  </rcc>
  <rcc rId="3650" sId="5" numFmtId="34">
    <oc r="W48">
      <f>W14+W28</f>
    </oc>
    <nc r="W48">
      <v>-4555</v>
    </nc>
  </rcc>
  <rcc rId="3651" sId="5" numFmtId="34">
    <oc r="C49">
      <f>C15</f>
    </oc>
    <nc r="C49">
      <v>997</v>
    </nc>
  </rcc>
  <rcc rId="3652" sId="5" numFmtId="34">
    <oc r="D49">
      <f>D15</f>
    </oc>
    <nc r="D49">
      <v>7807</v>
    </nc>
  </rcc>
  <rcc rId="3653" sId="5" numFmtId="34">
    <oc r="E49">
      <f>E15</f>
    </oc>
    <nc r="E49">
      <v>3951</v>
    </nc>
  </rcc>
  <rcc rId="3654" sId="5" numFmtId="34">
    <oc r="F49">
      <f>F15</f>
    </oc>
    <nc r="F49">
      <v>1747</v>
    </nc>
  </rcc>
  <rcc rId="3655" sId="5" numFmtId="34">
    <oc r="G49">
      <f>G15</f>
    </oc>
    <nc r="G49">
      <v>3058</v>
    </nc>
  </rcc>
  <rcc rId="3656" sId="5" numFmtId="34">
    <oc r="H49">
      <f>H15</f>
    </oc>
    <nc r="H49">
      <v>2827</v>
    </nc>
  </rcc>
  <rcc rId="3657" sId="5" numFmtId="34">
    <oc r="I49">
      <f>I15</f>
    </oc>
    <nc r="I49">
      <v>1438</v>
    </nc>
  </rcc>
  <rcc rId="3658" sId="5" numFmtId="34">
    <oc r="J49">
      <f>J15</f>
    </oc>
    <nc r="J49">
      <v>1200</v>
    </nc>
  </rcc>
  <rcc rId="3659" sId="5" numFmtId="34">
    <oc r="K49">
      <f>K15</f>
    </oc>
    <nc r="K49">
      <v>1034</v>
    </nc>
  </rcc>
  <rcc rId="3660" sId="5" numFmtId="34">
    <oc r="L49">
      <f>L15</f>
    </oc>
    <nc r="L49">
      <v>964</v>
    </nc>
  </rcc>
  <rcc rId="3661" sId="5" numFmtId="34">
    <oc r="P49">
      <f>P15</f>
    </oc>
    <nc r="P49">
      <v>958</v>
    </nc>
  </rcc>
  <rcc rId="3662" sId="5" numFmtId="34">
    <oc r="Q49">
      <f>Q15</f>
    </oc>
    <nc r="Q49">
      <v>638</v>
    </nc>
  </rcc>
  <rcc rId="3663" sId="5" numFmtId="34">
    <oc r="R49">
      <f>R15</f>
    </oc>
    <nc r="R49">
      <v>1751</v>
    </nc>
  </rcc>
  <rcc rId="3664" sId="5" numFmtId="34">
    <oc r="S49">
      <f>S15</f>
    </oc>
    <nc r="S49">
      <v>5387</v>
    </nc>
  </rcc>
  <rcc rId="3665" sId="5" numFmtId="34">
    <oc r="T49">
      <f>T15</f>
    </oc>
    <nc r="T49">
      <v>15353</v>
    </nc>
  </rcc>
  <rcc rId="3666" sId="5" numFmtId="34">
    <oc r="U49">
      <f>U15</f>
    </oc>
    <nc r="U49">
      <v>1385</v>
    </nc>
  </rcc>
  <rcc rId="3667" sId="5" numFmtId="34">
    <oc r="V49">
      <f>V15</f>
    </oc>
    <nc r="V49">
      <v>489</v>
    </nc>
  </rcc>
  <rcc rId="3668" sId="5" numFmtId="34">
    <oc r="W49">
      <f>W15</f>
    </oc>
    <nc r="W49">
      <v>2589</v>
    </nc>
  </rcc>
  <rcc rId="3669" sId="5" numFmtId="34">
    <oc r="C50">
      <f>C30+C29</f>
    </oc>
    <nc r="C50">
      <v>-9544</v>
    </nc>
  </rcc>
  <rcc rId="3670" sId="5" numFmtId="34">
    <oc r="D50">
      <f>D30+D29</f>
    </oc>
    <nc r="D50">
      <v>-10945</v>
    </nc>
  </rcc>
  <rcc rId="3671" sId="5" numFmtId="34">
    <oc r="E50">
      <f>E30+E29</f>
    </oc>
    <nc r="E50">
      <v>-8726</v>
    </nc>
  </rcc>
  <rcc rId="3672" sId="5" numFmtId="34">
    <oc r="F50">
      <f>F30+F29</f>
    </oc>
    <nc r="F50">
      <v>-12773</v>
    </nc>
  </rcc>
  <rcc rId="3673" sId="5" numFmtId="34">
    <oc r="G50">
      <f>G30+G29</f>
    </oc>
    <nc r="G50">
      <v>-9615</v>
    </nc>
  </rcc>
  <rcc rId="3674" sId="5" numFmtId="34">
    <oc r="H50">
      <f>H30+H29</f>
    </oc>
    <nc r="H50">
      <v>-9474</v>
    </nc>
  </rcc>
  <rcc rId="3675" sId="5" numFmtId="34">
    <oc r="I50">
      <f>I30+I29+1</f>
    </oc>
    <nc r="I50">
      <v>-9646</v>
    </nc>
  </rcc>
  <rcc rId="3676" sId="5" numFmtId="34">
    <oc r="J50">
      <f>J30+J29+1</f>
    </oc>
    <nc r="J50">
      <v>-14818</v>
    </nc>
  </rcc>
  <rcc rId="3677" sId="5" numFmtId="34">
    <oc r="K50">
      <f>K30+K29</f>
    </oc>
    <nc r="K50">
      <v>-14234</v>
    </nc>
  </rcc>
  <rcc rId="3678" sId="5" numFmtId="34">
    <oc r="L50">
      <f>L30+L29</f>
    </oc>
    <nc r="L50">
      <v>-14672</v>
    </nc>
  </rcc>
  <rcc rId="3679" sId="5" numFmtId="34">
    <oc r="P50">
      <f>P30+P29</f>
    </oc>
    <nc r="P50">
      <v>-10716</v>
    </nc>
  </rcc>
  <rcc rId="3680" sId="5" numFmtId="34">
    <oc r="Q50">
      <f>Q30+Q29</f>
    </oc>
    <nc r="Q50">
      <v>-12187</v>
    </nc>
  </rcc>
  <rcc rId="3681" sId="5" numFmtId="34">
    <oc r="R50">
      <f>R30+R29</f>
    </oc>
    <nc r="R50">
      <v>-18320</v>
    </nc>
  </rcc>
  <rcc rId="3682" sId="5" numFmtId="34">
    <oc r="S50">
      <f>S30+S29</f>
    </oc>
    <nc r="S50">
      <v>-10972</v>
    </nc>
  </rcc>
  <rcc rId="3683" sId="5" numFmtId="34">
    <oc r="T50">
      <f>T30+T29</f>
    </oc>
    <nc r="T50">
      <v>-12354</v>
    </nc>
  </rcc>
  <rcc rId="3684" sId="5" numFmtId="34">
    <oc r="U50">
      <f>U30+U29</f>
    </oc>
    <nc r="U50">
      <v>-14007</v>
    </nc>
  </rcc>
  <rcc rId="3685" sId="5" numFmtId="34">
    <oc r="V50">
      <f>V30+V29</f>
    </oc>
    <nc r="V50">
      <v>-19394</v>
    </nc>
  </rcc>
  <rcc rId="3686" sId="5" numFmtId="34">
    <oc r="W50">
      <f>W30+W29</f>
    </oc>
    <nc r="W50">
      <v>-24310</v>
    </nc>
  </rcc>
  <rcc rId="3687" sId="5" numFmtId="34">
    <oc r="C51">
      <f>SUM(C37:C50)</f>
    </oc>
    <nc r="C51">
      <v>475193</v>
    </nc>
  </rcc>
  <rcc rId="3688" sId="5" numFmtId="34">
    <oc r="D51">
      <f>SUM(D37:D50)</f>
    </oc>
    <nc r="D51">
      <v>495642</v>
    </nc>
  </rcc>
  <rcc rId="3689" sId="5" numFmtId="34">
    <oc r="E51">
      <f>SUM(E37:E50)</f>
    </oc>
    <nc r="E51">
      <v>526905</v>
    </nc>
  </rcc>
  <rcc rId="3690" sId="5" numFmtId="34">
    <oc r="F51">
      <f>SUM(F37:F50)</f>
    </oc>
    <nc r="F51">
      <v>515386</v>
    </nc>
  </rcc>
  <rcc rId="3691" sId="5" numFmtId="34">
    <oc r="G51">
      <f>SUM(G37:G50)</f>
    </oc>
    <nc r="G51">
      <v>515113</v>
    </nc>
  </rcc>
  <rcc rId="3692" sId="5" numFmtId="34">
    <oc r="H51">
      <f>SUM(H37:H50)</f>
    </oc>
    <nc r="H51">
      <v>529760</v>
    </nc>
  </rcc>
  <rcc rId="3693" sId="5" numFmtId="34">
    <oc r="I51">
      <f>SUM(I37:I50)</f>
    </oc>
    <nc r="I51">
      <v>515651</v>
    </nc>
  </rcc>
  <rcc rId="3694" sId="5" numFmtId="34">
    <oc r="J51">
      <f>SUM(J37:J50)</f>
    </oc>
    <nc r="J51">
      <v>497278</v>
    </nc>
  </rcc>
  <rcc rId="3695" sId="5" numFmtId="34">
    <oc r="K51">
      <f>SUM(K37:K50)</f>
    </oc>
    <nc r="K51">
      <v>520062</v>
    </nc>
  </rcc>
  <rcc rId="3696" sId="5" numFmtId="34">
    <oc r="L51">
      <f>SUM(L37:L50)</f>
    </oc>
    <nc r="L51">
      <v>522357</v>
    </nc>
  </rcc>
  <rcc rId="3697" sId="5" numFmtId="34">
    <oc r="M51">
      <f>SUM(M37:M50)</f>
    </oc>
    <nc r="M51">
      <v>594559</v>
    </nc>
  </rcc>
  <rcc rId="3698" sId="5" numFmtId="34">
    <oc r="N51">
      <f>SUM(N37:N50)</f>
    </oc>
    <nc r="N51">
      <v>590529</v>
    </nc>
  </rcc>
  <rcc rId="3699" sId="5" numFmtId="34">
    <oc r="O51">
      <f>SUM(O37:O50)</f>
    </oc>
    <nc r="O51">
      <v>586179</v>
    </nc>
  </rcc>
  <rcc rId="3700" sId="5" numFmtId="34">
    <oc r="P51">
      <f>SUM(P37:P50)</f>
    </oc>
    <nc r="P51">
      <v>491831</v>
    </nc>
  </rcc>
  <rcc rId="3701" sId="5" numFmtId="34">
    <oc r="Q51">
      <f>SUM(Q37:Q50)</f>
    </oc>
    <nc r="Q51">
      <v>552730</v>
    </nc>
  </rcc>
  <rcc rId="3702" sId="5" numFmtId="34">
    <oc r="R51">
      <f>SUM(R37:R50)</f>
    </oc>
    <nc r="R51">
      <v>569301</v>
    </nc>
  </rcc>
  <rcc rId="3703" sId="5" numFmtId="34">
    <oc r="S51">
      <f>SUM(S37:S50)</f>
    </oc>
    <nc r="S51">
      <v>611274</v>
    </nc>
  </rcc>
  <rcc rId="3704" sId="5" numFmtId="34">
    <oc r="T51">
      <f>SUM(T37:T50)</f>
    </oc>
    <nc r="T51">
      <v>600080</v>
    </nc>
  </rcc>
  <rcc rId="3705" sId="5" numFmtId="34">
    <oc r="U51">
      <f>SUM(U37:U50)</f>
    </oc>
    <nc r="U51">
      <v>634853</v>
    </nc>
  </rcc>
  <rcc rId="3706" sId="5" numFmtId="34">
    <oc r="V51">
      <f>SUM(V37:V50)</f>
    </oc>
    <nc r="V51">
      <v>640880</v>
    </nc>
  </rcc>
  <rcc rId="3707" sId="5" numFmtId="34">
    <oc r="W51">
      <f>SUM(W37:W50)</f>
    </oc>
    <nc r="W51">
      <v>660727</v>
    </nc>
  </rcc>
  <rcc rId="3708" sId="5" numFmtId="34">
    <oc r="C52">
      <f>C51-C33</f>
    </oc>
    <nc r="C52">
      <v>0</v>
    </nc>
  </rcc>
  <rcc rId="3709" sId="5">
    <oc r="E54">
      <f>E36</f>
    </oc>
    <nc r="E54" t="inlineStr">
      <is>
        <t>III Q 2017</t>
      </is>
    </nc>
  </rcc>
  <rcc rId="3710" sId="5">
    <oc r="F54">
      <f>F36</f>
    </oc>
    <nc r="F54" t="inlineStr">
      <is>
        <t>IV Q 2017</t>
      </is>
    </nc>
  </rcc>
  <rcc rId="3711" sId="5">
    <oc r="G54">
      <f>G36</f>
    </oc>
    <nc r="G54" t="inlineStr">
      <is>
        <t>I Q 2018</t>
      </is>
    </nc>
  </rcc>
  <rcc rId="3712" sId="5">
    <oc r="H54">
      <f>H36</f>
    </oc>
    <nc r="H54" t="inlineStr">
      <is>
        <t>II Q 2018</t>
      </is>
    </nc>
  </rcc>
  <rcc rId="3713" sId="5">
    <oc r="I54">
      <f>I36</f>
    </oc>
    <nc r="I54" t="inlineStr">
      <is>
        <t>III Q 2018</t>
      </is>
    </nc>
  </rcc>
  <rcc rId="3714" sId="5">
    <oc r="J54">
      <f>J36</f>
    </oc>
    <nc r="J54" t="inlineStr">
      <is>
        <t>IV Q 2018</t>
      </is>
    </nc>
  </rcc>
  <rcc rId="3715" sId="5">
    <oc r="K54">
      <f>K36</f>
    </oc>
    <nc r="K54" t="inlineStr">
      <is>
        <t>I Q 2019</t>
      </is>
    </nc>
  </rcc>
  <rcc rId="3716" sId="5">
    <oc r="N54">
      <f>N36</f>
    </oc>
    <nc r="N54" t="inlineStr">
      <is>
        <t>IV Q 2019</t>
      </is>
    </nc>
  </rcc>
  <rcc rId="3717" sId="5">
    <oc r="O54">
      <f>O36</f>
    </oc>
    <nc r="O54" t="inlineStr">
      <is>
        <t>I Q 2020</t>
      </is>
    </nc>
  </rcc>
  <rcc rId="3718" sId="5">
    <oc r="P54">
      <f>P36</f>
    </oc>
    <nc r="P54" t="inlineStr">
      <is>
        <t>II Q 2020</t>
      </is>
    </nc>
  </rcc>
  <rcc rId="3719" sId="5">
    <oc r="Q54">
      <f>Q36</f>
    </oc>
    <nc r="Q54" t="inlineStr">
      <is>
        <t>III Q 2020</t>
      </is>
    </nc>
  </rcc>
  <rcc rId="3720" sId="5">
    <oc r="R54">
      <f>R36</f>
    </oc>
    <nc r="R54" t="inlineStr">
      <is>
        <t>IV Q 2020</t>
      </is>
    </nc>
  </rcc>
  <rcc rId="3721" sId="5">
    <oc r="S54">
      <f>S36</f>
    </oc>
    <nc r="S54" t="inlineStr">
      <is>
        <t>I Q 2021</t>
      </is>
    </nc>
  </rcc>
  <rcc rId="3722" sId="5">
    <oc r="T54">
      <f>T36</f>
    </oc>
    <nc r="T54" t="inlineStr">
      <is>
        <t>II Q 2021</t>
      </is>
    </nc>
  </rcc>
  <rcc rId="3723" sId="5">
    <oc r="U54">
      <f>U36</f>
    </oc>
    <nc r="U54" t="inlineStr">
      <is>
        <t>III Q 2021</t>
      </is>
    </nc>
  </rcc>
  <rcc rId="3724" sId="5">
    <oc r="V54">
      <f>V36</f>
    </oc>
    <nc r="V54" t="inlineStr">
      <is>
        <t>IV Q 2021</t>
      </is>
    </nc>
  </rcc>
  <rcc rId="3725" sId="5">
    <oc r="W54">
      <f>W36</f>
    </oc>
    <nc r="W54" t="inlineStr">
      <is>
        <t>I Q 2022</t>
      </is>
    </nc>
  </rcc>
  <rcc rId="3726" sId="5" numFmtId="34">
    <oc r="C56">
      <f>C45/1000</f>
    </oc>
    <nc r="C56">
      <v>67</v>
    </nc>
  </rcc>
  <rcc rId="3727" sId="5" numFmtId="34">
    <oc r="D56">
      <f>D45/1000</f>
    </oc>
    <nc r="D56">
      <v>73</v>
    </nc>
  </rcc>
  <rcc rId="3728" sId="5" numFmtId="34">
    <oc r="E56">
      <f>E45/1000</f>
    </oc>
    <nc r="E56">
      <v>78</v>
    </nc>
  </rcc>
  <rcc rId="3729" sId="5" numFmtId="34">
    <oc r="F56">
      <f>F45/1000</f>
    </oc>
    <nc r="F56">
      <v>81</v>
    </nc>
  </rcc>
  <rcc rId="3730" sId="5" numFmtId="34">
    <oc r="G56">
      <f>G45/1000</f>
    </oc>
    <nc r="G56">
      <v>79</v>
    </nc>
  </rcc>
  <rcc rId="3731" sId="5" numFmtId="34">
    <oc r="H56">
      <f>H45/1000</f>
    </oc>
    <nc r="H56">
      <v>78</v>
    </nc>
  </rcc>
  <rcc rId="3732" sId="5" numFmtId="34">
    <oc r="I56">
      <f>I45/1000</f>
    </oc>
    <nc r="I56">
      <v>76</v>
    </nc>
  </rcc>
  <rcc rId="3733" sId="5" numFmtId="34">
    <oc r="J56">
      <f>J45/1000</f>
    </oc>
    <nc r="J56">
      <v>70</v>
    </nc>
  </rcc>
  <rcc rId="3734" sId="5" numFmtId="34">
    <oc r="K56">
      <f>K45/1000</f>
    </oc>
    <nc r="K56">
      <v>66</v>
    </nc>
  </rcc>
  <rcc rId="3735" sId="5" numFmtId="34">
    <oc r="L56">
      <f>L45/1000+1</f>
    </oc>
    <nc r="L56">
      <v>69</v>
    </nc>
  </rcc>
  <rcc rId="3736" sId="5" numFmtId="34">
    <oc r="M56">
      <f>M45/1000</f>
    </oc>
    <nc r="M56">
      <v>71</v>
    </nc>
  </rcc>
  <rcc rId="3737" sId="5" numFmtId="34">
    <oc r="N56">
      <f>N45/1000</f>
    </oc>
    <nc r="N56">
      <v>69</v>
    </nc>
  </rcc>
  <rcc rId="3738" sId="5" numFmtId="34">
    <oc r="O56">
      <f>O45/1000</f>
    </oc>
    <nc r="O56">
      <v>64</v>
    </nc>
  </rcc>
  <rcc rId="3739" sId="5" numFmtId="34">
    <oc r="P56">
      <f>P45/1000</f>
    </oc>
    <nc r="P56">
      <v>48</v>
    </nc>
  </rcc>
  <rcc rId="3740" sId="5" numFmtId="34">
    <oc r="Q56">
      <f>Q45/1000</f>
    </oc>
    <nc r="Q56">
      <v>55</v>
    </nc>
  </rcc>
  <rcc rId="3741" sId="5" numFmtId="34">
    <oc r="R56">
      <f>R45/1000</f>
    </oc>
    <nc r="R56">
      <v>59</v>
    </nc>
  </rcc>
  <rcc rId="3742" sId="5" numFmtId="34">
    <oc r="S56">
      <f>S45/1000</f>
    </oc>
    <nc r="S56">
      <v>62</v>
    </nc>
  </rcc>
  <rcc rId="3743" sId="5" numFmtId="34">
    <oc r="T56">
      <f>T45/1000</f>
    </oc>
    <nc r="T56">
      <v>65</v>
    </nc>
  </rcc>
  <rcc rId="3744" sId="5" numFmtId="34">
    <oc r="U56">
      <f>U45/1000</f>
    </oc>
    <nc r="U56">
      <v>72</v>
    </nc>
  </rcc>
  <rcc rId="3745" sId="5" numFmtId="34">
    <oc r="V56">
      <f>V45/1000</f>
    </oc>
    <nc r="V56">
      <v>70</v>
    </nc>
  </rcc>
  <rcc rId="3746" sId="5" numFmtId="34">
    <oc r="W56">
      <f>W45/1000</f>
    </oc>
    <nc r="W56">
      <v>53</v>
    </nc>
  </rcc>
  <rcc rId="3747" sId="5" numFmtId="34">
    <oc r="C57">
      <f>C44/1000</f>
    </oc>
    <nc r="C57">
      <v>-2</v>
    </nc>
  </rcc>
  <rcc rId="3748" sId="5" numFmtId="34">
    <oc r="D57">
      <f>D44/1000</f>
    </oc>
    <nc r="D57">
      <v>-3</v>
    </nc>
  </rcc>
  <rcc rId="3749" sId="5" numFmtId="34">
    <oc r="E57">
      <f>E44/1000</f>
    </oc>
    <nc r="E57">
      <v>-4</v>
    </nc>
  </rcc>
  <rcc rId="3750" sId="5" numFmtId="34">
    <oc r="F57">
      <f>F44/1000</f>
    </oc>
    <nc r="F57">
      <v>-3</v>
    </nc>
  </rcc>
  <rcc rId="3751" sId="5" numFmtId="34">
    <oc r="G57">
      <f>G44/1000</f>
    </oc>
    <nc r="G57">
      <v>-4</v>
    </nc>
  </rcc>
  <rcc rId="3752" sId="5" numFmtId="34">
    <oc r="H57">
      <f>H44/1000</f>
    </oc>
    <nc r="H57">
      <v>-4</v>
    </nc>
  </rcc>
  <rcc rId="3753" sId="5" numFmtId="34">
    <oc r="I57">
      <f>I44/1000</f>
    </oc>
    <nc r="I57">
      <v>-4</v>
    </nc>
  </rcc>
  <rcc rId="3754" sId="5" numFmtId="34">
    <oc r="J57">
      <f>J44/1000</f>
    </oc>
    <nc r="J57">
      <v>0</v>
    </nc>
  </rcc>
  <rcc rId="3755" sId="5" numFmtId="34">
    <oc r="K57">
      <f>K44/1000</f>
    </oc>
    <nc r="K57">
      <v>-1</v>
    </nc>
  </rcc>
  <rcc rId="3756" sId="5" numFmtId="34">
    <oc r="L57">
      <f>L44/1000</f>
    </oc>
    <nc r="L57">
      <v>-1</v>
    </nc>
  </rcc>
  <rcc rId="3757" sId="5" numFmtId="34">
    <oc r="M57">
      <f>M44/1000</f>
    </oc>
    <nc r="M57">
      <v>-1</v>
    </nc>
  </rcc>
  <rcc rId="3758" sId="5" numFmtId="34">
    <oc r="N57">
      <f>N44/1000</f>
    </oc>
    <nc r="N57">
      <v>13</v>
    </nc>
  </rcc>
  <rcc rId="3759" sId="5" numFmtId="34">
    <oc r="O57">
      <f>O44/1000</f>
    </oc>
    <nc r="O57">
      <v>2</v>
    </nc>
  </rcc>
  <rcc rId="3760" sId="5" numFmtId="34">
    <oc r="P57">
      <f>P44/1000</f>
    </oc>
    <nc r="P57">
      <v>1</v>
    </nc>
  </rcc>
  <rcc rId="3761" sId="5" numFmtId="34">
    <oc r="Q57">
      <f>Q44/1000</f>
    </oc>
    <nc r="Q57">
      <v>1</v>
    </nc>
  </rcc>
  <rcc rId="3762" sId="5" numFmtId="34">
    <oc r="R57">
      <f>R44/1000</f>
    </oc>
    <nc r="R57">
      <v>1</v>
    </nc>
  </rcc>
  <rcc rId="3763" sId="5" numFmtId="34">
    <oc r="S57">
      <f>S44/1000</f>
    </oc>
    <nc r="S57">
      <v>2</v>
    </nc>
  </rcc>
  <rcc rId="3764" sId="5" numFmtId="34">
    <oc r="T57">
      <f>T44/1000</f>
    </oc>
    <nc r="T57">
      <v>1</v>
    </nc>
  </rcc>
  <rcc rId="3765" sId="5" numFmtId="34">
    <oc r="U57">
      <f>U44/1000</f>
    </oc>
    <nc r="U57">
      <v>2</v>
    </nc>
  </rcc>
  <rcc rId="3766" sId="5" numFmtId="34">
    <oc r="V57">
      <f>V44/1000</f>
    </oc>
    <nc r="V57">
      <v>2</v>
    </nc>
  </rcc>
  <rcc rId="3767" sId="5" numFmtId="34">
    <oc r="W57">
      <f>W44/1000</f>
    </oc>
    <nc r="W57">
      <v>3</v>
    </nc>
  </rcc>
  <rcc rId="3768" sId="5" numFmtId="34">
    <oc r="C58">
      <f>C47/1000</f>
    </oc>
    <nc r="C58">
      <v>19</v>
    </nc>
  </rcc>
  <rcc rId="3769" sId="5" numFmtId="34">
    <oc r="D58">
      <f>D47/1000</f>
    </oc>
    <nc r="D58">
      <v>20</v>
    </nc>
  </rcc>
  <rcc rId="3770" sId="5" numFmtId="34">
    <oc r="E58">
      <f>E47/1000</f>
    </oc>
    <nc r="E58">
      <v>24</v>
    </nc>
  </rcc>
  <rcc rId="3771" sId="5" numFmtId="34">
    <oc r="F58">
      <f>F47/1000</f>
    </oc>
    <nc r="F58">
      <v>14</v>
    </nc>
  </rcc>
  <rcc rId="3772" sId="5" numFmtId="34">
    <oc r="G58">
      <f>G47/1000</f>
    </oc>
    <nc r="G58">
      <v>15</v>
    </nc>
  </rcc>
  <rcc rId="3773" sId="5" numFmtId="34">
    <oc r="H58">
      <f>H47/1000</f>
    </oc>
    <nc r="H58">
      <v>17</v>
    </nc>
  </rcc>
  <rcc rId="3774" sId="5" numFmtId="34">
    <oc r="I58">
      <f>I47/1000</f>
    </oc>
    <nc r="I58">
      <v>13</v>
    </nc>
  </rcc>
  <rcc rId="3775" sId="5" numFmtId="34">
    <oc r="J58">
      <f>J47/1000</f>
    </oc>
    <nc r="J58">
      <v>14</v>
    </nc>
  </rcc>
  <rcc rId="3776" sId="5" numFmtId="34">
    <oc r="K58">
      <f>K47/1000</f>
    </oc>
    <nc r="K58">
      <v>16</v>
    </nc>
  </rcc>
  <rcc rId="3777" sId="5" numFmtId="34">
    <oc r="L58">
      <f>L47/1000</f>
    </oc>
    <nc r="L58">
      <v>11</v>
    </nc>
  </rcc>
  <rcc rId="3778" sId="5" numFmtId="34">
    <oc r="M58">
      <f>M47/1000</f>
    </oc>
    <nc r="M58">
      <v>14</v>
    </nc>
  </rcc>
  <rcc rId="3779" sId="5" numFmtId="34">
    <oc r="N58">
      <f>N47/1000</f>
    </oc>
    <nc r="N58">
      <v>10</v>
    </nc>
  </rcc>
  <rcc rId="3780" sId="5" numFmtId="34">
    <oc r="O58">
      <f>O47/1000</f>
    </oc>
    <nc r="O58">
      <v>25</v>
    </nc>
  </rcc>
  <rcc rId="3781" sId="5" numFmtId="34">
    <oc r="P58">
      <f>P47/1000</f>
    </oc>
    <nc r="P58">
      <v>28</v>
    </nc>
  </rcc>
  <rcc rId="3782" sId="5" numFmtId="34">
    <oc r="Q58">
      <f>Q47/1000</f>
    </oc>
    <nc r="Q58">
      <v>23</v>
    </nc>
  </rcc>
  <rcc rId="3783" sId="5" numFmtId="34">
    <oc r="R58">
      <f>R47/1000</f>
    </oc>
    <nc r="R58">
      <v>36</v>
    </nc>
  </rcc>
  <rcc rId="3784" sId="5" numFmtId="34">
    <oc r="S58">
      <f>S47/1000</f>
    </oc>
    <nc r="S58">
      <v>39</v>
    </nc>
  </rcc>
  <rcc rId="3785" sId="5" numFmtId="34">
    <oc r="T58">
      <f>T47/1000</f>
    </oc>
    <nc r="T58">
      <v>26</v>
    </nc>
  </rcc>
  <rcc rId="3786" sId="5" numFmtId="34">
    <oc r="U58">
      <f>U47/1000</f>
    </oc>
    <nc r="U58">
      <v>20</v>
    </nc>
  </rcc>
  <rcc rId="3787" sId="5" numFmtId="34">
    <oc r="V58">
      <f>V47/1000</f>
    </oc>
    <nc r="V58">
      <v>27</v>
    </nc>
  </rcc>
  <rcc rId="3788" sId="5" numFmtId="34">
    <oc r="W58">
      <f>W47/1000</f>
    </oc>
    <nc r="W58">
      <v>40</v>
    </nc>
  </rcc>
  <rcc rId="3789" sId="5" numFmtId="34">
    <oc r="C59">
      <f>C39/1000</f>
    </oc>
    <nc r="C59">
      <v>12</v>
    </nc>
  </rcc>
  <rcc rId="3790" sId="5" numFmtId="34">
    <oc r="D59">
      <f>D39/1000</f>
    </oc>
    <nc r="D59">
      <v>11</v>
    </nc>
  </rcc>
  <rcc rId="3791" sId="5" numFmtId="34">
    <oc r="E59">
      <f>E39/1000</f>
    </oc>
    <nc r="E59">
      <v>16</v>
    </nc>
  </rcc>
  <rcc rId="3792" sId="5" numFmtId="34">
    <oc r="F59">
      <f>F39/1000</f>
    </oc>
    <nc r="F59">
      <v>18</v>
    </nc>
  </rcc>
  <rcc rId="3793" sId="5" numFmtId="34">
    <oc r="G59">
      <f>G39/1000</f>
    </oc>
    <nc r="G59">
      <v>14</v>
    </nc>
  </rcc>
  <rcc rId="3794" sId="5" numFmtId="34">
    <oc r="H59">
      <f>H39/1000</f>
    </oc>
    <nc r="H59">
      <v>13</v>
    </nc>
  </rcc>
  <rcc rId="3795" sId="5" numFmtId="34">
    <oc r="I59">
      <f>I39/1000</f>
    </oc>
    <nc r="I59">
      <v>13</v>
    </nc>
  </rcc>
  <rcc rId="3796" sId="5" numFmtId="34">
    <oc r="J59">
      <f>J39/1000</f>
    </oc>
    <nc r="J59">
      <v>22</v>
    </nc>
  </rcc>
  <rcc rId="3797" sId="5" numFmtId="34">
    <oc r="K59">
      <f>K39/1000</f>
    </oc>
    <nc r="K59">
      <v>14</v>
    </nc>
  </rcc>
  <rcc rId="3798" sId="5" numFmtId="34">
    <oc r="L59">
      <f>L39/1000</f>
    </oc>
    <nc r="L59">
      <v>13</v>
    </nc>
  </rcc>
  <rcc rId="3799" sId="5" numFmtId="34">
    <oc r="M59">
      <f>M39/1000</f>
    </oc>
    <nc r="M59">
      <v>16</v>
    </nc>
  </rcc>
  <rcc rId="3800" sId="5" numFmtId="34">
    <oc r="N59">
      <f>N39/1000</f>
    </oc>
    <nc r="N59">
      <v>2</v>
    </nc>
  </rcc>
  <rcc rId="3801" sId="5" numFmtId="34">
    <oc r="O59">
      <f>O39/1000</f>
    </oc>
    <nc r="O59">
      <v>11</v>
    </nc>
  </rcc>
  <rcc rId="3802" sId="5" numFmtId="34">
    <oc r="P59">
      <f>P39/1000</f>
    </oc>
    <nc r="P59">
      <v>6</v>
    </nc>
  </rcc>
  <rcc rId="3803" sId="5" numFmtId="34">
    <oc r="Q59">
      <f>Q39/1000</f>
    </oc>
    <nc r="Q59">
      <v>8</v>
    </nc>
  </rcc>
  <rcc rId="3804" sId="5" numFmtId="34">
    <oc r="R59">
      <f>R39/1000</f>
    </oc>
    <nc r="R59">
      <v>12</v>
    </nc>
  </rcc>
  <rcc rId="3805" sId="5" numFmtId="34">
    <oc r="S59">
      <f>S39/1000</f>
    </oc>
    <nc r="S59">
      <v>11</v>
    </nc>
  </rcc>
  <rcc rId="3806" sId="5" numFmtId="34">
    <oc r="T59">
      <f>T39/1000</f>
    </oc>
    <nc r="T59">
      <v>12</v>
    </nc>
  </rcc>
  <rcc rId="3807" sId="5" numFmtId="34">
    <oc r="U59">
      <f>U39/1000</f>
    </oc>
    <nc r="U59">
      <v>15</v>
    </nc>
  </rcc>
  <rcc rId="3808" sId="5" numFmtId="34">
    <oc r="V59">
      <f>V39/1000</f>
    </oc>
    <nc r="V59">
      <v>14</v>
    </nc>
  </rcc>
  <rcc rId="3809" sId="5" numFmtId="34">
    <oc r="W59">
      <f>W39/1000</f>
    </oc>
    <nc r="W59">
      <v>10</v>
    </nc>
  </rcc>
  <rcc rId="3810" sId="5" numFmtId="34">
    <oc r="C60">
      <f>C37/1000</f>
    </oc>
    <nc r="C60">
      <v>83</v>
    </nc>
  </rcc>
  <rcc rId="3811" sId="5" numFmtId="34">
    <oc r="D60">
      <f>D37/1000</f>
    </oc>
    <nc r="D60">
      <v>85</v>
    </nc>
  </rcc>
  <rcc rId="3812" sId="5" numFmtId="34">
    <oc r="E60">
      <f>E37/1000</f>
    </oc>
    <nc r="E60">
      <v>84</v>
    </nc>
  </rcc>
  <rcc rId="3813" sId="5" numFmtId="34">
    <oc r="F60">
      <f>F37/1000</f>
    </oc>
    <nc r="F60">
      <v>85</v>
    </nc>
  </rcc>
  <rcc rId="3814" sId="5" numFmtId="34">
    <oc r="G60">
      <f>G37/1000</f>
    </oc>
    <nc r="G60">
      <v>81</v>
    </nc>
  </rcc>
  <rcc rId="3815" sId="5" numFmtId="34">
    <oc r="H60">
      <f>H37/1000</f>
    </oc>
    <nc r="H60">
      <v>80</v>
    </nc>
  </rcc>
  <rcc rId="3816" sId="5" numFmtId="34">
    <oc r="I60">
      <f>I37/1000</f>
    </oc>
    <nc r="I60">
      <v>76</v>
    </nc>
  </rcc>
  <rcc rId="3817" sId="5" numFmtId="34">
    <oc r="J60">
      <f>J37/1000</f>
    </oc>
    <nc r="J60">
      <v>80</v>
    </nc>
  </rcc>
  <rcc rId="3818" sId="5" numFmtId="34">
    <oc r="K60">
      <f>K37/1000</f>
    </oc>
    <nc r="K60">
      <v>81</v>
    </nc>
  </rcc>
  <rcc rId="3819" sId="5" numFmtId="34">
    <oc r="L60">
      <f>L37/1000</f>
    </oc>
    <nc r="L60">
      <v>81</v>
    </nc>
  </rcc>
  <rcc rId="3820" sId="5" numFmtId="34">
    <oc r="M60">
      <f>M37/1000</f>
    </oc>
    <nc r="M60">
      <v>82</v>
    </nc>
  </rcc>
  <rcc rId="3821" sId="5" numFmtId="34">
    <oc r="N60">
      <f>N37/1000</f>
    </oc>
    <nc r="N60">
      <v>81</v>
    </nc>
  </rcc>
  <rcc rId="3822" sId="5" numFmtId="34">
    <oc r="O60">
      <f>O37/1000</f>
    </oc>
    <nc r="O60">
      <v>79</v>
    </nc>
  </rcc>
  <rcc rId="3823" sId="5" numFmtId="34">
    <oc r="P60">
      <f>P37/1000</f>
    </oc>
    <nc r="P60">
      <v>73</v>
    </nc>
  </rcc>
  <rcc rId="3824" sId="5" numFmtId="34">
    <oc r="Q60">
      <f>Q37/1000</f>
    </oc>
    <nc r="Q60">
      <v>77</v>
    </nc>
  </rcc>
  <rcc rId="3825" sId="5" numFmtId="34">
    <oc r="R60">
      <f>R37/1000</f>
    </oc>
    <nc r="R60">
      <v>80</v>
    </nc>
  </rcc>
  <rcc rId="3826" sId="5" numFmtId="34">
    <oc r="S60">
      <f>S37/1000</f>
    </oc>
    <nc r="S60">
      <v>97</v>
    </nc>
  </rcc>
  <rcc rId="3827" sId="5" numFmtId="34">
    <oc r="T60">
      <f>T37/1000</f>
    </oc>
    <nc r="T60">
      <v>93</v>
    </nc>
  </rcc>
  <rcc rId="3828" sId="5" numFmtId="34">
    <oc r="U60">
      <f>U37/1000</f>
    </oc>
    <nc r="U60">
      <v>101</v>
    </nc>
  </rcc>
  <rcc rId="3829" sId="5" numFmtId="34">
    <oc r="V60">
      <f>V37/1000</f>
    </oc>
    <nc r="V60">
      <v>102</v>
    </nc>
  </rcc>
  <rcc rId="3830" sId="5" numFmtId="34">
    <oc r="W60">
      <f>W37/1000</f>
    </oc>
    <nc r="W60">
      <v>114</v>
    </nc>
  </rcc>
  <rcc rId="3831" sId="5" numFmtId="34">
    <oc r="C61">
      <f>C40/1000</f>
    </oc>
    <nc r="C61">
      <v>78</v>
    </nc>
  </rcc>
  <rcc rId="3832" sId="5" numFmtId="34">
    <oc r="D61">
      <f>D40/1000</f>
    </oc>
    <nc r="D61">
      <v>85</v>
    </nc>
  </rcc>
  <rcc rId="3833" sId="5" numFmtId="34">
    <oc r="E61">
      <f>E40/1000</f>
    </oc>
    <nc r="E61">
      <v>92</v>
    </nc>
  </rcc>
  <rcc rId="3834" sId="5" numFmtId="34">
    <oc r="F61">
      <f>F40/1000</f>
    </oc>
    <nc r="F61">
      <v>91</v>
    </nc>
  </rcc>
  <rcc rId="3835" sId="5" numFmtId="34">
    <oc r="G61">
      <f>G40/1000</f>
    </oc>
    <nc r="G61">
      <v>89</v>
    </nc>
  </rcc>
  <rcc rId="3836" sId="5" numFmtId="34">
    <oc r="H61">
      <f>H40/1000</f>
    </oc>
    <nc r="H61">
      <v>101</v>
    </nc>
  </rcc>
  <rcc rId="3837" sId="5" numFmtId="34">
    <oc r="I61">
      <f>I40/1000</f>
    </oc>
    <nc r="I61">
      <v>97</v>
    </nc>
  </rcc>
  <rcc rId="3838" sId="5" numFmtId="34">
    <oc r="J61">
      <f>J40/1000</f>
    </oc>
    <nc r="J61">
      <v>110</v>
    </nc>
  </rcc>
  <rcc rId="3839" sId="5" numFmtId="34">
    <oc r="K61">
      <f>K40/1000</f>
    </oc>
    <nc r="K61">
      <v>107</v>
    </nc>
  </rcc>
  <rcc rId="3840" sId="5" numFmtId="34">
    <oc r="L61">
      <f>L40/1000</f>
    </oc>
    <nc r="L61">
      <v>114</v>
    </nc>
  </rcc>
  <rcc rId="3841" sId="5" numFmtId="34">
    <oc r="M61">
      <f>M40/1000</f>
    </oc>
    <nc r="M61">
      <v>112</v>
    </nc>
  </rcc>
  <rcc rId="3842" sId="5" numFmtId="34">
    <oc r="N61">
      <f>N40/1000</f>
    </oc>
    <nc r="N61">
      <v>110</v>
    </nc>
  </rcc>
  <rcc rId="3843" sId="5" numFmtId="34">
    <oc r="O61">
      <f>O40/1000</f>
    </oc>
    <nc r="O61">
      <v>122</v>
    </nc>
  </rcc>
  <rcc rId="3844" sId="5" numFmtId="34">
    <oc r="P61">
      <f>P40/1000</f>
    </oc>
    <nc r="P61">
      <v>104</v>
    </nc>
  </rcc>
  <rcc rId="3845" sId="5" numFmtId="34">
    <oc r="Q61">
      <f>Q40/1000</f>
    </oc>
    <nc r="Q61">
      <v>116</v>
    </nc>
  </rcc>
  <rcc rId="3846" sId="5" numFmtId="34">
    <oc r="R61">
      <f>R40/1000</f>
    </oc>
    <nc r="R61">
      <v>127</v>
    </nc>
  </rcc>
  <rcc rId="3847" sId="5" numFmtId="34">
    <oc r="S61">
      <f>S40/1000</f>
    </oc>
    <nc r="S61">
      <v>120</v>
    </nc>
  </rcc>
  <rcc rId="3848" sId="5" numFmtId="34">
    <oc r="T61">
      <f>T40/1000</f>
    </oc>
    <nc r="T61">
      <v>137</v>
    </nc>
  </rcc>
  <rcc rId="3849" sId="5" numFmtId="34">
    <oc r="U61">
      <f>U40/1000</f>
    </oc>
    <nc r="U61">
      <v>154</v>
    </nc>
  </rcc>
  <rcc rId="3850" sId="5" numFmtId="34">
    <oc r="V61">
      <f>V40/1000</f>
    </oc>
    <nc r="V61">
      <v>163</v>
    </nc>
  </rcc>
  <rcc rId="3851" sId="5" numFmtId="34">
    <oc r="W61">
      <f>W40/1000</f>
    </oc>
    <nc r="W61">
      <v>183</v>
    </nc>
  </rcc>
  <rcc rId="3852" sId="5" numFmtId="34">
    <oc r="C62">
      <f>C41/1000</f>
    </oc>
    <nc r="C62">
      <v>46</v>
    </nc>
  </rcc>
  <rcc rId="3853" sId="5" numFmtId="34">
    <oc r="D62">
      <f>D41/1000</f>
    </oc>
    <nc r="D62">
      <v>49</v>
    </nc>
  </rcc>
  <rcc rId="3854" sId="5" numFmtId="34">
    <oc r="E62">
      <f>E41/1000</f>
    </oc>
    <nc r="E62">
      <v>48</v>
    </nc>
  </rcc>
  <rcc rId="3855" sId="5" numFmtId="34">
    <oc r="F62">
      <f>F41/1000</f>
    </oc>
    <nc r="F62">
      <v>52</v>
    </nc>
  </rcc>
  <rcc rId="3856" sId="5" numFmtId="34">
    <oc r="G62">
      <f>G41/1000</f>
    </oc>
    <nc r="G62">
      <v>48</v>
    </nc>
  </rcc>
  <rcc rId="3857" sId="5" numFmtId="34">
    <oc r="H62">
      <f>H41/1000</f>
    </oc>
    <nc r="H62">
      <v>48</v>
    </nc>
  </rcc>
  <rcc rId="3858" sId="5" numFmtId="34">
    <oc r="I62">
      <f>I41/1000</f>
    </oc>
    <nc r="I62">
      <v>50</v>
    </nc>
  </rcc>
  <rcc rId="3859" sId="5" numFmtId="34">
    <oc r="J62">
      <f>J41/1000</f>
    </oc>
    <nc r="J62">
      <v>51</v>
    </nc>
  </rcc>
  <rcc rId="3860" sId="5" numFmtId="34">
    <oc r="K62">
      <f>K41/1000</f>
    </oc>
    <nc r="K62">
      <v>49</v>
    </nc>
  </rcc>
  <rcc rId="3861" sId="5" numFmtId="34">
    <oc r="L62">
      <f>L41/1000</f>
    </oc>
    <nc r="L62">
      <v>49</v>
    </nc>
  </rcc>
  <rcc rId="3862" sId="5" numFmtId="34">
    <oc r="M62">
      <f>M41/1000</f>
    </oc>
    <nc r="M62">
      <v>101</v>
    </nc>
  </rcc>
  <rcc rId="3863" sId="5" numFmtId="34">
    <oc r="N62">
      <f>N41/1000</f>
    </oc>
    <nc r="N62">
      <v>95</v>
    </nc>
  </rcc>
  <rcc rId="3864" sId="5" numFmtId="34">
    <oc r="O62">
      <f>O41/1000</f>
    </oc>
    <nc r="O62">
      <v>89</v>
    </nc>
  </rcc>
  <rcc rId="3865" sId="5" numFmtId="34">
    <oc r="P62">
      <f>P41/1000</f>
    </oc>
    <nc r="P62">
      <v>36</v>
    </nc>
  </rcc>
  <rcc rId="3866" sId="5" numFmtId="34">
    <oc r="Q62">
      <f>Q41/1000</f>
    </oc>
    <nc r="Q62">
      <v>44</v>
    </nc>
  </rcc>
  <rcc rId="3867" sId="5" numFmtId="34">
    <oc r="R62">
      <f>R41/1000</f>
    </oc>
    <nc r="R62">
      <v>47</v>
    </nc>
  </rcc>
  <rcc rId="3868" sId="5" numFmtId="34">
    <oc r="S62">
      <f>S41/1000</f>
    </oc>
    <nc r="S62">
      <v>46</v>
    </nc>
  </rcc>
  <rcc rId="3869" sId="5" numFmtId="34">
    <oc r="T62">
      <f>T41/1000</f>
    </oc>
    <nc r="T62">
      <v>47</v>
    </nc>
  </rcc>
  <rcc rId="3870" sId="5" numFmtId="34">
    <oc r="U62">
      <f>U41/1000</f>
    </oc>
    <nc r="U62">
      <v>48</v>
    </nc>
  </rcc>
  <rcc rId="3871" sId="5" numFmtId="34">
    <oc r="V62">
      <f>V41/1000</f>
    </oc>
    <nc r="V62">
      <v>48</v>
    </nc>
  </rcc>
  <rcc rId="3872" sId="5" numFmtId="34">
    <oc r="W62">
      <f>W41/1000</f>
    </oc>
    <nc r="W62">
      <v>49</v>
    </nc>
  </rcc>
  <rcc rId="3873" sId="5" numFmtId="34">
    <oc r="C63">
      <f>(C38+C48)/1000</f>
    </oc>
    <nc r="C63">
      <v>57</v>
    </nc>
  </rcc>
  <rcc rId="3874" sId="5" numFmtId="34">
    <oc r="D63">
      <f>(D38+D48)/1000</f>
    </oc>
    <nc r="D63">
      <v>48</v>
    </nc>
  </rcc>
  <rcc rId="3875" sId="5" numFmtId="34">
    <oc r="E63">
      <f>(E38+E48)/1000</f>
    </oc>
    <nc r="E63">
      <v>64</v>
    </nc>
  </rcc>
  <rcc rId="3876" sId="5" numFmtId="34">
    <oc r="F63">
      <f>(F38+F48)/1000</f>
    </oc>
    <nc r="F63">
      <v>58</v>
    </nc>
  </rcc>
  <rcc rId="3877" sId="5" numFmtId="34">
    <oc r="G63">
      <f>(G38+G48)/1000</f>
    </oc>
    <nc r="G63">
      <v>70</v>
    </nc>
  </rcc>
  <rcc rId="3878" sId="5" numFmtId="34">
    <oc r="H63">
      <f>(H38+H48)/1000</f>
    </oc>
    <nc r="H63">
      <v>72</v>
    </nc>
  </rcc>
  <rcc rId="3879" sId="5" numFmtId="34">
    <oc r="I63">
      <f>(I38+I48)/1000</f>
    </oc>
    <nc r="I63">
      <v>80</v>
    </nc>
  </rcc>
  <rcc rId="3880" sId="5" numFmtId="34">
    <oc r="J63">
      <f>(J38+J48)/1000</f>
    </oc>
    <nc r="J63">
      <v>42</v>
    </nc>
  </rcc>
  <rcc rId="3881" sId="5" numFmtId="34">
    <oc r="K63">
      <f>(K38+K48)/1000</f>
    </oc>
    <nc r="K63">
      <v>77</v>
    </nc>
  </rcc>
  <rcc rId="3882" sId="5" numFmtId="34">
    <oc r="L63">
      <f>(L38+L48)/1000</f>
    </oc>
    <nc r="L63">
      <v>63</v>
    </nc>
  </rcc>
  <rcc rId="3883" sId="5" numFmtId="34">
    <oc r="M63">
      <f>(M38+M48)/1000-1</f>
    </oc>
    <nc r="M63">
      <v>75</v>
    </nc>
  </rcc>
  <rcc rId="3884" sId="5" numFmtId="34">
    <oc r="N63">
      <f>(N38+N48)/1000</f>
    </oc>
    <nc r="N63">
      <v>87</v>
    </nc>
  </rcc>
  <rcc rId="3885" sId="5" numFmtId="34">
    <oc r="O63">
      <f>(O38+O48)/1000</f>
    </oc>
    <nc r="O63">
      <v>64</v>
    </nc>
  </rcc>
  <rcc rId="3886" sId="5" numFmtId="34">
    <oc r="P63">
      <f>(P38+P48)/1000</f>
    </oc>
    <nc r="P63">
      <v>80</v>
    </nc>
  </rcc>
  <rcc rId="3887" sId="5" numFmtId="34">
    <oc r="Q63">
      <f>(Q38+Q48)/1000</f>
    </oc>
    <nc r="Q63">
      <v>100</v>
    </nc>
  </rcc>
  <rcc rId="3888" sId="5" numFmtId="34">
    <oc r="R63">
      <f>(R38+R48)/1000</f>
    </oc>
    <nc r="R63">
      <v>78</v>
    </nc>
  </rcc>
  <rcc rId="3889" sId="5" numFmtId="34">
    <oc r="S63">
      <f>(S38+S48)/1000</f>
    </oc>
    <nc r="S63">
      <v>95</v>
    </nc>
  </rcc>
  <rcc rId="3890" sId="5" numFmtId="34">
    <oc r="T63">
      <f>(T38+T48+T42)/1000</f>
    </oc>
    <nc r="T63">
      <v>131</v>
    </nc>
  </rcc>
  <rcc rId="3891" sId="5" numFmtId="34">
    <oc r="U63">
      <f>(U38+U48+U42)/1000</f>
    </oc>
    <nc r="U63">
      <v>142</v>
    </nc>
  </rcc>
  <rcc rId="3892" sId="5" numFmtId="34">
    <oc r="V63">
      <f>(V38+V48+V42)/1000</f>
    </oc>
    <nc r="V63">
      <v>154</v>
    </nc>
  </rcc>
  <rcc rId="3893" sId="5" numFmtId="34">
    <oc r="W63">
      <f>(W38+W48)/1000</f>
    </oc>
    <nc r="W63">
      <v>79</v>
    </nc>
  </rcc>
  <rcc rId="3894" sId="5" numFmtId="34">
    <oc r="C64">
      <f>C46/1000</f>
    </oc>
    <nc r="C64">
      <v>49</v>
    </nc>
  </rcc>
  <rcc rId="3895" sId="5" numFmtId="34">
    <oc r="D64">
      <f>D46/1000</f>
    </oc>
    <nc r="D64">
      <v>54</v>
    </nc>
  </rcc>
  <rcc rId="3896" sId="5" numFmtId="34">
    <oc r="E64">
      <f>E46/1000</f>
    </oc>
    <nc r="E64">
      <v>48</v>
    </nc>
  </rcc>
  <rcc rId="3897" sId="5" numFmtId="34">
    <oc r="F64">
      <f>F46/1000</f>
    </oc>
    <nc r="F64">
      <v>47</v>
    </nc>
  </rcc>
  <rcc rId="3898" sId="5" numFmtId="34">
    <oc r="G64">
      <f>G46/1000</f>
    </oc>
    <nc r="G64">
      <v>48</v>
    </nc>
  </rcc>
  <rcc rId="3899" sId="5" numFmtId="34">
    <oc r="H64">
      <f>H46/1000</f>
    </oc>
    <nc r="H64">
      <v>52</v>
    </nc>
  </rcc>
  <rcc rId="3900" sId="5" numFmtId="34">
    <oc r="I64">
      <f>I46/1000</f>
    </oc>
    <nc r="I64">
      <v>45</v>
    </nc>
  </rcc>
  <rcc rId="3901" sId="5" numFmtId="34">
    <oc r="J64">
      <f>J46/1000</f>
    </oc>
    <nc r="J64">
      <v>37</v>
    </nc>
  </rcc>
  <rcc rId="3902" sId="5" numFmtId="34">
    <oc r="K64">
      <f>K46/1000</f>
    </oc>
    <nc r="K64">
      <v>44</v>
    </nc>
  </rcc>
  <rcc rId="3903" sId="5" numFmtId="34">
    <oc r="L64">
      <f>L46/1000</f>
    </oc>
    <nc r="L64">
      <v>53</v>
    </nc>
  </rcc>
  <rcc rId="3904" sId="5" numFmtId="34">
    <oc r="M64">
      <f>M46/1000</f>
    </oc>
    <nc r="M64">
      <v>53</v>
    </nc>
  </rcc>
  <rcc rId="3905" sId="5" numFmtId="34">
    <oc r="N64">
      <f>N46/1000</f>
    </oc>
    <nc r="N64">
      <v>53</v>
    </nc>
  </rcc>
  <rcc rId="3906" sId="5" numFmtId="34">
    <oc r="O64">
      <f>O46/1000</f>
    </oc>
    <nc r="O64">
      <v>56</v>
    </nc>
  </rcc>
  <rcc rId="3907" sId="5" numFmtId="34">
    <oc r="P64">
      <f>P46/1000</f>
    </oc>
    <nc r="P64">
      <v>44</v>
    </nc>
  </rcc>
  <rcc rId="3908" sId="5" numFmtId="34">
    <oc r="Q64">
      <f>Q46/1000</f>
    </oc>
    <nc r="Q64">
      <v>53</v>
    </nc>
  </rcc>
  <rcc rId="3909" sId="5" numFmtId="34">
    <oc r="R64">
      <f>R46/1000</f>
    </oc>
    <nc r="R64">
      <v>50</v>
    </nc>
  </rcc>
  <rcc rId="3910" sId="5" numFmtId="34">
    <oc r="S64">
      <f>S46/1000</f>
    </oc>
    <nc r="S64">
      <v>49</v>
    </nc>
  </rcc>
  <rcc rId="3911" sId="5" numFmtId="34">
    <oc r="T64">
      <f>T46/1000</f>
    </oc>
    <nc r="T64">
      <v>52</v>
    </nc>
  </rcc>
  <rcc rId="3912" sId="5" numFmtId="34">
    <oc r="U64">
      <f>U46/1000</f>
    </oc>
    <nc r="U64">
      <v>59</v>
    </nc>
  </rcc>
  <rcc rId="3913" sId="5" numFmtId="34">
    <oc r="V64">
      <f>V46/1000</f>
    </oc>
    <nc r="V64">
      <v>48</v>
    </nc>
  </rcc>
  <rcc rId="3914" sId="5" numFmtId="34">
    <oc r="W64">
      <f>W46/1000</f>
    </oc>
    <nc r="W64">
      <v>57</v>
    </nc>
  </rcc>
  <rcc rId="3915" sId="5" numFmtId="34">
    <oc r="C65">
      <f>(C50+C43+C49)/1000+1</f>
    </oc>
    <nc r="C65">
      <v>24</v>
    </nc>
  </rcc>
  <rcc rId="3916" sId="5" numFmtId="34">
    <oc r="D65">
      <f>(D50+D43+D49)/1000+1</f>
    </oc>
    <nc r="D65">
      <v>30</v>
    </nc>
  </rcc>
  <rcc rId="3917" sId="5" numFmtId="34">
    <oc r="E65">
      <f>(E50+E43+E49)/1000-1</f>
    </oc>
    <nc r="E65">
      <v>32</v>
    </nc>
  </rcc>
  <rcc rId="3918" sId="5" numFmtId="34">
    <oc r="F65">
      <f>(F50+F43+F49)/1000+1</f>
    </oc>
    <nc r="F65">
      <v>25</v>
    </nc>
  </rcc>
  <rcc rId="3919" sId="5" numFmtId="34">
    <oc r="G65">
      <f>(G50+G43+G49)/1000+1</f>
    </oc>
    <nc r="G65">
      <v>29</v>
    </nc>
  </rcc>
  <rcc rId="3920" sId="5" numFmtId="34">
    <oc r="H65">
      <f>(H50+H43+H49)/1000-1</f>
    </oc>
    <nc r="H65">
      <v>24</v>
    </nc>
  </rcc>
  <rcc rId="3921" sId="5" numFmtId="34">
    <oc r="I65">
      <f>(I50+I43+I49)/1000-2</f>
    </oc>
    <nc r="I65">
      <v>23</v>
    </nc>
  </rcc>
  <rcc rId="3922" sId="5" numFmtId="34">
    <oc r="J65">
      <f>(J50+J43+J49)/1000</f>
    </oc>
    <nc r="J65">
      <v>23</v>
    </nc>
  </rcc>
  <rcc rId="3923" sId="5" numFmtId="34">
    <oc r="K65">
      <f>(K50+K43+K49)/1000</f>
    </oc>
    <nc r="K65">
      <v>22</v>
    </nc>
  </rcc>
  <rcc rId="3924" sId="5" numFmtId="34">
    <oc r="L65">
      <f>(L50+L43+L49)/1000</f>
    </oc>
    <nc r="L65">
      <v>21</v>
    </nc>
  </rcc>
  <rcc rId="3925" sId="5" numFmtId="34">
    <oc r="M65">
      <f>(M50+M43+M49)/1000</f>
    </oc>
    <nc r="M65">
      <v>21</v>
    </nc>
  </rcc>
  <rcc rId="3926" sId="5" numFmtId="34">
    <oc r="N65">
      <f>(N50+N43+N49)/1000</f>
    </oc>
    <nc r="N65">
      <v>22</v>
    </nc>
  </rcc>
  <rcc rId="3927" sId="5" numFmtId="34">
    <oc r="O65">
      <f>(O50+O43+O49)/1000</f>
    </oc>
    <nc r="O65">
      <v>28</v>
    </nc>
  </rcc>
  <rcc rId="3928" sId="5" numFmtId="34">
    <oc r="P65">
      <f>(P50+P43+P49)/1000</f>
    </oc>
    <nc r="P65">
      <v>23</v>
    </nc>
  </rcc>
  <rcc rId="3929" sId="5" numFmtId="34">
    <oc r="Q65">
      <f>(Q50+Q43+Q49)/1000</f>
    </oc>
    <nc r="Q65">
      <v>19</v>
    </nc>
  </rcc>
  <rcc rId="3930" sId="5" numFmtId="34">
    <oc r="R65">
      <f>(R50+R43+R49)/1000</f>
    </oc>
    <nc r="R65">
      <v>17</v>
    </nc>
  </rcc>
  <rcc rId="3931" sId="5" numFmtId="34">
    <oc r="S65">
      <f>(S50+S43+S49)/1000</f>
    </oc>
    <nc r="S65">
      <v>27</v>
    </nc>
  </rcc>
  <rcc rId="3932" sId="5" numFmtId="34">
    <oc r="T65">
      <f>(T50+T43+T49)/1000</f>
    </oc>
    <nc r="T65">
      <v>35</v>
    </nc>
  </rcc>
  <rcc rId="3933" sId="5" numFmtId="34">
    <oc r="U65">
      <f>(U50+U43+U49)/1000</f>
    </oc>
    <nc r="U65">
      <v>21</v>
    </nc>
  </rcc>
  <rcc rId="3934" sId="5" numFmtId="34">
    <oc r="V65">
      <f>(V50+V43+V49)/1000</f>
    </oc>
    <nc r="V65">
      <v>13</v>
    </nc>
  </rcc>
  <rcc rId="3935" sId="5" numFmtId="34">
    <oc r="W65">
      <f>(W50+W43+W49)/1000</f>
    </oc>
    <nc r="W65">
      <v>9</v>
    </nc>
  </rcc>
  <rcc rId="3936" sId="5" numFmtId="34">
    <oc r="C66">
      <f>SUM(C56:C65)</f>
    </oc>
    <nc r="C66">
      <v>433</v>
    </nc>
  </rcc>
  <rcc rId="3937" sId="5" numFmtId="34">
    <oc r="D66">
      <f>SUM(D56:D65)</f>
    </oc>
    <nc r="D66">
      <v>452</v>
    </nc>
  </rcc>
  <rcc rId="3938" sId="5" numFmtId="34">
    <oc r="E66">
      <f>SUM(E56:E65)</f>
    </oc>
    <nc r="E66">
      <v>482</v>
    </nc>
  </rcc>
  <rcc rId="3939" sId="5" numFmtId="34">
    <oc r="F66">
      <f>SUM(F56:F65)</f>
    </oc>
    <nc r="F66">
      <v>468</v>
    </nc>
  </rcc>
  <rcc rId="3940" sId="5" numFmtId="34">
    <oc r="G66">
      <f>SUM(G56:G65)</f>
    </oc>
    <nc r="G66">
      <v>469</v>
    </nc>
  </rcc>
  <rcc rId="3941" sId="5" numFmtId="34">
    <oc r="H66">
      <f>SUM(H56:H65)</f>
    </oc>
    <nc r="H66">
      <v>481</v>
    </nc>
  </rcc>
  <rcc rId="3942" sId="5" numFmtId="34">
    <oc r="I66">
      <f>SUM(I56:I65)</f>
    </oc>
    <nc r="I66">
      <v>469</v>
    </nc>
  </rcc>
  <rcc rId="3943" sId="5" numFmtId="34">
    <oc r="J66">
      <f>SUM(J56:J65)</f>
    </oc>
    <nc r="J66">
      <v>449</v>
    </nc>
  </rcc>
  <rcc rId="3944" sId="5" numFmtId="34">
    <oc r="K66">
      <f>SUM(K56:K65)</f>
    </oc>
    <nc r="K66">
      <v>475</v>
    </nc>
  </rcc>
  <rcc rId="3945" sId="5" numFmtId="34">
    <oc r="L66">
      <f>SUM(L56:L65)</f>
    </oc>
    <nc r="L66">
      <v>473</v>
    </nc>
  </rcc>
  <rcc rId="3946" sId="5" numFmtId="34">
    <oc r="M66">
      <f>SUM(M56:M65)</f>
    </oc>
    <nc r="M66">
      <v>544</v>
    </nc>
  </rcc>
  <rcc rId="3947" sId="5" numFmtId="34">
    <oc r="N66">
      <f>SUM(N56:N65)</f>
    </oc>
    <nc r="N66">
      <v>542</v>
    </nc>
  </rcc>
  <rcc rId="3948" sId="5" numFmtId="34">
    <oc r="O66">
      <f>SUM(O56:O65)</f>
    </oc>
    <nc r="O66">
      <v>540</v>
    </nc>
  </rcc>
  <rcc rId="3949" sId="5" numFmtId="34">
    <oc r="P66">
      <f>SUM(P56:P65)</f>
    </oc>
    <nc r="P66">
      <v>443</v>
    </nc>
  </rcc>
  <rcc rId="3950" sId="5" numFmtId="34">
    <oc r="Q66">
      <f>SUM(Q56:Q65)</f>
    </oc>
    <nc r="Q66">
      <v>496</v>
    </nc>
  </rcc>
  <rcc rId="3951" sId="5" numFmtId="34">
    <oc r="R66">
      <f>SUM(R56:R65)</f>
    </oc>
    <nc r="R66">
      <v>507</v>
    </nc>
  </rcc>
  <rcc rId="3952" sId="5" numFmtId="34">
    <oc r="S66">
      <f>SUM(S56:S65)</f>
    </oc>
    <nc r="S66">
      <v>548</v>
    </nc>
  </rcc>
  <rcc rId="3953" sId="5" numFmtId="34">
    <oc r="T66">
      <f>SUM(T56:T65)</f>
    </oc>
    <nc r="T66">
      <v>599</v>
    </nc>
  </rcc>
  <rcc rId="3954" sId="5" numFmtId="34">
    <oc r="U66">
      <f>SUM(U56:U65)</f>
    </oc>
    <nc r="U66">
      <v>634</v>
    </nc>
  </rcc>
  <rcc rId="3955" sId="5" numFmtId="34">
    <oc r="V66">
      <f>SUM(V56:V65)</f>
    </oc>
    <nc r="V66">
      <v>641</v>
    </nc>
  </rcc>
  <rcc rId="3956" sId="5" numFmtId="34">
    <oc r="W66">
      <f>SUM(W56:W65)</f>
    </oc>
    <nc r="W66">
      <v>597</v>
    </nc>
  </rcc>
  <rfmt sheetId="5" s="1" sqref="U2" start="0" length="0">
    <dxf/>
  </rfmt>
  <rfmt sheetId="5" s="1" sqref="V2" start="0" length="0">
    <dxf/>
  </rfmt>
  <rfmt sheetId="5" s="1" sqref="W2" start="0" length="0">
    <dxf>
      <font>
        <sz val="9"/>
        <color rgb="FFCC0000"/>
        <name val="Open Sans"/>
        <scheme val="none"/>
      </font>
    </dxf>
  </rfmt>
  <rfmt sheetId="5" s="1" sqref="X2" start="0" length="0">
    <dxf>
      <font>
        <b/>
        <sz val="9"/>
        <color rgb="FFCC0000"/>
        <name val="Open Sans"/>
        <scheme val="none"/>
      </font>
      <numFmt numFmtId="19" formatCode="dd/mm/yyyy"/>
      <alignment horizontal="right" vertical="center" wrapText="1" readingOrder="0"/>
      <border outline="0">
        <top style="thin">
          <color indexed="9"/>
        </top>
        <bottom style="medium">
          <color rgb="FFCC0000"/>
        </bottom>
      </border>
    </dxf>
  </rfmt>
  <rfmt sheetId="5" s="1" sqref="U1" start="0" length="0">
    <dxf>
      <font>
        <b/>
        <sz val="9"/>
        <color rgb="FFCC0000"/>
        <name val="Open Sans"/>
        <scheme val="none"/>
      </font>
      <numFmt numFmtId="19" formatCode="dd/mm/yyyy"/>
      <alignment horizontal="right" vertical="center" wrapText="1" readingOrder="0"/>
      <border outline="0">
        <top style="thin">
          <color indexed="9"/>
        </top>
        <bottom style="medium">
          <color rgb="FFCC0000"/>
        </bottom>
      </border>
    </dxf>
  </rfmt>
  <rfmt sheetId="5" s="1" sqref="V1" start="0" length="0">
    <dxf>
      <font>
        <b/>
        <sz val="9"/>
        <color rgb="FFCC0000"/>
        <name val="Open Sans"/>
        <scheme val="none"/>
      </font>
      <numFmt numFmtId="19" formatCode="dd/mm/yyyy"/>
      <alignment horizontal="right" vertical="center" wrapText="1" readingOrder="0"/>
      <border outline="0">
        <top style="thin">
          <color indexed="9"/>
        </top>
        <bottom style="medium">
          <color rgb="FFCC0000"/>
        </bottom>
      </border>
    </dxf>
  </rfmt>
  <rdn rId="0" localSheetId="2" customView="1" name="Z_0A5A8AAD_17C2_42D7_A411_AE31312C904E_.wvu.Cols" hidden="1" oldHidden="1">
    <oldFormula>'P&amp;L'!$C:$R</oldFormula>
  </rdn>
  <rdn rId="0" localSheetId="3" customView="1" name="Z_0A5A8AAD_17C2_42D7_A411_AE31312C904E_.wvu.Cols" hidden="1" oldHidden="1">
    <oldFormula>BS!$C:$T</oldFormula>
  </rdn>
  <rdn rId="0" localSheetId="4" customView="1" name="Z_0A5A8AAD_17C2_42D7_A411_AE31312C904E_.wvu.Cols" hidden="1" oldHidden="1">
    <oldFormula>'Wynik odsetkowy'!$C:$R</oldFormula>
  </rdn>
  <rdn rId="0" localSheetId="5" customView="1" name="Z_0A5A8AAD_17C2_42D7_A411_AE31312C904E_.wvu.Cols" hidden="1" oldHidden="1">
    <oldFormula>'Przychody prowizyjne'!$C:$R</oldFormula>
  </rdn>
  <rcv guid="{0A5A8AAD-17C2-42D7-A411-AE31312C904E}" action="delete"/>
  <rdn rId="0" localSheetId="3" customView="1" name="Z_0A5A8AAD_17C2_42D7_A411_AE31312C904E_.wvu.PrintArea" hidden="1" oldHidden="1">
    <formula>BS!$A$1:$P$53</formula>
    <oldFormula>BS!$A$1:$P$53</oldFormula>
  </rdn>
  <rdn rId="0" localSheetId="6" customView="1" name="Z_0A5A8AAD_17C2_42D7_A411_AE31312C904E_.wvu.Cols" hidden="1" oldHidden="1">
    <formula>'Koszty działania razem'!$C:$R</formula>
    <oldFormula>'Koszty działania razem'!$C:$R</oldFormula>
  </rdn>
  <rdn rId="0" localSheetId="7" customView="1" name="Z_0A5A8AAD_17C2_42D7_A411_AE31312C904E_.wvu.Cols" hidden="1" oldHidden="1">
    <formula>'Wynik handlowy'!$C:$Q</formula>
    <oldFormula>'Wynik handlowy'!$C:$Q</oldFormula>
  </rdn>
  <rdn rId="0" localSheetId="8" customView="1" name="Z_0A5A8AAD_17C2_42D7_A411_AE31312C904E_.wvu.Cols" hidden="1" oldHidden="1">
    <formula>'Wynik inwestycyjny'!$C:$Q</formula>
    <oldFormula>'Wynik inwestycyjny'!$C:$Q</oldFormula>
  </rdn>
  <rdn rId="0" localSheetId="9" customView="1" name="Z_0A5A8AAD_17C2_42D7_A411_AE31312C904E_.wvu.Rows" hidden="1" oldHidden="1">
    <formula>'Należności od klientów'!$8:$8</formula>
    <oldFormula>'Należności od klientów'!$8:$8</oldFormula>
  </rdn>
  <rdn rId="0" localSheetId="10" customView="1" name="Z_0A5A8AAD_17C2_42D7_A411_AE31312C904E_.wvu.Cols" hidden="1" oldHidden="1">
    <formula>'Inwestycyjne aktywa finansowe'!$C:$R</formula>
    <oldFormula>'Inwestycyjne aktywa finansowe'!$C:$R</oldFormula>
  </rdn>
  <rdn rId="0" localSheetId="12" customView="1" name="Z_0A5A8AAD_17C2_42D7_A411_AE31312C904E_.wvu.Cols" hidden="1" oldHidden="1">
    <formula>'Pozostałe koszty operacyjne'!$C:$R</formula>
    <oldFormula>'Pozostałe koszty operacyjne'!$C:$R</oldFormula>
  </rdn>
  <rdn rId="0" localSheetId="13" customView="1" name="Z_0A5A8AAD_17C2_42D7_A411_AE31312C904E_.wvu.Cols" hidden="1" oldHidden="1">
    <formula>'Pozostałe przychody operacyjne'!$C:$R</formula>
    <oldFormula>'Pozostałe przychody operacyjne'!$C:$R</oldFormula>
  </rdn>
  <rdn rId="0" localSheetId="14" customView="1" name="Z_0A5A8AAD_17C2_42D7_A411_AE31312C904E_.wvu.Cols" hidden="1" oldHidden="1">
    <formula>'Zobowiązania wobec klientów'!$C:$Q</formula>
    <oldFormula>'Zobowiązania wobec klientów'!$C:$Q</oldFormula>
  </rdn>
  <rdn rId="0" localSheetId="16" customView="1" name="Z_0A5A8AAD_17C2_42D7_A411_AE31312C904E_.wvu.Cols" hidden="1" oldHidden="1">
    <formula>'Aktywa i zobow. fin. do obrotu'!$C:$R</formula>
    <oldFormula>'Aktywa i zobow. fin. do obrotu'!$C:$R</oldFormula>
  </rdn>
  <rcv guid="{0A5A8AAD-17C2-42D7-A411-AE31312C904E}" action="add"/>
</revisions>
</file>

<file path=xl/revisions/revisionLog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971" sId="5" numFmtId="34">
    <oc r="X3">
      <v>295108</v>
    </oc>
    <nc r="X3"/>
  </rcc>
  <rcc rId="3972" sId="5" numFmtId="34">
    <oc r="Y3">
      <v>231743</v>
    </oc>
    <nc r="Y3"/>
  </rcc>
  <rfmt sheetId="5" s="1" sqref="X2" start="0" length="0">
    <dxf>
      <font>
        <b val="0"/>
        <sz val="9"/>
        <color theme="1"/>
        <name val="Open Sans"/>
        <scheme val="none"/>
      </font>
      <numFmt numFmtId="0" formatCode="General"/>
      <alignment horizontal="general" vertical="bottom" wrapText="0" readingOrder="0"/>
      <border outline="0">
        <top/>
        <bottom/>
      </border>
    </dxf>
  </rfmt>
  <rcv guid="{0A5A8AAD-17C2-42D7-A411-AE31312C904E}" action="delete"/>
  <rdn rId="0" localSheetId="3" customView="1" name="Z_0A5A8AAD_17C2_42D7_A411_AE31312C904E_.wvu.PrintArea" hidden="1" oldHidden="1">
    <formula>BS!$A$1:$P$53</formula>
    <oldFormula>BS!$A$1:$P$53</oldFormula>
  </rdn>
  <rdn rId="0" localSheetId="6" customView="1" name="Z_0A5A8AAD_17C2_42D7_A411_AE31312C904E_.wvu.Cols" hidden="1" oldHidden="1">
    <formula>'Koszty działania razem'!$C:$R</formula>
    <oldFormula>'Koszty działania razem'!$C:$R</oldFormula>
  </rdn>
  <rdn rId="0" localSheetId="7" customView="1" name="Z_0A5A8AAD_17C2_42D7_A411_AE31312C904E_.wvu.Cols" hidden="1" oldHidden="1">
    <formula>'Wynik handlowy'!$C:$Q</formula>
    <oldFormula>'Wynik handlowy'!$C:$Q</oldFormula>
  </rdn>
  <rdn rId="0" localSheetId="8" customView="1" name="Z_0A5A8AAD_17C2_42D7_A411_AE31312C904E_.wvu.Cols" hidden="1" oldHidden="1">
    <formula>'Wynik inwestycyjny'!$C:$Q</formula>
    <oldFormula>'Wynik inwestycyjny'!$C:$Q</oldFormula>
  </rdn>
  <rdn rId="0" localSheetId="9" customView="1" name="Z_0A5A8AAD_17C2_42D7_A411_AE31312C904E_.wvu.Rows" hidden="1" oldHidden="1">
    <formula>'Należności od klientów'!$8:$8</formula>
    <oldFormula>'Należności od klientów'!$8:$8</oldFormula>
  </rdn>
  <rdn rId="0" localSheetId="10" customView="1" name="Z_0A5A8AAD_17C2_42D7_A411_AE31312C904E_.wvu.Cols" hidden="1" oldHidden="1">
    <formula>'Inwestycyjne aktywa finansowe'!$C:$R</formula>
    <oldFormula>'Inwestycyjne aktywa finansowe'!$C:$R</oldFormula>
  </rdn>
  <rdn rId="0" localSheetId="12" customView="1" name="Z_0A5A8AAD_17C2_42D7_A411_AE31312C904E_.wvu.Cols" hidden="1" oldHidden="1">
    <formula>'Pozostałe koszty operacyjne'!$C:$R</formula>
    <oldFormula>'Pozostałe koszty operacyjne'!$C:$R</oldFormula>
  </rdn>
  <rdn rId="0" localSheetId="13" customView="1" name="Z_0A5A8AAD_17C2_42D7_A411_AE31312C904E_.wvu.Cols" hidden="1" oldHidden="1">
    <formula>'Pozostałe przychody operacyjne'!$C:$R</formula>
    <oldFormula>'Pozostałe przychody operacyjne'!$C:$R</oldFormula>
  </rdn>
  <rdn rId="0" localSheetId="14" customView="1" name="Z_0A5A8AAD_17C2_42D7_A411_AE31312C904E_.wvu.Cols" hidden="1" oldHidden="1">
    <formula>'Zobowiązania wobec klientów'!$C:$Q</formula>
    <oldFormula>'Zobowiązania wobec klientów'!$C:$Q</oldFormula>
  </rdn>
  <rdn rId="0" localSheetId="16" customView="1" name="Z_0A5A8AAD_17C2_42D7_A411_AE31312C904E_.wvu.Cols" hidden="1" oldHidden="1">
    <formula>'Aktywa i zobow. fin. do obrotu'!$C:$R</formula>
    <oldFormula>'Aktywa i zobow. fin. do obrotu'!$C:$R</oldFormula>
  </rdn>
  <rcv guid="{0A5A8AAD-17C2-42D7-A411-AE31312C904E}" action="add"/>
</revisions>
</file>

<file path=xl/revisions/revisionLog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983" sId="6" numFmtId="34">
    <oc r="C9">
      <f>SUM(C2:C8)</f>
    </oc>
    <nc r="C9">
      <v>-382787</v>
    </nc>
  </rcc>
  <rcc rId="3984" sId="6" numFmtId="34">
    <oc r="D9">
      <f>SUM(D2:D8)</f>
    </oc>
    <nc r="D9">
      <v>-389119</v>
    </nc>
  </rcc>
  <rcc rId="3985" sId="6" numFmtId="34">
    <oc r="E9">
      <f>SUM(E2:E8)</f>
    </oc>
    <nc r="E9">
      <v>-391034</v>
    </nc>
  </rcc>
  <rcc rId="3986" sId="6" numFmtId="34">
    <oc r="F9">
      <f>SUM(F2:F8)</f>
    </oc>
    <nc r="F9">
      <v>-399677</v>
    </nc>
  </rcc>
  <rcc rId="3987" sId="6" numFmtId="34">
    <oc r="G9">
      <f>SUM(G2:G8)</f>
    </oc>
    <nc r="G9">
      <v>-395991</v>
    </nc>
  </rcc>
  <rcc rId="3988" sId="6" numFmtId="34">
    <oc r="H9">
      <f>SUM(H2:H8)</f>
    </oc>
    <nc r="H9">
      <v>-392997</v>
    </nc>
  </rcc>
  <rcc rId="3989" sId="6" numFmtId="34">
    <oc r="I9">
      <f>SUM(I2:I8)</f>
    </oc>
    <nc r="I9">
      <v>-425761</v>
    </nc>
  </rcc>
  <rcc rId="3990" sId="6" numFmtId="34">
    <oc r="J9">
      <f>SUM(J2:J8)</f>
    </oc>
    <nc r="J9">
      <v>-455693</v>
    </nc>
  </rcc>
  <rcc rId="3991" sId="6" numFmtId="34">
    <oc r="K9">
      <f>SUM(K2:K8)</f>
    </oc>
    <nc r="K9">
      <v>-524620</v>
    </nc>
  </rcc>
  <rcc rId="3992" sId="6" numFmtId="34">
    <oc r="L9">
      <f>SUM(L2:L8)</f>
    </oc>
    <nc r="L9">
      <v>-458137</v>
    </nc>
  </rcc>
  <rcc rId="3993" sId="6" numFmtId="34">
    <oc r="M9">
      <f>SUM(M2:M8)</f>
    </oc>
    <nc r="M9">
      <v>-439492</v>
    </nc>
  </rcc>
  <rcc rId="3994" sId="6" numFmtId="34">
    <oc r="N9">
      <f>SUM(N2:N8)</f>
    </oc>
    <nc r="N9">
      <v>-447509</v>
    </nc>
  </rcc>
  <rcc rId="3995" sId="6" numFmtId="34">
    <oc r="O9">
      <f>SUM(O2:O8)</f>
    </oc>
    <nc r="O9">
      <v>-447663</v>
    </nc>
  </rcc>
  <rcc rId="3996" sId="6" numFmtId="34">
    <oc r="P9">
      <f>SUM(P2:P8)</f>
    </oc>
    <nc r="P9">
      <v>-346064</v>
    </nc>
  </rcc>
  <rcc rId="3997" sId="6" numFmtId="34">
    <oc r="Q9">
      <f>SUM(Q2:Q8)</f>
    </oc>
    <nc r="Q9">
      <v>-405663</v>
    </nc>
  </rcc>
  <rcc rId="3998" sId="6" numFmtId="34">
    <oc r="R9">
      <f>SUM(R2:R8)</f>
    </oc>
    <nc r="R9">
      <v>-544694</v>
    </nc>
  </rcc>
  <rcc rId="3999" sId="6" numFmtId="34">
    <oc r="S9">
      <f>SUM(S2:S8)</f>
    </oc>
    <nc r="S9">
      <v>-410716</v>
    </nc>
  </rcc>
  <rcc rId="4000" sId="6" numFmtId="34">
    <oc r="T9">
      <f>SUM(T2:T8)</f>
    </oc>
    <nc r="T9">
      <v>-405608</v>
    </nc>
  </rcc>
  <rcc rId="4001" sId="6" numFmtId="34">
    <oc r="U9">
      <f>SUM(U2:U8)</f>
    </oc>
    <nc r="U9">
      <v>-404894</v>
    </nc>
  </rcc>
  <rcc rId="4002" sId="6" numFmtId="34">
    <oc r="V9">
      <f>SUM(V2:V8)</f>
    </oc>
    <nc r="V9">
      <v>-472992</v>
    </nc>
  </rcc>
  <rcc rId="4003" sId="6" numFmtId="34">
    <oc r="W9">
      <f>SUM(W2:W8)</f>
    </oc>
    <nc r="W9">
      <v>-433245</v>
    </nc>
  </rcc>
  <rcc rId="4004" sId="6">
    <oc r="M12">
      <f>M1</f>
    </oc>
    <nc r="M12" t="inlineStr">
      <is>
        <t>III Q 2019</t>
      </is>
    </nc>
  </rcc>
  <rcc rId="4005" sId="6">
    <oc r="N12">
      <f>N1</f>
    </oc>
    <nc r="N12" t="inlineStr">
      <is>
        <t>IV Q 2019</t>
      </is>
    </nc>
  </rcc>
  <rcc rId="4006" sId="6">
    <oc r="O12">
      <f>O1</f>
    </oc>
    <nc r="O12" t="inlineStr">
      <is>
        <t>I Q 2020</t>
      </is>
    </nc>
  </rcc>
  <rcc rId="4007" sId="6">
    <oc r="P12">
      <f>P1</f>
    </oc>
    <nc r="P12" t="inlineStr">
      <is>
        <t>II Q 2020</t>
      </is>
    </nc>
  </rcc>
  <rcc rId="4008" sId="6">
    <oc r="Q12">
      <f>Q1</f>
    </oc>
    <nc r="Q12" t="inlineStr">
      <is>
        <t>III Q 2020</t>
      </is>
    </nc>
  </rcc>
  <rcc rId="4009" sId="6">
    <oc r="R12">
      <f>R1</f>
    </oc>
    <nc r="R12" t="inlineStr">
      <is>
        <t>IV Q 2020</t>
      </is>
    </nc>
  </rcc>
  <rcc rId="4010" sId="6">
    <oc r="S12">
      <f>S1</f>
    </oc>
    <nc r="S12" t="inlineStr">
      <is>
        <t>I Q 2021</t>
      </is>
    </nc>
  </rcc>
  <rcc rId="4011" sId="6">
    <oc r="T12">
      <f>T1</f>
    </oc>
    <nc r="T12" t="inlineStr">
      <is>
        <t>II Q 2021</t>
      </is>
    </nc>
  </rcc>
  <rcc rId="4012" sId="6">
    <oc r="U12">
      <f>U1</f>
    </oc>
    <nc r="U12" t="inlineStr">
      <is>
        <t>III Q 2021</t>
      </is>
    </nc>
  </rcc>
  <rcc rId="4013" sId="6">
    <oc r="V12">
      <f>V1</f>
    </oc>
    <nc r="V12" t="inlineStr">
      <is>
        <t>IV Q 2021</t>
      </is>
    </nc>
  </rcc>
  <rcc rId="4014" sId="6">
    <oc r="W12">
      <f>W1</f>
    </oc>
    <nc r="W12" t="inlineStr">
      <is>
        <t>I Q 2022</t>
      </is>
    </nc>
  </rcc>
  <rcc rId="4015" sId="6" numFmtId="34">
    <oc r="O28">
      <f>-2202-999-151+1</f>
    </oc>
    <nc r="O28">
      <v>-3351</v>
    </nc>
  </rcc>
  <rcc rId="4016" sId="6" numFmtId="34">
    <oc r="C31">
      <f>SUM(C13:C28)</f>
    </oc>
    <nc r="C31">
      <v>-380923</v>
    </nc>
  </rcc>
  <rcc rId="4017" sId="6" numFmtId="34">
    <oc r="D31">
      <f>SUM(D13:D28)</f>
    </oc>
    <nc r="D31">
      <v>-344968</v>
    </nc>
  </rcc>
  <rcc rId="4018" sId="6" numFmtId="34">
    <oc r="E31">
      <f>SUM(E13:E28)</f>
    </oc>
    <nc r="E31">
      <v>-295332</v>
    </nc>
  </rcc>
  <rcc rId="4019" sId="6" numFmtId="34">
    <oc r="F31">
      <f>SUM(F13:F28)</f>
    </oc>
    <nc r="F31">
      <v>-355592</v>
    </nc>
  </rcc>
  <rcc rId="4020" sId="6" numFmtId="34">
    <oc r="G31">
      <f>SUM(G13:G28)</f>
    </oc>
    <nc r="G31">
      <v>-466463</v>
    </nc>
  </rcc>
  <rcc rId="4021" sId="6" numFmtId="34">
    <oc r="H31">
      <f>SUM(H13:H28)</f>
    </oc>
    <nc r="H31">
      <v>-358416</v>
    </nc>
  </rcc>
  <rcc rId="4022" sId="6" numFmtId="34">
    <oc r="I31">
      <f>SUM(I13:I28)</f>
    </oc>
    <nc r="I31">
      <v>-374693</v>
    </nc>
  </rcc>
  <rcc rId="4023" sId="6" numFmtId="34">
    <oc r="J31">
      <f>SUM(J13:J28)</f>
    </oc>
    <nc r="J31">
      <v>-372744</v>
    </nc>
  </rcc>
  <rcc rId="4024" sId="6" numFmtId="34">
    <oc r="K31">
      <f>SUM(K13:K29)</f>
    </oc>
    <nc r="K31">
      <v>-532239</v>
    </nc>
  </rcc>
  <rcc rId="4025" sId="6" numFmtId="34">
    <oc r="L31">
      <f>SUM(L13:L29)</f>
    </oc>
    <nc r="L31">
      <v>-355064</v>
    </nc>
  </rcc>
  <rcc rId="4026" sId="6" numFmtId="34">
    <oc r="M31">
      <f>SUM(M13:M29)</f>
    </oc>
    <nc r="M31">
      <v>-349719</v>
    </nc>
  </rcc>
  <rcc rId="4027" sId="6" numFmtId="34">
    <oc r="N31">
      <f>SUM(N13:N29)</f>
    </oc>
    <nc r="N31">
      <v>-319452</v>
    </nc>
  </rcc>
  <rcc rId="4028" sId="6" numFmtId="34">
    <oc r="O31">
      <f>SUM(O13:O29)</f>
    </oc>
    <nc r="O31">
      <v>-574021</v>
    </nc>
  </rcc>
  <rcc rId="4029" sId="6" numFmtId="34">
    <oc r="P31">
      <f>SUM(P13:P29)</f>
    </oc>
    <nc r="P31">
      <v>-320951</v>
    </nc>
  </rcc>
  <rcc rId="4030" sId="6" numFmtId="34">
    <oc r="Q31">
      <f>SUM(Q13:Q29)</f>
    </oc>
    <nc r="Q31">
      <v>-323548</v>
    </nc>
  </rcc>
  <rcc rId="4031" sId="6" numFmtId="34">
    <oc r="R31">
      <f>SUM(R13:R29)</f>
    </oc>
    <nc r="R31">
      <v>-299937</v>
    </nc>
  </rcc>
  <rcc rId="4032" sId="6" numFmtId="34">
    <oc r="S31">
      <f>SUM(S13:S29)</f>
    </oc>
    <nc r="S31">
      <v>-461151</v>
    </nc>
  </rcc>
  <rcc rId="4033" sId="6" numFmtId="34">
    <oc r="T31">
      <f>SUM(T13:T29)</f>
    </oc>
    <nc r="T31">
      <v>-325377</v>
    </nc>
  </rcc>
  <rcc rId="4034" sId="6" numFmtId="34">
    <oc r="U31">
      <f>SUM(U13:U29)</f>
    </oc>
    <nc r="U31">
      <v>-330683</v>
    </nc>
  </rcc>
  <rcc rId="4035" sId="6" numFmtId="34">
    <oc r="V31">
      <f>SUM(V13:V29)</f>
    </oc>
    <nc r="V31">
      <v>-360709</v>
    </nc>
  </rcc>
  <rcc rId="4036" sId="6" numFmtId="34">
    <oc r="W31">
      <f>SUM(W13:W29)</f>
    </oc>
    <nc r="W31">
      <v>-582740</v>
    </nc>
  </rcc>
  <rcc rId="4037" sId="6" numFmtId="34">
    <oc r="C33">
      <f>SUM(C34:C35)</f>
    </oc>
    <nc r="C33">
      <v>-101987</v>
    </nc>
  </rcc>
  <rcc rId="4038" sId="6" numFmtId="34">
    <oc r="D33">
      <f>SUM(D34:D35)</f>
    </oc>
    <nc r="D33">
      <v>-66974</v>
    </nc>
  </rcc>
  <rcc rId="4039" sId="6" numFmtId="34">
    <oc r="E33">
      <f>SUM(E34:E35)</f>
    </oc>
    <nc r="E33">
      <v>-21058</v>
    </nc>
  </rcc>
  <rcc rId="4040" sId="6" numFmtId="34">
    <oc r="F33">
      <f>SUM(F34:F35)</f>
    </oc>
    <nc r="F33">
      <v>-20942</v>
    </nc>
  </rcc>
  <rcc rId="4041" sId="6" numFmtId="34">
    <oc r="G33">
      <f>SUM(G34:G35)</f>
    </oc>
    <nc r="G33">
      <v>-160255</v>
    </nc>
  </rcc>
  <rcc rId="4042" sId="6" numFmtId="34">
    <oc r="H33">
      <f>SUM(H34:H35)</f>
    </oc>
    <nc r="H33">
      <v>34</v>
    </nc>
  </rcc>
  <rcc rId="4043" sId="6" numFmtId="34">
    <oc r="I33">
      <f>SUM(I34:I35)</f>
    </oc>
    <nc r="I33">
      <v>-21086</v>
    </nc>
  </rcc>
  <rcc rId="4044" sId="6" numFmtId="34">
    <oc r="J33">
      <f>SUM(J34:J35)</f>
    </oc>
    <nc r="J33">
      <v>-21506</v>
    </nc>
  </rcc>
  <rcc rId="4045" sId="6" numFmtId="34">
    <oc r="K33">
      <f>SUM(K34:K35)</f>
    </oc>
    <nc r="K33">
      <v>-220604</v>
    </nc>
  </rcc>
  <rcc rId="4046" sId="6" numFmtId="34">
    <oc r="L33">
      <f>SUM(L34:L35)</f>
    </oc>
    <nc r="L33">
      <v>-20746</v>
    </nc>
  </rcc>
  <rcc rId="4047" sId="6" numFmtId="34">
    <oc r="M33">
      <f>SUM(M34:M35)</f>
    </oc>
    <nc r="M33">
      <v>-20802</v>
    </nc>
  </rcc>
  <rcc rId="4048" sId="6" numFmtId="34">
    <oc r="N33">
      <f>SUM(N34:N35)</f>
    </oc>
    <nc r="N33">
      <v>-20607</v>
    </nc>
  </rcc>
  <rcc rId="4049" sId="6" numFmtId="34">
    <oc r="O33">
      <f>SUM(O34:O35)</f>
    </oc>
    <nc r="O33">
      <v>-287624</v>
    </nc>
  </rcc>
  <rcc rId="4050" sId="6" numFmtId="34">
    <oc r="P33">
      <f>SUM(P34:P35)</f>
    </oc>
    <nc r="P33">
      <v>-40392</v>
    </nc>
  </rcc>
  <rcc rId="4051" sId="6" numFmtId="34">
    <oc r="Q33">
      <f>SUM(Q34:Q35)</f>
    </oc>
    <nc r="Q33">
      <v>-41483</v>
    </nc>
  </rcc>
  <rcc rId="4052" sId="6" numFmtId="34">
    <oc r="R33">
      <f>SUM(R34:R35)</f>
    </oc>
    <nc r="R33">
      <v>-41450</v>
    </nc>
  </rcc>
  <rcc rId="4053" sId="6" numFmtId="34">
    <oc r="S33">
      <f>SUM(S34:S35)</f>
    </oc>
    <nc r="S33">
      <v>-182467</v>
    </nc>
  </rcc>
  <rcc rId="4054" sId="6" numFmtId="34">
    <oc r="T33">
      <f>SUM(T34:T35)</f>
    </oc>
    <nc r="T33">
      <v>-25905</v>
    </nc>
  </rcc>
  <rcc rId="4055" sId="6" numFmtId="34">
    <oc r="U33">
      <f>SUM(U34:U35)</f>
    </oc>
    <nc r="U33">
      <v>-26906</v>
    </nc>
  </rcc>
  <rcc rId="4056" sId="6" numFmtId="34">
    <oc r="V33">
      <f>SUM(V34:V35)</f>
    </oc>
    <nc r="V33">
      <v>-27291</v>
    </nc>
  </rcc>
  <rcc rId="4057" sId="6" numFmtId="34">
    <oc r="W33">
      <f>SUM(W34:W35)</f>
    </oc>
    <nc r="W33">
      <v>-277603</v>
    </nc>
  </rcc>
  <rcc rId="4058" sId="6" numFmtId="34">
    <oc r="W34">
      <f>-224149+1766</f>
    </oc>
    <nc r="W34">
      <v>-222383</v>
    </nc>
  </rcc>
  <rcc rId="4059" sId="6" numFmtId="34">
    <oc r="L35">
      <f>-42046-K35</f>
    </oc>
    <nc r="L35">
      <v>-20746</v>
    </nc>
  </rcc>
  <rcc rId="4060" sId="6" numFmtId="34">
    <oc r="O35">
      <f>-39633648.42/1000</f>
    </oc>
    <nc r="O35">
      <v>-39634</v>
    </nc>
  </rcc>
  <rcc rId="4061" sId="7" numFmtId="34">
    <oc r="C10">
      <f>SUM(C3:C9)</f>
    </oc>
    <nc r="C10">
      <v>55858</v>
    </nc>
  </rcc>
  <rcc rId="4062" sId="7" numFmtId="34">
    <oc r="D10">
      <f>SUM(D3:D9)</f>
    </oc>
    <nc r="D10">
      <v>36228</v>
    </nc>
  </rcc>
  <rcc rId="4063" sId="7" numFmtId="34">
    <oc r="E10">
      <f>SUM(E3:E9)</f>
    </oc>
    <nc r="E10">
      <v>55567</v>
    </nc>
  </rcc>
  <rcc rId="4064" sId="7" numFmtId="34">
    <oc r="F10">
      <f>SUM(F3:F9)</f>
    </oc>
    <nc r="F10">
      <v>47321</v>
    </nc>
  </rcc>
  <rcc rId="4065" sId="7" numFmtId="34">
    <oc r="G10">
      <f>SUM(G3:G9)</f>
    </oc>
    <nc r="G10">
      <v>-1083</v>
    </nc>
  </rcc>
  <rcc rId="4066" sId="7" numFmtId="34">
    <oc r="H10">
      <f>SUM(H3:H9)</f>
    </oc>
    <nc r="H10">
      <v>69249</v>
    </nc>
  </rcc>
  <rcc rId="4067" sId="7" numFmtId="34">
    <oc r="I10">
      <f>SUM(I3:I9)</f>
    </oc>
    <nc r="I10">
      <v>60451</v>
    </nc>
  </rcc>
  <rcc rId="4068" sId="7" numFmtId="34">
    <oc r="J10">
      <f>SUM(J3:J9)</f>
    </oc>
    <nc r="J10">
      <v>15922</v>
    </nc>
  </rcc>
  <rcc rId="4069" sId="7" numFmtId="34">
    <oc r="K10">
      <f>SUM(K3:K9)</f>
    </oc>
    <nc r="K10">
      <v>48432</v>
    </nc>
  </rcc>
  <rcc rId="4070" sId="7" numFmtId="34">
    <oc r="L10">
      <f>SUM(L3:L9)</f>
    </oc>
    <nc r="L10">
      <v>30201</v>
    </nc>
  </rcc>
  <rcc rId="4071" sId="7" numFmtId="34">
    <oc r="M10">
      <f>SUM(M3:M9)</f>
    </oc>
    <nc r="M10">
      <v>63780</v>
    </nc>
  </rcc>
  <rcc rId="4072" sId="7" numFmtId="34">
    <oc r="N10">
      <f>SUM(N3:N9)</f>
    </oc>
    <nc r="N10">
      <v>73136</v>
    </nc>
  </rcc>
  <rcc rId="4073" sId="7" numFmtId="34">
    <oc r="O10">
      <f>SUM(O3:O9)</f>
    </oc>
    <nc r="O10">
      <v>6303</v>
    </nc>
  </rcc>
  <rcc rId="4074" sId="7" numFmtId="34">
    <oc r="P10">
      <f>SUM(P3:P9)</f>
    </oc>
    <nc r="P10">
      <v>58612</v>
    </nc>
  </rcc>
  <rcc rId="4075" sId="7" numFmtId="34">
    <oc r="Q10">
      <f>SUM(Q3:Q9)</f>
    </oc>
    <nc r="Q10">
      <v>28321</v>
    </nc>
  </rcc>
  <rcc rId="4076" sId="7" numFmtId="34">
    <oc r="R10">
      <f>SUM(R3:R9)</f>
    </oc>
    <nc r="R10">
      <v>57273</v>
    </nc>
  </rcc>
  <rcc rId="4077" sId="7" numFmtId="34">
    <oc r="S10">
      <f>SUM(S3:S9)</f>
    </oc>
    <nc r="S10">
      <v>71031</v>
    </nc>
  </rcc>
  <rcc rId="4078" sId="7" numFmtId="34">
    <oc r="T10">
      <f>SUM(T3:T9)</f>
    </oc>
    <nc r="T10">
      <v>57741</v>
    </nc>
  </rcc>
  <rcc rId="4079" sId="7" numFmtId="34">
    <oc r="U10">
      <f>SUM(U3:U9)</f>
    </oc>
    <nc r="U10">
      <v>45044</v>
    </nc>
  </rcc>
  <rcc rId="4080" sId="7" numFmtId="34">
    <oc r="V10">
      <f>SUM(V3:V9)</f>
    </oc>
    <nc r="V10">
      <v>94138</v>
    </nc>
  </rcc>
  <rcc rId="4081" sId="7" numFmtId="34">
    <oc r="W10">
      <f>SUM(W3:W9)</f>
    </oc>
    <nc r="W10">
      <v>59384</v>
    </nc>
  </rcc>
  <rcc rId="4082" sId="8" numFmtId="34">
    <oc r="C8">
      <f>SUM(C2:C7)</f>
    </oc>
    <nc r="C8">
      <v>16278</v>
    </nc>
  </rcc>
  <rcc rId="4083" sId="8" numFmtId="34">
    <oc r="D8">
      <f>SUM(D2:D7)</f>
    </oc>
    <nc r="D8">
      <v>9700</v>
    </nc>
  </rcc>
  <rcc rId="4084" sId="8" numFmtId="34">
    <oc r="E8">
      <f>SUM(E2:E7)</f>
    </oc>
    <nc r="E8">
      <v>4908</v>
    </nc>
  </rcc>
  <rcc rId="4085" sId="8" numFmtId="34">
    <oc r="F8">
      <f>SUM(F2:F7)</f>
    </oc>
    <nc r="F8">
      <v>15939</v>
    </nc>
  </rcc>
  <rcc rId="4086" sId="8" numFmtId="34">
    <oc r="G8">
      <f>SUM(G2:G7)</f>
    </oc>
    <nc r="G8">
      <v>4324</v>
    </nc>
  </rcc>
  <rcc rId="4087" sId="8" numFmtId="34">
    <oc r="H8">
      <f>SUM(H2:H7)</f>
    </oc>
    <nc r="H8">
      <v>18214</v>
    </nc>
  </rcc>
  <rcc rId="4088" sId="8" numFmtId="34">
    <oc r="I8">
      <f>SUM(I2:I7)</f>
    </oc>
    <nc r="I8">
      <v>28862</v>
    </nc>
  </rcc>
  <rcc rId="4089" sId="8" numFmtId="34">
    <oc r="J8">
      <f>SUM(J2:J7)</f>
    </oc>
    <nc r="J8">
      <v>-10754</v>
    </nc>
  </rcc>
  <rcc rId="4090" sId="8" numFmtId="34">
    <oc r="K8">
      <f>SUM(K2:K7)</f>
    </oc>
    <nc r="K8">
      <v>33159</v>
    </nc>
  </rcc>
  <rcc rId="4091" sId="8" numFmtId="34">
    <oc r="L8">
      <f>SUM(L2:L7)</f>
    </oc>
    <nc r="L8">
      <v>58110</v>
    </nc>
  </rcc>
  <rcc rId="4092" sId="8" numFmtId="34">
    <oc r="M8">
      <f>SUM(M2:M7)</f>
    </oc>
    <nc r="M8">
      <v>35607</v>
    </nc>
  </rcc>
  <rcc rId="4093" sId="8" numFmtId="34">
    <oc r="N8">
      <f>SUM(N2:N7)</f>
    </oc>
    <nc r="N8">
      <v>43529</v>
    </nc>
  </rcc>
  <rcc rId="4094" sId="8" numFmtId="34">
    <oc r="O8">
      <f>SUM(O2:O7)</f>
    </oc>
    <nc r="O8">
      <v>22041</v>
    </nc>
  </rcc>
  <rcc rId="4095" sId="8" numFmtId="34">
    <oc r="P8">
      <f>SUM(P2:P7)</f>
    </oc>
    <nc r="P8">
      <v>33090</v>
    </nc>
  </rcc>
  <rcc rId="4096" sId="8" numFmtId="34">
    <oc r="Q8">
      <f>SUM(Q2:Q7)</f>
    </oc>
    <nc r="Q8">
      <v>121351</v>
    </nc>
  </rcc>
  <rcc rId="4097" sId="8" numFmtId="34">
    <oc r="R8">
      <f>SUM(R2:R7)</f>
    </oc>
    <nc r="R8">
      <v>76823</v>
    </nc>
  </rcc>
  <rcc rId="4098" sId="8" numFmtId="34">
    <oc r="S8">
      <f>SUM(S2:S7)</f>
    </oc>
    <nc r="S8">
      <v>20837</v>
    </nc>
  </rcc>
  <rcc rId="4099" sId="8" numFmtId="34">
    <oc r="T8">
      <f>SUM(T2:T7)</f>
    </oc>
    <nc r="T8">
      <v>33063</v>
    </nc>
  </rcc>
  <rcc rId="4100" sId="8" numFmtId="34">
    <oc r="U8">
      <f>SUM(U2:U7)</f>
    </oc>
    <nc r="U8">
      <v>52036</v>
    </nc>
  </rcc>
  <rcc rId="4101" sId="8" numFmtId="34">
    <oc r="V8">
      <f>SUM(V2:V7)</f>
    </oc>
    <nc r="V8">
      <v>-7871</v>
    </nc>
  </rcc>
  <rcc rId="4102" sId="8" numFmtId="34">
    <oc r="W8">
      <f>SUM(W2:W7)</f>
    </oc>
    <nc r="W8">
      <v>2997</v>
    </nc>
  </rcc>
  <rcc rId="4103" sId="8" numFmtId="34">
    <oc r="C11">
      <f>SUM(C9:C10)</f>
    </oc>
    <nc r="C11">
      <v>899</v>
    </nc>
  </rcc>
  <rcc rId="4104" sId="8" numFmtId="34">
    <oc r="D11">
      <f>SUM(D9:D10)</f>
    </oc>
    <nc r="D11">
      <v>1070</v>
    </nc>
  </rcc>
  <rcc rId="4105" sId="8" numFmtId="34">
    <oc r="E11">
      <f>SUM(E9:E10)</f>
    </oc>
    <nc r="E11">
      <v>-946</v>
    </nc>
  </rcc>
  <rcc rId="4106" sId="8" numFmtId="34">
    <oc r="F11">
      <f>SUM(F9:F10)</f>
    </oc>
    <nc r="F11">
      <v>-346</v>
    </nc>
  </rcc>
  <rcc rId="4107" sId="8" numFmtId="34">
    <oc r="G11">
      <f>SUM(G9:G10)</f>
    </oc>
    <nc r="G11">
      <v>-397</v>
    </nc>
  </rcc>
  <rcc rId="4108" sId="8" numFmtId="34">
    <oc r="H11">
      <f>SUM(H9:H10)</f>
    </oc>
    <nc r="H11">
      <v>-1314</v>
    </nc>
  </rcc>
  <rcc rId="4109" sId="8" numFmtId="34">
    <oc r="I11">
      <f>SUM(I9:I10)</f>
    </oc>
    <nc r="I11">
      <v>587</v>
    </nc>
  </rcc>
  <rcc rId="4110" sId="8" numFmtId="34">
    <oc r="J11">
      <f>SUM(J9:J10)</f>
    </oc>
    <nc r="J11">
      <v>-2042</v>
    </nc>
  </rcc>
  <rcc rId="4111" sId="8" numFmtId="34">
    <oc r="K11">
      <f>SUM(K9:K10)</f>
    </oc>
    <nc r="K11">
      <v>-304</v>
    </nc>
  </rcc>
  <rcc rId="4112" sId="8" numFmtId="34">
    <oc r="L11">
      <f>SUM(L9:L10)</f>
    </oc>
    <nc r="L11">
      <v>3786</v>
    </nc>
  </rcc>
  <rcc rId="4113" sId="8" numFmtId="34">
    <oc r="M11">
      <f>SUM(M9:M10)</f>
    </oc>
    <nc r="M11">
      <v>6734</v>
    </nc>
  </rcc>
  <rcc rId="4114" sId="8" numFmtId="34">
    <oc r="N11">
      <f>SUM(N9:N10)</f>
    </oc>
    <nc r="N11">
      <v>4854</v>
    </nc>
  </rcc>
  <rcc rId="4115" sId="8" numFmtId="34">
    <oc r="O11">
      <f>SUM(O9:O10)</f>
    </oc>
    <nc r="O11">
      <v>4445</v>
    </nc>
  </rcc>
  <rcc rId="4116" sId="8" numFmtId="34">
    <oc r="P11">
      <f>SUM(P9:P10)</f>
    </oc>
    <nc r="P11">
      <v>-6034</v>
    </nc>
  </rcc>
  <rcc rId="4117" sId="8" numFmtId="34">
    <oc r="Q11">
      <f>SUM(Q9:Q10)</f>
    </oc>
    <nc r="Q11">
      <v>6751</v>
    </nc>
  </rcc>
  <rcc rId="4118" sId="8" numFmtId="34">
    <oc r="R11">
      <f>SUM(R9:R10)</f>
    </oc>
    <nc r="R11">
      <v>-755</v>
    </nc>
  </rcc>
  <rcc rId="4119" sId="8" numFmtId="34">
    <oc r="S11">
      <f>SUM(S9:S10)</f>
    </oc>
    <nc r="S11">
      <v>5954</v>
    </nc>
  </rcc>
  <rcc rId="4120" sId="8" numFmtId="34">
    <oc r="T11">
      <f>SUM(T9:T10)</f>
    </oc>
    <nc r="T11">
      <v>4512</v>
    </nc>
  </rcc>
  <rcc rId="4121" sId="8" numFmtId="34">
    <oc r="U11">
      <f>SUM(U9:U10)</f>
    </oc>
    <nc r="U11">
      <v>3204</v>
    </nc>
  </rcc>
  <rcc rId="4122" sId="8" numFmtId="34">
    <oc r="V11">
      <f>SUM(V9:V10)</f>
    </oc>
    <nc r="V11">
      <v>-16817</v>
    </nc>
  </rcc>
  <rcc rId="4123" sId="8" numFmtId="34">
    <oc r="W11">
      <f>SUM(W9:W10)</f>
    </oc>
    <nc r="W11">
      <v>-1522</v>
    </nc>
  </rcc>
  <rcc rId="4124" sId="8" numFmtId="34">
    <oc r="C12">
      <f>C8+C11</f>
    </oc>
    <nc r="C12">
      <v>17177</v>
    </nc>
  </rcc>
  <rcc rId="4125" sId="8" numFmtId="34">
    <oc r="D12">
      <f>D8+D11</f>
    </oc>
    <nc r="D12">
      <v>10770</v>
    </nc>
  </rcc>
  <rcc rId="4126" sId="8" numFmtId="34">
    <oc r="E12">
      <f>E8+E11</f>
    </oc>
    <nc r="E12">
      <v>3962</v>
    </nc>
  </rcc>
  <rcc rId="4127" sId="8" numFmtId="34">
    <oc r="F12">
      <f>F8+F11</f>
    </oc>
    <nc r="F12">
      <v>15593</v>
    </nc>
  </rcc>
  <rcc rId="4128" sId="8" numFmtId="34">
    <oc r="G12">
      <f>G8+G11</f>
    </oc>
    <nc r="G12">
      <v>3927</v>
    </nc>
  </rcc>
  <rcc rId="4129" sId="8" numFmtId="34">
    <oc r="H12">
      <f>H8+H11</f>
    </oc>
    <nc r="H12">
      <v>16900</v>
    </nc>
  </rcc>
  <rcc rId="4130" sId="8" numFmtId="34">
    <oc r="I12">
      <f>I8+I11</f>
    </oc>
    <nc r="I12">
      <v>29449</v>
    </nc>
  </rcc>
  <rcc rId="4131" sId="8" numFmtId="34">
    <oc r="J12">
      <f>J8+J11</f>
    </oc>
    <nc r="J12">
      <v>-12796</v>
    </nc>
  </rcc>
  <rcc rId="4132" sId="8" numFmtId="34">
    <oc r="K12">
      <f>K8+K11</f>
    </oc>
    <nc r="K12">
      <v>32855</v>
    </nc>
  </rcc>
  <rcc rId="4133" sId="8" numFmtId="34">
    <oc r="L12">
      <f>L8+L11</f>
    </oc>
    <nc r="L12">
      <v>61896</v>
    </nc>
  </rcc>
  <rcc rId="4134" sId="8" numFmtId="34">
    <oc r="M12">
      <f>M8+M11</f>
    </oc>
    <nc r="M12">
      <v>42341</v>
    </nc>
  </rcc>
  <rcc rId="4135" sId="8" numFmtId="34">
    <oc r="N12">
      <f>N8+N11</f>
    </oc>
    <nc r="N12">
      <v>48383</v>
    </nc>
  </rcc>
  <rcc rId="4136" sId="8" numFmtId="34">
    <oc r="O12">
      <f>O8+O11</f>
    </oc>
    <nc r="O12">
      <v>26486</v>
    </nc>
  </rcc>
  <rcc rId="4137" sId="8" numFmtId="34">
    <oc r="P12">
      <f>P8+P11</f>
    </oc>
    <nc r="P12">
      <v>27056</v>
    </nc>
  </rcc>
  <rcc rId="4138" sId="8" numFmtId="34">
    <oc r="Q12">
      <f>Q8+Q11</f>
    </oc>
    <nc r="Q12">
      <v>128102</v>
    </nc>
  </rcc>
  <rcc rId="4139" sId="8" numFmtId="34">
    <oc r="R12">
      <f>R8+R11</f>
    </oc>
    <nc r="R12">
      <v>76068</v>
    </nc>
  </rcc>
  <rcc rId="4140" sId="8" numFmtId="34">
    <oc r="S12">
      <f>S8+S11</f>
    </oc>
    <nc r="S12">
      <v>26791</v>
    </nc>
  </rcc>
  <rcc rId="4141" sId="8" numFmtId="34">
    <oc r="T12">
      <f>T8+T11</f>
    </oc>
    <nc r="T12">
      <v>37575</v>
    </nc>
  </rcc>
  <rcc rId="4142" sId="8" numFmtId="34">
    <oc r="U12">
      <f>U8+U11</f>
    </oc>
    <nc r="U12">
      <v>55240</v>
    </nc>
  </rcc>
  <rcc rId="4143" sId="8" numFmtId="34">
    <oc r="W12">
      <f>W8+W11</f>
    </oc>
    <nc r="W12">
      <v>1475</v>
    </nc>
  </rcc>
  <rcc rId="4144" sId="8" numFmtId="34">
    <oc r="C13">
      <f>C12-'P&amp;L'!C14</f>
    </oc>
    <nc r="C13">
      <v>0</v>
    </nc>
  </rcc>
  <rcc rId="4145" sId="8" numFmtId="34">
    <oc r="D13">
      <f>D12-'P&amp;L'!D14</f>
    </oc>
    <nc r="D13">
      <v>0</v>
    </nc>
  </rcc>
  <rcc rId="4146" sId="8" numFmtId="34">
    <oc r="E13">
      <f>E12-'P&amp;L'!E14</f>
    </oc>
    <nc r="E13">
      <v>0</v>
    </nc>
  </rcc>
  <rcc rId="4147" sId="8" numFmtId="34">
    <oc r="F13">
      <f>F12-'P&amp;L'!F14</f>
    </oc>
    <nc r="F13">
      <v>0</v>
    </nc>
  </rcc>
  <rcc rId="4148" sId="8" numFmtId="34">
    <oc r="G13">
      <f>G12-'P&amp;L'!G14</f>
    </oc>
    <nc r="G13">
      <v>0</v>
    </nc>
  </rcc>
  <rcc rId="4149" sId="8" numFmtId="34">
    <oc r="H13">
      <f>H12-'P&amp;L'!H14</f>
    </oc>
    <nc r="H13">
      <v>0</v>
    </nc>
  </rcc>
  <rcc rId="4150" sId="8" numFmtId="34">
    <oc r="I13">
      <f>I12-'P&amp;L'!I14</f>
    </oc>
    <nc r="I13">
      <v>0</v>
    </nc>
  </rcc>
  <rcc rId="4151" sId="8" numFmtId="34">
    <oc r="J13">
      <f>J12-'P&amp;L'!J14</f>
    </oc>
    <nc r="J13">
      <v>0</v>
    </nc>
  </rcc>
  <rcc rId="4152" sId="8" numFmtId="34">
    <oc r="K13">
      <f>K12-'P&amp;L'!K14</f>
    </oc>
    <nc r="K13">
      <v>0</v>
    </nc>
  </rcc>
  <rcc rId="4153" sId="8" numFmtId="34">
    <oc r="L13">
      <f>L12-'P&amp;L'!L14</f>
    </oc>
    <nc r="L13">
      <v>0</v>
    </nc>
  </rcc>
  <rcc rId="4154" sId="8" numFmtId="34">
    <oc r="M13">
      <f>M12-'P&amp;L'!M14</f>
    </oc>
    <nc r="M13">
      <v>0</v>
    </nc>
  </rcc>
  <rcc rId="4155" sId="8" numFmtId="34">
    <oc r="N13">
      <f>N12-'P&amp;L'!N14</f>
    </oc>
    <nc r="N13">
      <v>0</v>
    </nc>
  </rcc>
  <rcc rId="4156" sId="8" numFmtId="34">
    <oc r="O13">
      <f>'P&amp;L'!O14-O12</f>
    </oc>
    <nc r="O13">
      <v>0</v>
    </nc>
  </rcc>
  <rcc rId="4157" sId="8" numFmtId="34">
    <oc r="P13">
      <f>'P&amp;L'!P14-P12</f>
    </oc>
    <nc r="P13">
      <v>0</v>
    </nc>
  </rcc>
  <rcc rId="4158" sId="8" numFmtId="34">
    <oc r="Q13">
      <f>'P&amp;L'!Q14-Q12</f>
    </oc>
    <nc r="Q13">
      <v>0</v>
    </nc>
  </rcc>
  <rcc rId="4159" sId="8" numFmtId="34">
    <oc r="R13">
      <f>'P&amp;L'!R14-R12</f>
    </oc>
    <nc r="R13">
      <v>0</v>
    </nc>
  </rcc>
  <rcc rId="4160" sId="8" numFmtId="34">
    <oc r="S13">
      <f>'P&amp;L'!S14-S12</f>
    </oc>
    <nc r="S13">
      <v>0</v>
    </nc>
  </rcc>
  <rcc rId="4161" sId="8" numFmtId="34">
    <oc r="T13">
      <f>'P&amp;L'!T14-T12</f>
    </oc>
    <nc r="T13">
      <v>0</v>
    </nc>
  </rcc>
  <rcc rId="4162" sId="8" numFmtId="34">
    <oc r="U13">
      <f>'P&amp;L'!U14-U12</f>
    </oc>
    <nc r="U13">
      <v>0</v>
    </nc>
  </rcc>
  <rcc rId="4163" sId="8" numFmtId="34">
    <oc r="V13">
      <f>'P&amp;L'!V14-V12</f>
    </oc>
    <nc r="V13">
      <v>0</v>
    </nc>
  </rcc>
  <rcc rId="4164" sId="8" numFmtId="34">
    <oc r="W13">
      <f>'P&amp;L'!W14-W12</f>
    </oc>
    <nc r="W13">
      <v>0</v>
    </nc>
  </rcc>
  <rcc rId="4165" sId="8" numFmtId="34">
    <oc r="G37">
      <f>G22+H22+I22</f>
    </oc>
    <nc r="G37">
      <v>0</v>
    </nc>
  </rcc>
  <rcc rId="4166" sId="8" numFmtId="34">
    <oc r="G38">
      <f>G23+H23+I23</f>
    </oc>
    <nc r="G38">
      <v>0</v>
    </nc>
  </rcc>
  <rdn rId="0" localSheetId="6" customView="1" name="Z_0A5A8AAD_17C2_42D7_A411_AE31312C904E_.wvu.Cols" hidden="1" oldHidden="1">
    <oldFormula>'Koszty działania razem'!$C:$R</oldFormula>
  </rdn>
  <rdn rId="0" localSheetId="7" customView="1" name="Z_0A5A8AAD_17C2_42D7_A411_AE31312C904E_.wvu.Cols" hidden="1" oldHidden="1">
    <oldFormula>'Wynik handlowy'!$C:$Q</oldFormula>
  </rdn>
  <rdn rId="0" localSheetId="8" customView="1" name="Z_0A5A8AAD_17C2_42D7_A411_AE31312C904E_.wvu.Cols" hidden="1" oldHidden="1">
    <oldFormula>'Wynik inwestycyjny'!$C:$Q</oldFormula>
  </rdn>
  <rcv guid="{0A5A8AAD-17C2-42D7-A411-AE31312C904E}" action="delete"/>
  <rdn rId="0" localSheetId="3" customView="1" name="Z_0A5A8AAD_17C2_42D7_A411_AE31312C904E_.wvu.PrintArea" hidden="1" oldHidden="1">
    <formula>BS!$A$1:$P$53</formula>
    <oldFormula>BS!$A$1:$P$53</oldFormula>
  </rdn>
  <rdn rId="0" localSheetId="9" customView="1" name="Z_0A5A8AAD_17C2_42D7_A411_AE31312C904E_.wvu.Rows" hidden="1" oldHidden="1">
    <formula>'Należności od klientów'!$8:$8</formula>
    <oldFormula>'Należności od klientów'!$8:$8</oldFormula>
  </rdn>
  <rdn rId="0" localSheetId="10" customView="1" name="Z_0A5A8AAD_17C2_42D7_A411_AE31312C904E_.wvu.Cols" hidden="1" oldHidden="1">
    <formula>'Inwestycyjne aktywa finansowe'!$C:$R</formula>
    <oldFormula>'Inwestycyjne aktywa finansowe'!$C:$R</oldFormula>
  </rdn>
  <rdn rId="0" localSheetId="12" customView="1" name="Z_0A5A8AAD_17C2_42D7_A411_AE31312C904E_.wvu.Cols" hidden="1" oldHidden="1">
    <formula>'Pozostałe koszty operacyjne'!$C:$R</formula>
    <oldFormula>'Pozostałe koszty operacyjne'!$C:$R</oldFormula>
  </rdn>
  <rdn rId="0" localSheetId="13" customView="1" name="Z_0A5A8AAD_17C2_42D7_A411_AE31312C904E_.wvu.Cols" hidden="1" oldHidden="1">
    <formula>'Pozostałe przychody operacyjne'!$C:$R</formula>
    <oldFormula>'Pozostałe przychody operacyjne'!$C:$R</oldFormula>
  </rdn>
  <rdn rId="0" localSheetId="14" customView="1" name="Z_0A5A8AAD_17C2_42D7_A411_AE31312C904E_.wvu.Cols" hidden="1" oldHidden="1">
    <formula>'Zobowiązania wobec klientów'!$C:$Q</formula>
    <oldFormula>'Zobowiązania wobec klientów'!$C:$Q</oldFormula>
  </rdn>
  <rdn rId="0" localSheetId="16" customView="1" name="Z_0A5A8AAD_17C2_42D7_A411_AE31312C904E_.wvu.Cols" hidden="1" oldHidden="1">
    <formula>'Aktywa i zobow. fin. do obrotu'!$C:$R</formula>
    <oldFormula>'Aktywa i zobow. fin. do obrotu'!$C:$R</oldFormula>
  </rdn>
  <rcv guid="{0A5A8AAD-17C2-42D7-A411-AE31312C904E}" action="add"/>
</revisions>
</file>

<file path=xl/revisions/revisionLog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dn rId="0" localSheetId="2" customView="1" name="Z_0A5A8AAD_17C2_42D7_A411_AE31312C904E_.wvu.Cols" hidden="1" oldHidden="1">
    <formula>'P&amp;L'!$C:$R</formula>
  </rdn>
  <rdn rId="0" localSheetId="3" customView="1" name="Z_0A5A8AAD_17C2_42D7_A411_AE31312C904E_.wvu.PrintArea" hidden="1" oldHidden="1">
    <formula>BS!$A$1:$P$53</formula>
  </rdn>
  <rdn rId="0" localSheetId="3" customView="1" name="Z_0A5A8AAD_17C2_42D7_A411_AE31312C904E_.wvu.Cols" hidden="1" oldHidden="1">
    <formula>BS!$C:$T</formula>
  </rdn>
  <rdn rId="0" localSheetId="4" customView="1" name="Z_0A5A8AAD_17C2_42D7_A411_AE31312C904E_.wvu.Cols" hidden="1" oldHidden="1">
    <formula>'Wynik odsetkowy'!$C:$R</formula>
  </rdn>
  <rdn rId="0" localSheetId="5" customView="1" name="Z_0A5A8AAD_17C2_42D7_A411_AE31312C904E_.wvu.Cols" hidden="1" oldHidden="1">
    <formula>'Przychody prowizyjne'!$C:$R</formula>
  </rdn>
  <rdn rId="0" localSheetId="6" customView="1" name="Z_0A5A8AAD_17C2_42D7_A411_AE31312C904E_.wvu.Cols" hidden="1" oldHidden="1">
    <formula>'Koszty działania razem'!$C:$R</formula>
  </rdn>
  <rdn rId="0" localSheetId="7" customView="1" name="Z_0A5A8AAD_17C2_42D7_A411_AE31312C904E_.wvu.Cols" hidden="1" oldHidden="1">
    <formula>'Wynik handlowy'!$C:$Q</formula>
  </rdn>
  <rdn rId="0" localSheetId="8" customView="1" name="Z_0A5A8AAD_17C2_42D7_A411_AE31312C904E_.wvu.Cols" hidden="1" oldHidden="1">
    <formula>'Wynik inwestycyjny'!$C:$Q</formula>
  </rdn>
  <rdn rId="0" localSheetId="9" customView="1" name="Z_0A5A8AAD_17C2_42D7_A411_AE31312C904E_.wvu.Rows" hidden="1" oldHidden="1">
    <formula>'Należności od klientów'!$8:$8</formula>
  </rdn>
  <rdn rId="0" localSheetId="10" customView="1" name="Z_0A5A8AAD_17C2_42D7_A411_AE31312C904E_.wvu.Cols" hidden="1" oldHidden="1">
    <formula>'Inwestycyjne aktywa finansowe'!$C:$R</formula>
  </rdn>
  <rdn rId="0" localSheetId="12" customView="1" name="Z_0A5A8AAD_17C2_42D7_A411_AE31312C904E_.wvu.Cols" hidden="1" oldHidden="1">
    <formula>'Pozostałe koszty operacyjne'!$C:$R</formula>
  </rdn>
  <rdn rId="0" localSheetId="13" customView="1" name="Z_0A5A8AAD_17C2_42D7_A411_AE31312C904E_.wvu.Cols" hidden="1" oldHidden="1">
    <formula>'Pozostałe przychody operacyjne'!$C:$R</formula>
  </rdn>
  <rdn rId="0" localSheetId="14" customView="1" name="Z_0A5A8AAD_17C2_42D7_A411_AE31312C904E_.wvu.Cols" hidden="1" oldHidden="1">
    <formula>'Zobowiązania wobec klientów'!$C:$Q</formula>
  </rdn>
  <rdn rId="0" localSheetId="16" customView="1" name="Z_0A5A8AAD_17C2_42D7_A411_AE31312C904E_.wvu.Cols" hidden="1" oldHidden="1">
    <formula>'Aktywa i zobow. fin. do obrotu'!$C:$R</formula>
  </rdn>
  <rcv guid="{0A5A8AAD-17C2-42D7-A411-AE31312C904E}" action="add"/>
</revisions>
</file>

<file path=xl/revisions/revisionLog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dn rId="0" localSheetId="10" customView="1" name="Z_0A5A8AAD_17C2_42D7_A411_AE31312C904E_.wvu.Cols" hidden="1" oldHidden="1">
    <oldFormula>'Inwestycyjne aktywa finansowe'!$C:$R</oldFormula>
  </rdn>
  <rcv guid="{0A5A8AAD-17C2-42D7-A411-AE31312C904E}" action="delete"/>
  <rdn rId="0" localSheetId="3" customView="1" name="Z_0A5A8AAD_17C2_42D7_A411_AE31312C904E_.wvu.PrintArea" hidden="1" oldHidden="1">
    <formula>BS!$A$1:$P$53</formula>
    <oldFormula>BS!$A$1:$P$53</oldFormula>
  </rdn>
  <rdn rId="0" localSheetId="9" customView="1" name="Z_0A5A8AAD_17C2_42D7_A411_AE31312C904E_.wvu.Rows" hidden="1" oldHidden="1">
    <formula>'Należności od klientów'!$8:$8</formula>
    <oldFormula>'Należności od klientów'!$8:$8</oldFormula>
  </rdn>
  <rdn rId="0" localSheetId="12" customView="1" name="Z_0A5A8AAD_17C2_42D7_A411_AE31312C904E_.wvu.Cols" hidden="1" oldHidden="1">
    <formula>'Pozostałe koszty operacyjne'!$C:$R</formula>
    <oldFormula>'Pozostałe koszty operacyjne'!$C:$R</oldFormula>
  </rdn>
  <rdn rId="0" localSheetId="13" customView="1" name="Z_0A5A8AAD_17C2_42D7_A411_AE31312C904E_.wvu.Cols" hidden="1" oldHidden="1">
    <formula>'Pozostałe przychody operacyjne'!$C:$R</formula>
    <oldFormula>'Pozostałe przychody operacyjne'!$C:$R</oldFormula>
  </rdn>
  <rdn rId="0" localSheetId="14" customView="1" name="Z_0A5A8AAD_17C2_42D7_A411_AE31312C904E_.wvu.Cols" hidden="1" oldHidden="1">
    <formula>'Zobowiązania wobec klientów'!$C:$Q</formula>
    <oldFormula>'Zobowiązania wobec klientów'!$C:$Q</oldFormula>
  </rdn>
  <rdn rId="0" localSheetId="16" customView="1" name="Z_0A5A8AAD_17C2_42D7_A411_AE31312C904E_.wvu.Cols" hidden="1" oldHidden="1">
    <formula>'Aktywa i zobow. fin. do obrotu'!$C:$R</formula>
    <oldFormula>'Aktywa i zobow. fin. do obrotu'!$C:$R</oldFormula>
  </rdn>
  <rcv guid="{0A5A8AAD-17C2-42D7-A411-AE31312C904E}" action="add"/>
</revisions>
</file>

<file path=xl/revisions/revisionLog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1" sqref="B2:S24">
    <dxf>
      <fill>
        <patternFill>
          <bgColor auto="1"/>
        </patternFill>
      </fill>
    </dxf>
  </rfmt>
  <rfmt sheetId="11" sqref="B2:S24">
    <dxf>
      <fill>
        <patternFill>
          <bgColor auto="1"/>
        </patternFill>
      </fill>
    </dxf>
  </rfmt>
  <rfmt sheetId="11" sqref="A2:XFD2">
    <dxf>
      <fill>
        <patternFill>
          <bgColor auto="1"/>
        </patternFill>
      </fill>
    </dxf>
  </rfmt>
  <rfmt sheetId="11" sqref="A2:XFD2">
    <dxf>
      <fill>
        <patternFill>
          <bgColor auto="1"/>
        </patternFill>
      </fill>
    </dxf>
  </rfmt>
  <rdn rId="0" localSheetId="12" customView="1" name="Z_0A5A8AAD_17C2_42D7_A411_AE31312C904E_.wvu.Cols" hidden="1" oldHidden="1">
    <oldFormula>'Pozostałe koszty operacyjne'!$C:$R</oldFormula>
  </rdn>
  <rcv guid="{0A5A8AAD-17C2-42D7-A411-AE31312C904E}" action="delete"/>
  <rdn rId="0" localSheetId="3" customView="1" name="Z_0A5A8AAD_17C2_42D7_A411_AE31312C904E_.wvu.PrintArea" hidden="1" oldHidden="1">
    <formula>BS!$A$1:$P$53</formula>
    <oldFormula>BS!$A$1:$P$53</oldFormula>
  </rdn>
  <rdn rId="0" localSheetId="9" customView="1" name="Z_0A5A8AAD_17C2_42D7_A411_AE31312C904E_.wvu.Rows" hidden="1" oldHidden="1">
    <formula>'Należności od klientów'!$8:$8</formula>
    <oldFormula>'Należności od klientów'!$8:$8</oldFormula>
  </rdn>
  <rdn rId="0" localSheetId="13" customView="1" name="Z_0A5A8AAD_17C2_42D7_A411_AE31312C904E_.wvu.Cols" hidden="1" oldHidden="1">
    <formula>'Pozostałe przychody operacyjne'!$C:$R</formula>
    <oldFormula>'Pozostałe przychody operacyjne'!$C:$R</oldFormula>
  </rdn>
  <rdn rId="0" localSheetId="14" customView="1" name="Z_0A5A8AAD_17C2_42D7_A411_AE31312C904E_.wvu.Cols" hidden="1" oldHidden="1">
    <formula>'Zobowiązania wobec klientów'!$C:$Q</formula>
    <oldFormula>'Zobowiązania wobec klientów'!$C:$Q</oldFormula>
  </rdn>
  <rdn rId="0" localSheetId="16" customView="1" name="Z_0A5A8AAD_17C2_42D7_A411_AE31312C904E_.wvu.Cols" hidden="1" oldHidden="1">
    <formula>'Aktywa i zobow. fin. do obrotu'!$C:$R</formula>
    <oldFormula>'Aktywa i zobow. fin. do obrotu'!$C:$R</oldFormula>
  </rdn>
  <rcv guid="{0A5A8AAD-17C2-42D7-A411-AE31312C904E}" action="add"/>
</revisions>
</file>

<file path=xl/revisions/revisionLog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dn rId="0" localSheetId="13" customView="1" name="Z_0A5A8AAD_17C2_42D7_A411_AE31312C904E_.wvu.Cols" hidden="1" oldHidden="1">
    <oldFormula>'Pozostałe przychody operacyjne'!$C:$R</oldFormula>
  </rdn>
  <rcv guid="{0A5A8AAD-17C2-42D7-A411-AE31312C904E}" action="delete"/>
  <rdn rId="0" localSheetId="3" customView="1" name="Z_0A5A8AAD_17C2_42D7_A411_AE31312C904E_.wvu.PrintArea" hidden="1" oldHidden="1">
    <formula>BS!$A$1:$P$53</formula>
    <oldFormula>BS!$A$1:$P$53</oldFormula>
  </rdn>
  <rdn rId="0" localSheetId="9" customView="1" name="Z_0A5A8AAD_17C2_42D7_A411_AE31312C904E_.wvu.Rows" hidden="1" oldHidden="1">
    <formula>'Należności od klientów'!$8:$8</formula>
    <oldFormula>'Należności od klientów'!$8:$8</oldFormula>
  </rdn>
  <rdn rId="0" localSheetId="14" customView="1" name="Z_0A5A8AAD_17C2_42D7_A411_AE31312C904E_.wvu.Cols" hidden="1" oldHidden="1">
    <formula>'Zobowiązania wobec klientów'!$C:$Q</formula>
    <oldFormula>'Zobowiązania wobec klientów'!$C:$Q</oldFormula>
  </rdn>
  <rdn rId="0" localSheetId="16" customView="1" name="Z_0A5A8AAD_17C2_42D7_A411_AE31312C904E_.wvu.Cols" hidden="1" oldHidden="1">
    <formula>'Aktywa i zobow. fin. do obrotu'!$C:$R</formula>
    <oldFormula>'Aktywa i zobow. fin. do obrotu'!$C:$R</oldFormula>
  </rdn>
  <rcv guid="{0A5A8AAD-17C2-42D7-A411-AE31312C904E}" action="add"/>
</revisions>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69.bin"/><Relationship Id="rId3" Type="http://schemas.openxmlformats.org/officeDocument/2006/relationships/printerSettings" Target="../printerSettings/printerSettings64.bin"/><Relationship Id="rId7" Type="http://schemas.openxmlformats.org/officeDocument/2006/relationships/printerSettings" Target="../printerSettings/printerSettings68.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6" Type="http://schemas.openxmlformats.org/officeDocument/2006/relationships/printerSettings" Target="../printerSettings/printerSettings67.bin"/><Relationship Id="rId5" Type="http://schemas.openxmlformats.org/officeDocument/2006/relationships/printerSettings" Target="../printerSettings/printerSettings66.bin"/><Relationship Id="rId4" Type="http://schemas.openxmlformats.org/officeDocument/2006/relationships/printerSettings" Target="../printerSettings/printerSettings65.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72.bin"/><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 Id="rId6" Type="http://schemas.openxmlformats.org/officeDocument/2006/relationships/printerSettings" Target="../printerSettings/printerSettings75.bin"/><Relationship Id="rId5" Type="http://schemas.openxmlformats.org/officeDocument/2006/relationships/printerSettings" Target="../printerSettings/printerSettings74.bin"/><Relationship Id="rId4" Type="http://schemas.openxmlformats.org/officeDocument/2006/relationships/printerSettings" Target="../printerSettings/printerSettings73.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83.bin"/><Relationship Id="rId3" Type="http://schemas.openxmlformats.org/officeDocument/2006/relationships/printerSettings" Target="../printerSettings/printerSettings78.bin"/><Relationship Id="rId7" Type="http://schemas.openxmlformats.org/officeDocument/2006/relationships/printerSettings" Target="../printerSettings/printerSettings82.bin"/><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 Id="rId6" Type="http://schemas.openxmlformats.org/officeDocument/2006/relationships/printerSettings" Target="../printerSettings/printerSettings81.bin"/><Relationship Id="rId5" Type="http://schemas.openxmlformats.org/officeDocument/2006/relationships/printerSettings" Target="../printerSettings/printerSettings80.bin"/><Relationship Id="rId4" Type="http://schemas.openxmlformats.org/officeDocument/2006/relationships/printerSettings" Target="../printerSettings/printerSettings79.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86.bin"/><Relationship Id="rId7" Type="http://schemas.openxmlformats.org/officeDocument/2006/relationships/printerSettings" Target="../printerSettings/printerSettings90.bin"/><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 Id="rId6" Type="http://schemas.openxmlformats.org/officeDocument/2006/relationships/printerSettings" Target="../printerSettings/printerSettings89.bin"/><Relationship Id="rId5" Type="http://schemas.openxmlformats.org/officeDocument/2006/relationships/printerSettings" Target="../printerSettings/printerSettings88.bin"/><Relationship Id="rId4" Type="http://schemas.openxmlformats.org/officeDocument/2006/relationships/printerSettings" Target="../printerSettings/printerSettings87.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93.bin"/><Relationship Id="rId7" Type="http://schemas.openxmlformats.org/officeDocument/2006/relationships/printerSettings" Target="../printerSettings/printerSettings97.bin"/><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 Id="rId6" Type="http://schemas.openxmlformats.org/officeDocument/2006/relationships/printerSettings" Target="../printerSettings/printerSettings96.bin"/><Relationship Id="rId5" Type="http://schemas.openxmlformats.org/officeDocument/2006/relationships/printerSettings" Target="../printerSettings/printerSettings95.bin"/><Relationship Id="rId4" Type="http://schemas.openxmlformats.org/officeDocument/2006/relationships/printerSettings" Target="../printerSettings/printerSettings94.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105.bin"/><Relationship Id="rId3" Type="http://schemas.openxmlformats.org/officeDocument/2006/relationships/printerSettings" Target="../printerSettings/printerSettings100.bin"/><Relationship Id="rId7" Type="http://schemas.openxmlformats.org/officeDocument/2006/relationships/printerSettings" Target="../printerSettings/printerSettings104.bin"/><Relationship Id="rId2" Type="http://schemas.openxmlformats.org/officeDocument/2006/relationships/printerSettings" Target="../printerSettings/printerSettings99.bin"/><Relationship Id="rId1" Type="http://schemas.openxmlformats.org/officeDocument/2006/relationships/printerSettings" Target="../printerSettings/printerSettings98.bin"/><Relationship Id="rId6" Type="http://schemas.openxmlformats.org/officeDocument/2006/relationships/printerSettings" Target="../printerSettings/printerSettings103.bin"/><Relationship Id="rId5" Type="http://schemas.openxmlformats.org/officeDocument/2006/relationships/printerSettings" Target="../printerSettings/printerSettings102.bin"/><Relationship Id="rId4" Type="http://schemas.openxmlformats.org/officeDocument/2006/relationships/printerSettings" Target="../printerSettings/printerSettings101.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113.bin"/><Relationship Id="rId3" Type="http://schemas.openxmlformats.org/officeDocument/2006/relationships/printerSettings" Target="../printerSettings/printerSettings108.bin"/><Relationship Id="rId7" Type="http://schemas.openxmlformats.org/officeDocument/2006/relationships/printerSettings" Target="../printerSettings/printerSettings112.bin"/><Relationship Id="rId2" Type="http://schemas.openxmlformats.org/officeDocument/2006/relationships/printerSettings" Target="../printerSettings/printerSettings107.bin"/><Relationship Id="rId1" Type="http://schemas.openxmlformats.org/officeDocument/2006/relationships/printerSettings" Target="../printerSettings/printerSettings106.bin"/><Relationship Id="rId6" Type="http://schemas.openxmlformats.org/officeDocument/2006/relationships/printerSettings" Target="../printerSettings/printerSettings111.bin"/><Relationship Id="rId5" Type="http://schemas.openxmlformats.org/officeDocument/2006/relationships/printerSettings" Target="../printerSettings/printerSettings110.bin"/><Relationship Id="rId4" Type="http://schemas.openxmlformats.org/officeDocument/2006/relationships/printerSettings" Target="../printerSettings/printerSettings109.bin"/><Relationship Id="rId9" Type="http://schemas.openxmlformats.org/officeDocument/2006/relationships/printerSettings" Target="../printerSettings/printerSettings114.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20.bin"/><Relationship Id="rId1" Type="http://schemas.openxmlformats.org/officeDocument/2006/relationships/printerSettings" Target="../printerSettings/printerSettings119.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14.bin"/><Relationship Id="rId3" Type="http://schemas.openxmlformats.org/officeDocument/2006/relationships/printerSettings" Target="../printerSettings/printerSettings9.bin"/><Relationship Id="rId7" Type="http://schemas.openxmlformats.org/officeDocument/2006/relationships/printerSettings" Target="../printerSettings/printerSettings13.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printerSettings" Target="../printerSettings/printerSettings12.bin"/><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6" Type="http://schemas.openxmlformats.org/officeDocument/2006/relationships/printerSettings" Target="../printerSettings/printerSettings126.bin"/><Relationship Id="rId5" Type="http://schemas.openxmlformats.org/officeDocument/2006/relationships/printerSettings" Target="../printerSettings/printerSettings125.bin"/><Relationship Id="rId4" Type="http://schemas.openxmlformats.org/officeDocument/2006/relationships/printerSettings" Target="../printerSettings/printerSettings124.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134.bin"/><Relationship Id="rId3" Type="http://schemas.openxmlformats.org/officeDocument/2006/relationships/printerSettings" Target="../printerSettings/printerSettings129.bin"/><Relationship Id="rId7" Type="http://schemas.openxmlformats.org/officeDocument/2006/relationships/printerSettings" Target="../printerSettings/printerSettings133.bin"/><Relationship Id="rId2" Type="http://schemas.openxmlformats.org/officeDocument/2006/relationships/printerSettings" Target="../printerSettings/printerSettings128.bin"/><Relationship Id="rId1" Type="http://schemas.openxmlformats.org/officeDocument/2006/relationships/printerSettings" Target="../printerSettings/printerSettings127.bin"/><Relationship Id="rId6" Type="http://schemas.openxmlformats.org/officeDocument/2006/relationships/printerSettings" Target="../printerSettings/printerSettings132.bin"/><Relationship Id="rId5" Type="http://schemas.openxmlformats.org/officeDocument/2006/relationships/printerSettings" Target="../printerSettings/printerSettings131.bin"/><Relationship Id="rId4" Type="http://schemas.openxmlformats.org/officeDocument/2006/relationships/printerSettings" Target="../printerSettings/printerSettings130.bin"/><Relationship Id="rId9" Type="http://schemas.openxmlformats.org/officeDocument/2006/relationships/printerSettings" Target="../printerSettings/printerSettings135.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138.bin"/><Relationship Id="rId2" Type="http://schemas.openxmlformats.org/officeDocument/2006/relationships/printerSettings" Target="../printerSettings/printerSettings137.bin"/><Relationship Id="rId1" Type="http://schemas.openxmlformats.org/officeDocument/2006/relationships/printerSettings" Target="../printerSettings/printerSettings136.bin"/><Relationship Id="rId6" Type="http://schemas.openxmlformats.org/officeDocument/2006/relationships/printerSettings" Target="../printerSettings/printerSettings141.bin"/><Relationship Id="rId5" Type="http://schemas.openxmlformats.org/officeDocument/2006/relationships/printerSettings" Target="../printerSettings/printerSettings140.bin"/><Relationship Id="rId4" Type="http://schemas.openxmlformats.org/officeDocument/2006/relationships/printerSettings" Target="../printerSettings/printerSettings139.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149.bin"/><Relationship Id="rId3" Type="http://schemas.openxmlformats.org/officeDocument/2006/relationships/printerSettings" Target="../printerSettings/printerSettings144.bin"/><Relationship Id="rId7" Type="http://schemas.openxmlformats.org/officeDocument/2006/relationships/printerSettings" Target="../printerSettings/printerSettings148.bin"/><Relationship Id="rId2" Type="http://schemas.openxmlformats.org/officeDocument/2006/relationships/printerSettings" Target="../printerSettings/printerSettings143.bin"/><Relationship Id="rId1" Type="http://schemas.openxmlformats.org/officeDocument/2006/relationships/printerSettings" Target="../printerSettings/printerSettings142.bin"/><Relationship Id="rId6" Type="http://schemas.openxmlformats.org/officeDocument/2006/relationships/printerSettings" Target="../printerSettings/printerSettings147.bin"/><Relationship Id="rId5" Type="http://schemas.openxmlformats.org/officeDocument/2006/relationships/printerSettings" Target="../printerSettings/printerSettings146.bin"/><Relationship Id="rId4" Type="http://schemas.openxmlformats.org/officeDocument/2006/relationships/printerSettings" Target="../printerSettings/printerSettings145.bin"/><Relationship Id="rId9" Type="http://schemas.openxmlformats.org/officeDocument/2006/relationships/printerSettings" Target="../printerSettings/printerSettings150.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153.bin"/><Relationship Id="rId2" Type="http://schemas.openxmlformats.org/officeDocument/2006/relationships/printerSettings" Target="../printerSettings/printerSettings152.bin"/><Relationship Id="rId1" Type="http://schemas.openxmlformats.org/officeDocument/2006/relationships/printerSettings" Target="../printerSettings/printerSettings151.bin"/><Relationship Id="rId6" Type="http://schemas.openxmlformats.org/officeDocument/2006/relationships/printerSettings" Target="../printerSettings/printerSettings156.bin"/><Relationship Id="rId5" Type="http://schemas.openxmlformats.org/officeDocument/2006/relationships/printerSettings" Target="../printerSettings/printerSettings155.bin"/><Relationship Id="rId4" Type="http://schemas.openxmlformats.org/officeDocument/2006/relationships/printerSettings" Target="../printerSettings/printerSettings154.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 Id="rId6" Type="http://schemas.openxmlformats.org/officeDocument/2006/relationships/printerSettings" Target="../printerSettings/printerSettings162.bin"/><Relationship Id="rId5" Type="http://schemas.openxmlformats.org/officeDocument/2006/relationships/printerSettings" Target="../printerSettings/printerSettings161.bin"/><Relationship Id="rId4" Type="http://schemas.openxmlformats.org/officeDocument/2006/relationships/printerSettings" Target="../printerSettings/printerSettings160.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2.bin"/><Relationship Id="rId3" Type="http://schemas.openxmlformats.org/officeDocument/2006/relationships/printerSettings" Target="../printerSettings/printerSettings17.bin"/><Relationship Id="rId7" Type="http://schemas.openxmlformats.org/officeDocument/2006/relationships/printerSettings" Target="../printerSettings/printerSettings21.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6" Type="http://schemas.openxmlformats.org/officeDocument/2006/relationships/printerSettings" Target="../printerSettings/printerSettings20.bin"/><Relationship Id="rId5" Type="http://schemas.openxmlformats.org/officeDocument/2006/relationships/printerSettings" Target="../printerSettings/printerSettings19.bin"/><Relationship Id="rId4" Type="http://schemas.openxmlformats.org/officeDocument/2006/relationships/printerSettings" Target="../printerSettings/printerSettings18.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6" Type="http://schemas.openxmlformats.org/officeDocument/2006/relationships/printerSettings" Target="../printerSettings/printerSettings28.bin"/><Relationship Id="rId5" Type="http://schemas.openxmlformats.org/officeDocument/2006/relationships/printerSettings" Target="../printerSettings/printerSettings27.bin"/><Relationship Id="rId4"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6" Type="http://schemas.openxmlformats.org/officeDocument/2006/relationships/printerSettings" Target="../printerSettings/printerSettings34.bin"/><Relationship Id="rId5" Type="http://schemas.openxmlformats.org/officeDocument/2006/relationships/printerSettings" Target="../printerSettings/printerSettings33.bin"/><Relationship Id="rId4" Type="http://schemas.openxmlformats.org/officeDocument/2006/relationships/printerSettings" Target="../printerSettings/printerSettings32.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42.bin"/><Relationship Id="rId3" Type="http://schemas.openxmlformats.org/officeDocument/2006/relationships/printerSettings" Target="../printerSettings/printerSettings37.bin"/><Relationship Id="rId7" Type="http://schemas.openxmlformats.org/officeDocument/2006/relationships/printerSettings" Target="../printerSettings/printerSettings41.bin"/><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 Id="rId6" Type="http://schemas.openxmlformats.org/officeDocument/2006/relationships/printerSettings" Target="../printerSettings/printerSettings40.bin"/><Relationship Id="rId5" Type="http://schemas.openxmlformats.org/officeDocument/2006/relationships/printerSettings" Target="../printerSettings/printerSettings39.bin"/><Relationship Id="rId4" Type="http://schemas.openxmlformats.org/officeDocument/2006/relationships/printerSettings" Target="../printerSettings/printerSettings38.bin"/><Relationship Id="rId9" Type="http://schemas.openxmlformats.org/officeDocument/2006/relationships/printerSettings" Target="../printerSettings/printerSettings43.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46.bin"/><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 Id="rId6" Type="http://schemas.openxmlformats.org/officeDocument/2006/relationships/printerSettings" Target="../printerSettings/printerSettings49.bin"/><Relationship Id="rId5" Type="http://schemas.openxmlformats.org/officeDocument/2006/relationships/printerSettings" Target="../printerSettings/printerSettings48.bin"/><Relationship Id="rId4" Type="http://schemas.openxmlformats.org/officeDocument/2006/relationships/printerSettings" Target="../printerSettings/printerSettings4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52.bin"/><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6" Type="http://schemas.openxmlformats.org/officeDocument/2006/relationships/printerSettings" Target="../printerSettings/printerSettings55.bin"/><Relationship Id="rId5" Type="http://schemas.openxmlformats.org/officeDocument/2006/relationships/printerSettings" Target="../printerSettings/printerSettings54.bin"/><Relationship Id="rId4" Type="http://schemas.openxmlformats.org/officeDocument/2006/relationships/printerSettings" Target="../printerSettings/printerSettings53.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58.bin"/><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 Id="rId6" Type="http://schemas.openxmlformats.org/officeDocument/2006/relationships/printerSettings" Target="../printerSettings/printerSettings61.bin"/><Relationship Id="rId5" Type="http://schemas.openxmlformats.org/officeDocument/2006/relationships/printerSettings" Target="../printerSettings/printerSettings60.bin"/><Relationship Id="rId4" Type="http://schemas.openxmlformats.org/officeDocument/2006/relationships/printerSettings" Target="../printerSettings/printerSettings5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4"/>
  <sheetViews>
    <sheetView workbookViewId="0">
      <selection activeCell="H10" activeCellId="1" sqref="H8 H10"/>
    </sheetView>
  </sheetViews>
  <sheetFormatPr defaultRowHeight="15.75"/>
  <cols>
    <col min="1" max="4" width="13.42578125" style="248" customWidth="1"/>
    <col min="5" max="5" width="11.140625" style="6" bestFit="1" customWidth="1"/>
    <col min="6" max="11" width="11.140625" style="6" customWidth="1"/>
    <col min="12" max="12" width="50.85546875" style="6" customWidth="1"/>
  </cols>
  <sheetData>
    <row r="1" spans="1:12" ht="16.5" thickBot="1">
      <c r="A1" s="284" t="s">
        <v>614</v>
      </c>
      <c r="B1" s="284"/>
      <c r="C1" s="286"/>
      <c r="D1" s="284" t="s">
        <v>617</v>
      </c>
      <c r="E1" s="284" t="s">
        <v>627</v>
      </c>
      <c r="F1" s="284" t="s">
        <v>640</v>
      </c>
      <c r="G1" s="284" t="s">
        <v>644</v>
      </c>
      <c r="H1" s="367"/>
      <c r="I1" s="367"/>
      <c r="J1" s="367"/>
      <c r="K1" s="367"/>
      <c r="L1" s="283" t="s">
        <v>86</v>
      </c>
    </row>
    <row r="2" spans="1:12" ht="29.25" thickTop="1">
      <c r="A2" s="286">
        <f t="shared" ref="A2:D2" si="0">SUM(A3:A4,A6,A7:A10)</f>
        <v>2050090</v>
      </c>
      <c r="B2" s="286"/>
      <c r="C2" s="319"/>
      <c r="D2" s="286">
        <f t="shared" si="0"/>
        <v>1758240</v>
      </c>
      <c r="E2" s="286">
        <f>SUM(E3:E4,E6,E7:E10)</f>
        <v>1548842</v>
      </c>
      <c r="F2" s="286">
        <f>SUM(F3:F4,F6,F7:F10)</f>
        <v>1539580</v>
      </c>
      <c r="G2" s="286">
        <f>SUM(G3:G4,G6,G7:G10)</f>
        <v>1492477</v>
      </c>
      <c r="H2" s="369">
        <f>G2/A2-1</f>
        <v>-0.27200000000000002</v>
      </c>
      <c r="I2" s="286"/>
      <c r="J2" s="286"/>
      <c r="K2" s="286"/>
      <c r="L2" s="290" t="s">
        <v>218</v>
      </c>
    </row>
    <row r="3" spans="1:12">
      <c r="A3" s="287">
        <f t="shared" ref="A3:D3" si="1">A14+A22+A25</f>
        <v>626627</v>
      </c>
      <c r="B3" s="287"/>
      <c r="C3" s="369"/>
      <c r="D3" s="287">
        <f t="shared" si="1"/>
        <v>527245</v>
      </c>
      <c r="E3" s="319">
        <f>E14+E22+E25</f>
        <v>462046</v>
      </c>
      <c r="F3" s="319">
        <f>F14+F22+F25</f>
        <v>466777</v>
      </c>
      <c r="G3" s="319">
        <f>G14+G22+G25</f>
        <v>446797</v>
      </c>
      <c r="H3" s="369">
        <f t="shared" ref="H3:H10" si="2">G3/A3-1</f>
        <v>-0.28699999999999998</v>
      </c>
      <c r="I3" s="319"/>
      <c r="J3" s="319"/>
      <c r="K3" s="319"/>
      <c r="L3" s="291" t="s">
        <v>596</v>
      </c>
    </row>
    <row r="4" spans="1:12">
      <c r="A4" s="287">
        <f>A15+A26</f>
        <v>1161883</v>
      </c>
      <c r="B4" s="287"/>
      <c r="C4" s="369">
        <f>A4/A2</f>
        <v>0.56699999999999995</v>
      </c>
      <c r="D4" s="287">
        <f>D15+D26</f>
        <v>1000596</v>
      </c>
      <c r="E4" s="319">
        <f>E15+E26</f>
        <v>868014</v>
      </c>
      <c r="F4" s="319">
        <f>F15+F26</f>
        <v>871255</v>
      </c>
      <c r="G4" s="319">
        <f>G15+G26</f>
        <v>842359</v>
      </c>
      <c r="H4" s="369">
        <f t="shared" si="2"/>
        <v>-0.27500000000000002</v>
      </c>
      <c r="I4" s="369">
        <f>G4/G2</f>
        <v>0.56399999999999995</v>
      </c>
      <c r="J4" s="369"/>
      <c r="K4" s="369"/>
      <c r="L4" s="291" t="s">
        <v>220</v>
      </c>
    </row>
    <row r="5" spans="1:12">
      <c r="A5" s="287">
        <f t="shared" ref="A5:D5" si="3">A16+A27</f>
        <v>423909</v>
      </c>
      <c r="B5" s="287"/>
      <c r="C5" s="320"/>
      <c r="D5" s="287">
        <f t="shared" si="3"/>
        <v>359484</v>
      </c>
      <c r="E5" s="320">
        <f>E16+E27</f>
        <v>286950</v>
      </c>
      <c r="F5" s="320">
        <f>F16+F27</f>
        <v>278684</v>
      </c>
      <c r="G5" s="320">
        <f>G16+G27</f>
        <v>272884</v>
      </c>
      <c r="H5" s="369">
        <f t="shared" si="2"/>
        <v>-0.35599999999999998</v>
      </c>
      <c r="I5" s="320"/>
      <c r="J5" s="320"/>
      <c r="K5" s="320"/>
      <c r="L5" s="292" t="s">
        <v>221</v>
      </c>
    </row>
    <row r="6" spans="1:12">
      <c r="A6" s="287">
        <f t="shared" ref="A6:D6" si="4">A23+A28</f>
        <v>199946</v>
      </c>
      <c r="B6" s="287"/>
      <c r="C6" s="319"/>
      <c r="D6" s="287">
        <f t="shared" si="4"/>
        <v>204724</v>
      </c>
      <c r="E6" s="319">
        <f>E23+E28</f>
        <v>213409</v>
      </c>
      <c r="F6" s="319">
        <f>F23+F28</f>
        <v>208088</v>
      </c>
      <c r="G6" s="319">
        <f>G23+G28</f>
        <v>201596</v>
      </c>
      <c r="H6" s="369">
        <f t="shared" si="2"/>
        <v>8.0000000000000002E-3</v>
      </c>
      <c r="I6" s="319"/>
      <c r="J6" s="319"/>
      <c r="K6" s="319"/>
      <c r="L6" s="291" t="s">
        <v>599</v>
      </c>
    </row>
    <row r="7" spans="1:12">
      <c r="A7" s="287">
        <f t="shared" ref="A7:G10" si="5">A17</f>
        <v>11609</v>
      </c>
      <c r="B7" s="287"/>
      <c r="C7" s="319"/>
      <c r="D7" s="287">
        <f t="shared" si="5"/>
        <v>3725</v>
      </c>
      <c r="E7" s="319">
        <f t="shared" si="5"/>
        <v>454</v>
      </c>
      <c r="F7" s="319">
        <f t="shared" si="5"/>
        <v>546</v>
      </c>
      <c r="G7" s="319">
        <f t="shared" si="5"/>
        <v>331</v>
      </c>
      <c r="H7" s="369">
        <f t="shared" si="2"/>
        <v>-0.97099999999999997</v>
      </c>
      <c r="I7" s="319"/>
      <c r="J7" s="319"/>
      <c r="K7" s="319"/>
      <c r="L7" s="291" t="s">
        <v>223</v>
      </c>
    </row>
    <row r="8" spans="1:12">
      <c r="A8" s="287">
        <f t="shared" si="5"/>
        <v>9889</v>
      </c>
      <c r="B8" s="287"/>
      <c r="C8" s="319"/>
      <c r="D8" s="287">
        <f t="shared" si="5"/>
        <v>2304</v>
      </c>
      <c r="E8" s="319">
        <f t="shared" si="5"/>
        <v>228</v>
      </c>
      <c r="F8" s="319">
        <f t="shared" si="5"/>
        <v>-318</v>
      </c>
      <c r="G8" s="319">
        <f t="shared" si="5"/>
        <v>-127</v>
      </c>
      <c r="H8" s="369">
        <f t="shared" si="2"/>
        <v>-1.0129999999999999</v>
      </c>
      <c r="I8" s="319"/>
      <c r="J8" s="319"/>
      <c r="K8" s="319"/>
      <c r="L8" s="291" t="s">
        <v>60</v>
      </c>
    </row>
    <row r="9" spans="1:12">
      <c r="A9" s="287">
        <f t="shared" si="5"/>
        <v>2803</v>
      </c>
      <c r="B9" s="287"/>
      <c r="C9" s="319"/>
      <c r="D9" s="287">
        <f t="shared" si="5"/>
        <v>2330</v>
      </c>
      <c r="E9" s="319">
        <f t="shared" si="5"/>
        <v>1514</v>
      </c>
      <c r="F9" s="319">
        <f t="shared" si="5"/>
        <v>1270</v>
      </c>
      <c r="G9" s="319">
        <f t="shared" si="5"/>
        <v>1521</v>
      </c>
      <c r="H9" s="369">
        <f t="shared" si="2"/>
        <v>-0.45700000000000002</v>
      </c>
      <c r="I9" s="319"/>
      <c r="J9" s="319"/>
      <c r="K9" s="319"/>
      <c r="L9" s="291" t="s">
        <v>222</v>
      </c>
    </row>
    <row r="10" spans="1:12">
      <c r="A10" s="287">
        <f t="shared" si="5"/>
        <v>37333</v>
      </c>
      <c r="B10" s="287"/>
      <c r="C10" s="319"/>
      <c r="D10" s="287">
        <f t="shared" si="5"/>
        <v>17316</v>
      </c>
      <c r="E10" s="319">
        <f t="shared" si="5"/>
        <v>3177</v>
      </c>
      <c r="F10" s="319">
        <f t="shared" si="5"/>
        <v>-8038</v>
      </c>
      <c r="G10" s="319">
        <f t="shared" si="5"/>
        <v>0</v>
      </c>
      <c r="H10" s="369">
        <f t="shared" si="2"/>
        <v>-1</v>
      </c>
      <c r="I10" s="319"/>
      <c r="J10" s="319"/>
      <c r="K10" s="319"/>
      <c r="L10" s="291" t="s">
        <v>224</v>
      </c>
    </row>
    <row r="11" spans="1:12">
      <c r="A11" s="319">
        <f>A3+A9</f>
        <v>629430</v>
      </c>
      <c r="B11" s="287"/>
      <c r="C11" s="369">
        <f>A11/A2</f>
        <v>0.307</v>
      </c>
      <c r="D11" s="287"/>
      <c r="E11" s="319"/>
      <c r="F11" s="319"/>
      <c r="G11" s="319">
        <f>G3+G9</f>
        <v>448318</v>
      </c>
      <c r="H11" s="369"/>
      <c r="I11" s="369">
        <f>G11/G2</f>
        <v>0.3</v>
      </c>
      <c r="J11" s="369"/>
      <c r="K11" s="369"/>
      <c r="L11" s="291"/>
    </row>
    <row r="12" spans="1:12">
      <c r="A12" s="319">
        <f>A6+A7</f>
        <v>211555</v>
      </c>
      <c r="B12" s="287"/>
      <c r="C12" s="369">
        <f>A12/A2</f>
        <v>0.10299999999999999</v>
      </c>
      <c r="D12" s="287"/>
      <c r="E12" s="319"/>
      <c r="F12" s="319"/>
      <c r="G12" s="319">
        <f>G6+G7</f>
        <v>201927</v>
      </c>
      <c r="H12" s="369"/>
      <c r="I12" s="369">
        <f>G12/G2</f>
        <v>0.13500000000000001</v>
      </c>
      <c r="J12" s="369"/>
      <c r="K12" s="369"/>
      <c r="L12" s="291"/>
    </row>
    <row r="13" spans="1:12" ht="28.5">
      <c r="A13" s="12">
        <f t="shared" ref="A13:D13" si="6">SUM(A14:A15,A17,A18:A20)</f>
        <v>1816161</v>
      </c>
      <c r="B13" s="12"/>
      <c r="C13" s="12"/>
      <c r="D13" s="12">
        <f t="shared" si="6"/>
        <v>1535340</v>
      </c>
      <c r="E13" s="12">
        <f>SUM(E14:E15,E17,E18:E20)</f>
        <v>1323301</v>
      </c>
      <c r="F13" s="12">
        <f t="shared" ref="F13:G13" si="7">SUM(F14:F15,F17,F18:F20)</f>
        <v>1311566</v>
      </c>
      <c r="G13" s="12">
        <f t="shared" si="7"/>
        <v>1275781</v>
      </c>
      <c r="H13" s="12"/>
      <c r="I13" s="12"/>
      <c r="J13" s="12"/>
      <c r="K13" s="12"/>
      <c r="L13" s="290" t="s">
        <v>116</v>
      </c>
    </row>
    <row r="14" spans="1:12">
      <c r="A14" s="9">
        <v>615521</v>
      </c>
      <c r="B14" s="9"/>
      <c r="C14" s="9"/>
      <c r="D14" s="9">
        <v>517023</v>
      </c>
      <c r="E14" s="322">
        <v>454302</v>
      </c>
      <c r="F14" s="322">
        <v>454009</v>
      </c>
      <c r="G14" s="322">
        <v>435273</v>
      </c>
      <c r="H14" s="322"/>
      <c r="I14" s="322"/>
      <c r="J14" s="322"/>
      <c r="K14" s="322"/>
      <c r="L14" s="265" t="s">
        <v>596</v>
      </c>
    </row>
    <row r="15" spans="1:12">
      <c r="A15" s="9">
        <f>1139006</f>
        <v>1139006</v>
      </c>
      <c r="B15" s="9"/>
      <c r="C15" s="9"/>
      <c r="D15" s="9">
        <v>992642</v>
      </c>
      <c r="E15" s="321">
        <v>863626</v>
      </c>
      <c r="F15" s="322">
        <f>872696-8599</f>
        <v>864097</v>
      </c>
      <c r="G15" s="322">
        <v>838783</v>
      </c>
      <c r="H15" s="322"/>
      <c r="I15" s="322"/>
      <c r="J15" s="322"/>
      <c r="K15" s="322"/>
      <c r="L15" s="265" t="s">
        <v>220</v>
      </c>
    </row>
    <row r="16" spans="1:12">
      <c r="A16" s="9">
        <v>423909</v>
      </c>
      <c r="B16" s="9"/>
      <c r="C16" s="9"/>
      <c r="D16" s="9">
        <v>359484</v>
      </c>
      <c r="E16" s="321">
        <v>286950</v>
      </c>
      <c r="F16" s="322">
        <v>278684</v>
      </c>
      <c r="G16" s="322">
        <v>272884</v>
      </c>
      <c r="H16" s="322"/>
      <c r="I16" s="322"/>
      <c r="J16" s="322"/>
      <c r="K16" s="322"/>
      <c r="L16" s="292" t="s">
        <v>221</v>
      </c>
    </row>
    <row r="17" spans="1:12">
      <c r="A17" s="9">
        <f>11609</f>
        <v>11609</v>
      </c>
      <c r="B17" s="9"/>
      <c r="C17" s="9"/>
      <c r="D17" s="9">
        <v>3725</v>
      </c>
      <c r="E17" s="321">
        <v>454</v>
      </c>
      <c r="F17" s="322">
        <v>546</v>
      </c>
      <c r="G17" s="322">
        <v>331</v>
      </c>
      <c r="H17" s="322"/>
      <c r="I17" s="322"/>
      <c r="J17" s="322"/>
      <c r="K17" s="322"/>
      <c r="L17" s="265" t="s">
        <v>223</v>
      </c>
    </row>
    <row r="18" spans="1:12">
      <c r="A18" s="9">
        <v>9889</v>
      </c>
      <c r="B18" s="9"/>
      <c r="C18" s="9"/>
      <c r="D18" s="9">
        <v>2304</v>
      </c>
      <c r="E18" s="321">
        <v>228</v>
      </c>
      <c r="F18" s="322">
        <v>-318</v>
      </c>
      <c r="G18" s="322">
        <v>-127</v>
      </c>
      <c r="H18" s="322"/>
      <c r="I18" s="322"/>
      <c r="J18" s="322"/>
      <c r="K18" s="322"/>
      <c r="L18" s="265" t="s">
        <v>60</v>
      </c>
    </row>
    <row r="19" spans="1:12">
      <c r="A19" s="9">
        <f>2802+1</f>
        <v>2803</v>
      </c>
      <c r="B19" s="9"/>
      <c r="C19" s="9"/>
      <c r="D19" s="9">
        <v>2330</v>
      </c>
      <c r="E19" s="322">
        <v>1514</v>
      </c>
      <c r="F19" s="322">
        <v>1270</v>
      </c>
      <c r="G19" s="322">
        <v>1521</v>
      </c>
      <c r="H19" s="322"/>
      <c r="I19" s="322"/>
      <c r="J19" s="322"/>
      <c r="K19" s="322"/>
      <c r="L19" s="265" t="s">
        <v>222</v>
      </c>
    </row>
    <row r="20" spans="1:12">
      <c r="A20" s="9">
        <v>37333</v>
      </c>
      <c r="B20" s="9"/>
      <c r="C20" s="9"/>
      <c r="D20" s="9">
        <v>17316</v>
      </c>
      <c r="E20" s="321">
        <v>3177</v>
      </c>
      <c r="F20" s="322">
        <v>-8038</v>
      </c>
      <c r="G20" s="322">
        <v>0</v>
      </c>
      <c r="H20" s="322"/>
      <c r="I20" s="322"/>
      <c r="J20" s="322"/>
      <c r="K20" s="322"/>
      <c r="L20" s="265" t="s">
        <v>224</v>
      </c>
    </row>
    <row r="21" spans="1:12" ht="42.75">
      <c r="A21" s="12">
        <f t="shared" ref="A21:D21" si="8">SUM(A22:A23)</f>
        <v>206593</v>
      </c>
      <c r="B21" s="12"/>
      <c r="C21" s="12"/>
      <c r="D21" s="12">
        <f t="shared" si="8"/>
        <v>209592</v>
      </c>
      <c r="E21" s="323">
        <f>SUM(E22:E23)</f>
        <v>219908</v>
      </c>
      <c r="F21" s="323">
        <f>SUM(F22:F23)</f>
        <v>217748</v>
      </c>
      <c r="G21" s="323">
        <f>SUM(G22:G23)</f>
        <v>213302</v>
      </c>
      <c r="H21" s="323"/>
      <c r="I21" s="323"/>
      <c r="J21" s="323"/>
      <c r="K21" s="323"/>
      <c r="L21" s="290" t="s">
        <v>225</v>
      </c>
    </row>
    <row r="22" spans="1:12">
      <c r="A22" s="9">
        <v>10598</v>
      </c>
      <c r="B22" s="9"/>
      <c r="C22" s="9"/>
      <c r="D22" s="9">
        <v>9826</v>
      </c>
      <c r="E22" s="321">
        <v>7521</v>
      </c>
      <c r="F22" s="321">
        <v>12553</v>
      </c>
      <c r="G22" s="321">
        <v>11317</v>
      </c>
      <c r="H22" s="321"/>
      <c r="I22" s="321"/>
      <c r="J22" s="321"/>
      <c r="K22" s="321"/>
      <c r="L22" s="265" t="s">
        <v>219</v>
      </c>
    </row>
    <row r="23" spans="1:12">
      <c r="A23" s="9">
        <v>195995</v>
      </c>
      <c r="B23" s="9"/>
      <c r="C23" s="9"/>
      <c r="D23" s="9">
        <v>199766</v>
      </c>
      <c r="E23" s="321">
        <v>212387</v>
      </c>
      <c r="F23" s="321">
        <v>205195</v>
      </c>
      <c r="G23" s="321">
        <v>201985</v>
      </c>
      <c r="H23" s="321"/>
      <c r="I23" s="321"/>
      <c r="J23" s="321"/>
      <c r="K23" s="321"/>
      <c r="L23" s="293" t="s">
        <v>599</v>
      </c>
    </row>
    <row r="24" spans="1:12" ht="42.75">
      <c r="A24" s="12">
        <f t="shared" ref="A24:D24" si="9">SUM(A25:A26,A28)</f>
        <v>27336</v>
      </c>
      <c r="B24" s="12"/>
      <c r="C24" s="12"/>
      <c r="D24" s="12">
        <f t="shared" si="9"/>
        <v>13308</v>
      </c>
      <c r="E24" s="324">
        <f>SUM(E25:E26,E28)</f>
        <v>5633</v>
      </c>
      <c r="F24" s="324">
        <f>SUM(F25:F26,F28)</f>
        <v>10266</v>
      </c>
      <c r="G24" s="324">
        <f>SUM(G25:G26,G28)</f>
        <v>3394</v>
      </c>
      <c r="H24" s="324"/>
      <c r="I24" s="324"/>
      <c r="J24" s="324"/>
      <c r="K24" s="324"/>
      <c r="L24" s="290" t="s">
        <v>118</v>
      </c>
    </row>
    <row r="25" spans="1:12">
      <c r="A25" s="9">
        <v>508</v>
      </c>
      <c r="B25" s="9"/>
      <c r="C25" s="9"/>
      <c r="D25" s="9">
        <v>396</v>
      </c>
      <c r="E25" s="321">
        <v>223</v>
      </c>
      <c r="F25" s="321">
        <v>215</v>
      </c>
      <c r="G25" s="321">
        <v>207</v>
      </c>
      <c r="H25" s="321"/>
      <c r="I25" s="321"/>
      <c r="J25" s="321"/>
      <c r="K25" s="321"/>
      <c r="L25" s="265" t="s">
        <v>219</v>
      </c>
    </row>
    <row r="26" spans="1:12">
      <c r="A26" s="9">
        <f>22878-1</f>
        <v>22877</v>
      </c>
      <c r="B26" s="9"/>
      <c r="C26" s="9"/>
      <c r="D26" s="9">
        <v>7954</v>
      </c>
      <c r="E26" s="321">
        <v>4388</v>
      </c>
      <c r="F26" s="321">
        <f>-1441+8599</f>
        <v>7158</v>
      </c>
      <c r="G26" s="321">
        <v>3576</v>
      </c>
      <c r="H26" s="321"/>
      <c r="I26" s="321"/>
      <c r="J26" s="321"/>
      <c r="K26" s="321"/>
      <c r="L26" s="265" t="s">
        <v>220</v>
      </c>
    </row>
    <row r="27" spans="1:12">
      <c r="A27" s="14">
        <v>0</v>
      </c>
      <c r="B27" s="14"/>
      <c r="C27" s="14"/>
      <c r="D27" s="14">
        <v>0</v>
      </c>
      <c r="E27" s="321">
        <v>0</v>
      </c>
      <c r="F27" s="321">
        <v>0</v>
      </c>
      <c r="G27" s="321">
        <v>0</v>
      </c>
      <c r="H27" s="321"/>
      <c r="I27" s="321"/>
      <c r="J27" s="321"/>
      <c r="K27" s="321"/>
      <c r="L27" s="292" t="s">
        <v>221</v>
      </c>
    </row>
    <row r="28" spans="1:12">
      <c r="A28" s="9">
        <v>3951</v>
      </c>
      <c r="B28" s="9"/>
      <c r="C28" s="9"/>
      <c r="D28" s="9">
        <v>4958</v>
      </c>
      <c r="E28" s="321">
        <v>1022</v>
      </c>
      <c r="F28" s="321">
        <v>2893</v>
      </c>
      <c r="G28" s="321">
        <v>-389</v>
      </c>
      <c r="H28" s="321"/>
      <c r="I28" s="321"/>
      <c r="J28" s="321"/>
      <c r="K28" s="321"/>
      <c r="L28" s="293" t="s">
        <v>599</v>
      </c>
    </row>
    <row r="29" spans="1:12">
      <c r="A29" s="324">
        <f t="shared" ref="A29:F29" si="10">SUM(A30:A37)</f>
        <v>-413777</v>
      </c>
      <c r="B29" s="324"/>
      <c r="C29" s="324"/>
      <c r="D29" s="324">
        <f t="shared" si="10"/>
        <v>-299805</v>
      </c>
      <c r="E29" s="324">
        <f t="shared" si="10"/>
        <v>-166160</v>
      </c>
      <c r="F29" s="324">
        <f t="shared" si="10"/>
        <v>-128861</v>
      </c>
      <c r="G29" s="324">
        <f>SUM(G30:G37)</f>
        <v>-115519</v>
      </c>
      <c r="H29" s="369">
        <f>G29/A29-1</f>
        <v>-0.72099999999999997</v>
      </c>
      <c r="I29" s="324"/>
      <c r="J29" s="324"/>
      <c r="K29" s="324"/>
      <c r="L29" s="290" t="s">
        <v>226</v>
      </c>
    </row>
    <row r="30" spans="1:12">
      <c r="A30" s="9">
        <f>-181213</f>
        <v>-181213</v>
      </c>
      <c r="B30" s="9"/>
      <c r="C30" s="9"/>
      <c r="D30" s="9">
        <v>-148891</v>
      </c>
      <c r="E30" s="321">
        <v>-68976</v>
      </c>
      <c r="F30" s="321">
        <v>-51400</v>
      </c>
      <c r="G30" s="321">
        <v>-33670</v>
      </c>
      <c r="H30" s="368" t="e">
        <f>G30/$U$29</f>
        <v>#DIV/0!</v>
      </c>
      <c r="I30" s="321"/>
      <c r="J30" s="321"/>
      <c r="K30" s="321"/>
      <c r="L30" s="265" t="s">
        <v>587</v>
      </c>
    </row>
    <row r="31" spans="1:12">
      <c r="A31" s="9">
        <f>-116968+1</f>
        <v>-116967</v>
      </c>
      <c r="B31" s="9"/>
      <c r="C31" s="9"/>
      <c r="D31" s="9">
        <v>-73075</v>
      </c>
      <c r="E31" s="321">
        <v>-39467</v>
      </c>
      <c r="F31" s="321">
        <v>-28156</v>
      </c>
      <c r="G31" s="321">
        <v>-22214</v>
      </c>
      <c r="H31" s="368" t="e">
        <f t="shared" ref="H31:H40" si="11">G31/$U$29</f>
        <v>#DIV/0!</v>
      </c>
      <c r="I31" s="321"/>
      <c r="J31" s="321"/>
      <c r="K31" s="321"/>
      <c r="L31" s="265" t="s">
        <v>588</v>
      </c>
    </row>
    <row r="32" spans="1:12" ht="28.5">
      <c r="A32" s="9">
        <v>-6829</v>
      </c>
      <c r="B32" s="9"/>
      <c r="C32" s="9"/>
      <c r="D32" s="9">
        <v>-1369</v>
      </c>
      <c r="E32" s="321">
        <v>329</v>
      </c>
      <c r="F32" s="321">
        <v>469</v>
      </c>
      <c r="G32" s="321">
        <v>614</v>
      </c>
      <c r="H32" s="368" t="e">
        <f t="shared" si="11"/>
        <v>#DIV/0!</v>
      </c>
      <c r="I32" s="321"/>
      <c r="J32" s="321"/>
      <c r="K32" s="321"/>
      <c r="L32" s="265" t="s">
        <v>227</v>
      </c>
    </row>
    <row r="33" spans="1:12">
      <c r="A33" s="9">
        <v>-11898</v>
      </c>
      <c r="B33" s="9"/>
      <c r="C33" s="9"/>
      <c r="D33" s="9">
        <v>-5661</v>
      </c>
      <c r="E33" s="321">
        <v>-2077</v>
      </c>
      <c r="F33" s="321">
        <v>-1277</v>
      </c>
      <c r="G33" s="321">
        <v>-781</v>
      </c>
      <c r="H33" s="368" t="e">
        <f t="shared" si="11"/>
        <v>#DIV/0!</v>
      </c>
      <c r="I33" s="321"/>
      <c r="J33" s="321"/>
      <c r="K33" s="321"/>
      <c r="L33" s="265" t="s">
        <v>589</v>
      </c>
    </row>
    <row r="34" spans="1:12">
      <c r="A34" s="9">
        <v>-23574</v>
      </c>
      <c r="B34" s="9"/>
      <c r="C34" s="9"/>
      <c r="D34" s="9">
        <v>-15662</v>
      </c>
      <c r="E34" s="321">
        <v>-8907</v>
      </c>
      <c r="F34" s="321">
        <v>-6223</v>
      </c>
      <c r="G34" s="321">
        <v>-6361</v>
      </c>
      <c r="H34" s="368" t="e">
        <f t="shared" si="11"/>
        <v>#DIV/0!</v>
      </c>
      <c r="I34" s="321"/>
      <c r="J34" s="321"/>
      <c r="K34" s="321"/>
      <c r="L34" s="265" t="s">
        <v>590</v>
      </c>
    </row>
    <row r="35" spans="1:12">
      <c r="A35" s="9">
        <v>-5268</v>
      </c>
      <c r="B35" s="9"/>
      <c r="C35" s="9"/>
      <c r="D35" s="9">
        <v>-5023</v>
      </c>
      <c r="E35" s="321">
        <v>-4568</v>
      </c>
      <c r="F35" s="321">
        <v>-4093</v>
      </c>
      <c r="G35" s="321">
        <v>-4190</v>
      </c>
      <c r="H35" s="368" t="e">
        <f t="shared" si="11"/>
        <v>#DIV/0!</v>
      </c>
      <c r="I35" s="321"/>
      <c r="J35" s="321"/>
      <c r="K35" s="321"/>
      <c r="L35" s="265" t="s">
        <v>228</v>
      </c>
    </row>
    <row r="36" spans="1:12" ht="28.5">
      <c r="A36" s="9">
        <v>-68028</v>
      </c>
      <c r="B36" s="9"/>
      <c r="C36" s="9"/>
      <c r="D36" s="9">
        <v>-50124</v>
      </c>
      <c r="E36" s="321">
        <v>-42494</v>
      </c>
      <c r="F36" s="321">
        <v>-38181</v>
      </c>
      <c r="G36" s="321">
        <v>-37162</v>
      </c>
      <c r="H36" s="368" t="e">
        <f t="shared" si="11"/>
        <v>#DIV/0!</v>
      </c>
      <c r="I36" s="321"/>
      <c r="J36" s="321"/>
      <c r="K36" s="321"/>
      <c r="L36" s="265" t="s">
        <v>229</v>
      </c>
    </row>
    <row r="37" spans="1:12">
      <c r="A37" s="366">
        <v>0</v>
      </c>
      <c r="B37" s="366"/>
      <c r="C37" s="366"/>
      <c r="D37" s="366">
        <v>0</v>
      </c>
      <c r="E37" s="366">
        <v>0</v>
      </c>
      <c r="F37" s="366">
        <v>0</v>
      </c>
      <c r="G37" s="366">
        <v>-11755</v>
      </c>
      <c r="H37" s="368" t="e">
        <f t="shared" si="11"/>
        <v>#DIV/0!</v>
      </c>
      <c r="I37" s="366"/>
      <c r="J37" s="366"/>
      <c r="K37" s="366"/>
      <c r="L37" s="365" t="s">
        <v>224</v>
      </c>
    </row>
    <row r="38" spans="1:12">
      <c r="A38" s="213">
        <f t="shared" ref="A38:D38" si="12">A2+A29</f>
        <v>1636313</v>
      </c>
      <c r="B38" s="213"/>
      <c r="C38" s="213"/>
      <c r="D38" s="213">
        <f t="shared" si="12"/>
        <v>1458435</v>
      </c>
      <c r="E38" s="325">
        <f>E2+E29</f>
        <v>1382682</v>
      </c>
      <c r="F38" s="325">
        <f>F2+F29</f>
        <v>1410719</v>
      </c>
      <c r="G38" s="325">
        <f>G2+G29</f>
        <v>1376958</v>
      </c>
      <c r="H38" s="368" t="e">
        <f t="shared" si="11"/>
        <v>#DIV/0!</v>
      </c>
      <c r="I38" s="325"/>
      <c r="J38" s="325"/>
      <c r="K38" s="325"/>
      <c r="L38" s="294" t="s">
        <v>86</v>
      </c>
    </row>
    <row r="39" spans="1:12">
      <c r="E39" s="326"/>
      <c r="F39" s="326"/>
      <c r="G39" s="326"/>
      <c r="H39" s="368" t="e">
        <f t="shared" si="11"/>
        <v>#DIV/0!</v>
      </c>
      <c r="I39" s="326"/>
      <c r="J39" s="326"/>
      <c r="K39" s="326"/>
    </row>
    <row r="40" spans="1:12">
      <c r="E40" s="326"/>
      <c r="F40" s="326"/>
      <c r="G40" s="326">
        <f>G31+G33</f>
        <v>-22995</v>
      </c>
      <c r="H40" s="368" t="e">
        <f t="shared" si="11"/>
        <v>#DIV/0!</v>
      </c>
      <c r="I40" s="326"/>
      <c r="J40" s="326"/>
      <c r="K40" s="326"/>
    </row>
    <row r="41" spans="1:12">
      <c r="E41" s="326"/>
      <c r="F41" s="326"/>
      <c r="G41" s="326"/>
      <c r="H41" s="326"/>
      <c r="I41" s="326"/>
      <c r="J41" s="326"/>
      <c r="K41" s="326"/>
    </row>
    <row r="42" spans="1:12">
      <c r="E42" s="326"/>
      <c r="F42" s="326"/>
      <c r="G42" s="326"/>
      <c r="H42" s="326"/>
      <c r="I42" s="326"/>
      <c r="J42" s="326"/>
      <c r="K42" s="326"/>
    </row>
    <row r="43" spans="1:12">
      <c r="E43" s="326"/>
      <c r="F43" s="326"/>
      <c r="G43" s="326"/>
      <c r="H43" s="326"/>
      <c r="I43" s="326"/>
      <c r="J43" s="326"/>
      <c r="K43" s="326"/>
    </row>
    <row r="44" spans="1:12">
      <c r="F44" s="317"/>
      <c r="G44" s="317"/>
      <c r="H44" s="317"/>
      <c r="I44" s="317"/>
      <c r="J44" s="317"/>
      <c r="K44" s="317"/>
    </row>
  </sheetData>
  <customSheetViews>
    <customSheetView guid="{0A5A8AAD-17C2-42D7-A411-AE31312C904E}" state="hidden">
      <selection activeCell="H10" activeCellId="1" sqref="H8 H10"/>
      <pageMargins left="0.7" right="0.7" top="0.75" bottom="0.75" header="0.3" footer="0.3"/>
      <pageSetup paperSize="9" orientation="portrait" r:id="rId1"/>
    </customSheetView>
    <customSheetView guid="{687A4863-1825-4D63-B732-E76682E6DE4F}" state="hidden">
      <selection activeCell="H10" activeCellId="1" sqref="H8 H10"/>
      <pageMargins left="0.7" right="0.7" top="0.75" bottom="0.75" header="0.3" footer="0.3"/>
      <pageSetup paperSize="9" orientation="portrait" r:id="rId2"/>
    </customSheetView>
    <customSheetView guid="{25FAB884-5E17-4008-8139-33D910C7DEFE}" state="hidden">
      <selection activeCell="H10" activeCellId="1" sqref="H8 H10"/>
      <pageMargins left="0.7" right="0.7" top="0.75" bottom="0.75" header="0.3" footer="0.3"/>
      <pageSetup paperSize="9" orientation="portrait" r:id="rId3"/>
    </customSheetView>
    <customSheetView guid="{12F8D032-8143-430B-8DFF-852E8796C402}">
      <selection activeCell="H10" activeCellId="1" sqref="H8 H10"/>
      <pageMargins left="0.7" right="0.7" top="0.75" bottom="0.75" header="0.3" footer="0.3"/>
    </customSheetView>
    <customSheetView guid="{9AF4A83C-CF57-4B40-8A74-6A0EA6C2FE5C}" state="hidden">
      <selection activeCell="H10" activeCellId="1" sqref="H8 H10"/>
      <pageMargins left="0.7" right="0.7" top="0.75" bottom="0.75" header="0.3" footer="0.3"/>
      <pageSetup paperSize="9" orientation="portrait" horizontalDpi="1200" verticalDpi="1200" r:id="rId4"/>
    </customSheetView>
    <customSheetView guid="{899D69CD-4B7E-42BC-9944-5BD922EB798C}" state="hidden">
      <selection activeCell="H10" activeCellId="1" sqref="H8 H10"/>
      <pageMargins left="0.7" right="0.7" top="0.75" bottom="0.75" header="0.3" footer="0.3"/>
      <pageSetup paperSize="9" orientation="portrait" r:id="rId5"/>
    </customSheetView>
  </customSheetViews>
  <pageMargins left="0.7" right="0.7" top="0.75" bottom="0.75" header="0.3" footer="0.3"/>
  <pageSetup paperSize="9" orientation="portrait"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27"/>
  <sheetViews>
    <sheetView zoomScaleNormal="120" workbookViewId="0">
      <pane xSplit="2" ySplit="2" topLeftCell="C3" activePane="bottomRight" state="frozen"/>
      <selection pane="topRight" activeCell="C1" sqref="C1"/>
      <selection pane="bottomLeft" activeCell="A3" sqref="A3"/>
      <selection pane="bottomRight" activeCell="I9" sqref="I9"/>
    </sheetView>
  </sheetViews>
  <sheetFormatPr defaultRowHeight="15"/>
  <cols>
    <col min="1" max="1" width="68.85546875" customWidth="1"/>
    <col min="2" max="2" width="61.85546875" customWidth="1"/>
    <col min="3" max="3" width="13.42578125" customWidth="1"/>
    <col min="4" max="4" width="13.140625" customWidth="1"/>
    <col min="5" max="5" width="10.140625" bestFit="1" customWidth="1"/>
  </cols>
  <sheetData>
    <row r="2" spans="1:6" ht="15.75" thickBot="1">
      <c r="A2" s="51" t="s">
        <v>306</v>
      </c>
      <c r="B2" s="51" t="s">
        <v>234</v>
      </c>
      <c r="C2" s="231">
        <v>44286</v>
      </c>
      <c r="D2" s="398">
        <v>44651</v>
      </c>
    </row>
    <row r="3" spans="1:6" ht="25.5">
      <c r="A3" s="52" t="s">
        <v>307</v>
      </c>
      <c r="B3" s="56" t="s">
        <v>317</v>
      </c>
      <c r="C3" s="232">
        <f t="shared" ref="C3" si="0">C5+C8+C10</f>
        <v>67191633</v>
      </c>
      <c r="D3" s="399">
        <f>D5+D8+D10</f>
        <v>63541779</v>
      </c>
    </row>
    <row r="4" spans="1:6" s="3" customFormat="1" ht="15" customHeight="1">
      <c r="A4" s="52" t="s">
        <v>358</v>
      </c>
      <c r="B4" s="52" t="s">
        <v>359</v>
      </c>
      <c r="C4" s="233"/>
      <c r="D4" s="376"/>
    </row>
    <row r="5" spans="1:6" ht="15" customHeight="1">
      <c r="A5" s="53" t="s">
        <v>308</v>
      </c>
      <c r="B5" s="53" t="s">
        <v>318</v>
      </c>
      <c r="C5" s="234">
        <f t="shared" ref="C5" si="1">C7+C6</f>
        <v>50122581</v>
      </c>
      <c r="D5" s="158">
        <f>D7+D6</f>
        <v>46303468</v>
      </c>
    </row>
    <row r="6" spans="1:6" s="3" customFormat="1" ht="15" customHeight="1">
      <c r="A6" s="70" t="s">
        <v>311</v>
      </c>
      <c r="B6" s="70" t="s">
        <v>321</v>
      </c>
      <c r="C6" s="234">
        <v>0</v>
      </c>
      <c r="D6" s="158">
        <v>0</v>
      </c>
    </row>
    <row r="7" spans="1:6" ht="15" customHeight="1">
      <c r="A7" s="32" t="s">
        <v>309</v>
      </c>
      <c r="B7" s="32" t="s">
        <v>319</v>
      </c>
      <c r="C7" s="234">
        <v>50122581</v>
      </c>
      <c r="D7" s="158">
        <v>46303468</v>
      </c>
    </row>
    <row r="8" spans="1:6" ht="15" customHeight="1">
      <c r="A8" s="54" t="s">
        <v>310</v>
      </c>
      <c r="B8" s="54" t="s">
        <v>320</v>
      </c>
      <c r="C8" s="234">
        <f t="shared" ref="C8" si="2">C9</f>
        <v>1499996</v>
      </c>
      <c r="D8" s="158">
        <f>D9</f>
        <v>4000000</v>
      </c>
    </row>
    <row r="9" spans="1:6" ht="15" customHeight="1">
      <c r="A9" s="32" t="s">
        <v>311</v>
      </c>
      <c r="B9" s="32" t="s">
        <v>321</v>
      </c>
      <c r="C9" s="234">
        <v>1499996</v>
      </c>
      <c r="D9" s="158">
        <v>4000000</v>
      </c>
    </row>
    <row r="10" spans="1:6" ht="15" customHeight="1">
      <c r="A10" s="53" t="s">
        <v>312</v>
      </c>
      <c r="B10" s="53" t="s">
        <v>322</v>
      </c>
      <c r="C10" s="234">
        <f t="shared" ref="C10" si="3">C11</f>
        <v>15569056</v>
      </c>
      <c r="D10" s="158">
        <f>D11</f>
        <v>13238311</v>
      </c>
    </row>
    <row r="11" spans="1:6" ht="15" customHeight="1">
      <c r="A11" s="53" t="s">
        <v>309</v>
      </c>
      <c r="B11" s="53" t="s">
        <v>323</v>
      </c>
      <c r="C11" s="234">
        <v>15569056</v>
      </c>
      <c r="D11" s="158">
        <v>13238311</v>
      </c>
    </row>
    <row r="12" spans="1:6" ht="30" customHeight="1">
      <c r="A12" s="52" t="s">
        <v>313</v>
      </c>
      <c r="B12" s="55" t="s">
        <v>324</v>
      </c>
      <c r="C12" s="235">
        <v>112080</v>
      </c>
      <c r="D12" s="254">
        <v>123248</v>
      </c>
      <c r="E12" s="391"/>
    </row>
    <row r="13" spans="1:6" s="3" customFormat="1" ht="30" customHeight="1">
      <c r="A13" s="52" t="s">
        <v>660</v>
      </c>
      <c r="B13" s="52" t="s">
        <v>686</v>
      </c>
      <c r="C13" s="235">
        <v>0</v>
      </c>
      <c r="D13" s="254">
        <v>2455419</v>
      </c>
      <c r="E13" s="391"/>
      <c r="F13" s="392"/>
    </row>
    <row r="14" spans="1:6" s="3" customFormat="1" ht="30" customHeight="1">
      <c r="A14" s="52" t="s">
        <v>629</v>
      </c>
      <c r="B14" s="55" t="s">
        <v>630</v>
      </c>
      <c r="C14" s="57">
        <f t="shared" ref="C14" si="4">C15</f>
        <v>118432</v>
      </c>
      <c r="D14" s="160">
        <f>D15</f>
        <v>3610</v>
      </c>
    </row>
    <row r="15" spans="1:6" s="338" customFormat="1" ht="15" customHeight="1">
      <c r="A15" s="148" t="s">
        <v>316</v>
      </c>
      <c r="B15" s="32" t="s">
        <v>327</v>
      </c>
      <c r="C15" s="36">
        <v>118432</v>
      </c>
      <c r="D15" s="158">
        <v>3610</v>
      </c>
    </row>
    <row r="16" spans="1:6" ht="30" customHeight="1">
      <c r="A16" s="55" t="s">
        <v>314</v>
      </c>
      <c r="B16" s="55" t="s">
        <v>325</v>
      </c>
      <c r="C16" s="254">
        <f t="shared" ref="C16" si="5">C18+C19</f>
        <v>1336707</v>
      </c>
      <c r="D16" s="160">
        <f>D18+D19</f>
        <v>270798</v>
      </c>
    </row>
    <row r="17" spans="1:4" s="3" customFormat="1">
      <c r="A17" s="55" t="s">
        <v>360</v>
      </c>
      <c r="B17" s="55" t="s">
        <v>576</v>
      </c>
      <c r="C17" s="235"/>
      <c r="D17" s="160"/>
    </row>
    <row r="18" spans="1:4" ht="15" customHeight="1">
      <c r="A18" s="32" t="s">
        <v>315</v>
      </c>
      <c r="B18" s="32" t="s">
        <v>326</v>
      </c>
      <c r="C18" s="234">
        <v>42991</v>
      </c>
      <c r="D18" s="158">
        <v>75318</v>
      </c>
    </row>
    <row r="19" spans="1:4" ht="15" customHeight="1">
      <c r="A19" s="53" t="s">
        <v>316</v>
      </c>
      <c r="B19" s="53" t="s">
        <v>327</v>
      </c>
      <c r="C19" s="234">
        <v>1293716</v>
      </c>
      <c r="D19" s="158">
        <v>195480</v>
      </c>
    </row>
    <row r="20" spans="1:4" ht="15" customHeight="1">
      <c r="A20" s="34" t="s">
        <v>56</v>
      </c>
      <c r="B20" s="34" t="s">
        <v>42</v>
      </c>
      <c r="C20" s="155">
        <f t="shared" ref="C20" si="6">C3+C12+C14+C16</f>
        <v>68758852</v>
      </c>
      <c r="D20" s="400">
        <f>D3+D12+D14+D16+D13</f>
        <v>66394854</v>
      </c>
    </row>
    <row r="21" spans="1:4" s="3" customFormat="1">
      <c r="B21" s="153"/>
      <c r="C21" s="154">
        <f>BS!D13-C20</f>
        <v>0</v>
      </c>
      <c r="D21" s="154">
        <f>BS!F13-D20</f>
        <v>0</v>
      </c>
    </row>
    <row r="22" spans="1:4" s="3" customFormat="1">
      <c r="B22" s="153"/>
      <c r="C22" s="153"/>
    </row>
    <row r="23" spans="1:4">
      <c r="B23" s="153"/>
      <c r="C23" s="153"/>
    </row>
    <row r="24" spans="1:4">
      <c r="B24" s="153"/>
      <c r="C24" s="153"/>
    </row>
    <row r="25" spans="1:4">
      <c r="B25" s="153"/>
      <c r="C25" s="153"/>
    </row>
    <row r="26" spans="1:4">
      <c r="B26" s="153"/>
      <c r="C26" s="153"/>
    </row>
    <row r="27" spans="1:4">
      <c r="B27" s="153"/>
      <c r="C27" s="153"/>
    </row>
  </sheetData>
  <customSheetViews>
    <customSheetView guid="{0A5A8AAD-17C2-42D7-A411-AE31312C904E}">
      <pane xSplit="2" ySplit="2" topLeftCell="C3" activePane="bottomRight" state="frozen"/>
      <selection pane="bottomRight" activeCell="I9" sqref="I9"/>
      <pageMargins left="0.7" right="0.7" top="0.75" bottom="0.75" header="0.3" footer="0.3"/>
      <pageSetup paperSize="9" orientation="portrait" horizontalDpi="1200" verticalDpi="1200" r:id="rId1"/>
    </customSheetView>
    <customSheetView guid="{687A4863-1825-4D63-B732-E76682E6DE4F}" hiddenColumns="1">
      <selection activeCell="V26" sqref="V26"/>
      <pageMargins left="0.7" right="0.7" top="0.75" bottom="0.75" header="0.3" footer="0.3"/>
      <pageSetup paperSize="9" orientation="portrait" horizontalDpi="1200" verticalDpi="1200" r:id="rId2"/>
    </customSheetView>
    <customSheetView guid="{25FAB884-5E17-4008-8139-33D910C7DEFE}">
      <selection activeCell="B26" sqref="B26"/>
      <pageMargins left="0.7" right="0.7" top="0.75" bottom="0.75" header="0.3" footer="0.3"/>
      <pageSetup paperSize="9" orientation="portrait" horizontalDpi="1200" verticalDpi="1200" r:id="rId3"/>
    </customSheetView>
    <customSheetView guid="{12F8D032-8143-430B-8DFF-852E8796C402}">
      <selection activeCell="B3" sqref="B3"/>
      <pageMargins left="0.7" right="0.7" top="0.75" bottom="0.75" header="0.3" footer="0.3"/>
    </customSheetView>
    <customSheetView guid="{8DA78CF1-615A-4626-9893-6751995631A4}" hiddenColumns="1">
      <selection activeCell="P23" sqref="P23"/>
      <pageMargins left="0.7" right="0.7" top="0.75" bottom="0.75" header="0.3" footer="0.3"/>
      <pageSetup paperSize="9" orientation="portrait" horizontalDpi="1200" verticalDpi="1200" r:id="rId4"/>
    </customSheetView>
    <customSheetView guid="{57267270-6A97-4850-9DB6-FE6B399379AA}" scale="110" topLeftCell="C1">
      <selection activeCell="M15" sqref="M15"/>
      <pageMargins left="0.7" right="0.7" top="0.75" bottom="0.75" header="0.3" footer="0.3"/>
      <pageSetup paperSize="9" orientation="portrait" horizontalDpi="1200" verticalDpi="1200" r:id="rId5"/>
    </customSheetView>
    <customSheetView guid="{9AF4A83C-CF57-4B40-8A74-6A0EA6C2FE5C}" hiddenColumns="1" topLeftCell="B1">
      <selection activeCell="V26" sqref="V26"/>
      <pageMargins left="0.7" right="0.7" top="0.75" bottom="0.75" header="0.3" footer="0.3"/>
      <pageSetup paperSize="9" orientation="portrait" horizontalDpi="1200" verticalDpi="1200" r:id="rId6"/>
    </customSheetView>
    <customSheetView guid="{899D69CD-4B7E-42BC-9944-5BD922EB798C}" topLeftCell="C1">
      <selection activeCell="H12" sqref="H12"/>
      <pageMargins left="0.7" right="0.7" top="0.75" bottom="0.75" header="0.3" footer="0.3"/>
      <pageSetup paperSize="9" orientation="portrait" r:id="rId7"/>
    </customSheetView>
  </customSheetViews>
  <pageMargins left="0.7" right="0.7" top="0.75" bottom="0.75" header="0.3" footer="0.3"/>
  <pageSetup paperSize="9" orientation="portrait" horizontalDpi="1200" verticalDpi="1200" r:id="rId8"/>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4"/>
  <sheetViews>
    <sheetView topLeftCell="B1" zoomScaleNormal="100" workbookViewId="0">
      <pane xSplit="1" ySplit="2" topLeftCell="C3" activePane="bottomRight" state="frozen"/>
      <selection activeCell="B1" sqref="B1"/>
      <selection pane="topRight" activeCell="C1" sqref="C1"/>
      <selection pane="bottomLeft" activeCell="B3" sqref="B3"/>
      <selection pane="bottomRight" activeCell="K15" sqref="K15"/>
    </sheetView>
  </sheetViews>
  <sheetFormatPr defaultColWidth="9.140625" defaultRowHeight="12.75"/>
  <cols>
    <col min="1" max="1" width="33.140625" style="79" customWidth="1"/>
    <col min="2" max="2" width="36.5703125" style="79" customWidth="1"/>
    <col min="3" max="5" width="11" style="79" customWidth="1"/>
    <col min="6" max="16384" width="9.140625" style="79"/>
  </cols>
  <sheetData>
    <row r="1" spans="1:6">
      <c r="A1" s="78" t="s">
        <v>283</v>
      </c>
      <c r="B1" s="78" t="s">
        <v>284</v>
      </c>
    </row>
    <row r="2" spans="1:6" s="145" customFormat="1" ht="43.5" customHeight="1" thickBot="1">
      <c r="A2" s="80" t="s">
        <v>618</v>
      </c>
      <c r="B2" s="80" t="s">
        <v>619</v>
      </c>
      <c r="C2" s="81" t="s">
        <v>643</v>
      </c>
      <c r="D2" s="81" t="s">
        <v>683</v>
      </c>
    </row>
    <row r="3" spans="1:6" ht="15" customHeight="1">
      <c r="A3" s="281" t="s">
        <v>285</v>
      </c>
      <c r="B3" s="439" t="s">
        <v>286</v>
      </c>
      <c r="C3" s="275">
        <f t="shared" ref="C3" si="0">SUM(C4:C7)</f>
        <v>10</v>
      </c>
      <c r="D3" s="275">
        <f>SUM(D4:D7)</f>
        <v>-21</v>
      </c>
      <c r="E3" s="390"/>
      <c r="F3" s="390"/>
    </row>
    <row r="4" spans="1:6" ht="15" customHeight="1">
      <c r="A4" s="278" t="s">
        <v>299</v>
      </c>
      <c r="B4" s="440" t="s">
        <v>293</v>
      </c>
      <c r="C4" s="276">
        <v>10</v>
      </c>
      <c r="D4" s="276">
        <v>-21</v>
      </c>
      <c r="E4" s="390"/>
      <c r="F4" s="390"/>
    </row>
    <row r="5" spans="1:6" ht="15" customHeight="1">
      <c r="A5" s="278" t="s">
        <v>300</v>
      </c>
      <c r="B5" s="440" t="s">
        <v>294</v>
      </c>
      <c r="C5" s="276">
        <v>0</v>
      </c>
      <c r="D5" s="276">
        <v>0</v>
      </c>
      <c r="E5" s="390"/>
      <c r="F5" s="390"/>
    </row>
    <row r="6" spans="1:6" ht="15" customHeight="1">
      <c r="A6" s="278" t="s">
        <v>301</v>
      </c>
      <c r="B6" s="440" t="s">
        <v>295</v>
      </c>
      <c r="C6" s="276">
        <v>0</v>
      </c>
      <c r="D6" s="276">
        <v>0</v>
      </c>
      <c r="E6" s="390"/>
      <c r="F6" s="390"/>
    </row>
    <row r="7" spans="1:6" ht="15" customHeight="1">
      <c r="A7" s="278" t="s">
        <v>296</v>
      </c>
      <c r="B7" s="440" t="s">
        <v>296</v>
      </c>
      <c r="C7" s="276">
        <v>0</v>
      </c>
      <c r="D7" s="276">
        <v>0</v>
      </c>
      <c r="E7" s="390"/>
      <c r="F7" s="390"/>
    </row>
    <row r="8" spans="1:6" ht="15" customHeight="1">
      <c r="A8" s="281" t="s">
        <v>287</v>
      </c>
      <c r="B8" s="439" t="s">
        <v>290</v>
      </c>
      <c r="C8" s="275">
        <f t="shared" ref="C8" si="1">SUM(C9:C12)</f>
        <v>-401389</v>
      </c>
      <c r="D8" s="275">
        <f>SUM(D9:D12)</f>
        <v>-177907</v>
      </c>
      <c r="E8" s="390"/>
      <c r="F8" s="390"/>
    </row>
    <row r="9" spans="1:6" s="86" customFormat="1" ht="15" customHeight="1">
      <c r="A9" s="278" t="s">
        <v>299</v>
      </c>
      <c r="B9" s="440" t="s">
        <v>293</v>
      </c>
      <c r="C9" s="276">
        <v>-42613</v>
      </c>
      <c r="D9" s="276">
        <v>-67286</v>
      </c>
      <c r="E9" s="390"/>
      <c r="F9" s="390"/>
    </row>
    <row r="10" spans="1:6" s="86" customFormat="1" ht="15" customHeight="1">
      <c r="A10" s="278" t="s">
        <v>300</v>
      </c>
      <c r="B10" s="440" t="s">
        <v>294</v>
      </c>
      <c r="C10" s="276">
        <v>-21700</v>
      </c>
      <c r="D10" s="276">
        <v>-77117</v>
      </c>
      <c r="E10" s="390"/>
      <c r="F10" s="390"/>
    </row>
    <row r="11" spans="1:6" s="86" customFormat="1" ht="15" customHeight="1">
      <c r="A11" s="278" t="s">
        <v>301</v>
      </c>
      <c r="B11" s="440" t="s">
        <v>295</v>
      </c>
      <c r="C11" s="276">
        <v>-349279</v>
      </c>
      <c r="D11" s="276">
        <v>-63275</v>
      </c>
      <c r="E11" s="390"/>
      <c r="F11" s="390"/>
    </row>
    <row r="12" spans="1:6" s="86" customFormat="1" ht="15" customHeight="1">
      <c r="A12" s="278" t="s">
        <v>296</v>
      </c>
      <c r="B12" s="440" t="s">
        <v>296</v>
      </c>
      <c r="C12" s="276">
        <v>12203</v>
      </c>
      <c r="D12" s="276">
        <v>29771</v>
      </c>
      <c r="E12" s="390"/>
      <c r="F12" s="390"/>
    </row>
    <row r="13" spans="1:6" ht="15" customHeight="1">
      <c r="A13" s="281" t="s">
        <v>288</v>
      </c>
      <c r="B13" s="439" t="s">
        <v>291</v>
      </c>
      <c r="C13" s="275">
        <f t="shared" ref="C13" si="2">SUM(C14:C17)</f>
        <v>28671</v>
      </c>
      <c r="D13" s="275">
        <f>SUM(D14:D17)</f>
        <v>49044</v>
      </c>
      <c r="E13" s="390"/>
      <c r="F13" s="390"/>
    </row>
    <row r="14" spans="1:6" s="86" customFormat="1" ht="15" customHeight="1">
      <c r="A14" s="278" t="s">
        <v>299</v>
      </c>
      <c r="B14" s="440" t="s">
        <v>293</v>
      </c>
      <c r="C14" s="276">
        <v>0</v>
      </c>
      <c r="D14" s="276">
        <v>0</v>
      </c>
      <c r="E14" s="390"/>
      <c r="F14" s="390"/>
    </row>
    <row r="15" spans="1:6" s="86" customFormat="1" ht="15" customHeight="1">
      <c r="A15" s="278" t="s">
        <v>300</v>
      </c>
      <c r="B15" s="440" t="s">
        <v>294</v>
      </c>
      <c r="C15" s="276">
        <v>0</v>
      </c>
      <c r="D15" s="276">
        <v>0</v>
      </c>
      <c r="E15" s="390"/>
      <c r="F15" s="390"/>
    </row>
    <row r="16" spans="1:6" s="86" customFormat="1" ht="15" customHeight="1">
      <c r="A16" s="278" t="s">
        <v>301</v>
      </c>
      <c r="B16" s="440" t="s">
        <v>295</v>
      </c>
      <c r="C16" s="276">
        <v>28671</v>
      </c>
      <c r="D16" s="276">
        <v>49044</v>
      </c>
      <c r="E16" s="390"/>
      <c r="F16" s="390"/>
    </row>
    <row r="17" spans="1:6" s="86" customFormat="1" ht="15" customHeight="1">
      <c r="A17" s="278" t="s">
        <v>296</v>
      </c>
      <c r="B17" s="440" t="s">
        <v>296</v>
      </c>
      <c r="C17" s="276">
        <v>0</v>
      </c>
      <c r="D17" s="276">
        <v>0</v>
      </c>
      <c r="E17" s="390"/>
      <c r="F17" s="390"/>
    </row>
    <row r="18" spans="1:6" ht="24.6" customHeight="1">
      <c r="A18" s="282" t="s">
        <v>289</v>
      </c>
      <c r="B18" s="439" t="s">
        <v>292</v>
      </c>
      <c r="C18" s="275">
        <f t="shared" ref="C18" si="3">SUM(C19:C22)</f>
        <v>9629</v>
      </c>
      <c r="D18" s="275">
        <f>SUM(D19:D22)</f>
        <v>9603</v>
      </c>
      <c r="E18" s="390"/>
      <c r="F18" s="390"/>
    </row>
    <row r="19" spans="1:6" s="86" customFormat="1" ht="15" customHeight="1">
      <c r="A19" s="278" t="s">
        <v>299</v>
      </c>
      <c r="B19" s="440" t="s">
        <v>293</v>
      </c>
      <c r="C19" s="276">
        <v>-1468</v>
      </c>
      <c r="D19" s="276">
        <v>6122</v>
      </c>
      <c r="E19" s="390"/>
      <c r="F19" s="390"/>
    </row>
    <row r="20" spans="1:6" s="86" customFormat="1" ht="15" customHeight="1">
      <c r="A20" s="278" t="s">
        <v>300</v>
      </c>
      <c r="B20" s="440" t="s">
        <v>294</v>
      </c>
      <c r="C20" s="276">
        <v>2266</v>
      </c>
      <c r="D20" s="276">
        <v>2464</v>
      </c>
      <c r="E20" s="390"/>
      <c r="F20" s="390"/>
    </row>
    <row r="21" spans="1:6" s="86" customFormat="1" ht="15" customHeight="1">
      <c r="A21" s="278" t="s">
        <v>301</v>
      </c>
      <c r="B21" s="440" t="s">
        <v>295</v>
      </c>
      <c r="C21" s="276">
        <v>8831</v>
      </c>
      <c r="D21" s="276">
        <v>1017</v>
      </c>
      <c r="E21" s="390"/>
      <c r="F21" s="390"/>
    </row>
    <row r="22" spans="1:6" s="86" customFormat="1" ht="15" customHeight="1">
      <c r="A22" s="279" t="s">
        <v>296</v>
      </c>
      <c r="B22" s="441" t="s">
        <v>296</v>
      </c>
      <c r="C22" s="276">
        <v>0</v>
      </c>
      <c r="D22" s="276">
        <v>0</v>
      </c>
      <c r="E22" s="390"/>
      <c r="F22" s="390"/>
    </row>
    <row r="23" spans="1:6" s="92" customFormat="1" ht="15" customHeight="1">
      <c r="A23" s="280" t="s">
        <v>56</v>
      </c>
      <c r="B23" s="280" t="s">
        <v>42</v>
      </c>
      <c r="C23" s="277">
        <f t="shared" ref="C23" si="4">SUM(C3,C8,C13,C18)</f>
        <v>-363079</v>
      </c>
      <c r="D23" s="277">
        <f t="shared" ref="D23" si="5">SUM(D3,D8,D13,D18)</f>
        <v>-119281</v>
      </c>
      <c r="E23" s="390"/>
      <c r="F23" s="390"/>
    </row>
    <row r="24" spans="1:6" s="228" customFormat="1">
      <c r="B24" s="442"/>
      <c r="C24" s="443"/>
      <c r="D24" s="442"/>
    </row>
  </sheetData>
  <customSheetViews>
    <customSheetView guid="{0A5A8AAD-17C2-42D7-A411-AE31312C904E}" topLeftCell="B1">
      <pane xSplit="1" ySplit="2" topLeftCell="C3" activePane="bottomRight" state="frozen"/>
      <selection pane="bottomRight" activeCell="K15" sqref="K15"/>
      <pageMargins left="0.7" right="0.7" top="0.75" bottom="0.75" header="0.3" footer="0.3"/>
      <pageSetup paperSize="9" orientation="portrait" r:id="rId1"/>
    </customSheetView>
    <customSheetView guid="{687A4863-1825-4D63-B732-E76682E6DE4F}">
      <selection activeCell="N8" sqref="N8"/>
      <pageMargins left="0.7" right="0.7" top="0.75" bottom="0.75" header="0.3" footer="0.3"/>
      <pageSetup paperSize="9" orientation="portrait" r:id="rId2"/>
    </customSheetView>
    <customSheetView guid="{25FAB884-5E17-4008-8139-33D910C7DEFE}">
      <selection activeCell="L27" sqref="L27"/>
      <pageMargins left="0.7" right="0.7" top="0.75" bottom="0.75" header="0.3" footer="0.3"/>
      <pageSetup paperSize="9" orientation="portrait" horizontalDpi="1200" verticalDpi="1200" r:id="rId3"/>
    </customSheetView>
    <customSheetView guid="{12F8D032-8143-430B-8DFF-852E8796C402}">
      <selection activeCell="H24" sqref="H24"/>
      <pageMargins left="0.7" right="0.7" top="0.75" bottom="0.75" header="0.3" footer="0.3"/>
    </customSheetView>
    <customSheetView guid="{8DA78CF1-615A-4626-9893-6751995631A4}">
      <selection activeCell="G27" sqref="G27"/>
      <pageMargins left="0.7" right="0.7" top="0.75" bottom="0.75" header="0.3" footer="0.3"/>
    </customSheetView>
    <customSheetView guid="{57267270-6A97-4850-9DB6-FE6B399379AA}">
      <selection activeCell="D10" sqref="D10"/>
      <pageMargins left="0.7" right="0.7" top="0.75" bottom="0.75" header="0.3" footer="0.3"/>
    </customSheetView>
    <customSheetView guid="{9AF4A83C-CF57-4B40-8A74-6A0EA6C2FE5C}" topLeftCell="B1">
      <selection activeCell="N8" sqref="N8"/>
      <pageMargins left="0.7" right="0.7" top="0.75" bottom="0.75" header="0.3" footer="0.3"/>
      <pageSetup paperSize="9" orientation="portrait" horizontalDpi="1200" verticalDpi="1200" r:id="rId4"/>
    </customSheetView>
    <customSheetView guid="{899D69CD-4B7E-42BC-9944-5BD922EB798C}" topLeftCell="G1">
      <selection activeCell="M2" sqref="M2"/>
      <pageMargins left="0.7" right="0.7" top="0.75" bottom="0.75" header="0.3" footer="0.3"/>
      <pageSetup paperSize="9" orientation="portrait" horizontalDpi="1200" verticalDpi="1200" r:id="rId5"/>
    </customSheetView>
  </customSheetViews>
  <pageMargins left="0.7" right="0.7" top="0.75" bottom="0.75" header="0.3" footer="0.3"/>
  <pageSetup paperSize="9" orientation="portrait"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20"/>
  <sheetViews>
    <sheetView zoomScaleNormal="95" workbookViewId="0">
      <pane xSplit="2" ySplit="2" topLeftCell="C3" activePane="bottomRight" state="frozen"/>
      <selection pane="topRight" activeCell="C1" sqref="C1"/>
      <selection pane="bottomLeft" activeCell="A3" sqref="A3"/>
      <selection pane="bottomRight" activeCell="I10" sqref="I10"/>
    </sheetView>
  </sheetViews>
  <sheetFormatPr defaultColWidth="9.140625" defaultRowHeight="15"/>
  <cols>
    <col min="1" max="2" width="46.5703125" style="20" customWidth="1"/>
    <col min="3" max="3" width="10.42578125" style="73" customWidth="1"/>
    <col min="4" max="4" width="10.42578125" style="19" customWidth="1"/>
    <col min="5" max="5" width="9.140625" style="19"/>
    <col min="6" max="9" width="9.140625" style="222"/>
    <col min="10" max="16384" width="9.140625" style="19"/>
  </cols>
  <sheetData>
    <row r="2" spans="1:9" ht="15.75" thickBot="1">
      <c r="A2" s="30" t="s">
        <v>58</v>
      </c>
      <c r="B2" s="30" t="s">
        <v>11</v>
      </c>
      <c r="C2" s="35" t="s">
        <v>644</v>
      </c>
      <c r="D2" s="408" t="s">
        <v>687</v>
      </c>
    </row>
    <row r="3" spans="1:9">
      <c r="A3" s="31" t="s">
        <v>676</v>
      </c>
      <c r="B3" s="31" t="s">
        <v>274</v>
      </c>
      <c r="C3" s="36">
        <v>-5996</v>
      </c>
      <c r="D3" s="158">
        <v>-12739</v>
      </c>
    </row>
    <row r="4" spans="1:9" s="73" customFormat="1">
      <c r="A4" s="139" t="s">
        <v>661</v>
      </c>
      <c r="B4" s="139" t="s">
        <v>642</v>
      </c>
      <c r="C4" s="36"/>
      <c r="D4" s="158"/>
      <c r="F4" s="222"/>
      <c r="G4" s="222"/>
      <c r="H4" s="222"/>
      <c r="I4" s="222"/>
    </row>
    <row r="5" spans="1:9" ht="38.25">
      <c r="A5" s="32" t="s">
        <v>662</v>
      </c>
      <c r="B5" s="32" t="s">
        <v>574</v>
      </c>
      <c r="C5" s="36">
        <v>-8783</v>
      </c>
      <c r="D5" s="158">
        <v>-2470</v>
      </c>
    </row>
    <row r="6" spans="1:9" ht="15" customHeight="1">
      <c r="A6" s="32" t="s">
        <v>249</v>
      </c>
      <c r="B6" s="32" t="s">
        <v>275</v>
      </c>
      <c r="C6" s="36">
        <v>-871</v>
      </c>
      <c r="D6" s="158">
        <v>-1067</v>
      </c>
    </row>
    <row r="7" spans="1:9" ht="15" customHeight="1">
      <c r="A7" s="32" t="s">
        <v>250</v>
      </c>
      <c r="B7" s="32" t="s">
        <v>276</v>
      </c>
      <c r="C7" s="36">
        <v>-234</v>
      </c>
      <c r="D7" s="158">
        <v>-362</v>
      </c>
    </row>
    <row r="8" spans="1:9" ht="15" customHeight="1">
      <c r="A8" s="32" t="s">
        <v>251</v>
      </c>
      <c r="B8" s="32" t="s">
        <v>277</v>
      </c>
      <c r="C8" s="36">
        <v>-724</v>
      </c>
      <c r="D8" s="158">
        <v>-354</v>
      </c>
    </row>
    <row r="9" spans="1:9" ht="15" customHeight="1">
      <c r="A9" s="32" t="s">
        <v>252</v>
      </c>
      <c r="B9" s="32" t="s">
        <v>278</v>
      </c>
      <c r="C9" s="36">
        <v>-26</v>
      </c>
      <c r="D9" s="158">
        <v>-655</v>
      </c>
    </row>
    <row r="10" spans="1:9" s="73" customFormat="1" ht="25.5">
      <c r="A10" s="32" t="s">
        <v>245</v>
      </c>
      <c r="B10" s="32" t="s">
        <v>267</v>
      </c>
      <c r="C10" s="36">
        <v>-2647</v>
      </c>
      <c r="D10" s="158">
        <v>-2852</v>
      </c>
      <c r="F10" s="222"/>
      <c r="G10" s="222"/>
      <c r="H10" s="222"/>
      <c r="I10" s="222"/>
    </row>
    <row r="11" spans="1:9" ht="15" customHeight="1">
      <c r="A11" s="33" t="s">
        <v>248</v>
      </c>
      <c r="B11" s="33" t="s">
        <v>270</v>
      </c>
      <c r="C11" s="36">
        <v>-13425</v>
      </c>
      <c r="D11" s="158">
        <v>-20255</v>
      </c>
    </row>
    <row r="12" spans="1:9" ht="15" customHeight="1">
      <c r="A12" s="34" t="s">
        <v>56</v>
      </c>
      <c r="B12" s="34" t="s">
        <v>42</v>
      </c>
      <c r="C12" s="37">
        <f t="shared" ref="C12" si="0">SUM(C3:C11)</f>
        <v>-32706</v>
      </c>
      <c r="D12" s="157">
        <f>SUM(D3:D11)</f>
        <v>-40754</v>
      </c>
    </row>
    <row r="13" spans="1:9">
      <c r="B13" s="204"/>
      <c r="C13" s="204"/>
      <c r="D13" s="204"/>
      <c r="E13" s="204"/>
      <c r="F13" s="446"/>
    </row>
    <row r="14" spans="1:9">
      <c r="B14" s="245"/>
      <c r="C14" s="244"/>
      <c r="D14" s="409"/>
    </row>
    <row r="15" spans="1:9">
      <c r="B15" s="245"/>
      <c r="C15" s="350"/>
      <c r="D15" s="225"/>
    </row>
    <row r="16" spans="1:9" s="73" customFormat="1">
      <c r="A16" s="20"/>
      <c r="B16" s="246"/>
      <c r="C16" s="75"/>
      <c r="F16" s="222"/>
      <c r="G16" s="222"/>
      <c r="H16" s="222"/>
      <c r="I16" s="222"/>
    </row>
    <row r="20" spans="4:4">
      <c r="D20" s="73"/>
    </row>
  </sheetData>
  <customSheetViews>
    <customSheetView guid="{0A5A8AAD-17C2-42D7-A411-AE31312C904E}">
      <pane xSplit="2" ySplit="2" topLeftCell="C3" activePane="bottomRight" state="frozen"/>
      <selection pane="bottomRight" activeCell="I10" sqref="I10"/>
      <pageMargins left="0.7" right="0.7" top="0.75" bottom="0.75" header="0.3" footer="0.3"/>
      <pageSetup paperSize="9" orientation="portrait" horizontalDpi="1200" verticalDpi="1200" r:id="rId1"/>
    </customSheetView>
    <customSheetView guid="{687A4863-1825-4D63-B732-E76682E6DE4F}" hiddenColumns="1">
      <selection activeCell="V14" sqref="V14"/>
      <pageMargins left="0.7" right="0.7" top="0.75" bottom="0.75" header="0.3" footer="0.3"/>
      <pageSetup paperSize="9" orientation="portrait" horizontalDpi="1200" verticalDpi="1200" r:id="rId2"/>
    </customSheetView>
    <customSheetView guid="{25FAB884-5E17-4008-8139-33D910C7DEFE}">
      <selection activeCell="L27" sqref="L27"/>
      <pageMargins left="0.7" right="0.7" top="0.75" bottom="0.75" header="0.3" footer="0.3"/>
      <pageSetup paperSize="9" orientation="portrait" r:id="rId3"/>
    </customSheetView>
    <customSheetView guid="{12F8D032-8143-430B-8DFF-852E8796C402}" showGridLines="0">
      <selection activeCell="A3" sqref="A3"/>
      <pageMargins left="0.7" right="0.7" top="0.75" bottom="0.75" header="0.3" footer="0.3"/>
    </customSheetView>
    <customSheetView guid="{8DA78CF1-615A-4626-9893-6751995631A4}" topLeftCell="E1">
      <selection activeCell="H23" sqref="H23"/>
      <pageMargins left="0.7" right="0.7" top="0.75" bottom="0.75" header="0.3" footer="0.3"/>
      <pageSetup paperSize="9" orientation="portrait" horizontalDpi="1200" verticalDpi="1200" r:id="rId4"/>
    </customSheetView>
    <customSheetView guid="{57267270-6A97-4850-9DB6-FE6B399379AA}" scale="110" topLeftCell="B3">
      <selection activeCell="F16" sqref="F16"/>
      <pageMargins left="0.7" right="0.7" top="0.75" bottom="0.75" header="0.3" footer="0.3"/>
      <pageSetup paperSize="9" orientation="portrait" horizontalDpi="1200" verticalDpi="1200" r:id="rId5"/>
    </customSheetView>
    <customSheetView guid="{9AF4A83C-CF57-4B40-8A74-6A0EA6C2FE5C}" hiddenColumns="1">
      <selection activeCell="B22" sqref="B22"/>
      <pageMargins left="0.7" right="0.7" top="0.75" bottom="0.75" header="0.3" footer="0.3"/>
      <pageSetup paperSize="9" orientation="portrait" horizontalDpi="1200" verticalDpi="1200" r:id="rId6"/>
    </customSheetView>
    <customSheetView guid="{899D69CD-4B7E-42BC-9944-5BD922EB798C}">
      <selection activeCell="B8" sqref="B8"/>
      <pageMargins left="0.7" right="0.7" top="0.75" bottom="0.75" header="0.3" footer="0.3"/>
      <pageSetup paperSize="9" orientation="portrait" r:id="rId7"/>
    </customSheetView>
  </customSheetViews>
  <pageMargins left="0.7" right="0.7" top="0.75" bottom="0.75" header="0.3" footer="0.3"/>
  <pageSetup paperSize="9" orientation="portrait" horizontalDpi="1200" verticalDpi="1200" r:id="rId8"/>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31"/>
  <sheetViews>
    <sheetView workbookViewId="0">
      <pane xSplit="2" ySplit="2" topLeftCell="C3" activePane="bottomRight" state="frozen"/>
      <selection pane="topRight" activeCell="C1" sqref="C1"/>
      <selection pane="bottomLeft" activeCell="A3" sqref="A3"/>
      <selection pane="bottomRight" activeCell="L9" sqref="L9"/>
    </sheetView>
  </sheetViews>
  <sheetFormatPr defaultColWidth="9.140625" defaultRowHeight="15"/>
  <cols>
    <col min="1" max="1" width="39.140625" style="19" customWidth="1"/>
    <col min="2" max="2" width="40.5703125" style="19" customWidth="1"/>
    <col min="3" max="3" width="9.140625" style="73" customWidth="1"/>
    <col min="4" max="4" width="9.140625" style="19" customWidth="1"/>
    <col min="5" max="5" width="9.7109375" style="19" customWidth="1"/>
    <col min="6" max="16384" width="9.140625" style="19"/>
  </cols>
  <sheetData>
    <row r="2" spans="1:10" ht="15.75" thickBot="1">
      <c r="A2" s="30" t="s">
        <v>92</v>
      </c>
      <c r="B2" s="30" t="s">
        <v>8</v>
      </c>
      <c r="C2" s="347" t="s">
        <v>644</v>
      </c>
      <c r="D2" s="410" t="s">
        <v>687</v>
      </c>
    </row>
    <row r="3" spans="1:10" ht="15" customHeight="1">
      <c r="A3" s="31" t="s">
        <v>242</v>
      </c>
      <c r="B3" s="31" t="s">
        <v>674</v>
      </c>
      <c r="C3" s="237">
        <v>5430</v>
      </c>
      <c r="D3" s="238">
        <v>9788</v>
      </c>
    </row>
    <row r="4" spans="1:10" ht="15" customHeight="1">
      <c r="A4" s="32" t="s">
        <v>253</v>
      </c>
      <c r="B4" s="32" t="s">
        <v>279</v>
      </c>
      <c r="C4" s="237">
        <v>0</v>
      </c>
      <c r="D4" s="238">
        <v>0</v>
      </c>
    </row>
    <row r="5" spans="1:10" ht="30" customHeight="1">
      <c r="A5" s="32" t="s">
        <v>677</v>
      </c>
      <c r="B5" s="32" t="s">
        <v>271</v>
      </c>
      <c r="C5" s="237">
        <f>15668-10065</f>
        <v>5603</v>
      </c>
      <c r="D5" s="238">
        <v>5183</v>
      </c>
    </row>
    <row r="6" spans="1:10" s="73" customFormat="1" ht="30" customHeight="1">
      <c r="A6" s="32" t="s">
        <v>656</v>
      </c>
      <c r="B6" s="32" t="s">
        <v>657</v>
      </c>
      <c r="C6" s="237">
        <v>0</v>
      </c>
      <c r="D6" s="238">
        <v>0</v>
      </c>
    </row>
    <row r="7" spans="1:10" s="73" customFormat="1" ht="31.5" customHeight="1">
      <c r="A7" s="32" t="s">
        <v>580</v>
      </c>
      <c r="B7" s="32" t="s">
        <v>673</v>
      </c>
      <c r="C7" s="237">
        <v>0</v>
      </c>
      <c r="D7" s="238">
        <v>0</v>
      </c>
    </row>
    <row r="8" spans="1:10" ht="15" customHeight="1">
      <c r="A8" s="32" t="s">
        <v>243</v>
      </c>
      <c r="B8" s="32" t="s">
        <v>272</v>
      </c>
      <c r="C8" s="237">
        <v>1516</v>
      </c>
      <c r="D8" s="238">
        <v>48</v>
      </c>
    </row>
    <row r="9" spans="1:10" ht="30" customHeight="1">
      <c r="A9" s="32" t="s">
        <v>244</v>
      </c>
      <c r="B9" s="32" t="s">
        <v>273</v>
      </c>
      <c r="C9" s="237">
        <v>39</v>
      </c>
      <c r="D9" s="238">
        <v>13</v>
      </c>
    </row>
    <row r="10" spans="1:10" ht="30" customHeight="1">
      <c r="A10" s="32" t="s">
        <v>245</v>
      </c>
      <c r="B10" s="32" t="s">
        <v>675</v>
      </c>
      <c r="C10" s="237">
        <v>0</v>
      </c>
      <c r="D10" s="238">
        <v>0</v>
      </c>
    </row>
    <row r="11" spans="1:10" ht="15" customHeight="1">
      <c r="A11" s="32" t="s">
        <v>246</v>
      </c>
      <c r="B11" s="32" t="s">
        <v>268</v>
      </c>
      <c r="C11" s="237">
        <v>204</v>
      </c>
      <c r="D11" s="238">
        <v>406</v>
      </c>
    </row>
    <row r="12" spans="1:10" ht="15" customHeight="1">
      <c r="A12" s="32" t="s">
        <v>247</v>
      </c>
      <c r="B12" s="32" t="s">
        <v>269</v>
      </c>
      <c r="C12" s="237">
        <v>1391</v>
      </c>
      <c r="D12" s="238">
        <v>0</v>
      </c>
    </row>
    <row r="13" spans="1:10" ht="15" customHeight="1">
      <c r="A13" s="33" t="s">
        <v>248</v>
      </c>
      <c r="B13" s="33" t="s">
        <v>270</v>
      </c>
      <c r="C13" s="237">
        <f>15416+800</f>
        <v>16216</v>
      </c>
      <c r="D13" s="238">
        <v>22620</v>
      </c>
    </row>
    <row r="14" spans="1:10" ht="15" customHeight="1">
      <c r="A14" s="34" t="s">
        <v>56</v>
      </c>
      <c r="B14" s="34" t="s">
        <v>42</v>
      </c>
      <c r="C14" s="348">
        <f t="shared" ref="C14" si="0">SUM(C3:C13)</f>
        <v>30399</v>
      </c>
      <c r="D14" s="374">
        <f>SUM(D3:D13)</f>
        <v>38058</v>
      </c>
    </row>
    <row r="15" spans="1:10">
      <c r="A15" s="222"/>
      <c r="B15" s="222"/>
      <c r="C15" s="225"/>
      <c r="D15" s="350"/>
      <c r="E15" s="222"/>
      <c r="F15" s="222"/>
      <c r="G15" s="222"/>
      <c r="H15" s="222"/>
      <c r="I15" s="222"/>
      <c r="J15" s="222"/>
    </row>
    <row r="16" spans="1:10">
      <c r="A16" s="222"/>
      <c r="B16" s="222"/>
      <c r="C16" s="222"/>
      <c r="D16" s="222"/>
      <c r="E16" s="222"/>
      <c r="F16" s="222"/>
      <c r="G16" s="222"/>
      <c r="H16" s="222"/>
      <c r="I16" s="222"/>
      <c r="J16" s="222"/>
    </row>
    <row r="17" spans="1:10">
      <c r="A17" s="222"/>
      <c r="B17" s="222"/>
      <c r="C17" s="222"/>
      <c r="D17" s="222"/>
      <c r="E17" s="222"/>
      <c r="F17" s="222"/>
      <c r="G17" s="222"/>
      <c r="H17" s="222"/>
      <c r="I17" s="222"/>
      <c r="J17" s="222"/>
    </row>
    <row r="18" spans="1:10">
      <c r="A18" s="222"/>
      <c r="B18" s="222"/>
      <c r="C18" s="222"/>
      <c r="D18" s="222"/>
      <c r="E18" s="222"/>
      <c r="F18" s="222"/>
      <c r="G18" s="222"/>
      <c r="H18" s="222"/>
      <c r="I18" s="222"/>
      <c r="J18" s="222"/>
    </row>
    <row r="19" spans="1:10">
      <c r="A19" s="222"/>
      <c r="B19" s="222"/>
      <c r="C19" s="222"/>
      <c r="D19" s="222"/>
      <c r="E19" s="222"/>
      <c r="F19" s="222"/>
      <c r="G19" s="222"/>
      <c r="H19" s="222"/>
      <c r="I19" s="222"/>
      <c r="J19" s="222"/>
    </row>
    <row r="20" spans="1:10">
      <c r="A20" s="222"/>
      <c r="B20" s="222"/>
      <c r="C20" s="222"/>
      <c r="D20" s="222"/>
      <c r="E20" s="222"/>
      <c r="F20" s="222"/>
      <c r="G20" s="222"/>
      <c r="H20" s="222"/>
      <c r="I20" s="222"/>
      <c r="J20" s="222"/>
    </row>
    <row r="21" spans="1:10">
      <c r="A21" s="222"/>
      <c r="B21" s="222"/>
      <c r="C21" s="222"/>
      <c r="D21" s="222"/>
      <c r="E21" s="222"/>
      <c r="F21" s="222"/>
      <c r="G21" s="222"/>
      <c r="H21" s="222"/>
      <c r="I21" s="222"/>
      <c r="J21" s="222"/>
    </row>
    <row r="22" spans="1:10">
      <c r="A22" s="222"/>
      <c r="B22" s="222"/>
      <c r="C22" s="222"/>
      <c r="D22" s="222"/>
      <c r="E22" s="222"/>
      <c r="F22" s="222"/>
      <c r="G22" s="222"/>
      <c r="H22" s="222"/>
      <c r="I22" s="222"/>
      <c r="J22" s="222"/>
    </row>
    <row r="23" spans="1:10">
      <c r="A23" s="222"/>
      <c r="B23" s="222"/>
      <c r="C23" s="222"/>
      <c r="D23" s="222"/>
      <c r="E23" s="222"/>
      <c r="F23" s="222"/>
      <c r="G23" s="222"/>
      <c r="H23" s="222"/>
      <c r="I23" s="222"/>
      <c r="J23" s="222"/>
    </row>
    <row r="24" spans="1:10">
      <c r="A24" s="222"/>
      <c r="B24" s="222"/>
      <c r="C24" s="222"/>
      <c r="D24" s="222"/>
      <c r="E24" s="222"/>
      <c r="F24" s="222"/>
      <c r="G24" s="222"/>
      <c r="H24" s="222"/>
      <c r="I24" s="222"/>
      <c r="J24" s="222"/>
    </row>
    <row r="25" spans="1:10">
      <c r="A25" s="222"/>
      <c r="B25" s="222"/>
      <c r="C25" s="222"/>
      <c r="D25" s="222"/>
      <c r="E25" s="222"/>
      <c r="F25" s="222"/>
      <c r="G25" s="222"/>
      <c r="H25" s="222"/>
      <c r="I25" s="222"/>
      <c r="J25" s="222"/>
    </row>
    <row r="26" spans="1:10">
      <c r="A26" s="222"/>
      <c r="B26" s="222"/>
      <c r="C26" s="222"/>
      <c r="D26" s="222"/>
      <c r="E26" s="222"/>
      <c r="F26" s="222"/>
      <c r="G26" s="222"/>
      <c r="H26" s="222"/>
      <c r="I26" s="222"/>
      <c r="J26" s="222"/>
    </row>
    <row r="27" spans="1:10">
      <c r="A27" s="222"/>
      <c r="B27" s="222"/>
      <c r="C27" s="222"/>
      <c r="D27" s="222"/>
      <c r="E27" s="222"/>
      <c r="F27" s="222"/>
      <c r="G27" s="222"/>
      <c r="H27" s="222"/>
      <c r="I27" s="222"/>
      <c r="J27" s="222"/>
    </row>
    <row r="28" spans="1:10">
      <c r="A28" s="222"/>
      <c r="B28" s="222"/>
      <c r="C28" s="222"/>
      <c r="D28" s="222"/>
      <c r="E28" s="222"/>
      <c r="F28" s="222"/>
      <c r="G28" s="222"/>
      <c r="H28" s="222"/>
      <c r="I28" s="222"/>
      <c r="J28" s="222"/>
    </row>
    <row r="29" spans="1:10">
      <c r="A29" s="222"/>
      <c r="B29" s="222"/>
      <c r="C29" s="222"/>
      <c r="D29" s="222"/>
      <c r="E29" s="222"/>
      <c r="F29" s="222"/>
      <c r="G29" s="222"/>
      <c r="H29" s="222"/>
      <c r="I29" s="222"/>
      <c r="J29" s="222"/>
    </row>
    <row r="30" spans="1:10">
      <c r="A30" s="222"/>
      <c r="B30" s="222"/>
      <c r="C30" s="222"/>
      <c r="D30" s="222"/>
      <c r="E30" s="222"/>
      <c r="F30" s="222"/>
      <c r="G30" s="222"/>
      <c r="H30" s="222"/>
      <c r="I30" s="222"/>
      <c r="J30" s="222"/>
    </row>
    <row r="31" spans="1:10">
      <c r="A31" s="222"/>
      <c r="B31" s="222"/>
      <c r="C31" s="222"/>
      <c r="D31" s="222"/>
      <c r="E31" s="222"/>
      <c r="F31" s="222"/>
      <c r="G31" s="222"/>
      <c r="H31" s="222"/>
      <c r="I31" s="222"/>
      <c r="J31" s="222"/>
    </row>
  </sheetData>
  <customSheetViews>
    <customSheetView guid="{0A5A8AAD-17C2-42D7-A411-AE31312C904E}">
      <pane xSplit="2" ySplit="2" topLeftCell="C3" activePane="bottomRight" state="frozen"/>
      <selection pane="bottomRight" activeCell="L9" sqref="L9"/>
      <pageMargins left="0.7" right="0.7" top="0.75" bottom="0.75" header="0.3" footer="0.3"/>
      <pageSetup paperSize="9" orientation="portrait" horizontalDpi="1200" verticalDpi="1200" r:id="rId1"/>
    </customSheetView>
    <customSheetView guid="{687A4863-1825-4D63-B732-E76682E6DE4F}" hiddenColumns="1">
      <selection activeCell="X28" sqref="X28"/>
      <pageMargins left="0.7" right="0.7" top="0.75" bottom="0.75" header="0.3" footer="0.3"/>
      <pageSetup paperSize="9" orientation="portrait" horizontalDpi="1200" verticalDpi="1200" r:id="rId2"/>
    </customSheetView>
    <customSheetView guid="{25FAB884-5E17-4008-8139-33D910C7DEFE}">
      <selection activeCell="R22" sqref="R22"/>
      <pageMargins left="0.7" right="0.7" top="0.75" bottom="0.75" header="0.3" footer="0.3"/>
      <pageSetup paperSize="9" orientation="portrait" horizontalDpi="1200" verticalDpi="1200" r:id="rId3"/>
    </customSheetView>
    <customSheetView guid="{12F8D032-8143-430B-8DFF-852E8796C402}" showGridLines="0">
      <selection activeCell="A34" sqref="A34"/>
      <pageMargins left="0.7" right="0.7" top="0.75" bottom="0.75" header="0.3" footer="0.3"/>
      <pageSetup paperSize="9" orientation="portrait" horizontalDpi="1200" verticalDpi="1200" r:id="rId4"/>
    </customSheetView>
    <customSheetView guid="{8DA78CF1-615A-4626-9893-6751995631A4}" topLeftCell="J1">
      <selection activeCell="R6" sqref="R6"/>
      <pageMargins left="0.7" right="0.7" top="0.75" bottom="0.75" header="0.3" footer="0.3"/>
    </customSheetView>
    <customSheetView guid="{57267270-6A97-4850-9DB6-FE6B399379AA}" scale="110">
      <selection activeCell="H12" sqref="H12"/>
      <pageMargins left="0.7" right="0.7" top="0.75" bottom="0.75" header="0.3" footer="0.3"/>
    </customSheetView>
    <customSheetView guid="{9AF4A83C-CF57-4B40-8A74-6A0EA6C2FE5C}" topLeftCell="D1">
      <selection activeCell="O28" sqref="O28"/>
      <pageMargins left="0.7" right="0.7" top="0.75" bottom="0.75" header="0.3" footer="0.3"/>
      <pageSetup paperSize="9" orientation="portrait" horizontalDpi="1200" verticalDpi="1200" r:id="rId5"/>
    </customSheetView>
    <customSheetView guid="{899D69CD-4B7E-42BC-9944-5BD922EB798C}">
      <selection activeCell="B21" sqref="B21"/>
      <pageMargins left="0.7" right="0.7" top="0.75" bottom="0.75" header="0.3" footer="0.3"/>
      <pageSetup paperSize="9" orientation="portrait" horizontalDpi="1200" verticalDpi="1200" r:id="rId6"/>
    </customSheetView>
  </customSheetViews>
  <pageMargins left="0.7" right="0.7" top="0.75" bottom="0.75" header="0.3" footer="0.3"/>
  <pageSetup paperSize="9" orientation="portrait" horizontalDpi="1200" verticalDpi="1200" r:id="rId7"/>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25"/>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5"/>
  <cols>
    <col min="1" max="2" width="50.85546875" customWidth="1"/>
    <col min="3" max="4" width="13.42578125" style="156" customWidth="1"/>
  </cols>
  <sheetData>
    <row r="2" spans="1:5" ht="15" customHeight="1" thickBot="1">
      <c r="A2" s="58" t="s">
        <v>71</v>
      </c>
      <c r="B2" s="58" t="s">
        <v>28</v>
      </c>
      <c r="C2" s="161">
        <v>44286</v>
      </c>
      <c r="D2" s="161">
        <v>44651</v>
      </c>
    </row>
    <row r="3" spans="1:5" s="2" customFormat="1" ht="15" customHeight="1">
      <c r="A3" s="43" t="s">
        <v>261</v>
      </c>
      <c r="B3" s="43" t="s">
        <v>170</v>
      </c>
      <c r="C3" s="165">
        <f t="shared" ref="C3" si="0">C4+C5+C6</f>
        <v>100452994</v>
      </c>
      <c r="D3" s="165">
        <f>D4+D5+D6</f>
        <v>106739087</v>
      </c>
    </row>
    <row r="4" spans="1:5" ht="15" customHeight="1">
      <c r="A4" s="60" t="s">
        <v>262</v>
      </c>
      <c r="B4" s="60" t="s">
        <v>171</v>
      </c>
      <c r="C4" s="163">
        <v>15940497</v>
      </c>
      <c r="D4" s="163">
        <v>17702555</v>
      </c>
    </row>
    <row r="5" spans="1:5" ht="15" customHeight="1">
      <c r="A5" s="60" t="s">
        <v>263</v>
      </c>
      <c r="B5" s="60" t="s">
        <v>172</v>
      </c>
      <c r="C5" s="163">
        <v>84305696</v>
      </c>
      <c r="D5" s="163">
        <v>88832652</v>
      </c>
    </row>
    <row r="6" spans="1:5" ht="15" customHeight="1">
      <c r="A6" s="60" t="s">
        <v>216</v>
      </c>
      <c r="B6" s="60" t="s">
        <v>174</v>
      </c>
      <c r="C6" s="163">
        <v>206801</v>
      </c>
      <c r="D6" s="163">
        <v>203880</v>
      </c>
      <c r="E6" t="s">
        <v>648</v>
      </c>
    </row>
    <row r="7" spans="1:5" ht="15" customHeight="1">
      <c r="A7" s="59" t="s">
        <v>264</v>
      </c>
      <c r="B7" s="59" t="s">
        <v>175</v>
      </c>
      <c r="C7" s="162">
        <f t="shared" ref="C7" si="1">SUM(C8:C12)</f>
        <v>72799580</v>
      </c>
      <c r="D7" s="162">
        <f t="shared" ref="D7" si="2">SUM(D8:D12)</f>
        <v>72279083</v>
      </c>
    </row>
    <row r="8" spans="1:5" ht="15" customHeight="1">
      <c r="A8" s="60" t="s">
        <v>262</v>
      </c>
      <c r="B8" s="60" t="s">
        <v>171</v>
      </c>
      <c r="C8" s="163">
        <v>6079526</v>
      </c>
      <c r="D8" s="163">
        <v>10631984</v>
      </c>
    </row>
    <row r="9" spans="1:5" s="3" customFormat="1" ht="15" customHeight="1">
      <c r="A9" s="60" t="s">
        <v>263</v>
      </c>
      <c r="B9" s="60" t="s">
        <v>172</v>
      </c>
      <c r="C9" s="163">
        <v>63087736</v>
      </c>
      <c r="D9" s="163">
        <v>57632903</v>
      </c>
    </row>
    <row r="10" spans="1:5" ht="15" customHeight="1">
      <c r="A10" s="60" t="s">
        <v>641</v>
      </c>
      <c r="B10" s="370" t="s">
        <v>649</v>
      </c>
      <c r="C10" s="163">
        <v>2452297</v>
      </c>
      <c r="D10" s="163">
        <v>1601885</v>
      </c>
    </row>
    <row r="11" spans="1:5" ht="15" customHeight="1">
      <c r="A11" s="60" t="s">
        <v>265</v>
      </c>
      <c r="B11" s="60" t="s">
        <v>173</v>
      </c>
      <c r="C11" s="163">
        <v>0</v>
      </c>
      <c r="D11" s="163">
        <v>0</v>
      </c>
    </row>
    <row r="12" spans="1:5" ht="15" customHeight="1">
      <c r="A12" s="60" t="s">
        <v>216</v>
      </c>
      <c r="B12" s="60" t="s">
        <v>174</v>
      </c>
      <c r="C12" s="163">
        <v>1180021</v>
      </c>
      <c r="D12" s="163">
        <v>2412311</v>
      </c>
    </row>
    <row r="13" spans="1:5" ht="15" customHeight="1">
      <c r="A13" s="59" t="s">
        <v>266</v>
      </c>
      <c r="B13" s="59" t="s">
        <v>176</v>
      </c>
      <c r="C13" s="162">
        <f t="shared" ref="C13" si="3">SUM(C14:C16)</f>
        <v>6232071</v>
      </c>
      <c r="D13" s="162">
        <f t="shared" ref="D13" si="4">SUM(D14:D16)</f>
        <v>8301996</v>
      </c>
    </row>
    <row r="14" spans="1:5" s="3" customFormat="1" ht="15" customHeight="1">
      <c r="A14" s="41" t="s">
        <v>262</v>
      </c>
      <c r="B14" s="41" t="s">
        <v>171</v>
      </c>
      <c r="C14" s="220">
        <v>350058</v>
      </c>
      <c r="D14" s="220">
        <v>836315</v>
      </c>
    </row>
    <row r="15" spans="1:5" ht="15" customHeight="1">
      <c r="A15" s="60" t="s">
        <v>263</v>
      </c>
      <c r="B15" s="60" t="s">
        <v>172</v>
      </c>
      <c r="C15" s="163">
        <v>5882012</v>
      </c>
      <c r="D15" s="163">
        <v>7459745</v>
      </c>
    </row>
    <row r="16" spans="1:5" ht="15" customHeight="1">
      <c r="A16" s="60" t="s">
        <v>216</v>
      </c>
      <c r="B16" s="60" t="s">
        <v>174</v>
      </c>
      <c r="C16" s="163">
        <v>1</v>
      </c>
      <c r="D16" s="163">
        <v>5936</v>
      </c>
    </row>
    <row r="17" spans="1:4" ht="15" customHeight="1">
      <c r="A17" s="61" t="s">
        <v>56</v>
      </c>
      <c r="B17" s="61" t="s">
        <v>177</v>
      </c>
      <c r="C17" s="164">
        <f t="shared" ref="C17" si="5">C13+C7+C3</f>
        <v>179484645</v>
      </c>
      <c r="D17" s="164">
        <f>D13+D7+D3</f>
        <v>187320166</v>
      </c>
    </row>
    <row r="19" spans="1:4">
      <c r="B19" s="219"/>
      <c r="C19" s="242"/>
      <c r="D19" s="242"/>
    </row>
    <row r="20" spans="1:4">
      <c r="C20" s="243"/>
      <c r="D20" s="243"/>
    </row>
    <row r="21" spans="1:4" s="3" customFormat="1">
      <c r="C21" s="156"/>
      <c r="D21" s="156"/>
    </row>
    <row r="23" spans="1:4">
      <c r="C23" s="243"/>
      <c r="D23" s="243"/>
    </row>
    <row r="24" spans="1:4" s="3" customFormat="1">
      <c r="C24" s="243"/>
      <c r="D24" s="243"/>
    </row>
    <row r="25" spans="1:4" s="3" customFormat="1">
      <c r="C25" s="243"/>
      <c r="D25" s="243"/>
    </row>
  </sheetData>
  <customSheetViews>
    <customSheetView guid="{0A5A8AAD-17C2-42D7-A411-AE31312C904E}">
      <pane xSplit="2" ySplit="2" topLeftCell="C3" activePane="bottomRight" state="frozen"/>
      <selection pane="bottomRight" activeCell="C3" sqref="C3"/>
      <pageMargins left="0.7" right="0.7" top="0.75" bottom="0.75" header="0.3" footer="0.3"/>
      <pageSetup paperSize="9" orientation="portrait" r:id="rId1"/>
    </customSheetView>
    <customSheetView guid="{687A4863-1825-4D63-B732-E76682E6DE4F}" hiddenColumns="1">
      <selection activeCell="A16" sqref="A16:XFD16"/>
      <pageMargins left="0.7" right="0.7" top="0.75" bottom="0.75" header="0.3" footer="0.3"/>
      <pageSetup paperSize="9" orientation="portrait" r:id="rId2"/>
    </customSheetView>
    <customSheetView guid="{25FAB884-5E17-4008-8139-33D910C7DEFE}">
      <selection activeCell="H37" sqref="H37"/>
      <pageMargins left="0.7" right="0.7" top="0.75" bottom="0.75" header="0.3" footer="0.3"/>
      <pageSetup paperSize="9" orientation="portrait" r:id="rId3"/>
    </customSheetView>
    <customSheetView guid="{12F8D032-8143-430B-8DFF-852E8796C402}" showGridLines="0" topLeftCell="B1">
      <selection activeCell="G22" sqref="G22"/>
      <pageMargins left="0.7" right="0.7" top="0.75" bottom="0.75" header="0.3" footer="0.3"/>
      <pageSetup paperSize="9" orientation="portrait" r:id="rId4"/>
    </customSheetView>
    <customSheetView guid="{8DA78CF1-615A-4626-9893-6751995631A4}" topLeftCell="H1">
      <selection activeCell="P22" sqref="P22"/>
      <pageMargins left="0.7" right="0.7" top="0.75" bottom="0.75" header="0.3" footer="0.3"/>
    </customSheetView>
    <customSheetView guid="{57267270-6A97-4850-9DB6-FE6B399379AA}" topLeftCell="B1">
      <selection activeCell="O15" sqref="O15"/>
      <pageMargins left="0.7" right="0.7" top="0.75" bottom="0.75" header="0.3" footer="0.3"/>
    </customSheetView>
    <customSheetView guid="{9AF4A83C-CF57-4B40-8A74-6A0EA6C2FE5C}" hiddenColumns="1">
      <selection activeCell="A16" sqref="A16:XFD16"/>
      <pageMargins left="0.7" right="0.7" top="0.75" bottom="0.75" header="0.3" footer="0.3"/>
      <pageSetup paperSize="9" orientation="portrait" horizontalDpi="1200" verticalDpi="1200" r:id="rId5"/>
    </customSheetView>
    <customSheetView guid="{899D69CD-4B7E-42BC-9944-5BD922EB798C}">
      <selection activeCell="E26" sqref="E26"/>
      <pageMargins left="0.7" right="0.7" top="0.75" bottom="0.75" header="0.3" footer="0.3"/>
      <pageSetup paperSize="9" orientation="portrait" r:id="rId6"/>
    </customSheetView>
  </customSheetViews>
  <pageMargins left="0.7" right="0.7" top="0.75" bottom="0.75" header="0.3" footer="0.3"/>
  <pageSetup paperSize="9" orientation="portrait" r:id="rId7"/>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zoomScaleNormal="72" workbookViewId="0">
      <pane xSplit="2" ySplit="1" topLeftCell="C2" activePane="bottomRight" state="frozen"/>
      <selection pane="topRight" activeCell="C1" sqref="C1"/>
      <selection pane="bottomLeft" activeCell="A2" sqref="A2"/>
      <selection pane="bottomRight" activeCell="C2" sqref="C2"/>
    </sheetView>
  </sheetViews>
  <sheetFormatPr defaultColWidth="9.140625" defaultRowHeight="12.75"/>
  <cols>
    <col min="1" max="2" width="30.85546875" style="79" customWidth="1"/>
    <col min="3" max="4" width="11" style="136" customWidth="1"/>
    <col min="5" max="16384" width="9.140625" style="79"/>
  </cols>
  <sheetData>
    <row r="1" spans="1:4" ht="36.6" customHeight="1" thickBot="1">
      <c r="A1" s="58" t="s">
        <v>60</v>
      </c>
      <c r="B1" s="58" t="s">
        <v>16</v>
      </c>
      <c r="C1" s="129">
        <v>44286</v>
      </c>
      <c r="D1" s="129">
        <v>44651</v>
      </c>
    </row>
    <row r="2" spans="1:4" ht="15" customHeight="1">
      <c r="A2" s="130" t="s">
        <v>361</v>
      </c>
      <c r="B2" s="131" t="s">
        <v>364</v>
      </c>
      <c r="C2" s="328">
        <v>749254</v>
      </c>
      <c r="D2" s="328">
        <v>2394648</v>
      </c>
    </row>
    <row r="3" spans="1:4" ht="15" customHeight="1">
      <c r="A3" s="130" t="s">
        <v>362</v>
      </c>
      <c r="B3" s="131" t="s">
        <v>365</v>
      </c>
      <c r="C3" s="328">
        <v>2821652</v>
      </c>
      <c r="D3" s="328">
        <v>3209455</v>
      </c>
    </row>
    <row r="4" spans="1:4" s="1" customFormat="1" ht="15" customHeight="1">
      <c r="A4" s="132" t="s">
        <v>259</v>
      </c>
      <c r="B4" s="133" t="s">
        <v>168</v>
      </c>
      <c r="C4" s="329">
        <f>SUM(C2:C3)</f>
        <v>3570906</v>
      </c>
      <c r="D4" s="329">
        <f>SUM(D2:D3)</f>
        <v>5604103</v>
      </c>
    </row>
    <row r="5" spans="1:4" ht="15" customHeight="1">
      <c r="A5" s="130" t="s">
        <v>363</v>
      </c>
      <c r="B5" s="131" t="s">
        <v>366</v>
      </c>
      <c r="C5" s="328">
        <v>-37</v>
      </c>
      <c r="D5" s="328">
        <v>-126</v>
      </c>
    </row>
    <row r="6" spans="1:4" s="1" customFormat="1" ht="15" customHeight="1">
      <c r="A6" s="76" t="s">
        <v>56</v>
      </c>
      <c r="B6" s="76" t="s">
        <v>42</v>
      </c>
      <c r="C6" s="330">
        <f t="shared" ref="C6" si="0">SUM(C4:C5)</f>
        <v>3570869</v>
      </c>
      <c r="D6" s="330">
        <f t="shared" ref="D6" si="1">SUM(D4:D5)</f>
        <v>5603977</v>
      </c>
    </row>
    <row r="7" spans="1:4" s="136" customFormat="1" ht="15" customHeight="1">
      <c r="A7" s="134"/>
      <c r="B7" s="135"/>
      <c r="C7" s="331"/>
      <c r="D7" s="331"/>
    </row>
    <row r="8" spans="1:4" ht="15" customHeight="1" thickBot="1">
      <c r="A8" s="58" t="s">
        <v>70</v>
      </c>
      <c r="B8" s="58" t="s">
        <v>26</v>
      </c>
      <c r="C8" s="327">
        <f t="shared" ref="C8" si="2">C1</f>
        <v>44286</v>
      </c>
      <c r="D8" s="327">
        <f t="shared" ref="D8" si="3">D1</f>
        <v>44651</v>
      </c>
    </row>
    <row r="9" spans="1:4" ht="15" customHeight="1">
      <c r="A9" s="130" t="s">
        <v>367</v>
      </c>
      <c r="B9" s="131" t="s">
        <v>369</v>
      </c>
      <c r="C9" s="328">
        <v>50213</v>
      </c>
      <c r="D9" s="328">
        <v>526667</v>
      </c>
    </row>
    <row r="10" spans="1:4" ht="15" customHeight="1">
      <c r="A10" s="130" t="s">
        <v>368</v>
      </c>
      <c r="B10" s="131" t="s">
        <v>370</v>
      </c>
      <c r="C10" s="328">
        <v>2934282</v>
      </c>
      <c r="D10" s="328">
        <v>2456199</v>
      </c>
    </row>
    <row r="11" spans="1:4" ht="15" customHeight="1">
      <c r="A11" s="130" t="s">
        <v>362</v>
      </c>
      <c r="B11" s="131" t="s">
        <v>365</v>
      </c>
      <c r="C11" s="328">
        <v>2402610</v>
      </c>
      <c r="D11" s="328">
        <v>1560673</v>
      </c>
    </row>
    <row r="12" spans="1:4" s="1" customFormat="1" ht="15" customHeight="1">
      <c r="A12" s="76" t="s">
        <v>56</v>
      </c>
      <c r="B12" s="76" t="s">
        <v>42</v>
      </c>
      <c r="C12" s="330">
        <f t="shared" ref="C12" si="4">SUM(C9:C11)</f>
        <v>5387105</v>
      </c>
      <c r="D12" s="330">
        <f t="shared" ref="D12" si="5">SUM(D9:D11)</f>
        <v>4543539</v>
      </c>
    </row>
    <row r="13" spans="1:4">
      <c r="C13" s="349"/>
      <c r="D13" s="349"/>
    </row>
  </sheetData>
  <customSheetViews>
    <customSheetView guid="{0A5A8AAD-17C2-42D7-A411-AE31312C904E}">
      <pane xSplit="2" ySplit="1" topLeftCell="C2" activePane="bottomRight" state="frozen"/>
      <selection pane="bottomRight" activeCell="C2" sqref="C2"/>
      <pageMargins left="0.7" right="0.7" top="0.75" bottom="0.75" header="0.3" footer="0.3"/>
      <pageSetup paperSize="9" orientation="portrait" r:id="rId1"/>
    </customSheetView>
    <customSheetView guid="{687A4863-1825-4D63-B732-E76682E6DE4F}">
      <selection activeCell="B20" sqref="B20"/>
      <pageMargins left="0.7" right="0.7" top="0.75" bottom="0.75" header="0.3" footer="0.3"/>
      <pageSetup paperSize="9" orientation="portrait" r:id="rId2"/>
    </customSheetView>
    <customSheetView guid="{25FAB884-5E17-4008-8139-33D910C7DEFE}">
      <selection activeCell="H39" sqref="H39"/>
      <pageMargins left="0.7" right="0.7" top="0.75" bottom="0.75" header="0.3" footer="0.3"/>
      <pageSetup paperSize="9" orientation="portrait" r:id="rId3"/>
    </customSheetView>
    <customSheetView guid="{12F8D032-8143-430B-8DFF-852E8796C402}" showGridLines="0">
      <pane xSplit="2" ySplit="1" topLeftCell="C2" activePane="bottomRight" state="frozen"/>
      <selection pane="bottomRight" activeCell="D26" sqref="D26"/>
      <pageMargins left="0.7" right="0.7" top="0.75" bottom="0.75" header="0.3" footer="0.3"/>
    </customSheetView>
    <customSheetView guid="{8DA78CF1-615A-4626-9893-6751995631A4}" showGridLines="0">
      <pane xSplit="2" ySplit="1" topLeftCell="R2" activePane="bottomRight" state="frozen"/>
      <selection pane="bottomRight" activeCell="S4" sqref="S4"/>
      <pageMargins left="0.7" right="0.7" top="0.75" bottom="0.75" header="0.3" footer="0.3"/>
      <pageSetup paperSize="9" orientation="portrait" horizontalDpi="1200" verticalDpi="1200" r:id="rId4"/>
    </customSheetView>
    <customSheetView guid="{57267270-6A97-4850-9DB6-FE6B399379AA}" showGridLines="0" hiddenColumns="1">
      <pane xSplit="2" ySplit="1" topLeftCell="C2" activePane="bottomRight" state="frozen"/>
      <selection pane="bottomRight" activeCell="J20" sqref="J20"/>
      <pageMargins left="0.7" right="0.7" top="0.75" bottom="0.75" header="0.3" footer="0.3"/>
      <pageSetup paperSize="9" orientation="portrait" horizontalDpi="1200" verticalDpi="1200" r:id="rId5"/>
    </customSheetView>
    <customSheetView guid="{9AF4A83C-CF57-4B40-8A74-6A0EA6C2FE5C}" showGridLines="0">
      <pane xSplit="2" ySplit="1" topLeftCell="J2" activePane="bottomRight" state="frozen"/>
      <selection pane="bottomRight" activeCell="B20" sqref="B20"/>
      <pageMargins left="0.7" right="0.7" top="0.75" bottom="0.75" header="0.3" footer="0.3"/>
      <pageSetup paperSize="9" orientation="portrait" horizontalDpi="1200" verticalDpi="1200" r:id="rId6"/>
    </customSheetView>
    <customSheetView guid="{899D69CD-4B7E-42BC-9944-5BD922EB798C}" topLeftCell="F1">
      <selection activeCell="K24" sqref="K24"/>
      <pageMargins left="0.7" right="0.7" top="0.75" bottom="0.75" header="0.3" footer="0.3"/>
      <pageSetup paperSize="9" orientation="portrait" r:id="rId7"/>
    </customSheetView>
  </customSheetViews>
  <pageMargins left="0.7" right="0.7" top="0.75" bottom="0.75" header="0.3" footer="0.3"/>
  <pageSetup paperSize="9" orientation="portrait" r:id="rId8"/>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4"/>
  <sheetViews>
    <sheetView workbookViewId="0">
      <pane xSplit="2" ySplit="1" topLeftCell="C2" activePane="bottomRight" state="frozen"/>
      <selection pane="topRight" activeCell="C1" sqref="C1"/>
      <selection pane="bottomLeft" activeCell="A2" sqref="A2"/>
      <selection pane="bottomRight" activeCell="C2" sqref="C2"/>
    </sheetView>
  </sheetViews>
  <sheetFormatPr defaultColWidth="9.140625" defaultRowHeight="12.75"/>
  <cols>
    <col min="1" max="2" width="35.85546875" style="79" customWidth="1"/>
    <col min="3" max="3" width="11.85546875" style="79" customWidth="1"/>
    <col min="4" max="16384" width="9.140625" style="79"/>
  </cols>
  <sheetData>
    <row r="1" spans="1:4" ht="13.5" thickBot="1">
      <c r="A1" s="30" t="s">
        <v>484</v>
      </c>
      <c r="B1" s="30" t="s">
        <v>488</v>
      </c>
      <c r="C1" s="129">
        <v>44286</v>
      </c>
      <c r="D1" s="401">
        <v>44651</v>
      </c>
    </row>
    <row r="2" spans="1:4" ht="25.5">
      <c r="A2" s="138" t="s">
        <v>468</v>
      </c>
      <c r="B2" s="138" t="s">
        <v>476</v>
      </c>
      <c r="C2" s="354">
        <f>SUM(C3:C5)</f>
        <v>2922529</v>
      </c>
      <c r="D2" s="236">
        <f>SUM(D3:D5)</f>
        <v>5766040</v>
      </c>
    </row>
    <row r="3" spans="1:4">
      <c r="A3" s="139" t="s">
        <v>469</v>
      </c>
      <c r="B3" s="139" t="s">
        <v>477</v>
      </c>
      <c r="C3" s="355">
        <v>1220504</v>
      </c>
      <c r="D3" s="237">
        <v>3777432</v>
      </c>
    </row>
    <row r="4" spans="1:4" ht="25.5">
      <c r="A4" s="140" t="s">
        <v>470</v>
      </c>
      <c r="B4" s="140" t="s">
        <v>478</v>
      </c>
      <c r="C4" s="355">
        <v>0</v>
      </c>
      <c r="D4" s="237">
        <v>0</v>
      </c>
    </row>
    <row r="5" spans="1:4">
      <c r="A5" s="139" t="s">
        <v>471</v>
      </c>
      <c r="B5" s="139" t="s">
        <v>479</v>
      </c>
      <c r="C5" s="355">
        <v>1702025</v>
      </c>
      <c r="D5" s="237">
        <v>1988608</v>
      </c>
    </row>
    <row r="6" spans="1:4">
      <c r="A6" s="141" t="s">
        <v>472</v>
      </c>
      <c r="B6" s="141" t="s">
        <v>480</v>
      </c>
      <c r="C6" s="354">
        <f>C7+C14</f>
        <v>199461</v>
      </c>
      <c r="D6" s="236">
        <f>D7+D14</f>
        <v>498027</v>
      </c>
    </row>
    <row r="7" spans="1:4">
      <c r="A7" s="142" t="s">
        <v>473</v>
      </c>
      <c r="B7" s="142" t="s">
        <v>481</v>
      </c>
      <c r="C7" s="354">
        <f>C8+C10+C12</f>
        <v>169483</v>
      </c>
      <c r="D7" s="236">
        <f>D8+D10+D12</f>
        <v>462258</v>
      </c>
    </row>
    <row r="8" spans="1:4">
      <c r="A8" s="139" t="s">
        <v>308</v>
      </c>
      <c r="B8" s="139" t="s">
        <v>318</v>
      </c>
      <c r="C8" s="355">
        <f>C9</f>
        <v>150641</v>
      </c>
      <c r="D8" s="237">
        <f>D9</f>
        <v>447681</v>
      </c>
    </row>
    <row r="9" spans="1:4" ht="12.75" customHeight="1">
      <c r="A9" s="139" t="s">
        <v>309</v>
      </c>
      <c r="B9" s="139" t="s">
        <v>319</v>
      </c>
      <c r="C9" s="355">
        <v>150641</v>
      </c>
      <c r="D9" s="237">
        <v>447681</v>
      </c>
    </row>
    <row r="10" spans="1:4" s="145" customFormat="1">
      <c r="A10" s="139" t="s">
        <v>310</v>
      </c>
      <c r="B10" s="139" t="s">
        <v>320</v>
      </c>
      <c r="C10" s="356">
        <f t="shared" ref="C10" si="0">C11</f>
        <v>0</v>
      </c>
      <c r="D10" s="238">
        <f>D11</f>
        <v>0</v>
      </c>
    </row>
    <row r="11" spans="1:4" s="145" customFormat="1">
      <c r="A11" s="139" t="s">
        <v>311</v>
      </c>
      <c r="B11" s="139" t="s">
        <v>321</v>
      </c>
      <c r="C11" s="356">
        <v>0</v>
      </c>
      <c r="D11" s="238">
        <v>0</v>
      </c>
    </row>
    <row r="12" spans="1:4">
      <c r="A12" s="139" t="s">
        <v>312</v>
      </c>
      <c r="B12" s="139" t="s">
        <v>322</v>
      </c>
      <c r="C12" s="355">
        <f>C13</f>
        <v>18842</v>
      </c>
      <c r="D12" s="237">
        <f>D13</f>
        <v>14577</v>
      </c>
    </row>
    <row r="13" spans="1:4">
      <c r="A13" s="139" t="s">
        <v>309</v>
      </c>
      <c r="B13" s="139" t="s">
        <v>319</v>
      </c>
      <c r="C13" s="355">
        <v>18842</v>
      </c>
      <c r="D13" s="237">
        <v>14577</v>
      </c>
    </row>
    <row r="14" spans="1:4">
      <c r="A14" s="142" t="s">
        <v>474</v>
      </c>
      <c r="B14" s="142" t="s">
        <v>482</v>
      </c>
      <c r="C14" s="354">
        <v>29978</v>
      </c>
      <c r="D14" s="236">
        <v>35769</v>
      </c>
    </row>
    <row r="15" spans="1:4">
      <c r="A15" s="144" t="s">
        <v>485</v>
      </c>
      <c r="B15" s="144" t="s">
        <v>489</v>
      </c>
      <c r="C15" s="357">
        <f>C2+C6</f>
        <v>3121990</v>
      </c>
      <c r="D15" s="239">
        <f>D2+D6</f>
        <v>6264067</v>
      </c>
    </row>
    <row r="16" spans="1:4">
      <c r="A16" s="146"/>
      <c r="B16" s="146"/>
      <c r="C16" s="358"/>
      <c r="D16" s="402"/>
    </row>
    <row r="17" spans="1:4">
      <c r="A17" s="146"/>
      <c r="B17" s="146"/>
    </row>
    <row r="18" spans="1:4" ht="26.25" thickBot="1">
      <c r="A18" s="150" t="s">
        <v>496</v>
      </c>
      <c r="B18" s="150" t="s">
        <v>501</v>
      </c>
      <c r="C18" s="448">
        <f>C1</f>
        <v>44286</v>
      </c>
      <c r="D18" s="449">
        <f>D1</f>
        <v>44651</v>
      </c>
    </row>
    <row r="19" spans="1:4" ht="25.5">
      <c r="A19" s="147" t="s">
        <v>492</v>
      </c>
      <c r="B19" s="139" t="s">
        <v>498</v>
      </c>
      <c r="C19" s="355">
        <v>1381</v>
      </c>
      <c r="D19" s="237">
        <v>318123</v>
      </c>
    </row>
    <row r="20" spans="1:4" ht="25.5">
      <c r="A20" s="140" t="s">
        <v>493</v>
      </c>
      <c r="B20" s="140" t="s">
        <v>499</v>
      </c>
      <c r="C20" s="359">
        <v>5055</v>
      </c>
      <c r="D20" s="240">
        <v>0</v>
      </c>
    </row>
    <row r="21" spans="1:4">
      <c r="A21" s="144" t="s">
        <v>494</v>
      </c>
      <c r="B21" s="144" t="s">
        <v>495</v>
      </c>
      <c r="C21" s="357">
        <f>C19+C20</f>
        <v>6436</v>
      </c>
      <c r="D21" s="239">
        <f>D19+D20</f>
        <v>318123</v>
      </c>
    </row>
    <row r="22" spans="1:4">
      <c r="A22" s="146"/>
      <c r="B22" s="146"/>
      <c r="C22" s="364">
        <f>C15+C21-BS!D5</f>
        <v>0</v>
      </c>
      <c r="D22" s="372">
        <f>D15+D21-BS!F5</f>
        <v>0</v>
      </c>
    </row>
    <row r="23" spans="1:4" ht="15" customHeight="1">
      <c r="C23" s="360"/>
      <c r="D23" s="403"/>
    </row>
    <row r="24" spans="1:4">
      <c r="C24" s="360"/>
      <c r="D24" s="403"/>
    </row>
    <row r="25" spans="1:4">
      <c r="A25" s="136"/>
      <c r="B25" s="136"/>
      <c r="C25" s="361"/>
      <c r="D25" s="404"/>
    </row>
    <row r="26" spans="1:4" ht="26.25" thickBot="1">
      <c r="A26" s="447" t="s">
        <v>486</v>
      </c>
      <c r="B26" s="447" t="s">
        <v>490</v>
      </c>
      <c r="C26" s="448">
        <f>C18</f>
        <v>44286</v>
      </c>
      <c r="D26" s="449">
        <f>D18</f>
        <v>44651</v>
      </c>
    </row>
    <row r="27" spans="1:4" ht="25.5">
      <c r="A27" s="138" t="s">
        <v>468</v>
      </c>
      <c r="B27" s="138" t="s">
        <v>476</v>
      </c>
      <c r="C27" s="354">
        <f>SUM(C28:C30)</f>
        <v>2587221</v>
      </c>
      <c r="D27" s="236">
        <f>SUM(D28:D30)</f>
        <v>5844095</v>
      </c>
    </row>
    <row r="28" spans="1:4">
      <c r="A28" s="139" t="s">
        <v>469</v>
      </c>
      <c r="B28" s="139" t="s">
        <v>477</v>
      </c>
      <c r="C28" s="355">
        <v>1243703</v>
      </c>
      <c r="D28" s="237">
        <v>3735299</v>
      </c>
    </row>
    <row r="29" spans="1:4" ht="25.5">
      <c r="A29" s="140" t="s">
        <v>470</v>
      </c>
      <c r="B29" s="140" t="s">
        <v>478</v>
      </c>
      <c r="C29" s="355">
        <v>0</v>
      </c>
      <c r="D29" s="237">
        <v>0</v>
      </c>
    </row>
    <row r="30" spans="1:4">
      <c r="A30" s="139" t="s">
        <v>471</v>
      </c>
      <c r="B30" s="139" t="s">
        <v>479</v>
      </c>
      <c r="C30" s="355">
        <v>1343518</v>
      </c>
      <c r="D30" s="237">
        <v>2108796</v>
      </c>
    </row>
    <row r="31" spans="1:4">
      <c r="A31" s="143" t="s">
        <v>475</v>
      </c>
      <c r="B31" s="143" t="s">
        <v>483</v>
      </c>
      <c r="C31" s="362">
        <v>101202</v>
      </c>
      <c r="D31" s="241">
        <v>456800</v>
      </c>
    </row>
    <row r="32" spans="1:4">
      <c r="A32" s="144" t="s">
        <v>487</v>
      </c>
      <c r="B32" s="144" t="s">
        <v>491</v>
      </c>
      <c r="C32" s="357">
        <f>C27+C31</f>
        <v>2688423</v>
      </c>
      <c r="D32" s="239">
        <f>D27+D31</f>
        <v>6300895</v>
      </c>
    </row>
    <row r="35" spans="1:4" ht="30" customHeight="1" thickBot="1">
      <c r="A35" s="137" t="s">
        <v>497</v>
      </c>
      <c r="B35" s="30" t="s">
        <v>500</v>
      </c>
      <c r="C35" s="371">
        <f>C26</f>
        <v>44286</v>
      </c>
      <c r="D35" s="401">
        <f>D26</f>
        <v>44651</v>
      </c>
    </row>
    <row r="36" spans="1:4" ht="30" customHeight="1">
      <c r="A36" s="147" t="s">
        <v>492</v>
      </c>
      <c r="B36" s="139" t="s">
        <v>498</v>
      </c>
      <c r="C36" s="355">
        <v>248563</v>
      </c>
      <c r="D36" s="237">
        <v>17951</v>
      </c>
    </row>
    <row r="37" spans="1:4" ht="30" customHeight="1">
      <c r="A37" s="140" t="s">
        <v>493</v>
      </c>
      <c r="B37" s="140" t="s">
        <v>499</v>
      </c>
      <c r="C37" s="359">
        <v>1339369</v>
      </c>
      <c r="D37" s="240">
        <v>1738937</v>
      </c>
    </row>
    <row r="38" spans="1:4">
      <c r="A38" s="144" t="s">
        <v>494</v>
      </c>
      <c r="B38" s="144" t="s">
        <v>495</v>
      </c>
      <c r="C38" s="357">
        <f>C36+C37</f>
        <v>1587932</v>
      </c>
      <c r="D38" s="239">
        <f>D36+D37</f>
        <v>1756888</v>
      </c>
    </row>
    <row r="39" spans="1:4">
      <c r="A39" s="228"/>
      <c r="B39" s="228"/>
      <c r="C39" s="363">
        <f>C32+C38-BS!D32</f>
        <v>0</v>
      </c>
      <c r="D39" s="373">
        <f>D32+D38-BS!F32</f>
        <v>0</v>
      </c>
    </row>
    <row r="40" spans="1:4">
      <c r="A40" s="228"/>
      <c r="B40" s="251" t="s">
        <v>598</v>
      </c>
    </row>
    <row r="41" spans="1:4">
      <c r="A41" s="253"/>
      <c r="B41" s="252" t="s">
        <v>597</v>
      </c>
    </row>
    <row r="42" spans="1:4">
      <c r="A42" s="253"/>
      <c r="B42" s="253"/>
    </row>
    <row r="43" spans="1:4">
      <c r="A43" s="255"/>
      <c r="B43" s="255"/>
    </row>
    <row r="44" spans="1:4" s="136" customFormat="1" ht="14.25">
      <c r="A44" s="257"/>
      <c r="B44" s="257"/>
    </row>
    <row r="45" spans="1:4">
      <c r="A45" s="255"/>
      <c r="B45" s="255"/>
    </row>
    <row r="46" spans="1:4">
      <c r="A46" s="258"/>
      <c r="B46" s="258"/>
    </row>
    <row r="47" spans="1:4">
      <c r="A47" s="256"/>
      <c r="B47" s="256"/>
    </row>
    <row r="48" spans="1:4">
      <c r="A48" s="256"/>
      <c r="B48" s="256"/>
    </row>
    <row r="49" spans="1:2">
      <c r="A49" s="256"/>
      <c r="B49" s="256"/>
    </row>
    <row r="50" spans="1:2">
      <c r="A50" s="256"/>
      <c r="B50" s="256"/>
    </row>
    <row r="51" spans="1:2">
      <c r="A51" s="256"/>
      <c r="B51" s="256"/>
    </row>
    <row r="52" spans="1:2">
      <c r="A52" s="256"/>
      <c r="B52" s="256"/>
    </row>
    <row r="53" spans="1:2">
      <c r="A53" s="256"/>
      <c r="B53" s="256"/>
    </row>
    <row r="54" spans="1:2">
      <c r="A54" s="256"/>
      <c r="B54" s="256"/>
    </row>
    <row r="55" spans="1:2">
      <c r="A55" s="256"/>
      <c r="B55" s="256"/>
    </row>
    <row r="56" spans="1:2">
      <c r="A56" s="256"/>
      <c r="B56" s="256"/>
    </row>
    <row r="57" spans="1:2">
      <c r="A57" s="256"/>
      <c r="B57" s="256"/>
    </row>
    <row r="58" spans="1:2">
      <c r="A58" s="256"/>
      <c r="B58" s="256"/>
    </row>
    <row r="59" spans="1:2">
      <c r="A59" s="256"/>
      <c r="B59" s="256"/>
    </row>
    <row r="60" spans="1:2">
      <c r="A60" s="256"/>
      <c r="B60" s="256"/>
    </row>
    <row r="61" spans="1:2">
      <c r="A61" s="256"/>
      <c r="B61" s="256"/>
    </row>
    <row r="62" spans="1:2">
      <c r="A62" s="256"/>
      <c r="B62" s="256"/>
    </row>
    <row r="63" spans="1:2">
      <c r="A63" s="256"/>
      <c r="B63" s="256"/>
    </row>
    <row r="64" spans="1:2">
      <c r="A64" s="256"/>
      <c r="B64" s="256"/>
    </row>
    <row r="65" spans="1:2">
      <c r="A65" s="256"/>
      <c r="B65" s="256"/>
    </row>
    <row r="66" spans="1:2">
      <c r="A66" s="256"/>
      <c r="B66" s="256"/>
    </row>
    <row r="67" spans="1:2">
      <c r="A67" s="256"/>
      <c r="B67" s="256"/>
    </row>
    <row r="68" spans="1:2">
      <c r="A68" s="256"/>
      <c r="B68" s="256"/>
    </row>
    <row r="69" spans="1:2">
      <c r="A69" s="256"/>
      <c r="B69" s="256"/>
    </row>
    <row r="70" spans="1:2">
      <c r="A70" s="256"/>
      <c r="B70" s="256"/>
    </row>
    <row r="71" spans="1:2">
      <c r="A71" s="256"/>
      <c r="B71" s="256"/>
    </row>
    <row r="72" spans="1:2">
      <c r="A72" s="256"/>
      <c r="B72" s="256"/>
    </row>
    <row r="73" spans="1:2">
      <c r="A73" s="256"/>
      <c r="B73" s="256"/>
    </row>
    <row r="74" spans="1:2">
      <c r="A74" s="256"/>
      <c r="B74" s="256"/>
    </row>
    <row r="75" spans="1:2">
      <c r="A75" s="256"/>
      <c r="B75" s="256"/>
    </row>
    <row r="76" spans="1:2">
      <c r="A76" s="256"/>
      <c r="B76" s="256"/>
    </row>
    <row r="77" spans="1:2">
      <c r="A77" s="256"/>
      <c r="B77" s="256"/>
    </row>
    <row r="78" spans="1:2">
      <c r="A78" s="256"/>
      <c r="B78" s="256"/>
    </row>
    <row r="79" spans="1:2">
      <c r="A79" s="256"/>
      <c r="B79" s="256"/>
    </row>
    <row r="80" spans="1:2">
      <c r="A80" s="256"/>
      <c r="B80" s="256"/>
    </row>
    <row r="81" spans="1:2">
      <c r="A81" s="256"/>
      <c r="B81" s="256"/>
    </row>
    <row r="82" spans="1:2">
      <c r="A82" s="256"/>
      <c r="B82" s="256"/>
    </row>
    <row r="83" spans="1:2">
      <c r="A83" s="256"/>
      <c r="B83" s="256"/>
    </row>
    <row r="84" spans="1:2">
      <c r="A84" s="256"/>
      <c r="B84" s="256"/>
    </row>
    <row r="85" spans="1:2">
      <c r="A85" s="256"/>
      <c r="B85" s="256"/>
    </row>
    <row r="86" spans="1:2">
      <c r="A86" s="256"/>
      <c r="B86" s="256"/>
    </row>
    <row r="87" spans="1:2">
      <c r="A87" s="256"/>
      <c r="B87" s="256"/>
    </row>
    <row r="88" spans="1:2">
      <c r="A88" s="256"/>
      <c r="B88" s="256"/>
    </row>
    <row r="89" spans="1:2">
      <c r="A89" s="256"/>
      <c r="B89" s="256"/>
    </row>
    <row r="90" spans="1:2">
      <c r="A90" s="256"/>
      <c r="B90" s="256"/>
    </row>
    <row r="91" spans="1:2">
      <c r="A91" s="256"/>
      <c r="B91" s="256"/>
    </row>
    <row r="92" spans="1:2">
      <c r="A92" s="256"/>
      <c r="B92" s="256"/>
    </row>
    <row r="93" spans="1:2">
      <c r="A93" s="256"/>
      <c r="B93" s="256"/>
    </row>
    <row r="94" spans="1:2">
      <c r="A94" s="256"/>
      <c r="B94" s="256"/>
    </row>
    <row r="95" spans="1:2">
      <c r="A95" s="256"/>
      <c r="B95" s="256"/>
    </row>
    <row r="96" spans="1:2">
      <c r="A96" s="256"/>
      <c r="B96" s="256"/>
    </row>
    <row r="97" spans="1:2">
      <c r="A97" s="256"/>
      <c r="B97" s="256"/>
    </row>
    <row r="98" spans="1:2">
      <c r="A98" s="256"/>
      <c r="B98" s="256"/>
    </row>
    <row r="99" spans="1:2">
      <c r="A99" s="256"/>
      <c r="B99" s="256"/>
    </row>
    <row r="100" spans="1:2">
      <c r="A100" s="256"/>
      <c r="B100" s="256"/>
    </row>
    <row r="101" spans="1:2">
      <c r="A101" s="256"/>
      <c r="B101" s="256"/>
    </row>
    <row r="102" spans="1:2">
      <c r="A102" s="256"/>
      <c r="B102" s="256"/>
    </row>
    <row r="103" spans="1:2">
      <c r="A103" s="256"/>
      <c r="B103" s="256"/>
    </row>
    <row r="104" spans="1:2">
      <c r="A104" s="256"/>
      <c r="B104" s="256"/>
    </row>
    <row r="105" spans="1:2">
      <c r="A105" s="256"/>
      <c r="B105" s="256"/>
    </row>
    <row r="106" spans="1:2">
      <c r="A106" s="256"/>
      <c r="B106" s="256"/>
    </row>
    <row r="107" spans="1:2">
      <c r="A107" s="256"/>
      <c r="B107" s="256"/>
    </row>
    <row r="108" spans="1:2">
      <c r="A108" s="256"/>
      <c r="B108" s="256"/>
    </row>
    <row r="109" spans="1:2">
      <c r="A109" s="256"/>
      <c r="B109" s="256"/>
    </row>
    <row r="110" spans="1:2">
      <c r="A110" s="256"/>
      <c r="B110" s="256"/>
    </row>
    <row r="111" spans="1:2">
      <c r="A111" s="256"/>
      <c r="B111" s="256"/>
    </row>
    <row r="112" spans="1:2">
      <c r="A112" s="256"/>
      <c r="B112" s="256"/>
    </row>
    <row r="113" spans="1:2">
      <c r="A113" s="256"/>
      <c r="B113" s="256"/>
    </row>
    <row r="114" spans="1:2">
      <c r="A114" s="256"/>
      <c r="B114" s="256"/>
    </row>
    <row r="115" spans="1:2">
      <c r="A115" s="256"/>
      <c r="B115" s="256"/>
    </row>
    <row r="116" spans="1:2">
      <c r="A116" s="256"/>
      <c r="B116" s="256"/>
    </row>
    <row r="117" spans="1:2">
      <c r="A117" s="256"/>
      <c r="B117" s="256"/>
    </row>
    <row r="118" spans="1:2">
      <c r="A118" s="256"/>
      <c r="B118" s="256"/>
    </row>
    <row r="119" spans="1:2">
      <c r="A119" s="256"/>
      <c r="B119" s="256"/>
    </row>
    <row r="120" spans="1:2">
      <c r="A120" s="256"/>
      <c r="B120" s="256"/>
    </row>
    <row r="121" spans="1:2">
      <c r="A121" s="256"/>
      <c r="B121" s="256"/>
    </row>
    <row r="122" spans="1:2">
      <c r="A122" s="256"/>
      <c r="B122" s="256"/>
    </row>
    <row r="123" spans="1:2">
      <c r="A123" s="256"/>
      <c r="B123" s="256"/>
    </row>
    <row r="124" spans="1:2">
      <c r="A124" s="256"/>
      <c r="B124" s="256"/>
    </row>
    <row r="125" spans="1:2">
      <c r="A125" s="256"/>
      <c r="B125" s="256"/>
    </row>
    <row r="126" spans="1:2">
      <c r="A126" s="256"/>
      <c r="B126" s="256"/>
    </row>
    <row r="127" spans="1:2">
      <c r="A127" s="256"/>
      <c r="B127" s="256"/>
    </row>
    <row r="128" spans="1:2">
      <c r="A128" s="256"/>
      <c r="B128" s="256"/>
    </row>
    <row r="129" spans="1:2">
      <c r="A129" s="256"/>
      <c r="B129" s="256"/>
    </row>
    <row r="130" spans="1:2">
      <c r="A130" s="256"/>
      <c r="B130" s="256"/>
    </row>
    <row r="131" spans="1:2">
      <c r="A131" s="256"/>
      <c r="B131" s="256"/>
    </row>
    <row r="132" spans="1:2">
      <c r="A132" s="256"/>
      <c r="B132" s="256"/>
    </row>
    <row r="133" spans="1:2">
      <c r="A133" s="256"/>
      <c r="B133" s="256"/>
    </row>
    <row r="134" spans="1:2">
      <c r="A134" s="256"/>
      <c r="B134" s="256"/>
    </row>
  </sheetData>
  <customSheetViews>
    <customSheetView guid="{0A5A8AAD-17C2-42D7-A411-AE31312C904E}">
      <pane xSplit="2" ySplit="1" topLeftCell="C2" activePane="bottomRight" state="frozen"/>
      <selection pane="bottomRight" activeCell="C2" sqref="C2"/>
      <pageMargins left="0.7" right="0.7" top="0.75" bottom="0.75" header="0.3" footer="0.3"/>
      <pageSetup paperSize="9" orientation="portrait" r:id="rId1"/>
    </customSheetView>
    <customSheetView guid="{687A4863-1825-4D63-B732-E76682E6DE4F}" hiddenColumns="1">
      <selection activeCell="Y19" sqref="Y19"/>
      <pageMargins left="0.7" right="0.7" top="0.75" bottom="0.75" header="0.3" footer="0.3"/>
      <pageSetup paperSize="9" orientation="portrait" r:id="rId2"/>
    </customSheetView>
    <customSheetView guid="{25FAB884-5E17-4008-8139-33D910C7DEFE}">
      <selection activeCell="F28" sqref="F28"/>
      <pageMargins left="0.7" right="0.7" top="0.75" bottom="0.75" header="0.3" footer="0.3"/>
      <pageSetup paperSize="9" orientation="portrait" r:id="rId3"/>
    </customSheetView>
    <customSheetView guid="{12F8D032-8143-430B-8DFF-852E8796C402}" hiddenColumns="1">
      <selection activeCell="V9" sqref="V9:V10"/>
      <pageMargins left="0.7" right="0.7" top="0.75" bottom="0.75" header="0.3" footer="0.3"/>
      <pageSetup paperSize="9" orientation="portrait" r:id="rId4"/>
    </customSheetView>
    <customSheetView guid="{8DA78CF1-615A-4626-9893-6751995631A4}" hiddenColumns="1" topLeftCell="B1">
      <selection activeCell="S12" sqref="S12"/>
      <pageMargins left="0.7" right="0.7" top="0.75" bottom="0.75" header="0.3" footer="0.3"/>
      <pageSetup paperSize="9" orientation="portrait" r:id="rId5"/>
    </customSheetView>
    <customSheetView guid="{57267270-6A97-4850-9DB6-FE6B399379AA}">
      <selection activeCell="M28" sqref="M28"/>
      <pageMargins left="0.7" right="0.7" top="0.75" bottom="0.75" header="0.3" footer="0.3"/>
      <pageSetup paperSize="9" orientation="portrait" r:id="rId6"/>
    </customSheetView>
    <customSheetView guid="{9AF4A83C-CF57-4B40-8A74-6A0EA6C2FE5C}" hiddenColumns="1" topLeftCell="B1">
      <selection activeCell="Y19" sqref="Y19"/>
      <pageMargins left="0.7" right="0.7" top="0.75" bottom="0.75" header="0.3" footer="0.3"/>
      <pageSetup paperSize="9" orientation="portrait" r:id="rId7"/>
    </customSheetView>
    <customSheetView guid="{899D69CD-4B7E-42BC-9944-5BD922EB798C}" topLeftCell="A22">
      <selection activeCell="A23" sqref="A23"/>
      <pageMargins left="0.7" right="0.7" top="0.75" bottom="0.75" header="0.3" footer="0.3"/>
      <pageSetup paperSize="9" orientation="portrait" r:id="rId8"/>
    </customSheetView>
  </customSheetViews>
  <pageMargins left="0.7" right="0.7" top="0.75" bottom="0.75" header="0.3" footer="0.3"/>
  <pageSetup paperSize="9" orientation="portrait" r:id="rId9"/>
  <ignoredErrors>
    <ignoredError sqref="C27" formulaRange="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5"/>
  <sheetViews>
    <sheetView workbookViewId="0">
      <pane xSplit="6" ySplit="3" topLeftCell="Y4" activePane="bottomRight" state="frozen"/>
      <selection pane="topRight" activeCell="G1" sqref="G1"/>
      <selection pane="bottomLeft" activeCell="A4" sqref="A4"/>
      <selection pane="bottomRight" activeCell="AB16" sqref="AB16"/>
    </sheetView>
  </sheetViews>
  <sheetFormatPr defaultColWidth="9.140625" defaultRowHeight="16.5"/>
  <cols>
    <col min="1" max="1" width="1.5703125" style="114" customWidth="1"/>
    <col min="2" max="2" width="2" style="114" customWidth="1"/>
    <col min="3" max="3" width="39.85546875" style="114" customWidth="1"/>
    <col min="4" max="4" width="38.140625" style="114" customWidth="1"/>
    <col min="5" max="5" width="6.85546875" style="114" bestFit="1" customWidth="1"/>
    <col min="6" max="6" width="6.85546875" style="114" customWidth="1"/>
    <col min="7" max="7" width="9.7109375" style="122" customWidth="1"/>
    <col min="8" max="10" width="9.7109375" style="114" customWidth="1"/>
    <col min="11" max="11" width="9.7109375" style="122" customWidth="1"/>
    <col min="12" max="27" width="9.7109375" style="114" customWidth="1"/>
    <col min="28" max="16384" width="9.140625" style="114"/>
  </cols>
  <sheetData>
    <row r="1" spans="3:27">
      <c r="C1" s="117"/>
      <c r="D1" s="117"/>
      <c r="E1" s="117"/>
      <c r="F1" s="117"/>
      <c r="G1" s="121"/>
      <c r="H1" s="121"/>
      <c r="I1" s="121"/>
      <c r="J1" s="121"/>
      <c r="K1" s="121"/>
      <c r="L1" s="121"/>
      <c r="M1" s="121"/>
      <c r="N1" s="121"/>
      <c r="O1" s="121"/>
      <c r="P1" s="121"/>
      <c r="Q1" s="121"/>
      <c r="R1" s="121"/>
      <c r="S1" s="121"/>
      <c r="T1" s="121"/>
      <c r="U1" s="121"/>
    </row>
    <row r="2" spans="3:27" ht="30">
      <c r="C2" s="112" t="s">
        <v>639</v>
      </c>
      <c r="D2" s="112" t="s">
        <v>441</v>
      </c>
      <c r="E2" s="112"/>
      <c r="F2" s="112"/>
      <c r="G2" s="113"/>
      <c r="H2" s="112"/>
      <c r="I2" s="112"/>
      <c r="J2" s="112"/>
      <c r="K2" s="113"/>
      <c r="L2" s="112"/>
      <c r="M2" s="112"/>
      <c r="N2" s="112"/>
      <c r="O2" s="112"/>
      <c r="P2" s="112"/>
      <c r="Q2" s="112"/>
      <c r="R2" s="112"/>
      <c r="S2" s="112"/>
      <c r="T2" s="112"/>
      <c r="U2" s="112"/>
      <c r="V2" s="112"/>
      <c r="W2" s="112"/>
      <c r="X2" s="112"/>
      <c r="Y2" s="112"/>
      <c r="Z2" s="112"/>
      <c r="AA2" s="112"/>
    </row>
    <row r="3" spans="3:27" ht="17.25" thickBot="1">
      <c r="C3" s="115" t="s">
        <v>432</v>
      </c>
      <c r="D3" s="115" t="s">
        <v>442</v>
      </c>
      <c r="E3" s="115"/>
      <c r="F3" s="115"/>
      <c r="G3" s="178" t="s">
        <v>463</v>
      </c>
      <c r="H3" s="178" t="s">
        <v>158</v>
      </c>
      <c r="I3" s="178" t="s">
        <v>159</v>
      </c>
      <c r="J3" s="178" t="s">
        <v>452</v>
      </c>
      <c r="K3" s="178" t="s">
        <v>431</v>
      </c>
      <c r="L3" s="178" t="s">
        <v>160</v>
      </c>
      <c r="M3" s="178" t="s">
        <v>161</v>
      </c>
      <c r="N3" s="178" t="s">
        <v>451</v>
      </c>
      <c r="O3" s="178" t="s">
        <v>430</v>
      </c>
      <c r="P3" s="116" t="s">
        <v>554</v>
      </c>
      <c r="Q3" s="116" t="s">
        <v>579</v>
      </c>
      <c r="R3" s="116" t="s">
        <v>605</v>
      </c>
      <c r="S3" s="312">
        <v>43921</v>
      </c>
      <c r="T3" s="312">
        <v>44012</v>
      </c>
      <c r="U3" s="312">
        <v>44104</v>
      </c>
      <c r="V3" s="312">
        <v>44196</v>
      </c>
      <c r="W3" s="312">
        <v>44286</v>
      </c>
      <c r="X3" s="312">
        <v>44377</v>
      </c>
      <c r="Y3" s="312">
        <v>44469</v>
      </c>
      <c r="Z3" s="312">
        <v>44561</v>
      </c>
      <c r="AA3" s="312">
        <v>44651</v>
      </c>
    </row>
    <row r="4" spans="3:27">
      <c r="C4" s="117" t="s">
        <v>541</v>
      </c>
      <c r="D4" s="117" t="s">
        <v>542</v>
      </c>
      <c r="E4" s="118" t="s">
        <v>457</v>
      </c>
      <c r="F4" s="118" t="s">
        <v>459</v>
      </c>
      <c r="G4" s="125">
        <v>3212</v>
      </c>
      <c r="H4" s="125">
        <v>3253</v>
      </c>
      <c r="I4" s="125">
        <v>3314</v>
      </c>
      <c r="J4" s="125">
        <v>3388</v>
      </c>
      <c r="K4" s="125">
        <v>3452</v>
      </c>
      <c r="L4" s="125">
        <v>3526</v>
      </c>
      <c r="M4" s="125">
        <v>3601</v>
      </c>
      <c r="N4" s="125">
        <v>4019</v>
      </c>
      <c r="O4" s="125">
        <v>4126</v>
      </c>
      <c r="P4" s="125">
        <v>4229</v>
      </c>
      <c r="Q4" s="125">
        <v>4293</v>
      </c>
      <c r="R4" s="125">
        <v>4424</v>
      </c>
      <c r="S4" s="125">
        <v>3988</v>
      </c>
      <c r="T4" s="125">
        <v>4056</v>
      </c>
      <c r="U4" s="125">
        <v>5469</v>
      </c>
      <c r="V4" s="125">
        <v>5448</v>
      </c>
      <c r="W4" s="125">
        <v>5451</v>
      </c>
      <c r="X4" s="125">
        <v>5456</v>
      </c>
      <c r="Y4" s="125">
        <v>5593</v>
      </c>
      <c r="Z4" s="125">
        <v>5749</v>
      </c>
      <c r="AA4" s="125">
        <v>5882</v>
      </c>
    </row>
    <row r="5" spans="3:27">
      <c r="C5" s="199" t="s">
        <v>539</v>
      </c>
      <c r="D5" s="117" t="s">
        <v>540</v>
      </c>
      <c r="E5" s="118" t="s">
        <v>458</v>
      </c>
      <c r="F5" s="118" t="s">
        <v>459</v>
      </c>
      <c r="G5" s="125">
        <v>2002</v>
      </c>
      <c r="H5" s="125">
        <v>2007</v>
      </c>
      <c r="I5" s="125">
        <v>2017</v>
      </c>
      <c r="J5" s="125">
        <v>2056</v>
      </c>
      <c r="K5" s="125">
        <v>2111</v>
      </c>
      <c r="L5" s="125">
        <v>2136</v>
      </c>
      <c r="M5" s="125">
        <v>2175</v>
      </c>
      <c r="N5" s="125">
        <v>2345</v>
      </c>
      <c r="O5" s="125">
        <v>2401</v>
      </c>
      <c r="P5" s="125">
        <v>2408</v>
      </c>
      <c r="Q5" s="125">
        <v>2459</v>
      </c>
      <c r="R5" s="125">
        <v>2510</v>
      </c>
      <c r="S5" s="125">
        <v>2607</v>
      </c>
      <c r="T5" s="125">
        <v>2635</v>
      </c>
      <c r="U5" s="125">
        <v>2881</v>
      </c>
      <c r="V5" s="125">
        <v>2934</v>
      </c>
      <c r="W5" s="125">
        <v>2996</v>
      </c>
      <c r="X5" s="125">
        <v>3031</v>
      </c>
      <c r="Y5" s="125">
        <v>3119</v>
      </c>
      <c r="Z5" s="125">
        <v>3235</v>
      </c>
      <c r="AA5" s="125">
        <v>3395</v>
      </c>
    </row>
    <row r="6" spans="3:27">
      <c r="C6" s="117" t="s">
        <v>545</v>
      </c>
      <c r="D6" s="117" t="s">
        <v>546</v>
      </c>
      <c r="E6" s="118" t="s">
        <v>458</v>
      </c>
      <c r="F6" s="118" t="s">
        <v>459</v>
      </c>
      <c r="G6" s="125">
        <v>909</v>
      </c>
      <c r="H6" s="125">
        <v>963</v>
      </c>
      <c r="I6" s="125">
        <v>1015</v>
      </c>
      <c r="J6" s="125">
        <v>1094</v>
      </c>
      <c r="K6" s="125">
        <v>1139</v>
      </c>
      <c r="L6" s="125">
        <v>1183</v>
      </c>
      <c r="M6" s="125">
        <v>1244</v>
      </c>
      <c r="N6" s="125">
        <v>1337</v>
      </c>
      <c r="O6" s="125">
        <v>1400</v>
      </c>
      <c r="P6" s="125">
        <v>1461</v>
      </c>
      <c r="Q6" s="125">
        <v>1527</v>
      </c>
      <c r="R6" s="125">
        <v>1577</v>
      </c>
      <c r="S6" s="125">
        <v>1647</v>
      </c>
      <c r="T6" s="125">
        <v>1703</v>
      </c>
      <c r="U6" s="125">
        <v>1860</v>
      </c>
      <c r="V6" s="125">
        <v>1967</v>
      </c>
      <c r="W6" s="125">
        <v>2021</v>
      </c>
      <c r="X6" s="125">
        <v>2113</v>
      </c>
      <c r="Y6" s="125">
        <v>2226</v>
      </c>
      <c r="Z6" s="125">
        <v>2359</v>
      </c>
      <c r="AA6" s="125">
        <v>2502</v>
      </c>
    </row>
    <row r="7" spans="3:27">
      <c r="C7" s="167" t="s">
        <v>433</v>
      </c>
      <c r="D7" s="167" t="s">
        <v>443</v>
      </c>
      <c r="E7" s="168" t="s">
        <v>458</v>
      </c>
      <c r="F7" s="168" t="s">
        <v>459</v>
      </c>
      <c r="G7" s="175">
        <v>3470</v>
      </c>
      <c r="H7" s="175">
        <v>3471</v>
      </c>
      <c r="I7" s="175">
        <v>3538</v>
      </c>
      <c r="J7" s="175">
        <v>3624</v>
      </c>
      <c r="K7" s="175">
        <v>3630</v>
      </c>
      <c r="L7" s="175">
        <v>3694</v>
      </c>
      <c r="M7" s="175">
        <v>3761</v>
      </c>
      <c r="N7" s="175">
        <v>3981</v>
      </c>
      <c r="O7" s="175">
        <v>4082</v>
      </c>
      <c r="P7" s="223">
        <v>4054</v>
      </c>
      <c r="Q7" s="223">
        <v>4136</v>
      </c>
      <c r="R7" s="223">
        <v>4163</v>
      </c>
      <c r="S7" s="223">
        <v>4214</v>
      </c>
      <c r="T7" s="223">
        <v>4231</v>
      </c>
      <c r="U7" s="223">
        <v>4248</v>
      </c>
      <c r="V7" s="223">
        <v>4268</v>
      </c>
      <c r="W7" s="223">
        <v>4305</v>
      </c>
      <c r="X7" s="223">
        <v>4348</v>
      </c>
      <c r="Y7" s="223">
        <v>4368</v>
      </c>
      <c r="Z7" s="223">
        <v>4382</v>
      </c>
      <c r="AA7" s="223">
        <v>4480.9489999999996</v>
      </c>
    </row>
    <row r="8" spans="3:27">
      <c r="C8" s="119" t="s">
        <v>434</v>
      </c>
      <c r="D8" s="119" t="s">
        <v>444</v>
      </c>
      <c r="E8" s="120" t="s">
        <v>457</v>
      </c>
      <c r="F8" s="120" t="s">
        <v>459</v>
      </c>
      <c r="G8" s="128">
        <v>1225</v>
      </c>
      <c r="H8" s="128">
        <v>1233</v>
      </c>
      <c r="I8" s="128">
        <v>1257</v>
      </c>
      <c r="J8" s="128">
        <v>1271</v>
      </c>
      <c r="K8" s="128">
        <v>1272</v>
      </c>
      <c r="L8" s="128">
        <v>1273</v>
      </c>
      <c r="M8" s="128">
        <v>1279</v>
      </c>
      <c r="N8" s="128">
        <v>1325</v>
      </c>
      <c r="O8" s="128">
        <v>1331</v>
      </c>
      <c r="P8" s="176">
        <v>1302</v>
      </c>
      <c r="Q8" s="176">
        <v>1289</v>
      </c>
      <c r="R8" s="176">
        <v>1270</v>
      </c>
      <c r="S8" s="176">
        <v>1243</v>
      </c>
      <c r="T8" s="176">
        <v>1237</v>
      </c>
      <c r="U8" s="176">
        <v>1230</v>
      </c>
      <c r="V8" s="176">
        <v>1189</v>
      </c>
      <c r="W8" s="176">
        <v>1160</v>
      </c>
      <c r="X8" s="176">
        <v>1136</v>
      </c>
      <c r="Y8" s="176">
        <v>1093</v>
      </c>
      <c r="Z8" s="176">
        <v>1058</v>
      </c>
      <c r="AA8" s="176">
        <v>1017.268</v>
      </c>
    </row>
    <row r="9" spans="3:27">
      <c r="C9" s="117" t="s">
        <v>435</v>
      </c>
      <c r="D9" s="117" t="s">
        <v>445</v>
      </c>
      <c r="E9" s="118" t="s">
        <v>457</v>
      </c>
      <c r="F9" s="118" t="s">
        <v>459</v>
      </c>
      <c r="G9" s="125">
        <v>6387</v>
      </c>
      <c r="H9" s="125">
        <v>6402</v>
      </c>
      <c r="I9" s="125">
        <v>6353</v>
      </c>
      <c r="J9" s="125">
        <v>6454</v>
      </c>
      <c r="K9" s="125">
        <v>6487</v>
      </c>
      <c r="L9" s="125">
        <v>6532</v>
      </c>
      <c r="M9" s="125">
        <v>6539</v>
      </c>
      <c r="N9" s="125">
        <v>6956</v>
      </c>
      <c r="O9" s="125">
        <v>6995</v>
      </c>
      <c r="P9" s="125">
        <v>7049</v>
      </c>
      <c r="Q9" s="125">
        <v>7151</v>
      </c>
      <c r="R9" s="125">
        <v>7247</v>
      </c>
      <c r="S9" s="125">
        <v>7215</v>
      </c>
      <c r="T9" s="125">
        <v>7164</v>
      </c>
      <c r="U9" s="125">
        <v>7185</v>
      </c>
      <c r="V9" s="125">
        <v>7083</v>
      </c>
      <c r="W9" s="125">
        <v>7017</v>
      </c>
      <c r="X9" s="125">
        <v>6972</v>
      </c>
      <c r="Y9" s="125">
        <v>7035</v>
      </c>
      <c r="Z9" s="125">
        <v>7157</v>
      </c>
      <c r="AA9" s="125">
        <v>7202.5720000000001</v>
      </c>
    </row>
    <row r="10" spans="3:27">
      <c r="C10" s="169" t="s">
        <v>460</v>
      </c>
      <c r="D10" s="169" t="s">
        <v>461</v>
      </c>
      <c r="E10" s="170" t="s">
        <v>457</v>
      </c>
      <c r="F10" s="170" t="s">
        <v>459</v>
      </c>
      <c r="G10" s="176">
        <v>3935</v>
      </c>
      <c r="H10" s="176">
        <v>3977</v>
      </c>
      <c r="I10" s="176">
        <v>3916</v>
      </c>
      <c r="J10" s="176">
        <v>3954</v>
      </c>
      <c r="K10" s="176">
        <v>3993</v>
      </c>
      <c r="L10" s="176">
        <v>4050</v>
      </c>
      <c r="M10" s="176">
        <v>4103</v>
      </c>
      <c r="N10" s="176">
        <v>4459</v>
      </c>
      <c r="O10" s="176">
        <v>4490</v>
      </c>
      <c r="P10" s="176">
        <v>4535</v>
      </c>
      <c r="Q10" s="176">
        <v>4598</v>
      </c>
      <c r="R10" s="176">
        <v>4643</v>
      </c>
      <c r="S10" s="176">
        <v>4720</v>
      </c>
      <c r="T10" s="176">
        <v>4765</v>
      </c>
      <c r="U10" s="176">
        <v>4844</v>
      </c>
      <c r="V10" s="176">
        <v>4850</v>
      </c>
      <c r="W10" s="176">
        <v>4885</v>
      </c>
      <c r="X10" s="176">
        <v>4972</v>
      </c>
      <c r="Y10" s="176">
        <v>5050</v>
      </c>
      <c r="Z10" s="176">
        <v>5125</v>
      </c>
      <c r="AA10" s="176">
        <v>5283.1360000000004</v>
      </c>
    </row>
    <row r="11" spans="3:27">
      <c r="C11" s="117" t="s">
        <v>436</v>
      </c>
      <c r="D11" s="117" t="s">
        <v>446</v>
      </c>
      <c r="E11" s="118" t="s">
        <v>437</v>
      </c>
      <c r="F11" s="118" t="s">
        <v>447</v>
      </c>
      <c r="G11" s="125">
        <v>792</v>
      </c>
      <c r="H11" s="125">
        <v>759</v>
      </c>
      <c r="I11" s="125">
        <v>752</v>
      </c>
      <c r="J11" s="125">
        <v>735</v>
      </c>
      <c r="K11" s="125">
        <v>720</v>
      </c>
      <c r="L11" s="125">
        <v>693</v>
      </c>
      <c r="M11" s="125">
        <v>673</v>
      </c>
      <c r="N11" s="125">
        <v>764</v>
      </c>
      <c r="O11" s="125">
        <v>723</v>
      </c>
      <c r="P11" s="125">
        <v>682</v>
      </c>
      <c r="Q11" s="125">
        <v>675</v>
      </c>
      <c r="R11" s="125">
        <v>655</v>
      </c>
      <c r="S11" s="125">
        <v>629</v>
      </c>
      <c r="T11" s="125">
        <v>584</v>
      </c>
      <c r="U11" s="125">
        <v>566</v>
      </c>
      <c r="V11" s="125">
        <v>550</v>
      </c>
      <c r="W11" s="125">
        <v>495</v>
      </c>
      <c r="X11" s="125">
        <v>470</v>
      </c>
      <c r="Y11" s="125">
        <v>457</v>
      </c>
      <c r="Z11" s="125">
        <v>437</v>
      </c>
      <c r="AA11" s="125">
        <v>417</v>
      </c>
    </row>
    <row r="12" spans="3:27">
      <c r="C12" s="117" t="s">
        <v>438</v>
      </c>
      <c r="D12" s="117" t="s">
        <v>448</v>
      </c>
      <c r="E12" s="118" t="s">
        <v>437</v>
      </c>
      <c r="F12" s="118" t="s">
        <v>447</v>
      </c>
      <c r="G12" s="125">
        <v>260</v>
      </c>
      <c r="H12" s="125">
        <v>265</v>
      </c>
      <c r="I12" s="125">
        <v>262</v>
      </c>
      <c r="J12" s="125">
        <v>262</v>
      </c>
      <c r="K12" s="125">
        <v>276</v>
      </c>
      <c r="L12" s="125">
        <v>281</v>
      </c>
      <c r="M12" s="125">
        <v>289</v>
      </c>
      <c r="N12" s="125">
        <v>293</v>
      </c>
      <c r="O12" s="125">
        <v>297</v>
      </c>
      <c r="P12" s="125">
        <v>306</v>
      </c>
      <c r="Q12" s="125">
        <v>310</v>
      </c>
      <c r="R12" s="125">
        <v>317</v>
      </c>
      <c r="S12" s="125">
        <v>327</v>
      </c>
      <c r="T12" s="125">
        <v>369</v>
      </c>
      <c r="U12" s="125">
        <v>376</v>
      </c>
      <c r="V12" s="125">
        <v>380</v>
      </c>
      <c r="W12" s="125">
        <v>413</v>
      </c>
      <c r="X12" s="125">
        <v>420</v>
      </c>
      <c r="Y12" s="125">
        <v>428</v>
      </c>
      <c r="Z12" s="125">
        <v>435</v>
      </c>
      <c r="AA12" s="125">
        <v>435</v>
      </c>
    </row>
    <row r="13" spans="3:27">
      <c r="C13" s="117" t="s">
        <v>620</v>
      </c>
      <c r="D13" s="117" t="s">
        <v>621</v>
      </c>
      <c r="E13" s="118" t="s">
        <v>437</v>
      </c>
      <c r="F13" s="118" t="s">
        <v>447</v>
      </c>
      <c r="G13" s="345"/>
      <c r="H13" s="345"/>
      <c r="I13" s="345"/>
      <c r="J13" s="345"/>
      <c r="K13" s="345"/>
      <c r="L13" s="345"/>
      <c r="M13" s="345"/>
      <c r="N13" s="345"/>
      <c r="O13" s="345"/>
      <c r="P13" s="345"/>
      <c r="Q13" s="345"/>
      <c r="R13" s="125">
        <v>10</v>
      </c>
      <c r="S13" s="125">
        <v>11</v>
      </c>
      <c r="T13" s="125">
        <v>11</v>
      </c>
      <c r="U13" s="125">
        <v>12</v>
      </c>
      <c r="V13" s="125">
        <v>12</v>
      </c>
      <c r="W13" s="125">
        <v>12</v>
      </c>
      <c r="X13" s="125">
        <v>12</v>
      </c>
      <c r="Y13" s="125">
        <v>12</v>
      </c>
      <c r="Z13" s="125">
        <v>13</v>
      </c>
      <c r="AA13" s="125">
        <v>14</v>
      </c>
    </row>
    <row r="14" spans="3:27">
      <c r="C14" s="169" t="s">
        <v>453</v>
      </c>
      <c r="D14" s="169" t="s">
        <v>462</v>
      </c>
      <c r="E14" s="170" t="s">
        <v>454</v>
      </c>
      <c r="F14" s="170" t="s">
        <v>455</v>
      </c>
      <c r="G14" s="176">
        <v>1753</v>
      </c>
      <c r="H14" s="176">
        <v>1741</v>
      </c>
      <c r="I14" s="176">
        <v>1726</v>
      </c>
      <c r="J14" s="176">
        <v>1732</v>
      </c>
      <c r="K14" s="176">
        <v>1744</v>
      </c>
      <c r="L14" s="176">
        <v>1739</v>
      </c>
      <c r="M14" s="176">
        <v>1725</v>
      </c>
      <c r="N14" s="176">
        <v>1762</v>
      </c>
      <c r="O14" s="176">
        <v>1746</v>
      </c>
      <c r="P14" s="176">
        <v>1726</v>
      </c>
      <c r="Q14" s="176">
        <v>1716</v>
      </c>
      <c r="R14" s="176">
        <v>1700</v>
      </c>
      <c r="S14" s="176">
        <v>1697</v>
      </c>
      <c r="T14" s="176">
        <v>1682</v>
      </c>
      <c r="U14" s="176">
        <v>1674</v>
      </c>
      <c r="V14" s="176">
        <v>1661</v>
      </c>
      <c r="W14" s="176">
        <v>1638</v>
      </c>
      <c r="X14" s="176">
        <v>1595</v>
      </c>
      <c r="Y14" s="176">
        <v>1555</v>
      </c>
      <c r="Z14" s="176">
        <v>1524</v>
      </c>
      <c r="AA14" s="176">
        <v>1496</v>
      </c>
    </row>
    <row r="15" spans="3:27">
      <c r="C15" s="171" t="s">
        <v>439</v>
      </c>
      <c r="D15" s="172" t="s">
        <v>449</v>
      </c>
      <c r="E15" s="173" t="s">
        <v>440</v>
      </c>
      <c r="F15" s="174" t="s">
        <v>450</v>
      </c>
      <c r="G15" s="177">
        <v>14699</v>
      </c>
      <c r="H15" s="177">
        <v>14558</v>
      </c>
      <c r="I15" s="177">
        <v>14473</v>
      </c>
      <c r="J15" s="177">
        <v>14383</v>
      </c>
      <c r="K15" s="177">
        <v>14330</v>
      </c>
      <c r="L15" s="177">
        <v>14286</v>
      </c>
      <c r="M15" s="177">
        <v>14030</v>
      </c>
      <c r="N15" s="177">
        <v>15347</v>
      </c>
      <c r="O15" s="177">
        <v>14642</v>
      </c>
      <c r="P15" s="176">
        <v>14058</v>
      </c>
      <c r="Q15" s="176">
        <v>13630</v>
      </c>
      <c r="R15" s="176">
        <v>13579</v>
      </c>
      <c r="S15" s="176">
        <v>13318</v>
      </c>
      <c r="T15" s="176">
        <v>13135</v>
      </c>
      <c r="U15" s="176">
        <v>12788</v>
      </c>
      <c r="V15" s="176">
        <v>12616</v>
      </c>
      <c r="W15" s="176">
        <v>12063</v>
      </c>
      <c r="X15" s="176">
        <v>11636</v>
      </c>
      <c r="Y15" s="176">
        <v>11440</v>
      </c>
      <c r="Z15" s="176">
        <v>11323</v>
      </c>
      <c r="AA15" s="176">
        <v>11309</v>
      </c>
    </row>
    <row r="16" spans="3:27" ht="17.25" thickBot="1">
      <c r="C16" s="115" t="s">
        <v>514</v>
      </c>
      <c r="D16" s="115" t="s">
        <v>515</v>
      </c>
      <c r="E16" s="115"/>
      <c r="F16" s="115"/>
      <c r="G16" s="178" t="s">
        <v>463</v>
      </c>
      <c r="H16" s="178" t="s">
        <v>158</v>
      </c>
      <c r="I16" s="178" t="s">
        <v>159</v>
      </c>
      <c r="J16" s="178" t="s">
        <v>452</v>
      </c>
      <c r="K16" s="178" t="s">
        <v>431</v>
      </c>
      <c r="L16" s="178" t="s">
        <v>160</v>
      </c>
      <c r="M16" s="178" t="s">
        <v>161</v>
      </c>
      <c r="N16" s="178" t="s">
        <v>451</v>
      </c>
      <c r="O16" s="178" t="s">
        <v>430</v>
      </c>
      <c r="P16" s="178" t="s">
        <v>554</v>
      </c>
      <c r="Q16" s="178" t="s">
        <v>579</v>
      </c>
      <c r="R16" s="178" t="s">
        <v>579</v>
      </c>
      <c r="S16" s="313">
        <v>43921</v>
      </c>
      <c r="T16" s="313">
        <v>44012</v>
      </c>
      <c r="U16" s="313">
        <v>44012</v>
      </c>
      <c r="V16" s="313">
        <v>44196</v>
      </c>
      <c r="W16" s="313">
        <v>44286</v>
      </c>
      <c r="X16" s="313">
        <v>44377</v>
      </c>
      <c r="Y16" s="313">
        <f>Y3</f>
        <v>44469</v>
      </c>
      <c r="Z16" s="313">
        <f>Z3</f>
        <v>44561</v>
      </c>
      <c r="AA16" s="313">
        <v>44651</v>
      </c>
    </row>
    <row r="17" spans="1:27">
      <c r="C17" s="124" t="s">
        <v>623</v>
      </c>
      <c r="D17" s="124" t="s">
        <v>624</v>
      </c>
      <c r="E17" s="120" t="s">
        <v>516</v>
      </c>
      <c r="F17" s="120" t="s">
        <v>517</v>
      </c>
      <c r="G17" s="128">
        <v>14019968</v>
      </c>
      <c r="H17" s="128">
        <v>14869743</v>
      </c>
      <c r="I17" s="128">
        <v>15566830</v>
      </c>
      <c r="J17" s="128">
        <v>15996843</v>
      </c>
      <c r="K17" s="128">
        <v>16431222</v>
      </c>
      <c r="L17" s="128">
        <v>16329736</v>
      </c>
      <c r="M17" s="128">
        <v>16199060</v>
      </c>
      <c r="N17" s="128">
        <v>15057490</v>
      </c>
      <c r="O17" s="128">
        <v>15380567</v>
      </c>
      <c r="P17" s="128">
        <v>15840643</v>
      </c>
      <c r="Q17" s="128">
        <v>16319225</v>
      </c>
      <c r="R17" s="128">
        <v>16919956</v>
      </c>
      <c r="S17" s="128">
        <v>12020262</v>
      </c>
      <c r="T17" s="128">
        <v>13064578</v>
      </c>
      <c r="U17" s="128">
        <v>14535650</v>
      </c>
      <c r="V17" s="128">
        <v>16168685</v>
      </c>
      <c r="W17" s="128">
        <v>17933020</v>
      </c>
      <c r="X17" s="128">
        <v>18850280</v>
      </c>
      <c r="Y17" s="128">
        <v>19349507</v>
      </c>
      <c r="Z17" s="128">
        <v>17560741</v>
      </c>
      <c r="AA17" s="128">
        <v>14131864</v>
      </c>
    </row>
    <row r="18" spans="1:27">
      <c r="C18" s="123"/>
      <c r="D18" s="123"/>
      <c r="E18" s="123"/>
      <c r="F18" s="123"/>
      <c r="G18" s="180"/>
      <c r="H18" s="180"/>
      <c r="I18" s="180"/>
      <c r="J18" s="180"/>
      <c r="K18" s="180"/>
      <c r="L18" s="180"/>
      <c r="M18" s="180"/>
      <c r="N18" s="180"/>
      <c r="O18" s="180"/>
      <c r="P18" s="180"/>
      <c r="Q18" s="180"/>
      <c r="R18" s="180"/>
      <c r="S18" s="180"/>
      <c r="T18" s="180"/>
      <c r="U18" s="180"/>
    </row>
    <row r="19" spans="1:27" ht="48.75">
      <c r="A19" s="200"/>
      <c r="B19" s="444" t="s">
        <v>538</v>
      </c>
      <c r="C19" s="445" t="s">
        <v>694</v>
      </c>
      <c r="D19" s="445" t="s">
        <v>695</v>
      </c>
      <c r="E19" s="179"/>
      <c r="F19" s="179"/>
      <c r="G19" s="179"/>
      <c r="H19" s="179"/>
      <c r="I19" s="179"/>
      <c r="J19" s="179"/>
      <c r="K19" s="179"/>
      <c r="L19" s="179"/>
      <c r="M19" s="179"/>
      <c r="N19" s="179"/>
      <c r="O19" s="179"/>
    </row>
    <row r="20" spans="1:27" ht="68.25">
      <c r="A20" s="200"/>
      <c r="B20" s="444" t="s">
        <v>537</v>
      </c>
      <c r="C20" s="445" t="s">
        <v>696</v>
      </c>
      <c r="D20" s="445" t="s">
        <v>635</v>
      </c>
      <c r="G20" s="179"/>
      <c r="H20" s="179"/>
      <c r="I20" s="179"/>
      <c r="J20" s="179"/>
      <c r="K20" s="179"/>
      <c r="L20" s="179"/>
      <c r="M20" s="179"/>
      <c r="N20" s="179"/>
      <c r="O20" s="179"/>
    </row>
    <row r="21" spans="1:27" ht="19.5">
      <c r="B21" s="444" t="s">
        <v>417</v>
      </c>
      <c r="C21" s="445" t="s">
        <v>697</v>
      </c>
      <c r="D21" s="445" t="s">
        <v>698</v>
      </c>
      <c r="F21" s="179"/>
      <c r="G21" s="179"/>
      <c r="H21" s="179"/>
      <c r="I21" s="179"/>
      <c r="J21" s="179"/>
      <c r="K21" s="114"/>
      <c r="L21" s="179"/>
      <c r="M21" s="179"/>
      <c r="N21" s="179"/>
      <c r="O21" s="179"/>
    </row>
    <row r="22" spans="1:27" ht="19.5">
      <c r="B22" s="444" t="s">
        <v>418</v>
      </c>
      <c r="C22" s="445" t="s">
        <v>543</v>
      </c>
      <c r="D22" s="445" t="s">
        <v>544</v>
      </c>
      <c r="F22" s="179"/>
      <c r="G22" s="179"/>
      <c r="H22" s="179"/>
      <c r="I22" s="179"/>
      <c r="J22" s="179"/>
      <c r="K22" s="114"/>
      <c r="L22" s="179"/>
      <c r="M22" s="125"/>
      <c r="N22" s="125"/>
      <c r="O22" s="125"/>
      <c r="P22" s="125"/>
      <c r="Q22" s="125"/>
      <c r="R22" s="125"/>
      <c r="S22" s="125"/>
      <c r="T22" s="125"/>
      <c r="U22" s="125"/>
    </row>
    <row r="23" spans="1:27">
      <c r="F23" s="179"/>
      <c r="G23" s="179"/>
      <c r="H23" s="179"/>
      <c r="I23" s="179"/>
      <c r="J23" s="179"/>
      <c r="K23" s="114"/>
      <c r="L23" s="179"/>
    </row>
    <row r="24" spans="1:27">
      <c r="F24" s="179"/>
      <c r="G24" s="179"/>
      <c r="H24" s="179"/>
      <c r="I24" s="179"/>
      <c r="J24" s="179"/>
      <c r="K24" s="114"/>
      <c r="L24" s="179"/>
    </row>
    <row r="25" spans="1:27">
      <c r="F25" s="179"/>
      <c r="G25" s="179"/>
      <c r="H25" s="179"/>
      <c r="I25" s="179"/>
      <c r="J25" s="179"/>
      <c r="K25" s="114"/>
      <c r="L25" s="179"/>
    </row>
    <row r="26" spans="1:27">
      <c r="F26" s="179"/>
      <c r="G26" s="179"/>
      <c r="H26" s="179"/>
      <c r="I26" s="179"/>
      <c r="J26" s="179"/>
      <c r="K26" s="114"/>
      <c r="L26" s="179"/>
    </row>
    <row r="27" spans="1:27">
      <c r="F27" s="179"/>
      <c r="G27" s="179"/>
      <c r="H27" s="179"/>
      <c r="I27" s="179"/>
      <c r="J27" s="179"/>
      <c r="K27" s="114"/>
      <c r="L27" s="179"/>
    </row>
    <row r="28" spans="1:27">
      <c r="F28" s="179"/>
      <c r="G28" s="179"/>
      <c r="H28" s="179"/>
      <c r="I28" s="179"/>
      <c r="J28" s="179"/>
      <c r="K28" s="114"/>
      <c r="L28" s="179"/>
    </row>
    <row r="29" spans="1:27">
      <c r="F29" s="179"/>
      <c r="G29" s="179"/>
      <c r="H29" s="179"/>
      <c r="I29" s="179"/>
      <c r="J29" s="179"/>
      <c r="K29" s="114"/>
      <c r="L29" s="179"/>
    </row>
    <row r="30" spans="1:27">
      <c r="F30" s="179"/>
      <c r="G30" s="179"/>
      <c r="H30" s="179"/>
      <c r="I30" s="179"/>
      <c r="J30" s="179"/>
      <c r="K30" s="114"/>
      <c r="L30" s="179"/>
    </row>
    <row r="31" spans="1:27">
      <c r="F31" s="179"/>
      <c r="G31" s="179"/>
      <c r="H31" s="179"/>
      <c r="I31" s="179"/>
      <c r="J31" s="179"/>
      <c r="K31" s="114"/>
      <c r="L31" s="179"/>
    </row>
    <row r="32" spans="1:27">
      <c r="F32" s="179"/>
      <c r="G32" s="179"/>
      <c r="H32" s="179"/>
      <c r="I32" s="179"/>
      <c r="J32" s="179"/>
      <c r="K32" s="114"/>
      <c r="L32" s="179"/>
    </row>
    <row r="33" spans="6:12">
      <c r="F33" s="179"/>
      <c r="G33" s="179"/>
      <c r="H33" s="179"/>
      <c r="I33" s="179"/>
      <c r="J33" s="179"/>
      <c r="K33" s="114"/>
      <c r="L33" s="179"/>
    </row>
    <row r="34" spans="6:12">
      <c r="F34" s="179"/>
      <c r="G34" s="179"/>
      <c r="H34" s="179"/>
      <c r="I34" s="179"/>
      <c r="J34" s="179"/>
      <c r="K34" s="114"/>
      <c r="L34" s="179"/>
    </row>
    <row r="35" spans="6:12">
      <c r="F35" s="179"/>
      <c r="G35" s="179"/>
      <c r="H35" s="179"/>
      <c r="I35" s="179"/>
      <c r="J35" s="179"/>
      <c r="K35" s="114"/>
      <c r="L35" s="179"/>
    </row>
    <row r="36" spans="6:12">
      <c r="F36" s="179"/>
      <c r="G36" s="179"/>
      <c r="H36" s="179"/>
      <c r="I36" s="179"/>
      <c r="J36" s="179"/>
      <c r="K36" s="114"/>
      <c r="L36" s="179"/>
    </row>
    <row r="37" spans="6:12">
      <c r="F37" s="179"/>
      <c r="G37" s="179"/>
      <c r="H37" s="179"/>
      <c r="I37" s="179"/>
      <c r="J37" s="179"/>
      <c r="K37" s="114"/>
      <c r="L37" s="179"/>
    </row>
    <row r="38" spans="6:12">
      <c r="F38" s="179"/>
      <c r="G38" s="179"/>
      <c r="H38" s="179"/>
      <c r="I38" s="179"/>
      <c r="J38" s="179"/>
      <c r="K38" s="114"/>
      <c r="L38" s="179"/>
    </row>
    <row r="39" spans="6:12">
      <c r="F39" s="179"/>
      <c r="G39" s="179"/>
      <c r="H39" s="179"/>
      <c r="I39" s="179"/>
      <c r="J39" s="179"/>
      <c r="K39" s="114"/>
      <c r="L39" s="179"/>
    </row>
    <row r="40" spans="6:12">
      <c r="F40" s="179"/>
      <c r="G40" s="179"/>
      <c r="H40" s="179"/>
      <c r="I40" s="179"/>
      <c r="J40" s="179"/>
      <c r="K40" s="114"/>
      <c r="L40" s="179"/>
    </row>
    <row r="41" spans="6:12">
      <c r="F41" s="179"/>
      <c r="G41" s="179"/>
      <c r="H41" s="179"/>
      <c r="I41" s="179"/>
      <c r="J41" s="179"/>
      <c r="K41" s="114"/>
      <c r="L41" s="179"/>
    </row>
    <row r="42" spans="6:12">
      <c r="F42" s="179"/>
      <c r="G42" s="179"/>
      <c r="H42" s="179"/>
      <c r="I42" s="179"/>
      <c r="J42" s="179"/>
      <c r="K42" s="114"/>
      <c r="L42" s="179"/>
    </row>
    <row r="43" spans="6:12">
      <c r="F43" s="179"/>
      <c r="G43" s="179"/>
      <c r="H43" s="179"/>
      <c r="I43" s="179"/>
      <c r="J43" s="179"/>
      <c r="K43" s="114"/>
      <c r="L43" s="179"/>
    </row>
    <row r="44" spans="6:12">
      <c r="F44" s="179"/>
      <c r="G44" s="179"/>
      <c r="H44" s="179"/>
      <c r="I44" s="179"/>
      <c r="J44" s="179"/>
      <c r="K44" s="114"/>
      <c r="L44" s="179"/>
    </row>
    <row r="45" spans="6:12">
      <c r="F45" s="179"/>
      <c r="G45" s="179"/>
      <c r="H45" s="179"/>
      <c r="I45" s="179"/>
      <c r="J45" s="179"/>
      <c r="K45" s="114"/>
      <c r="L45" s="179"/>
    </row>
    <row r="46" spans="6:12">
      <c r="F46" s="179"/>
      <c r="G46" s="179"/>
      <c r="H46" s="179"/>
      <c r="I46" s="179"/>
      <c r="J46" s="179"/>
      <c r="K46" s="114"/>
      <c r="L46" s="179"/>
    </row>
    <row r="47" spans="6:12">
      <c r="F47" s="179"/>
      <c r="G47" s="179"/>
      <c r="H47" s="179"/>
      <c r="I47" s="179"/>
      <c r="J47" s="179"/>
      <c r="K47" s="114"/>
      <c r="L47" s="179"/>
    </row>
    <row r="48" spans="6:12">
      <c r="F48" s="179"/>
      <c r="G48" s="179"/>
      <c r="H48" s="179"/>
      <c r="I48" s="179"/>
      <c r="J48" s="179"/>
      <c r="K48" s="114"/>
      <c r="L48" s="179"/>
    </row>
    <row r="49" spans="6:12">
      <c r="F49" s="179"/>
      <c r="G49" s="179"/>
      <c r="H49" s="179"/>
      <c r="I49" s="179"/>
      <c r="J49" s="179"/>
      <c r="K49" s="114"/>
      <c r="L49" s="179"/>
    </row>
    <row r="50" spans="6:12">
      <c r="F50" s="179"/>
      <c r="G50" s="179"/>
      <c r="H50" s="179"/>
      <c r="I50" s="179"/>
      <c r="J50" s="179"/>
      <c r="K50" s="114"/>
      <c r="L50" s="179"/>
    </row>
    <row r="51" spans="6:12">
      <c r="F51" s="179"/>
      <c r="G51" s="179"/>
      <c r="H51" s="179"/>
      <c r="I51" s="179"/>
      <c r="J51" s="179"/>
      <c r="K51" s="114"/>
      <c r="L51" s="179"/>
    </row>
    <row r="52" spans="6:12">
      <c r="F52" s="179"/>
      <c r="G52" s="179"/>
      <c r="H52" s="179"/>
      <c r="I52" s="179"/>
      <c r="J52" s="179"/>
      <c r="K52" s="114"/>
      <c r="L52" s="179"/>
    </row>
    <row r="53" spans="6:12">
      <c r="F53" s="179"/>
      <c r="G53" s="179"/>
      <c r="H53" s="179"/>
      <c r="I53" s="179"/>
      <c r="J53" s="179"/>
      <c r="K53" s="114"/>
      <c r="L53" s="179"/>
    </row>
    <row r="54" spans="6:12">
      <c r="F54" s="179"/>
      <c r="G54" s="179"/>
      <c r="H54" s="179"/>
      <c r="I54" s="179"/>
      <c r="J54" s="179"/>
      <c r="K54" s="114"/>
      <c r="L54" s="179"/>
    </row>
    <row r="55" spans="6:12">
      <c r="F55" s="179"/>
      <c r="G55" s="179"/>
      <c r="H55" s="179"/>
      <c r="I55" s="179"/>
      <c r="J55" s="179"/>
      <c r="K55" s="114"/>
      <c r="L55" s="179"/>
    </row>
    <row r="56" spans="6:12">
      <c r="F56" s="179"/>
      <c r="G56" s="179"/>
      <c r="H56" s="179"/>
      <c r="I56" s="179"/>
      <c r="J56" s="179"/>
      <c r="K56" s="114"/>
      <c r="L56" s="179"/>
    </row>
    <row r="57" spans="6:12">
      <c r="F57" s="179"/>
      <c r="G57" s="179"/>
      <c r="H57" s="179"/>
      <c r="I57" s="179"/>
      <c r="J57" s="179"/>
      <c r="K57" s="114"/>
      <c r="L57" s="179"/>
    </row>
    <row r="58" spans="6:12">
      <c r="F58" s="179"/>
      <c r="G58" s="179"/>
      <c r="H58" s="179"/>
      <c r="I58" s="179"/>
      <c r="J58" s="179"/>
      <c r="K58" s="114"/>
      <c r="L58" s="179"/>
    </row>
    <row r="59" spans="6:12">
      <c r="F59" s="179"/>
      <c r="G59" s="179"/>
      <c r="H59" s="179"/>
      <c r="I59" s="179"/>
      <c r="J59" s="179"/>
      <c r="K59" s="114"/>
      <c r="L59" s="179"/>
    </row>
    <row r="60" spans="6:12">
      <c r="F60" s="179"/>
      <c r="G60" s="179"/>
      <c r="H60" s="179"/>
      <c r="I60" s="179"/>
      <c r="J60" s="179"/>
      <c r="K60" s="114"/>
      <c r="L60" s="179"/>
    </row>
    <row r="61" spans="6:12">
      <c r="F61" s="179"/>
      <c r="G61" s="179"/>
      <c r="H61" s="179"/>
      <c r="I61" s="179"/>
      <c r="J61" s="179"/>
      <c r="K61" s="114"/>
      <c r="L61" s="179"/>
    </row>
    <row r="62" spans="6:12">
      <c r="F62" s="179"/>
      <c r="G62" s="179"/>
      <c r="H62" s="179"/>
      <c r="I62" s="179"/>
      <c r="J62" s="179"/>
      <c r="K62" s="114"/>
      <c r="L62" s="179"/>
    </row>
    <row r="63" spans="6:12">
      <c r="F63" s="179"/>
      <c r="G63" s="179"/>
      <c r="H63" s="179"/>
      <c r="I63" s="179"/>
      <c r="J63" s="179"/>
      <c r="K63" s="114"/>
      <c r="L63" s="179"/>
    </row>
    <row r="64" spans="6:12">
      <c r="F64" s="179"/>
      <c r="G64" s="179"/>
      <c r="H64" s="179"/>
      <c r="I64" s="179"/>
      <c r="J64" s="179"/>
      <c r="K64" s="114"/>
      <c r="L64" s="179"/>
    </row>
    <row r="65" spans="6:12">
      <c r="F65" s="179"/>
      <c r="G65" s="179"/>
      <c r="H65" s="179"/>
      <c r="I65" s="179"/>
      <c r="J65" s="179"/>
      <c r="K65" s="114"/>
      <c r="L65" s="179"/>
    </row>
  </sheetData>
  <customSheetViews>
    <customSheetView guid="{0A5A8AAD-17C2-42D7-A411-AE31312C904E}">
      <pane xSplit="6" ySplit="3" topLeftCell="Y4" activePane="bottomRight" state="frozen"/>
      <selection pane="bottomRight" activeCell="AB16" sqref="AB16"/>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
  <sheetViews>
    <sheetView workbookViewId="0">
      <pane xSplit="3" ySplit="1" topLeftCell="D2" activePane="bottomRight" state="frozen"/>
      <selection pane="topRight" activeCell="D1" sqref="D1"/>
      <selection pane="bottomLeft" activeCell="A2" sqref="A2"/>
      <selection pane="bottomRight" activeCell="U8" sqref="U8"/>
    </sheetView>
  </sheetViews>
  <sheetFormatPr defaultColWidth="9.140625" defaultRowHeight="12.75"/>
  <cols>
    <col min="1" max="1" width="3.85546875" style="96" customWidth="1"/>
    <col min="2" max="2" width="44.28515625" style="111" customWidth="1"/>
    <col min="3" max="3" width="37.42578125" style="111" customWidth="1"/>
    <col min="4" max="5" width="10.140625" style="96" customWidth="1"/>
    <col min="6" max="16384" width="9.140625" style="96"/>
  </cols>
  <sheetData>
    <row r="1" spans="2:5" ht="26.25" thickBot="1">
      <c r="B1" s="93" t="s">
        <v>378</v>
      </c>
      <c r="C1" s="93" t="s">
        <v>394</v>
      </c>
      <c r="D1" s="94" t="s">
        <v>699</v>
      </c>
      <c r="E1" s="94" t="s">
        <v>721</v>
      </c>
    </row>
    <row r="2" spans="2:5" ht="24" customHeight="1">
      <c r="B2" s="97" t="s">
        <v>379</v>
      </c>
      <c r="C2" s="109" t="s">
        <v>396</v>
      </c>
      <c r="D2" s="98">
        <v>0.497</v>
      </c>
      <c r="E2" s="98">
        <v>0.39800000000000002</v>
      </c>
    </row>
    <row r="3" spans="2:5" ht="24" customHeight="1">
      <c r="B3" s="99" t="s">
        <v>380</v>
      </c>
      <c r="C3" s="110" t="s">
        <v>397</v>
      </c>
      <c r="D3" s="100">
        <v>0.65</v>
      </c>
      <c r="E3" s="100">
        <v>0.751</v>
      </c>
    </row>
    <row r="4" spans="2:5" ht="24" customHeight="1">
      <c r="B4" s="99" t="s">
        <v>713</v>
      </c>
      <c r="C4" s="110" t="s">
        <v>398</v>
      </c>
      <c r="D4" s="101">
        <v>2.5600000000000001E-2</v>
      </c>
      <c r="E4" s="101">
        <v>4.02E-2</v>
      </c>
    </row>
    <row r="5" spans="2:5" ht="24" customHeight="1">
      <c r="B5" s="99" t="s">
        <v>382</v>
      </c>
      <c r="C5" s="110" t="s">
        <v>399</v>
      </c>
      <c r="D5" s="100">
        <v>0.28899999999999998</v>
      </c>
      <c r="E5" s="100">
        <v>0.221</v>
      </c>
    </row>
    <row r="6" spans="2:5" ht="24" customHeight="1">
      <c r="B6" s="99" t="s">
        <v>383</v>
      </c>
      <c r="C6" s="110" t="s">
        <v>400</v>
      </c>
      <c r="D6" s="100">
        <v>0.79300000000000004</v>
      </c>
      <c r="E6" s="100">
        <v>0.79900000000000004</v>
      </c>
    </row>
    <row r="7" spans="2:5" ht="24" customHeight="1">
      <c r="B7" s="99" t="s">
        <v>384</v>
      </c>
      <c r="C7" s="110" t="s">
        <v>714</v>
      </c>
      <c r="D7" s="100">
        <v>0.06</v>
      </c>
      <c r="E7" s="100">
        <v>4.8000000000000001E-2</v>
      </c>
    </row>
    <row r="8" spans="2:5" ht="24" customHeight="1">
      <c r="B8" s="99" t="s">
        <v>385</v>
      </c>
      <c r="C8" s="110" t="s">
        <v>402</v>
      </c>
      <c r="D8" s="100">
        <v>0.57199999999999995</v>
      </c>
      <c r="E8" s="100">
        <v>0.61099999999999999</v>
      </c>
    </row>
    <row r="9" spans="2:5" ht="24" customHeight="1">
      <c r="B9" s="99" t="s">
        <v>715</v>
      </c>
      <c r="C9" s="110" t="s">
        <v>716</v>
      </c>
      <c r="D9" s="101">
        <v>1.14E-2</v>
      </c>
      <c r="E9" s="101">
        <v>5.7999999999999996E-3</v>
      </c>
    </row>
    <row r="10" spans="2:5" ht="24" customHeight="1">
      <c r="B10" s="99" t="s">
        <v>387</v>
      </c>
      <c r="C10" s="110" t="s">
        <v>404</v>
      </c>
      <c r="D10" s="100">
        <v>4.1000000000000002E-2</v>
      </c>
      <c r="E10" s="100">
        <v>8.5999999999999993E-2</v>
      </c>
    </row>
    <row r="11" spans="2:5" ht="24" customHeight="1">
      <c r="B11" s="99" t="s">
        <v>388</v>
      </c>
      <c r="C11" s="110" t="s">
        <v>717</v>
      </c>
      <c r="D11" s="100">
        <v>0.05</v>
      </c>
      <c r="E11" s="100">
        <v>8.6999999999999994E-2</v>
      </c>
    </row>
    <row r="12" spans="2:5" ht="24" customHeight="1">
      <c r="B12" s="99" t="s">
        <v>718</v>
      </c>
      <c r="C12" s="110" t="s">
        <v>406</v>
      </c>
      <c r="D12" s="100">
        <v>4.0000000000000001E-3</v>
      </c>
      <c r="E12" s="100">
        <v>8.0000000000000002E-3</v>
      </c>
    </row>
    <row r="13" spans="2:5" ht="24" customHeight="1">
      <c r="B13" s="99" t="s">
        <v>390</v>
      </c>
      <c r="C13" s="110" t="s">
        <v>407</v>
      </c>
      <c r="D13" s="101">
        <v>0.2089</v>
      </c>
      <c r="E13" s="101">
        <v>0.1812</v>
      </c>
    </row>
    <row r="14" spans="2:5" ht="24" customHeight="1">
      <c r="B14" s="99" t="s">
        <v>391</v>
      </c>
      <c r="C14" s="110" t="s">
        <v>408</v>
      </c>
      <c r="D14" s="101">
        <v>0.18870000000000001</v>
      </c>
      <c r="E14" s="101">
        <v>0.16189999999999999</v>
      </c>
    </row>
    <row r="15" spans="2:5" ht="24" customHeight="1">
      <c r="B15" s="99" t="s">
        <v>392</v>
      </c>
      <c r="C15" s="110" t="s">
        <v>409</v>
      </c>
      <c r="D15" s="104">
        <v>284.64999999999998</v>
      </c>
      <c r="E15" s="104">
        <v>264.29000000000002</v>
      </c>
    </row>
    <row r="16" spans="2:5" ht="24" customHeight="1" thickBot="1">
      <c r="B16" s="105" t="s">
        <v>393</v>
      </c>
      <c r="C16" s="105" t="s">
        <v>410</v>
      </c>
      <c r="D16" s="224">
        <v>1.49</v>
      </c>
      <c r="E16" s="224">
        <v>9.39</v>
      </c>
    </row>
    <row r="17" spans="1:3">
      <c r="B17" s="107"/>
      <c r="C17" s="107"/>
    </row>
    <row r="18" spans="1:3" ht="78">
      <c r="A18" s="127" t="s">
        <v>415</v>
      </c>
      <c r="B18" s="203" t="s">
        <v>700</v>
      </c>
      <c r="C18" s="203" t="s">
        <v>701</v>
      </c>
    </row>
    <row r="19" spans="1:3" ht="39">
      <c r="A19" s="127" t="s">
        <v>416</v>
      </c>
      <c r="B19" s="307" t="s">
        <v>702</v>
      </c>
      <c r="C19" s="203" t="s">
        <v>609</v>
      </c>
    </row>
    <row r="20" spans="1:3" ht="39">
      <c r="A20" s="127" t="s">
        <v>417</v>
      </c>
      <c r="B20" s="203" t="s">
        <v>610</v>
      </c>
      <c r="C20" s="203" t="s">
        <v>611</v>
      </c>
    </row>
    <row r="21" spans="1:3" ht="39">
      <c r="A21" s="127" t="s">
        <v>418</v>
      </c>
      <c r="B21" s="203" t="s">
        <v>527</v>
      </c>
      <c r="C21" s="203" t="s">
        <v>703</v>
      </c>
    </row>
    <row r="22" spans="1:3" ht="48.75">
      <c r="A22" s="127" t="s">
        <v>419</v>
      </c>
      <c r="B22" s="203" t="s">
        <v>420</v>
      </c>
      <c r="C22" s="203" t="s">
        <v>529</v>
      </c>
    </row>
    <row r="23" spans="1:3" ht="58.5">
      <c r="A23" s="127" t="s">
        <v>421</v>
      </c>
      <c r="B23" s="203" t="s">
        <v>422</v>
      </c>
      <c r="C23" s="203" t="s">
        <v>704</v>
      </c>
    </row>
    <row r="24" spans="1:3" ht="29.25">
      <c r="A24" s="127" t="s">
        <v>423</v>
      </c>
      <c r="B24" s="203" t="s">
        <v>424</v>
      </c>
      <c r="C24" s="203" t="s">
        <v>531</v>
      </c>
    </row>
    <row r="25" spans="1:3" ht="48.75">
      <c r="A25" s="127" t="s">
        <v>425</v>
      </c>
      <c r="B25" s="203" t="s">
        <v>705</v>
      </c>
      <c r="C25" s="203" t="s">
        <v>706</v>
      </c>
    </row>
    <row r="26" spans="1:3" ht="48.75">
      <c r="A26" s="127" t="s">
        <v>427</v>
      </c>
      <c r="B26" s="203" t="s">
        <v>707</v>
      </c>
      <c r="C26" s="203" t="s">
        <v>708</v>
      </c>
    </row>
    <row r="27" spans="1:3" ht="19.5">
      <c r="A27" s="127" t="s">
        <v>429</v>
      </c>
      <c r="B27" s="203" t="s">
        <v>709</v>
      </c>
      <c r="C27" s="203" t="s">
        <v>534</v>
      </c>
    </row>
    <row r="28" spans="1:3" ht="19.5">
      <c r="A28" s="127" t="s">
        <v>710</v>
      </c>
      <c r="B28" s="203" t="s">
        <v>711</v>
      </c>
      <c r="C28" s="203" t="s">
        <v>712</v>
      </c>
    </row>
  </sheetData>
  <customSheetViews>
    <customSheetView guid="{0A5A8AAD-17C2-42D7-A411-AE31312C904E}">
      <pane xSplit="3" ySplit="1" topLeftCell="D2" activePane="bottomRight" state="frozen"/>
      <selection pane="bottomRight" activeCell="U8" sqref="U8"/>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17"/>
  <sheetViews>
    <sheetView workbookViewId="0">
      <pane xSplit="2" ySplit="2" topLeftCell="L3" activePane="bottomRight" state="frozen"/>
      <selection pane="topRight" activeCell="C1" sqref="C1"/>
      <selection pane="bottomLeft" activeCell="A3" sqref="A3"/>
      <selection pane="bottomRight" activeCell="V27" sqref="V27"/>
    </sheetView>
  </sheetViews>
  <sheetFormatPr defaultColWidth="9.140625" defaultRowHeight="15"/>
  <cols>
    <col min="1" max="1" width="42.28515625" style="3" customWidth="1"/>
    <col min="2" max="2" width="40.5703125" style="3" customWidth="1"/>
    <col min="3" max="3" width="11.42578125" style="3" customWidth="1"/>
    <col min="4" max="5" width="13.140625" style="3" bestFit="1" customWidth="1"/>
    <col min="6" max="16384" width="9.140625" style="3"/>
  </cols>
  <sheetData>
    <row r="2" spans="1:5" s="73" customFormat="1" ht="27" thickBot="1">
      <c r="A2" s="40" t="s">
        <v>518</v>
      </c>
      <c r="B2" s="40" t="s">
        <v>519</v>
      </c>
      <c r="C2" s="166">
        <v>44286</v>
      </c>
      <c r="D2" s="166">
        <v>44561</v>
      </c>
      <c r="E2" s="166">
        <v>44651</v>
      </c>
    </row>
    <row r="3" spans="1:5" s="73" customFormat="1">
      <c r="A3" s="181" t="s">
        <v>520</v>
      </c>
      <c r="B3" s="181" t="s">
        <v>464</v>
      </c>
      <c r="C3" s="182"/>
      <c r="D3" s="182"/>
      <c r="E3" s="182"/>
    </row>
    <row r="4" spans="1:5" s="73" customFormat="1">
      <c r="A4" s="183" t="s">
        <v>521</v>
      </c>
      <c r="B4" s="183" t="s">
        <v>168</v>
      </c>
      <c r="C4" s="184">
        <v>129415833</v>
      </c>
      <c r="D4" s="184">
        <v>136842887</v>
      </c>
      <c r="E4" s="184">
        <v>137870174</v>
      </c>
    </row>
    <row r="5" spans="1:5" s="73" customFormat="1">
      <c r="A5" s="185" t="s">
        <v>522</v>
      </c>
      <c r="B5" s="185" t="s">
        <v>535</v>
      </c>
      <c r="C5" s="186">
        <v>-635468</v>
      </c>
      <c r="D5" s="186">
        <v>-694132</v>
      </c>
      <c r="E5" s="186">
        <v>-728850</v>
      </c>
    </row>
    <row r="6" spans="1:5" s="73" customFormat="1">
      <c r="A6" s="187" t="s">
        <v>300</v>
      </c>
      <c r="B6" s="187" t="s">
        <v>294</v>
      </c>
      <c r="C6" s="188"/>
      <c r="D6" s="188"/>
      <c r="E6" s="188"/>
    </row>
    <row r="7" spans="1:5" s="73" customFormat="1">
      <c r="A7" s="183" t="s">
        <v>521</v>
      </c>
      <c r="B7" s="183" t="s">
        <v>168</v>
      </c>
      <c r="C7" s="184">
        <v>7616780</v>
      </c>
      <c r="D7" s="184">
        <v>7418365</v>
      </c>
      <c r="E7" s="184">
        <v>8072247</v>
      </c>
    </row>
    <row r="8" spans="1:5" s="73" customFormat="1">
      <c r="A8" s="185" t="s">
        <v>522</v>
      </c>
      <c r="B8" s="185" t="s">
        <v>535</v>
      </c>
      <c r="C8" s="186">
        <v>-691011</v>
      </c>
      <c r="D8" s="186">
        <v>-594211</v>
      </c>
      <c r="E8" s="186">
        <v>-631772</v>
      </c>
    </row>
    <row r="9" spans="1:5" s="73" customFormat="1">
      <c r="A9" s="187" t="s">
        <v>301</v>
      </c>
      <c r="B9" s="187" t="s">
        <v>295</v>
      </c>
      <c r="C9" s="188"/>
      <c r="D9" s="188"/>
      <c r="E9" s="188"/>
    </row>
    <row r="10" spans="1:5" s="73" customFormat="1">
      <c r="A10" s="183" t="s">
        <v>521</v>
      </c>
      <c r="B10" s="183" t="s">
        <v>168</v>
      </c>
      <c r="C10" s="184">
        <v>8049896</v>
      </c>
      <c r="D10" s="184">
        <v>6927582</v>
      </c>
      <c r="E10" s="184">
        <v>6756483</v>
      </c>
    </row>
    <row r="11" spans="1:5" s="73" customFormat="1">
      <c r="A11" s="185" t="s">
        <v>522</v>
      </c>
      <c r="B11" s="185" t="s">
        <v>535</v>
      </c>
      <c r="C11" s="186">
        <v>-4778336</v>
      </c>
      <c r="D11" s="186">
        <v>-4356658</v>
      </c>
      <c r="E11" s="186">
        <v>-4324551</v>
      </c>
    </row>
    <row r="12" spans="1:5" s="73" customFormat="1">
      <c r="A12" s="187" t="s">
        <v>456</v>
      </c>
      <c r="B12" s="187" t="s">
        <v>456</v>
      </c>
      <c r="C12" s="188"/>
      <c r="D12" s="188"/>
      <c r="E12" s="188"/>
    </row>
    <row r="13" spans="1:5" s="73" customFormat="1">
      <c r="A13" s="183" t="s">
        <v>521</v>
      </c>
      <c r="B13" s="183" t="s">
        <v>168</v>
      </c>
      <c r="C13" s="184">
        <v>697068</v>
      </c>
      <c r="D13" s="184">
        <v>635202</v>
      </c>
      <c r="E13" s="184">
        <v>656002</v>
      </c>
    </row>
    <row r="14" spans="1:5" s="73" customFormat="1" ht="15.75" thickBot="1">
      <c r="A14" s="189" t="s">
        <v>522</v>
      </c>
      <c r="B14" s="189" t="s">
        <v>535</v>
      </c>
      <c r="C14" s="190">
        <v>-223129</v>
      </c>
      <c r="D14" s="190">
        <v>-212291</v>
      </c>
      <c r="E14" s="190">
        <v>-207056</v>
      </c>
    </row>
    <row r="15" spans="1:5" s="73" customFormat="1">
      <c r="A15" s="191" t="s">
        <v>523</v>
      </c>
      <c r="B15" s="191" t="s">
        <v>524</v>
      </c>
      <c r="C15" s="192">
        <f t="shared" ref="C15:C16" si="0">C4+C7+C10+C13</f>
        <v>145779577</v>
      </c>
      <c r="D15" s="192">
        <f>D4+D7+D10+D13</f>
        <v>151824036</v>
      </c>
      <c r="E15" s="192">
        <v>153354906</v>
      </c>
    </row>
    <row r="16" spans="1:5" s="73" customFormat="1">
      <c r="A16" s="193" t="s">
        <v>522</v>
      </c>
      <c r="B16" s="194" t="s">
        <v>536</v>
      </c>
      <c r="C16" s="195">
        <f t="shared" si="0"/>
        <v>-6327944</v>
      </c>
      <c r="D16" s="195">
        <v>-5857293</v>
      </c>
      <c r="E16" s="195">
        <v>-5892229</v>
      </c>
    </row>
    <row r="17" spans="1:5" s="73" customFormat="1" ht="27" thickBot="1">
      <c r="A17" s="196" t="s">
        <v>525</v>
      </c>
      <c r="B17" s="197" t="s">
        <v>526</v>
      </c>
      <c r="C17" s="198">
        <f>SUM(C15:C16)</f>
        <v>139451633</v>
      </c>
      <c r="D17" s="198">
        <v>145966743</v>
      </c>
      <c r="E17" s="198">
        <v>147462677</v>
      </c>
    </row>
  </sheetData>
  <customSheetViews>
    <customSheetView guid="{0A5A8AAD-17C2-42D7-A411-AE31312C904E}">
      <pane xSplit="2" ySplit="2" topLeftCell="L3" activePane="bottomRight" state="frozen"/>
      <selection pane="bottomRight" activeCell="V27" sqref="V27"/>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1"/>
  <sheetViews>
    <sheetView tabSelected="1" zoomScaleNormal="100" workbookViewId="0">
      <pane xSplit="2" ySplit="1" topLeftCell="C2" activePane="bottomRight" state="frozen"/>
      <selection pane="topRight" activeCell="C1" sqref="C1"/>
      <selection pane="bottomLeft" activeCell="A2" sqref="A2"/>
      <selection pane="bottomRight" activeCell="J18" sqref="J18"/>
    </sheetView>
  </sheetViews>
  <sheetFormatPr defaultColWidth="9.140625" defaultRowHeight="14.25"/>
  <cols>
    <col min="1" max="2" width="50.85546875" style="6" customWidth="1"/>
    <col min="3" max="3" width="15.5703125" style="28" customWidth="1"/>
    <col min="4" max="4" width="15.5703125" style="229" customWidth="1"/>
    <col min="5" max="5" width="11.5703125" style="346" customWidth="1"/>
    <col min="6" max="7" width="9.140625" style="28"/>
    <col min="8" max="16384" width="9.140625" style="6"/>
  </cols>
  <sheetData>
    <row r="1" spans="1:5" ht="17.25" customHeight="1" thickBot="1">
      <c r="A1" s="4" t="s">
        <v>84</v>
      </c>
      <c r="B1" s="4" t="s">
        <v>0</v>
      </c>
      <c r="C1" s="5" t="s">
        <v>643</v>
      </c>
      <c r="D1" s="5" t="s">
        <v>683</v>
      </c>
      <c r="E1" s="28"/>
    </row>
    <row r="2" spans="1:5" ht="28.5" customHeight="1">
      <c r="A2" s="7" t="s">
        <v>143</v>
      </c>
      <c r="B2" s="264" t="s">
        <v>144</v>
      </c>
      <c r="C2" s="259">
        <v>1482078</v>
      </c>
      <c r="D2" s="259">
        <v>2454816</v>
      </c>
      <c r="E2" s="389"/>
    </row>
    <row r="3" spans="1:5" ht="28.5" customHeight="1">
      <c r="A3" s="8" t="s">
        <v>116</v>
      </c>
      <c r="B3" s="265" t="s">
        <v>120</v>
      </c>
      <c r="C3" s="260">
        <v>1189161</v>
      </c>
      <c r="D3" s="260">
        <v>1931077</v>
      </c>
      <c r="E3" s="389"/>
    </row>
    <row r="4" spans="1:5" ht="28.5" customHeight="1">
      <c r="A4" s="8" t="s">
        <v>117</v>
      </c>
      <c r="B4" s="265" t="s">
        <v>121</v>
      </c>
      <c r="C4" s="260">
        <v>213302</v>
      </c>
      <c r="D4" s="260">
        <v>394691</v>
      </c>
      <c r="E4" s="389"/>
    </row>
    <row r="5" spans="1:5" ht="28.5" customHeight="1">
      <c r="A5" s="8" t="s">
        <v>118</v>
      </c>
      <c r="B5" s="265" t="s">
        <v>119</v>
      </c>
      <c r="C5" s="260">
        <v>3394</v>
      </c>
      <c r="D5" s="260">
        <v>15350</v>
      </c>
      <c r="E5" s="389"/>
    </row>
    <row r="6" spans="1:5" ht="28.5" customHeight="1">
      <c r="A6" s="405" t="s">
        <v>688</v>
      </c>
      <c r="B6" s="406" t="s">
        <v>689</v>
      </c>
      <c r="C6" s="260">
        <v>76221</v>
      </c>
      <c r="D6" s="260">
        <v>113698</v>
      </c>
      <c r="E6" s="389"/>
    </row>
    <row r="7" spans="1:5" ht="15" customHeight="1">
      <c r="A7" s="10" t="s">
        <v>85</v>
      </c>
      <c r="B7" s="266" t="s">
        <v>48</v>
      </c>
      <c r="C7" s="260">
        <v>-105914</v>
      </c>
      <c r="D7" s="260">
        <v>-210867</v>
      </c>
      <c r="E7" s="389"/>
    </row>
    <row r="8" spans="1:5" ht="15" customHeight="1">
      <c r="A8" s="11" t="s">
        <v>86</v>
      </c>
      <c r="B8" s="267" t="s">
        <v>1</v>
      </c>
      <c r="C8" s="261">
        <v>1376164</v>
      </c>
      <c r="D8" s="261">
        <v>2243949</v>
      </c>
      <c r="E8" s="389"/>
    </row>
    <row r="9" spans="1:5" ht="15" customHeight="1">
      <c r="A9" s="10" t="s">
        <v>87</v>
      </c>
      <c r="B9" s="266" t="s">
        <v>2</v>
      </c>
      <c r="C9" s="260">
        <v>717493</v>
      </c>
      <c r="D9" s="260">
        <v>794243</v>
      </c>
      <c r="E9" s="389"/>
    </row>
    <row r="10" spans="1:5" ht="15" customHeight="1">
      <c r="A10" s="10" t="s">
        <v>88</v>
      </c>
      <c r="B10" s="266" t="s">
        <v>3</v>
      </c>
      <c r="C10" s="260">
        <v>-106219</v>
      </c>
      <c r="D10" s="260">
        <v>-133516</v>
      </c>
      <c r="E10" s="389"/>
    </row>
    <row r="11" spans="1:5" ht="15" customHeight="1">
      <c r="A11" s="11" t="s">
        <v>53</v>
      </c>
      <c r="B11" s="267" t="s">
        <v>4</v>
      </c>
      <c r="C11" s="261">
        <v>611274</v>
      </c>
      <c r="D11" s="261">
        <v>660727</v>
      </c>
      <c r="E11" s="389"/>
    </row>
    <row r="12" spans="1:5" ht="15" customHeight="1">
      <c r="A12" s="10" t="s">
        <v>89</v>
      </c>
      <c r="B12" s="266" t="s">
        <v>5</v>
      </c>
      <c r="C12" s="260">
        <v>852</v>
      </c>
      <c r="D12" s="260">
        <v>235</v>
      </c>
      <c r="E12" s="389"/>
    </row>
    <row r="13" spans="1:5" ht="15" customHeight="1">
      <c r="A13" s="10" t="s">
        <v>90</v>
      </c>
      <c r="B13" s="266" t="s">
        <v>6</v>
      </c>
      <c r="C13" s="260">
        <v>71031</v>
      </c>
      <c r="D13" s="260">
        <v>59384</v>
      </c>
      <c r="E13" s="389"/>
    </row>
    <row r="14" spans="1:5" ht="15" customHeight="1">
      <c r="A14" s="10" t="s">
        <v>91</v>
      </c>
      <c r="B14" s="266" t="s">
        <v>7</v>
      </c>
      <c r="C14" s="260">
        <v>26791</v>
      </c>
      <c r="D14" s="260">
        <v>1475</v>
      </c>
      <c r="E14" s="389"/>
    </row>
    <row r="15" spans="1:5" ht="27" customHeight="1">
      <c r="A15" s="394" t="s">
        <v>719</v>
      </c>
      <c r="B15" s="396" t="s">
        <v>720</v>
      </c>
      <c r="C15" s="260">
        <v>794</v>
      </c>
      <c r="D15" s="260">
        <v>-16175</v>
      </c>
      <c r="E15" s="389"/>
    </row>
    <row r="16" spans="1:5" ht="14.45" customHeight="1">
      <c r="A16" s="10" t="s">
        <v>106</v>
      </c>
      <c r="B16" s="266" t="s">
        <v>52</v>
      </c>
      <c r="C16" s="260">
        <v>0</v>
      </c>
      <c r="D16" s="260">
        <v>0</v>
      </c>
      <c r="E16" s="389"/>
    </row>
    <row r="17" spans="1:7" ht="15" customHeight="1">
      <c r="A17" s="10" t="s">
        <v>92</v>
      </c>
      <c r="B17" s="266" t="s">
        <v>8</v>
      </c>
      <c r="C17" s="260">
        <v>30399</v>
      </c>
      <c r="D17" s="260">
        <v>38058</v>
      </c>
      <c r="E17" s="389"/>
    </row>
    <row r="18" spans="1:7" ht="15" customHeight="1">
      <c r="A18" s="10" t="s">
        <v>146</v>
      </c>
      <c r="B18" s="266" t="s">
        <v>147</v>
      </c>
      <c r="C18" s="260">
        <v>0</v>
      </c>
      <c r="D18" s="260">
        <v>0</v>
      </c>
      <c r="E18" s="389"/>
    </row>
    <row r="19" spans="1:7" ht="15" customHeight="1">
      <c r="A19" s="10" t="s">
        <v>668</v>
      </c>
      <c r="B19" s="266" t="s">
        <v>667</v>
      </c>
      <c r="C19" s="260">
        <v>-363079</v>
      </c>
      <c r="D19" s="260">
        <v>-119281</v>
      </c>
      <c r="E19" s="389"/>
    </row>
    <row r="20" spans="1:7" ht="26.25" customHeight="1">
      <c r="A20" s="394" t="s">
        <v>684</v>
      </c>
      <c r="B20" s="395" t="s">
        <v>685</v>
      </c>
      <c r="C20" s="260">
        <v>-206691</v>
      </c>
      <c r="D20" s="260">
        <v>-96461</v>
      </c>
      <c r="E20" s="389"/>
    </row>
    <row r="21" spans="1:7" ht="15" customHeight="1">
      <c r="A21" s="10" t="s">
        <v>282</v>
      </c>
      <c r="B21" s="266" t="s">
        <v>9</v>
      </c>
      <c r="C21" s="260">
        <v>-1052500</v>
      </c>
      <c r="D21" s="260">
        <v>-1189295</v>
      </c>
      <c r="E21" s="389"/>
    </row>
    <row r="22" spans="1:7" s="15" customFormat="1" ht="15" customHeight="1">
      <c r="A22" s="13" t="s">
        <v>135</v>
      </c>
      <c r="B22" s="268" t="s">
        <v>136</v>
      </c>
      <c r="C22" s="262">
        <v>-871867</v>
      </c>
      <c r="D22" s="262">
        <v>-1015985</v>
      </c>
      <c r="E22" s="389"/>
      <c r="F22" s="29"/>
      <c r="G22" s="29"/>
    </row>
    <row r="23" spans="1:7" s="15" customFormat="1" ht="27" customHeight="1">
      <c r="A23" s="13" t="s">
        <v>153</v>
      </c>
      <c r="B23" s="268" t="s">
        <v>10</v>
      </c>
      <c r="C23" s="262">
        <v>-100660</v>
      </c>
      <c r="D23" s="262">
        <v>-94256</v>
      </c>
      <c r="E23" s="389"/>
      <c r="F23" s="29"/>
      <c r="G23" s="29"/>
    </row>
    <row r="24" spans="1:7" s="15" customFormat="1" ht="12.6" customHeight="1">
      <c r="A24" s="13" t="s">
        <v>154</v>
      </c>
      <c r="B24" s="268" t="s">
        <v>155</v>
      </c>
      <c r="C24" s="262">
        <v>-47267</v>
      </c>
      <c r="D24" s="262">
        <v>-38300</v>
      </c>
      <c r="E24" s="389"/>
      <c r="F24" s="29"/>
      <c r="G24" s="29"/>
    </row>
    <row r="25" spans="1:7" s="15" customFormat="1" ht="15" customHeight="1">
      <c r="A25" s="13" t="s">
        <v>58</v>
      </c>
      <c r="B25" s="268" t="s">
        <v>11</v>
      </c>
      <c r="C25" s="262">
        <v>-32706</v>
      </c>
      <c r="D25" s="262">
        <v>-40754</v>
      </c>
      <c r="E25" s="389"/>
      <c r="F25" s="29"/>
      <c r="G25" s="29"/>
    </row>
    <row r="26" spans="1:7" ht="30" customHeight="1">
      <c r="A26" s="10" t="s">
        <v>107</v>
      </c>
      <c r="B26" s="266" t="s">
        <v>49</v>
      </c>
      <c r="C26" s="260">
        <v>19451</v>
      </c>
      <c r="D26" s="260">
        <v>20288</v>
      </c>
      <c r="E26" s="389"/>
    </row>
    <row r="27" spans="1:7" ht="15" customHeight="1">
      <c r="A27" s="16" t="s">
        <v>98</v>
      </c>
      <c r="B27" s="269" t="s">
        <v>99</v>
      </c>
      <c r="C27" s="263">
        <v>-152960</v>
      </c>
      <c r="D27" s="263">
        <v>-176840</v>
      </c>
      <c r="E27" s="389"/>
    </row>
    <row r="28" spans="1:7" ht="15" customHeight="1">
      <c r="A28" s="11" t="s">
        <v>93</v>
      </c>
      <c r="B28" s="267" t="s">
        <v>12</v>
      </c>
      <c r="C28" s="261">
        <v>361526</v>
      </c>
      <c r="D28" s="261">
        <v>1426064</v>
      </c>
      <c r="E28" s="389"/>
    </row>
    <row r="29" spans="1:7" ht="15" customHeight="1">
      <c r="A29" s="17" t="s">
        <v>94</v>
      </c>
      <c r="B29" s="270" t="s">
        <v>13</v>
      </c>
      <c r="C29" s="263">
        <v>-168668</v>
      </c>
      <c r="D29" s="263">
        <v>-396798</v>
      </c>
      <c r="E29" s="389"/>
    </row>
    <row r="30" spans="1:7" ht="15" customHeight="1">
      <c r="A30" s="7" t="s">
        <v>95</v>
      </c>
      <c r="B30" s="264" t="s">
        <v>50</v>
      </c>
      <c r="C30" s="259">
        <v>192858</v>
      </c>
      <c r="D30" s="259">
        <v>1029266</v>
      </c>
      <c r="E30" s="389"/>
    </row>
    <row r="31" spans="1:7" ht="15" customHeight="1">
      <c r="A31" s="16" t="s">
        <v>96</v>
      </c>
      <c r="B31" s="269" t="s">
        <v>51</v>
      </c>
      <c r="C31" s="263"/>
      <c r="D31" s="263"/>
      <c r="E31" s="389"/>
    </row>
    <row r="32" spans="1:7" ht="15" customHeight="1">
      <c r="A32" s="10" t="s">
        <v>666</v>
      </c>
      <c r="B32" s="10" t="s">
        <v>665</v>
      </c>
      <c r="C32" s="260">
        <v>151753</v>
      </c>
      <c r="D32" s="260">
        <v>959532</v>
      </c>
      <c r="E32" s="389"/>
    </row>
    <row r="33" spans="1:5" ht="15" customHeight="1">
      <c r="A33" s="18" t="s">
        <v>97</v>
      </c>
      <c r="B33" s="271" t="s">
        <v>14</v>
      </c>
      <c r="C33" s="310">
        <v>41105</v>
      </c>
      <c r="D33" s="310">
        <v>69734</v>
      </c>
      <c r="E33" s="389"/>
    </row>
    <row r="34" spans="1:5" s="28" customFormat="1" ht="17.25" customHeight="1">
      <c r="C34" s="229"/>
      <c r="D34" s="229">
        <v>15637</v>
      </c>
    </row>
    <row r="35" spans="1:5" s="433" customFormat="1" ht="15.95" customHeight="1">
      <c r="C35" s="432"/>
      <c r="D35" s="432"/>
    </row>
    <row r="36" spans="1:5" s="433" customFormat="1">
      <c r="C36" s="432"/>
      <c r="D36" s="432"/>
    </row>
    <row r="37" spans="1:5" s="433" customFormat="1">
      <c r="C37" s="432"/>
      <c r="D37" s="432"/>
    </row>
    <row r="38" spans="1:5" s="433" customFormat="1">
      <c r="C38" s="434">
        <v>2117305</v>
      </c>
      <c r="D38" s="434">
        <v>2987653</v>
      </c>
    </row>
    <row r="39" spans="1:5" s="433" customFormat="1">
      <c r="C39" s="434">
        <v>361526</v>
      </c>
      <c r="D39" s="434">
        <v>1426064</v>
      </c>
    </row>
    <row r="40" spans="1:5" s="433" customFormat="1">
      <c r="C40" s="432"/>
      <c r="D40" s="432"/>
    </row>
    <row r="41" spans="1:5" s="433" customFormat="1">
      <c r="C41" s="432"/>
      <c r="D41" s="432"/>
    </row>
    <row r="42" spans="1:5" s="433" customFormat="1">
      <c r="C42" s="435">
        <v>1376958</v>
      </c>
      <c r="D42" s="435">
        <v>2243949</v>
      </c>
    </row>
    <row r="43" spans="1:5" s="433" customFormat="1">
      <c r="C43" s="432"/>
      <c r="D43" s="432"/>
    </row>
    <row r="44" spans="1:5" s="433" customFormat="1">
      <c r="C44" s="432"/>
      <c r="D44" s="432"/>
    </row>
    <row r="45" spans="1:5" s="433" customFormat="1">
      <c r="C45" s="432"/>
      <c r="D45" s="432"/>
    </row>
    <row r="46" spans="1:5" s="433" customFormat="1">
      <c r="C46" s="432"/>
      <c r="D46" s="432"/>
    </row>
    <row r="47" spans="1:5" s="433" customFormat="1">
      <c r="C47" s="432"/>
      <c r="D47" s="432"/>
    </row>
    <row r="48" spans="1:5" s="433" customFormat="1">
      <c r="C48" s="432"/>
      <c r="D48" s="432"/>
    </row>
    <row r="49" spans="3:4" s="433" customFormat="1">
      <c r="C49" s="432"/>
      <c r="D49" s="432"/>
    </row>
    <row r="50" spans="3:4" s="433" customFormat="1">
      <c r="C50" s="432"/>
      <c r="D50" s="432"/>
    </row>
    <row r="51" spans="3:4" s="433" customFormat="1"/>
  </sheetData>
  <customSheetViews>
    <customSheetView guid="{0A5A8AAD-17C2-42D7-A411-AE31312C904E}">
      <pane xSplit="2" ySplit="1" topLeftCell="C2" activePane="bottomRight" state="frozen"/>
      <selection pane="bottomRight" activeCell="J18" sqref="J18"/>
      <pageMargins left="0.78740157480314965" right="0.78740157480314965" top="0.98425196850393704" bottom="0.98425196850393704" header="0.51181102362204722" footer="0.51181102362204722"/>
      <pageSetup paperSize="9" scale="44" orientation="landscape" r:id="rId1"/>
      <headerFooter alignWithMargins="0"/>
    </customSheetView>
    <customSheetView guid="{687A4863-1825-4D63-B732-E76682E6DE4F}" hiddenColumns="1">
      <selection activeCell="X1" sqref="X1:X1048576"/>
      <pageMargins left="0.78740157480314965" right="0.78740157480314965" top="0.98425196850393704" bottom="0.98425196850393704" header="0.51181102362204722" footer="0.51181102362204722"/>
      <pageSetup paperSize="9" scale="44" orientation="landscape" r:id="rId2"/>
      <headerFooter alignWithMargins="0"/>
    </customSheetView>
    <customSheetView guid="{25FAB884-5E17-4008-8139-33D910C7DEFE}" topLeftCell="C1">
      <selection activeCell="U13" sqref="U13"/>
      <pageMargins left="0.78740157480314965" right="0.78740157480314965" top="0.98425196850393704" bottom="0.98425196850393704" header="0.51181102362204722" footer="0.51181102362204722"/>
      <pageSetup paperSize="9" scale="44" orientation="landscape" r:id="rId3"/>
      <headerFooter alignWithMargins="0"/>
    </customSheetView>
    <customSheetView guid="{12F8D032-8143-430B-8DFF-852E8796C402}" topLeftCell="K21">
      <selection activeCell="S36" sqref="S36"/>
      <pageMargins left="0.78740157480314965" right="0.78740157480314965" top="0.98425196850393704" bottom="0.98425196850393704" header="0.51181102362204722" footer="0.51181102362204722"/>
      <pageSetup paperSize="9" scale="44" orientation="landscape" r:id="rId4"/>
      <headerFooter alignWithMargins="0"/>
    </customSheetView>
    <customSheetView guid="{8DA78CF1-615A-4626-9893-6751995631A4}" hiddenColumns="1" topLeftCell="M10">
      <selection activeCell="S19" sqref="S19"/>
      <pageMargins left="0.78740157480314965" right="0.78740157480314965" top="0.98425196850393704" bottom="0.98425196850393704" header="0.51181102362204722" footer="0.51181102362204722"/>
      <pageSetup paperSize="9" scale="44" orientation="landscape" r:id="rId5"/>
      <headerFooter alignWithMargins="0"/>
    </customSheetView>
    <customSheetView guid="{9AF4A83C-CF57-4B40-8A74-6A0EA6C2FE5C}" hiddenColumns="1">
      <selection activeCell="AB13" sqref="AB13"/>
      <pageMargins left="0.78740157480314965" right="0.78740157480314965" top="0.98425196850393704" bottom="0.98425196850393704" header="0.51181102362204722" footer="0.51181102362204722"/>
      <pageSetup paperSize="9" scale="44" orientation="landscape" r:id="rId6"/>
      <headerFooter alignWithMargins="0"/>
    </customSheetView>
    <customSheetView guid="{899D69CD-4B7E-42BC-9944-5BD922EB798C}" topLeftCell="P22">
      <selection activeCell="X2" sqref="X2"/>
      <pageMargins left="0.78740157480314965" right="0.78740157480314965" top="0.98425196850393704" bottom="0.98425196850393704" header="0.51181102362204722" footer="0.51181102362204722"/>
      <pageSetup paperSize="9" scale="44" orientation="landscape" r:id="rId7"/>
      <headerFooter alignWithMargins="0"/>
    </customSheetView>
  </customSheetViews>
  <pageMargins left="0.78740157480314965" right="0.78740157480314965" top="0.98425196850393704" bottom="0.98425196850393704" header="0.51181102362204722" footer="0.51181102362204722"/>
  <pageSetup paperSize="9" scale="44" orientation="landscape" r:id="rId8"/>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4"/>
  <sheetViews>
    <sheetView workbookViewId="0">
      <selection activeCell="C59" sqref="C59"/>
    </sheetView>
  </sheetViews>
  <sheetFormatPr defaultColWidth="9.140625" defaultRowHeight="12.75"/>
  <cols>
    <col min="1" max="1" width="33.140625" style="79" customWidth="1"/>
    <col min="2" max="2" width="35.5703125" style="79" customWidth="1"/>
    <col min="3" max="4" width="11.140625" style="79" bestFit="1" customWidth="1"/>
    <col min="5" max="6" width="10.85546875" style="79" bestFit="1" customWidth="1"/>
    <col min="7" max="7" width="11" style="79" bestFit="1" customWidth="1"/>
    <col min="8" max="10" width="10" style="79" customWidth="1"/>
    <col min="11" max="11" width="11" style="79" bestFit="1" customWidth="1"/>
    <col min="12" max="16384" width="9.140625" style="79"/>
  </cols>
  <sheetData>
    <row r="1" spans="1:11">
      <c r="A1" s="78" t="s">
        <v>283</v>
      </c>
      <c r="B1" s="78" t="s">
        <v>284</v>
      </c>
    </row>
    <row r="2" spans="1:11" ht="43.5" customHeight="1" thickBot="1">
      <c r="A2" s="80" t="s">
        <v>297</v>
      </c>
      <c r="B2" s="80" t="s">
        <v>298</v>
      </c>
      <c r="C2" s="81" t="s">
        <v>112</v>
      </c>
      <c r="D2" s="81" t="s">
        <v>108</v>
      </c>
      <c r="E2" s="81" t="s">
        <v>113</v>
      </c>
      <c r="F2" s="81" t="s">
        <v>114</v>
      </c>
      <c r="G2" s="81" t="s">
        <v>115</v>
      </c>
      <c r="H2" s="81" t="s">
        <v>133</v>
      </c>
      <c r="I2" s="81" t="s">
        <v>134</v>
      </c>
      <c r="J2" s="81" t="s">
        <v>140</v>
      </c>
      <c r="K2" s="81" t="s">
        <v>148</v>
      </c>
    </row>
    <row r="3" spans="1:11">
      <c r="A3" s="82" t="s">
        <v>285</v>
      </c>
      <c r="B3" s="82" t="s">
        <v>286</v>
      </c>
      <c r="C3" s="83">
        <v>0</v>
      </c>
      <c r="D3" s="83">
        <v>0</v>
      </c>
      <c r="E3" s="83">
        <v>0</v>
      </c>
      <c r="F3" s="83">
        <v>0</v>
      </c>
      <c r="G3" s="83">
        <f>SUM(G4:G7)</f>
        <v>0</v>
      </c>
      <c r="H3" s="83">
        <f>SUM(H4:H7)</f>
        <v>0</v>
      </c>
      <c r="I3" s="83">
        <f>SUM(I4:I7)</f>
        <v>0</v>
      </c>
      <c r="J3" s="83">
        <f>SUM(J4:J7)</f>
        <v>0</v>
      </c>
      <c r="K3" s="83">
        <f>SUM(K4:K7)</f>
        <v>0</v>
      </c>
    </row>
    <row r="4" spans="1:11">
      <c r="A4" s="84" t="s">
        <v>299</v>
      </c>
      <c r="B4" s="84" t="s">
        <v>293</v>
      </c>
      <c r="C4" s="83"/>
      <c r="D4" s="83"/>
      <c r="E4" s="83"/>
      <c r="F4" s="83"/>
      <c r="G4" s="83">
        <v>0</v>
      </c>
      <c r="H4" s="83"/>
      <c r="I4" s="85"/>
      <c r="J4" s="83"/>
      <c r="K4" s="83">
        <v>0</v>
      </c>
    </row>
    <row r="5" spans="1:11">
      <c r="A5" s="84" t="s">
        <v>300</v>
      </c>
      <c r="B5" s="84" t="s">
        <v>294</v>
      </c>
      <c r="C5" s="83"/>
      <c r="D5" s="83"/>
      <c r="E5" s="83"/>
      <c r="F5" s="83"/>
      <c r="G5" s="83">
        <v>0</v>
      </c>
      <c r="H5" s="83"/>
      <c r="I5" s="83"/>
      <c r="J5" s="83"/>
      <c r="K5" s="83">
        <v>0</v>
      </c>
    </row>
    <row r="6" spans="1:11">
      <c r="A6" s="84" t="s">
        <v>301</v>
      </c>
      <c r="B6" s="84" t="s">
        <v>295</v>
      </c>
      <c r="C6" s="83"/>
      <c r="D6" s="83"/>
      <c r="E6" s="83"/>
      <c r="F6" s="83"/>
      <c r="G6" s="83">
        <v>0</v>
      </c>
      <c r="H6" s="83"/>
      <c r="I6" s="83"/>
      <c r="J6" s="83"/>
      <c r="K6" s="83">
        <v>0</v>
      </c>
    </row>
    <row r="7" spans="1:11">
      <c r="A7" s="84" t="s">
        <v>296</v>
      </c>
      <c r="B7" s="84" t="s">
        <v>296</v>
      </c>
      <c r="C7" s="83"/>
      <c r="D7" s="83"/>
      <c r="E7" s="83"/>
      <c r="F7" s="83"/>
      <c r="G7" s="83">
        <v>0</v>
      </c>
      <c r="H7" s="83"/>
      <c r="I7" s="83"/>
      <c r="J7" s="83"/>
      <c r="K7" s="83">
        <v>0</v>
      </c>
    </row>
    <row r="8" spans="1:11">
      <c r="A8" s="82" t="s">
        <v>287</v>
      </c>
      <c r="B8" s="82" t="s">
        <v>290</v>
      </c>
      <c r="C8" s="83">
        <v>-175632</v>
      </c>
      <c r="D8" s="83">
        <v>-118342</v>
      </c>
      <c r="E8" s="83">
        <v>-225510</v>
      </c>
      <c r="F8" s="83">
        <v>-214100</v>
      </c>
      <c r="G8" s="83">
        <f>SUM(G9:G12)</f>
        <v>-218758</v>
      </c>
      <c r="H8" s="83">
        <f>SUM(H9:H12)</f>
        <v>0</v>
      </c>
      <c r="I8" s="83">
        <f>SUM(I9:I12)</f>
        <v>0</v>
      </c>
      <c r="J8" s="83">
        <f>SUM(J9:J12)</f>
        <v>0</v>
      </c>
      <c r="K8" s="83">
        <f>SUM(K9:K12)</f>
        <v>-280118</v>
      </c>
    </row>
    <row r="9" spans="1:11" s="86" customFormat="1">
      <c r="A9" s="84" t="s">
        <v>299</v>
      </c>
      <c r="B9" s="84" t="s">
        <v>293</v>
      </c>
      <c r="C9" s="85"/>
      <c r="D9" s="85"/>
      <c r="E9" s="85"/>
      <c r="F9" s="85"/>
      <c r="G9" s="85">
        <v>-3021</v>
      </c>
      <c r="H9" s="85"/>
      <c r="I9" s="85"/>
      <c r="J9" s="85"/>
      <c r="K9" s="85">
        <v>-16561</v>
      </c>
    </row>
    <row r="10" spans="1:11" s="86" customFormat="1">
      <c r="A10" s="84" t="s">
        <v>300</v>
      </c>
      <c r="B10" s="84" t="s">
        <v>294</v>
      </c>
      <c r="C10" s="85"/>
      <c r="D10" s="85"/>
      <c r="E10" s="85"/>
      <c r="F10" s="85"/>
      <c r="G10" s="85">
        <v>26764</v>
      </c>
      <c r="H10" s="85"/>
      <c r="I10" s="85"/>
      <c r="J10" s="85"/>
      <c r="K10" s="85">
        <v>-47557</v>
      </c>
    </row>
    <row r="11" spans="1:11" s="86" customFormat="1">
      <c r="A11" s="84" t="s">
        <v>301</v>
      </c>
      <c r="B11" s="84" t="s">
        <v>295</v>
      </c>
      <c r="C11" s="85"/>
      <c r="D11" s="85"/>
      <c r="E11" s="85"/>
      <c r="F11" s="85"/>
      <c r="G11" s="85">
        <v>-252063</v>
      </c>
      <c r="H11" s="85"/>
      <c r="I11" s="85"/>
      <c r="J11" s="85"/>
      <c r="K11" s="85">
        <v>-244530</v>
      </c>
    </row>
    <row r="12" spans="1:11" s="86" customFormat="1">
      <c r="A12" s="84" t="s">
        <v>296</v>
      </c>
      <c r="B12" s="84" t="s">
        <v>296</v>
      </c>
      <c r="C12" s="85"/>
      <c r="D12" s="85"/>
      <c r="E12" s="85"/>
      <c r="F12" s="85"/>
      <c r="G12" s="85">
        <v>9562</v>
      </c>
      <c r="H12" s="85"/>
      <c r="I12" s="85"/>
      <c r="J12" s="85"/>
      <c r="K12" s="85">
        <v>28530</v>
      </c>
    </row>
    <row r="13" spans="1:11">
      <c r="A13" s="82" t="s">
        <v>288</v>
      </c>
      <c r="B13" s="82" t="s">
        <v>291</v>
      </c>
      <c r="C13" s="83">
        <v>31262</v>
      </c>
      <c r="D13" s="83">
        <v>15694</v>
      </c>
      <c r="E13" s="83">
        <v>-5906</v>
      </c>
      <c r="F13" s="83">
        <v>2484</v>
      </c>
      <c r="G13" s="83">
        <f>SUM(G14:G17)</f>
        <v>17680</v>
      </c>
      <c r="H13" s="83">
        <f>SUM(H14:H17)</f>
        <v>0</v>
      </c>
      <c r="I13" s="83">
        <f>SUM(I14:I17)</f>
        <v>0</v>
      </c>
      <c r="J13" s="83">
        <f>SUM(J14:J17)</f>
        <v>0</v>
      </c>
      <c r="K13" s="83">
        <f>SUM(K14:K17)</f>
        <v>7442</v>
      </c>
    </row>
    <row r="14" spans="1:11" s="86" customFormat="1">
      <c r="A14" s="84" t="s">
        <v>299</v>
      </c>
      <c r="B14" s="84" t="s">
        <v>293</v>
      </c>
      <c r="C14" s="85"/>
      <c r="D14" s="85"/>
      <c r="E14" s="85"/>
      <c r="F14" s="85"/>
      <c r="G14" s="85">
        <v>0</v>
      </c>
      <c r="H14" s="85"/>
      <c r="I14" s="85"/>
      <c r="J14" s="85"/>
      <c r="K14" s="85">
        <v>0</v>
      </c>
    </row>
    <row r="15" spans="1:11" s="86" customFormat="1">
      <c r="A15" s="84" t="s">
        <v>300</v>
      </c>
      <c r="B15" s="84" t="s">
        <v>294</v>
      </c>
      <c r="C15" s="85"/>
      <c r="D15" s="85"/>
      <c r="E15" s="85"/>
      <c r="F15" s="85"/>
      <c r="G15" s="85">
        <v>0</v>
      </c>
      <c r="H15" s="85"/>
      <c r="I15" s="85"/>
      <c r="J15" s="85"/>
      <c r="K15" s="85">
        <v>0</v>
      </c>
    </row>
    <row r="16" spans="1:11" s="86" customFormat="1">
      <c r="A16" s="84" t="s">
        <v>301</v>
      </c>
      <c r="B16" s="84" t="s">
        <v>295</v>
      </c>
      <c r="C16" s="85"/>
      <c r="D16" s="85"/>
      <c r="E16" s="85"/>
      <c r="F16" s="85"/>
      <c r="G16" s="85">
        <v>17680</v>
      </c>
      <c r="H16" s="85"/>
      <c r="I16" s="85"/>
      <c r="J16" s="85"/>
      <c r="K16" s="85">
        <v>7442</v>
      </c>
    </row>
    <row r="17" spans="1:11" s="86" customFormat="1">
      <c r="A17" s="84" t="s">
        <v>296</v>
      </c>
      <c r="B17" s="84" t="s">
        <v>296</v>
      </c>
      <c r="C17" s="85"/>
      <c r="D17" s="85"/>
      <c r="E17" s="85"/>
      <c r="F17" s="85"/>
      <c r="G17" s="85">
        <v>0</v>
      </c>
      <c r="H17" s="85"/>
      <c r="I17" s="85"/>
      <c r="J17" s="85"/>
      <c r="K17" s="85">
        <v>0</v>
      </c>
    </row>
    <row r="18" spans="1:11" ht="25.5">
      <c r="A18" s="87" t="s">
        <v>289</v>
      </c>
      <c r="B18" s="82" t="s">
        <v>292</v>
      </c>
      <c r="C18" s="83">
        <v>-1142</v>
      </c>
      <c r="D18" s="83">
        <v>2282</v>
      </c>
      <c r="E18" s="83">
        <v>-237</v>
      </c>
      <c r="F18" s="83">
        <v>-1326</v>
      </c>
      <c r="G18" s="83">
        <f>SUM(G19:G22)</f>
        <v>-2286</v>
      </c>
      <c r="H18" s="83">
        <f>SUM(H19:H22)</f>
        <v>0</v>
      </c>
      <c r="I18" s="83">
        <f>SUM(I19:I22)</f>
        <v>0</v>
      </c>
      <c r="J18" s="83">
        <f>SUM(J19:J22)</f>
        <v>0</v>
      </c>
      <c r="K18" s="83">
        <f>SUM(K19:K22)</f>
        <v>9988</v>
      </c>
    </row>
    <row r="19" spans="1:11" s="86" customFormat="1">
      <c r="A19" s="84" t="s">
        <v>299</v>
      </c>
      <c r="B19" s="84" t="s">
        <v>293</v>
      </c>
      <c r="C19" s="85"/>
      <c r="D19" s="85"/>
      <c r="E19" s="85"/>
      <c r="F19" s="85"/>
      <c r="G19" s="85">
        <v>-2540</v>
      </c>
      <c r="H19" s="85"/>
      <c r="I19" s="85"/>
      <c r="J19" s="85"/>
      <c r="K19" s="85">
        <v>2495</v>
      </c>
    </row>
    <row r="20" spans="1:11" s="86" customFormat="1">
      <c r="A20" s="84" t="s">
        <v>300</v>
      </c>
      <c r="B20" s="84" t="s">
        <v>294</v>
      </c>
      <c r="C20" s="85"/>
      <c r="D20" s="85"/>
      <c r="E20" s="85"/>
      <c r="F20" s="85"/>
      <c r="G20" s="85">
        <v>2111</v>
      </c>
      <c r="H20" s="85"/>
      <c r="I20" s="85"/>
      <c r="J20" s="85"/>
      <c r="K20" s="85">
        <v>2942</v>
      </c>
    </row>
    <row r="21" spans="1:11" s="86" customFormat="1">
      <c r="A21" s="84" t="s">
        <v>301</v>
      </c>
      <c r="B21" s="84" t="s">
        <v>295</v>
      </c>
      <c r="C21" s="85"/>
      <c r="D21" s="85"/>
      <c r="E21" s="85"/>
      <c r="F21" s="85"/>
      <c r="G21" s="85">
        <v>-1857</v>
      </c>
      <c r="H21" s="85"/>
      <c r="I21" s="85"/>
      <c r="J21" s="85"/>
      <c r="K21" s="85">
        <v>4551</v>
      </c>
    </row>
    <row r="22" spans="1:11" s="86" customFormat="1">
      <c r="A22" s="88" t="s">
        <v>296</v>
      </c>
      <c r="B22" s="88" t="s">
        <v>296</v>
      </c>
      <c r="C22" s="89"/>
      <c r="D22" s="89"/>
      <c r="E22" s="89"/>
      <c r="F22" s="89"/>
      <c r="G22" s="89">
        <v>0</v>
      </c>
      <c r="H22" s="89"/>
      <c r="I22" s="89"/>
      <c r="J22" s="89"/>
      <c r="K22" s="89">
        <v>0</v>
      </c>
    </row>
    <row r="23" spans="1:11" s="92" customFormat="1" ht="16.5" customHeight="1">
      <c r="A23" s="90" t="s">
        <v>56</v>
      </c>
      <c r="B23" s="90" t="s">
        <v>42</v>
      </c>
      <c r="C23" s="91">
        <f t="shared" ref="C23:K23" si="0">SUM(C3,C8,C13,C18)</f>
        <v>-145512</v>
      </c>
      <c r="D23" s="91">
        <f t="shared" si="0"/>
        <v>-100366</v>
      </c>
      <c r="E23" s="91">
        <f t="shared" si="0"/>
        <v>-231653</v>
      </c>
      <c r="F23" s="91">
        <f t="shared" si="0"/>
        <v>-212942</v>
      </c>
      <c r="G23" s="91">
        <f t="shared" si="0"/>
        <v>-203364</v>
      </c>
      <c r="H23" s="91">
        <f t="shared" si="0"/>
        <v>0</v>
      </c>
      <c r="I23" s="91">
        <f t="shared" si="0"/>
        <v>0</v>
      </c>
      <c r="J23" s="91">
        <f t="shared" si="0"/>
        <v>0</v>
      </c>
      <c r="K23" s="91">
        <f t="shared" si="0"/>
        <v>-262688</v>
      </c>
    </row>
    <row r="24" spans="1:11">
      <c r="C24" s="79" t="e">
        <f>#REF!-C23</f>
        <v>#REF!</v>
      </c>
      <c r="D24" s="79" t="e">
        <f>#REF!-D23</f>
        <v>#REF!</v>
      </c>
      <c r="E24" s="79" t="e">
        <f>#REF!-E23</f>
        <v>#REF!</v>
      </c>
      <c r="F24" s="79" t="e">
        <f>#REF!-F23</f>
        <v>#REF!</v>
      </c>
      <c r="G24" s="79" t="e">
        <f>#REF!-G23</f>
        <v>#REF!</v>
      </c>
      <c r="H24" s="79" t="e">
        <f>#REF!-H23</f>
        <v>#REF!</v>
      </c>
      <c r="I24" s="79" t="e">
        <f>#REF!-I23</f>
        <v>#REF!</v>
      </c>
      <c r="J24" s="79" t="e">
        <f>#REF!-J23</f>
        <v>#REF!</v>
      </c>
      <c r="K24" s="79" t="e">
        <f>#REF!-K23</f>
        <v>#REF!</v>
      </c>
    </row>
    <row r="34" spans="8:8">
      <c r="H34" s="79" t="s">
        <v>302</v>
      </c>
    </row>
  </sheetData>
  <customSheetViews>
    <customSheetView guid="{0A5A8AAD-17C2-42D7-A411-AE31312C904E}" state="hidden">
      <selection activeCell="C59" sqref="C59"/>
      <pageMargins left="0.7" right="0.7" top="0.75" bottom="0.75" header="0.3" footer="0.3"/>
      <pageSetup paperSize="9" orientation="portrait" r:id="rId1"/>
    </customSheetView>
    <customSheetView guid="{687A4863-1825-4D63-B732-E76682E6DE4F}" state="hidden">
      <selection activeCell="C59" sqref="C59"/>
      <pageMargins left="0.7" right="0.7" top="0.75" bottom="0.75" header="0.3" footer="0.3"/>
      <pageSetup paperSize="9" orientation="portrait" r:id="rId2"/>
    </customSheetView>
    <customSheetView guid="{25FAB884-5E17-4008-8139-33D910C7DEFE}" state="hidden">
      <selection activeCell="C59" sqref="C59"/>
      <pageMargins left="0.7" right="0.7" top="0.75" bottom="0.75" header="0.3" footer="0.3"/>
      <pageSetup paperSize="9" orientation="portrait" r:id="rId3"/>
    </customSheetView>
    <customSheetView guid="{12F8D032-8143-430B-8DFF-852E8796C402}" state="hidden">
      <selection activeCell="C59" sqref="C59"/>
      <pageMargins left="0.7" right="0.7" top="0.75" bottom="0.75" header="0.3" footer="0.3"/>
    </customSheetView>
    <customSheetView guid="{8DA78CF1-615A-4626-9893-6751995631A4}" state="hidden">
      <selection activeCell="C59" sqref="C59"/>
      <pageMargins left="0.7" right="0.7" top="0.75" bottom="0.75" header="0.3" footer="0.3"/>
    </customSheetView>
    <customSheetView guid="{57267270-6A97-4850-9DB6-FE6B399379AA}" state="hidden">
      <selection activeCell="C59" sqref="C59"/>
      <pageMargins left="0.7" right="0.7" top="0.75" bottom="0.75" header="0.3" footer="0.3"/>
    </customSheetView>
    <customSheetView guid="{9AF4A83C-CF57-4B40-8A74-6A0EA6C2FE5C}" state="hidden">
      <selection activeCell="C59" sqref="C59"/>
      <pageMargins left="0.7" right="0.7" top="0.75" bottom="0.75" header="0.3" footer="0.3"/>
      <pageSetup paperSize="9" orientation="portrait" horizontalDpi="1200" verticalDpi="1200" r:id="rId4"/>
    </customSheetView>
    <customSheetView guid="{899D69CD-4B7E-42BC-9944-5BD922EB798C}" state="hidden">
      <selection activeCell="C59" sqref="C59"/>
      <pageMargins left="0.7" right="0.7" top="0.75" bottom="0.75" header="0.3" footer="0.3"/>
      <pageSetup paperSize="9" orientation="portrait" r:id="rId5"/>
    </customSheetView>
  </customSheetViews>
  <pageMargins left="0.7" right="0.7" top="0.75" bottom="0.75" header="0.3" footer="0.3"/>
  <pageSetup paperSize="9" orientation="portrait" r:id="rId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1"/>
  <sheetViews>
    <sheetView workbookViewId="0">
      <selection activeCell="F20" sqref="F20"/>
    </sheetView>
  </sheetViews>
  <sheetFormatPr defaultColWidth="9.140625" defaultRowHeight="12.75"/>
  <cols>
    <col min="1" max="1" width="3.85546875" style="96" customWidth="1"/>
    <col min="2" max="2" width="52.85546875" style="111" customWidth="1"/>
    <col min="3" max="3" width="53.85546875" style="111" customWidth="1"/>
    <col min="4" max="18" width="17.85546875" style="111" customWidth="1"/>
    <col min="19" max="16384" width="9.140625" style="96"/>
  </cols>
  <sheetData>
    <row r="1" spans="2:24" ht="26.25" thickBot="1">
      <c r="B1" s="93" t="s">
        <v>378</v>
      </c>
      <c r="C1" s="93" t="s">
        <v>394</v>
      </c>
      <c r="D1" s="95" t="s">
        <v>467</v>
      </c>
      <c r="E1" s="94" t="s">
        <v>466</v>
      </c>
      <c r="F1" s="94" t="s">
        <v>465</v>
      </c>
      <c r="G1" s="95" t="s">
        <v>555</v>
      </c>
      <c r="H1" s="95" t="s">
        <v>395</v>
      </c>
      <c r="I1" s="94" t="s">
        <v>414</v>
      </c>
      <c r="J1" s="94" t="s">
        <v>413</v>
      </c>
      <c r="K1" s="94" t="s">
        <v>412</v>
      </c>
      <c r="L1" s="94" t="s">
        <v>411</v>
      </c>
      <c r="M1" s="94" t="s">
        <v>553</v>
      </c>
      <c r="N1" s="94" t="s">
        <v>578</v>
      </c>
      <c r="O1" s="94" t="s">
        <v>606</v>
      </c>
      <c r="P1" s="94" t="s">
        <v>616</v>
      </c>
      <c r="Q1" s="94" t="s">
        <v>631</v>
      </c>
      <c r="R1" s="94" t="s">
        <v>632</v>
      </c>
    </row>
    <row r="2" spans="2:24" ht="12.6" customHeight="1">
      <c r="B2" s="97" t="s">
        <v>379</v>
      </c>
      <c r="C2" s="109" t="s">
        <v>396</v>
      </c>
      <c r="D2" s="98">
        <v>0.46800000000000003</v>
      </c>
      <c r="E2" s="98">
        <v>0.44600000000000001</v>
      </c>
      <c r="F2" s="98">
        <v>0.435</v>
      </c>
      <c r="G2" s="98">
        <v>0.434</v>
      </c>
      <c r="H2" s="98">
        <v>0.48899999999999999</v>
      </c>
      <c r="I2" s="98">
        <v>0.45200000000000001</v>
      </c>
      <c r="J2" s="98">
        <v>0.45</v>
      </c>
      <c r="K2" s="98">
        <v>0.432</v>
      </c>
      <c r="L2" s="98">
        <v>0.55100000000000005</v>
      </c>
      <c r="M2" s="98">
        <v>0.48699999999999999</v>
      </c>
      <c r="N2" s="98">
        <v>0.45700000000000002</v>
      </c>
      <c r="O2" s="98">
        <v>0.47199999999999998</v>
      </c>
      <c r="P2" s="98">
        <v>0.56299999999999994</v>
      </c>
      <c r="Q2" s="98">
        <v>0.51500000000000001</v>
      </c>
      <c r="R2" s="98">
        <v>0.48899999999999999</v>
      </c>
      <c r="T2" s="226"/>
      <c r="U2" s="226"/>
      <c r="V2" s="226"/>
      <c r="W2" s="226"/>
      <c r="X2" s="226"/>
    </row>
    <row r="3" spans="2:24" ht="12.6" customHeight="1">
      <c r="B3" s="99" t="s">
        <v>380</v>
      </c>
      <c r="C3" s="110" t="s">
        <v>397</v>
      </c>
      <c r="D3" s="100">
        <v>0.67800000000000005</v>
      </c>
      <c r="E3" s="100">
        <v>0.67200000000000004</v>
      </c>
      <c r="F3" s="100">
        <v>0.67700000000000005</v>
      </c>
      <c r="G3" s="100">
        <v>0.68</v>
      </c>
      <c r="H3" s="100">
        <v>0.7</v>
      </c>
      <c r="I3" s="100">
        <v>0.66800000000000004</v>
      </c>
      <c r="J3" s="100">
        <v>0.67600000000000005</v>
      </c>
      <c r="K3" s="100">
        <v>0.65900000000000003</v>
      </c>
      <c r="L3" s="100">
        <v>0.71699999999999997</v>
      </c>
      <c r="M3" s="100">
        <v>0.69799999999999995</v>
      </c>
      <c r="N3" s="100">
        <v>0.69699999999999995</v>
      </c>
      <c r="O3" s="100">
        <v>0.69499999999999995</v>
      </c>
      <c r="P3" s="100">
        <v>0.72799999999999998</v>
      </c>
      <c r="Q3" s="100">
        <v>0.71499999999999997</v>
      </c>
      <c r="R3" s="100">
        <v>0.69299999999999995</v>
      </c>
      <c r="T3" s="226"/>
      <c r="U3" s="226"/>
      <c r="V3" s="226"/>
      <c r="W3" s="226"/>
      <c r="X3" s="226"/>
    </row>
    <row r="4" spans="2:24" ht="12.6" customHeight="1">
      <c r="B4" s="99" t="s">
        <v>381</v>
      </c>
      <c r="C4" s="110" t="s">
        <v>398</v>
      </c>
      <c r="D4" s="101">
        <v>3.7400000000000003E-2</v>
      </c>
      <c r="E4" s="101">
        <v>3.78E-2</v>
      </c>
      <c r="F4" s="101">
        <v>3.7999999999999999E-2</v>
      </c>
      <c r="G4" s="101">
        <v>3.8300000000000001E-2</v>
      </c>
      <c r="H4" s="101">
        <v>3.95E-2</v>
      </c>
      <c r="I4" s="101">
        <v>3.85E-2</v>
      </c>
      <c r="J4" s="101">
        <v>3.7699999999999997E-2</v>
      </c>
      <c r="K4" s="101">
        <v>3.6600000000000001E-2</v>
      </c>
      <c r="L4" s="101">
        <v>3.4799999999999998E-2</v>
      </c>
      <c r="M4" s="101">
        <v>3.4799999999999998E-2</v>
      </c>
      <c r="N4" s="101">
        <v>3.5000000000000003E-2</v>
      </c>
      <c r="O4" s="101">
        <v>3.4599999999999999E-2</v>
      </c>
      <c r="P4" s="101">
        <v>3.32E-2</v>
      </c>
      <c r="Q4" s="101">
        <v>3.09E-2</v>
      </c>
      <c r="R4" s="101">
        <v>2.9499999999999998E-2</v>
      </c>
      <c r="T4" s="226"/>
      <c r="U4" s="226"/>
      <c r="V4" s="226"/>
      <c r="W4" s="226"/>
      <c r="X4" s="226"/>
    </row>
    <row r="5" spans="2:24" ht="12.6" customHeight="1">
      <c r="B5" s="99" t="s">
        <v>382</v>
      </c>
      <c r="C5" s="110" t="s">
        <v>399</v>
      </c>
      <c r="D5" s="100">
        <v>0.25700000000000001</v>
      </c>
      <c r="E5" s="100">
        <v>0.255</v>
      </c>
      <c r="F5" s="100">
        <v>0.26</v>
      </c>
      <c r="G5" s="100">
        <v>0.25900000000000001</v>
      </c>
      <c r="H5" s="102">
        <v>0.25900000000000001</v>
      </c>
      <c r="I5" s="102">
        <v>0.25</v>
      </c>
      <c r="J5" s="102">
        <v>0.251</v>
      </c>
      <c r="K5" s="102">
        <v>0.23599999999999999</v>
      </c>
      <c r="L5" s="102">
        <v>0.23200000000000001</v>
      </c>
      <c r="M5" s="100">
        <v>0.22500000000000001</v>
      </c>
      <c r="N5" s="100">
        <v>0.224</v>
      </c>
      <c r="O5" s="102">
        <v>0.22500000000000001</v>
      </c>
      <c r="P5" s="102">
        <v>0.23899999999999999</v>
      </c>
      <c r="Q5" s="102">
        <v>0.23799999999999999</v>
      </c>
      <c r="R5" s="102">
        <v>0.245</v>
      </c>
      <c r="T5" s="226"/>
      <c r="U5" s="226"/>
      <c r="V5" s="226"/>
      <c r="W5" s="226"/>
      <c r="X5" s="226"/>
    </row>
    <row r="6" spans="2:24" ht="12.6" customHeight="1">
      <c r="B6" s="99" t="s">
        <v>383</v>
      </c>
      <c r="C6" s="110" t="s">
        <v>400</v>
      </c>
      <c r="D6" s="100">
        <v>0.95899999999999996</v>
      </c>
      <c r="E6" s="100">
        <v>0.96299999999999997</v>
      </c>
      <c r="F6" s="100">
        <v>0.95899999999999996</v>
      </c>
      <c r="G6" s="100">
        <v>0.96699999999999997</v>
      </c>
      <c r="H6" s="102">
        <v>0.96</v>
      </c>
      <c r="I6" s="102">
        <v>0.93600000000000005</v>
      </c>
      <c r="J6" s="102">
        <v>0.93500000000000005</v>
      </c>
      <c r="K6" s="102">
        <v>0.91900000000000004</v>
      </c>
      <c r="L6" s="102">
        <v>0.93899999999999995</v>
      </c>
      <c r="M6" s="100">
        <v>0.94</v>
      </c>
      <c r="N6" s="100">
        <v>0.95199999999999996</v>
      </c>
      <c r="O6" s="102">
        <v>0.91600000000000004</v>
      </c>
      <c r="P6" s="102">
        <v>0.93600000000000005</v>
      </c>
      <c r="Q6" s="102">
        <v>0.86</v>
      </c>
      <c r="R6" s="102">
        <v>0.85199999999999998</v>
      </c>
      <c r="T6" s="226"/>
      <c r="U6" s="226"/>
      <c r="V6" s="226"/>
      <c r="W6" s="226"/>
      <c r="X6" s="226"/>
    </row>
    <row r="7" spans="2:24" ht="12.6" customHeight="1">
      <c r="B7" s="99" t="s">
        <v>384</v>
      </c>
      <c r="C7" s="110" t="s">
        <v>401</v>
      </c>
      <c r="D7" s="100">
        <v>6.4000000000000001E-2</v>
      </c>
      <c r="E7" s="100">
        <v>5.8999999999999997E-2</v>
      </c>
      <c r="F7" s="100">
        <v>0.06</v>
      </c>
      <c r="G7" s="100">
        <v>5.8000000000000003E-2</v>
      </c>
      <c r="H7" s="102">
        <v>0.06</v>
      </c>
      <c r="I7" s="102">
        <v>5.8000000000000003E-2</v>
      </c>
      <c r="J7" s="102">
        <v>5.5E-2</v>
      </c>
      <c r="K7" s="102">
        <v>4.5999999999999999E-2</v>
      </c>
      <c r="L7" s="102">
        <v>4.8000000000000001E-2</v>
      </c>
      <c r="M7" s="100">
        <v>4.7E-2</v>
      </c>
      <c r="N7" s="100">
        <v>0.05</v>
      </c>
      <c r="O7" s="102">
        <v>5.1999999999999998E-2</v>
      </c>
      <c r="P7" s="102">
        <v>5.1999999999999998E-2</v>
      </c>
      <c r="Q7" s="102">
        <v>5.6000000000000001E-2</v>
      </c>
      <c r="R7" s="102">
        <v>5.7000000000000002E-2</v>
      </c>
      <c r="T7" s="226"/>
      <c r="U7" s="226"/>
      <c r="V7" s="226"/>
      <c r="W7" s="226"/>
      <c r="X7" s="226"/>
    </row>
    <row r="8" spans="2:24" ht="12.6" customHeight="1">
      <c r="B8" s="99" t="s">
        <v>385</v>
      </c>
      <c r="C8" s="110" t="s">
        <v>402</v>
      </c>
      <c r="D8" s="100">
        <v>0.59199999999999997</v>
      </c>
      <c r="E8" s="100">
        <v>0.621</v>
      </c>
      <c r="F8" s="100">
        <v>0.628</v>
      </c>
      <c r="G8" s="100">
        <v>0.63100000000000001</v>
      </c>
      <c r="H8" s="102">
        <v>0.627</v>
      </c>
      <c r="I8" s="102">
        <v>0.63800000000000001</v>
      </c>
      <c r="J8" s="102">
        <v>0.63600000000000001</v>
      </c>
      <c r="K8" s="102">
        <v>0.50900000000000001</v>
      </c>
      <c r="L8" s="102">
        <v>0.52</v>
      </c>
      <c r="M8" s="100">
        <v>0.53600000000000003</v>
      </c>
      <c r="N8" s="100">
        <v>0.53400000000000003</v>
      </c>
      <c r="O8" s="102">
        <v>0.53800000000000003</v>
      </c>
      <c r="P8" s="102">
        <v>0.53900000000000003</v>
      </c>
      <c r="Q8" s="102">
        <v>0.54800000000000004</v>
      </c>
      <c r="R8" s="102">
        <v>0.56899999999999995</v>
      </c>
      <c r="T8" s="226"/>
      <c r="U8" s="226"/>
      <c r="V8" s="226"/>
      <c r="W8" s="226"/>
      <c r="X8" s="226"/>
    </row>
    <row r="9" spans="2:24" ht="12.6" customHeight="1">
      <c r="B9" s="99" t="s">
        <v>386</v>
      </c>
      <c r="C9" s="110" t="s">
        <v>403</v>
      </c>
      <c r="D9" s="101">
        <v>7.3000000000000001E-3</v>
      </c>
      <c r="E9" s="101">
        <v>6.6E-3</v>
      </c>
      <c r="F9" s="101">
        <v>6.4000000000000003E-3</v>
      </c>
      <c r="G9" s="101">
        <v>6.3E-3</v>
      </c>
      <c r="H9" s="103">
        <v>6.6E-3</v>
      </c>
      <c r="I9" s="103">
        <v>7.9000000000000008E-3</v>
      </c>
      <c r="J9" s="103">
        <v>8.0000000000000002E-3</v>
      </c>
      <c r="K9" s="103">
        <v>8.6E-3</v>
      </c>
      <c r="L9" s="103">
        <v>8.0999999999999996E-3</v>
      </c>
      <c r="M9" s="101">
        <v>8.8000000000000005E-3</v>
      </c>
      <c r="N9" s="101">
        <v>9.1999999999999998E-3</v>
      </c>
      <c r="O9" s="103">
        <v>8.5000000000000006E-3</v>
      </c>
      <c r="P9" s="103">
        <v>9.5999999999999992E-3</v>
      </c>
      <c r="Q9" s="103">
        <v>1.06E-2</v>
      </c>
      <c r="R9" s="103">
        <v>1.0699999999999999E-2</v>
      </c>
      <c r="T9" s="226"/>
      <c r="U9" s="226"/>
      <c r="V9" s="226"/>
      <c r="W9" s="226"/>
      <c r="X9" s="226"/>
    </row>
    <row r="10" spans="2:24" ht="12.6" customHeight="1">
      <c r="B10" s="99" t="s">
        <v>387</v>
      </c>
      <c r="C10" s="110" t="s">
        <v>404</v>
      </c>
      <c r="D10" s="100">
        <v>0.115</v>
      </c>
      <c r="E10" s="100">
        <v>0.11</v>
      </c>
      <c r="F10" s="100">
        <v>0.11700000000000001</v>
      </c>
      <c r="G10" s="100">
        <v>0.121</v>
      </c>
      <c r="H10" s="102">
        <v>0.113</v>
      </c>
      <c r="I10" s="102">
        <v>0.113</v>
      </c>
      <c r="J10" s="102">
        <v>0.11</v>
      </c>
      <c r="K10" s="102">
        <v>0.11899999999999999</v>
      </c>
      <c r="L10" s="102">
        <v>0.104</v>
      </c>
      <c r="M10" s="100">
        <v>0.10100000000000001</v>
      </c>
      <c r="N10" s="100">
        <v>0.11</v>
      </c>
      <c r="O10" s="102">
        <v>9.7000000000000003E-2</v>
      </c>
      <c r="P10" s="102">
        <v>8.5000000000000006E-2</v>
      </c>
      <c r="Q10" s="102">
        <v>7.0999999999999994E-2</v>
      </c>
      <c r="R10" s="102">
        <v>6.2E-2</v>
      </c>
      <c r="T10" s="226"/>
      <c r="U10" s="226"/>
      <c r="V10" s="226"/>
      <c r="W10" s="226"/>
      <c r="X10" s="226"/>
    </row>
    <row r="11" spans="2:24" ht="12.6" customHeight="1">
      <c r="B11" s="99" t="s">
        <v>388</v>
      </c>
      <c r="C11" s="110" t="s">
        <v>405</v>
      </c>
      <c r="D11" s="100">
        <v>0.13300000000000001</v>
      </c>
      <c r="E11" s="100">
        <v>0.128</v>
      </c>
      <c r="F11" s="100">
        <v>0.13700000000000001</v>
      </c>
      <c r="G11" s="100">
        <v>0.14199999999999999</v>
      </c>
      <c r="H11" s="102">
        <v>0.13300000000000001</v>
      </c>
      <c r="I11" s="102">
        <v>0.13300000000000001</v>
      </c>
      <c r="J11" s="102">
        <v>0.13</v>
      </c>
      <c r="K11" s="102">
        <v>0.14199999999999999</v>
      </c>
      <c r="L11" s="102">
        <v>0.124</v>
      </c>
      <c r="M11" s="100">
        <v>0.121</v>
      </c>
      <c r="N11" s="100">
        <v>0.13200000000000001</v>
      </c>
      <c r="O11" s="102">
        <v>0.11700000000000001</v>
      </c>
      <c r="P11" s="102">
        <v>0.10100000000000001</v>
      </c>
      <c r="Q11" s="102">
        <v>8.5999999999999993E-2</v>
      </c>
      <c r="R11" s="102">
        <v>7.4999999999999997E-2</v>
      </c>
      <c r="T11" s="226"/>
      <c r="U11" s="226"/>
      <c r="V11" s="226"/>
      <c r="W11" s="226"/>
      <c r="X11" s="226"/>
    </row>
    <row r="12" spans="2:24" ht="12.6" customHeight="1">
      <c r="B12" s="99" t="s">
        <v>389</v>
      </c>
      <c r="C12" s="110" t="s">
        <v>406</v>
      </c>
      <c r="D12" s="100">
        <v>1.4E-2</v>
      </c>
      <c r="E12" s="100">
        <v>1.2999999999999999E-2</v>
      </c>
      <c r="F12" s="100">
        <v>1.4E-2</v>
      </c>
      <c r="G12" s="100">
        <v>1.4E-2</v>
      </c>
      <c r="H12" s="102">
        <v>1.4E-2</v>
      </c>
      <c r="I12" s="102">
        <v>1.2999999999999999E-2</v>
      </c>
      <c r="J12" s="102">
        <v>1.2999999999999999E-2</v>
      </c>
      <c r="K12" s="102">
        <v>1.2999999999999999E-2</v>
      </c>
      <c r="L12" s="102">
        <v>1.0999999999999999E-2</v>
      </c>
      <c r="M12" s="100">
        <v>1.0999999999999999E-2</v>
      </c>
      <c r="N12" s="100">
        <v>1.2E-2</v>
      </c>
      <c r="O12" s="102">
        <v>0.01</v>
      </c>
      <c r="P12" s="102">
        <v>8.9999999999999993E-3</v>
      </c>
      <c r="Q12" s="102">
        <v>8.0000000000000002E-3</v>
      </c>
      <c r="R12" s="102">
        <v>7.0000000000000001E-3</v>
      </c>
      <c r="T12" s="226"/>
      <c r="U12" s="226"/>
      <c r="V12" s="226"/>
      <c r="W12" s="226"/>
      <c r="X12" s="226"/>
    </row>
    <row r="13" spans="2:24" ht="12.6" customHeight="1">
      <c r="B13" s="99" t="s">
        <v>390</v>
      </c>
      <c r="C13" s="110" t="s">
        <v>407</v>
      </c>
      <c r="D13" s="101">
        <v>0.15670000000000001</v>
      </c>
      <c r="E13" s="101">
        <v>0.1651</v>
      </c>
      <c r="F13" s="101">
        <v>0.16900000000000001</v>
      </c>
      <c r="G13" s="101">
        <v>0.16689999999999999</v>
      </c>
      <c r="H13" s="103">
        <v>0.16669999999999999</v>
      </c>
      <c r="I13" s="103">
        <v>0.17780000000000001</v>
      </c>
      <c r="J13" s="103">
        <v>0.17610000000000001</v>
      </c>
      <c r="K13" s="103">
        <v>0.1598</v>
      </c>
      <c r="L13" s="103">
        <v>0.16470000000000001</v>
      </c>
      <c r="M13" s="101">
        <v>0.16259999999999999</v>
      </c>
      <c r="N13" s="101">
        <v>0.16139999999999999</v>
      </c>
      <c r="O13" s="103">
        <v>0.17069999999999999</v>
      </c>
      <c r="P13" s="103">
        <v>0.16789999999999999</v>
      </c>
      <c r="Q13" s="103">
        <v>0.18759999999999999</v>
      </c>
      <c r="R13" s="103">
        <v>0.187</v>
      </c>
      <c r="T13" s="226"/>
      <c r="U13" s="226"/>
      <c r="V13" s="226"/>
      <c r="W13" s="226"/>
      <c r="X13" s="226"/>
    </row>
    <row r="14" spans="2:24" ht="12.6" customHeight="1">
      <c r="B14" s="99" t="s">
        <v>391</v>
      </c>
      <c r="C14" s="110" t="s">
        <v>408</v>
      </c>
      <c r="D14" s="101">
        <v>0.14699999999999999</v>
      </c>
      <c r="E14" s="101">
        <v>0.15529999999999999</v>
      </c>
      <c r="F14" s="101">
        <v>0.15920000000000001</v>
      </c>
      <c r="G14" s="101">
        <v>0.15279999999999999</v>
      </c>
      <c r="H14" s="101">
        <v>0.15310000000000001</v>
      </c>
      <c r="I14" s="101">
        <v>0.15629999999999999</v>
      </c>
      <c r="J14" s="101">
        <v>0.15509999999999999</v>
      </c>
      <c r="K14" s="101">
        <v>0.1411</v>
      </c>
      <c r="L14" s="101">
        <v>0.14630000000000001</v>
      </c>
      <c r="M14" s="101">
        <v>0.14449999999999999</v>
      </c>
      <c r="N14" s="101">
        <v>0.1431</v>
      </c>
      <c r="O14" s="101">
        <v>0.15210000000000001</v>
      </c>
      <c r="P14" s="101">
        <v>0.14910000000000001</v>
      </c>
      <c r="Q14" s="101">
        <v>0.1681</v>
      </c>
      <c r="R14" s="101">
        <v>0.1676</v>
      </c>
      <c r="T14" s="226"/>
      <c r="U14" s="226"/>
      <c r="V14" s="226"/>
      <c r="W14" s="226"/>
      <c r="X14" s="226"/>
    </row>
    <row r="15" spans="2:24" ht="12.6" customHeight="1">
      <c r="B15" s="99" t="s">
        <v>392</v>
      </c>
      <c r="C15" s="110" t="s">
        <v>409</v>
      </c>
      <c r="D15" s="104">
        <v>218.58</v>
      </c>
      <c r="E15" s="104">
        <v>220.65</v>
      </c>
      <c r="F15" s="104">
        <v>228</v>
      </c>
      <c r="G15" s="104">
        <v>234.86</v>
      </c>
      <c r="H15" s="104">
        <v>239.04</v>
      </c>
      <c r="I15" s="104">
        <v>241.21</v>
      </c>
      <c r="J15" s="104">
        <v>246.75</v>
      </c>
      <c r="K15" s="104">
        <v>260.51</v>
      </c>
      <c r="L15" s="104">
        <v>262.42</v>
      </c>
      <c r="M15" s="104">
        <v>250.07</v>
      </c>
      <c r="N15" s="104">
        <v>258.77999999999997</v>
      </c>
      <c r="O15" s="104">
        <v>264.27999999999997</v>
      </c>
      <c r="P15" s="104">
        <v>266.83999999999997</v>
      </c>
      <c r="Q15" s="104">
        <v>273.17</v>
      </c>
      <c r="R15" s="104">
        <v>278.45999999999998</v>
      </c>
      <c r="T15" s="226"/>
      <c r="U15" s="226"/>
      <c r="V15" s="226"/>
      <c r="W15" s="226"/>
      <c r="X15" s="226"/>
    </row>
    <row r="16" spans="2:24" ht="13.5" customHeight="1" thickBot="1">
      <c r="B16" s="105" t="s">
        <v>393</v>
      </c>
      <c r="C16" s="105" t="s">
        <v>410</v>
      </c>
      <c r="D16" s="106">
        <v>4.5599999999999996</v>
      </c>
      <c r="E16" s="106">
        <v>11.09</v>
      </c>
      <c r="F16" s="106">
        <v>16.57</v>
      </c>
      <c r="G16" s="106">
        <v>22.15</v>
      </c>
      <c r="H16" s="106">
        <v>4.37</v>
      </c>
      <c r="I16" s="106">
        <v>10.85</v>
      </c>
      <c r="J16" s="106">
        <v>15.86</v>
      </c>
      <c r="K16" s="106">
        <v>23.7</v>
      </c>
      <c r="L16" s="106">
        <v>3.32</v>
      </c>
      <c r="M16" s="224">
        <v>9.16</v>
      </c>
      <c r="N16" s="224">
        <v>15.98</v>
      </c>
      <c r="O16" s="106">
        <v>20.95</v>
      </c>
      <c r="P16" s="106">
        <v>1.67</v>
      </c>
      <c r="Q16" s="106">
        <v>4.66</v>
      </c>
      <c r="R16" s="106">
        <v>9.36</v>
      </c>
      <c r="S16" s="226"/>
      <c r="T16" s="226"/>
      <c r="U16" s="226"/>
      <c r="V16" s="226"/>
      <c r="W16" s="226"/>
      <c r="X16" s="226"/>
    </row>
    <row r="17" spans="1:18" ht="13.5" customHeight="1">
      <c r="B17" s="107"/>
      <c r="C17" s="107"/>
      <c r="D17" s="108"/>
      <c r="E17" s="108"/>
      <c r="F17" s="108"/>
      <c r="G17" s="108"/>
      <c r="H17" s="108"/>
      <c r="I17" s="108"/>
      <c r="J17" s="108"/>
      <c r="K17" s="108"/>
      <c r="L17" s="108"/>
      <c r="M17" s="108"/>
      <c r="N17" s="108"/>
      <c r="O17" s="108"/>
      <c r="P17" s="108"/>
      <c r="Q17" s="108"/>
      <c r="R17" s="108"/>
    </row>
    <row r="18" spans="1:18" ht="61.5" customHeight="1">
      <c r="A18" s="127" t="s">
        <v>415</v>
      </c>
      <c r="B18" s="203" t="s">
        <v>607</v>
      </c>
      <c r="C18" s="207" t="s">
        <v>608</v>
      </c>
      <c r="D18" s="108"/>
      <c r="E18" s="108"/>
      <c r="F18" s="108"/>
      <c r="G18" s="108"/>
      <c r="H18" s="108"/>
      <c r="I18" s="108"/>
      <c r="J18" s="108"/>
      <c r="K18" s="108"/>
      <c r="L18" s="108"/>
      <c r="M18" s="108"/>
      <c r="N18" s="108"/>
      <c r="O18" s="108"/>
      <c r="P18" s="108"/>
      <c r="Q18" s="108"/>
      <c r="R18" s="108"/>
    </row>
    <row r="19" spans="1:18" ht="29.25">
      <c r="A19" s="127" t="s">
        <v>416</v>
      </c>
      <c r="B19" s="307" t="s">
        <v>638</v>
      </c>
      <c r="C19" s="307" t="s">
        <v>609</v>
      </c>
      <c r="D19" s="108"/>
      <c r="E19" s="108"/>
      <c r="F19" s="108"/>
      <c r="G19" s="108"/>
      <c r="H19" s="108"/>
      <c r="I19" s="108"/>
      <c r="J19" s="108"/>
      <c r="K19" s="108"/>
      <c r="L19" s="108"/>
      <c r="M19" s="108"/>
      <c r="N19" s="108"/>
      <c r="O19" s="108"/>
      <c r="P19" s="108"/>
      <c r="Q19" s="108"/>
      <c r="R19" s="108"/>
    </row>
    <row r="20" spans="1:18" ht="29.25">
      <c r="A20" s="127" t="s">
        <v>417</v>
      </c>
      <c r="B20" s="203" t="s">
        <v>610</v>
      </c>
      <c r="C20" s="307" t="s">
        <v>611</v>
      </c>
      <c r="D20" s="108"/>
      <c r="E20" s="108"/>
      <c r="F20" s="108"/>
      <c r="G20" s="108"/>
      <c r="H20" s="108"/>
      <c r="I20" s="108"/>
      <c r="J20" s="108"/>
      <c r="K20" s="108"/>
      <c r="L20" s="108"/>
      <c r="M20" s="108"/>
      <c r="N20" s="108"/>
      <c r="O20" s="108"/>
      <c r="P20" s="108"/>
      <c r="Q20" s="108"/>
      <c r="R20" s="108"/>
    </row>
    <row r="21" spans="1:18" ht="29.25">
      <c r="A21" s="127" t="s">
        <v>418</v>
      </c>
      <c r="B21" s="203" t="s">
        <v>527</v>
      </c>
      <c r="C21" s="207" t="s">
        <v>528</v>
      </c>
      <c r="D21" s="108"/>
      <c r="E21" s="108"/>
      <c r="F21" s="108"/>
      <c r="G21" s="108"/>
      <c r="H21" s="108"/>
      <c r="I21" s="108"/>
      <c r="J21" s="108"/>
      <c r="K21" s="108"/>
      <c r="L21" s="108"/>
      <c r="M21" s="108"/>
      <c r="N21" s="108"/>
      <c r="O21" s="108"/>
      <c r="P21" s="108"/>
      <c r="Q21" s="108"/>
      <c r="R21" s="108"/>
    </row>
    <row r="22" spans="1:18" ht="29.25">
      <c r="A22" s="127" t="s">
        <v>419</v>
      </c>
      <c r="B22" s="203" t="s">
        <v>420</v>
      </c>
      <c r="C22" s="207" t="s">
        <v>529</v>
      </c>
      <c r="D22" s="108"/>
      <c r="E22" s="108"/>
      <c r="F22" s="108"/>
      <c r="G22" s="108"/>
      <c r="H22" s="108"/>
      <c r="I22" s="108"/>
      <c r="J22" s="108"/>
      <c r="K22" s="108"/>
      <c r="L22" s="108"/>
      <c r="M22" s="108"/>
      <c r="N22" s="108"/>
      <c r="O22" s="108"/>
      <c r="P22" s="108"/>
      <c r="Q22" s="108"/>
      <c r="R22" s="108"/>
    </row>
    <row r="23" spans="1:18" ht="48.75">
      <c r="A23" s="127" t="s">
        <v>421</v>
      </c>
      <c r="B23" s="203" t="s">
        <v>422</v>
      </c>
      <c r="C23" s="207" t="s">
        <v>530</v>
      </c>
      <c r="D23" s="108"/>
      <c r="E23" s="108"/>
      <c r="F23" s="108"/>
      <c r="G23" s="108"/>
      <c r="H23" s="108"/>
      <c r="I23" s="108"/>
      <c r="J23" s="108"/>
      <c r="K23" s="108"/>
      <c r="L23" s="108"/>
      <c r="M23" s="108"/>
      <c r="N23" s="108"/>
      <c r="O23" s="108"/>
      <c r="P23" s="108"/>
      <c r="Q23" s="108"/>
      <c r="R23" s="108"/>
    </row>
    <row r="24" spans="1:18" ht="22.5" customHeight="1">
      <c r="A24" s="127" t="s">
        <v>423</v>
      </c>
      <c r="B24" s="203" t="s">
        <v>424</v>
      </c>
      <c r="C24" s="207" t="s">
        <v>531</v>
      </c>
      <c r="D24" s="108"/>
      <c r="E24" s="108"/>
      <c r="F24" s="108"/>
      <c r="G24" s="108"/>
      <c r="H24" s="108"/>
      <c r="I24" s="108"/>
      <c r="J24" s="108"/>
      <c r="K24" s="108"/>
      <c r="L24" s="108"/>
      <c r="M24" s="108"/>
      <c r="N24" s="108"/>
      <c r="O24" s="108"/>
      <c r="P24" s="108"/>
      <c r="Q24" s="108"/>
      <c r="R24" s="108"/>
    </row>
    <row r="25" spans="1:18" ht="29.25">
      <c r="A25" s="127" t="s">
        <v>425</v>
      </c>
      <c r="B25" s="203" t="s">
        <v>426</v>
      </c>
      <c r="C25" s="207" t="s">
        <v>532</v>
      </c>
      <c r="D25" s="108"/>
      <c r="E25" s="108"/>
      <c r="F25" s="108"/>
      <c r="G25" s="108"/>
      <c r="H25" s="108"/>
      <c r="I25" s="108"/>
      <c r="J25" s="108"/>
      <c r="K25" s="108"/>
      <c r="L25" s="108"/>
      <c r="M25" s="108"/>
      <c r="N25" s="108"/>
      <c r="O25" s="108"/>
      <c r="P25" s="108"/>
      <c r="Q25" s="108"/>
      <c r="R25" s="108"/>
    </row>
    <row r="26" spans="1:18" ht="19.5">
      <c r="A26" s="127" t="s">
        <v>427</v>
      </c>
      <c r="B26" s="203" t="s">
        <v>428</v>
      </c>
      <c r="C26" s="207" t="s">
        <v>533</v>
      </c>
      <c r="D26" s="108"/>
      <c r="E26" s="108"/>
      <c r="F26" s="108"/>
      <c r="G26" s="108"/>
      <c r="H26" s="108"/>
      <c r="I26" s="108"/>
      <c r="J26" s="108"/>
      <c r="K26" s="108"/>
      <c r="L26" s="108"/>
      <c r="M26" s="108"/>
      <c r="N26" s="108"/>
      <c r="O26" s="108"/>
      <c r="P26" s="108"/>
      <c r="Q26" s="108"/>
      <c r="R26" s="108"/>
    </row>
    <row r="27" spans="1:18" ht="19.5">
      <c r="A27" s="127" t="s">
        <v>429</v>
      </c>
      <c r="B27" s="203" t="s">
        <v>612</v>
      </c>
      <c r="C27" s="207" t="s">
        <v>534</v>
      </c>
      <c r="D27" s="108"/>
      <c r="E27" s="108"/>
      <c r="F27" s="108"/>
      <c r="G27" s="108"/>
      <c r="H27" s="108"/>
      <c r="I27" s="108"/>
      <c r="J27" s="108"/>
      <c r="K27" s="108"/>
      <c r="L27" s="108"/>
      <c r="M27" s="108"/>
      <c r="N27" s="108"/>
      <c r="O27" s="108"/>
      <c r="P27" s="108"/>
      <c r="Q27" s="108"/>
      <c r="R27" s="108"/>
    </row>
    <row r="28" spans="1:18">
      <c r="D28" s="108"/>
      <c r="E28" s="108"/>
      <c r="F28" s="108"/>
      <c r="G28" s="108"/>
      <c r="H28" s="108"/>
      <c r="I28" s="108"/>
      <c r="J28" s="108"/>
      <c r="K28" s="108"/>
      <c r="L28" s="108"/>
      <c r="M28" s="108"/>
      <c r="N28" s="108"/>
      <c r="O28" s="108"/>
      <c r="P28" s="108"/>
      <c r="Q28" s="108"/>
      <c r="R28" s="108"/>
    </row>
    <row r="29" spans="1:18">
      <c r="D29" s="108"/>
      <c r="E29" s="108"/>
      <c r="F29" s="108"/>
      <c r="G29" s="108"/>
      <c r="H29" s="108"/>
      <c r="I29" s="108"/>
      <c r="J29" s="108"/>
      <c r="K29" s="108"/>
      <c r="L29" s="108"/>
      <c r="M29" s="108"/>
      <c r="N29" s="108"/>
      <c r="O29" s="108"/>
      <c r="P29" s="108"/>
      <c r="Q29" s="108"/>
      <c r="R29" s="108"/>
    </row>
    <row r="30" spans="1:18">
      <c r="D30" s="108"/>
      <c r="E30" s="108"/>
      <c r="F30" s="108"/>
      <c r="G30" s="108"/>
      <c r="H30" s="108"/>
      <c r="I30" s="108"/>
      <c r="J30" s="108"/>
      <c r="K30" s="108"/>
      <c r="L30" s="108"/>
      <c r="M30" s="108"/>
      <c r="N30" s="108"/>
      <c r="O30" s="108"/>
      <c r="P30" s="108"/>
      <c r="Q30" s="108"/>
      <c r="R30" s="108"/>
    </row>
    <row r="31" spans="1:18">
      <c r="D31" s="108"/>
      <c r="E31" s="108"/>
      <c r="F31" s="108"/>
      <c r="G31" s="108"/>
      <c r="H31" s="108"/>
      <c r="I31" s="108"/>
      <c r="J31" s="108"/>
      <c r="K31" s="108"/>
      <c r="L31" s="108"/>
      <c r="M31" s="108"/>
      <c r="N31" s="108"/>
      <c r="O31" s="108"/>
      <c r="P31" s="108"/>
      <c r="Q31" s="108"/>
      <c r="R31" s="108"/>
    </row>
  </sheetData>
  <customSheetViews>
    <customSheetView guid="{0A5A8AAD-17C2-42D7-A411-AE31312C904E}" state="hidden">
      <selection activeCell="F20" sqref="F20"/>
      <pageMargins left="0.7" right="0.7" top="0.75" bottom="0.75" header="0.3" footer="0.3"/>
      <pageSetup paperSize="9" orientation="portrait" r:id="rId1"/>
    </customSheetView>
    <customSheetView guid="{687A4863-1825-4D63-B732-E76682E6DE4F}" state="hidden">
      <selection activeCell="F20" sqref="F20"/>
      <pageMargins left="0.7" right="0.7" top="0.75" bottom="0.75" header="0.3" footer="0.3"/>
      <pageSetup paperSize="9" orientation="portrait" r:id="rId2"/>
    </customSheetView>
    <customSheetView guid="{25FAB884-5E17-4008-8139-33D910C7DEFE}">
      <selection activeCell="F20" sqref="F20"/>
      <pageMargins left="0.7" right="0.7" top="0.75" bottom="0.75" header="0.3" footer="0.3"/>
      <pageSetup paperSize="9" orientation="portrait" r:id="rId3"/>
    </customSheetView>
    <customSheetView guid="{12F8D032-8143-430B-8DFF-852E8796C402}" showGridLines="0" topLeftCell="I1">
      <selection activeCell="P20" sqref="P20"/>
      <pageMargins left="0.7" right="0.7" top="0.75" bottom="0.75" header="0.3" footer="0.3"/>
      <pageSetup paperSize="9" orientation="portrait" r:id="rId4"/>
    </customSheetView>
    <customSheetView guid="{8DA78CF1-615A-4626-9893-6751995631A4}" showGridLines="0" topLeftCell="D1">
      <selection activeCell="K23" sqref="K23"/>
      <pageMargins left="0.7" right="0.7" top="0.75" bottom="0.75" header="0.3" footer="0.3"/>
      <pageSetup paperSize="9" orientation="portrait" r:id="rId5"/>
    </customSheetView>
    <customSheetView guid="{57267270-6A97-4850-9DB6-FE6B399379AA}" showGridLines="0">
      <selection activeCell="C27" sqref="C27"/>
      <pageMargins left="0.7" right="0.7" top="0.75" bottom="0.75" header="0.3" footer="0.3"/>
      <pageSetup paperSize="9" orientation="portrait" r:id="rId6"/>
    </customSheetView>
    <customSheetView guid="{9AF4A83C-CF57-4B40-8A74-6A0EA6C2FE5C}" showGridLines="0" state="hidden" topLeftCell="D1">
      <selection activeCell="F20" sqref="F20"/>
      <pageMargins left="0.7" right="0.7" top="0.75" bottom="0.75" header="0.3" footer="0.3"/>
      <pageSetup paperSize="9" orientation="portrait" r:id="rId7"/>
    </customSheetView>
    <customSheetView guid="{899D69CD-4B7E-42BC-9944-5BD922EB798C}">
      <selection activeCell="F20" sqref="F20"/>
      <pageMargins left="0.7" right="0.7" top="0.75" bottom="0.75" header="0.3" footer="0.3"/>
      <pageSetup paperSize="9" orientation="portrait" r:id="rId8"/>
    </customSheetView>
  </customSheetViews>
  <pageMargins left="0.7" right="0.7" top="0.75" bottom="0.75" header="0.3" footer="0.3"/>
  <pageSetup paperSize="9" orientation="portrait" r:id="rId9"/>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26"/>
  <sheetViews>
    <sheetView workbookViewId="0">
      <selection activeCell="A24" sqref="A24"/>
    </sheetView>
  </sheetViews>
  <sheetFormatPr defaultRowHeight="15"/>
  <cols>
    <col min="1" max="1" width="56.140625" bestFit="1" customWidth="1"/>
    <col min="2" max="2" width="55" bestFit="1" customWidth="1"/>
    <col min="3" max="5" width="10.85546875" bestFit="1" customWidth="1"/>
    <col min="6" max="6" width="10.85546875" style="3" bestFit="1" customWidth="1"/>
    <col min="7" max="7" width="11" customWidth="1"/>
    <col min="8" max="8" width="11" style="3" customWidth="1"/>
    <col min="9" max="9" width="9.85546875" bestFit="1" customWidth="1"/>
    <col min="10" max="10" width="9.85546875" style="3" bestFit="1" customWidth="1"/>
  </cols>
  <sheetData>
    <row r="2" spans="1:10" s="73" customFormat="1" ht="15.75" thickBot="1">
      <c r="A2" s="40" t="s">
        <v>518</v>
      </c>
      <c r="B2" s="40" t="s">
        <v>519</v>
      </c>
      <c r="C2" s="48" t="s">
        <v>162</v>
      </c>
      <c r="D2" s="48" t="s">
        <v>556</v>
      </c>
      <c r="E2" s="50" t="s">
        <v>557</v>
      </c>
      <c r="F2" s="50" t="s">
        <v>577</v>
      </c>
      <c r="G2" s="50" t="s">
        <v>604</v>
      </c>
      <c r="H2" s="50">
        <v>43921</v>
      </c>
      <c r="I2" s="50">
        <v>44012</v>
      </c>
      <c r="J2" s="166">
        <v>44104</v>
      </c>
    </row>
    <row r="3" spans="1:10" s="73" customFormat="1">
      <c r="A3" s="181" t="s">
        <v>520</v>
      </c>
      <c r="B3" s="181" t="s">
        <v>464</v>
      </c>
      <c r="C3" s="182"/>
      <c r="D3" s="182"/>
      <c r="E3" s="182"/>
      <c r="F3" s="182"/>
      <c r="G3" s="182"/>
      <c r="H3" s="182"/>
      <c r="I3" s="182"/>
      <c r="J3" s="182"/>
    </row>
    <row r="4" spans="1:10" s="73" customFormat="1">
      <c r="A4" s="183" t="s">
        <v>521</v>
      </c>
      <c r="B4" s="183" t="s">
        <v>168</v>
      </c>
      <c r="C4" s="184">
        <v>127863304</v>
      </c>
      <c r="D4" s="184">
        <v>128673847</v>
      </c>
      <c r="E4" s="184">
        <v>130272454</v>
      </c>
      <c r="F4" s="184">
        <v>132561589</v>
      </c>
      <c r="G4" s="184">
        <v>132377036</v>
      </c>
      <c r="H4" s="184">
        <v>136527701</v>
      </c>
      <c r="I4" s="184">
        <v>130427157</v>
      </c>
      <c r="J4" s="184">
        <v>129855264</v>
      </c>
    </row>
    <row r="5" spans="1:10" s="73" customFormat="1">
      <c r="A5" s="185" t="s">
        <v>522</v>
      </c>
      <c r="B5" s="185" t="s">
        <v>535</v>
      </c>
      <c r="C5" s="186">
        <v>-564638</v>
      </c>
      <c r="D5" s="186">
        <v>-557472</v>
      </c>
      <c r="E5" s="186">
        <v>-552330</v>
      </c>
      <c r="F5" s="186">
        <v>-574167</v>
      </c>
      <c r="G5" s="186">
        <v>-571396</v>
      </c>
      <c r="H5" s="186">
        <v>-561675</v>
      </c>
      <c r="I5" s="186">
        <v>-564395</v>
      </c>
      <c r="J5" s="186">
        <v>-559747</v>
      </c>
    </row>
    <row r="6" spans="1:10" s="73" customFormat="1">
      <c r="A6" s="187" t="s">
        <v>300</v>
      </c>
      <c r="B6" s="187" t="s">
        <v>294</v>
      </c>
      <c r="C6" s="188"/>
      <c r="D6" s="188"/>
      <c r="E6" s="188"/>
      <c r="F6" s="188"/>
      <c r="G6" s="188"/>
      <c r="H6" s="188"/>
      <c r="I6" s="188"/>
      <c r="J6" s="188"/>
    </row>
    <row r="7" spans="1:10" s="73" customFormat="1">
      <c r="A7" s="183" t="s">
        <v>521</v>
      </c>
      <c r="B7" s="183" t="s">
        <v>168</v>
      </c>
      <c r="C7" s="184">
        <v>5696092</v>
      </c>
      <c r="D7" s="184">
        <v>6093723</v>
      </c>
      <c r="E7" s="184">
        <v>6783875</v>
      </c>
      <c r="F7" s="184">
        <v>6863173</v>
      </c>
      <c r="G7" s="184">
        <v>6546106</v>
      </c>
      <c r="H7" s="184">
        <v>6762337</v>
      </c>
      <c r="I7" s="184">
        <v>7674190</v>
      </c>
      <c r="J7" s="184">
        <v>7784160</v>
      </c>
    </row>
    <row r="8" spans="1:10" s="73" customFormat="1">
      <c r="A8" s="185" t="s">
        <v>522</v>
      </c>
      <c r="B8" s="185" t="s">
        <v>535</v>
      </c>
      <c r="C8" s="186">
        <v>-530276</v>
      </c>
      <c r="D8" s="186">
        <v>-552727</v>
      </c>
      <c r="E8" s="186">
        <v>-615669</v>
      </c>
      <c r="F8" s="186">
        <v>-639951</v>
      </c>
      <c r="G8" s="186">
        <v>-582541</v>
      </c>
      <c r="H8" s="186">
        <v>-741693</v>
      </c>
      <c r="I8" s="186">
        <v>-817540</v>
      </c>
      <c r="J8" s="186">
        <v>-819377</v>
      </c>
    </row>
    <row r="9" spans="1:10" s="73" customFormat="1">
      <c r="A9" s="187" t="s">
        <v>301</v>
      </c>
      <c r="B9" s="187" t="s">
        <v>295</v>
      </c>
      <c r="C9" s="188"/>
      <c r="D9" s="188"/>
      <c r="E9" s="188"/>
      <c r="F9" s="188"/>
      <c r="G9" s="188"/>
      <c r="H9" s="188"/>
      <c r="I9" s="188"/>
      <c r="J9" s="188"/>
    </row>
    <row r="10" spans="1:10" s="73" customFormat="1">
      <c r="A10" s="183" t="s">
        <v>521</v>
      </c>
      <c r="B10" s="183" t="s">
        <v>168</v>
      </c>
      <c r="C10" s="184">
        <v>5703661</v>
      </c>
      <c r="D10" s="184">
        <v>6091077</v>
      </c>
      <c r="E10" s="184">
        <v>6095285</v>
      </c>
      <c r="F10" s="184">
        <v>6539299</v>
      </c>
      <c r="G10" s="184">
        <v>6834385</v>
      </c>
      <c r="H10" s="184">
        <v>7142136</v>
      </c>
      <c r="I10" s="184">
        <v>7506574</v>
      </c>
      <c r="J10" s="184">
        <v>7629025</v>
      </c>
    </row>
    <row r="11" spans="1:10" s="73" customFormat="1">
      <c r="A11" s="185" t="s">
        <v>522</v>
      </c>
      <c r="B11" s="185" t="s">
        <v>535</v>
      </c>
      <c r="C11" s="186">
        <v>-3236293</v>
      </c>
      <c r="D11" s="186">
        <v>-3480014</v>
      </c>
      <c r="E11" s="186">
        <v>-3562717</v>
      </c>
      <c r="F11" s="186">
        <v>-3751732</v>
      </c>
      <c r="G11" s="186">
        <v>-3886229</v>
      </c>
      <c r="H11" s="186">
        <v>-4043474</v>
      </c>
      <c r="I11" s="186">
        <v>-4288048</v>
      </c>
      <c r="J11" s="186">
        <v>-4530127</v>
      </c>
    </row>
    <row r="12" spans="1:10" s="73" customFormat="1">
      <c r="A12" s="187" t="s">
        <v>456</v>
      </c>
      <c r="B12" s="187" t="s">
        <v>456</v>
      </c>
      <c r="C12" s="188"/>
      <c r="D12" s="188"/>
      <c r="E12" s="188"/>
      <c r="F12" s="188"/>
      <c r="G12" s="188"/>
      <c r="H12" s="188"/>
      <c r="I12" s="188"/>
      <c r="J12" s="188"/>
    </row>
    <row r="13" spans="1:10" s="73" customFormat="1">
      <c r="A13" s="183" t="s">
        <v>521</v>
      </c>
      <c r="B13" s="183" t="s">
        <v>168</v>
      </c>
      <c r="C13" s="184">
        <v>764562</v>
      </c>
      <c r="D13" s="184">
        <v>738455</v>
      </c>
      <c r="E13" s="184">
        <v>720352</v>
      </c>
      <c r="F13" s="184">
        <v>768655</v>
      </c>
      <c r="G13" s="184">
        <v>769208</v>
      </c>
      <c r="H13" s="184">
        <v>756701</v>
      </c>
      <c r="I13" s="184">
        <v>723074</v>
      </c>
      <c r="J13" s="184">
        <v>718820</v>
      </c>
    </row>
    <row r="14" spans="1:10" s="73" customFormat="1" ht="15.75" thickBot="1">
      <c r="A14" s="189" t="s">
        <v>522</v>
      </c>
      <c r="B14" s="189" t="s">
        <v>535</v>
      </c>
      <c r="C14" s="190">
        <v>-53115</v>
      </c>
      <c r="D14" s="190">
        <v>-74297</v>
      </c>
      <c r="E14" s="190">
        <v>-89355</v>
      </c>
      <c r="F14" s="190">
        <v>-151498</v>
      </c>
      <c r="G14" s="190">
        <v>-204198</v>
      </c>
      <c r="H14" s="190">
        <v>-216716</v>
      </c>
      <c r="I14" s="190">
        <v>-224036</v>
      </c>
      <c r="J14" s="190">
        <v>-222906</v>
      </c>
    </row>
    <row r="15" spans="1:10" s="73" customFormat="1">
      <c r="A15" s="191" t="s">
        <v>523</v>
      </c>
      <c r="B15" s="191" t="s">
        <v>524</v>
      </c>
      <c r="C15" s="192">
        <v>140027619</v>
      </c>
      <c r="D15" s="192">
        <v>141597102</v>
      </c>
      <c r="E15" s="192">
        <v>143871966</v>
      </c>
      <c r="F15" s="192">
        <f>F13+F10+F7+F4</f>
        <v>146732716</v>
      </c>
      <c r="G15" s="192">
        <f>G13+G10+G7+G4</f>
        <v>146526735</v>
      </c>
      <c r="H15" s="192">
        <v>151188875</v>
      </c>
      <c r="I15" s="192">
        <v>146330995</v>
      </c>
      <c r="J15" s="192">
        <v>145987269</v>
      </c>
    </row>
    <row r="16" spans="1:10" s="73" customFormat="1">
      <c r="A16" s="193" t="s">
        <v>522</v>
      </c>
      <c r="B16" s="194" t="s">
        <v>536</v>
      </c>
      <c r="C16" s="195">
        <v>-4384322</v>
      </c>
      <c r="D16" s="195">
        <v>-4664510</v>
      </c>
      <c r="E16" s="195">
        <v>-4820071</v>
      </c>
      <c r="F16" s="195">
        <f>F14+F11+F8+F5</f>
        <v>-5117348</v>
      </c>
      <c r="G16" s="195">
        <f>G14+G11+G8+G5</f>
        <v>-5244364</v>
      </c>
      <c r="H16" s="195">
        <v>-5563558</v>
      </c>
      <c r="I16" s="195">
        <v>-5894019</v>
      </c>
      <c r="J16" s="195">
        <v>-6132157</v>
      </c>
    </row>
    <row r="17" spans="1:10" s="73" customFormat="1" ht="18" customHeight="1" thickBot="1">
      <c r="A17" s="196" t="s">
        <v>525</v>
      </c>
      <c r="B17" s="197" t="s">
        <v>526</v>
      </c>
      <c r="C17" s="198">
        <v>135643297</v>
      </c>
      <c r="D17" s="198">
        <v>136932592</v>
      </c>
      <c r="E17" s="198">
        <v>139051895</v>
      </c>
      <c r="F17" s="198">
        <f>SUM(F15:F16)</f>
        <v>141615368</v>
      </c>
      <c r="G17" s="198">
        <f>SUM(G15:G16)</f>
        <v>141282371</v>
      </c>
      <c r="H17" s="198">
        <v>145625317</v>
      </c>
      <c r="I17" s="198">
        <v>140436976</v>
      </c>
      <c r="J17" s="198">
        <v>139855112</v>
      </c>
    </row>
    <row r="22" spans="1:10">
      <c r="C22" s="3"/>
    </row>
    <row r="23" spans="1:10">
      <c r="C23" s="3"/>
    </row>
    <row r="24" spans="1:10">
      <c r="C24" s="3"/>
    </row>
    <row r="25" spans="1:10">
      <c r="C25" s="3"/>
    </row>
    <row r="26" spans="1:10">
      <c r="C26" s="3"/>
    </row>
  </sheetData>
  <customSheetViews>
    <customSheetView guid="{0A5A8AAD-17C2-42D7-A411-AE31312C904E}" state="hidden">
      <selection activeCell="A24" sqref="A24"/>
      <pageMargins left="0.7" right="0.7" top="0.75" bottom="0.75" header="0.3" footer="0.3"/>
      <pageSetup paperSize="9" orientation="portrait" r:id="rId1"/>
    </customSheetView>
    <customSheetView guid="{687A4863-1825-4D63-B732-E76682E6DE4F}" state="hidden">
      <selection activeCell="A24" sqref="A24"/>
      <pageMargins left="0.7" right="0.7" top="0.75" bottom="0.75" header="0.3" footer="0.3"/>
      <pageSetup paperSize="9" orientation="portrait" r:id="rId2"/>
    </customSheetView>
    <customSheetView guid="{25FAB884-5E17-4008-8139-33D910C7DEFE}" fitToPage="1">
      <selection activeCell="G33" sqref="G33"/>
      <pageMargins left="0.7" right="0.7" top="0.75" bottom="0.75" header="0.3" footer="0.3"/>
      <pageSetup paperSize="9" scale="85" fitToHeight="0" orientation="landscape" r:id="rId3"/>
    </customSheetView>
    <customSheetView guid="{12F8D032-8143-430B-8DFF-852E8796C402}" showGridLines="0" topLeftCell="B1">
      <selection activeCell="I19" sqref="I19"/>
      <pageMargins left="0.7" right="0.7" top="0.75" bottom="0.75" header="0.3" footer="0.3"/>
    </customSheetView>
    <customSheetView guid="{8DA78CF1-615A-4626-9893-6751995631A4}" showGridLines="0" topLeftCell="B1">
      <selection activeCell="B26" sqref="B26"/>
      <pageMargins left="0.7" right="0.7" top="0.75" bottom="0.75" header="0.3" footer="0.3"/>
    </customSheetView>
    <customSheetView guid="{57267270-6A97-4850-9DB6-FE6B399379AA}" showGridLines="0">
      <selection activeCell="B26" sqref="B26"/>
      <pageMargins left="0.7" right="0.7" top="0.75" bottom="0.75" header="0.3" footer="0.3"/>
    </customSheetView>
    <customSheetView guid="{9AF4A83C-CF57-4B40-8A74-6A0EA6C2FE5C}" showGridLines="0" state="hidden">
      <selection activeCell="A24" sqref="A24"/>
      <pageMargins left="0.7" right="0.7" top="0.75" bottom="0.75" header="0.3" footer="0.3"/>
      <pageSetup paperSize="9" orientation="portrait" horizontalDpi="1200" verticalDpi="1200" r:id="rId4"/>
    </customSheetView>
    <customSheetView guid="{899D69CD-4B7E-42BC-9944-5BD922EB798C}" fitToPage="1">
      <selection activeCell="F16" sqref="F16"/>
      <pageMargins left="0.7" right="0.7" top="0.75" bottom="0.75" header="0.3" footer="0.3"/>
      <pageSetup paperSize="9" scale="85" fitToHeight="0" orientation="landscape" r:id="rId5"/>
    </customSheetView>
  </customSheetViews>
  <pageMargins left="0.7" right="0.7" top="0.75" bottom="0.75" header="0.3" footer="0.3"/>
  <pageSetup paperSize="9" orientation="portrait"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23"/>
  <sheetViews>
    <sheetView workbookViewId="0">
      <selection activeCell="K28" sqref="K28"/>
    </sheetView>
  </sheetViews>
  <sheetFormatPr defaultColWidth="9.140625" defaultRowHeight="16.5"/>
  <cols>
    <col min="1" max="1" width="1.5703125" style="114" customWidth="1"/>
    <col min="2" max="2" width="4.42578125" style="114" customWidth="1"/>
    <col min="3" max="3" width="39.85546875" style="114" customWidth="1"/>
    <col min="4" max="4" width="38.140625" style="114" customWidth="1"/>
    <col min="5" max="5" width="6.85546875" style="114" bestFit="1" customWidth="1"/>
    <col min="6" max="6" width="6.85546875" style="114" customWidth="1"/>
    <col min="7" max="7" width="16.85546875" style="122" customWidth="1"/>
    <col min="8" max="10" width="16.85546875" style="114" customWidth="1"/>
    <col min="11" max="11" width="16.85546875" style="122" customWidth="1"/>
    <col min="12" max="21" width="16.85546875" style="114" customWidth="1"/>
    <col min="22" max="16384" width="9.140625" style="114"/>
  </cols>
  <sheetData>
    <row r="1" spans="3:28" ht="12" customHeight="1">
      <c r="C1" s="117"/>
      <c r="D1" s="117"/>
      <c r="E1" s="117"/>
      <c r="F1" s="117"/>
      <c r="G1" s="121"/>
      <c r="H1" s="121"/>
      <c r="I1" s="121"/>
      <c r="J1" s="121"/>
      <c r="K1" s="121"/>
      <c r="L1" s="121"/>
      <c r="M1" s="121"/>
      <c r="N1" s="121"/>
      <c r="O1" s="121"/>
      <c r="P1" s="121"/>
      <c r="Q1" s="121"/>
      <c r="R1" s="121"/>
      <c r="S1" s="121"/>
      <c r="T1" s="121"/>
      <c r="U1" s="121"/>
    </row>
    <row r="2" spans="3:28" ht="26.25" customHeight="1">
      <c r="C2" s="112" t="s">
        <v>639</v>
      </c>
      <c r="D2" s="112" t="s">
        <v>441</v>
      </c>
      <c r="E2" s="112"/>
      <c r="F2" s="112"/>
      <c r="G2" s="113"/>
      <c r="H2" s="112"/>
      <c r="I2" s="112"/>
      <c r="J2" s="112"/>
      <c r="K2" s="113"/>
      <c r="L2" s="112"/>
      <c r="M2" s="112"/>
      <c r="N2" s="112"/>
      <c r="O2" s="112"/>
      <c r="P2" s="112"/>
      <c r="Q2" s="112"/>
      <c r="R2" s="112"/>
      <c r="S2" s="112"/>
      <c r="T2" s="112"/>
      <c r="U2" s="112"/>
    </row>
    <row r="3" spans="3:28" ht="15.75" customHeight="1" thickBot="1">
      <c r="C3" s="115" t="s">
        <v>432</v>
      </c>
      <c r="D3" s="115" t="s">
        <v>442</v>
      </c>
      <c r="E3" s="115"/>
      <c r="F3" s="115"/>
      <c r="G3" s="178" t="s">
        <v>463</v>
      </c>
      <c r="H3" s="178" t="s">
        <v>158</v>
      </c>
      <c r="I3" s="178" t="s">
        <v>159</v>
      </c>
      <c r="J3" s="178" t="s">
        <v>452</v>
      </c>
      <c r="K3" s="178" t="s">
        <v>431</v>
      </c>
      <c r="L3" s="178" t="s">
        <v>160</v>
      </c>
      <c r="M3" s="178" t="s">
        <v>161</v>
      </c>
      <c r="N3" s="178" t="s">
        <v>451</v>
      </c>
      <c r="O3" s="178" t="s">
        <v>430</v>
      </c>
      <c r="P3" s="116" t="s">
        <v>554</v>
      </c>
      <c r="Q3" s="116" t="s">
        <v>579</v>
      </c>
      <c r="R3" s="116" t="s">
        <v>605</v>
      </c>
      <c r="S3" s="312">
        <v>43921</v>
      </c>
      <c r="T3" s="312">
        <v>44012</v>
      </c>
      <c r="U3" s="312">
        <v>44104</v>
      </c>
    </row>
    <row r="4" spans="3:28" ht="12" customHeight="1">
      <c r="C4" s="117" t="s">
        <v>541</v>
      </c>
      <c r="D4" s="117" t="s">
        <v>542</v>
      </c>
      <c r="E4" s="118" t="s">
        <v>457</v>
      </c>
      <c r="F4" s="118" t="s">
        <v>459</v>
      </c>
      <c r="G4" s="125">
        <v>3212</v>
      </c>
      <c r="H4" s="125">
        <v>3253</v>
      </c>
      <c r="I4" s="125">
        <v>3314</v>
      </c>
      <c r="J4" s="125">
        <v>3388</v>
      </c>
      <c r="K4" s="125">
        <v>3452</v>
      </c>
      <c r="L4" s="125">
        <v>3526</v>
      </c>
      <c r="M4" s="125">
        <v>3601</v>
      </c>
      <c r="N4" s="125">
        <v>4019</v>
      </c>
      <c r="O4" s="125">
        <v>4126</v>
      </c>
      <c r="P4" s="125">
        <v>4229</v>
      </c>
      <c r="Q4" s="125">
        <v>4293</v>
      </c>
      <c r="R4" s="125">
        <v>4424</v>
      </c>
      <c r="S4" s="125">
        <v>3988</v>
      </c>
      <c r="T4" s="125">
        <v>4056</v>
      </c>
      <c r="U4" s="125">
        <v>6719</v>
      </c>
      <c r="V4" s="227"/>
      <c r="W4" s="227"/>
      <c r="X4" s="227"/>
      <c r="Y4" s="227"/>
      <c r="Z4" s="227"/>
      <c r="AA4" s="227"/>
      <c r="AB4" s="227"/>
    </row>
    <row r="5" spans="3:28" ht="12" customHeight="1">
      <c r="C5" s="199" t="s">
        <v>539</v>
      </c>
      <c r="D5" s="117" t="s">
        <v>540</v>
      </c>
      <c r="E5" s="118" t="s">
        <v>458</v>
      </c>
      <c r="F5" s="118" t="s">
        <v>459</v>
      </c>
      <c r="G5" s="125">
        <v>2002</v>
      </c>
      <c r="H5" s="125">
        <v>2007</v>
      </c>
      <c r="I5" s="125">
        <v>2017</v>
      </c>
      <c r="J5" s="125">
        <v>2056</v>
      </c>
      <c r="K5" s="125">
        <v>2111</v>
      </c>
      <c r="L5" s="125">
        <v>2136</v>
      </c>
      <c r="M5" s="125">
        <v>2175</v>
      </c>
      <c r="N5" s="125">
        <v>2345</v>
      </c>
      <c r="O5" s="125">
        <v>2401</v>
      </c>
      <c r="P5" s="125">
        <v>2408</v>
      </c>
      <c r="Q5" s="125">
        <v>2459</v>
      </c>
      <c r="R5" s="125">
        <v>2510</v>
      </c>
      <c r="S5" s="125">
        <v>2607</v>
      </c>
      <c r="T5" s="125">
        <v>2635</v>
      </c>
      <c r="U5" s="125">
        <v>2880</v>
      </c>
      <c r="V5" s="227"/>
      <c r="W5" s="227"/>
      <c r="X5" s="227"/>
      <c r="Y5" s="227"/>
      <c r="Z5" s="227"/>
      <c r="AA5" s="227"/>
      <c r="AB5" s="227"/>
    </row>
    <row r="6" spans="3:28" ht="12" customHeight="1">
      <c r="C6" s="117" t="s">
        <v>545</v>
      </c>
      <c r="D6" s="117" t="s">
        <v>546</v>
      </c>
      <c r="E6" s="118" t="s">
        <v>458</v>
      </c>
      <c r="F6" s="118" t="s">
        <v>459</v>
      </c>
      <c r="G6" s="125">
        <v>909</v>
      </c>
      <c r="H6" s="125">
        <v>963</v>
      </c>
      <c r="I6" s="125">
        <v>1015</v>
      </c>
      <c r="J6" s="125">
        <v>1094</v>
      </c>
      <c r="K6" s="125">
        <v>1139</v>
      </c>
      <c r="L6" s="125">
        <v>1183</v>
      </c>
      <c r="M6" s="125">
        <v>1244</v>
      </c>
      <c r="N6" s="125">
        <v>1337</v>
      </c>
      <c r="O6" s="125">
        <v>1400</v>
      </c>
      <c r="P6" s="125">
        <v>1461</v>
      </c>
      <c r="Q6" s="125">
        <v>1527</v>
      </c>
      <c r="R6" s="125">
        <v>1577</v>
      </c>
      <c r="S6" s="125">
        <v>1647</v>
      </c>
      <c r="T6" s="125">
        <v>1703</v>
      </c>
      <c r="U6" s="125">
        <v>1895</v>
      </c>
      <c r="V6" s="227"/>
      <c r="W6" s="227"/>
      <c r="X6" s="227"/>
      <c r="Y6" s="227"/>
      <c r="Z6" s="227"/>
      <c r="AA6" s="227"/>
      <c r="AB6" s="227"/>
    </row>
    <row r="7" spans="3:28" ht="10.5" customHeight="1">
      <c r="C7" s="167" t="s">
        <v>433</v>
      </c>
      <c r="D7" s="167" t="s">
        <v>443</v>
      </c>
      <c r="E7" s="168" t="s">
        <v>458</v>
      </c>
      <c r="F7" s="168" t="s">
        <v>459</v>
      </c>
      <c r="G7" s="175">
        <v>3470</v>
      </c>
      <c r="H7" s="175">
        <v>3471</v>
      </c>
      <c r="I7" s="175">
        <v>3538</v>
      </c>
      <c r="J7" s="175">
        <v>3624</v>
      </c>
      <c r="K7" s="175">
        <v>3630</v>
      </c>
      <c r="L7" s="175">
        <v>3694</v>
      </c>
      <c r="M7" s="175">
        <v>3761</v>
      </c>
      <c r="N7" s="175">
        <v>3981</v>
      </c>
      <c r="O7" s="175">
        <v>4082</v>
      </c>
      <c r="P7" s="223">
        <v>4054</v>
      </c>
      <c r="Q7" s="223">
        <v>4136</v>
      </c>
      <c r="R7" s="223">
        <v>4163</v>
      </c>
      <c r="S7" s="223">
        <v>4214</v>
      </c>
      <c r="T7" s="223">
        <v>4231</v>
      </c>
      <c r="U7" s="223">
        <v>4248</v>
      </c>
      <c r="V7" s="227"/>
      <c r="W7" s="227"/>
      <c r="X7" s="227"/>
      <c r="Y7" s="227"/>
      <c r="Z7" s="227"/>
      <c r="AA7" s="227"/>
      <c r="AB7" s="227"/>
    </row>
    <row r="8" spans="3:28" ht="10.5" customHeight="1">
      <c r="C8" s="119" t="s">
        <v>434</v>
      </c>
      <c r="D8" s="119" t="s">
        <v>444</v>
      </c>
      <c r="E8" s="120" t="s">
        <v>457</v>
      </c>
      <c r="F8" s="120" t="s">
        <v>459</v>
      </c>
      <c r="G8" s="128">
        <v>1225</v>
      </c>
      <c r="H8" s="128">
        <v>1233</v>
      </c>
      <c r="I8" s="128">
        <v>1257</v>
      </c>
      <c r="J8" s="128">
        <v>1271</v>
      </c>
      <c r="K8" s="128">
        <v>1272</v>
      </c>
      <c r="L8" s="128">
        <v>1273</v>
      </c>
      <c r="M8" s="128">
        <v>1279</v>
      </c>
      <c r="N8" s="128">
        <v>1325</v>
      </c>
      <c r="O8" s="128">
        <v>1331</v>
      </c>
      <c r="P8" s="176">
        <v>1302</v>
      </c>
      <c r="Q8" s="176">
        <v>1289</v>
      </c>
      <c r="R8" s="176">
        <v>1270</v>
      </c>
      <c r="S8" s="176">
        <v>1243</v>
      </c>
      <c r="T8" s="176">
        <v>1237</v>
      </c>
      <c r="U8" s="176">
        <v>1230</v>
      </c>
      <c r="V8" s="227"/>
      <c r="W8" s="227"/>
      <c r="X8" s="227"/>
      <c r="Y8" s="227"/>
      <c r="Z8" s="227"/>
      <c r="AA8" s="227"/>
      <c r="AB8" s="227"/>
    </row>
    <row r="9" spans="3:28" ht="12" customHeight="1">
      <c r="C9" s="117" t="s">
        <v>435</v>
      </c>
      <c r="D9" s="117" t="s">
        <v>445</v>
      </c>
      <c r="E9" s="118" t="s">
        <v>457</v>
      </c>
      <c r="F9" s="118" t="s">
        <v>459</v>
      </c>
      <c r="G9" s="125">
        <v>6387</v>
      </c>
      <c r="H9" s="125">
        <v>6402</v>
      </c>
      <c r="I9" s="125">
        <v>6353</v>
      </c>
      <c r="J9" s="125">
        <v>6454</v>
      </c>
      <c r="K9" s="125">
        <v>6487</v>
      </c>
      <c r="L9" s="125">
        <v>6532</v>
      </c>
      <c r="M9" s="125">
        <v>6539</v>
      </c>
      <c r="N9" s="125">
        <v>6956</v>
      </c>
      <c r="O9" s="125">
        <v>6995</v>
      </c>
      <c r="P9" s="125">
        <v>7049</v>
      </c>
      <c r="Q9" s="125">
        <v>7151</v>
      </c>
      <c r="R9" s="125">
        <v>7247</v>
      </c>
      <c r="S9" s="125">
        <v>7215</v>
      </c>
      <c r="T9" s="125">
        <v>7164</v>
      </c>
      <c r="U9" s="125">
        <v>7185</v>
      </c>
      <c r="V9" s="227"/>
      <c r="W9" s="227"/>
      <c r="X9" s="227"/>
      <c r="Y9" s="227"/>
      <c r="Z9" s="227"/>
      <c r="AA9" s="227"/>
      <c r="AB9" s="227"/>
    </row>
    <row r="10" spans="3:28" ht="12" customHeight="1">
      <c r="C10" s="169" t="s">
        <v>460</v>
      </c>
      <c r="D10" s="169" t="s">
        <v>461</v>
      </c>
      <c r="E10" s="170" t="s">
        <v>457</v>
      </c>
      <c r="F10" s="170" t="s">
        <v>459</v>
      </c>
      <c r="G10" s="176">
        <v>3935</v>
      </c>
      <c r="H10" s="176">
        <v>3977</v>
      </c>
      <c r="I10" s="176">
        <v>3916</v>
      </c>
      <c r="J10" s="176">
        <v>3954</v>
      </c>
      <c r="K10" s="176">
        <v>3993</v>
      </c>
      <c r="L10" s="176">
        <v>4050</v>
      </c>
      <c r="M10" s="176">
        <v>4103</v>
      </c>
      <c r="N10" s="176">
        <v>4459</v>
      </c>
      <c r="O10" s="176">
        <v>4490</v>
      </c>
      <c r="P10" s="176">
        <v>4535</v>
      </c>
      <c r="Q10" s="176">
        <v>4598</v>
      </c>
      <c r="R10" s="176">
        <v>4643</v>
      </c>
      <c r="S10" s="176">
        <v>4720</v>
      </c>
      <c r="T10" s="176">
        <v>4765</v>
      </c>
      <c r="U10" s="176">
        <v>4844</v>
      </c>
      <c r="V10" s="227"/>
      <c r="W10" s="227"/>
      <c r="X10" s="227"/>
      <c r="Y10" s="227"/>
      <c r="Z10" s="227"/>
      <c r="AA10" s="227"/>
      <c r="AB10" s="227"/>
    </row>
    <row r="11" spans="3:28" ht="12" customHeight="1">
      <c r="C11" s="117" t="s">
        <v>436</v>
      </c>
      <c r="D11" s="117" t="s">
        <v>446</v>
      </c>
      <c r="E11" s="118" t="s">
        <v>437</v>
      </c>
      <c r="F11" s="118" t="s">
        <v>447</v>
      </c>
      <c r="G11" s="125">
        <v>792</v>
      </c>
      <c r="H11" s="125">
        <v>759</v>
      </c>
      <c r="I11" s="125">
        <v>752</v>
      </c>
      <c r="J11" s="125">
        <v>735</v>
      </c>
      <c r="K11" s="125">
        <v>720</v>
      </c>
      <c r="L11" s="125">
        <v>693</v>
      </c>
      <c r="M11" s="125">
        <v>673</v>
      </c>
      <c r="N11" s="125">
        <v>764</v>
      </c>
      <c r="O11" s="125">
        <v>723</v>
      </c>
      <c r="P11" s="125">
        <v>682</v>
      </c>
      <c r="Q11" s="125">
        <v>675</v>
      </c>
      <c r="R11" s="125">
        <v>655</v>
      </c>
      <c r="S11" s="125">
        <v>629</v>
      </c>
      <c r="T11" s="125">
        <v>584</v>
      </c>
      <c r="U11" s="125">
        <v>566</v>
      </c>
      <c r="V11" s="227"/>
      <c r="W11" s="227"/>
      <c r="X11" s="227"/>
      <c r="Y11" s="227"/>
      <c r="Z11" s="227"/>
      <c r="AA11" s="227"/>
      <c r="AB11" s="227"/>
    </row>
    <row r="12" spans="3:28" ht="12" customHeight="1">
      <c r="C12" s="117" t="s">
        <v>438</v>
      </c>
      <c r="D12" s="117" t="s">
        <v>448</v>
      </c>
      <c r="E12" s="118" t="s">
        <v>437</v>
      </c>
      <c r="F12" s="118" t="s">
        <v>447</v>
      </c>
      <c r="G12" s="125">
        <v>260</v>
      </c>
      <c r="H12" s="125">
        <v>265</v>
      </c>
      <c r="I12" s="125">
        <v>262</v>
      </c>
      <c r="J12" s="125">
        <v>262</v>
      </c>
      <c r="K12" s="125">
        <v>276</v>
      </c>
      <c r="L12" s="125">
        <v>281</v>
      </c>
      <c r="M12" s="125">
        <v>289</v>
      </c>
      <c r="N12" s="125">
        <v>293</v>
      </c>
      <c r="O12" s="125">
        <v>297</v>
      </c>
      <c r="P12" s="125">
        <v>306</v>
      </c>
      <c r="Q12" s="125">
        <v>310</v>
      </c>
      <c r="R12" s="125">
        <v>317</v>
      </c>
      <c r="S12" s="125">
        <v>327</v>
      </c>
      <c r="T12" s="125">
        <v>369</v>
      </c>
      <c r="U12" s="125">
        <v>376</v>
      </c>
      <c r="V12" s="227"/>
      <c r="W12" s="227"/>
      <c r="X12" s="227"/>
      <c r="Y12" s="227"/>
      <c r="Z12" s="227"/>
      <c r="AA12" s="227"/>
      <c r="AB12" s="227"/>
    </row>
    <row r="13" spans="3:28" ht="12" customHeight="1">
      <c r="C13" s="117" t="s">
        <v>620</v>
      </c>
      <c r="D13" s="117" t="s">
        <v>621</v>
      </c>
      <c r="E13" s="118" t="s">
        <v>437</v>
      </c>
      <c r="F13" s="118" t="s">
        <v>447</v>
      </c>
      <c r="G13" s="345"/>
      <c r="H13" s="345"/>
      <c r="I13" s="345"/>
      <c r="J13" s="345"/>
      <c r="K13" s="345"/>
      <c r="L13" s="345"/>
      <c r="M13" s="345"/>
      <c r="N13" s="345"/>
      <c r="O13" s="345"/>
      <c r="P13" s="345"/>
      <c r="Q13" s="345"/>
      <c r="R13" s="125">
        <v>10</v>
      </c>
      <c r="S13" s="125">
        <v>11</v>
      </c>
      <c r="T13" s="125">
        <v>11</v>
      </c>
      <c r="U13" s="125">
        <v>12</v>
      </c>
      <c r="V13" s="227"/>
      <c r="W13" s="227"/>
      <c r="X13" s="227"/>
      <c r="Y13" s="227"/>
      <c r="Z13" s="227"/>
      <c r="AA13" s="227"/>
      <c r="AB13" s="227"/>
    </row>
    <row r="14" spans="3:28" ht="12" customHeight="1">
      <c r="C14" s="169" t="s">
        <v>453</v>
      </c>
      <c r="D14" s="169" t="s">
        <v>462</v>
      </c>
      <c r="E14" s="170" t="s">
        <v>454</v>
      </c>
      <c r="F14" s="170" t="s">
        <v>455</v>
      </c>
      <c r="G14" s="176">
        <v>1753</v>
      </c>
      <c r="H14" s="176">
        <v>1741</v>
      </c>
      <c r="I14" s="176">
        <v>1726</v>
      </c>
      <c r="J14" s="176">
        <v>1732</v>
      </c>
      <c r="K14" s="176">
        <v>1744</v>
      </c>
      <c r="L14" s="176">
        <v>1739</v>
      </c>
      <c r="M14" s="176">
        <v>1725</v>
      </c>
      <c r="N14" s="176">
        <v>1762</v>
      </c>
      <c r="O14" s="176">
        <v>1746</v>
      </c>
      <c r="P14" s="176">
        <v>1726</v>
      </c>
      <c r="Q14" s="176">
        <v>1716</v>
      </c>
      <c r="R14" s="176">
        <v>1700</v>
      </c>
      <c r="S14" s="176">
        <v>1697</v>
      </c>
      <c r="T14" s="176">
        <v>1682</v>
      </c>
      <c r="U14" s="176">
        <v>1674</v>
      </c>
      <c r="V14" s="227"/>
      <c r="W14" s="227"/>
      <c r="X14" s="227"/>
      <c r="Y14" s="227"/>
      <c r="Z14" s="227"/>
      <c r="AA14" s="227"/>
      <c r="AB14" s="227"/>
    </row>
    <row r="15" spans="3:28" ht="12" customHeight="1">
      <c r="C15" s="171" t="s">
        <v>439</v>
      </c>
      <c r="D15" s="172" t="s">
        <v>449</v>
      </c>
      <c r="E15" s="173" t="s">
        <v>440</v>
      </c>
      <c r="F15" s="174" t="s">
        <v>450</v>
      </c>
      <c r="G15" s="177">
        <v>14699</v>
      </c>
      <c r="H15" s="177">
        <v>14558</v>
      </c>
      <c r="I15" s="177">
        <v>14473</v>
      </c>
      <c r="J15" s="177">
        <v>14383</v>
      </c>
      <c r="K15" s="177">
        <v>14330</v>
      </c>
      <c r="L15" s="177">
        <v>14286</v>
      </c>
      <c r="M15" s="177">
        <v>14030</v>
      </c>
      <c r="N15" s="177">
        <v>15347</v>
      </c>
      <c r="O15" s="177">
        <v>14642</v>
      </c>
      <c r="P15" s="176">
        <v>14058</v>
      </c>
      <c r="Q15" s="176">
        <v>13630</v>
      </c>
      <c r="R15" s="176">
        <v>13642</v>
      </c>
      <c r="S15" s="176">
        <v>13383</v>
      </c>
      <c r="T15" s="176">
        <v>13201</v>
      </c>
      <c r="U15" s="176">
        <v>12788</v>
      </c>
      <c r="V15" s="227"/>
      <c r="W15" s="227"/>
      <c r="X15" s="227"/>
      <c r="Y15" s="227"/>
      <c r="Z15" s="227"/>
      <c r="AA15" s="227"/>
      <c r="AB15" s="227"/>
    </row>
    <row r="16" spans="3:28" ht="15.6" customHeight="1" thickBot="1">
      <c r="C16" s="115" t="s">
        <v>514</v>
      </c>
      <c r="D16" s="115" t="s">
        <v>515</v>
      </c>
      <c r="E16" s="115"/>
      <c r="F16" s="115"/>
      <c r="G16" s="178" t="s">
        <v>463</v>
      </c>
      <c r="H16" s="178" t="s">
        <v>158</v>
      </c>
      <c r="I16" s="178" t="s">
        <v>159</v>
      </c>
      <c r="J16" s="178" t="s">
        <v>452</v>
      </c>
      <c r="K16" s="178" t="s">
        <v>431</v>
      </c>
      <c r="L16" s="178" t="s">
        <v>160</v>
      </c>
      <c r="M16" s="178" t="s">
        <v>161</v>
      </c>
      <c r="N16" s="178" t="s">
        <v>451</v>
      </c>
      <c r="O16" s="178" t="s">
        <v>430</v>
      </c>
      <c r="P16" s="178" t="s">
        <v>554</v>
      </c>
      <c r="Q16" s="178" t="s">
        <v>579</v>
      </c>
      <c r="R16" s="178" t="s">
        <v>579</v>
      </c>
      <c r="S16" s="313">
        <f>S3</f>
        <v>43921</v>
      </c>
      <c r="T16" s="313">
        <v>44012</v>
      </c>
      <c r="U16" s="313">
        <v>44012</v>
      </c>
      <c r="V16" s="227"/>
      <c r="W16" s="227"/>
      <c r="X16" s="227"/>
      <c r="Y16" s="227"/>
      <c r="Z16" s="227"/>
      <c r="AA16" s="227"/>
      <c r="AB16" s="227"/>
    </row>
    <row r="17" spans="1:28" ht="14.45" customHeight="1">
      <c r="C17" s="124" t="s">
        <v>623</v>
      </c>
      <c r="D17" s="124" t="s">
        <v>624</v>
      </c>
      <c r="E17" s="120" t="s">
        <v>516</v>
      </c>
      <c r="F17" s="120" t="s">
        <v>517</v>
      </c>
      <c r="G17" s="128">
        <v>14019968</v>
      </c>
      <c r="H17" s="128">
        <v>14869743</v>
      </c>
      <c r="I17" s="128">
        <v>15566830</v>
      </c>
      <c r="J17" s="128">
        <v>15996843</v>
      </c>
      <c r="K17" s="128">
        <v>16431222</v>
      </c>
      <c r="L17" s="128">
        <v>16329736</v>
      </c>
      <c r="M17" s="128">
        <v>16199060</v>
      </c>
      <c r="N17" s="128">
        <v>15057490</v>
      </c>
      <c r="O17" s="128">
        <v>15380567</v>
      </c>
      <c r="P17" s="128">
        <v>15840643</v>
      </c>
      <c r="Q17" s="128">
        <v>16319225</v>
      </c>
      <c r="R17" s="128">
        <v>16919956</v>
      </c>
      <c r="S17" s="128">
        <v>12020262</v>
      </c>
      <c r="T17" s="128">
        <v>13064578</v>
      </c>
      <c r="U17" s="128">
        <v>14535650</v>
      </c>
      <c r="V17" s="227"/>
      <c r="W17" s="227"/>
      <c r="X17" s="227"/>
      <c r="Y17" s="227"/>
      <c r="Z17" s="227"/>
      <c r="AA17" s="227"/>
      <c r="AB17" s="227"/>
    </row>
    <row r="18" spans="1:28" ht="12" customHeight="1">
      <c r="C18" s="123"/>
      <c r="D18" s="123"/>
      <c r="E18" s="123"/>
      <c r="F18" s="123"/>
      <c r="G18" s="180"/>
      <c r="H18" s="180"/>
      <c r="I18" s="180"/>
      <c r="J18" s="180"/>
      <c r="K18" s="180"/>
      <c r="L18" s="180"/>
      <c r="M18" s="180"/>
      <c r="N18" s="180"/>
      <c r="O18" s="180"/>
      <c r="P18" s="180"/>
      <c r="Q18" s="180"/>
      <c r="R18" s="180"/>
      <c r="S18" s="180"/>
      <c r="T18" s="180"/>
      <c r="U18" s="180"/>
    </row>
    <row r="19" spans="1:28" ht="54" customHeight="1">
      <c r="A19" s="200"/>
      <c r="B19" s="201" t="s">
        <v>538</v>
      </c>
      <c r="C19" s="202" t="s">
        <v>633</v>
      </c>
      <c r="D19" s="206" t="s">
        <v>637</v>
      </c>
      <c r="G19" s="179"/>
      <c r="H19" s="179"/>
      <c r="I19" s="179"/>
      <c r="J19" s="179"/>
      <c r="K19" s="179"/>
      <c r="L19" s="179"/>
      <c r="M19" s="179"/>
      <c r="N19" s="179"/>
      <c r="O19" s="179"/>
    </row>
    <row r="20" spans="1:28" ht="60" customHeight="1">
      <c r="A20" s="200"/>
      <c r="B20" s="201" t="s">
        <v>537</v>
      </c>
      <c r="C20" s="202" t="s">
        <v>634</v>
      </c>
      <c r="D20" s="206" t="s">
        <v>635</v>
      </c>
      <c r="G20" s="179"/>
      <c r="H20" s="179"/>
      <c r="I20" s="179"/>
      <c r="J20" s="179"/>
      <c r="K20" s="179"/>
      <c r="L20" s="179"/>
      <c r="M20" s="179"/>
      <c r="N20" s="179"/>
      <c r="O20" s="179"/>
    </row>
    <row r="21" spans="1:28" ht="21.6" customHeight="1">
      <c r="B21" s="201" t="s">
        <v>417</v>
      </c>
      <c r="C21" s="202" t="s">
        <v>622</v>
      </c>
      <c r="D21" s="206" t="s">
        <v>636</v>
      </c>
      <c r="G21" s="179"/>
      <c r="H21" s="179"/>
      <c r="I21" s="179"/>
      <c r="J21" s="179"/>
      <c r="K21" s="179"/>
      <c r="L21" s="179"/>
      <c r="M21" s="179"/>
      <c r="N21" s="179"/>
      <c r="O21" s="179"/>
    </row>
    <row r="22" spans="1:28" ht="21" customHeight="1">
      <c r="B22" s="201" t="s">
        <v>418</v>
      </c>
      <c r="C22" s="202" t="s">
        <v>543</v>
      </c>
      <c r="D22" s="206" t="s">
        <v>544</v>
      </c>
      <c r="H22" s="126"/>
      <c r="K22" s="126"/>
      <c r="L22" s="126"/>
      <c r="N22" s="126"/>
      <c r="O22" s="126"/>
      <c r="P22" s="126"/>
      <c r="Q22" s="126"/>
      <c r="R22" s="126"/>
      <c r="S22" s="126"/>
      <c r="T22" s="126"/>
      <c r="U22" s="126"/>
    </row>
    <row r="23" spans="1:28" ht="12" customHeight="1">
      <c r="C23" s="117"/>
      <c r="D23" s="117"/>
      <c r="E23" s="118"/>
      <c r="F23" s="118"/>
      <c r="G23" s="125"/>
      <c r="H23" s="125"/>
      <c r="I23" s="125"/>
      <c r="J23" s="125"/>
      <c r="K23" s="125"/>
      <c r="L23" s="125"/>
      <c r="M23" s="125"/>
      <c r="N23" s="125"/>
      <c r="O23" s="125"/>
      <c r="P23" s="125"/>
      <c r="Q23" s="125"/>
      <c r="R23" s="125"/>
      <c r="S23" s="125"/>
      <c r="T23" s="125"/>
      <c r="U23" s="125"/>
    </row>
  </sheetData>
  <customSheetViews>
    <customSheetView guid="{0A5A8AAD-17C2-42D7-A411-AE31312C904E}" fitToPage="1" state="hidden">
      <selection activeCell="K28" sqref="K28"/>
      <pageMargins left="0.7" right="0.7" top="0.75" bottom="0.75" header="0.3" footer="0.3"/>
      <pageSetup paperSize="9" scale="37" fitToHeight="0" orientation="landscape" r:id="rId1"/>
    </customSheetView>
    <customSheetView guid="{687A4863-1825-4D63-B732-E76682E6DE4F}" fitToPage="1" state="hidden">
      <selection activeCell="K28" sqref="K28"/>
      <pageMargins left="0.7" right="0.7" top="0.75" bottom="0.75" header="0.3" footer="0.3"/>
      <pageSetup paperSize="9" scale="37" fitToHeight="0" orientation="landscape" r:id="rId2"/>
    </customSheetView>
    <customSheetView guid="{25FAB884-5E17-4008-8139-33D910C7DEFE}" fitToPage="1">
      <selection activeCell="P14" sqref="P14"/>
      <pageMargins left="0.7" right="0.7" top="0.75" bottom="0.75" header="0.3" footer="0.3"/>
      <pageSetup paperSize="9" scale="37" fitToHeight="0" orientation="landscape" r:id="rId3"/>
    </customSheetView>
    <customSheetView guid="{12F8D032-8143-430B-8DFF-852E8796C402}" showGridLines="0" fitToPage="1" topLeftCell="B10">
      <selection activeCell="K20" sqref="K20"/>
      <pageMargins left="0.7" right="0.7" top="0.75" bottom="0.75" header="0.3" footer="0.3"/>
      <pageSetup paperSize="9" scale="37" fitToHeight="0" orientation="landscape" r:id="rId4"/>
    </customSheetView>
    <customSheetView guid="{8DA78CF1-615A-4626-9893-6751995631A4}" showGridLines="0" fitToPage="1" topLeftCell="P1">
      <selection activeCell="G25" sqref="G25"/>
      <pageMargins left="0.7" right="0.7" top="0.75" bottom="0.75" header="0.3" footer="0.3"/>
      <pageSetup paperSize="9" scale="37" fitToHeight="0" orientation="landscape" r:id="rId5"/>
    </customSheetView>
    <customSheetView guid="{57267270-6A97-4850-9DB6-FE6B399379AA}" showGridLines="0" fitToPage="1" topLeftCell="B1">
      <selection activeCell="C32" sqref="C32"/>
      <pageMargins left="0.7" right="0.7" top="0.75" bottom="0.75" header="0.3" footer="0.3"/>
      <pageSetup paperSize="9" scale="37" fitToHeight="0" orientation="landscape" r:id="rId6"/>
    </customSheetView>
    <customSheetView guid="{9AF4A83C-CF57-4B40-8A74-6A0EA6C2FE5C}" showGridLines="0" fitToPage="1" state="hidden" topLeftCell="H1">
      <selection activeCell="K28" sqref="K28"/>
      <pageMargins left="0.7" right="0.7" top="0.75" bottom="0.75" header="0.3" footer="0.3"/>
      <pageSetup paperSize="9" scale="37" fitToHeight="0" orientation="landscape" r:id="rId7"/>
    </customSheetView>
    <customSheetView guid="{899D69CD-4B7E-42BC-9944-5BD922EB798C}" fitToPage="1">
      <selection activeCell="P14" sqref="P14"/>
      <pageMargins left="0.7" right="0.7" top="0.75" bottom="0.75" header="0.3" footer="0.3"/>
      <pageSetup paperSize="9" scale="37" fitToHeight="0" orientation="landscape" r:id="rId8"/>
    </customSheetView>
  </customSheetViews>
  <pageMargins left="0.7" right="0.7" top="0.75" bottom="0.75" header="0.3" footer="0.3"/>
  <pageSetup paperSize="9" scale="37" fitToHeight="0" orientation="landscape" r:id="rId9"/>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27" sqref="O27"/>
    </sheetView>
  </sheetViews>
  <sheetFormatPr defaultRowHeight="15"/>
  <sheetData/>
  <customSheetViews>
    <customSheetView guid="{0A5A8AAD-17C2-42D7-A411-AE31312C904E}" state="hidden">
      <selection activeCell="O27" sqref="O27"/>
      <pageMargins left="0.7" right="0.7" top="0.75" bottom="0.75" header="0.3" footer="0.3"/>
      <pageSetup paperSize="9" orientation="portrait" r:id="rId1"/>
    </customSheetView>
    <customSheetView guid="{687A4863-1825-4D63-B732-E76682E6DE4F}" state="hidden">
      <selection activeCell="O27" sqref="O27"/>
      <pageMargins left="0.7" right="0.7" top="0.75" bottom="0.75" header="0.3" footer="0.3"/>
      <pageSetup paperSize="9" orientation="portrait" r:id="rId2"/>
    </customSheetView>
    <customSheetView guid="{25FAB884-5E17-4008-8139-33D910C7DEFE}">
      <selection activeCell="K36" sqref="K36"/>
      <pageMargins left="0.7" right="0.7" top="0.75" bottom="0.75" header="0.3" footer="0.3"/>
      <pageSetup paperSize="9" orientation="portrait" r:id="rId3"/>
    </customSheetView>
    <customSheetView guid="{12F8D032-8143-430B-8DFF-852E8796C402}" state="hidden">
      <selection activeCell="D13" sqref="D13"/>
      <pageMargins left="0.7" right="0.7" top="0.75" bottom="0.75" header="0.3" footer="0.3"/>
    </customSheetView>
    <customSheetView guid="{8DA78CF1-615A-4626-9893-6751995631A4}">
      <selection activeCell="K36" sqref="K36"/>
      <pageMargins left="0.7" right="0.7" top="0.75" bottom="0.75" header="0.3" footer="0.3"/>
    </customSheetView>
    <customSheetView guid="{9AF4A83C-CF57-4B40-8A74-6A0EA6C2FE5C}">
      <selection activeCell="O27" sqref="O27"/>
      <pageMargins left="0.7" right="0.7" top="0.75" bottom="0.75" header="0.3" footer="0.3"/>
      <pageSetup paperSize="9" orientation="portrait" horizontalDpi="1200" verticalDpi="1200" r:id="rId4"/>
    </customSheetView>
    <customSheetView guid="{899D69CD-4B7E-42BC-9944-5BD922EB798C}">
      <selection activeCell="K36" sqref="K36"/>
      <pageMargins left="0.7" right="0.7" top="0.75" bottom="0.75" header="0.3" footer="0.3"/>
      <pageSetup paperSize="9" orientation="portrait" r:id="rId5"/>
    </customSheetView>
  </customSheetViews>
  <pageMargins left="0.7" right="0.7" top="0.75" bottom="0.75" header="0.3" footer="0.3"/>
  <pageSetup paperSize="9" orientation="portrait"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31" sqref="D31"/>
    </sheetView>
  </sheetViews>
  <sheetFormatPr defaultRowHeight="15"/>
  <sheetData/>
  <customSheetViews>
    <customSheetView guid="{0A5A8AAD-17C2-42D7-A411-AE31312C904E}" state="hidden">
      <selection activeCell="D31" sqref="D31"/>
      <pageMargins left="0.7" right="0.7" top="0.75" bottom="0.75" header="0.3" footer="0.3"/>
      <pageSetup paperSize="9" orientation="portrait" r:id="rId1"/>
    </customSheetView>
    <customSheetView guid="{687A4863-1825-4D63-B732-E76682E6DE4F}" state="hidden">
      <selection activeCell="D31" sqref="D31"/>
      <pageMargins left="0.7" right="0.7" top="0.75" bottom="0.75" header="0.3" footer="0.3"/>
      <pageSetup paperSize="9" orientation="portrait" r:id="rId2"/>
    </customSheetView>
    <customSheetView guid="{25FAB884-5E17-4008-8139-33D910C7DEFE}" state="hidden">
      <selection activeCell="D31" sqref="D31"/>
      <pageMargins left="0.7" right="0.7" top="0.75" bottom="0.75" header="0.3" footer="0.3"/>
      <pageSetup paperSize="9" orientation="portrait" r:id="rId3"/>
    </customSheetView>
    <customSheetView guid="{12F8D032-8143-430B-8DFF-852E8796C402}" state="hidden">
      <selection activeCell="D31" sqref="D31"/>
      <pageMargins left="0.7" right="0.7" top="0.75" bottom="0.75" header="0.3" footer="0.3"/>
    </customSheetView>
    <customSheetView guid="{8DA78CF1-615A-4626-9893-6751995631A4}">
      <selection activeCell="D31" sqref="D31"/>
      <pageMargins left="0.7" right="0.7" top="0.75" bottom="0.75" header="0.3" footer="0.3"/>
    </customSheetView>
    <customSheetView guid="{57267270-6A97-4850-9DB6-FE6B399379AA}">
      <selection activeCell="D31" sqref="D31"/>
      <pageMargins left="0.7" right="0.7" top="0.75" bottom="0.75" header="0.3" footer="0.3"/>
    </customSheetView>
    <customSheetView guid="{9AF4A83C-CF57-4B40-8A74-6A0EA6C2FE5C}">
      <selection activeCell="D31" sqref="D31"/>
      <pageMargins left="0.7" right="0.7" top="0.75" bottom="0.75" header="0.3" footer="0.3"/>
      <pageSetup paperSize="9" orientation="portrait" horizontalDpi="1200" verticalDpi="1200" r:id="rId4"/>
    </customSheetView>
    <customSheetView guid="{899D69CD-4B7E-42BC-9944-5BD922EB798C}" state="hidden">
      <selection activeCell="D31" sqref="D31"/>
      <pageMargins left="0.7" right="0.7" top="0.75" bottom="0.75" header="0.3" footer="0.3"/>
      <pageSetup paperSize="9" orientation="portrait" r:id="rId5"/>
    </customSheetView>
  </customSheetViews>
  <pageMargins left="0.7" right="0.7" top="0.75" bottom="0.75" header="0.3" footer="0.3"/>
  <pageSetup paperSize="9" orientation="portrait"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87"/>
  <sheetViews>
    <sheetView zoomScaleNormal="100" zoomScaleSheetLayoutView="90" workbookViewId="0">
      <pane xSplit="3" ySplit="1" topLeftCell="D2" activePane="bottomRight" state="frozen"/>
      <selection pane="topRight" activeCell="D1" sqref="D1"/>
      <selection pane="bottomLeft" activeCell="A2" sqref="A2"/>
      <selection pane="bottomRight" activeCell="J8" sqref="J8"/>
    </sheetView>
  </sheetViews>
  <sheetFormatPr defaultColWidth="9.85546875" defaultRowHeight="14.25"/>
  <cols>
    <col min="1" max="1" width="5.140625" style="6" customWidth="1"/>
    <col min="2" max="2" width="55.42578125" style="6" customWidth="1"/>
    <col min="3" max="3" width="52.42578125" style="6" customWidth="1"/>
    <col min="4" max="6" width="13.42578125" style="6" customWidth="1"/>
    <col min="7" max="16384" width="9.85546875" style="6"/>
  </cols>
  <sheetData>
    <row r="1" spans="2:7" s="21" customFormat="1" ht="32.25" customHeight="1" thickBot="1">
      <c r="B1" s="4" t="s">
        <v>305</v>
      </c>
      <c r="C1" s="4" t="s">
        <v>284</v>
      </c>
      <c r="D1" s="249">
        <v>44286</v>
      </c>
      <c r="E1" s="249">
        <v>44561</v>
      </c>
      <c r="F1" s="249">
        <v>44651</v>
      </c>
    </row>
    <row r="2" spans="2:7" ht="15" customHeight="1">
      <c r="B2" s="22" t="s">
        <v>59</v>
      </c>
      <c r="C2" s="22" t="s">
        <v>15</v>
      </c>
    </row>
    <row r="3" spans="2:7" ht="15" customHeight="1">
      <c r="B3" s="8" t="s">
        <v>105</v>
      </c>
      <c r="C3" s="8" t="s">
        <v>46</v>
      </c>
      <c r="D3" s="9">
        <v>10914631</v>
      </c>
      <c r="E3" s="9">
        <v>8438275</v>
      </c>
      <c r="F3" s="9">
        <v>7446378</v>
      </c>
    </row>
    <row r="4" spans="2:7" ht="15" customHeight="1">
      <c r="B4" s="8" t="s">
        <v>60</v>
      </c>
      <c r="C4" s="8" t="s">
        <v>16</v>
      </c>
      <c r="D4" s="9">
        <v>3570869</v>
      </c>
      <c r="E4" s="9">
        <v>2690252</v>
      </c>
      <c r="F4" s="9">
        <v>5603977</v>
      </c>
    </row>
    <row r="5" spans="2:7" ht="16.7" customHeight="1">
      <c r="B5" s="8" t="s">
        <v>61</v>
      </c>
      <c r="C5" s="8" t="s">
        <v>17</v>
      </c>
      <c r="D5" s="9">
        <v>3128426</v>
      </c>
      <c r="E5" s="9">
        <v>4183294</v>
      </c>
      <c r="F5" s="9">
        <v>6582190</v>
      </c>
    </row>
    <row r="6" spans="2:7" ht="15" customHeight="1">
      <c r="B6" s="8" t="s">
        <v>126</v>
      </c>
      <c r="C6" s="8" t="s">
        <v>303</v>
      </c>
      <c r="D6" s="9">
        <v>142268413</v>
      </c>
      <c r="E6" s="9">
        <v>146391345</v>
      </c>
      <c r="F6" s="9">
        <v>149702254</v>
      </c>
      <c r="G6" s="326"/>
    </row>
    <row r="7" spans="2:7" ht="15" customHeight="1">
      <c r="B7" s="8" t="s">
        <v>122</v>
      </c>
      <c r="C7" s="8" t="s">
        <v>124</v>
      </c>
      <c r="D7" s="9">
        <v>128907765</v>
      </c>
      <c r="E7" s="9">
        <v>133378724</v>
      </c>
      <c r="F7" s="9">
        <v>136557896</v>
      </c>
    </row>
    <row r="8" spans="2:7" ht="15" customHeight="1">
      <c r="B8" s="8" t="s">
        <v>141</v>
      </c>
      <c r="C8" s="8" t="s">
        <v>142</v>
      </c>
      <c r="D8" s="9">
        <v>2703415</v>
      </c>
      <c r="E8" s="9">
        <v>1729848</v>
      </c>
      <c r="F8" s="9">
        <v>1782741</v>
      </c>
    </row>
    <row r="9" spans="2:7" ht="15" customHeight="1">
      <c r="B9" s="8" t="s">
        <v>123</v>
      </c>
      <c r="C9" s="8" t="s">
        <v>125</v>
      </c>
      <c r="D9" s="9">
        <v>846487</v>
      </c>
      <c r="E9" s="9">
        <v>553830</v>
      </c>
      <c r="F9" s="9">
        <v>456836</v>
      </c>
    </row>
    <row r="10" spans="2:7" ht="15" customHeight="1">
      <c r="B10" s="8" t="s">
        <v>690</v>
      </c>
      <c r="C10" s="8" t="s">
        <v>691</v>
      </c>
      <c r="D10" s="9">
        <v>9810746</v>
      </c>
      <c r="E10" s="9">
        <v>10728943</v>
      </c>
      <c r="F10" s="9">
        <v>10904781</v>
      </c>
    </row>
    <row r="11" spans="2:7" ht="15" customHeight="1">
      <c r="B11" s="8" t="s">
        <v>100</v>
      </c>
      <c r="C11" s="8" t="s">
        <v>101</v>
      </c>
      <c r="D11" s="9">
        <v>191774</v>
      </c>
      <c r="E11" s="9">
        <v>453372</v>
      </c>
      <c r="F11" s="9">
        <v>754142</v>
      </c>
    </row>
    <row r="12" spans="2:7" ht="15" customHeight="1">
      <c r="B12" s="8" t="s">
        <v>104</v>
      </c>
      <c r="C12" s="8" t="s">
        <v>237</v>
      </c>
      <c r="D12" s="9">
        <v>0</v>
      </c>
      <c r="E12" s="9">
        <v>0</v>
      </c>
      <c r="F12" s="9">
        <v>0</v>
      </c>
    </row>
    <row r="13" spans="2:7" ht="15" customHeight="1">
      <c r="B13" s="8" t="s">
        <v>127</v>
      </c>
      <c r="C13" s="8" t="s">
        <v>128</v>
      </c>
      <c r="D13" s="9">
        <v>68758852</v>
      </c>
      <c r="E13" s="9">
        <v>71866260</v>
      </c>
      <c r="F13" s="9">
        <v>66394854</v>
      </c>
    </row>
    <row r="14" spans="2:7" ht="29.45" customHeight="1">
      <c r="B14" s="8" t="s">
        <v>156</v>
      </c>
      <c r="C14" s="8" t="s">
        <v>238</v>
      </c>
      <c r="D14" s="9">
        <v>67191633</v>
      </c>
      <c r="E14" s="9">
        <v>70064796</v>
      </c>
      <c r="F14" s="9">
        <v>63541779</v>
      </c>
    </row>
    <row r="15" spans="2:7" ht="30" customHeight="1">
      <c r="B15" s="8" t="s">
        <v>139</v>
      </c>
      <c r="C15" s="8" t="s">
        <v>239</v>
      </c>
      <c r="D15" s="9">
        <v>112080</v>
      </c>
      <c r="E15" s="9">
        <v>116977</v>
      </c>
      <c r="F15" s="9">
        <v>123248</v>
      </c>
    </row>
    <row r="16" spans="2:7" ht="17.45" customHeight="1">
      <c r="B16" s="407" t="s">
        <v>658</v>
      </c>
      <c r="C16" s="8" t="s">
        <v>658</v>
      </c>
      <c r="D16" s="9">
        <v>0</v>
      </c>
      <c r="E16" s="9">
        <v>1421272</v>
      </c>
      <c r="F16" s="9">
        <v>2455419</v>
      </c>
    </row>
    <row r="17" spans="2:6" ht="27" customHeight="1">
      <c r="B17" s="8" t="s">
        <v>157</v>
      </c>
      <c r="C17" s="8" t="s">
        <v>240</v>
      </c>
      <c r="D17" s="9">
        <v>1336707</v>
      </c>
      <c r="E17" s="9">
        <v>259788</v>
      </c>
      <c r="F17" s="9">
        <v>270798</v>
      </c>
    </row>
    <row r="18" spans="2:6" ht="27.6" customHeight="1">
      <c r="B18" s="318" t="s">
        <v>626</v>
      </c>
      <c r="C18" s="316" t="s">
        <v>625</v>
      </c>
      <c r="D18" s="9">
        <v>118432</v>
      </c>
      <c r="E18" s="9">
        <v>3427</v>
      </c>
      <c r="F18" s="9">
        <v>3610</v>
      </c>
    </row>
    <row r="19" spans="2:6" ht="16.7" customHeight="1">
      <c r="B19" s="8" t="s">
        <v>581</v>
      </c>
      <c r="C19" s="8" t="s">
        <v>582</v>
      </c>
      <c r="D19" s="9">
        <v>643558</v>
      </c>
      <c r="E19" s="9">
        <v>534437</v>
      </c>
      <c r="F19" s="9">
        <v>624650</v>
      </c>
    </row>
    <row r="20" spans="2:6" ht="15" customHeight="1">
      <c r="B20" s="8" t="s">
        <v>137</v>
      </c>
      <c r="C20" s="8" t="s">
        <v>138</v>
      </c>
      <c r="D20" s="9">
        <v>1015499</v>
      </c>
      <c r="E20" s="9">
        <v>932740</v>
      </c>
      <c r="F20" s="9">
        <v>950441</v>
      </c>
    </row>
    <row r="21" spans="2:6" ht="15" customHeight="1">
      <c r="B21" s="8" t="s">
        <v>62</v>
      </c>
      <c r="C21" s="8" t="s">
        <v>19</v>
      </c>
      <c r="D21" s="9">
        <v>669130</v>
      </c>
      <c r="E21" s="9">
        <v>692802</v>
      </c>
      <c r="F21" s="9">
        <v>666472</v>
      </c>
    </row>
    <row r="22" spans="2:6" ht="15" customHeight="1">
      <c r="B22" s="8" t="s">
        <v>63</v>
      </c>
      <c r="C22" s="8" t="s">
        <v>45</v>
      </c>
      <c r="D22" s="9">
        <v>1712056</v>
      </c>
      <c r="E22" s="9">
        <v>1712056</v>
      </c>
      <c r="F22" s="9">
        <v>1712056</v>
      </c>
    </row>
    <row r="23" spans="2:6" ht="15" customHeight="1">
      <c r="B23" s="8" t="s">
        <v>64</v>
      </c>
      <c r="C23" s="8" t="s">
        <v>20</v>
      </c>
      <c r="D23" s="9">
        <v>748561</v>
      </c>
      <c r="E23" s="9">
        <v>732909</v>
      </c>
      <c r="F23" s="9">
        <v>697501</v>
      </c>
    </row>
    <row r="24" spans="2:6" ht="15" customHeight="1">
      <c r="B24" s="8" t="s">
        <v>149</v>
      </c>
      <c r="C24" s="8" t="s">
        <v>150</v>
      </c>
      <c r="D24" s="9">
        <v>665512</v>
      </c>
      <c r="E24" s="9">
        <v>517102</v>
      </c>
      <c r="F24" s="9">
        <v>559918</v>
      </c>
    </row>
    <row r="25" spans="2:6" ht="15" customHeight="1">
      <c r="B25" s="8" t="s">
        <v>65</v>
      </c>
      <c r="C25" s="8" t="s">
        <v>21</v>
      </c>
      <c r="D25" s="9">
        <v>24012</v>
      </c>
      <c r="E25" s="9">
        <v>216884</v>
      </c>
      <c r="F25" s="9">
        <v>221469</v>
      </c>
    </row>
    <row r="26" spans="2:6" ht="15" customHeight="1">
      <c r="B26" s="8" t="s">
        <v>66</v>
      </c>
      <c r="C26" s="8" t="s">
        <v>22</v>
      </c>
      <c r="D26" s="9">
        <v>1872826</v>
      </c>
      <c r="E26" s="9">
        <v>2383710</v>
      </c>
      <c r="F26" s="9">
        <v>2373513</v>
      </c>
    </row>
    <row r="27" spans="2:6" ht="15" customHeight="1">
      <c r="B27" s="8" t="s">
        <v>663</v>
      </c>
      <c r="C27" s="8" t="s">
        <v>664</v>
      </c>
      <c r="D27" s="9">
        <v>5318</v>
      </c>
      <c r="E27" s="9">
        <v>4817</v>
      </c>
      <c r="F27" s="9">
        <v>4879</v>
      </c>
    </row>
    <row r="28" spans="2:6" ht="15" customHeight="1">
      <c r="B28" s="8" t="s">
        <v>67</v>
      </c>
      <c r="C28" s="8" t="s">
        <v>23</v>
      </c>
      <c r="D28" s="9">
        <v>1320448</v>
      </c>
      <c r="E28" s="9">
        <v>1267009</v>
      </c>
      <c r="F28" s="9">
        <v>1643818</v>
      </c>
    </row>
    <row r="29" spans="2:6" ht="15" customHeight="1">
      <c r="B29" s="23" t="s">
        <v>68</v>
      </c>
      <c r="C29" s="23" t="s">
        <v>24</v>
      </c>
      <c r="D29" s="24">
        <v>237509885</v>
      </c>
      <c r="E29" s="24">
        <v>243017264</v>
      </c>
      <c r="F29" s="24">
        <v>245938512</v>
      </c>
    </row>
    <row r="30" spans="2:6" ht="15" customHeight="1">
      <c r="B30" s="25" t="s">
        <v>69</v>
      </c>
      <c r="C30" s="25" t="s">
        <v>25</v>
      </c>
    </row>
    <row r="31" spans="2:6" ht="15" customHeight="1">
      <c r="B31" s="8" t="s">
        <v>70</v>
      </c>
      <c r="C31" s="8" t="s">
        <v>26</v>
      </c>
      <c r="D31" s="9">
        <v>5387105</v>
      </c>
      <c r="E31" s="9">
        <v>4400138</v>
      </c>
      <c r="F31" s="9">
        <v>4543539</v>
      </c>
    </row>
    <row r="32" spans="2:6" ht="17.45" customHeight="1">
      <c r="B32" s="8" t="s">
        <v>304</v>
      </c>
      <c r="C32" s="8" t="s">
        <v>27</v>
      </c>
      <c r="D32" s="9">
        <v>4276355</v>
      </c>
      <c r="E32" s="9">
        <v>5640415</v>
      </c>
      <c r="F32" s="9">
        <v>8057783</v>
      </c>
    </row>
    <row r="33" spans="2:6" ht="15" customHeight="1">
      <c r="B33" s="8" t="s">
        <v>71</v>
      </c>
      <c r="C33" s="8" t="s">
        <v>28</v>
      </c>
      <c r="D33" s="9">
        <v>179484645</v>
      </c>
      <c r="E33" s="9">
        <v>185373443</v>
      </c>
      <c r="F33" s="9">
        <v>187320166</v>
      </c>
    </row>
    <row r="34" spans="2:6" ht="15" customHeight="1">
      <c r="B34" s="8" t="s">
        <v>102</v>
      </c>
      <c r="C34" s="8" t="s">
        <v>103</v>
      </c>
      <c r="D34" s="9">
        <v>589300</v>
      </c>
      <c r="E34" s="9">
        <v>510277</v>
      </c>
      <c r="F34" s="9">
        <v>623626</v>
      </c>
    </row>
    <row r="35" spans="2:6" ht="15" customHeight="1">
      <c r="B35" s="8" t="s">
        <v>72</v>
      </c>
      <c r="C35" s="8" t="s">
        <v>29</v>
      </c>
      <c r="D35" s="9">
        <v>12238115</v>
      </c>
      <c r="E35" s="9">
        <v>12805462</v>
      </c>
      <c r="F35" s="9">
        <v>11165695</v>
      </c>
    </row>
    <row r="36" spans="2:6" ht="15" customHeight="1">
      <c r="B36" s="8" t="s">
        <v>151</v>
      </c>
      <c r="C36" s="8" t="s">
        <v>152</v>
      </c>
      <c r="D36" s="9">
        <v>585442</v>
      </c>
      <c r="E36" s="9">
        <v>452499</v>
      </c>
      <c r="F36" s="9">
        <v>500320</v>
      </c>
    </row>
    <row r="37" spans="2:6" ht="15" customHeight="1">
      <c r="B37" s="8" t="s">
        <v>73</v>
      </c>
      <c r="C37" s="8" t="s">
        <v>30</v>
      </c>
      <c r="D37" s="9">
        <v>2774080</v>
      </c>
      <c r="E37" s="9">
        <v>2750440</v>
      </c>
      <c r="F37" s="9">
        <v>2773445</v>
      </c>
    </row>
    <row r="38" spans="2:6" ht="15" customHeight="1">
      <c r="B38" s="8" t="s">
        <v>74</v>
      </c>
      <c r="C38" s="8" t="s">
        <v>31</v>
      </c>
      <c r="D38" s="9">
        <v>0</v>
      </c>
      <c r="E38" s="9">
        <v>0</v>
      </c>
      <c r="F38" s="9">
        <v>0</v>
      </c>
    </row>
    <row r="39" spans="2:6" ht="15" customHeight="1">
      <c r="B39" s="8"/>
      <c r="C39" s="8" t="s">
        <v>682</v>
      </c>
      <c r="D39" s="9">
        <v>0</v>
      </c>
      <c r="E39" s="9">
        <v>0</v>
      </c>
      <c r="F39" s="9">
        <v>11249</v>
      </c>
    </row>
    <row r="40" spans="2:6" ht="16.350000000000001" customHeight="1">
      <c r="B40" s="8" t="s">
        <v>129</v>
      </c>
      <c r="C40" s="8" t="s">
        <v>131</v>
      </c>
      <c r="D40" s="9">
        <v>55179</v>
      </c>
      <c r="E40" s="9">
        <v>60811</v>
      </c>
      <c r="F40" s="9">
        <v>51382</v>
      </c>
    </row>
    <row r="41" spans="2:6" ht="15" customHeight="1">
      <c r="B41" s="8" t="s">
        <v>130</v>
      </c>
      <c r="C41" s="8" t="s">
        <v>132</v>
      </c>
      <c r="D41" s="9">
        <v>390119</v>
      </c>
      <c r="E41" s="9">
        <v>499913</v>
      </c>
      <c r="F41" s="9">
        <v>500862</v>
      </c>
    </row>
    <row r="42" spans="2:6" ht="15" customHeight="1">
      <c r="B42" s="8" t="s">
        <v>109</v>
      </c>
      <c r="C42" s="8" t="s">
        <v>32</v>
      </c>
      <c r="D42" s="9">
        <v>2641156</v>
      </c>
      <c r="E42" s="9">
        <v>3310290</v>
      </c>
      <c r="F42" s="9">
        <v>3383192</v>
      </c>
    </row>
    <row r="43" spans="2:6" ht="15" customHeight="1">
      <c r="B43" s="26" t="s">
        <v>75</v>
      </c>
      <c r="C43" s="26" t="s">
        <v>33</v>
      </c>
      <c r="D43" s="27">
        <v>208421496</v>
      </c>
      <c r="E43" s="27">
        <v>215803688</v>
      </c>
      <c r="F43" s="27">
        <v>218931259</v>
      </c>
    </row>
    <row r="44" spans="2:6" ht="15" customHeight="1">
      <c r="B44" s="25" t="s">
        <v>76</v>
      </c>
      <c r="C44" s="25" t="s">
        <v>34</v>
      </c>
      <c r="D44" s="9"/>
      <c r="E44" s="9"/>
      <c r="F44" s="9"/>
    </row>
    <row r="45" spans="2:6" ht="15" customHeight="1">
      <c r="B45" s="26" t="s">
        <v>145</v>
      </c>
      <c r="C45" s="26" t="s">
        <v>659</v>
      </c>
      <c r="D45" s="27">
        <v>27384381</v>
      </c>
      <c r="E45" s="27">
        <v>25531680</v>
      </c>
      <c r="F45" s="27">
        <v>25276736</v>
      </c>
    </row>
    <row r="46" spans="2:6" ht="15" customHeight="1">
      <c r="B46" s="8" t="s">
        <v>77</v>
      </c>
      <c r="C46" s="8" t="s">
        <v>35</v>
      </c>
      <c r="D46" s="9">
        <v>1021893</v>
      </c>
      <c r="E46" s="9">
        <v>1021893</v>
      </c>
      <c r="F46" s="9">
        <v>1021893</v>
      </c>
    </row>
    <row r="47" spans="2:6" ht="15" customHeight="1">
      <c r="B47" s="8" t="s">
        <v>78</v>
      </c>
      <c r="C47" s="8" t="s">
        <v>36</v>
      </c>
      <c r="D47" s="9">
        <v>22352383</v>
      </c>
      <c r="E47" s="9">
        <v>22178344</v>
      </c>
      <c r="F47" s="9">
        <v>22250952</v>
      </c>
    </row>
    <row r="48" spans="2:6" ht="15" customHeight="1">
      <c r="B48" s="8" t="s">
        <v>79</v>
      </c>
      <c r="C48" s="8" t="s">
        <v>37</v>
      </c>
      <c r="D48" s="9">
        <v>2077170</v>
      </c>
      <c r="E48" s="9">
        <v>-1354715</v>
      </c>
      <c r="F48" s="9">
        <v>-2569191</v>
      </c>
    </row>
    <row r="49" spans="2:6" ht="15" customHeight="1">
      <c r="B49" s="8" t="s">
        <v>80</v>
      </c>
      <c r="C49" s="8" t="s">
        <v>38</v>
      </c>
      <c r="D49" s="9">
        <v>1781182</v>
      </c>
      <c r="E49" s="9">
        <v>2574474</v>
      </c>
      <c r="F49" s="9">
        <v>3613550</v>
      </c>
    </row>
    <row r="50" spans="2:6" ht="15" customHeight="1">
      <c r="B50" s="8" t="s">
        <v>81</v>
      </c>
      <c r="C50" s="8" t="s">
        <v>39</v>
      </c>
      <c r="D50" s="9">
        <v>151753</v>
      </c>
      <c r="E50" s="9">
        <v>1111684</v>
      </c>
      <c r="F50" s="9">
        <v>959532</v>
      </c>
    </row>
    <row r="51" spans="2:6" ht="15" customHeight="1">
      <c r="B51" s="26" t="s">
        <v>82</v>
      </c>
      <c r="C51" s="26" t="s">
        <v>47</v>
      </c>
      <c r="D51" s="27">
        <v>1704008</v>
      </c>
      <c r="E51" s="27">
        <v>1681896</v>
      </c>
      <c r="F51" s="27">
        <v>1730517</v>
      </c>
    </row>
    <row r="52" spans="2:6" ht="15" customHeight="1">
      <c r="B52" s="26" t="s">
        <v>83</v>
      </c>
      <c r="C52" s="26" t="s">
        <v>40</v>
      </c>
      <c r="D52" s="27">
        <v>29088389</v>
      </c>
      <c r="E52" s="27">
        <v>27213576</v>
      </c>
      <c r="F52" s="27">
        <v>27007253</v>
      </c>
    </row>
    <row r="53" spans="2:6" s="230" customFormat="1" ht="15" customHeight="1">
      <c r="B53" s="308" t="s">
        <v>241</v>
      </c>
      <c r="C53" s="308" t="s">
        <v>41</v>
      </c>
      <c r="D53" s="309">
        <v>237509885</v>
      </c>
      <c r="E53" s="309">
        <v>243017264</v>
      </c>
      <c r="F53" s="309">
        <v>245938512</v>
      </c>
    </row>
    <row r="54" spans="2:6" s="230" customFormat="1">
      <c r="D54" s="388"/>
      <c r="E54" s="388"/>
      <c r="F54" s="388"/>
    </row>
    <row r="55" spans="2:6" s="230" customFormat="1">
      <c r="D55" s="315"/>
      <c r="E55" s="315"/>
      <c r="F55" s="315"/>
    </row>
    <row r="56" spans="2:6">
      <c r="C56" s="230"/>
      <c r="D56" s="393"/>
      <c r="E56" s="393"/>
      <c r="F56" s="351"/>
    </row>
    <row r="57" spans="2:6">
      <c r="C57" s="230"/>
      <c r="D57" s="393"/>
      <c r="E57" s="393"/>
      <c r="F57" s="351"/>
    </row>
    <row r="58" spans="2:6">
      <c r="C58" s="230"/>
      <c r="D58" s="393"/>
      <c r="E58" s="393"/>
      <c r="F58" s="351"/>
    </row>
    <row r="59" spans="2:6">
      <c r="D59" s="340"/>
      <c r="E59" s="340"/>
      <c r="F59" s="340"/>
    </row>
    <row r="60" spans="2:6">
      <c r="D60" s="393"/>
      <c r="E60" s="393"/>
      <c r="F60" s="341"/>
    </row>
    <row r="61" spans="2:6">
      <c r="D61" s="393"/>
      <c r="E61" s="393"/>
      <c r="F61" s="341"/>
    </row>
    <row r="62" spans="2:6">
      <c r="D62" s="393"/>
      <c r="E62" s="393"/>
      <c r="F62" s="341"/>
    </row>
    <row r="63" spans="2:6">
      <c r="D63" s="341"/>
      <c r="E63" s="341"/>
      <c r="F63" s="341"/>
    </row>
    <row r="64" spans="2:6">
      <c r="F64" s="340"/>
    </row>
    <row r="65" spans="4:6">
      <c r="D65" s="393"/>
      <c r="E65" s="393"/>
      <c r="F65" s="340"/>
    </row>
    <row r="66" spans="4:6">
      <c r="D66" s="393"/>
      <c r="E66" s="393"/>
      <c r="F66" s="339"/>
    </row>
    <row r="67" spans="4:6">
      <c r="D67" s="393"/>
      <c r="E67" s="393"/>
      <c r="F67" s="341"/>
    </row>
    <row r="68" spans="4:6">
      <c r="D68" s="341"/>
      <c r="E68" s="341"/>
      <c r="F68" s="341"/>
    </row>
    <row r="69" spans="4:6">
      <c r="D69" s="341"/>
      <c r="E69" s="341"/>
      <c r="F69" s="341"/>
    </row>
    <row r="70" spans="4:6">
      <c r="D70" s="341"/>
      <c r="E70" s="341"/>
      <c r="F70" s="341"/>
    </row>
    <row r="71" spans="4:6">
      <c r="D71" s="340"/>
      <c r="E71" s="340"/>
      <c r="F71" s="340"/>
    </row>
    <row r="72" spans="4:6">
      <c r="D72" s="341"/>
      <c r="E72" s="341"/>
      <c r="F72" s="341"/>
    </row>
    <row r="73" spans="4:6">
      <c r="D73" s="341"/>
      <c r="E73" s="341"/>
      <c r="F73" s="341"/>
    </row>
    <row r="74" spans="4:6">
      <c r="D74" s="342"/>
      <c r="E74" s="342"/>
      <c r="F74" s="342"/>
    </row>
    <row r="75" spans="4:6">
      <c r="D75" s="342"/>
      <c r="E75" s="342"/>
      <c r="F75" s="342"/>
    </row>
    <row r="76" spans="4:6">
      <c r="D76" s="342"/>
      <c r="E76" s="342"/>
      <c r="F76" s="342"/>
    </row>
    <row r="77" spans="4:6">
      <c r="D77" s="342"/>
      <c r="E77" s="342"/>
      <c r="F77" s="342"/>
    </row>
    <row r="78" spans="4:6">
      <c r="D78" s="342"/>
      <c r="E78" s="342"/>
      <c r="F78" s="342"/>
    </row>
    <row r="79" spans="4:6">
      <c r="D79" s="342"/>
      <c r="E79" s="342"/>
      <c r="F79" s="342"/>
    </row>
    <row r="80" spans="4:6">
      <c r="D80" s="340"/>
      <c r="E80" s="340"/>
      <c r="F80" s="340"/>
    </row>
    <row r="81" spans="4:6">
      <c r="D81" s="343"/>
      <c r="E81" s="343"/>
      <c r="F81" s="343"/>
    </row>
    <row r="82" spans="4:6">
      <c r="D82" s="344"/>
      <c r="E82" s="344"/>
      <c r="F82" s="344"/>
    </row>
    <row r="83" spans="4:6">
      <c r="D83" s="344"/>
      <c r="E83" s="344"/>
      <c r="F83" s="344"/>
    </row>
    <row r="84" spans="4:6">
      <c r="D84" s="344"/>
      <c r="E84" s="344"/>
      <c r="F84" s="344"/>
    </row>
    <row r="85" spans="4:6">
      <c r="D85" s="344"/>
      <c r="E85" s="344"/>
      <c r="F85" s="344"/>
    </row>
    <row r="86" spans="4:6">
      <c r="D86" s="344"/>
      <c r="E86" s="344"/>
      <c r="F86" s="344"/>
    </row>
    <row r="87" spans="4:6">
      <c r="D87" s="230"/>
      <c r="E87" s="230"/>
      <c r="F87" s="230"/>
    </row>
  </sheetData>
  <customSheetViews>
    <customSheetView guid="{0A5A8AAD-17C2-42D7-A411-AE31312C904E}" showPageBreaks="1" printArea="1">
      <pane xSplit="3" ySplit="1" topLeftCell="D2" activePane="bottomRight" state="frozen"/>
      <selection pane="bottomRight" activeCell="J8" sqref="J8"/>
      <pageMargins left="0.98425196850393704" right="0.98425196850393704" top="0.98425196850393704" bottom="0.98425196850393704" header="0.51181102362204722" footer="0.51181102362204722"/>
      <pageSetup paperSize="9" scale="37" orientation="landscape" r:id="rId1"/>
      <headerFooter alignWithMargins="0"/>
    </customSheetView>
    <customSheetView guid="{687A4863-1825-4D63-B732-E76682E6DE4F}" showPageBreaks="1" printArea="1" hiddenColumns="1" topLeftCell="A16">
      <selection activeCell="Y52" sqref="Y52"/>
      <pageMargins left="0.98425196850393704" right="0.98425196850393704" top="0.98425196850393704" bottom="0.98425196850393704" header="0.51181102362204722" footer="0.51181102362204722"/>
      <pageSetup paperSize="9" scale="37" orientation="landscape" r:id="rId2"/>
      <headerFooter alignWithMargins="0"/>
    </customSheetView>
    <customSheetView guid="{25FAB884-5E17-4008-8139-33D910C7DEFE}" showPageBreaks="1" printArea="1" topLeftCell="D1">
      <selection activeCell="A5" sqref="A5:XFD5"/>
      <pageMargins left="0.98425196850393704" right="0.98425196850393704" top="0.98425196850393704" bottom="0.98425196850393704" header="0.51181102362204722" footer="0.51181102362204722"/>
      <pageSetup paperSize="9" scale="37" orientation="landscape" r:id="rId3"/>
      <headerFooter alignWithMargins="0"/>
    </customSheetView>
    <customSheetView guid="{12F8D032-8143-430B-8DFF-852E8796C402}" showPageBreaks="1" printArea="1" topLeftCell="D31">
      <selection activeCell="V33" sqref="V33"/>
      <pageMargins left="0.98425196850393704" right="0.98425196850393704" top="0.98425196850393704" bottom="0.98425196850393704" header="0.51181102362204722" footer="0.51181102362204722"/>
      <pageSetup paperSize="9" scale="37" orientation="landscape" r:id="rId4"/>
      <headerFooter alignWithMargins="0"/>
    </customSheetView>
    <customSheetView guid="{8DA78CF1-615A-4626-9893-6751995631A4}" showPageBreaks="1" printArea="1" hiddenColumns="1" topLeftCell="U1">
      <selection activeCell="A29" sqref="A29:XFD29"/>
      <pageMargins left="0.98425196850393704" right="0.98425196850393704" top="0.98425196850393704" bottom="0.98425196850393704" header="0.51181102362204722" footer="0.51181102362204722"/>
      <pageSetup paperSize="9" scale="37" orientation="landscape" r:id="rId5"/>
      <headerFooter alignWithMargins="0"/>
    </customSheetView>
    <customSheetView guid="{9AF4A83C-CF57-4B40-8A74-6A0EA6C2FE5C}" showPageBreaks="1" printArea="1" hiddenColumns="1" topLeftCell="C1">
      <selection activeCell="U1" sqref="U1"/>
      <pageMargins left="0.98425196850393704" right="0.98425196850393704" top="0.98425196850393704" bottom="0.98425196850393704" header="0.51181102362204722" footer="0.51181102362204722"/>
      <pageSetup paperSize="9" scale="37" orientation="landscape" r:id="rId6"/>
      <headerFooter alignWithMargins="0"/>
    </customSheetView>
    <customSheetView guid="{899D69CD-4B7E-42BC-9944-5BD922EB798C}" showPageBreaks="1" printArea="1" topLeftCell="C1">
      <pane xSplit="1" ySplit="1" topLeftCell="T2" activePane="bottomRight" state="frozen"/>
      <selection pane="bottomRight" activeCell="AB14" sqref="AB14"/>
      <pageMargins left="0" right="0" top="0.98425196850393704" bottom="0.98425196850393704" header="0.51181102362204722" footer="0.51181102362204722"/>
      <pageSetup paperSize="9" scale="48" orientation="landscape" r:id="rId7"/>
      <headerFooter alignWithMargins="0"/>
    </customSheetView>
  </customSheetViews>
  <pageMargins left="0.98425196850393704" right="0.98425196850393704" top="0.98425196850393704" bottom="0.98425196850393704" header="0.51181102362204722" footer="0.51181102362204722"/>
  <pageSetup paperSize="9" scale="37" orientation="landscape" r:id="rId8"/>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3"/>
  <sheetViews>
    <sheetView zoomScaleNormal="64" workbookViewId="0">
      <pane xSplit="2" ySplit="1" topLeftCell="C2" activePane="bottomRight" state="frozen"/>
      <selection pane="topRight" activeCell="C1" sqref="C1"/>
      <selection pane="bottomLeft" activeCell="A2" sqref="A2"/>
      <selection pane="bottomRight" activeCell="K10" sqref="K10"/>
    </sheetView>
  </sheetViews>
  <sheetFormatPr defaultColWidth="8.85546875" defaultRowHeight="14.25"/>
  <cols>
    <col min="1" max="2" width="50.85546875" style="6" customWidth="1"/>
    <col min="3" max="3" width="11.140625" style="6" customWidth="1"/>
    <col min="4" max="4" width="14.42578125" style="6" customWidth="1"/>
    <col min="5" max="16384" width="8.85546875" style="6"/>
  </cols>
  <sheetData>
    <row r="1" spans="1:8" s="285" customFormat="1" ht="19.5" customHeight="1" thickBot="1">
      <c r="A1" s="283" t="s">
        <v>86</v>
      </c>
      <c r="B1" s="283" t="s">
        <v>1</v>
      </c>
      <c r="C1" s="284" t="s">
        <v>644</v>
      </c>
      <c r="D1" s="284" t="s">
        <v>687</v>
      </c>
    </row>
    <row r="2" spans="1:8" s="289" customFormat="1" ht="37.5" customHeight="1">
      <c r="A2" s="290" t="s">
        <v>218</v>
      </c>
      <c r="B2" s="290" t="s">
        <v>144</v>
      </c>
      <c r="C2" s="437">
        <v>1482078</v>
      </c>
      <c r="D2" s="437">
        <v>2454816</v>
      </c>
    </row>
    <row r="3" spans="1:8" s="248" customFormat="1" ht="15" customHeight="1">
      <c r="A3" s="291" t="s">
        <v>692</v>
      </c>
      <c r="B3" s="291" t="s">
        <v>595</v>
      </c>
      <c r="C3" s="375">
        <v>360923</v>
      </c>
      <c r="D3" s="375">
        <v>590095</v>
      </c>
    </row>
    <row r="4" spans="1:8" s="248" customFormat="1" ht="15" customHeight="1">
      <c r="A4" s="291" t="s">
        <v>220</v>
      </c>
      <c r="B4" s="291" t="s">
        <v>165</v>
      </c>
      <c r="C4" s="375">
        <v>841613</v>
      </c>
      <c r="D4" s="375">
        <v>1298765</v>
      </c>
    </row>
    <row r="5" spans="1:8" s="288" customFormat="1" ht="15" customHeight="1">
      <c r="A5" s="292" t="s">
        <v>221</v>
      </c>
      <c r="B5" s="292" t="s">
        <v>233</v>
      </c>
      <c r="C5" s="438">
        <v>272561</v>
      </c>
      <c r="D5" s="438">
        <v>553040</v>
      </c>
    </row>
    <row r="6" spans="1:8" s="248" customFormat="1" ht="15" customHeight="1">
      <c r="A6" s="291" t="s">
        <v>599</v>
      </c>
      <c r="B6" s="291" t="s">
        <v>600</v>
      </c>
      <c r="C6" s="375">
        <v>201596</v>
      </c>
      <c r="D6" s="375">
        <v>399091</v>
      </c>
    </row>
    <row r="7" spans="1:8" s="248" customFormat="1" ht="15" customHeight="1">
      <c r="A7" s="291" t="s">
        <v>223</v>
      </c>
      <c r="B7" s="291" t="s">
        <v>235</v>
      </c>
      <c r="C7" s="375">
        <v>331</v>
      </c>
      <c r="D7" s="375">
        <v>27697</v>
      </c>
    </row>
    <row r="8" spans="1:8" s="248" customFormat="1">
      <c r="A8" s="291" t="s">
        <v>60</v>
      </c>
      <c r="B8" s="291" t="s">
        <v>16</v>
      </c>
      <c r="C8" s="375">
        <v>-127</v>
      </c>
      <c r="D8" s="375">
        <v>3057</v>
      </c>
    </row>
    <row r="9" spans="1:8" s="248" customFormat="1">
      <c r="A9" s="291" t="s">
        <v>222</v>
      </c>
      <c r="B9" s="291" t="s">
        <v>167</v>
      </c>
      <c r="C9" s="375">
        <v>1521</v>
      </c>
      <c r="D9" s="375">
        <v>22413</v>
      </c>
    </row>
    <row r="10" spans="1:8" s="248" customFormat="1">
      <c r="A10" s="291" t="s">
        <v>224</v>
      </c>
      <c r="B10" s="291" t="s">
        <v>236</v>
      </c>
      <c r="C10" s="375">
        <v>0</v>
      </c>
      <c r="D10" s="375">
        <v>0</v>
      </c>
    </row>
    <row r="11" spans="1:8" s="248" customFormat="1" ht="28.5">
      <c r="A11" s="291" t="s">
        <v>688</v>
      </c>
      <c r="B11" s="291" t="s">
        <v>689</v>
      </c>
      <c r="C11" s="375">
        <v>76221</v>
      </c>
      <c r="D11" s="375">
        <v>113698</v>
      </c>
    </row>
    <row r="12" spans="1:8" s="248" customFormat="1" ht="0.6" customHeight="1">
      <c r="A12" s="291"/>
      <c r="B12" s="291"/>
      <c r="C12" s="375">
        <v>201927</v>
      </c>
    </row>
    <row r="13" spans="1:8" s="289" customFormat="1" ht="28.5">
      <c r="A13" s="290" t="s">
        <v>116</v>
      </c>
      <c r="B13" s="290" t="s">
        <v>120</v>
      </c>
      <c r="C13" s="12">
        <v>1189161</v>
      </c>
      <c r="D13" s="381">
        <v>1931077</v>
      </c>
      <c r="G13" s="428"/>
      <c r="H13" s="428"/>
    </row>
    <row r="14" spans="1:8" s="248" customFormat="1" ht="15" customHeight="1">
      <c r="A14" s="265" t="s">
        <v>692</v>
      </c>
      <c r="B14" s="265" t="s">
        <v>693</v>
      </c>
      <c r="C14" s="322">
        <v>349399</v>
      </c>
      <c r="D14" s="382">
        <v>573823</v>
      </c>
    </row>
    <row r="15" spans="1:8" s="248" customFormat="1">
      <c r="A15" s="265" t="s">
        <v>220</v>
      </c>
      <c r="B15" s="265" t="s">
        <v>165</v>
      </c>
      <c r="C15" s="322">
        <v>838037</v>
      </c>
      <c r="D15" s="382">
        <v>1287295</v>
      </c>
    </row>
    <row r="16" spans="1:8" s="288" customFormat="1">
      <c r="A16" s="292" t="s">
        <v>221</v>
      </c>
      <c r="B16" s="292" t="s">
        <v>233</v>
      </c>
      <c r="C16" s="322">
        <v>272561</v>
      </c>
      <c r="D16" s="382">
        <v>553040</v>
      </c>
    </row>
    <row r="17" spans="1:8" s="248" customFormat="1">
      <c r="A17" s="265" t="s">
        <v>223</v>
      </c>
      <c r="B17" s="265" t="s">
        <v>235</v>
      </c>
      <c r="C17" s="322">
        <v>331</v>
      </c>
      <c r="D17" s="382">
        <v>27697</v>
      </c>
    </row>
    <row r="18" spans="1:8" s="248" customFormat="1">
      <c r="A18" s="265" t="s">
        <v>60</v>
      </c>
      <c r="B18" s="265" t="s">
        <v>16</v>
      </c>
      <c r="C18" s="322">
        <v>-127</v>
      </c>
      <c r="D18" s="382">
        <v>3057</v>
      </c>
    </row>
    <row r="19" spans="1:8" s="248" customFormat="1">
      <c r="A19" s="265" t="s">
        <v>222</v>
      </c>
      <c r="B19" s="265" t="s">
        <v>167</v>
      </c>
      <c r="C19" s="322">
        <v>1521</v>
      </c>
      <c r="D19" s="382">
        <v>22413</v>
      </c>
    </row>
    <row r="20" spans="1:8" s="248" customFormat="1">
      <c r="A20" s="265" t="s">
        <v>224</v>
      </c>
      <c r="B20" s="265" t="s">
        <v>236</v>
      </c>
      <c r="C20" s="322">
        <v>0</v>
      </c>
      <c r="D20" s="382"/>
    </row>
    <row r="21" spans="1:8" s="248" customFormat="1">
      <c r="A21" s="265" t="s">
        <v>599</v>
      </c>
      <c r="B21" s="291" t="s">
        <v>600</v>
      </c>
      <c r="C21" s="322">
        <v>0</v>
      </c>
      <c r="D21" s="382">
        <v>16792</v>
      </c>
    </row>
    <row r="22" spans="1:8" s="289" customFormat="1" ht="42.75">
      <c r="A22" s="290" t="s">
        <v>225</v>
      </c>
      <c r="B22" s="290" t="s">
        <v>121</v>
      </c>
      <c r="C22" s="323">
        <v>213302</v>
      </c>
      <c r="D22" s="323">
        <v>394691</v>
      </c>
      <c r="E22" s="428"/>
      <c r="F22" s="428"/>
      <c r="G22" s="428"/>
      <c r="H22" s="428"/>
    </row>
    <row r="23" spans="1:8" s="248" customFormat="1">
      <c r="A23" s="265" t="s">
        <v>219</v>
      </c>
      <c r="B23" s="265" t="s">
        <v>163</v>
      </c>
      <c r="C23" s="322">
        <v>11317</v>
      </c>
      <c r="D23" s="382">
        <v>15607</v>
      </c>
    </row>
    <row r="24" spans="1:8" s="248" customFormat="1">
      <c r="A24" s="293" t="s">
        <v>599</v>
      </c>
      <c r="B24" s="265" t="s">
        <v>600</v>
      </c>
      <c r="C24" s="322">
        <v>201985</v>
      </c>
      <c r="D24" s="382">
        <v>379084</v>
      </c>
    </row>
    <row r="25" spans="1:8" s="289" customFormat="1" ht="42.75">
      <c r="A25" s="290" t="s">
        <v>118</v>
      </c>
      <c r="B25" s="290" t="s">
        <v>119</v>
      </c>
      <c r="C25" s="323">
        <v>3394</v>
      </c>
      <c r="D25" s="323">
        <v>15350</v>
      </c>
      <c r="E25" s="385"/>
      <c r="F25" s="385"/>
      <c r="G25" s="385"/>
    </row>
    <row r="26" spans="1:8" s="248" customFormat="1">
      <c r="A26" s="265" t="s">
        <v>219</v>
      </c>
      <c r="B26" s="265" t="s">
        <v>163</v>
      </c>
      <c r="C26" s="322">
        <v>207</v>
      </c>
      <c r="D26" s="382">
        <v>665</v>
      </c>
    </row>
    <row r="27" spans="1:8">
      <c r="A27" s="265" t="s">
        <v>220</v>
      </c>
      <c r="B27" s="265" t="s">
        <v>165</v>
      </c>
      <c r="C27" s="321">
        <v>3576</v>
      </c>
      <c r="D27" s="383">
        <v>11470</v>
      </c>
    </row>
    <row r="28" spans="1:8" s="15" customFormat="1">
      <c r="A28" s="292" t="s">
        <v>221</v>
      </c>
      <c r="B28" s="292" t="s">
        <v>233</v>
      </c>
      <c r="C28" s="321">
        <v>0</v>
      </c>
      <c r="D28" s="383"/>
    </row>
    <row r="29" spans="1:8">
      <c r="A29" s="293" t="s">
        <v>599</v>
      </c>
      <c r="B29" s="265" t="s">
        <v>481</v>
      </c>
      <c r="C29" s="321">
        <v>-389</v>
      </c>
      <c r="D29" s="383">
        <v>3215</v>
      </c>
    </row>
    <row r="30" spans="1:8" ht="28.5">
      <c r="A30" s="290" t="s">
        <v>688</v>
      </c>
      <c r="B30" s="265"/>
      <c r="C30" s="323">
        <v>76221</v>
      </c>
      <c r="D30" s="323">
        <v>113698</v>
      </c>
      <c r="E30" s="386"/>
      <c r="F30" s="386"/>
      <c r="G30" s="386"/>
    </row>
    <row r="31" spans="1:8" s="22" customFormat="1">
      <c r="A31" s="290" t="s">
        <v>226</v>
      </c>
      <c r="B31" s="290" t="s">
        <v>230</v>
      </c>
      <c r="C31" s="324">
        <v>-105914</v>
      </c>
      <c r="D31" s="384">
        <v>-210867</v>
      </c>
    </row>
    <row r="32" spans="1:8">
      <c r="A32" s="265" t="s">
        <v>587</v>
      </c>
      <c r="B32" s="265" t="s">
        <v>591</v>
      </c>
      <c r="C32" s="322">
        <v>-33670</v>
      </c>
      <c r="D32" s="382">
        <v>-28895</v>
      </c>
    </row>
    <row r="33" spans="1:4">
      <c r="A33" s="265" t="s">
        <v>588</v>
      </c>
      <c r="B33" s="265" t="s">
        <v>592</v>
      </c>
      <c r="C33" s="322">
        <v>-12609</v>
      </c>
      <c r="D33" s="436">
        <v>-62067</v>
      </c>
    </row>
    <row r="34" spans="1:4" ht="28.5">
      <c r="A34" s="265" t="s">
        <v>227</v>
      </c>
      <c r="B34" s="265" t="s">
        <v>231</v>
      </c>
      <c r="C34" s="321">
        <v>614</v>
      </c>
      <c r="D34" s="436">
        <v>-19417</v>
      </c>
    </row>
    <row r="35" spans="1:4">
      <c r="A35" s="265" t="s">
        <v>589</v>
      </c>
      <c r="B35" s="265" t="s">
        <v>593</v>
      </c>
      <c r="C35" s="321">
        <v>-781</v>
      </c>
      <c r="D35" s="382">
        <v>-18057</v>
      </c>
    </row>
    <row r="36" spans="1:4">
      <c r="A36" s="265" t="s">
        <v>590</v>
      </c>
      <c r="B36" s="265" t="s">
        <v>594</v>
      </c>
      <c r="C36" s="321">
        <v>-6361</v>
      </c>
      <c r="D36" s="382">
        <v>-19341</v>
      </c>
    </row>
    <row r="37" spans="1:4">
      <c r="A37" s="265" t="s">
        <v>228</v>
      </c>
      <c r="B37" s="265" t="s">
        <v>152</v>
      </c>
      <c r="C37" s="321">
        <v>-4190</v>
      </c>
      <c r="D37" s="382">
        <v>-3333</v>
      </c>
    </row>
    <row r="38" spans="1:4" ht="28.5">
      <c r="A38" s="265" t="s">
        <v>229</v>
      </c>
      <c r="B38" s="265" t="s">
        <v>232</v>
      </c>
      <c r="C38" s="321">
        <v>-37162</v>
      </c>
      <c r="D38" s="436">
        <v>-67639</v>
      </c>
    </row>
    <row r="39" spans="1:4">
      <c r="A39" s="365" t="s">
        <v>224</v>
      </c>
      <c r="B39" s="365" t="s">
        <v>236</v>
      </c>
      <c r="C39" s="366">
        <v>-11755</v>
      </c>
      <c r="D39" s="382">
        <v>7882</v>
      </c>
    </row>
    <row r="40" spans="1:4" s="22" customFormat="1">
      <c r="A40" s="294" t="s">
        <v>86</v>
      </c>
      <c r="B40" s="294" t="s">
        <v>1</v>
      </c>
      <c r="C40" s="325">
        <v>1376164</v>
      </c>
      <c r="D40" s="325">
        <v>2243949</v>
      </c>
    </row>
    <row r="41" spans="1:4">
      <c r="C41" s="326"/>
      <c r="D41" s="387"/>
    </row>
    <row r="42" spans="1:4">
      <c r="C42" s="248"/>
      <c r="D42" s="387"/>
    </row>
    <row r="43" spans="1:4">
      <c r="C43" s="326"/>
      <c r="D43" s="387"/>
    </row>
    <row r="44" spans="1:4">
      <c r="C44" s="326"/>
      <c r="D44" s="387"/>
    </row>
    <row r="45" spans="1:4">
      <c r="B45" s="430"/>
      <c r="C45" s="326"/>
      <c r="D45" s="387"/>
    </row>
    <row r="46" spans="1:4" ht="18.75">
      <c r="B46" s="429"/>
      <c r="C46" s="317"/>
    </row>
    <row r="47" spans="1:4">
      <c r="B47" s="431"/>
    </row>
    <row r="52" spans="3:3">
      <c r="C52" s="326"/>
    </row>
    <row r="53" spans="3:3">
      <c r="C53" s="317"/>
    </row>
  </sheetData>
  <customSheetViews>
    <customSheetView guid="{0A5A8AAD-17C2-42D7-A411-AE31312C904E}">
      <pane xSplit="2" ySplit="1" topLeftCell="C2" activePane="bottomRight" state="frozen"/>
      <selection pane="bottomRight" activeCell="K10" sqref="K10"/>
      <pageMargins left="0.7" right="0.7" top="0.75" bottom="0.75" header="0.3" footer="0.3"/>
      <pageSetup paperSize="9" orientation="portrait" r:id="rId1"/>
    </customSheetView>
    <customSheetView guid="{687A4863-1825-4D63-B732-E76682E6DE4F}" hiddenColumns="1" topLeftCell="A8">
      <selection activeCell="S42" sqref="S42:V42"/>
      <pageMargins left="0.7" right="0.7" top="0.75" bottom="0.75" header="0.3" footer="0.3"/>
      <pageSetup paperSize="9" orientation="portrait" r:id="rId2"/>
    </customSheetView>
    <customSheetView guid="{25FAB884-5E17-4008-8139-33D910C7DEFE}">
      <selection activeCell="A40" sqref="A40:XFD40"/>
      <pageMargins left="0.7" right="0.7" top="0.75" bottom="0.75" header="0.3" footer="0.3"/>
      <pageSetup paperSize="9" orientation="portrait" r:id="rId3"/>
    </customSheetView>
    <customSheetView guid="{12F8D032-8143-430B-8DFF-852E8796C402}" topLeftCell="O1">
      <selection activeCell="O1" sqref="O1:Z1048576"/>
      <pageMargins left="0.7" right="0.7" top="0.75" bottom="0.75" header="0.3" footer="0.3"/>
    </customSheetView>
    <customSheetView guid="{8DA78CF1-615A-4626-9893-6751995631A4}">
      <pane xSplit="2" ySplit="1" topLeftCell="I8" activePane="bottomRight" state="frozen"/>
      <selection pane="bottomRight" activeCell="U39" sqref="U39"/>
      <pageMargins left="0.7" right="0.7" top="0.75" bottom="0.75" header="0.3" footer="0.3"/>
    </customSheetView>
    <customSheetView guid="{57267270-6A97-4850-9DB6-FE6B399379AA}">
      <pane xSplit="2" ySplit="1" topLeftCell="C17" activePane="bottomRight" state="frozen"/>
      <selection pane="bottomRight" activeCell="L1" sqref="L1"/>
      <pageMargins left="0.7" right="0.7" top="0.75" bottom="0.75" header="0.3" footer="0.3"/>
    </customSheetView>
    <customSheetView guid="{9AF4A83C-CF57-4B40-8A74-6A0EA6C2FE5C}">
      <pane xSplit="2" ySplit="1" topLeftCell="M2" activePane="bottomRight" state="frozen"/>
      <selection pane="bottomRight" activeCell="A11" sqref="A11"/>
      <pageMargins left="0.7" right="0.7" top="0.75" bottom="0.75" header="0.3" footer="0.3"/>
      <pageSetup paperSize="9" orientation="portrait" horizontalDpi="1200" verticalDpi="1200" r:id="rId4"/>
    </customSheetView>
    <customSheetView guid="{899D69CD-4B7E-42BC-9944-5BD922EB798C}" topLeftCell="I1">
      <selection activeCell="R14" sqref="R14"/>
      <pageMargins left="0.7" right="0.7" top="0.75" bottom="0.75" header="0.3" footer="0.3"/>
      <pageSetup paperSize="9" orientation="portrait" r:id="rId5"/>
    </customSheetView>
  </customSheetViews>
  <pageMargins left="0.7" right="0.7" top="0.75" bottom="0.75" header="0.3" footer="0.3"/>
  <pageSetup paperSize="9" orientation="portrait"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71"/>
  <sheetViews>
    <sheetView zoomScaleNormal="58" workbookViewId="0">
      <pane xSplit="2" ySplit="2" topLeftCell="C3" activePane="bottomRight" state="frozen"/>
      <selection pane="topRight" activeCell="C1" sqref="C1"/>
      <selection pane="bottomLeft" activeCell="A3" sqref="A3"/>
      <selection pane="bottomRight" activeCell="K8" sqref="K8"/>
    </sheetView>
  </sheetViews>
  <sheetFormatPr defaultColWidth="9.140625" defaultRowHeight="12" customHeight="1"/>
  <cols>
    <col min="1" max="1" width="50.85546875" style="6" customWidth="1"/>
    <col min="2" max="2" width="51.85546875" style="6" bestFit="1" customWidth="1"/>
    <col min="3" max="4" width="11.28515625" style="6" customWidth="1"/>
    <col min="5" max="6" width="9.42578125" style="6" bestFit="1" customWidth="1"/>
    <col min="7" max="16384" width="9.140625" style="6"/>
  </cols>
  <sheetData>
    <row r="1" spans="1:6" ht="15" customHeight="1" thickBot="1">
      <c r="C1" s="295"/>
      <c r="D1" s="411"/>
    </row>
    <row r="2" spans="1:6" ht="15" customHeight="1" thickBot="1">
      <c r="A2" s="283" t="s">
        <v>87</v>
      </c>
      <c r="B2" s="283" t="s">
        <v>2</v>
      </c>
      <c r="C2" s="295" t="s">
        <v>644</v>
      </c>
      <c r="D2" s="295" t="s">
        <v>687</v>
      </c>
    </row>
    <row r="3" spans="1:6" ht="15" customHeight="1">
      <c r="A3" s="296" t="s">
        <v>178</v>
      </c>
      <c r="B3" s="296" t="s">
        <v>179</v>
      </c>
      <c r="C3" s="297">
        <v>97970</v>
      </c>
      <c r="D3" s="412">
        <v>118104</v>
      </c>
      <c r="E3" s="326"/>
      <c r="F3" s="326"/>
    </row>
    <row r="4" spans="1:6" ht="26.1" customHeight="1">
      <c r="A4" s="298" t="s">
        <v>559</v>
      </c>
      <c r="B4" s="298" t="s">
        <v>560</v>
      </c>
      <c r="C4" s="297">
        <v>113117</v>
      </c>
      <c r="D4" s="412">
        <v>107494</v>
      </c>
      <c r="F4" s="326"/>
    </row>
    <row r="5" spans="1:6" ht="15" customHeight="1">
      <c r="A5" s="296" t="s">
        <v>180</v>
      </c>
      <c r="B5" s="296" t="s">
        <v>181</v>
      </c>
      <c r="C5" s="297">
        <v>26049</v>
      </c>
      <c r="D5" s="412">
        <v>26858</v>
      </c>
    </row>
    <row r="6" spans="1:6" ht="15" customHeight="1">
      <c r="A6" s="296" t="s">
        <v>182</v>
      </c>
      <c r="B6" s="296" t="s">
        <v>183</v>
      </c>
      <c r="C6" s="297">
        <v>119814</v>
      </c>
      <c r="D6" s="412">
        <v>182755</v>
      </c>
    </row>
    <row r="7" spans="1:6" ht="15" customHeight="1">
      <c r="A7" s="296" t="s">
        <v>647</v>
      </c>
      <c r="B7" s="296"/>
      <c r="C7" s="297">
        <v>58462</v>
      </c>
      <c r="D7" s="412">
        <v>63147</v>
      </c>
    </row>
    <row r="8" spans="1:6" ht="15" customHeight="1">
      <c r="A8" s="296" t="s">
        <v>654</v>
      </c>
      <c r="B8" s="296" t="s">
        <v>645</v>
      </c>
      <c r="C8" s="297">
        <v>85235</v>
      </c>
      <c r="D8" s="412">
        <v>84562</v>
      </c>
    </row>
    <row r="9" spans="1:6" ht="15" customHeight="1">
      <c r="A9" s="296" t="s">
        <v>185</v>
      </c>
      <c r="B9" s="296" t="s">
        <v>186</v>
      </c>
      <c r="C9" s="297">
        <v>35343</v>
      </c>
      <c r="D9" s="412">
        <v>33490</v>
      </c>
    </row>
    <row r="10" spans="1:6" ht="15" customHeight="1">
      <c r="A10" s="296" t="s">
        <v>54</v>
      </c>
      <c r="B10" s="296" t="s">
        <v>43</v>
      </c>
      <c r="C10" s="297">
        <v>4726</v>
      </c>
      <c r="D10" s="412">
        <v>5316</v>
      </c>
    </row>
    <row r="11" spans="1:6" ht="15" customHeight="1">
      <c r="A11" s="296" t="s">
        <v>187</v>
      </c>
      <c r="B11" s="296" t="s">
        <v>188</v>
      </c>
      <c r="C11" s="297">
        <v>67122</v>
      </c>
      <c r="D11" s="412">
        <v>58451</v>
      </c>
    </row>
    <row r="12" spans="1:6" ht="15" customHeight="1">
      <c r="A12" s="296" t="s">
        <v>55</v>
      </c>
      <c r="B12" s="296" t="s">
        <v>189</v>
      </c>
      <c r="C12" s="297">
        <v>53466</v>
      </c>
      <c r="D12" s="412">
        <v>61258</v>
      </c>
    </row>
    <row r="13" spans="1:6" ht="15" customHeight="1">
      <c r="A13" s="296" t="s">
        <v>111</v>
      </c>
      <c r="B13" s="296" t="s">
        <v>110</v>
      </c>
      <c r="C13" s="297">
        <v>44790</v>
      </c>
      <c r="D13" s="412">
        <v>44594</v>
      </c>
    </row>
    <row r="14" spans="1:6" ht="15" customHeight="1">
      <c r="A14" s="296" t="s">
        <v>190</v>
      </c>
      <c r="B14" s="296" t="s">
        <v>191</v>
      </c>
      <c r="C14" s="297">
        <v>6012</v>
      </c>
      <c r="D14" s="412">
        <v>5625</v>
      </c>
    </row>
    <row r="15" spans="1:6" ht="15" customHeight="1">
      <c r="A15" s="296" t="s">
        <v>192</v>
      </c>
      <c r="B15" s="296" t="s">
        <v>193</v>
      </c>
      <c r="C15" s="297">
        <v>5387</v>
      </c>
      <c r="D15" s="412">
        <v>2589</v>
      </c>
    </row>
    <row r="16" spans="1:6" s="248" customFormat="1" ht="15" customHeight="1">
      <c r="A16" s="299"/>
      <c r="B16" s="299" t="s">
        <v>42</v>
      </c>
      <c r="C16" s="300">
        <v>717493</v>
      </c>
      <c r="D16" s="413">
        <v>794243</v>
      </c>
    </row>
    <row r="17" spans="1:6" ht="18.75" customHeight="1" thickBot="1">
      <c r="A17" s="301" t="s">
        <v>88</v>
      </c>
      <c r="B17" s="301" t="s">
        <v>196</v>
      </c>
      <c r="C17" s="302"/>
      <c r="D17" s="414"/>
    </row>
    <row r="18" spans="1:6" ht="15" customHeight="1">
      <c r="A18" s="296" t="s">
        <v>178</v>
      </c>
      <c r="B18" s="296" t="s">
        <v>179</v>
      </c>
      <c r="C18" s="297">
        <v>-1233</v>
      </c>
      <c r="D18" s="412">
        <v>-4006</v>
      </c>
      <c r="E18" s="326"/>
      <c r="F18" s="326"/>
    </row>
    <row r="19" spans="1:6" ht="15" customHeight="1">
      <c r="A19" s="296" t="s">
        <v>197</v>
      </c>
      <c r="B19" s="296" t="s">
        <v>198</v>
      </c>
      <c r="C19" s="297">
        <v>-16178</v>
      </c>
      <c r="D19" s="412">
        <v>-23715</v>
      </c>
      <c r="E19" s="326"/>
      <c r="F19" s="326"/>
    </row>
    <row r="20" spans="1:6" ht="15" customHeight="1">
      <c r="A20" s="296" t="s">
        <v>180</v>
      </c>
      <c r="B20" s="296" t="s">
        <v>181</v>
      </c>
      <c r="C20" s="297">
        <v>-15020</v>
      </c>
      <c r="D20" s="412">
        <v>-16638</v>
      </c>
      <c r="E20" s="326"/>
      <c r="F20" s="326"/>
    </row>
    <row r="21" spans="1:6" ht="15" customHeight="1">
      <c r="A21" s="296" t="s">
        <v>647</v>
      </c>
      <c r="B21" s="296"/>
      <c r="C21" s="297">
        <v>-12561</v>
      </c>
      <c r="D21" s="412">
        <v>-14353</v>
      </c>
      <c r="E21" s="326"/>
      <c r="F21" s="326"/>
    </row>
    <row r="22" spans="1:6" ht="15" customHeight="1">
      <c r="A22" s="296" t="s">
        <v>655</v>
      </c>
      <c r="B22" s="296" t="s">
        <v>645</v>
      </c>
      <c r="C22" s="297">
        <v>-21098</v>
      </c>
      <c r="D22" s="412">
        <v>-20335</v>
      </c>
      <c r="E22" s="326"/>
      <c r="F22" s="326"/>
    </row>
    <row r="23" spans="1:6" ht="15" customHeight="1">
      <c r="A23" s="296" t="s">
        <v>185</v>
      </c>
      <c r="B23" s="296" t="s">
        <v>186</v>
      </c>
      <c r="C23" s="297">
        <v>-3019</v>
      </c>
      <c r="D23" s="412">
        <v>-2678</v>
      </c>
      <c r="E23" s="326"/>
      <c r="F23" s="326"/>
    </row>
    <row r="24" spans="1:6" ht="15" customHeight="1">
      <c r="A24" s="296" t="s">
        <v>111</v>
      </c>
      <c r="B24" s="296" t="s">
        <v>110</v>
      </c>
      <c r="C24" s="297">
        <v>-5322</v>
      </c>
      <c r="D24" s="412">
        <v>-4983</v>
      </c>
      <c r="E24" s="326"/>
      <c r="F24" s="326"/>
    </row>
    <row r="25" spans="1:6" ht="12.95" customHeight="1">
      <c r="A25" s="296" t="s">
        <v>199</v>
      </c>
      <c r="B25" s="296" t="s">
        <v>188</v>
      </c>
      <c r="C25" s="297">
        <v>-5508</v>
      </c>
      <c r="D25" s="412">
        <v>-5620</v>
      </c>
      <c r="E25" s="326"/>
      <c r="F25" s="326"/>
    </row>
    <row r="26" spans="1:6" ht="15" customHeight="1">
      <c r="A26" s="296" t="s">
        <v>55</v>
      </c>
      <c r="B26" s="296" t="s">
        <v>189</v>
      </c>
      <c r="C26" s="297">
        <v>-4149</v>
      </c>
      <c r="D26" s="412">
        <v>-4430</v>
      </c>
      <c r="E26" s="326"/>
      <c r="F26" s="326"/>
    </row>
    <row r="27" spans="1:6" ht="15" customHeight="1">
      <c r="A27" s="296" t="s">
        <v>54</v>
      </c>
      <c r="B27" s="296" t="s">
        <v>43</v>
      </c>
      <c r="C27" s="297">
        <v>-3129</v>
      </c>
      <c r="D27" s="412">
        <v>-2268</v>
      </c>
      <c r="E27" s="326"/>
      <c r="F27" s="326"/>
    </row>
    <row r="28" spans="1:6" ht="15" customHeight="1">
      <c r="A28" s="296" t="s">
        <v>190</v>
      </c>
      <c r="B28" s="296" t="s">
        <v>191</v>
      </c>
      <c r="C28" s="297">
        <v>-8030</v>
      </c>
      <c r="D28" s="412">
        <v>-10180</v>
      </c>
      <c r="E28" s="326"/>
      <c r="F28" s="326"/>
    </row>
    <row r="29" spans="1:6" ht="15" customHeight="1">
      <c r="A29" s="296" t="s">
        <v>200</v>
      </c>
      <c r="B29" s="296" t="s">
        <v>201</v>
      </c>
      <c r="C29" s="297">
        <v>-2124</v>
      </c>
      <c r="D29" s="412">
        <v>-6004</v>
      </c>
      <c r="E29" s="326"/>
      <c r="F29" s="326"/>
    </row>
    <row r="30" spans="1:6" ht="15" customHeight="1">
      <c r="A30" s="296" t="s">
        <v>194</v>
      </c>
      <c r="B30" s="296" t="s">
        <v>195</v>
      </c>
      <c r="C30" s="297">
        <v>-8848</v>
      </c>
      <c r="D30" s="412">
        <v>-18306</v>
      </c>
      <c r="E30" s="326"/>
      <c r="F30" s="326"/>
    </row>
    <row r="31" spans="1:6" s="248" customFormat="1" ht="15" customHeight="1">
      <c r="A31" s="299"/>
      <c r="B31" s="299" t="s">
        <v>42</v>
      </c>
      <c r="C31" s="300">
        <v>-106219</v>
      </c>
      <c r="D31" s="415">
        <v>-133516</v>
      </c>
      <c r="E31" s="326"/>
      <c r="F31" s="326"/>
    </row>
    <row r="32" spans="1:6" ht="15" customHeight="1">
      <c r="C32" s="248"/>
      <c r="D32" s="326">
        <v>0</v>
      </c>
    </row>
    <row r="33" spans="1:6" ht="15" customHeight="1">
      <c r="A33" s="299" t="s">
        <v>53</v>
      </c>
      <c r="B33" s="299" t="s">
        <v>4</v>
      </c>
      <c r="C33" s="300">
        <v>611274</v>
      </c>
      <c r="D33" s="413">
        <v>660727</v>
      </c>
      <c r="E33" s="28"/>
      <c r="F33" s="28"/>
    </row>
    <row r="34" spans="1:6" ht="15" customHeight="1">
      <c r="C34" s="346"/>
      <c r="D34" s="416"/>
      <c r="E34" s="28"/>
      <c r="F34" s="28"/>
    </row>
    <row r="35" spans="1:6" ht="15" customHeight="1" thickBot="1">
      <c r="C35" s="295"/>
      <c r="D35" s="411"/>
      <c r="E35" s="28"/>
      <c r="F35" s="28"/>
    </row>
    <row r="36" spans="1:6" ht="15" customHeight="1" thickBot="1">
      <c r="A36" s="283" t="s">
        <v>53</v>
      </c>
      <c r="B36" s="283" t="s">
        <v>4</v>
      </c>
      <c r="C36" s="295" t="s">
        <v>644</v>
      </c>
      <c r="D36" s="411" t="s">
        <v>687</v>
      </c>
      <c r="E36" s="28"/>
      <c r="F36" s="28"/>
    </row>
    <row r="37" spans="1:6" ht="15" customHeight="1">
      <c r="A37" s="296" t="s">
        <v>178</v>
      </c>
      <c r="B37" s="296" t="s">
        <v>179</v>
      </c>
      <c r="C37" s="297">
        <v>96737</v>
      </c>
      <c r="D37" s="412">
        <v>114098</v>
      </c>
      <c r="E37" s="28"/>
      <c r="F37" s="28"/>
    </row>
    <row r="38" spans="1:6" ht="15" customHeight="1">
      <c r="A38" s="296" t="s">
        <v>575</v>
      </c>
      <c r="B38" s="296" t="s">
        <v>560</v>
      </c>
      <c r="C38" s="297">
        <v>96939</v>
      </c>
      <c r="D38" s="412">
        <v>83779</v>
      </c>
      <c r="E38" s="28"/>
      <c r="F38" s="28"/>
    </row>
    <row r="39" spans="1:6" ht="15" customHeight="1">
      <c r="A39" s="296" t="s">
        <v>180</v>
      </c>
      <c r="B39" s="296" t="s">
        <v>181</v>
      </c>
      <c r="C39" s="297">
        <v>11029</v>
      </c>
      <c r="D39" s="412">
        <v>10220</v>
      </c>
      <c r="E39" s="28"/>
      <c r="F39" s="28"/>
    </row>
    <row r="40" spans="1:6" ht="15" customHeight="1">
      <c r="A40" s="296" t="s">
        <v>182</v>
      </c>
      <c r="B40" s="296" t="s">
        <v>183</v>
      </c>
      <c r="C40" s="297">
        <v>119814</v>
      </c>
      <c r="D40" s="412">
        <v>182755</v>
      </c>
      <c r="E40" s="28"/>
      <c r="F40" s="28"/>
    </row>
    <row r="41" spans="1:6" ht="15" customHeight="1">
      <c r="A41" s="296" t="s">
        <v>184</v>
      </c>
      <c r="B41" s="296" t="s">
        <v>566</v>
      </c>
      <c r="C41" s="297">
        <v>45901</v>
      </c>
      <c r="D41" s="412">
        <v>48794</v>
      </c>
      <c r="E41" s="28"/>
      <c r="F41" s="28"/>
    </row>
    <row r="42" spans="1:6" ht="15" customHeight="1">
      <c r="A42" s="296" t="s">
        <v>646</v>
      </c>
      <c r="B42" s="296" t="s">
        <v>645</v>
      </c>
      <c r="C42" s="297">
        <v>64137</v>
      </c>
      <c r="D42" s="412">
        <v>64227</v>
      </c>
      <c r="E42" s="28"/>
      <c r="F42" s="28"/>
    </row>
    <row r="43" spans="1:6" ht="15.6" customHeight="1">
      <c r="A43" s="296" t="s">
        <v>185</v>
      </c>
      <c r="B43" s="296" t="s">
        <v>186</v>
      </c>
      <c r="C43" s="297">
        <v>32324</v>
      </c>
      <c r="D43" s="412">
        <v>30812</v>
      </c>
      <c r="E43" s="28"/>
      <c r="F43" s="28"/>
    </row>
    <row r="44" spans="1:6" ht="15" customHeight="1">
      <c r="A44" s="296" t="s">
        <v>54</v>
      </c>
      <c r="B44" s="296" t="s">
        <v>43</v>
      </c>
      <c r="C44" s="297">
        <v>1597</v>
      </c>
      <c r="D44" s="412">
        <v>3048</v>
      </c>
      <c r="E44" s="28"/>
      <c r="F44" s="28"/>
    </row>
    <row r="45" spans="1:6" ht="15" customHeight="1">
      <c r="A45" s="296" t="s">
        <v>187</v>
      </c>
      <c r="B45" s="296" t="s">
        <v>188</v>
      </c>
      <c r="C45" s="297">
        <v>61614</v>
      </c>
      <c r="D45" s="412">
        <v>52831</v>
      </c>
      <c r="E45" s="28"/>
      <c r="F45" s="28"/>
    </row>
    <row r="46" spans="1:6" ht="15" customHeight="1">
      <c r="A46" s="296" t="s">
        <v>55</v>
      </c>
      <c r="B46" s="296" t="s">
        <v>189</v>
      </c>
      <c r="C46" s="297">
        <v>49317</v>
      </c>
      <c r="D46" s="412">
        <v>56828</v>
      </c>
      <c r="E46" s="28"/>
      <c r="F46" s="28"/>
    </row>
    <row r="47" spans="1:6" ht="15" customHeight="1">
      <c r="A47" s="296" t="s">
        <v>111</v>
      </c>
      <c r="B47" s="296" t="s">
        <v>110</v>
      </c>
      <c r="C47" s="297">
        <v>39468</v>
      </c>
      <c r="D47" s="412">
        <v>39611</v>
      </c>
      <c r="E47" s="28"/>
      <c r="F47" s="28"/>
    </row>
    <row r="48" spans="1:6" ht="15" customHeight="1">
      <c r="A48" s="296" t="s">
        <v>190</v>
      </c>
      <c r="B48" s="296" t="s">
        <v>191</v>
      </c>
      <c r="C48" s="297">
        <v>-2018</v>
      </c>
      <c r="D48" s="412">
        <v>-4555</v>
      </c>
      <c r="E48" s="28"/>
      <c r="F48" s="28"/>
    </row>
    <row r="49" spans="1:6" ht="15" customHeight="1">
      <c r="A49" s="296" t="s">
        <v>192</v>
      </c>
      <c r="B49" s="296" t="s">
        <v>193</v>
      </c>
      <c r="C49" s="297">
        <v>5387</v>
      </c>
      <c r="D49" s="412">
        <v>2589</v>
      </c>
      <c r="E49" s="28"/>
      <c r="F49" s="28"/>
    </row>
    <row r="50" spans="1:6" ht="15" customHeight="1">
      <c r="A50" s="296" t="s">
        <v>194</v>
      </c>
      <c r="B50" s="296" t="s">
        <v>202</v>
      </c>
      <c r="C50" s="297">
        <v>-10972</v>
      </c>
      <c r="D50" s="412">
        <v>-24310</v>
      </c>
      <c r="E50" s="28"/>
      <c r="F50" s="28"/>
    </row>
    <row r="51" spans="1:6" ht="15" customHeight="1">
      <c r="A51" s="299" t="s">
        <v>56</v>
      </c>
      <c r="B51" s="299" t="s">
        <v>42</v>
      </c>
      <c r="C51" s="300">
        <v>611274</v>
      </c>
      <c r="D51" s="413">
        <v>660727</v>
      </c>
      <c r="E51" s="28"/>
      <c r="F51" s="28"/>
    </row>
    <row r="52" spans="1:6" s="230" customFormat="1" ht="15" customHeight="1"/>
    <row r="53" spans="1:6" s="230" customFormat="1" ht="15" customHeight="1" thickBot="1"/>
    <row r="54" spans="1:6" s="230" customFormat="1" ht="15" customHeight="1" thickBot="1">
      <c r="A54" s="283" t="s">
        <v>53</v>
      </c>
      <c r="B54" s="283" t="s">
        <v>4</v>
      </c>
      <c r="C54" s="303" t="s">
        <v>644</v>
      </c>
      <c r="D54" s="417" t="s">
        <v>687</v>
      </c>
    </row>
    <row r="55" spans="1:6" s="230" customFormat="1" ht="15.75">
      <c r="A55" s="304" t="s">
        <v>573</v>
      </c>
      <c r="B55" s="304" t="s">
        <v>563</v>
      </c>
      <c r="C55" s="297"/>
      <c r="D55" s="378"/>
    </row>
    <row r="56" spans="1:6" s="230" customFormat="1" ht="15" customHeight="1">
      <c r="A56" s="305" t="s">
        <v>562</v>
      </c>
      <c r="B56" s="296" t="s">
        <v>561</v>
      </c>
      <c r="C56" s="306">
        <v>62</v>
      </c>
      <c r="D56" s="379">
        <v>53</v>
      </c>
    </row>
    <row r="57" spans="1:6" s="230" customFormat="1" ht="15" customHeight="1">
      <c r="A57" s="296" t="s">
        <v>54</v>
      </c>
      <c r="B57" s="296" t="s">
        <v>43</v>
      </c>
      <c r="C57" s="297">
        <v>2</v>
      </c>
      <c r="D57" s="377">
        <v>3</v>
      </c>
    </row>
    <row r="58" spans="1:6" s="230" customFormat="1" ht="15" customHeight="1">
      <c r="A58" s="296" t="s">
        <v>111</v>
      </c>
      <c r="B58" s="296" t="s">
        <v>110</v>
      </c>
      <c r="C58" s="297">
        <v>39</v>
      </c>
      <c r="D58" s="377">
        <v>40</v>
      </c>
    </row>
    <row r="59" spans="1:6" s="230" customFormat="1" ht="15" customHeight="1">
      <c r="A59" s="296" t="s">
        <v>180</v>
      </c>
      <c r="B59" s="296" t="s">
        <v>181</v>
      </c>
      <c r="C59" s="297">
        <v>11</v>
      </c>
      <c r="D59" s="377">
        <v>10</v>
      </c>
    </row>
    <row r="60" spans="1:6" s="230" customFormat="1" ht="15" customHeight="1">
      <c r="A60" s="296" t="s">
        <v>569</v>
      </c>
      <c r="B60" s="296" t="s">
        <v>564</v>
      </c>
      <c r="C60" s="297">
        <v>97</v>
      </c>
      <c r="D60" s="377">
        <v>114</v>
      </c>
    </row>
    <row r="61" spans="1:6" s="230" customFormat="1" ht="15" customHeight="1">
      <c r="A61" s="296" t="s">
        <v>570</v>
      </c>
      <c r="B61" s="296" t="s">
        <v>565</v>
      </c>
      <c r="C61" s="297">
        <v>120</v>
      </c>
      <c r="D61" s="377">
        <v>183</v>
      </c>
    </row>
    <row r="62" spans="1:6" s="230" customFormat="1" ht="15" customHeight="1">
      <c r="A62" s="296" t="s">
        <v>571</v>
      </c>
      <c r="B62" s="296" t="s">
        <v>566</v>
      </c>
      <c r="C62" s="297">
        <v>46</v>
      </c>
      <c r="D62" s="377">
        <v>49</v>
      </c>
    </row>
    <row r="63" spans="1:6" s="230" customFormat="1" ht="15" customHeight="1">
      <c r="A63" s="296" t="s">
        <v>572</v>
      </c>
      <c r="B63" s="296" t="s">
        <v>567</v>
      </c>
      <c r="C63" s="297">
        <v>95</v>
      </c>
      <c r="D63" s="377">
        <v>79</v>
      </c>
    </row>
    <row r="64" spans="1:6" s="230" customFormat="1" ht="15" customHeight="1">
      <c r="A64" s="296" t="s">
        <v>55</v>
      </c>
      <c r="B64" s="296" t="s">
        <v>568</v>
      </c>
      <c r="C64" s="297">
        <v>49</v>
      </c>
      <c r="D64" s="377">
        <v>57</v>
      </c>
    </row>
    <row r="65" spans="1:4" s="230" customFormat="1" ht="15" customHeight="1">
      <c r="A65" s="296" t="s">
        <v>194</v>
      </c>
      <c r="B65" s="296" t="s">
        <v>44</v>
      </c>
      <c r="C65" s="297">
        <v>27</v>
      </c>
      <c r="D65" s="377">
        <v>9</v>
      </c>
    </row>
    <row r="66" spans="1:4" ht="15" customHeight="1">
      <c r="A66" s="299" t="s">
        <v>56</v>
      </c>
      <c r="B66" s="299" t="s">
        <v>42</v>
      </c>
      <c r="C66" s="300">
        <v>548</v>
      </c>
      <c r="D66" s="413">
        <v>597</v>
      </c>
    </row>
    <row r="67" spans="1:4" s="28" customFormat="1" ht="15" customHeight="1"/>
    <row r="68" spans="1:4" ht="15" customHeight="1"/>
    <row r="69" spans="1:4" ht="15" customHeight="1"/>
    <row r="70" spans="1:4" ht="15" customHeight="1">
      <c r="C70" s="326"/>
      <c r="D70" s="326"/>
    </row>
    <row r="71" spans="1:4" ht="15" customHeight="1">
      <c r="C71" s="326"/>
      <c r="D71" s="326"/>
    </row>
    <row r="72" spans="1:4" ht="15" customHeight="1"/>
    <row r="73" spans="1:4" ht="15" customHeight="1"/>
    <row r="74" spans="1:4" ht="15" customHeight="1"/>
    <row r="75" spans="1:4" ht="15" customHeight="1"/>
    <row r="76" spans="1:4" ht="15" customHeight="1"/>
    <row r="77" spans="1:4" ht="15" customHeight="1"/>
    <row r="78" spans="1:4" ht="15" customHeight="1"/>
    <row r="79" spans="1:4" ht="15" customHeight="1"/>
    <row r="80" spans="1:4"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sheetData>
  <customSheetViews>
    <customSheetView guid="{0A5A8AAD-17C2-42D7-A411-AE31312C904E}" fitToPage="1">
      <pane xSplit="2" ySplit="2" topLeftCell="C3" activePane="bottomRight" state="frozen"/>
      <selection pane="bottomRight" activeCell="K8" sqref="K8"/>
      <pageMargins left="0.75" right="0.75" top="1" bottom="1" header="0.5" footer="0.5"/>
      <pageSetup paperSize="9" scale="71" fitToHeight="0" orientation="landscape" r:id="rId1"/>
      <headerFooter alignWithMargins="0"/>
    </customSheetView>
    <customSheetView guid="{687A4863-1825-4D63-B732-E76682E6DE4F}" fitToPage="1" hiddenColumns="1" topLeftCell="A34">
      <selection activeCell="T47" sqref="T47"/>
      <pageMargins left="0.75" right="0.75" top="1" bottom="1" header="0.5" footer="0.5"/>
      <pageSetup paperSize="9" scale="71" fitToHeight="0" orientation="landscape" r:id="rId2"/>
      <headerFooter alignWithMargins="0"/>
    </customSheetView>
    <customSheetView guid="{25FAB884-5E17-4008-8139-33D910C7DEFE}" scale="70" showGridLines="0" fitToPage="1" showRuler="0" topLeftCell="C1">
      <selection activeCell="AA39" sqref="AA39"/>
      <pageMargins left="0.75" right="0.75" top="1" bottom="1" header="0.5" footer="0.5"/>
      <pageSetup paperSize="9" scale="71" fitToHeight="0" orientation="landscape" r:id="rId3"/>
      <headerFooter alignWithMargins="0"/>
    </customSheetView>
    <customSheetView guid="{9AF4A83C-CF57-4B40-8A74-6A0EA6C2FE5C}" scale="70" showGridLines="0" fitToPage="1" showRuler="0" topLeftCell="C4">
      <selection activeCell="P48" sqref="P48"/>
      <pageMargins left="0.75" right="0.75" top="1" bottom="1" header="0.5" footer="0.5"/>
      <pageSetup paperSize="9" scale="71" fitToHeight="0" orientation="landscape" r:id="rId4"/>
      <headerFooter alignWithMargins="0"/>
    </customSheetView>
    <customSheetView guid="{899D69CD-4B7E-42BC-9944-5BD922EB798C}" scale="70" showGridLines="0" fitToPage="1" showRuler="0" topLeftCell="C31">
      <selection activeCell="J76" sqref="J76"/>
      <pageMargins left="0.75" right="0.75" top="1" bottom="1" header="0.5" footer="0.5"/>
      <pageSetup paperSize="9" scale="71" fitToHeight="0" orientation="landscape" r:id="rId5"/>
      <headerFooter alignWithMargins="0"/>
    </customSheetView>
  </customSheetViews>
  <pageMargins left="0.75" right="0.75" top="1" bottom="1" header="0.5" footer="0.5"/>
  <pageSetup paperSize="9" scale="71" fitToHeight="0" orientation="landscape" r:id="rId6"/>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5"/>
  <sheetViews>
    <sheetView zoomScaleNormal="58" workbookViewId="0">
      <pane xSplit="2" ySplit="1" topLeftCell="C2" activePane="bottomRight" state="frozen"/>
      <selection pane="topRight" activeCell="C1" sqref="C1"/>
      <selection pane="bottomLeft" activeCell="A2" sqref="A2"/>
      <selection pane="bottomRight" activeCell="I15" sqref="I15"/>
    </sheetView>
  </sheetViews>
  <sheetFormatPr defaultColWidth="9.140625" defaultRowHeight="14.25"/>
  <cols>
    <col min="1" max="2" width="50.85546875" style="62" customWidth="1"/>
    <col min="3" max="3" width="15.5703125" style="62" customWidth="1"/>
    <col min="4" max="4" width="15.140625" style="62" customWidth="1"/>
    <col min="5" max="16384" width="9.140625" style="62"/>
  </cols>
  <sheetData>
    <row r="1" spans="1:4" ht="15" customHeight="1" thickBot="1">
      <c r="A1" s="40" t="s">
        <v>57</v>
      </c>
      <c r="B1" s="40" t="s">
        <v>331</v>
      </c>
      <c r="C1" s="314" t="s">
        <v>644</v>
      </c>
      <c r="D1" s="418" t="s">
        <v>687</v>
      </c>
    </row>
    <row r="2" spans="1:4" ht="15" customHeight="1">
      <c r="A2" s="67" t="s">
        <v>203</v>
      </c>
      <c r="B2" s="65" t="s">
        <v>332</v>
      </c>
      <c r="C2" s="333">
        <v>-334667</v>
      </c>
      <c r="D2" s="419">
        <v>-351847</v>
      </c>
    </row>
    <row r="3" spans="1:4" ht="15" customHeight="1">
      <c r="A3" s="67" t="s">
        <v>207</v>
      </c>
      <c r="B3" s="65" t="s">
        <v>333</v>
      </c>
      <c r="C3" s="333">
        <v>-64097</v>
      </c>
      <c r="D3" s="419">
        <v>-68096</v>
      </c>
    </row>
    <row r="4" spans="1:4" ht="15" customHeight="1">
      <c r="A4" s="67" t="s">
        <v>585</v>
      </c>
      <c r="B4" s="65" t="s">
        <v>586</v>
      </c>
      <c r="C4" s="333">
        <v>-2239</v>
      </c>
      <c r="D4" s="419">
        <v>-2384</v>
      </c>
    </row>
    <row r="5" spans="1:4" ht="15" customHeight="1">
      <c r="A5" s="67" t="s">
        <v>205</v>
      </c>
      <c r="B5" s="65" t="s">
        <v>335</v>
      </c>
      <c r="C5" s="333">
        <v>-8184</v>
      </c>
      <c r="D5" s="419">
        <v>-9224</v>
      </c>
    </row>
    <row r="6" spans="1:4" ht="15" customHeight="1">
      <c r="A6" s="67" t="s">
        <v>204</v>
      </c>
      <c r="B6" s="65" t="s">
        <v>334</v>
      </c>
      <c r="C6" s="333">
        <v>-1524</v>
      </c>
      <c r="D6" s="419">
        <v>-1687</v>
      </c>
    </row>
    <row r="7" spans="1:4" ht="15" customHeight="1">
      <c r="A7" s="67" t="s">
        <v>206</v>
      </c>
      <c r="B7" s="72" t="s">
        <v>336</v>
      </c>
      <c r="C7" s="333">
        <v>-5</v>
      </c>
      <c r="D7" s="419">
        <v>-7</v>
      </c>
    </row>
    <row r="8" spans="1:4" ht="15" customHeight="1">
      <c r="A8" s="67" t="s">
        <v>208</v>
      </c>
      <c r="B8" s="65" t="s">
        <v>337</v>
      </c>
      <c r="C8" s="333">
        <v>0</v>
      </c>
      <c r="D8" s="419">
        <v>0</v>
      </c>
    </row>
    <row r="9" spans="1:4" s="2" customFormat="1" ht="15" customHeight="1">
      <c r="A9" s="76" t="s">
        <v>329</v>
      </c>
      <c r="B9" s="76" t="s">
        <v>338</v>
      </c>
      <c r="C9" s="334">
        <v>-410716</v>
      </c>
      <c r="D9" s="420">
        <v>-433245</v>
      </c>
    </row>
    <row r="10" spans="1:4" ht="15" customHeight="1">
      <c r="A10" s="68"/>
      <c r="B10" s="64"/>
    </row>
    <row r="11" spans="1:4" ht="15" customHeight="1">
      <c r="A11" s="272"/>
      <c r="B11" s="273"/>
    </row>
    <row r="12" spans="1:4" ht="15" customHeight="1" thickBot="1">
      <c r="A12" s="197" t="s">
        <v>328</v>
      </c>
      <c r="B12" s="197" t="s">
        <v>339</v>
      </c>
      <c r="C12" s="332" t="s">
        <v>644</v>
      </c>
      <c r="D12" s="418" t="s">
        <v>687</v>
      </c>
    </row>
    <row r="13" spans="1:4" ht="15" customHeight="1">
      <c r="A13" s="67" t="s">
        <v>209</v>
      </c>
      <c r="B13" s="65" t="s">
        <v>344</v>
      </c>
      <c r="C13" s="335">
        <v>-13753</v>
      </c>
      <c r="D13" s="421">
        <v>-16792</v>
      </c>
    </row>
    <row r="14" spans="1:4" ht="15" customHeight="1">
      <c r="A14" s="67" t="s">
        <v>210</v>
      </c>
      <c r="B14" s="65" t="s">
        <v>345</v>
      </c>
      <c r="C14" s="335">
        <v>-93543</v>
      </c>
      <c r="D14" s="421">
        <v>-107480</v>
      </c>
    </row>
    <row r="15" spans="1:4" ht="15" customHeight="1">
      <c r="A15" s="67" t="s">
        <v>211</v>
      </c>
      <c r="B15" s="65" t="s">
        <v>601</v>
      </c>
      <c r="C15" s="335">
        <v>-15002</v>
      </c>
      <c r="D15" s="421">
        <v>-17174</v>
      </c>
    </row>
    <row r="16" spans="1:4" ht="15" customHeight="1">
      <c r="A16" s="67" t="s">
        <v>212</v>
      </c>
      <c r="B16" s="65" t="s">
        <v>346</v>
      </c>
      <c r="C16" s="335">
        <v>-9517</v>
      </c>
      <c r="D16" s="421">
        <v>-10058</v>
      </c>
    </row>
    <row r="17" spans="1:5" ht="15" customHeight="1">
      <c r="A17" s="67" t="s">
        <v>213</v>
      </c>
      <c r="B17" s="65" t="s">
        <v>347</v>
      </c>
      <c r="C17" s="335">
        <v>-1588</v>
      </c>
      <c r="D17" s="421">
        <v>-833</v>
      </c>
    </row>
    <row r="18" spans="1:5" ht="15" customHeight="1">
      <c r="A18" s="67" t="s">
        <v>340</v>
      </c>
      <c r="B18" s="65" t="s">
        <v>348</v>
      </c>
      <c r="C18" s="335">
        <v>-33345</v>
      </c>
      <c r="D18" s="421">
        <v>-34990</v>
      </c>
    </row>
    <row r="19" spans="1:5" ht="15" customHeight="1">
      <c r="A19" s="67" t="s">
        <v>650</v>
      </c>
      <c r="B19" s="65" t="s">
        <v>349</v>
      </c>
      <c r="C19" s="335">
        <v>-5901</v>
      </c>
      <c r="D19" s="421">
        <v>-5403</v>
      </c>
    </row>
    <row r="20" spans="1:5" s="63" customFormat="1" ht="15" customHeight="1">
      <c r="A20" s="67" t="s">
        <v>651</v>
      </c>
      <c r="B20" s="205" t="s">
        <v>350</v>
      </c>
      <c r="C20" s="335">
        <v>-27396</v>
      </c>
      <c r="D20" s="421">
        <v>-26676</v>
      </c>
    </row>
    <row r="21" spans="1:5" ht="28.5">
      <c r="A21" s="274" t="s">
        <v>214</v>
      </c>
      <c r="B21" s="72" t="s">
        <v>351</v>
      </c>
      <c r="C21" s="333">
        <v>-192093</v>
      </c>
      <c r="D21" s="421">
        <v>-287695</v>
      </c>
    </row>
    <row r="22" spans="1:5" ht="15" customHeight="1">
      <c r="A22" s="67" t="s">
        <v>215</v>
      </c>
      <c r="B22" s="65" t="s">
        <v>352</v>
      </c>
      <c r="C22" s="335">
        <v>-24732</v>
      </c>
      <c r="D22" s="421">
        <v>-29475</v>
      </c>
    </row>
    <row r="23" spans="1:5" ht="15" customHeight="1">
      <c r="A23" s="67" t="s">
        <v>341</v>
      </c>
      <c r="B23" s="65" t="s">
        <v>353</v>
      </c>
      <c r="C23" s="335">
        <v>-13032</v>
      </c>
      <c r="D23" s="421">
        <v>-13165</v>
      </c>
    </row>
    <row r="24" spans="1:5" ht="15" customHeight="1">
      <c r="A24" s="67" t="s">
        <v>652</v>
      </c>
      <c r="B24" s="65" t="s">
        <v>354</v>
      </c>
      <c r="C24" s="335">
        <v>-2741</v>
      </c>
      <c r="D24" s="421">
        <v>-3801</v>
      </c>
    </row>
    <row r="25" spans="1:5" ht="15" customHeight="1">
      <c r="A25" s="69" t="s">
        <v>342</v>
      </c>
      <c r="B25" s="66" t="s">
        <v>355</v>
      </c>
      <c r="C25" s="335">
        <v>-7327</v>
      </c>
      <c r="D25" s="421">
        <v>-7659</v>
      </c>
    </row>
    <row r="26" spans="1:5" ht="15" customHeight="1">
      <c r="A26" s="69" t="s">
        <v>343</v>
      </c>
      <c r="B26" s="66" t="s">
        <v>356</v>
      </c>
      <c r="C26" s="335">
        <v>-5044</v>
      </c>
      <c r="D26" s="421">
        <v>-5583</v>
      </c>
    </row>
    <row r="27" spans="1:5" s="63" customFormat="1" ht="15" customHeight="1">
      <c r="A27" s="69" t="s">
        <v>248</v>
      </c>
      <c r="B27" s="71" t="s">
        <v>270</v>
      </c>
      <c r="C27" s="335">
        <v>-2362</v>
      </c>
      <c r="D27" s="421">
        <v>-3470</v>
      </c>
    </row>
    <row r="28" spans="1:5" ht="15" customHeight="1">
      <c r="A28" s="67" t="s">
        <v>217</v>
      </c>
      <c r="B28" s="65" t="s">
        <v>357</v>
      </c>
      <c r="C28" s="335">
        <v>-2802</v>
      </c>
      <c r="D28" s="421">
        <v>-2812</v>
      </c>
    </row>
    <row r="29" spans="1:5" ht="15" customHeight="1">
      <c r="A29" s="217" t="s">
        <v>653</v>
      </c>
      <c r="B29" s="65" t="s">
        <v>558</v>
      </c>
      <c r="C29" s="335">
        <v>-10973</v>
      </c>
      <c r="D29" s="421">
        <v>-9674</v>
      </c>
    </row>
    <row r="30" spans="1:5" ht="15" customHeight="1">
      <c r="A30" s="215"/>
      <c r="B30" s="216"/>
      <c r="C30" s="336"/>
      <c r="D30" s="422"/>
    </row>
    <row r="31" spans="1:5" s="2" customFormat="1" ht="15">
      <c r="A31" s="76" t="s">
        <v>330</v>
      </c>
      <c r="B31" s="76" t="s">
        <v>602</v>
      </c>
      <c r="C31" s="325">
        <v>-461151</v>
      </c>
      <c r="D31" s="423">
        <v>-582740</v>
      </c>
      <c r="E31" s="380"/>
    </row>
    <row r="32" spans="1:5" s="77" customFormat="1">
      <c r="C32" s="311"/>
      <c r="D32" s="424"/>
    </row>
    <row r="33" spans="1:4">
      <c r="A33" s="212" t="s">
        <v>547</v>
      </c>
      <c r="B33" s="212" t="s">
        <v>548</v>
      </c>
      <c r="C33" s="325">
        <v>-182467</v>
      </c>
      <c r="D33" s="423">
        <v>-277603</v>
      </c>
    </row>
    <row r="34" spans="1:4">
      <c r="A34" s="214" t="s">
        <v>549</v>
      </c>
      <c r="B34" s="214" t="s">
        <v>550</v>
      </c>
      <c r="C34" s="337">
        <v>-155481</v>
      </c>
      <c r="D34" s="425">
        <v>-222383</v>
      </c>
    </row>
    <row r="35" spans="1:4">
      <c r="A35" s="214" t="s">
        <v>551</v>
      </c>
      <c r="B35" s="214" t="s">
        <v>552</v>
      </c>
      <c r="C35" s="337">
        <v>-26986</v>
      </c>
      <c r="D35" s="425">
        <v>-55220</v>
      </c>
    </row>
  </sheetData>
  <customSheetViews>
    <customSheetView guid="{0A5A8AAD-17C2-42D7-A411-AE31312C904E}" fitToPage="1">
      <pane xSplit="2" ySplit="1" topLeftCell="C2" activePane="bottomRight" state="frozen"/>
      <selection pane="bottomRight" activeCell="I15" sqref="I15"/>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2" manualBreakCount="2">
        <brk id="9" max="1048575" man="1"/>
        <brk id="15" max="1048575" man="1"/>
      </colBreaks>
      <pageMargins left="0.75" right="0.75" top="1" bottom="1" header="0.5" footer="0.5"/>
      <pageSetup paperSize="9" scale="36" orientation="portrait" r:id="rId1"/>
      <headerFooter alignWithMargins="0"/>
    </customSheetView>
    <customSheetView guid="{687A4863-1825-4D63-B732-E76682E6DE4F}" fitToPage="1" hiddenColumns="1">
      <selection activeCell="W13" sqref="W13:W29"/>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8" max="1048575" man="1"/>
        <brk id="34" max="1048575" man="1"/>
      </colBreaks>
      <pageMargins left="0.75" right="0.75" top="1" bottom="1" header="0.5" footer="0.5"/>
      <pageSetup paperSize="9" scale="36" orientation="portrait" r:id="rId2"/>
      <headerFooter alignWithMargins="0"/>
    </customSheetView>
    <customSheetView guid="{25FAB884-5E17-4008-8139-33D910C7DEFE}" fitToPage="1">
      <selection activeCell="B29" sqref="B29"/>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pageMargins left="0.75" right="0.75" top="1" bottom="1" header="0.5" footer="0.5"/>
      <pageSetup paperSize="9" scale="36" orientation="portrait" r:id="rId3"/>
      <headerFooter alignWithMargins="0"/>
    </customSheetView>
    <customSheetView guid="{12F8D032-8143-430B-8DFF-852E8796C402}" scale="70" showGridLines="0" fitToPage="1" showRuler="0">
      <pane xSplit="1" topLeftCell="B1" activePane="topRight" state="frozen"/>
      <selection pane="topRight" activeCell="A8" sqref="A8:A10"/>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pageMargins left="0.75" right="0.75" top="1" bottom="1" header="0.5" footer="0.5"/>
      <pageSetup paperSize="9" scale="36" orientation="portrait" r:id="rId4"/>
      <headerFooter alignWithMargins="0"/>
    </customSheetView>
    <customSheetView guid="{8DA78CF1-615A-4626-9893-6751995631A4}" scale="70" fitToPage="1" showRuler="0" topLeftCell="A17">
      <pane xSplit="2" topLeftCell="S1" activePane="topRight" state="frozen"/>
      <selection pane="topRight" activeCell="S21" sqref="S21"/>
      <rowBreaks count="6" manualBreakCount="6">
        <brk id="9" max="16383" man="1"/>
        <brk id="10" max="16383" man="1"/>
        <brk id="16" max="16383" man="1"/>
        <brk id="45" max="16383" man="1"/>
        <brk id="60" max="16383" man="1"/>
        <brk id="95" max="16383" man="1"/>
      </rowBreaks>
      <colBreaks count="6" manualBreakCount="6">
        <brk id="12" max="1048575" man="1"/>
        <brk id="15" max="1048575" man="1"/>
        <brk id="23" max="1048575" man="1"/>
        <brk id="37" max="1048575" man="1"/>
        <brk id="51" max="1048575" man="1"/>
        <brk id="57" max="1048575" man="1"/>
      </colBreaks>
      <pageMargins left="0.75" right="0.75" top="1" bottom="1" header="0.5" footer="0.5"/>
      <pageSetup paperSize="9" scale="36" orientation="portrait" r:id="rId5"/>
      <headerFooter alignWithMargins="0"/>
    </customSheetView>
    <customSheetView guid="{57267270-6A97-4850-9DB6-FE6B399379AA}" scale="70" fitToPage="1" showRuler="0">
      <pane xSplit="2" topLeftCell="C1" activePane="topRight" state="frozen"/>
      <selection pane="topRight" activeCell="D36" sqref="D36"/>
      <rowBreaks count="6" manualBreakCount="6">
        <brk id="9" max="16383" man="1"/>
        <brk id="10" max="16383" man="1"/>
        <brk id="16" max="16383" man="1"/>
        <brk id="45" max="16383" man="1"/>
        <brk id="60" max="16383" man="1"/>
        <brk id="95" max="16383" man="1"/>
      </rowBreaks>
      <colBreaks count="6" manualBreakCount="6">
        <brk id="12" max="1048575" man="1"/>
        <brk id="15" max="1048575" man="1"/>
        <brk id="22" max="1048575" man="1"/>
        <brk id="36" max="1048575" man="1"/>
        <brk id="50" max="1048575" man="1"/>
        <brk id="56" max="1048575" man="1"/>
      </colBreaks>
      <pageMargins left="0.75" right="0.75" top="1" bottom="1" header="0.5" footer="0.5"/>
      <pageSetup paperSize="9" scale="36" orientation="portrait" r:id="rId6"/>
      <headerFooter alignWithMargins="0"/>
    </customSheetView>
    <customSheetView guid="{9AF4A83C-CF57-4B40-8A74-6A0EA6C2FE5C}" scale="88" fitToPage="1" showRuler="0">
      <pane xSplit="2" topLeftCell="L1" activePane="topRight" state="frozen"/>
      <selection pane="topRight" activeCell="N16" sqref="N16"/>
      <rowBreaks count="6" manualBreakCount="6">
        <brk id="9" max="16383" man="1"/>
        <brk id="10" max="16383" man="1"/>
        <brk id="16" max="16383" man="1"/>
        <brk id="45" max="16383" man="1"/>
        <brk id="60" max="16383" man="1"/>
        <brk id="95" max="16383" man="1"/>
      </rowBreaks>
      <colBreaks count="6" manualBreakCount="6">
        <brk id="12" max="1048575" man="1"/>
        <brk id="15" max="1048575" man="1"/>
        <brk id="23" max="1048575" man="1"/>
        <brk id="37" max="1048575" man="1"/>
        <brk id="51" max="1048575" man="1"/>
        <brk id="57" max="1048575" man="1"/>
      </colBreaks>
      <pageMargins left="0.75" right="0.75" top="1" bottom="1" header="0.5" footer="0.5"/>
      <pageSetup paperSize="9" scale="36" orientation="portrait" r:id="rId7"/>
      <headerFooter alignWithMargins="0"/>
    </customSheetView>
    <customSheetView guid="{899D69CD-4B7E-42BC-9944-5BD922EB798C}" fitToPage="1">
      <selection activeCell="I7" sqref="I7"/>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pageMargins left="0.75" right="0.75" top="1" bottom="1" header="0.5" footer="0.5"/>
      <pageSetup paperSize="9" scale="36" orientation="portrait" r:id="rId8"/>
      <headerFooter alignWithMargins="0"/>
    </customSheetView>
  </customSheetViews>
  <pageMargins left="0.75" right="0.75" top="1" bottom="1" header="0.5" footer="0.5"/>
  <pageSetup paperSize="9" scale="36" orientation="portrait" r:id="rId9"/>
  <headerFooter alignWithMargins="0"/>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2" manualBreakCount="2">
    <brk id="9" max="1048575" man="1"/>
    <brk id="15"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10"/>
  <sheetViews>
    <sheetView zoomScaleNormal="82" workbookViewId="0">
      <selection activeCell="I9" sqref="I9"/>
    </sheetView>
  </sheetViews>
  <sheetFormatPr defaultColWidth="9.140625" defaultRowHeight="15"/>
  <cols>
    <col min="1" max="1" width="50.85546875" style="74" customWidth="1"/>
    <col min="2" max="2" width="53.85546875" style="74" customWidth="1"/>
    <col min="3" max="3" width="13.42578125" style="3" customWidth="1"/>
    <col min="4" max="4" width="11" style="3" customWidth="1"/>
    <col min="5" max="16384" width="9.140625" style="3"/>
  </cols>
  <sheetData>
    <row r="2" spans="1:4" customFormat="1" ht="15.75" thickBot="1">
      <c r="A2" s="30" t="s">
        <v>6</v>
      </c>
      <c r="B2" s="30" t="s">
        <v>90</v>
      </c>
      <c r="C2" s="38" t="s">
        <v>644</v>
      </c>
      <c r="D2" s="426" t="s">
        <v>687</v>
      </c>
    </row>
    <row r="3" spans="1:4">
      <c r="A3" s="31" t="s">
        <v>371</v>
      </c>
      <c r="B3" s="31" t="s">
        <v>615</v>
      </c>
      <c r="C3" s="39">
        <v>112817</v>
      </c>
      <c r="D3" s="427">
        <v>22007</v>
      </c>
    </row>
    <row r="4" spans="1:4" ht="23.45" customHeight="1">
      <c r="A4" s="32" t="s">
        <v>372</v>
      </c>
      <c r="B4" s="148" t="s">
        <v>613</v>
      </c>
      <c r="C4" s="39">
        <v>-56284</v>
      </c>
      <c r="D4" s="427">
        <v>26944</v>
      </c>
    </row>
    <row r="5" spans="1:4" ht="15" customHeight="1">
      <c r="A5" s="32" t="s">
        <v>373</v>
      </c>
      <c r="B5" s="148" t="s">
        <v>374</v>
      </c>
      <c r="C5" s="39">
        <v>0</v>
      </c>
      <c r="D5" s="427">
        <v>0</v>
      </c>
    </row>
    <row r="6" spans="1:4">
      <c r="A6" s="32" t="s">
        <v>375</v>
      </c>
      <c r="B6" s="148" t="s">
        <v>376</v>
      </c>
      <c r="C6" s="39">
        <v>0</v>
      </c>
      <c r="D6" s="427">
        <v>0</v>
      </c>
    </row>
    <row r="7" spans="1:4" ht="30" customHeight="1">
      <c r="A7" s="148" t="s">
        <v>669</v>
      </c>
      <c r="B7" s="148" t="s">
        <v>671</v>
      </c>
      <c r="C7" s="39">
        <v>11380</v>
      </c>
      <c r="D7" s="427">
        <v>6468</v>
      </c>
    </row>
    <row r="8" spans="1:4" ht="30" customHeight="1">
      <c r="A8" s="148" t="s">
        <v>670</v>
      </c>
      <c r="B8" s="148" t="s">
        <v>672</v>
      </c>
      <c r="C8" s="39">
        <v>2859</v>
      </c>
      <c r="D8" s="427">
        <v>9084</v>
      </c>
    </row>
    <row r="9" spans="1:4" ht="30" customHeight="1">
      <c r="A9" s="32" t="s">
        <v>377</v>
      </c>
      <c r="B9" s="32" t="s">
        <v>603</v>
      </c>
      <c r="C9" s="39">
        <v>259</v>
      </c>
      <c r="D9" s="427">
        <v>-5119</v>
      </c>
    </row>
    <row r="10" spans="1:4" s="73" customFormat="1">
      <c r="A10" s="34" t="s">
        <v>42</v>
      </c>
      <c r="B10" s="34"/>
      <c r="C10" s="37">
        <v>71031</v>
      </c>
      <c r="D10" s="420">
        <v>59384</v>
      </c>
    </row>
  </sheetData>
  <customSheetViews>
    <customSheetView guid="{0A5A8AAD-17C2-42D7-A411-AE31312C904E}">
      <selection activeCell="I9" sqref="I9"/>
      <pageMargins left="0.7" right="0.7" top="0.75" bottom="0.75" header="0.3" footer="0.3"/>
      <pageSetup paperSize="9" orientation="portrait" r:id="rId1"/>
    </customSheetView>
    <customSheetView guid="{687A4863-1825-4D63-B732-E76682E6DE4F}" hiddenColumns="1">
      <selection activeCell="U23" sqref="U23"/>
      <pageMargins left="0.7" right="0.7" top="0.75" bottom="0.75" header="0.3" footer="0.3"/>
      <pageSetup paperSize="9" orientation="portrait" r:id="rId2"/>
    </customSheetView>
    <customSheetView guid="{25FAB884-5E17-4008-8139-33D910C7DEFE}">
      <selection activeCell="I23" sqref="I23"/>
      <pageMargins left="0.7" right="0.7" top="0.75" bottom="0.75" header="0.3" footer="0.3"/>
      <pageSetup paperSize="9" orientation="portrait" r:id="rId3"/>
    </customSheetView>
    <customSheetView guid="{12F8D032-8143-430B-8DFF-852E8796C402}">
      <selection activeCell="B18" sqref="B18"/>
      <pageMargins left="0.7" right="0.7" top="0.75" bottom="0.75" header="0.3" footer="0.3"/>
    </customSheetView>
    <customSheetView guid="{8DA78CF1-615A-4626-9893-6751995631A4}" hiddenColumns="1" topLeftCell="H1">
      <selection activeCell="M15" sqref="M15"/>
      <pageMargins left="0.7" right="0.7" top="0.75" bottom="0.75" header="0.3" footer="0.3"/>
    </customSheetView>
    <customSheetView guid="{57267270-6A97-4850-9DB6-FE6B399379AA}">
      <selection activeCell="L9" sqref="L9"/>
      <pageMargins left="0.7" right="0.7" top="0.75" bottom="0.75" header="0.3" footer="0.3"/>
    </customSheetView>
    <customSheetView guid="{9AF4A83C-CF57-4B40-8A74-6A0EA6C2FE5C}" hiddenColumns="1">
      <selection activeCell="B24" sqref="B24"/>
      <pageMargins left="0.7" right="0.7" top="0.75" bottom="0.75" header="0.3" footer="0.3"/>
      <pageSetup paperSize="9" orientation="portrait" horizontalDpi="1200" verticalDpi="1200" r:id="rId4"/>
    </customSheetView>
    <customSheetView guid="{899D69CD-4B7E-42BC-9944-5BD922EB798C}">
      <selection activeCell="H9" sqref="H9"/>
      <pageMargins left="0.7" right="0.7" top="0.75" bottom="0.75" header="0.3" footer="0.3"/>
      <pageSetup paperSize="9" orientation="portrait" r:id="rId5"/>
    </customSheetView>
  </customSheetViews>
  <pageMargins left="0.7" right="0.7" top="0.75" bottom="0.75" header="0.3" footer="0.3"/>
  <pageSetup paperSize="9" orientation="portrait"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
  <sheetViews>
    <sheetView zoomScaleNormal="84" workbookViewId="0">
      <selection activeCell="J5" sqref="J5"/>
    </sheetView>
  </sheetViews>
  <sheetFormatPr defaultColWidth="9.140625" defaultRowHeight="15"/>
  <cols>
    <col min="1" max="2" width="50.85546875" style="74" customWidth="1"/>
    <col min="3" max="3" width="12.42578125" style="3" customWidth="1"/>
    <col min="4" max="4" width="10" style="3" bestFit="1" customWidth="1"/>
    <col min="5" max="16384" width="9.140625" style="3"/>
  </cols>
  <sheetData>
    <row r="1" spans="1:9" s="74" customFormat="1" ht="15.75" thickBot="1">
      <c r="A1" s="150" t="s">
        <v>91</v>
      </c>
      <c r="B1" s="150" t="s">
        <v>7</v>
      </c>
      <c r="C1" s="208" t="s">
        <v>644</v>
      </c>
      <c r="D1" s="397" t="s">
        <v>687</v>
      </c>
    </row>
    <row r="2" spans="1:9" ht="38.25">
      <c r="A2" s="32" t="s">
        <v>502</v>
      </c>
      <c r="B2" s="32" t="s">
        <v>678</v>
      </c>
      <c r="C2" s="209">
        <v>28176</v>
      </c>
      <c r="D2" s="158">
        <v>212</v>
      </c>
      <c r="E2" s="247"/>
      <c r="F2" s="247"/>
      <c r="G2" s="247"/>
      <c r="H2" s="247"/>
      <c r="I2" s="247"/>
    </row>
    <row r="3" spans="1:9" ht="38.25">
      <c r="A3" s="148" t="s">
        <v>503</v>
      </c>
      <c r="B3" s="148" t="s">
        <v>679</v>
      </c>
      <c r="C3" s="209">
        <v>8</v>
      </c>
      <c r="D3" s="158">
        <v>0</v>
      </c>
      <c r="E3" s="247"/>
      <c r="F3" s="247"/>
      <c r="G3" s="247"/>
      <c r="H3" s="247"/>
      <c r="I3" s="247"/>
    </row>
    <row r="4" spans="1:9" ht="38.25">
      <c r="A4" s="148" t="s">
        <v>680</v>
      </c>
      <c r="B4" s="148" t="s">
        <v>628</v>
      </c>
      <c r="C4" s="209">
        <v>-7347</v>
      </c>
      <c r="D4" s="158">
        <v>2785</v>
      </c>
      <c r="E4" s="247"/>
      <c r="F4" s="247"/>
      <c r="G4" s="247"/>
      <c r="H4" s="247"/>
      <c r="I4" s="247"/>
    </row>
    <row r="5" spans="1:9" ht="38.25">
      <c r="A5" s="148" t="s">
        <v>671</v>
      </c>
      <c r="B5" s="32" t="s">
        <v>681</v>
      </c>
      <c r="C5" s="209">
        <v>0</v>
      </c>
      <c r="D5" s="158">
        <v>0</v>
      </c>
      <c r="E5" s="247"/>
      <c r="F5" s="247"/>
      <c r="G5" s="247"/>
      <c r="H5" s="247"/>
      <c r="I5" s="247"/>
    </row>
    <row r="6" spans="1:9" ht="25.5">
      <c r="A6" s="148" t="s">
        <v>512</v>
      </c>
      <c r="B6" s="148" t="s">
        <v>513</v>
      </c>
      <c r="C6" s="209">
        <v>0</v>
      </c>
      <c r="D6" s="158">
        <v>0</v>
      </c>
      <c r="E6" s="247"/>
      <c r="F6" s="247"/>
      <c r="G6" s="247"/>
      <c r="H6" s="247"/>
      <c r="I6" s="247"/>
    </row>
    <row r="7" spans="1:9" ht="15" customHeight="1">
      <c r="A7" s="148" t="s">
        <v>583</v>
      </c>
      <c r="B7" s="148" t="s">
        <v>584</v>
      </c>
      <c r="C7" s="209">
        <v>0</v>
      </c>
      <c r="D7" s="158">
        <v>0</v>
      </c>
      <c r="E7" s="247"/>
      <c r="F7" s="247"/>
      <c r="G7" s="247"/>
      <c r="H7" s="247"/>
      <c r="I7" s="247"/>
    </row>
    <row r="8" spans="1:9" ht="15" customHeight="1">
      <c r="A8" s="55" t="s">
        <v>504</v>
      </c>
      <c r="B8" s="55" t="s">
        <v>508</v>
      </c>
      <c r="C8" s="210">
        <v>20837</v>
      </c>
      <c r="D8" s="160">
        <v>2997</v>
      </c>
      <c r="E8" s="247"/>
      <c r="F8" s="247"/>
      <c r="G8" s="247"/>
      <c r="H8" s="247"/>
      <c r="I8" s="247"/>
    </row>
    <row r="9" spans="1:9" ht="15" customHeight="1">
      <c r="A9" s="32" t="s">
        <v>505</v>
      </c>
      <c r="B9" s="32" t="s">
        <v>509</v>
      </c>
      <c r="C9" s="353">
        <v>124256</v>
      </c>
      <c r="D9" s="158">
        <v>162694</v>
      </c>
      <c r="E9" s="247"/>
      <c r="F9" s="247"/>
      <c r="G9" s="247"/>
      <c r="H9" s="247"/>
      <c r="I9" s="247"/>
    </row>
    <row r="10" spans="1:9" ht="15" customHeight="1">
      <c r="A10" s="32" t="s">
        <v>506</v>
      </c>
      <c r="B10" s="32" t="s">
        <v>510</v>
      </c>
      <c r="C10" s="353">
        <v>-118302</v>
      </c>
      <c r="D10" s="158">
        <v>-164216</v>
      </c>
      <c r="E10" s="247"/>
      <c r="F10" s="247"/>
      <c r="G10" s="247"/>
      <c r="H10" s="247"/>
      <c r="I10" s="247"/>
    </row>
    <row r="11" spans="1:9" ht="25.5">
      <c r="A11" s="149" t="s">
        <v>507</v>
      </c>
      <c r="B11" s="149" t="s">
        <v>511</v>
      </c>
      <c r="C11" s="151">
        <v>5954</v>
      </c>
      <c r="D11" s="159">
        <v>-1522</v>
      </c>
      <c r="E11" s="247"/>
      <c r="F11" s="247"/>
      <c r="G11" s="247"/>
      <c r="H11" s="247"/>
      <c r="I11" s="247"/>
    </row>
    <row r="12" spans="1:9">
      <c r="A12" s="34" t="s">
        <v>56</v>
      </c>
      <c r="B12" s="34" t="s">
        <v>42</v>
      </c>
      <c r="C12" s="211">
        <v>26791</v>
      </c>
      <c r="D12" s="157">
        <v>1475</v>
      </c>
      <c r="E12" s="247"/>
      <c r="F12" s="247"/>
      <c r="G12" s="247"/>
      <c r="H12" s="247"/>
      <c r="I12" s="247"/>
    </row>
    <row r="13" spans="1:9">
      <c r="A13" s="152"/>
      <c r="B13" s="152"/>
      <c r="C13" s="352">
        <v>0</v>
      </c>
      <c r="D13" s="154">
        <v>0</v>
      </c>
      <c r="E13" s="153"/>
    </row>
    <row r="14" spans="1:9">
      <c r="A14" s="152"/>
      <c r="B14" s="152"/>
    </row>
  </sheetData>
  <customSheetViews>
    <customSheetView guid="{0A5A8AAD-17C2-42D7-A411-AE31312C904E}">
      <selection activeCell="J5" sqref="J5"/>
      <pageMargins left="0.7" right="0.7" top="0.75" bottom="0.75" header="0.3" footer="0.3"/>
      <pageSetup paperSize="9" orientation="portrait" horizontalDpi="1200" verticalDpi="1200" r:id="rId1"/>
    </customSheetView>
    <customSheetView guid="{687A4863-1825-4D63-B732-E76682E6DE4F}" hiddenColumns="1">
      <selection activeCell="O21" sqref="O21"/>
      <pageMargins left="0.7" right="0.7" top="0.75" bottom="0.75" header="0.3" footer="0.3"/>
      <pageSetup paperSize="9" orientation="portrait" horizontalDpi="1200" verticalDpi="1200" r:id="rId2"/>
    </customSheetView>
    <customSheetView guid="{25FAB884-5E17-4008-8139-33D910C7DEFE}">
      <selection activeCell="B18" sqref="B18"/>
      <pageMargins left="0.7" right="0.7" top="0.75" bottom="0.75" header="0.3" footer="0.3"/>
      <pageSetup paperSize="9" orientation="portrait" horizontalDpi="1200" verticalDpi="1200" r:id="rId3"/>
    </customSheetView>
    <customSheetView guid="{12F8D032-8143-430B-8DFF-852E8796C402}">
      <selection activeCell="A6" sqref="A6:XFD6"/>
      <pageMargins left="0.7" right="0.7" top="0.75" bottom="0.75" header="0.3" footer="0.3"/>
    </customSheetView>
    <customSheetView guid="{8DA78CF1-615A-4626-9893-6751995631A4}" hiddenColumns="1">
      <selection activeCell="Q21" sqref="Q21"/>
      <pageMargins left="0.7" right="0.7" top="0.75" bottom="0.75" header="0.3" footer="0.3"/>
    </customSheetView>
    <customSheetView guid="{57267270-6A97-4850-9DB6-FE6B399379AA}" topLeftCell="F1">
      <selection activeCell="P8" sqref="P8"/>
      <pageMargins left="0.7" right="0.7" top="0.75" bottom="0.75" header="0.3" footer="0.3"/>
    </customSheetView>
    <customSheetView guid="{9AF4A83C-CF57-4B40-8A74-6A0EA6C2FE5C}" hiddenColumns="1">
      <selection activeCell="O21" sqref="O21"/>
      <pageMargins left="0.7" right="0.7" top="0.75" bottom="0.75" header="0.3" footer="0.3"/>
      <pageSetup paperSize="9" orientation="portrait" horizontalDpi="1200" verticalDpi="1200" r:id="rId4"/>
    </customSheetView>
    <customSheetView guid="{899D69CD-4B7E-42BC-9944-5BD922EB798C}" topLeftCell="G1">
      <selection activeCell="R4" sqref="R4"/>
      <pageMargins left="0.7" right="0.7" top="0.75" bottom="0.75" header="0.3" footer="0.3"/>
      <pageSetup paperSize="9" orientation="portrait" r:id="rId5"/>
    </customSheetView>
  </customSheetViews>
  <pageMargins left="0.7" right="0.7" top="0.75" bottom="0.75" header="0.3" footer="0.3"/>
  <pageSetup paperSize="9" orientation="portrait" horizontalDpi="1200" verticalDpi="1200" r:id="rId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23"/>
  <sheetViews>
    <sheetView workbookViewId="0">
      <pane xSplit="2" ySplit="2" topLeftCell="C3" activePane="bottomRight" state="frozen"/>
      <selection pane="topRight" activeCell="C1" sqref="C1"/>
      <selection pane="bottomLeft" activeCell="A3" sqref="A3"/>
      <selection pane="bottomRight" activeCell="E28" sqref="E28"/>
    </sheetView>
  </sheetViews>
  <sheetFormatPr defaultColWidth="9.140625" defaultRowHeight="15"/>
  <cols>
    <col min="1" max="2" width="50.85546875" style="19" customWidth="1"/>
    <col min="3" max="3" width="13.42578125" style="75" customWidth="1"/>
    <col min="4" max="4" width="12.85546875" style="19" bestFit="1" customWidth="1"/>
    <col min="5" max="5" width="12.5703125" style="19" customWidth="1"/>
    <col min="6" max="16384" width="9.140625" style="19"/>
  </cols>
  <sheetData>
    <row r="2" spans="1:5" ht="15.75" thickBot="1">
      <c r="A2" s="40" t="s">
        <v>254</v>
      </c>
      <c r="B2" s="40" t="s">
        <v>18</v>
      </c>
      <c r="C2" s="166">
        <v>44286</v>
      </c>
      <c r="D2" s="166">
        <v>44651</v>
      </c>
      <c r="E2" s="73"/>
    </row>
    <row r="3" spans="1:5" ht="15" customHeight="1">
      <c r="A3" s="41" t="s">
        <v>219</v>
      </c>
      <c r="B3" s="41" t="s">
        <v>163</v>
      </c>
      <c r="C3" s="45">
        <v>58533524</v>
      </c>
      <c r="D3" s="45">
        <v>60652837</v>
      </c>
      <c r="E3" s="73"/>
    </row>
    <row r="4" spans="1:5" ht="15" customHeight="1">
      <c r="A4" s="41" t="s">
        <v>220</v>
      </c>
      <c r="B4" s="41" t="s">
        <v>165</v>
      </c>
      <c r="C4" s="45">
        <v>79949007</v>
      </c>
      <c r="D4" s="45">
        <v>83461855</v>
      </c>
      <c r="E4" s="73"/>
    </row>
    <row r="5" spans="1:5" ht="15" customHeight="1">
      <c r="A5" s="42" t="s">
        <v>255</v>
      </c>
      <c r="B5" s="250" t="s">
        <v>164</v>
      </c>
      <c r="C5" s="49">
        <v>51913170</v>
      </c>
      <c r="D5" s="49">
        <v>55525201</v>
      </c>
      <c r="E5" s="73"/>
    </row>
    <row r="6" spans="1:5" ht="15" customHeight="1">
      <c r="A6" s="41" t="s">
        <v>256</v>
      </c>
      <c r="B6" s="41" t="s">
        <v>166</v>
      </c>
      <c r="C6" s="45">
        <v>9969328</v>
      </c>
      <c r="D6" s="45">
        <v>11119482</v>
      </c>
      <c r="E6" s="73"/>
    </row>
    <row r="7" spans="1:5" ht="15" customHeight="1">
      <c r="A7" s="41" t="s">
        <v>257</v>
      </c>
      <c r="B7" s="41" t="s">
        <v>167</v>
      </c>
      <c r="C7" s="45">
        <v>273052</v>
      </c>
      <c r="D7" s="45">
        <v>288282.75917999999</v>
      </c>
      <c r="E7" s="73"/>
    </row>
    <row r="8" spans="1:5" ht="13.35" hidden="1" customHeight="1">
      <c r="A8" s="41" t="s">
        <v>281</v>
      </c>
      <c r="B8" s="41" t="s">
        <v>280</v>
      </c>
      <c r="C8" s="45"/>
      <c r="D8" s="45"/>
      <c r="E8" s="73"/>
    </row>
    <row r="9" spans="1:5" ht="15" customHeight="1">
      <c r="A9" s="41" t="s">
        <v>258</v>
      </c>
      <c r="B9" s="41" t="s">
        <v>44</v>
      </c>
      <c r="C9" s="45">
        <v>48107</v>
      </c>
      <c r="D9" s="45">
        <v>75241.160670000405</v>
      </c>
      <c r="E9" s="73"/>
    </row>
    <row r="10" spans="1:5" ht="15" customHeight="1">
      <c r="A10" s="43" t="s">
        <v>259</v>
      </c>
      <c r="B10" s="43" t="s">
        <v>168</v>
      </c>
      <c r="C10" s="46">
        <f t="shared" ref="C10" si="0">C3+C4+C6+C7+C9</f>
        <v>148773018</v>
      </c>
      <c r="D10" s="46">
        <f t="shared" ref="D10" si="1">D3+D4+D6+D7+D9</f>
        <v>155597698</v>
      </c>
      <c r="E10" s="73"/>
    </row>
    <row r="11" spans="1:5" ht="15" customHeight="1">
      <c r="A11" s="41" t="s">
        <v>260</v>
      </c>
      <c r="B11" s="41" t="s">
        <v>169</v>
      </c>
      <c r="C11" s="45">
        <v>-6504605</v>
      </c>
      <c r="D11" s="45">
        <v>-5895444</v>
      </c>
      <c r="E11" s="73"/>
    </row>
    <row r="12" spans="1:5">
      <c r="A12" s="44" t="s">
        <v>56</v>
      </c>
      <c r="B12" s="44" t="s">
        <v>42</v>
      </c>
      <c r="C12" s="47">
        <f t="shared" ref="C12" si="2">C10+C11</f>
        <v>142268413</v>
      </c>
      <c r="D12" s="47">
        <f t="shared" ref="D12" si="3">D10+D11</f>
        <v>149702254</v>
      </c>
      <c r="E12" s="73"/>
    </row>
    <row r="14" spans="1:5" ht="10.5" customHeight="1"/>
    <row r="15" spans="1:5" ht="11.1" customHeight="1"/>
    <row r="16" spans="1:5">
      <c r="C16" s="218"/>
      <c r="D16" s="218"/>
    </row>
    <row r="17" spans="3:4">
      <c r="C17" s="218"/>
      <c r="D17" s="218"/>
    </row>
    <row r="19" spans="3:4" s="222" customFormat="1">
      <c r="C19" s="221"/>
    </row>
    <row r="23" spans="3:4" ht="10.5" customHeight="1"/>
  </sheetData>
  <customSheetViews>
    <customSheetView guid="{0A5A8AAD-17C2-42D7-A411-AE31312C904E}" hiddenRows="1">
      <pane xSplit="2" ySplit="2" topLeftCell="C3" activePane="bottomRight" state="frozen"/>
      <selection pane="bottomRight" activeCell="E28" sqref="E28"/>
      <pageMargins left="0.7" right="0.7" top="0.75" bottom="0.75" header="0.3" footer="0.3"/>
      <pageSetup paperSize="9" orientation="portrait" r:id="rId1"/>
    </customSheetView>
    <customSheetView guid="{687A4863-1825-4D63-B732-E76682E6DE4F}" hiddenRows="1" topLeftCell="F1">
      <selection activeCell="W4" sqref="W4"/>
      <pageMargins left="0.7" right="0.7" top="0.75" bottom="0.75" header="0.3" footer="0.3"/>
      <pageSetup paperSize="9" orientation="portrait" r:id="rId2"/>
    </customSheetView>
    <customSheetView guid="{25FAB884-5E17-4008-8139-33D910C7DEFE}">
      <selection activeCell="G13" sqref="G13"/>
      <pageMargins left="0.7" right="0.7" top="0.75" bottom="0.75" header="0.3" footer="0.3"/>
      <pageSetup paperSize="9" orientation="portrait" r:id="rId3"/>
    </customSheetView>
    <customSheetView guid="{12F8D032-8143-430B-8DFF-852E8796C402}" showGridLines="0" topLeftCell="B1">
      <selection activeCell="D22" sqref="D22"/>
      <pageMargins left="0.7" right="0.7" top="0.75" bottom="0.75" header="0.3" footer="0.3"/>
    </customSheetView>
    <customSheetView guid="{8DA78CF1-615A-4626-9893-6751995631A4}" topLeftCell="C1">
      <selection activeCell="R17" sqref="R17"/>
      <pageMargins left="0.7" right="0.7" top="0.75" bottom="0.75" header="0.3" footer="0.3"/>
    </customSheetView>
    <customSheetView guid="{57267270-6A97-4850-9DB6-FE6B399379AA}">
      <selection activeCell="A15" sqref="A15"/>
      <pageMargins left="0.7" right="0.7" top="0.75" bottom="0.75" header="0.3" footer="0.3"/>
    </customSheetView>
    <customSheetView guid="{9AF4A83C-CF57-4B40-8A74-6A0EA6C2FE5C}" hiddenColumns="1">
      <selection activeCell="X28" sqref="X28"/>
      <pageMargins left="0.7" right="0.7" top="0.75" bottom="0.75" header="0.3" footer="0.3"/>
      <pageSetup paperSize="9" orientation="portrait" horizontalDpi="1200" verticalDpi="1200" r:id="rId4"/>
    </customSheetView>
    <customSheetView guid="{899D69CD-4B7E-42BC-9944-5BD922EB798C}" hiddenRows="1">
      <pane xSplit="2" ySplit="2" topLeftCell="T3" activePane="bottomRight" state="frozen"/>
      <selection pane="bottomRight" activeCell="T19" sqref="T19"/>
      <pageMargins left="0.7" right="0.7" top="0.75" bottom="0.75" header="0.3" footer="0.3"/>
      <pageSetup paperSize="9" orientation="portrait" r:id="rId5"/>
    </customSheetView>
  </customSheetViews>
  <pageMargins left="0.7" right="0.7" top="0.75" bottom="0.75" header="0.3" footer="0.3"/>
  <pageSetup paperSize="9" orientation="portrait"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25</vt:i4>
      </vt:variant>
      <vt:variant>
        <vt:lpstr>Zakresy nazwane</vt:lpstr>
      </vt:variant>
      <vt:variant>
        <vt:i4>2</vt:i4>
      </vt:variant>
    </vt:vector>
  </HeadingPairs>
  <TitlesOfParts>
    <vt:vector size="27" baseType="lpstr">
      <vt:lpstr>Arkusz3</vt:lpstr>
      <vt:lpstr>P&amp;L</vt:lpstr>
      <vt:lpstr>BS</vt:lpstr>
      <vt:lpstr>Wynik odsetkowy</vt:lpstr>
      <vt:lpstr>Przychody prowizyjne</vt:lpstr>
      <vt:lpstr>Koszty działania razem</vt:lpstr>
      <vt:lpstr>Wynik handlowy</vt:lpstr>
      <vt:lpstr>Wynik inwestycyjny</vt:lpstr>
      <vt:lpstr>Należności od klientów</vt:lpstr>
      <vt:lpstr>Inwestycyjne aktywa finansowe</vt:lpstr>
      <vt:lpstr>Rezerwy_RZiS _Q</vt:lpstr>
      <vt:lpstr>Pozostałe koszty operacyjne</vt:lpstr>
      <vt:lpstr>Pozostałe przychody operacyjne</vt:lpstr>
      <vt:lpstr>Zobowiązania wobec klientów</vt:lpstr>
      <vt:lpstr>Należn. i zob. od banków</vt:lpstr>
      <vt:lpstr>Aktywa i zobow. fin. do obrotu</vt:lpstr>
      <vt:lpstr>Wybrane dane niefinansowe</vt:lpstr>
      <vt:lpstr>Wskaźniki</vt:lpstr>
      <vt:lpstr>Jakość należności od klientów</vt:lpstr>
      <vt:lpstr>Rezerwy_RZiS _Q (2)</vt:lpstr>
      <vt:lpstr>Wskaźniki </vt:lpstr>
      <vt:lpstr>Jakość należności od klientów </vt:lpstr>
      <vt:lpstr>Wybrane dane niefinansowe </vt:lpstr>
      <vt:lpstr>Arkusz2</vt:lpstr>
      <vt:lpstr>Arkusz1</vt:lpstr>
      <vt:lpstr>BS!BS_2</vt:lpstr>
      <vt:lpstr>BS!Obszar_wydruku</vt:lpstr>
    </vt:vector>
  </TitlesOfParts>
  <Company>Bank Zachodni WBK 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Gadomska Bożena</dc:creator>
  <cp:lastModifiedBy>Dowżycka Agnieszka</cp:lastModifiedBy>
  <cp:lastPrinted>2019-10-28T11:13:56Z</cp:lastPrinted>
  <dcterms:created xsi:type="dcterms:W3CDTF">2013-02-26T14:06:48Z</dcterms:created>
  <dcterms:modified xsi:type="dcterms:W3CDTF">2022-04-26T05:43:25Z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c2abd79-57a9-4473-8700-c843f76a1e37_Enabled">
    <vt:lpwstr>true</vt:lpwstr>
  </property>
  <property fmtid="{D5CDD505-2E9C-101B-9397-08002B2CF9AE}" pid="3" name="MSIP_Label_0c2abd79-57a9-4473-8700-c843f76a1e37_SetDate">
    <vt:lpwstr>2022-02-02T09:44:47Z</vt:lpwstr>
  </property>
  <property fmtid="{D5CDD505-2E9C-101B-9397-08002B2CF9AE}" pid="4" name="MSIP_Label_0c2abd79-57a9-4473-8700-c843f76a1e37_Method">
    <vt:lpwstr>Privileged</vt:lpwstr>
  </property>
  <property fmtid="{D5CDD505-2E9C-101B-9397-08002B2CF9AE}" pid="5" name="MSIP_Label_0c2abd79-57a9-4473-8700-c843f76a1e37_Name">
    <vt:lpwstr>Internal</vt:lpwstr>
  </property>
  <property fmtid="{D5CDD505-2E9C-101B-9397-08002B2CF9AE}" pid="6" name="MSIP_Label_0c2abd79-57a9-4473-8700-c843f76a1e37_SiteId">
    <vt:lpwstr>35595a02-4d6d-44ac-99e1-f9ab4cd872db</vt:lpwstr>
  </property>
  <property fmtid="{D5CDD505-2E9C-101B-9397-08002B2CF9AE}" pid="7" name="MSIP_Label_0c2abd79-57a9-4473-8700-c843f76a1e37_ActionId">
    <vt:lpwstr>8c6ad073-7183-440d-be16-3678f068c7e7</vt:lpwstr>
  </property>
  <property fmtid="{D5CDD505-2E9C-101B-9397-08002B2CF9AE}" pid="8" name="MSIP_Label_0c2abd79-57a9-4473-8700-c843f76a1e37_ContentBits">
    <vt:lpwstr>0</vt:lpwstr>
  </property>
</Properties>
</file>